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showInkAnnotation="0" saveExternalLinkValues="0" codeName="ThisWorkbook"/>
  <bookViews>
    <workbookView xWindow="0" yWindow="0" windowWidth="20505" windowHeight="8115"/>
  </bookViews>
  <sheets>
    <sheet name="Part-A" sheetId="1" r:id="rId1"/>
    <sheet name="Part-B" sheetId="2" r:id="rId2"/>
    <sheet name="Part-C" sheetId="3" r:id="rId3"/>
    <sheet name="Part-D" sheetId="4" r:id="rId4"/>
    <sheet name="Part-E" sheetId="6" r:id="rId5"/>
    <sheet name="Data Validation" sheetId="9" r:id="rId6"/>
  </sheets>
  <definedNames>
    <definedName name="CentralCostperPupil">'Part-A'!$C$82</definedName>
    <definedName name="_xlnm.Print_Area" localSheetId="5">'Data Validation'!$B$1:$D$39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1623" i="4" l="1"/>
  <c r="V1624" i="4"/>
  <c r="V1625" i="4"/>
  <c r="V1626" i="4"/>
  <c r="V1627" i="4"/>
  <c r="V1628" i="4"/>
  <c r="V1629" i="4"/>
  <c r="V1630" i="4"/>
  <c r="V1631" i="4"/>
  <c r="V1632" i="4"/>
  <c r="V1633" i="4"/>
  <c r="V1634" i="4"/>
  <c r="V1618" i="4"/>
  <c r="V1619" i="4"/>
  <c r="V1620" i="4"/>
  <c r="V1621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588" i="4"/>
  <c r="V1589" i="4"/>
  <c r="V1590" i="4"/>
  <c r="V1591" i="4"/>
  <c r="V1592" i="4"/>
  <c r="V1593" i="4"/>
  <c r="V1594" i="4"/>
  <c r="V1595" i="4"/>
  <c r="V1596" i="4"/>
  <c r="V1598" i="4"/>
  <c r="V1622" i="4"/>
  <c r="V1585" i="4"/>
  <c r="V1586" i="4"/>
  <c r="V1581" i="4"/>
  <c r="V1582" i="4"/>
  <c r="V1583" i="4"/>
  <c r="V1576" i="4"/>
  <c r="V1577" i="4"/>
  <c r="V1578" i="4"/>
  <c r="V1579" i="4"/>
  <c r="V1565" i="4"/>
  <c r="V1566" i="4"/>
  <c r="V1567" i="4"/>
  <c r="V1568" i="4"/>
  <c r="V1569" i="4"/>
  <c r="V1570" i="4"/>
  <c r="V1571" i="4"/>
  <c r="V1572" i="4"/>
  <c r="V1573" i="4"/>
  <c r="V1574" i="4"/>
  <c r="V1559" i="4"/>
  <c r="V1560" i="4"/>
  <c r="V1561" i="4"/>
  <c r="V1562" i="4"/>
  <c r="V1563" i="4"/>
  <c r="V1556" i="4"/>
  <c r="V1548" i="4"/>
  <c r="V1549" i="4"/>
  <c r="V1550" i="4"/>
  <c r="V1551" i="4"/>
  <c r="V1552" i="4"/>
  <c r="V1553" i="4"/>
  <c r="V1554" i="4"/>
  <c r="V1542" i="4"/>
  <c r="V1543" i="4"/>
  <c r="V1544" i="4"/>
  <c r="V1545" i="4"/>
  <c r="V1546" i="4"/>
  <c r="V1540" i="4"/>
  <c r="V1537" i="4"/>
  <c r="V1538" i="4"/>
  <c r="V1533" i="4"/>
  <c r="V1534" i="4"/>
  <c r="V1535" i="4"/>
  <c r="V1529" i="4"/>
  <c r="V1530" i="4"/>
  <c r="V1531" i="4"/>
  <c r="V1527" i="4"/>
  <c r="V1521" i="4"/>
  <c r="V1522" i="4"/>
  <c r="V1523" i="4"/>
  <c r="V1524" i="4"/>
  <c r="V1525" i="4"/>
  <c r="V1514" i="4"/>
  <c r="V1515" i="4"/>
  <c r="V1516" i="4"/>
  <c r="V1517" i="4"/>
  <c r="V1518" i="4"/>
  <c r="V1519" i="4"/>
  <c r="V1512" i="4"/>
  <c r="V1509" i="4"/>
  <c r="V1503" i="4"/>
  <c r="V1504" i="4"/>
  <c r="V1505" i="4"/>
  <c r="V1506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488" i="4"/>
  <c r="V1486" i="4"/>
  <c r="V1482" i="4"/>
  <c r="V1483" i="4"/>
  <c r="V1484" i="4"/>
  <c r="V1477" i="4"/>
  <c r="V1478" i="4"/>
  <c r="V1469" i="4"/>
  <c r="V1470" i="4"/>
  <c r="V1471" i="4"/>
  <c r="V1472" i="4"/>
  <c r="V1473" i="4"/>
  <c r="V1474" i="4"/>
  <c r="V1475" i="4"/>
  <c r="V1467" i="4"/>
  <c r="V1459" i="4"/>
  <c r="V1460" i="4"/>
  <c r="V1461" i="4"/>
  <c r="V1462" i="4"/>
  <c r="V1463" i="4"/>
  <c r="V1464" i="4"/>
  <c r="V1465" i="4"/>
  <c r="V1455" i="4"/>
  <c r="V1456" i="4"/>
  <c r="V1457" i="4"/>
  <c r="V1448" i="4"/>
  <c r="V1449" i="4"/>
  <c r="V1450" i="4"/>
  <c r="V1451" i="4"/>
  <c r="V1452" i="4"/>
  <c r="V1453" i="4"/>
  <c r="V1438" i="4"/>
  <c r="V1439" i="4"/>
  <c r="V1440" i="4"/>
  <c r="V1441" i="4"/>
  <c r="V1442" i="4"/>
  <c r="V1443" i="4"/>
  <c r="V1444" i="4"/>
  <c r="V1445" i="4"/>
  <c r="V1436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07" i="4"/>
  <c r="V1408" i="4"/>
  <c r="V1404" i="4"/>
  <c r="V1402" i="4"/>
  <c r="V1398" i="4"/>
  <c r="V1399" i="4"/>
  <c r="V1400" i="4"/>
  <c r="V1393" i="4"/>
  <c r="V1394" i="4"/>
  <c r="V1395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69" i="4"/>
  <c r="V1370" i="4"/>
  <c r="V1371" i="4"/>
  <c r="V1368" i="4"/>
  <c r="V1356" i="4"/>
  <c r="V1357" i="4"/>
  <c r="V1358" i="4"/>
  <c r="V1359" i="4"/>
  <c r="V1360" i="4"/>
  <c r="V1361" i="4"/>
  <c r="V1362" i="4"/>
  <c r="V1363" i="4"/>
  <c r="V1364" i="4"/>
  <c r="V1365" i="4"/>
  <c r="V1366" i="4"/>
  <c r="V1350" i="4"/>
  <c r="V1351" i="4"/>
  <c r="V1352" i="4"/>
  <c r="V1353" i="4"/>
  <c r="V1354" i="4"/>
  <c r="V1346" i="4"/>
  <c r="V1347" i="4"/>
  <c r="V1348" i="4"/>
  <c r="V1337" i="4"/>
  <c r="V1338" i="4"/>
  <c r="V1339" i="4"/>
  <c r="V1340" i="4"/>
  <c r="V1341" i="4"/>
  <c r="V1344" i="4"/>
  <c r="V1331" i="4"/>
  <c r="V1332" i="4"/>
  <c r="V1333" i="4"/>
  <c r="V1334" i="4"/>
  <c r="V1335" i="4"/>
  <c r="M1642" i="4" l="1"/>
  <c r="L1642" i="4"/>
  <c r="K1642" i="4"/>
  <c r="I1642" i="4"/>
  <c r="H1642" i="4"/>
  <c r="G1642" i="4"/>
  <c r="F1642" i="4"/>
  <c r="N1640" i="4"/>
  <c r="N1642" i="4" s="1"/>
  <c r="J1640" i="4"/>
  <c r="J1642" i="4" s="1"/>
  <c r="V19" i="4" l="1"/>
  <c r="V8" i="3" l="1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C53" i="1"/>
  <c r="D30" i="9" l="1"/>
  <c r="D31" i="9"/>
  <c r="O11" i="6"/>
  <c r="O39" i="6"/>
  <c r="O51" i="6"/>
  <c r="O66" i="6"/>
  <c r="O118" i="6"/>
  <c r="O119" i="6"/>
  <c r="O197" i="6"/>
  <c r="O288" i="6"/>
  <c r="O289" i="6"/>
  <c r="O290" i="6"/>
  <c r="O291" i="6"/>
  <c r="O292" i="6"/>
  <c r="O293" i="6"/>
  <c r="O304" i="6"/>
  <c r="O315" i="6"/>
  <c r="O318" i="6"/>
  <c r="O325" i="6"/>
  <c r="O340" i="6"/>
  <c r="O355" i="6"/>
  <c r="O441" i="6"/>
  <c r="O442" i="6"/>
  <c r="O471" i="6"/>
  <c r="O477" i="6"/>
  <c r="O483" i="6"/>
  <c r="O484" i="6"/>
  <c r="O492" i="6"/>
  <c r="O493" i="6"/>
  <c r="O494" i="6"/>
  <c r="O496" i="6"/>
  <c r="O497" i="6"/>
  <c r="O498" i="6"/>
  <c r="O499" i="6"/>
  <c r="O500" i="6"/>
  <c r="O520" i="6"/>
  <c r="O528" i="6"/>
  <c r="O541" i="6"/>
  <c r="O547" i="6"/>
  <c r="O572" i="6"/>
  <c r="O594" i="6"/>
  <c r="O624" i="6"/>
  <c r="O679" i="6"/>
  <c r="O701" i="6"/>
  <c r="O732" i="6"/>
  <c r="O739" i="6"/>
  <c r="O750" i="6"/>
  <c r="O795" i="6"/>
  <c r="O796" i="6"/>
  <c r="O797" i="6"/>
  <c r="O806" i="6"/>
  <c r="O807" i="6"/>
  <c r="O809" i="6"/>
  <c r="O813" i="6"/>
  <c r="O827" i="6"/>
  <c r="O874" i="6"/>
  <c r="O971" i="6"/>
  <c r="O1012" i="6"/>
  <c r="O1019" i="6"/>
  <c r="O1037" i="6"/>
  <c r="O1038" i="6"/>
  <c r="O1053" i="6"/>
  <c r="O1103" i="6"/>
  <c r="O1127" i="6"/>
  <c r="O1129" i="6"/>
  <c r="O1133" i="6"/>
  <c r="O1161" i="6"/>
  <c r="O1163" i="6"/>
  <c r="O1165" i="6"/>
  <c r="O1167" i="6"/>
  <c r="O1168" i="6"/>
  <c r="O1169" i="6"/>
  <c r="O1170" i="6"/>
  <c r="O1171" i="6"/>
  <c r="O1172" i="6"/>
  <c r="O1173" i="6"/>
  <c r="O1174" i="6"/>
  <c r="O1195" i="6"/>
  <c r="O1206" i="6"/>
  <c r="O1240" i="6"/>
  <c r="O1249" i="6"/>
  <c r="O1250" i="6"/>
  <c r="O1252" i="6"/>
  <c r="O1261" i="6"/>
  <c r="O1263" i="6"/>
  <c r="O1267" i="6"/>
  <c r="O1373" i="6"/>
  <c r="O1377" i="6"/>
  <c r="O1383" i="6"/>
  <c r="O1384" i="6"/>
  <c r="O1495" i="6"/>
  <c r="O1527" i="6"/>
  <c r="O1530" i="6"/>
  <c r="O1534" i="6"/>
  <c r="O1552" i="6"/>
  <c r="O1560" i="6"/>
  <c r="O1571" i="6"/>
  <c r="O1572" i="6"/>
  <c r="O1574" i="6"/>
  <c r="O1618" i="6"/>
  <c r="O1620" i="6"/>
  <c r="O1625" i="6"/>
  <c r="O1627" i="6"/>
  <c r="O1628" i="6"/>
  <c r="O1629" i="6"/>
  <c r="O1630" i="6"/>
  <c r="O1631" i="6"/>
  <c r="O1632" i="6"/>
  <c r="O1633" i="6"/>
  <c r="O1634" i="6"/>
  <c r="M11" i="6"/>
  <c r="N11" i="6" s="1"/>
  <c r="M39" i="6"/>
  <c r="N39" i="6" s="1"/>
  <c r="M51" i="6"/>
  <c r="N51" i="6" s="1"/>
  <c r="M66" i="6"/>
  <c r="N66" i="6" s="1"/>
  <c r="M118" i="6"/>
  <c r="N118" i="6" s="1"/>
  <c r="M119" i="6"/>
  <c r="N119" i="6" s="1"/>
  <c r="M197" i="6"/>
  <c r="N197" i="6" s="1"/>
  <c r="M288" i="6"/>
  <c r="N288" i="6" s="1"/>
  <c r="M289" i="6"/>
  <c r="N289" i="6" s="1"/>
  <c r="M290" i="6"/>
  <c r="N290" i="6" s="1"/>
  <c r="M291" i="6"/>
  <c r="N291" i="6" s="1"/>
  <c r="M292" i="6"/>
  <c r="N292" i="6" s="1"/>
  <c r="M293" i="6"/>
  <c r="N293" i="6" s="1"/>
  <c r="M304" i="6"/>
  <c r="N304" i="6" s="1"/>
  <c r="M315" i="6"/>
  <c r="N315" i="6" s="1"/>
  <c r="M318" i="6"/>
  <c r="N318" i="6" s="1"/>
  <c r="M325" i="6"/>
  <c r="N325" i="6" s="1"/>
  <c r="M340" i="6"/>
  <c r="N340" i="6" s="1"/>
  <c r="M355" i="6"/>
  <c r="N355" i="6" s="1"/>
  <c r="M441" i="6"/>
  <c r="N441" i="6" s="1"/>
  <c r="M442" i="6"/>
  <c r="N442" i="6" s="1"/>
  <c r="M471" i="6"/>
  <c r="N471" i="6" s="1"/>
  <c r="M477" i="6"/>
  <c r="N477" i="6" s="1"/>
  <c r="M483" i="6"/>
  <c r="N483" i="6" s="1"/>
  <c r="M484" i="6"/>
  <c r="N484" i="6" s="1"/>
  <c r="M492" i="6"/>
  <c r="N492" i="6" s="1"/>
  <c r="M493" i="6"/>
  <c r="N493" i="6" s="1"/>
  <c r="M494" i="6"/>
  <c r="N494" i="6" s="1"/>
  <c r="M496" i="6"/>
  <c r="N496" i="6" s="1"/>
  <c r="M497" i="6"/>
  <c r="N497" i="6" s="1"/>
  <c r="M498" i="6"/>
  <c r="N498" i="6" s="1"/>
  <c r="M499" i="6"/>
  <c r="N499" i="6" s="1"/>
  <c r="M500" i="6"/>
  <c r="N500" i="6" s="1"/>
  <c r="M520" i="6"/>
  <c r="N520" i="6" s="1"/>
  <c r="M528" i="6"/>
  <c r="N528" i="6" s="1"/>
  <c r="M541" i="6"/>
  <c r="N541" i="6" s="1"/>
  <c r="M547" i="6"/>
  <c r="N547" i="6" s="1"/>
  <c r="M572" i="6"/>
  <c r="N572" i="6" s="1"/>
  <c r="M594" i="6"/>
  <c r="N594" i="6" s="1"/>
  <c r="M624" i="6"/>
  <c r="N624" i="6" s="1"/>
  <c r="M679" i="6"/>
  <c r="N679" i="6" s="1"/>
  <c r="M701" i="6"/>
  <c r="N701" i="6" s="1"/>
  <c r="M732" i="6"/>
  <c r="N732" i="6" s="1"/>
  <c r="M739" i="6"/>
  <c r="N739" i="6" s="1"/>
  <c r="M750" i="6"/>
  <c r="N750" i="6" s="1"/>
  <c r="M795" i="6"/>
  <c r="N795" i="6" s="1"/>
  <c r="M796" i="6"/>
  <c r="N796" i="6" s="1"/>
  <c r="M797" i="6"/>
  <c r="N797" i="6" s="1"/>
  <c r="M806" i="6"/>
  <c r="N806" i="6" s="1"/>
  <c r="M807" i="6"/>
  <c r="N807" i="6" s="1"/>
  <c r="M809" i="6"/>
  <c r="N809" i="6" s="1"/>
  <c r="M813" i="6"/>
  <c r="N813" i="6" s="1"/>
  <c r="M827" i="6"/>
  <c r="N827" i="6" s="1"/>
  <c r="M874" i="6"/>
  <c r="N874" i="6" s="1"/>
  <c r="M971" i="6"/>
  <c r="N971" i="6" s="1"/>
  <c r="M1012" i="6"/>
  <c r="N1012" i="6" s="1"/>
  <c r="M1019" i="6"/>
  <c r="N1019" i="6" s="1"/>
  <c r="M1037" i="6"/>
  <c r="N1037" i="6" s="1"/>
  <c r="M1038" i="6"/>
  <c r="N1038" i="6" s="1"/>
  <c r="M1053" i="6"/>
  <c r="N1053" i="6" s="1"/>
  <c r="M1103" i="6"/>
  <c r="N1103" i="6" s="1"/>
  <c r="M1127" i="6"/>
  <c r="N1127" i="6" s="1"/>
  <c r="M1129" i="6"/>
  <c r="N1129" i="6" s="1"/>
  <c r="M1133" i="6"/>
  <c r="N1133" i="6" s="1"/>
  <c r="M1161" i="6"/>
  <c r="N1161" i="6" s="1"/>
  <c r="M1163" i="6"/>
  <c r="N1163" i="6" s="1"/>
  <c r="M1165" i="6"/>
  <c r="N1165" i="6" s="1"/>
  <c r="M1167" i="6"/>
  <c r="N1167" i="6" s="1"/>
  <c r="M1168" i="6"/>
  <c r="N1168" i="6" s="1"/>
  <c r="M1169" i="6"/>
  <c r="N1169" i="6" s="1"/>
  <c r="M1170" i="6"/>
  <c r="N1170" i="6" s="1"/>
  <c r="M1171" i="6"/>
  <c r="N1171" i="6" s="1"/>
  <c r="M1172" i="6"/>
  <c r="N1172" i="6" s="1"/>
  <c r="M1173" i="6"/>
  <c r="N1173" i="6" s="1"/>
  <c r="M1174" i="6"/>
  <c r="N1174" i="6" s="1"/>
  <c r="M1195" i="6"/>
  <c r="N1195" i="6" s="1"/>
  <c r="M1206" i="6"/>
  <c r="N1206" i="6" s="1"/>
  <c r="M1240" i="6"/>
  <c r="N1240" i="6" s="1"/>
  <c r="M1249" i="6"/>
  <c r="N1249" i="6" s="1"/>
  <c r="M1250" i="6"/>
  <c r="N1250" i="6" s="1"/>
  <c r="M1252" i="6"/>
  <c r="N1252" i="6" s="1"/>
  <c r="M1261" i="6"/>
  <c r="N1261" i="6" s="1"/>
  <c r="M1263" i="6"/>
  <c r="N1263" i="6" s="1"/>
  <c r="M1267" i="6"/>
  <c r="N1267" i="6" s="1"/>
  <c r="M1373" i="6"/>
  <c r="N1373" i="6" s="1"/>
  <c r="M1377" i="6"/>
  <c r="N1377" i="6" s="1"/>
  <c r="M1383" i="6"/>
  <c r="N1383" i="6" s="1"/>
  <c r="M1384" i="6"/>
  <c r="N1384" i="6" s="1"/>
  <c r="M1495" i="6"/>
  <c r="N1495" i="6" s="1"/>
  <c r="M1527" i="6"/>
  <c r="N1527" i="6" s="1"/>
  <c r="M1530" i="6"/>
  <c r="N1530" i="6" s="1"/>
  <c r="M1534" i="6"/>
  <c r="N1534" i="6" s="1"/>
  <c r="M1552" i="6"/>
  <c r="N1552" i="6" s="1"/>
  <c r="M1560" i="6"/>
  <c r="N1560" i="6" s="1"/>
  <c r="M1571" i="6"/>
  <c r="N1571" i="6" s="1"/>
  <c r="M1572" i="6"/>
  <c r="N1572" i="6" s="1"/>
  <c r="M1574" i="6"/>
  <c r="N1574" i="6" s="1"/>
  <c r="M1618" i="6"/>
  <c r="N1618" i="6" s="1"/>
  <c r="M1620" i="6"/>
  <c r="N1620" i="6" s="1"/>
  <c r="M1625" i="6"/>
  <c r="N1625" i="6" s="1"/>
  <c r="M1627" i="6"/>
  <c r="N1627" i="6" s="1"/>
  <c r="M1628" i="6"/>
  <c r="N1628" i="6" s="1"/>
  <c r="M1629" i="6"/>
  <c r="N1629" i="6" s="1"/>
  <c r="M1630" i="6"/>
  <c r="N1630" i="6" s="1"/>
  <c r="M1631" i="6"/>
  <c r="N1631" i="6" s="1"/>
  <c r="M1632" i="6"/>
  <c r="N1632" i="6" s="1"/>
  <c r="M1633" i="6"/>
  <c r="N1633" i="6" s="1"/>
  <c r="M1634" i="6"/>
  <c r="N1634" i="6" s="1"/>
  <c r="F1635" i="6"/>
  <c r="L1635" i="6"/>
  <c r="K1635" i="6"/>
  <c r="J1635" i="6"/>
  <c r="I1635" i="6"/>
  <c r="H1635" i="6"/>
  <c r="E1635" i="6"/>
  <c r="D1635" i="6"/>
  <c r="E45" i="1"/>
  <c r="D45" i="1"/>
  <c r="C45" i="1"/>
  <c r="D44" i="1"/>
  <c r="D78" i="1"/>
  <c r="D74" i="1"/>
  <c r="D73" i="1"/>
  <c r="D72" i="1"/>
  <c r="D71" i="1"/>
  <c r="G1634" i="6"/>
  <c r="A1634" i="6"/>
  <c r="B1634" i="6"/>
  <c r="C1634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N1634" i="4"/>
  <c r="J1634" i="4"/>
  <c r="A1634" i="4"/>
  <c r="B1634" i="4"/>
  <c r="C1634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V11" i="4"/>
  <c r="V12" i="4"/>
  <c r="V13" i="4"/>
  <c r="V14" i="4"/>
  <c r="V15" i="4"/>
  <c r="V16" i="4"/>
  <c r="V17" i="4"/>
  <c r="V18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6" i="4"/>
  <c r="V1342" i="4"/>
  <c r="V1343" i="4"/>
  <c r="V1345" i="4"/>
  <c r="V1349" i="4"/>
  <c r="V1355" i="4"/>
  <c r="V1367" i="4"/>
  <c r="V1372" i="4"/>
  <c r="V1392" i="4"/>
  <c r="V1396" i="4"/>
  <c r="V1397" i="4"/>
  <c r="V1401" i="4"/>
  <c r="V1403" i="4"/>
  <c r="V1405" i="4"/>
  <c r="V1406" i="4"/>
  <c r="V1409" i="4"/>
  <c r="V1435" i="4"/>
  <c r="V1437" i="4"/>
  <c r="V1446" i="4"/>
  <c r="V1447" i="4"/>
  <c r="V1454" i="4"/>
  <c r="V1458" i="4"/>
  <c r="V1466" i="4"/>
  <c r="V1468" i="4"/>
  <c r="V1476" i="4"/>
  <c r="V1479" i="4"/>
  <c r="V1480" i="4"/>
  <c r="V1481" i="4"/>
  <c r="V1485" i="4"/>
  <c r="V1487" i="4"/>
  <c r="V1489" i="4"/>
  <c r="V1502" i="4"/>
  <c r="V1507" i="4"/>
  <c r="V1508" i="4"/>
  <c r="V1510" i="4"/>
  <c r="V1511" i="4"/>
  <c r="V1513" i="4"/>
  <c r="V1520" i="4"/>
  <c r="V1526" i="4"/>
  <c r="V1528" i="4"/>
  <c r="V1532" i="4"/>
  <c r="V1536" i="4"/>
  <c r="V1539" i="4"/>
  <c r="V1541" i="4"/>
  <c r="V1547" i="4"/>
  <c r="V1555" i="4"/>
  <c r="V1557" i="4"/>
  <c r="V1558" i="4"/>
  <c r="V1564" i="4"/>
  <c r="V1575" i="4"/>
  <c r="V1580" i="4"/>
  <c r="V1584" i="4"/>
  <c r="V1587" i="4"/>
  <c r="V1597" i="4"/>
  <c r="V1599" i="4"/>
  <c r="V1614" i="4"/>
  <c r="V1615" i="4"/>
  <c r="V1616" i="4"/>
  <c r="V1617" i="4"/>
  <c r="T1634" i="3"/>
  <c r="Q1634" i="3"/>
  <c r="A1634" i="3"/>
  <c r="B1634" i="3"/>
  <c r="C1634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W1634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9" i="2" l="1"/>
  <c r="A8" i="3"/>
  <c r="B8" i="4" l="1"/>
  <c r="B9" i="4"/>
  <c r="B10" i="4"/>
  <c r="F45" i="1" l="1"/>
  <c r="T9" i="3" l="1"/>
  <c r="T10" i="3"/>
  <c r="T8" i="3"/>
  <c r="T1635" i="3" l="1"/>
  <c r="D13" i="9" s="1"/>
  <c r="C10" i="6" l="1"/>
  <c r="B10" i="6"/>
  <c r="A10" i="6"/>
  <c r="C9" i="6"/>
  <c r="B9" i="6"/>
  <c r="A9" i="6"/>
  <c r="C8" i="6"/>
  <c r="B8" i="6"/>
  <c r="A8" i="6"/>
  <c r="C10" i="4"/>
  <c r="A10" i="4"/>
  <c r="C9" i="4"/>
  <c r="A9" i="4"/>
  <c r="C8" i="4"/>
  <c r="A8" i="4"/>
  <c r="A9" i="3"/>
  <c r="B9" i="3"/>
  <c r="C9" i="3"/>
  <c r="A10" i="3"/>
  <c r="B10" i="3"/>
  <c r="C10" i="3"/>
  <c r="C8" i="3"/>
  <c r="B8" i="3"/>
  <c r="K1635" i="2"/>
  <c r="D8" i="9" s="1"/>
  <c r="L1635" i="2"/>
  <c r="D22" i="9" s="1"/>
  <c r="M1635" i="2"/>
  <c r="R1635" i="2"/>
  <c r="S1635" i="2"/>
  <c r="T1635" i="2"/>
  <c r="U1635" i="2"/>
  <c r="V1635" i="2"/>
  <c r="W8" i="2"/>
  <c r="W10" i="2"/>
  <c r="N1635" i="2"/>
  <c r="O1635" i="2"/>
  <c r="P1635" i="2"/>
  <c r="Q1635" i="2"/>
  <c r="G9" i="6"/>
  <c r="G10" i="6"/>
  <c r="Q8" i="3"/>
  <c r="Q9" i="3"/>
  <c r="Q10" i="3"/>
  <c r="D1635" i="3"/>
  <c r="E1635" i="3"/>
  <c r="G1635" i="3"/>
  <c r="H1635" i="3"/>
  <c r="J1635" i="3"/>
  <c r="K1635" i="3"/>
  <c r="D25" i="9" s="1"/>
  <c r="L1635" i="3"/>
  <c r="M1635" i="3"/>
  <c r="N1635" i="3"/>
  <c r="O1635" i="3"/>
  <c r="P1635" i="3"/>
  <c r="R1635" i="3"/>
  <c r="S1635" i="3"/>
  <c r="J10" i="4"/>
  <c r="N10" i="4"/>
  <c r="V10" i="4"/>
  <c r="J9" i="4"/>
  <c r="N9" i="4"/>
  <c r="V9" i="4"/>
  <c r="C66" i="1"/>
  <c r="C75" i="1"/>
  <c r="K1635" i="4"/>
  <c r="G1635" i="4"/>
  <c r="H1635" i="4"/>
  <c r="I1635" i="4"/>
  <c r="J8" i="4"/>
  <c r="N8" i="4"/>
  <c r="Q1635" i="4"/>
  <c r="R1635" i="4"/>
  <c r="S1635" i="4"/>
  <c r="T1635" i="4"/>
  <c r="U1635" i="4"/>
  <c r="V8" i="4"/>
  <c r="W1635" i="4"/>
  <c r="X1635" i="4"/>
  <c r="Y1635" i="4"/>
  <c r="L1635" i="4"/>
  <c r="M1635" i="4"/>
  <c r="F1635" i="4"/>
  <c r="P1635" i="4"/>
  <c r="O1635" i="4"/>
  <c r="C29" i="1"/>
  <c r="C47" i="1" s="1"/>
  <c r="D75" i="1"/>
  <c r="D76" i="1" s="1"/>
  <c r="E75" i="1"/>
  <c r="D66" i="1"/>
  <c r="E66" i="1"/>
  <c r="D18" i="1"/>
  <c r="C18" i="1"/>
  <c r="D29" i="1"/>
  <c r="D47" i="1" s="1"/>
  <c r="E29" i="1"/>
  <c r="E47" i="1" s="1"/>
  <c r="E18" i="1"/>
  <c r="C89" i="1"/>
  <c r="C90" i="1" s="1"/>
  <c r="D32" i="9"/>
  <c r="D33" i="9"/>
  <c r="D7" i="9"/>
  <c r="D4" i="9"/>
  <c r="D3" i="4"/>
  <c r="F66" i="1"/>
  <c r="F75" i="1"/>
  <c r="C3" i="3"/>
  <c r="C3" i="6"/>
  <c r="G8" i="6"/>
  <c r="C92" i="1" l="1"/>
  <c r="D39" i="9" s="1"/>
  <c r="D29" i="9"/>
  <c r="F17" i="3"/>
  <c r="I17" i="3" s="1"/>
  <c r="M17" i="6" s="1"/>
  <c r="F25" i="3"/>
  <c r="I25" i="3" s="1"/>
  <c r="M25" i="6" s="1"/>
  <c r="F33" i="3"/>
  <c r="I33" i="3" s="1"/>
  <c r="M33" i="6" s="1"/>
  <c r="F41" i="3"/>
  <c r="I41" i="3" s="1"/>
  <c r="M41" i="6" s="1"/>
  <c r="F49" i="3"/>
  <c r="I49" i="3" s="1"/>
  <c r="M49" i="6" s="1"/>
  <c r="F57" i="3"/>
  <c r="I57" i="3" s="1"/>
  <c r="M57" i="6" s="1"/>
  <c r="F65" i="3"/>
  <c r="I65" i="3" s="1"/>
  <c r="M65" i="6" s="1"/>
  <c r="F73" i="3"/>
  <c r="I73" i="3" s="1"/>
  <c r="M73" i="6" s="1"/>
  <c r="F81" i="3"/>
  <c r="I81" i="3" s="1"/>
  <c r="M81" i="6" s="1"/>
  <c r="F89" i="3"/>
  <c r="I89" i="3" s="1"/>
  <c r="M89" i="6" s="1"/>
  <c r="F97" i="3"/>
  <c r="I97" i="3" s="1"/>
  <c r="M97" i="6" s="1"/>
  <c r="F105" i="3"/>
  <c r="I105" i="3" s="1"/>
  <c r="M105" i="6" s="1"/>
  <c r="F113" i="3"/>
  <c r="I113" i="3" s="1"/>
  <c r="M113" i="6" s="1"/>
  <c r="F121" i="3"/>
  <c r="I121" i="3" s="1"/>
  <c r="M121" i="6" s="1"/>
  <c r="F129" i="3"/>
  <c r="I129" i="3" s="1"/>
  <c r="M129" i="6" s="1"/>
  <c r="F137" i="3"/>
  <c r="I137" i="3" s="1"/>
  <c r="M137" i="6" s="1"/>
  <c r="F145" i="3"/>
  <c r="I145" i="3" s="1"/>
  <c r="M145" i="6" s="1"/>
  <c r="F153" i="3"/>
  <c r="I153" i="3" s="1"/>
  <c r="M153" i="6" s="1"/>
  <c r="F161" i="3"/>
  <c r="I161" i="3" s="1"/>
  <c r="M161" i="6" s="1"/>
  <c r="F169" i="3"/>
  <c r="I169" i="3" s="1"/>
  <c r="M169" i="6" s="1"/>
  <c r="F177" i="3"/>
  <c r="I177" i="3" s="1"/>
  <c r="M177" i="6" s="1"/>
  <c r="F185" i="3"/>
  <c r="I185" i="3" s="1"/>
  <c r="M185" i="6" s="1"/>
  <c r="F193" i="3"/>
  <c r="I193" i="3" s="1"/>
  <c r="M193" i="6" s="1"/>
  <c r="F201" i="3"/>
  <c r="I201" i="3" s="1"/>
  <c r="M201" i="6" s="1"/>
  <c r="F209" i="3"/>
  <c r="I209" i="3" s="1"/>
  <c r="M209" i="6" s="1"/>
  <c r="F217" i="3"/>
  <c r="I217" i="3" s="1"/>
  <c r="M217" i="6" s="1"/>
  <c r="F225" i="3"/>
  <c r="I225" i="3" s="1"/>
  <c r="M225" i="6" s="1"/>
  <c r="F233" i="3"/>
  <c r="I233" i="3" s="1"/>
  <c r="M233" i="6" s="1"/>
  <c r="F241" i="3"/>
  <c r="I241" i="3" s="1"/>
  <c r="M241" i="6" s="1"/>
  <c r="F249" i="3"/>
  <c r="I249" i="3" s="1"/>
  <c r="M249" i="6" s="1"/>
  <c r="F257" i="3"/>
  <c r="I257" i="3" s="1"/>
  <c r="M257" i="6" s="1"/>
  <c r="F265" i="3"/>
  <c r="I265" i="3" s="1"/>
  <c r="M265" i="6" s="1"/>
  <c r="F273" i="3"/>
  <c r="I273" i="3" s="1"/>
  <c r="M273" i="6" s="1"/>
  <c r="F281" i="3"/>
  <c r="I281" i="3" s="1"/>
  <c r="M281" i="6" s="1"/>
  <c r="F289" i="3"/>
  <c r="I289" i="3" s="1"/>
  <c r="F297" i="3"/>
  <c r="I297" i="3" s="1"/>
  <c r="M297" i="6" s="1"/>
  <c r="F305" i="3"/>
  <c r="I305" i="3" s="1"/>
  <c r="M305" i="6" s="1"/>
  <c r="F313" i="3"/>
  <c r="I313" i="3" s="1"/>
  <c r="M313" i="6" s="1"/>
  <c r="F321" i="3"/>
  <c r="I321" i="3" s="1"/>
  <c r="M321" i="6" s="1"/>
  <c r="F329" i="3"/>
  <c r="I329" i="3" s="1"/>
  <c r="M329" i="6" s="1"/>
  <c r="F337" i="3"/>
  <c r="I337" i="3" s="1"/>
  <c r="M337" i="6" s="1"/>
  <c r="F345" i="3"/>
  <c r="I345" i="3" s="1"/>
  <c r="M345" i="6" s="1"/>
  <c r="F353" i="3"/>
  <c r="I353" i="3" s="1"/>
  <c r="M353" i="6" s="1"/>
  <c r="F361" i="3"/>
  <c r="I361" i="3" s="1"/>
  <c r="M361" i="6" s="1"/>
  <c r="F369" i="3"/>
  <c r="I369" i="3" s="1"/>
  <c r="M369" i="6" s="1"/>
  <c r="F377" i="3"/>
  <c r="I377" i="3" s="1"/>
  <c r="M377" i="6" s="1"/>
  <c r="F385" i="3"/>
  <c r="I385" i="3" s="1"/>
  <c r="M385" i="6" s="1"/>
  <c r="F393" i="3"/>
  <c r="I393" i="3" s="1"/>
  <c r="M393" i="6" s="1"/>
  <c r="F401" i="3"/>
  <c r="I401" i="3" s="1"/>
  <c r="M401" i="6" s="1"/>
  <c r="F409" i="3"/>
  <c r="I409" i="3" s="1"/>
  <c r="M409" i="6" s="1"/>
  <c r="F417" i="3"/>
  <c r="I417" i="3" s="1"/>
  <c r="M417" i="6" s="1"/>
  <c r="F425" i="3"/>
  <c r="I425" i="3" s="1"/>
  <c r="M425" i="6" s="1"/>
  <c r="F433" i="3"/>
  <c r="I433" i="3" s="1"/>
  <c r="M433" i="6" s="1"/>
  <c r="F441" i="3"/>
  <c r="I441" i="3" s="1"/>
  <c r="F449" i="3"/>
  <c r="I449" i="3" s="1"/>
  <c r="M449" i="6" s="1"/>
  <c r="F457" i="3"/>
  <c r="I457" i="3" s="1"/>
  <c r="M457" i="6" s="1"/>
  <c r="F465" i="3"/>
  <c r="I465" i="3" s="1"/>
  <c r="M465" i="6" s="1"/>
  <c r="F473" i="3"/>
  <c r="I473" i="3" s="1"/>
  <c r="M473" i="6" s="1"/>
  <c r="F481" i="3"/>
  <c r="I481" i="3" s="1"/>
  <c r="M481" i="6" s="1"/>
  <c r="F489" i="3"/>
  <c r="I489" i="3" s="1"/>
  <c r="M489" i="6" s="1"/>
  <c r="F497" i="3"/>
  <c r="I497" i="3" s="1"/>
  <c r="F505" i="3"/>
  <c r="I505" i="3" s="1"/>
  <c r="M505" i="6" s="1"/>
  <c r="F513" i="3"/>
  <c r="I513" i="3" s="1"/>
  <c r="M513" i="6" s="1"/>
  <c r="F521" i="3"/>
  <c r="I521" i="3" s="1"/>
  <c r="M521" i="6" s="1"/>
  <c r="F529" i="3"/>
  <c r="I529" i="3" s="1"/>
  <c r="M529" i="6" s="1"/>
  <c r="F537" i="3"/>
  <c r="I537" i="3" s="1"/>
  <c r="M537" i="6" s="1"/>
  <c r="F545" i="3"/>
  <c r="I545" i="3" s="1"/>
  <c r="M545" i="6" s="1"/>
  <c r="F553" i="3"/>
  <c r="I553" i="3" s="1"/>
  <c r="M553" i="6" s="1"/>
  <c r="F561" i="3"/>
  <c r="I561" i="3" s="1"/>
  <c r="M561" i="6" s="1"/>
  <c r="F569" i="3"/>
  <c r="I569" i="3" s="1"/>
  <c r="M569" i="6" s="1"/>
  <c r="F577" i="3"/>
  <c r="I577" i="3" s="1"/>
  <c r="M577" i="6" s="1"/>
  <c r="F585" i="3"/>
  <c r="I585" i="3" s="1"/>
  <c r="M585" i="6" s="1"/>
  <c r="F593" i="3"/>
  <c r="I593" i="3" s="1"/>
  <c r="M593" i="6" s="1"/>
  <c r="F601" i="3"/>
  <c r="I601" i="3" s="1"/>
  <c r="M601" i="6" s="1"/>
  <c r="F609" i="3"/>
  <c r="I609" i="3" s="1"/>
  <c r="M609" i="6" s="1"/>
  <c r="F617" i="3"/>
  <c r="I617" i="3" s="1"/>
  <c r="M617" i="6" s="1"/>
  <c r="F625" i="3"/>
  <c r="I625" i="3" s="1"/>
  <c r="M625" i="6" s="1"/>
  <c r="F633" i="3"/>
  <c r="I633" i="3" s="1"/>
  <c r="M633" i="6" s="1"/>
  <c r="F641" i="3"/>
  <c r="I641" i="3" s="1"/>
  <c r="M641" i="6" s="1"/>
  <c r="F649" i="3"/>
  <c r="I649" i="3" s="1"/>
  <c r="M649" i="6" s="1"/>
  <c r="F657" i="3"/>
  <c r="I657" i="3" s="1"/>
  <c r="M657" i="6" s="1"/>
  <c r="F1634" i="3"/>
  <c r="I1634" i="3" s="1"/>
  <c r="F18" i="3"/>
  <c r="I18" i="3" s="1"/>
  <c r="M18" i="6" s="1"/>
  <c r="F26" i="3"/>
  <c r="I26" i="3" s="1"/>
  <c r="M26" i="6" s="1"/>
  <c r="F34" i="3"/>
  <c r="I34" i="3" s="1"/>
  <c r="M34" i="6" s="1"/>
  <c r="F42" i="3"/>
  <c r="I42" i="3" s="1"/>
  <c r="M42" i="6" s="1"/>
  <c r="F50" i="3"/>
  <c r="I50" i="3" s="1"/>
  <c r="M50" i="6" s="1"/>
  <c r="F58" i="3"/>
  <c r="I58" i="3" s="1"/>
  <c r="M58" i="6" s="1"/>
  <c r="F66" i="3"/>
  <c r="I66" i="3" s="1"/>
  <c r="F74" i="3"/>
  <c r="I74" i="3" s="1"/>
  <c r="M74" i="6" s="1"/>
  <c r="F82" i="3"/>
  <c r="I82" i="3" s="1"/>
  <c r="M82" i="6" s="1"/>
  <c r="F90" i="3"/>
  <c r="I90" i="3" s="1"/>
  <c r="M90" i="6" s="1"/>
  <c r="F98" i="3"/>
  <c r="I98" i="3" s="1"/>
  <c r="M98" i="6" s="1"/>
  <c r="F106" i="3"/>
  <c r="I106" i="3" s="1"/>
  <c r="M106" i="6" s="1"/>
  <c r="F114" i="3"/>
  <c r="I114" i="3" s="1"/>
  <c r="M114" i="6" s="1"/>
  <c r="F122" i="3"/>
  <c r="I122" i="3" s="1"/>
  <c r="M122" i="6" s="1"/>
  <c r="F130" i="3"/>
  <c r="I130" i="3" s="1"/>
  <c r="M130" i="6" s="1"/>
  <c r="F138" i="3"/>
  <c r="I138" i="3" s="1"/>
  <c r="M138" i="6" s="1"/>
  <c r="F146" i="3"/>
  <c r="I146" i="3" s="1"/>
  <c r="M146" i="6" s="1"/>
  <c r="F154" i="3"/>
  <c r="I154" i="3" s="1"/>
  <c r="M154" i="6" s="1"/>
  <c r="F162" i="3"/>
  <c r="I162" i="3" s="1"/>
  <c r="M162" i="6" s="1"/>
  <c r="F170" i="3"/>
  <c r="I170" i="3" s="1"/>
  <c r="M170" i="6" s="1"/>
  <c r="F178" i="3"/>
  <c r="I178" i="3" s="1"/>
  <c r="M178" i="6" s="1"/>
  <c r="F186" i="3"/>
  <c r="I186" i="3" s="1"/>
  <c r="M186" i="6" s="1"/>
  <c r="F194" i="3"/>
  <c r="I194" i="3" s="1"/>
  <c r="M194" i="6" s="1"/>
  <c r="F202" i="3"/>
  <c r="I202" i="3" s="1"/>
  <c r="M202" i="6" s="1"/>
  <c r="F210" i="3"/>
  <c r="I210" i="3" s="1"/>
  <c r="M210" i="6" s="1"/>
  <c r="F218" i="3"/>
  <c r="I218" i="3" s="1"/>
  <c r="M218" i="6" s="1"/>
  <c r="F226" i="3"/>
  <c r="I226" i="3" s="1"/>
  <c r="M226" i="6" s="1"/>
  <c r="F234" i="3"/>
  <c r="I234" i="3" s="1"/>
  <c r="M234" i="6" s="1"/>
  <c r="F242" i="3"/>
  <c r="I242" i="3" s="1"/>
  <c r="M242" i="6" s="1"/>
  <c r="F250" i="3"/>
  <c r="I250" i="3" s="1"/>
  <c r="M250" i="6" s="1"/>
  <c r="F258" i="3"/>
  <c r="I258" i="3" s="1"/>
  <c r="M258" i="6" s="1"/>
  <c r="F266" i="3"/>
  <c r="I266" i="3" s="1"/>
  <c r="M266" i="6" s="1"/>
  <c r="F274" i="3"/>
  <c r="I274" i="3" s="1"/>
  <c r="M274" i="6" s="1"/>
  <c r="F282" i="3"/>
  <c r="I282" i="3" s="1"/>
  <c r="M282" i="6" s="1"/>
  <c r="F290" i="3"/>
  <c r="I290" i="3" s="1"/>
  <c r="F298" i="3"/>
  <c r="I298" i="3" s="1"/>
  <c r="M298" i="6" s="1"/>
  <c r="F306" i="3"/>
  <c r="I306" i="3" s="1"/>
  <c r="M306" i="6" s="1"/>
  <c r="F314" i="3"/>
  <c r="I314" i="3" s="1"/>
  <c r="M314" i="6" s="1"/>
  <c r="F322" i="3"/>
  <c r="I322" i="3" s="1"/>
  <c r="M322" i="6" s="1"/>
  <c r="F330" i="3"/>
  <c r="I330" i="3" s="1"/>
  <c r="M330" i="6" s="1"/>
  <c r="F338" i="3"/>
  <c r="I338" i="3" s="1"/>
  <c r="M338" i="6" s="1"/>
  <c r="F346" i="3"/>
  <c r="I346" i="3" s="1"/>
  <c r="M346" i="6" s="1"/>
  <c r="F354" i="3"/>
  <c r="I354" i="3" s="1"/>
  <c r="M354" i="6" s="1"/>
  <c r="F362" i="3"/>
  <c r="I362" i="3" s="1"/>
  <c r="M362" i="6" s="1"/>
  <c r="F370" i="3"/>
  <c r="I370" i="3" s="1"/>
  <c r="M370" i="6" s="1"/>
  <c r="F378" i="3"/>
  <c r="I378" i="3" s="1"/>
  <c r="M378" i="6" s="1"/>
  <c r="F386" i="3"/>
  <c r="I386" i="3" s="1"/>
  <c r="M386" i="6" s="1"/>
  <c r="F394" i="3"/>
  <c r="I394" i="3" s="1"/>
  <c r="M394" i="6" s="1"/>
  <c r="F402" i="3"/>
  <c r="I402" i="3" s="1"/>
  <c r="M402" i="6" s="1"/>
  <c r="F410" i="3"/>
  <c r="I410" i="3" s="1"/>
  <c r="M410" i="6" s="1"/>
  <c r="F418" i="3"/>
  <c r="I418" i="3" s="1"/>
  <c r="M418" i="6" s="1"/>
  <c r="F426" i="3"/>
  <c r="I426" i="3" s="1"/>
  <c r="M426" i="6" s="1"/>
  <c r="F434" i="3"/>
  <c r="I434" i="3" s="1"/>
  <c r="M434" i="6" s="1"/>
  <c r="F442" i="3"/>
  <c r="I442" i="3" s="1"/>
  <c r="F450" i="3"/>
  <c r="I450" i="3" s="1"/>
  <c r="M450" i="6" s="1"/>
  <c r="F458" i="3"/>
  <c r="I458" i="3" s="1"/>
  <c r="M458" i="6" s="1"/>
  <c r="F466" i="3"/>
  <c r="I466" i="3" s="1"/>
  <c r="M466" i="6" s="1"/>
  <c r="F474" i="3"/>
  <c r="I474" i="3" s="1"/>
  <c r="M474" i="6" s="1"/>
  <c r="F482" i="3"/>
  <c r="I482" i="3" s="1"/>
  <c r="M482" i="6" s="1"/>
  <c r="F490" i="3"/>
  <c r="I490" i="3" s="1"/>
  <c r="M490" i="6" s="1"/>
  <c r="F498" i="3"/>
  <c r="I498" i="3" s="1"/>
  <c r="F506" i="3"/>
  <c r="I506" i="3" s="1"/>
  <c r="M506" i="6" s="1"/>
  <c r="F514" i="3"/>
  <c r="I514" i="3" s="1"/>
  <c r="M514" i="6" s="1"/>
  <c r="F522" i="3"/>
  <c r="I522" i="3" s="1"/>
  <c r="M522" i="6" s="1"/>
  <c r="F530" i="3"/>
  <c r="I530" i="3" s="1"/>
  <c r="M530" i="6" s="1"/>
  <c r="F538" i="3"/>
  <c r="I538" i="3" s="1"/>
  <c r="M538" i="6" s="1"/>
  <c r="F546" i="3"/>
  <c r="I546" i="3" s="1"/>
  <c r="M546" i="6" s="1"/>
  <c r="F554" i="3"/>
  <c r="I554" i="3" s="1"/>
  <c r="M554" i="6" s="1"/>
  <c r="F562" i="3"/>
  <c r="I562" i="3" s="1"/>
  <c r="M562" i="6" s="1"/>
  <c r="F570" i="3"/>
  <c r="I570" i="3" s="1"/>
  <c r="M570" i="6" s="1"/>
  <c r="F578" i="3"/>
  <c r="I578" i="3" s="1"/>
  <c r="M578" i="6" s="1"/>
  <c r="F586" i="3"/>
  <c r="I586" i="3" s="1"/>
  <c r="M586" i="6" s="1"/>
  <c r="F594" i="3"/>
  <c r="I594" i="3" s="1"/>
  <c r="F602" i="3"/>
  <c r="I602" i="3" s="1"/>
  <c r="M602" i="6" s="1"/>
  <c r="F610" i="3"/>
  <c r="I610" i="3" s="1"/>
  <c r="M610" i="6" s="1"/>
  <c r="F618" i="3"/>
  <c r="I618" i="3" s="1"/>
  <c r="M618" i="6" s="1"/>
  <c r="F626" i="3"/>
  <c r="I626" i="3" s="1"/>
  <c r="M626" i="6" s="1"/>
  <c r="F634" i="3"/>
  <c r="I634" i="3" s="1"/>
  <c r="M634" i="6" s="1"/>
  <c r="F642" i="3"/>
  <c r="I642" i="3" s="1"/>
  <c r="M642" i="6" s="1"/>
  <c r="F650" i="3"/>
  <c r="I650" i="3" s="1"/>
  <c r="M650" i="6" s="1"/>
  <c r="F658" i="3"/>
  <c r="I658" i="3" s="1"/>
  <c r="M658" i="6" s="1"/>
  <c r="F666" i="3"/>
  <c r="I666" i="3" s="1"/>
  <c r="M666" i="6" s="1"/>
  <c r="F674" i="3"/>
  <c r="I674" i="3" s="1"/>
  <c r="M674" i="6" s="1"/>
  <c r="F682" i="3"/>
  <c r="I682" i="3" s="1"/>
  <c r="M682" i="6" s="1"/>
  <c r="F11" i="3"/>
  <c r="I11" i="3" s="1"/>
  <c r="F19" i="3"/>
  <c r="I19" i="3" s="1"/>
  <c r="M19" i="6" s="1"/>
  <c r="F27" i="3"/>
  <c r="I27" i="3" s="1"/>
  <c r="M27" i="6" s="1"/>
  <c r="F35" i="3"/>
  <c r="I35" i="3" s="1"/>
  <c r="M35" i="6" s="1"/>
  <c r="F43" i="3"/>
  <c r="I43" i="3" s="1"/>
  <c r="M43" i="6" s="1"/>
  <c r="F51" i="3"/>
  <c r="I51" i="3" s="1"/>
  <c r="F59" i="3"/>
  <c r="I59" i="3" s="1"/>
  <c r="M59" i="6" s="1"/>
  <c r="F67" i="3"/>
  <c r="I67" i="3" s="1"/>
  <c r="M67" i="6" s="1"/>
  <c r="F75" i="3"/>
  <c r="I75" i="3" s="1"/>
  <c r="M75" i="6" s="1"/>
  <c r="F83" i="3"/>
  <c r="I83" i="3" s="1"/>
  <c r="M83" i="6" s="1"/>
  <c r="F91" i="3"/>
  <c r="I91" i="3" s="1"/>
  <c r="M91" i="6" s="1"/>
  <c r="F99" i="3"/>
  <c r="I99" i="3" s="1"/>
  <c r="M99" i="6" s="1"/>
  <c r="F107" i="3"/>
  <c r="I107" i="3" s="1"/>
  <c r="M107" i="6" s="1"/>
  <c r="F115" i="3"/>
  <c r="I115" i="3" s="1"/>
  <c r="M115" i="6" s="1"/>
  <c r="F123" i="3"/>
  <c r="I123" i="3" s="1"/>
  <c r="M123" i="6" s="1"/>
  <c r="F131" i="3"/>
  <c r="I131" i="3" s="1"/>
  <c r="M131" i="6" s="1"/>
  <c r="F139" i="3"/>
  <c r="I139" i="3" s="1"/>
  <c r="M139" i="6" s="1"/>
  <c r="F147" i="3"/>
  <c r="I147" i="3" s="1"/>
  <c r="M147" i="6" s="1"/>
  <c r="F155" i="3"/>
  <c r="I155" i="3" s="1"/>
  <c r="M155" i="6" s="1"/>
  <c r="F163" i="3"/>
  <c r="I163" i="3" s="1"/>
  <c r="M163" i="6" s="1"/>
  <c r="F171" i="3"/>
  <c r="I171" i="3" s="1"/>
  <c r="M171" i="6" s="1"/>
  <c r="F179" i="3"/>
  <c r="I179" i="3" s="1"/>
  <c r="M179" i="6" s="1"/>
  <c r="F187" i="3"/>
  <c r="I187" i="3" s="1"/>
  <c r="M187" i="6" s="1"/>
  <c r="F195" i="3"/>
  <c r="I195" i="3" s="1"/>
  <c r="M195" i="6" s="1"/>
  <c r="F203" i="3"/>
  <c r="I203" i="3" s="1"/>
  <c r="M203" i="6" s="1"/>
  <c r="F211" i="3"/>
  <c r="I211" i="3" s="1"/>
  <c r="M211" i="6" s="1"/>
  <c r="F219" i="3"/>
  <c r="I219" i="3" s="1"/>
  <c r="M219" i="6" s="1"/>
  <c r="F227" i="3"/>
  <c r="I227" i="3" s="1"/>
  <c r="M227" i="6" s="1"/>
  <c r="F235" i="3"/>
  <c r="I235" i="3" s="1"/>
  <c r="M235" i="6" s="1"/>
  <c r="F243" i="3"/>
  <c r="I243" i="3" s="1"/>
  <c r="M243" i="6" s="1"/>
  <c r="F251" i="3"/>
  <c r="I251" i="3" s="1"/>
  <c r="M251" i="6" s="1"/>
  <c r="F259" i="3"/>
  <c r="I259" i="3" s="1"/>
  <c r="M259" i="6" s="1"/>
  <c r="F267" i="3"/>
  <c r="I267" i="3" s="1"/>
  <c r="M267" i="6" s="1"/>
  <c r="F275" i="3"/>
  <c r="I275" i="3" s="1"/>
  <c r="M275" i="6" s="1"/>
  <c r="F283" i="3"/>
  <c r="I283" i="3" s="1"/>
  <c r="M283" i="6" s="1"/>
  <c r="F291" i="3"/>
  <c r="I291" i="3" s="1"/>
  <c r="F299" i="3"/>
  <c r="I299" i="3" s="1"/>
  <c r="M299" i="6" s="1"/>
  <c r="F307" i="3"/>
  <c r="I307" i="3" s="1"/>
  <c r="M307" i="6" s="1"/>
  <c r="F315" i="3"/>
  <c r="I315" i="3" s="1"/>
  <c r="F323" i="3"/>
  <c r="I323" i="3" s="1"/>
  <c r="M323" i="6" s="1"/>
  <c r="F331" i="3"/>
  <c r="I331" i="3" s="1"/>
  <c r="M331" i="6" s="1"/>
  <c r="F339" i="3"/>
  <c r="I339" i="3" s="1"/>
  <c r="M339" i="6" s="1"/>
  <c r="F347" i="3"/>
  <c r="I347" i="3" s="1"/>
  <c r="M347" i="6" s="1"/>
  <c r="F355" i="3"/>
  <c r="I355" i="3" s="1"/>
  <c r="F363" i="3"/>
  <c r="I363" i="3" s="1"/>
  <c r="M363" i="6" s="1"/>
  <c r="F371" i="3"/>
  <c r="I371" i="3" s="1"/>
  <c r="M371" i="6" s="1"/>
  <c r="F379" i="3"/>
  <c r="I379" i="3" s="1"/>
  <c r="M379" i="6" s="1"/>
  <c r="F387" i="3"/>
  <c r="I387" i="3" s="1"/>
  <c r="M387" i="6" s="1"/>
  <c r="F395" i="3"/>
  <c r="I395" i="3" s="1"/>
  <c r="M395" i="6" s="1"/>
  <c r="F403" i="3"/>
  <c r="I403" i="3" s="1"/>
  <c r="M403" i="6" s="1"/>
  <c r="F411" i="3"/>
  <c r="I411" i="3" s="1"/>
  <c r="M411" i="6" s="1"/>
  <c r="F419" i="3"/>
  <c r="I419" i="3" s="1"/>
  <c r="M419" i="6" s="1"/>
  <c r="F427" i="3"/>
  <c r="I427" i="3" s="1"/>
  <c r="M427" i="6" s="1"/>
  <c r="F435" i="3"/>
  <c r="I435" i="3" s="1"/>
  <c r="M435" i="6" s="1"/>
  <c r="F443" i="3"/>
  <c r="I443" i="3" s="1"/>
  <c r="M443" i="6" s="1"/>
  <c r="F451" i="3"/>
  <c r="I451" i="3" s="1"/>
  <c r="M451" i="6" s="1"/>
  <c r="F459" i="3"/>
  <c r="I459" i="3" s="1"/>
  <c r="M459" i="6" s="1"/>
  <c r="F467" i="3"/>
  <c r="I467" i="3" s="1"/>
  <c r="M467" i="6" s="1"/>
  <c r="F475" i="3"/>
  <c r="I475" i="3" s="1"/>
  <c r="M475" i="6" s="1"/>
  <c r="F483" i="3"/>
  <c r="I483" i="3" s="1"/>
  <c r="F491" i="3"/>
  <c r="I491" i="3" s="1"/>
  <c r="M491" i="6" s="1"/>
  <c r="F499" i="3"/>
  <c r="I499" i="3" s="1"/>
  <c r="F507" i="3"/>
  <c r="I507" i="3" s="1"/>
  <c r="M507" i="6" s="1"/>
  <c r="F515" i="3"/>
  <c r="I515" i="3" s="1"/>
  <c r="M515" i="6" s="1"/>
  <c r="F523" i="3"/>
  <c r="I523" i="3" s="1"/>
  <c r="M523" i="6" s="1"/>
  <c r="F531" i="3"/>
  <c r="I531" i="3" s="1"/>
  <c r="M531" i="6" s="1"/>
  <c r="F539" i="3"/>
  <c r="I539" i="3" s="1"/>
  <c r="M539" i="6" s="1"/>
  <c r="F547" i="3"/>
  <c r="I547" i="3" s="1"/>
  <c r="F555" i="3"/>
  <c r="I555" i="3" s="1"/>
  <c r="M555" i="6" s="1"/>
  <c r="F563" i="3"/>
  <c r="I563" i="3" s="1"/>
  <c r="M563" i="6" s="1"/>
  <c r="F571" i="3"/>
  <c r="I571" i="3" s="1"/>
  <c r="M571" i="6" s="1"/>
  <c r="F579" i="3"/>
  <c r="I579" i="3" s="1"/>
  <c r="M579" i="6" s="1"/>
  <c r="F587" i="3"/>
  <c r="I587" i="3" s="1"/>
  <c r="M587" i="6" s="1"/>
  <c r="F595" i="3"/>
  <c r="I595" i="3" s="1"/>
  <c r="M595" i="6" s="1"/>
  <c r="F603" i="3"/>
  <c r="I603" i="3" s="1"/>
  <c r="M603" i="6" s="1"/>
  <c r="F611" i="3"/>
  <c r="I611" i="3" s="1"/>
  <c r="M611" i="6" s="1"/>
  <c r="F619" i="3"/>
  <c r="I619" i="3" s="1"/>
  <c r="M619" i="6" s="1"/>
  <c r="F627" i="3"/>
  <c r="I627" i="3" s="1"/>
  <c r="M627" i="6" s="1"/>
  <c r="F635" i="3"/>
  <c r="I635" i="3" s="1"/>
  <c r="M635" i="6" s="1"/>
  <c r="F643" i="3"/>
  <c r="I643" i="3" s="1"/>
  <c r="M643" i="6" s="1"/>
  <c r="F651" i="3"/>
  <c r="I651" i="3" s="1"/>
  <c r="M651" i="6" s="1"/>
  <c r="F659" i="3"/>
  <c r="I659" i="3" s="1"/>
  <c r="M659" i="6" s="1"/>
  <c r="F667" i="3"/>
  <c r="I667" i="3" s="1"/>
  <c r="M667" i="6" s="1"/>
  <c r="F675" i="3"/>
  <c r="I675" i="3" s="1"/>
  <c r="M675" i="6" s="1"/>
  <c r="F683" i="3"/>
  <c r="I683" i="3" s="1"/>
  <c r="M683" i="6" s="1"/>
  <c r="F12" i="3"/>
  <c r="I12" i="3" s="1"/>
  <c r="M12" i="6" s="1"/>
  <c r="F20" i="3"/>
  <c r="I20" i="3" s="1"/>
  <c r="M20" i="6" s="1"/>
  <c r="F28" i="3"/>
  <c r="I28" i="3" s="1"/>
  <c r="M28" i="6" s="1"/>
  <c r="F36" i="3"/>
  <c r="I36" i="3" s="1"/>
  <c r="M36" i="6" s="1"/>
  <c r="F44" i="3"/>
  <c r="I44" i="3" s="1"/>
  <c r="M44" i="6" s="1"/>
  <c r="F52" i="3"/>
  <c r="I52" i="3" s="1"/>
  <c r="M52" i="6" s="1"/>
  <c r="F60" i="3"/>
  <c r="I60" i="3" s="1"/>
  <c r="M60" i="6" s="1"/>
  <c r="F68" i="3"/>
  <c r="I68" i="3" s="1"/>
  <c r="M68" i="6" s="1"/>
  <c r="F76" i="3"/>
  <c r="I76" i="3" s="1"/>
  <c r="M76" i="6" s="1"/>
  <c r="F84" i="3"/>
  <c r="I84" i="3" s="1"/>
  <c r="M84" i="6" s="1"/>
  <c r="F92" i="3"/>
  <c r="I92" i="3" s="1"/>
  <c r="M92" i="6" s="1"/>
  <c r="F100" i="3"/>
  <c r="I100" i="3" s="1"/>
  <c r="M100" i="6" s="1"/>
  <c r="F108" i="3"/>
  <c r="I108" i="3" s="1"/>
  <c r="M108" i="6" s="1"/>
  <c r="F116" i="3"/>
  <c r="I116" i="3" s="1"/>
  <c r="M116" i="6" s="1"/>
  <c r="F124" i="3"/>
  <c r="I124" i="3" s="1"/>
  <c r="M124" i="6" s="1"/>
  <c r="F132" i="3"/>
  <c r="I132" i="3" s="1"/>
  <c r="M132" i="6" s="1"/>
  <c r="F140" i="3"/>
  <c r="I140" i="3" s="1"/>
  <c r="M140" i="6" s="1"/>
  <c r="F148" i="3"/>
  <c r="I148" i="3" s="1"/>
  <c r="M148" i="6" s="1"/>
  <c r="F156" i="3"/>
  <c r="I156" i="3" s="1"/>
  <c r="M156" i="6" s="1"/>
  <c r="F164" i="3"/>
  <c r="I164" i="3" s="1"/>
  <c r="M164" i="6" s="1"/>
  <c r="F172" i="3"/>
  <c r="I172" i="3" s="1"/>
  <c r="M172" i="6" s="1"/>
  <c r="F180" i="3"/>
  <c r="I180" i="3" s="1"/>
  <c r="M180" i="6" s="1"/>
  <c r="F188" i="3"/>
  <c r="I188" i="3" s="1"/>
  <c r="M188" i="6" s="1"/>
  <c r="F196" i="3"/>
  <c r="I196" i="3" s="1"/>
  <c r="M196" i="6" s="1"/>
  <c r="F204" i="3"/>
  <c r="I204" i="3" s="1"/>
  <c r="M204" i="6" s="1"/>
  <c r="F212" i="3"/>
  <c r="I212" i="3" s="1"/>
  <c r="M212" i="6" s="1"/>
  <c r="F220" i="3"/>
  <c r="I220" i="3" s="1"/>
  <c r="M220" i="6" s="1"/>
  <c r="F228" i="3"/>
  <c r="I228" i="3" s="1"/>
  <c r="M228" i="6" s="1"/>
  <c r="F236" i="3"/>
  <c r="I236" i="3" s="1"/>
  <c r="M236" i="6" s="1"/>
  <c r="F244" i="3"/>
  <c r="I244" i="3" s="1"/>
  <c r="M244" i="6" s="1"/>
  <c r="F252" i="3"/>
  <c r="I252" i="3" s="1"/>
  <c r="M252" i="6" s="1"/>
  <c r="F260" i="3"/>
  <c r="I260" i="3" s="1"/>
  <c r="M260" i="6" s="1"/>
  <c r="F268" i="3"/>
  <c r="I268" i="3" s="1"/>
  <c r="M268" i="6" s="1"/>
  <c r="F276" i="3"/>
  <c r="I276" i="3" s="1"/>
  <c r="M276" i="6" s="1"/>
  <c r="F284" i="3"/>
  <c r="I284" i="3" s="1"/>
  <c r="M284" i="6" s="1"/>
  <c r="F292" i="3"/>
  <c r="I292" i="3" s="1"/>
  <c r="F300" i="3"/>
  <c r="I300" i="3" s="1"/>
  <c r="M300" i="6" s="1"/>
  <c r="F308" i="3"/>
  <c r="I308" i="3" s="1"/>
  <c r="M308" i="6" s="1"/>
  <c r="F316" i="3"/>
  <c r="I316" i="3" s="1"/>
  <c r="M316" i="6" s="1"/>
  <c r="F324" i="3"/>
  <c r="I324" i="3" s="1"/>
  <c r="M324" i="6" s="1"/>
  <c r="F332" i="3"/>
  <c r="I332" i="3" s="1"/>
  <c r="M332" i="6" s="1"/>
  <c r="F340" i="3"/>
  <c r="I340" i="3" s="1"/>
  <c r="F348" i="3"/>
  <c r="I348" i="3" s="1"/>
  <c r="M348" i="6" s="1"/>
  <c r="F356" i="3"/>
  <c r="I356" i="3" s="1"/>
  <c r="M356" i="6" s="1"/>
  <c r="F364" i="3"/>
  <c r="I364" i="3" s="1"/>
  <c r="M364" i="6" s="1"/>
  <c r="F372" i="3"/>
  <c r="I372" i="3" s="1"/>
  <c r="M372" i="6" s="1"/>
  <c r="F380" i="3"/>
  <c r="I380" i="3" s="1"/>
  <c r="M380" i="6" s="1"/>
  <c r="F388" i="3"/>
  <c r="I388" i="3" s="1"/>
  <c r="M388" i="6" s="1"/>
  <c r="F396" i="3"/>
  <c r="I396" i="3" s="1"/>
  <c r="M396" i="6" s="1"/>
  <c r="F404" i="3"/>
  <c r="I404" i="3" s="1"/>
  <c r="M404" i="6" s="1"/>
  <c r="F412" i="3"/>
  <c r="I412" i="3" s="1"/>
  <c r="M412" i="6" s="1"/>
  <c r="F420" i="3"/>
  <c r="I420" i="3" s="1"/>
  <c r="M420" i="6" s="1"/>
  <c r="F428" i="3"/>
  <c r="I428" i="3" s="1"/>
  <c r="M428" i="6" s="1"/>
  <c r="F436" i="3"/>
  <c r="I436" i="3" s="1"/>
  <c r="M436" i="6" s="1"/>
  <c r="F444" i="3"/>
  <c r="I444" i="3" s="1"/>
  <c r="M444" i="6" s="1"/>
  <c r="F452" i="3"/>
  <c r="I452" i="3" s="1"/>
  <c r="M452" i="6" s="1"/>
  <c r="F460" i="3"/>
  <c r="I460" i="3" s="1"/>
  <c r="M460" i="6" s="1"/>
  <c r="F468" i="3"/>
  <c r="I468" i="3" s="1"/>
  <c r="M468" i="6" s="1"/>
  <c r="F476" i="3"/>
  <c r="I476" i="3" s="1"/>
  <c r="M476" i="6" s="1"/>
  <c r="F484" i="3"/>
  <c r="I484" i="3" s="1"/>
  <c r="F492" i="3"/>
  <c r="I492" i="3" s="1"/>
  <c r="F500" i="3"/>
  <c r="I500" i="3" s="1"/>
  <c r="F508" i="3"/>
  <c r="I508" i="3" s="1"/>
  <c r="M508" i="6" s="1"/>
  <c r="F516" i="3"/>
  <c r="I516" i="3" s="1"/>
  <c r="M516" i="6" s="1"/>
  <c r="F524" i="3"/>
  <c r="I524" i="3" s="1"/>
  <c r="M524" i="6" s="1"/>
  <c r="F532" i="3"/>
  <c r="I532" i="3" s="1"/>
  <c r="M532" i="6" s="1"/>
  <c r="F540" i="3"/>
  <c r="I540" i="3" s="1"/>
  <c r="M540" i="6" s="1"/>
  <c r="F548" i="3"/>
  <c r="I548" i="3" s="1"/>
  <c r="M548" i="6" s="1"/>
  <c r="F556" i="3"/>
  <c r="I556" i="3" s="1"/>
  <c r="M556" i="6" s="1"/>
  <c r="F564" i="3"/>
  <c r="I564" i="3" s="1"/>
  <c r="M564" i="6" s="1"/>
  <c r="F572" i="3"/>
  <c r="I572" i="3" s="1"/>
  <c r="F580" i="3"/>
  <c r="I580" i="3" s="1"/>
  <c r="M580" i="6" s="1"/>
  <c r="F588" i="3"/>
  <c r="I588" i="3" s="1"/>
  <c r="M588" i="6" s="1"/>
  <c r="F596" i="3"/>
  <c r="I596" i="3" s="1"/>
  <c r="M596" i="6" s="1"/>
  <c r="F604" i="3"/>
  <c r="I604" i="3" s="1"/>
  <c r="M604" i="6" s="1"/>
  <c r="F612" i="3"/>
  <c r="I612" i="3" s="1"/>
  <c r="M612" i="6" s="1"/>
  <c r="F620" i="3"/>
  <c r="I620" i="3" s="1"/>
  <c r="M620" i="6" s="1"/>
  <c r="F628" i="3"/>
  <c r="I628" i="3" s="1"/>
  <c r="M628" i="6" s="1"/>
  <c r="F636" i="3"/>
  <c r="I636" i="3" s="1"/>
  <c r="M636" i="6" s="1"/>
  <c r="F644" i="3"/>
  <c r="I644" i="3" s="1"/>
  <c r="M644" i="6" s="1"/>
  <c r="F652" i="3"/>
  <c r="I652" i="3" s="1"/>
  <c r="M652" i="6" s="1"/>
  <c r="F660" i="3"/>
  <c r="I660" i="3" s="1"/>
  <c r="M660" i="6" s="1"/>
  <c r="F668" i="3"/>
  <c r="I668" i="3" s="1"/>
  <c r="M668" i="6" s="1"/>
  <c r="F676" i="3"/>
  <c r="I676" i="3" s="1"/>
  <c r="M676" i="6" s="1"/>
  <c r="F684" i="3"/>
  <c r="I684" i="3" s="1"/>
  <c r="M684" i="6" s="1"/>
  <c r="F13" i="3"/>
  <c r="I13" i="3" s="1"/>
  <c r="M13" i="6" s="1"/>
  <c r="F21" i="3"/>
  <c r="I21" i="3" s="1"/>
  <c r="M21" i="6" s="1"/>
  <c r="F29" i="3"/>
  <c r="I29" i="3" s="1"/>
  <c r="M29" i="6" s="1"/>
  <c r="F37" i="3"/>
  <c r="I37" i="3" s="1"/>
  <c r="M37" i="6" s="1"/>
  <c r="F45" i="3"/>
  <c r="I45" i="3" s="1"/>
  <c r="M45" i="6" s="1"/>
  <c r="F53" i="3"/>
  <c r="I53" i="3" s="1"/>
  <c r="M53" i="6" s="1"/>
  <c r="F61" i="3"/>
  <c r="I61" i="3" s="1"/>
  <c r="M61" i="6" s="1"/>
  <c r="F69" i="3"/>
  <c r="I69" i="3" s="1"/>
  <c r="M69" i="6" s="1"/>
  <c r="F77" i="3"/>
  <c r="I77" i="3" s="1"/>
  <c r="M77" i="6" s="1"/>
  <c r="F85" i="3"/>
  <c r="I85" i="3" s="1"/>
  <c r="M85" i="6" s="1"/>
  <c r="F93" i="3"/>
  <c r="I93" i="3" s="1"/>
  <c r="M93" i="6" s="1"/>
  <c r="F101" i="3"/>
  <c r="I101" i="3" s="1"/>
  <c r="M101" i="6" s="1"/>
  <c r="F109" i="3"/>
  <c r="I109" i="3" s="1"/>
  <c r="M109" i="6" s="1"/>
  <c r="F117" i="3"/>
  <c r="I117" i="3" s="1"/>
  <c r="M117" i="6" s="1"/>
  <c r="F125" i="3"/>
  <c r="I125" i="3" s="1"/>
  <c r="M125" i="6" s="1"/>
  <c r="F133" i="3"/>
  <c r="I133" i="3" s="1"/>
  <c r="M133" i="6" s="1"/>
  <c r="F141" i="3"/>
  <c r="I141" i="3" s="1"/>
  <c r="M141" i="6" s="1"/>
  <c r="F149" i="3"/>
  <c r="I149" i="3" s="1"/>
  <c r="M149" i="6" s="1"/>
  <c r="F157" i="3"/>
  <c r="I157" i="3" s="1"/>
  <c r="M157" i="6" s="1"/>
  <c r="F165" i="3"/>
  <c r="I165" i="3" s="1"/>
  <c r="M165" i="6" s="1"/>
  <c r="F173" i="3"/>
  <c r="I173" i="3" s="1"/>
  <c r="M173" i="6" s="1"/>
  <c r="F181" i="3"/>
  <c r="I181" i="3" s="1"/>
  <c r="M181" i="6" s="1"/>
  <c r="F189" i="3"/>
  <c r="I189" i="3" s="1"/>
  <c r="M189" i="6" s="1"/>
  <c r="F197" i="3"/>
  <c r="I197" i="3" s="1"/>
  <c r="F205" i="3"/>
  <c r="I205" i="3" s="1"/>
  <c r="M205" i="6" s="1"/>
  <c r="F213" i="3"/>
  <c r="I213" i="3" s="1"/>
  <c r="M213" i="6" s="1"/>
  <c r="F221" i="3"/>
  <c r="I221" i="3" s="1"/>
  <c r="M221" i="6" s="1"/>
  <c r="F229" i="3"/>
  <c r="I229" i="3" s="1"/>
  <c r="M229" i="6" s="1"/>
  <c r="F237" i="3"/>
  <c r="I237" i="3" s="1"/>
  <c r="M237" i="6" s="1"/>
  <c r="F245" i="3"/>
  <c r="I245" i="3" s="1"/>
  <c r="M245" i="6" s="1"/>
  <c r="F253" i="3"/>
  <c r="I253" i="3" s="1"/>
  <c r="M253" i="6" s="1"/>
  <c r="F261" i="3"/>
  <c r="I261" i="3" s="1"/>
  <c r="M261" i="6" s="1"/>
  <c r="F269" i="3"/>
  <c r="I269" i="3" s="1"/>
  <c r="M269" i="6" s="1"/>
  <c r="F277" i="3"/>
  <c r="I277" i="3" s="1"/>
  <c r="M277" i="6" s="1"/>
  <c r="F285" i="3"/>
  <c r="I285" i="3" s="1"/>
  <c r="M285" i="6" s="1"/>
  <c r="F293" i="3"/>
  <c r="I293" i="3" s="1"/>
  <c r="F301" i="3"/>
  <c r="I301" i="3" s="1"/>
  <c r="M301" i="6" s="1"/>
  <c r="F309" i="3"/>
  <c r="I309" i="3" s="1"/>
  <c r="M309" i="6" s="1"/>
  <c r="F317" i="3"/>
  <c r="I317" i="3" s="1"/>
  <c r="M317" i="6" s="1"/>
  <c r="F325" i="3"/>
  <c r="I325" i="3" s="1"/>
  <c r="F333" i="3"/>
  <c r="I333" i="3" s="1"/>
  <c r="M333" i="6" s="1"/>
  <c r="F341" i="3"/>
  <c r="I341" i="3" s="1"/>
  <c r="M341" i="6" s="1"/>
  <c r="F349" i="3"/>
  <c r="I349" i="3" s="1"/>
  <c r="M349" i="6" s="1"/>
  <c r="F357" i="3"/>
  <c r="I357" i="3" s="1"/>
  <c r="M357" i="6" s="1"/>
  <c r="F365" i="3"/>
  <c r="I365" i="3" s="1"/>
  <c r="M365" i="6" s="1"/>
  <c r="F373" i="3"/>
  <c r="I373" i="3" s="1"/>
  <c r="M373" i="6" s="1"/>
  <c r="F381" i="3"/>
  <c r="I381" i="3" s="1"/>
  <c r="M381" i="6" s="1"/>
  <c r="F389" i="3"/>
  <c r="I389" i="3" s="1"/>
  <c r="M389" i="6" s="1"/>
  <c r="F397" i="3"/>
  <c r="I397" i="3" s="1"/>
  <c r="M397" i="6" s="1"/>
  <c r="F405" i="3"/>
  <c r="I405" i="3" s="1"/>
  <c r="M405" i="6" s="1"/>
  <c r="F413" i="3"/>
  <c r="I413" i="3" s="1"/>
  <c r="M413" i="6" s="1"/>
  <c r="F421" i="3"/>
  <c r="I421" i="3" s="1"/>
  <c r="M421" i="6" s="1"/>
  <c r="F429" i="3"/>
  <c r="I429" i="3" s="1"/>
  <c r="M429" i="6" s="1"/>
  <c r="F437" i="3"/>
  <c r="I437" i="3" s="1"/>
  <c r="M437" i="6" s="1"/>
  <c r="F445" i="3"/>
  <c r="I445" i="3" s="1"/>
  <c r="M445" i="6" s="1"/>
  <c r="F453" i="3"/>
  <c r="I453" i="3" s="1"/>
  <c r="M453" i="6" s="1"/>
  <c r="F461" i="3"/>
  <c r="I461" i="3" s="1"/>
  <c r="M461" i="6" s="1"/>
  <c r="F469" i="3"/>
  <c r="I469" i="3" s="1"/>
  <c r="M469" i="6" s="1"/>
  <c r="F477" i="3"/>
  <c r="I477" i="3" s="1"/>
  <c r="F485" i="3"/>
  <c r="I485" i="3" s="1"/>
  <c r="M485" i="6" s="1"/>
  <c r="F493" i="3"/>
  <c r="I493" i="3" s="1"/>
  <c r="F501" i="3"/>
  <c r="I501" i="3" s="1"/>
  <c r="M501" i="6" s="1"/>
  <c r="F509" i="3"/>
  <c r="I509" i="3" s="1"/>
  <c r="M509" i="6" s="1"/>
  <c r="F517" i="3"/>
  <c r="I517" i="3" s="1"/>
  <c r="M517" i="6" s="1"/>
  <c r="F525" i="3"/>
  <c r="I525" i="3" s="1"/>
  <c r="M525" i="6" s="1"/>
  <c r="F533" i="3"/>
  <c r="I533" i="3" s="1"/>
  <c r="M533" i="6" s="1"/>
  <c r="F541" i="3"/>
  <c r="I541" i="3" s="1"/>
  <c r="F549" i="3"/>
  <c r="I549" i="3" s="1"/>
  <c r="M549" i="6" s="1"/>
  <c r="F557" i="3"/>
  <c r="I557" i="3" s="1"/>
  <c r="M557" i="6" s="1"/>
  <c r="F565" i="3"/>
  <c r="I565" i="3" s="1"/>
  <c r="M565" i="6" s="1"/>
  <c r="F573" i="3"/>
  <c r="I573" i="3" s="1"/>
  <c r="M573" i="6" s="1"/>
  <c r="F581" i="3"/>
  <c r="I581" i="3" s="1"/>
  <c r="M581" i="6" s="1"/>
  <c r="F589" i="3"/>
  <c r="I589" i="3" s="1"/>
  <c r="M589" i="6" s="1"/>
  <c r="F597" i="3"/>
  <c r="I597" i="3" s="1"/>
  <c r="M597" i="6" s="1"/>
  <c r="F605" i="3"/>
  <c r="I605" i="3" s="1"/>
  <c r="M605" i="6" s="1"/>
  <c r="F613" i="3"/>
  <c r="I613" i="3" s="1"/>
  <c r="M613" i="6" s="1"/>
  <c r="F621" i="3"/>
  <c r="I621" i="3" s="1"/>
  <c r="M621" i="6" s="1"/>
  <c r="F629" i="3"/>
  <c r="I629" i="3" s="1"/>
  <c r="M629" i="6" s="1"/>
  <c r="F637" i="3"/>
  <c r="I637" i="3" s="1"/>
  <c r="M637" i="6" s="1"/>
  <c r="F645" i="3"/>
  <c r="I645" i="3" s="1"/>
  <c r="M645" i="6" s="1"/>
  <c r="F653" i="3"/>
  <c r="I653" i="3" s="1"/>
  <c r="M653" i="6" s="1"/>
  <c r="F661" i="3"/>
  <c r="I661" i="3" s="1"/>
  <c r="M661" i="6" s="1"/>
  <c r="F669" i="3"/>
  <c r="I669" i="3" s="1"/>
  <c r="M669" i="6" s="1"/>
  <c r="F677" i="3"/>
  <c r="I677" i="3" s="1"/>
  <c r="M677" i="6" s="1"/>
  <c r="F14" i="3"/>
  <c r="I14" i="3" s="1"/>
  <c r="M14" i="6" s="1"/>
  <c r="F22" i="3"/>
  <c r="I22" i="3" s="1"/>
  <c r="M22" i="6" s="1"/>
  <c r="F30" i="3"/>
  <c r="I30" i="3" s="1"/>
  <c r="M30" i="6" s="1"/>
  <c r="F38" i="3"/>
  <c r="I38" i="3" s="1"/>
  <c r="M38" i="6" s="1"/>
  <c r="F46" i="3"/>
  <c r="I46" i="3" s="1"/>
  <c r="M46" i="6" s="1"/>
  <c r="F54" i="3"/>
  <c r="I54" i="3" s="1"/>
  <c r="M54" i="6" s="1"/>
  <c r="F62" i="3"/>
  <c r="I62" i="3" s="1"/>
  <c r="M62" i="6" s="1"/>
  <c r="F70" i="3"/>
  <c r="I70" i="3" s="1"/>
  <c r="M70" i="6" s="1"/>
  <c r="F78" i="3"/>
  <c r="I78" i="3" s="1"/>
  <c r="M78" i="6" s="1"/>
  <c r="F86" i="3"/>
  <c r="I86" i="3" s="1"/>
  <c r="M86" i="6" s="1"/>
  <c r="F94" i="3"/>
  <c r="I94" i="3" s="1"/>
  <c r="M94" i="6" s="1"/>
  <c r="F102" i="3"/>
  <c r="I102" i="3" s="1"/>
  <c r="M102" i="6" s="1"/>
  <c r="F110" i="3"/>
  <c r="I110" i="3" s="1"/>
  <c r="M110" i="6" s="1"/>
  <c r="F118" i="3"/>
  <c r="I118" i="3" s="1"/>
  <c r="F126" i="3"/>
  <c r="I126" i="3" s="1"/>
  <c r="M126" i="6" s="1"/>
  <c r="F134" i="3"/>
  <c r="I134" i="3" s="1"/>
  <c r="M134" i="6" s="1"/>
  <c r="F142" i="3"/>
  <c r="I142" i="3" s="1"/>
  <c r="M142" i="6" s="1"/>
  <c r="F150" i="3"/>
  <c r="I150" i="3" s="1"/>
  <c r="M150" i="6" s="1"/>
  <c r="F158" i="3"/>
  <c r="I158" i="3" s="1"/>
  <c r="M158" i="6" s="1"/>
  <c r="F166" i="3"/>
  <c r="I166" i="3" s="1"/>
  <c r="M166" i="6" s="1"/>
  <c r="F174" i="3"/>
  <c r="I174" i="3" s="1"/>
  <c r="M174" i="6" s="1"/>
  <c r="F182" i="3"/>
  <c r="I182" i="3" s="1"/>
  <c r="M182" i="6" s="1"/>
  <c r="F190" i="3"/>
  <c r="I190" i="3" s="1"/>
  <c r="M190" i="6" s="1"/>
  <c r="F198" i="3"/>
  <c r="I198" i="3" s="1"/>
  <c r="M198" i="6" s="1"/>
  <c r="F206" i="3"/>
  <c r="I206" i="3" s="1"/>
  <c r="M206" i="6" s="1"/>
  <c r="F214" i="3"/>
  <c r="I214" i="3" s="1"/>
  <c r="M214" i="6" s="1"/>
  <c r="F222" i="3"/>
  <c r="I222" i="3" s="1"/>
  <c r="M222" i="6" s="1"/>
  <c r="F230" i="3"/>
  <c r="I230" i="3" s="1"/>
  <c r="M230" i="6" s="1"/>
  <c r="F238" i="3"/>
  <c r="I238" i="3" s="1"/>
  <c r="M238" i="6" s="1"/>
  <c r="F246" i="3"/>
  <c r="I246" i="3" s="1"/>
  <c r="M246" i="6" s="1"/>
  <c r="F254" i="3"/>
  <c r="I254" i="3" s="1"/>
  <c r="M254" i="6" s="1"/>
  <c r="F262" i="3"/>
  <c r="I262" i="3" s="1"/>
  <c r="M262" i="6" s="1"/>
  <c r="F270" i="3"/>
  <c r="I270" i="3" s="1"/>
  <c r="M270" i="6" s="1"/>
  <c r="F278" i="3"/>
  <c r="I278" i="3" s="1"/>
  <c r="M278" i="6" s="1"/>
  <c r="F286" i="3"/>
  <c r="I286" i="3" s="1"/>
  <c r="M286" i="6" s="1"/>
  <c r="F294" i="3"/>
  <c r="I294" i="3" s="1"/>
  <c r="M294" i="6" s="1"/>
  <c r="F302" i="3"/>
  <c r="I302" i="3" s="1"/>
  <c r="M302" i="6" s="1"/>
  <c r="F310" i="3"/>
  <c r="I310" i="3" s="1"/>
  <c r="M310" i="6" s="1"/>
  <c r="F318" i="3"/>
  <c r="I318" i="3" s="1"/>
  <c r="F326" i="3"/>
  <c r="I326" i="3" s="1"/>
  <c r="M326" i="6" s="1"/>
  <c r="F334" i="3"/>
  <c r="I334" i="3" s="1"/>
  <c r="M334" i="6" s="1"/>
  <c r="F342" i="3"/>
  <c r="I342" i="3" s="1"/>
  <c r="M342" i="6" s="1"/>
  <c r="F350" i="3"/>
  <c r="I350" i="3" s="1"/>
  <c r="M350" i="6" s="1"/>
  <c r="F358" i="3"/>
  <c r="I358" i="3" s="1"/>
  <c r="M358" i="6" s="1"/>
  <c r="F366" i="3"/>
  <c r="I366" i="3" s="1"/>
  <c r="M366" i="6" s="1"/>
  <c r="F374" i="3"/>
  <c r="I374" i="3" s="1"/>
  <c r="M374" i="6" s="1"/>
  <c r="F382" i="3"/>
  <c r="I382" i="3" s="1"/>
  <c r="M382" i="6" s="1"/>
  <c r="F390" i="3"/>
  <c r="I390" i="3" s="1"/>
  <c r="M390" i="6" s="1"/>
  <c r="F398" i="3"/>
  <c r="I398" i="3" s="1"/>
  <c r="M398" i="6" s="1"/>
  <c r="F406" i="3"/>
  <c r="I406" i="3" s="1"/>
  <c r="M406" i="6" s="1"/>
  <c r="F414" i="3"/>
  <c r="I414" i="3" s="1"/>
  <c r="M414" i="6" s="1"/>
  <c r="F422" i="3"/>
  <c r="I422" i="3" s="1"/>
  <c r="M422" i="6" s="1"/>
  <c r="F430" i="3"/>
  <c r="I430" i="3" s="1"/>
  <c r="M430" i="6" s="1"/>
  <c r="F438" i="3"/>
  <c r="I438" i="3" s="1"/>
  <c r="M438" i="6" s="1"/>
  <c r="F446" i="3"/>
  <c r="I446" i="3" s="1"/>
  <c r="M446" i="6" s="1"/>
  <c r="F454" i="3"/>
  <c r="I454" i="3" s="1"/>
  <c r="M454" i="6" s="1"/>
  <c r="F462" i="3"/>
  <c r="I462" i="3" s="1"/>
  <c r="M462" i="6" s="1"/>
  <c r="F470" i="3"/>
  <c r="I470" i="3" s="1"/>
  <c r="M470" i="6" s="1"/>
  <c r="F478" i="3"/>
  <c r="I478" i="3" s="1"/>
  <c r="M478" i="6" s="1"/>
  <c r="F486" i="3"/>
  <c r="I486" i="3" s="1"/>
  <c r="M486" i="6" s="1"/>
  <c r="F494" i="3"/>
  <c r="I494" i="3" s="1"/>
  <c r="F502" i="3"/>
  <c r="I502" i="3" s="1"/>
  <c r="M502" i="6" s="1"/>
  <c r="F510" i="3"/>
  <c r="I510" i="3" s="1"/>
  <c r="M510" i="6" s="1"/>
  <c r="F518" i="3"/>
  <c r="I518" i="3" s="1"/>
  <c r="M518" i="6" s="1"/>
  <c r="F526" i="3"/>
  <c r="I526" i="3" s="1"/>
  <c r="M526" i="6" s="1"/>
  <c r="F534" i="3"/>
  <c r="I534" i="3" s="1"/>
  <c r="M534" i="6" s="1"/>
  <c r="F542" i="3"/>
  <c r="I542" i="3" s="1"/>
  <c r="M542" i="6" s="1"/>
  <c r="F550" i="3"/>
  <c r="I550" i="3" s="1"/>
  <c r="M550" i="6" s="1"/>
  <c r="F558" i="3"/>
  <c r="I558" i="3" s="1"/>
  <c r="M558" i="6" s="1"/>
  <c r="F566" i="3"/>
  <c r="I566" i="3" s="1"/>
  <c r="M566" i="6" s="1"/>
  <c r="F574" i="3"/>
  <c r="I574" i="3" s="1"/>
  <c r="M574" i="6" s="1"/>
  <c r="F582" i="3"/>
  <c r="I582" i="3" s="1"/>
  <c r="M582" i="6" s="1"/>
  <c r="F590" i="3"/>
  <c r="I590" i="3" s="1"/>
  <c r="M590" i="6" s="1"/>
  <c r="F598" i="3"/>
  <c r="I598" i="3" s="1"/>
  <c r="M598" i="6" s="1"/>
  <c r="F606" i="3"/>
  <c r="I606" i="3" s="1"/>
  <c r="M606" i="6" s="1"/>
  <c r="F614" i="3"/>
  <c r="I614" i="3" s="1"/>
  <c r="M614" i="6" s="1"/>
  <c r="F622" i="3"/>
  <c r="I622" i="3" s="1"/>
  <c r="M622" i="6" s="1"/>
  <c r="F630" i="3"/>
  <c r="I630" i="3" s="1"/>
  <c r="M630" i="6" s="1"/>
  <c r="F638" i="3"/>
  <c r="I638" i="3" s="1"/>
  <c r="M638" i="6" s="1"/>
  <c r="F646" i="3"/>
  <c r="I646" i="3" s="1"/>
  <c r="M646" i="6" s="1"/>
  <c r="F654" i="3"/>
  <c r="I654" i="3" s="1"/>
  <c r="M654" i="6" s="1"/>
  <c r="F662" i="3"/>
  <c r="I662" i="3" s="1"/>
  <c r="M662" i="6" s="1"/>
  <c r="F670" i="3"/>
  <c r="I670" i="3" s="1"/>
  <c r="M670" i="6" s="1"/>
  <c r="F678" i="3"/>
  <c r="I678" i="3" s="1"/>
  <c r="M678" i="6" s="1"/>
  <c r="F686" i="3"/>
  <c r="I686" i="3" s="1"/>
  <c r="M686" i="6" s="1"/>
  <c r="F15" i="3"/>
  <c r="I15" i="3" s="1"/>
  <c r="M15" i="6" s="1"/>
  <c r="F23" i="3"/>
  <c r="I23" i="3" s="1"/>
  <c r="M23" i="6" s="1"/>
  <c r="F31" i="3"/>
  <c r="I31" i="3" s="1"/>
  <c r="M31" i="6" s="1"/>
  <c r="F39" i="3"/>
  <c r="I39" i="3" s="1"/>
  <c r="F47" i="3"/>
  <c r="I47" i="3" s="1"/>
  <c r="M47" i="6" s="1"/>
  <c r="F55" i="3"/>
  <c r="I55" i="3" s="1"/>
  <c r="M55" i="6" s="1"/>
  <c r="F63" i="3"/>
  <c r="I63" i="3" s="1"/>
  <c r="M63" i="6" s="1"/>
  <c r="F71" i="3"/>
  <c r="I71" i="3" s="1"/>
  <c r="M71" i="6" s="1"/>
  <c r="F79" i="3"/>
  <c r="I79" i="3" s="1"/>
  <c r="M79" i="6" s="1"/>
  <c r="F87" i="3"/>
  <c r="I87" i="3" s="1"/>
  <c r="M87" i="6" s="1"/>
  <c r="F95" i="3"/>
  <c r="I95" i="3" s="1"/>
  <c r="M95" i="6" s="1"/>
  <c r="F103" i="3"/>
  <c r="I103" i="3" s="1"/>
  <c r="M103" i="6" s="1"/>
  <c r="F111" i="3"/>
  <c r="I111" i="3" s="1"/>
  <c r="M111" i="6" s="1"/>
  <c r="F119" i="3"/>
  <c r="I119" i="3" s="1"/>
  <c r="F127" i="3"/>
  <c r="I127" i="3" s="1"/>
  <c r="M127" i="6" s="1"/>
  <c r="F135" i="3"/>
  <c r="I135" i="3" s="1"/>
  <c r="M135" i="6" s="1"/>
  <c r="F143" i="3"/>
  <c r="I143" i="3" s="1"/>
  <c r="M143" i="6" s="1"/>
  <c r="F151" i="3"/>
  <c r="I151" i="3" s="1"/>
  <c r="M151" i="6" s="1"/>
  <c r="F159" i="3"/>
  <c r="I159" i="3" s="1"/>
  <c r="M159" i="6" s="1"/>
  <c r="F167" i="3"/>
  <c r="I167" i="3" s="1"/>
  <c r="M167" i="6" s="1"/>
  <c r="F175" i="3"/>
  <c r="I175" i="3" s="1"/>
  <c r="M175" i="6" s="1"/>
  <c r="F183" i="3"/>
  <c r="I183" i="3" s="1"/>
  <c r="M183" i="6" s="1"/>
  <c r="F191" i="3"/>
  <c r="I191" i="3" s="1"/>
  <c r="M191" i="6" s="1"/>
  <c r="F199" i="3"/>
  <c r="I199" i="3" s="1"/>
  <c r="M199" i="6" s="1"/>
  <c r="F207" i="3"/>
  <c r="I207" i="3" s="1"/>
  <c r="M207" i="6" s="1"/>
  <c r="F215" i="3"/>
  <c r="I215" i="3" s="1"/>
  <c r="M215" i="6" s="1"/>
  <c r="F223" i="3"/>
  <c r="I223" i="3" s="1"/>
  <c r="M223" i="6" s="1"/>
  <c r="F231" i="3"/>
  <c r="I231" i="3" s="1"/>
  <c r="M231" i="6" s="1"/>
  <c r="F239" i="3"/>
  <c r="I239" i="3" s="1"/>
  <c r="M239" i="6" s="1"/>
  <c r="F247" i="3"/>
  <c r="I247" i="3" s="1"/>
  <c r="M247" i="6" s="1"/>
  <c r="F255" i="3"/>
  <c r="I255" i="3" s="1"/>
  <c r="M255" i="6" s="1"/>
  <c r="F263" i="3"/>
  <c r="I263" i="3" s="1"/>
  <c r="M263" i="6" s="1"/>
  <c r="F271" i="3"/>
  <c r="I271" i="3" s="1"/>
  <c r="M271" i="6" s="1"/>
  <c r="F279" i="3"/>
  <c r="I279" i="3" s="1"/>
  <c r="M279" i="6" s="1"/>
  <c r="F287" i="3"/>
  <c r="I287" i="3" s="1"/>
  <c r="M287" i="6" s="1"/>
  <c r="F295" i="3"/>
  <c r="I295" i="3" s="1"/>
  <c r="M295" i="6" s="1"/>
  <c r="F303" i="3"/>
  <c r="I303" i="3" s="1"/>
  <c r="M303" i="6" s="1"/>
  <c r="F311" i="3"/>
  <c r="I311" i="3" s="1"/>
  <c r="M311" i="6" s="1"/>
  <c r="F319" i="3"/>
  <c r="I319" i="3" s="1"/>
  <c r="M319" i="6" s="1"/>
  <c r="F327" i="3"/>
  <c r="I327" i="3" s="1"/>
  <c r="M327" i="6" s="1"/>
  <c r="F335" i="3"/>
  <c r="I335" i="3" s="1"/>
  <c r="M335" i="6" s="1"/>
  <c r="F343" i="3"/>
  <c r="I343" i="3" s="1"/>
  <c r="M343" i="6" s="1"/>
  <c r="F351" i="3"/>
  <c r="I351" i="3" s="1"/>
  <c r="M351" i="6" s="1"/>
  <c r="F359" i="3"/>
  <c r="I359" i="3" s="1"/>
  <c r="M359" i="6" s="1"/>
  <c r="F367" i="3"/>
  <c r="I367" i="3" s="1"/>
  <c r="M367" i="6" s="1"/>
  <c r="F375" i="3"/>
  <c r="I375" i="3" s="1"/>
  <c r="M375" i="6" s="1"/>
  <c r="F383" i="3"/>
  <c r="I383" i="3" s="1"/>
  <c r="M383" i="6" s="1"/>
  <c r="F391" i="3"/>
  <c r="I391" i="3" s="1"/>
  <c r="M391" i="6" s="1"/>
  <c r="F399" i="3"/>
  <c r="I399" i="3" s="1"/>
  <c r="M399" i="6" s="1"/>
  <c r="F407" i="3"/>
  <c r="I407" i="3" s="1"/>
  <c r="M407" i="6" s="1"/>
  <c r="F415" i="3"/>
  <c r="I415" i="3" s="1"/>
  <c r="M415" i="6" s="1"/>
  <c r="F423" i="3"/>
  <c r="I423" i="3" s="1"/>
  <c r="M423" i="6" s="1"/>
  <c r="F431" i="3"/>
  <c r="I431" i="3" s="1"/>
  <c r="M431" i="6" s="1"/>
  <c r="F439" i="3"/>
  <c r="I439" i="3" s="1"/>
  <c r="M439" i="6" s="1"/>
  <c r="F447" i="3"/>
  <c r="I447" i="3" s="1"/>
  <c r="M447" i="6" s="1"/>
  <c r="F455" i="3"/>
  <c r="I455" i="3" s="1"/>
  <c r="M455" i="6" s="1"/>
  <c r="F463" i="3"/>
  <c r="I463" i="3" s="1"/>
  <c r="M463" i="6" s="1"/>
  <c r="F471" i="3"/>
  <c r="I471" i="3" s="1"/>
  <c r="F479" i="3"/>
  <c r="I479" i="3" s="1"/>
  <c r="M479" i="6" s="1"/>
  <c r="F487" i="3"/>
  <c r="I487" i="3" s="1"/>
  <c r="M487" i="6" s="1"/>
  <c r="F495" i="3"/>
  <c r="I495" i="3" s="1"/>
  <c r="M495" i="6" s="1"/>
  <c r="F503" i="3"/>
  <c r="I503" i="3" s="1"/>
  <c r="M503" i="6" s="1"/>
  <c r="F511" i="3"/>
  <c r="I511" i="3" s="1"/>
  <c r="M511" i="6" s="1"/>
  <c r="F519" i="3"/>
  <c r="I519" i="3" s="1"/>
  <c r="M519" i="6" s="1"/>
  <c r="F527" i="3"/>
  <c r="I527" i="3" s="1"/>
  <c r="M527" i="6" s="1"/>
  <c r="F535" i="3"/>
  <c r="I535" i="3" s="1"/>
  <c r="M535" i="6" s="1"/>
  <c r="F543" i="3"/>
  <c r="I543" i="3" s="1"/>
  <c r="M543" i="6" s="1"/>
  <c r="F551" i="3"/>
  <c r="I551" i="3" s="1"/>
  <c r="M551" i="6" s="1"/>
  <c r="F559" i="3"/>
  <c r="I559" i="3" s="1"/>
  <c r="M559" i="6" s="1"/>
  <c r="F567" i="3"/>
  <c r="I567" i="3" s="1"/>
  <c r="M567" i="6" s="1"/>
  <c r="F575" i="3"/>
  <c r="I575" i="3" s="1"/>
  <c r="M575" i="6" s="1"/>
  <c r="F583" i="3"/>
  <c r="I583" i="3" s="1"/>
  <c r="M583" i="6" s="1"/>
  <c r="F591" i="3"/>
  <c r="I591" i="3" s="1"/>
  <c r="M591" i="6" s="1"/>
  <c r="F599" i="3"/>
  <c r="I599" i="3" s="1"/>
  <c r="M599" i="6" s="1"/>
  <c r="F607" i="3"/>
  <c r="I607" i="3" s="1"/>
  <c r="M607" i="6" s="1"/>
  <c r="F615" i="3"/>
  <c r="I615" i="3" s="1"/>
  <c r="M615" i="6" s="1"/>
  <c r="F623" i="3"/>
  <c r="I623" i="3" s="1"/>
  <c r="M623" i="6" s="1"/>
  <c r="F631" i="3"/>
  <c r="I631" i="3" s="1"/>
  <c r="M631" i="6" s="1"/>
  <c r="F639" i="3"/>
  <c r="I639" i="3" s="1"/>
  <c r="M639" i="6" s="1"/>
  <c r="F647" i="3"/>
  <c r="I647" i="3" s="1"/>
  <c r="M647" i="6" s="1"/>
  <c r="F655" i="3"/>
  <c r="I655" i="3" s="1"/>
  <c r="M655" i="6" s="1"/>
  <c r="F663" i="3"/>
  <c r="I663" i="3" s="1"/>
  <c r="M663" i="6" s="1"/>
  <c r="F671" i="3"/>
  <c r="I671" i="3" s="1"/>
  <c r="M671" i="6" s="1"/>
  <c r="F679" i="3"/>
  <c r="I679" i="3" s="1"/>
  <c r="F687" i="3"/>
  <c r="I687" i="3" s="1"/>
  <c r="M687" i="6" s="1"/>
  <c r="F72" i="3"/>
  <c r="I72" i="3" s="1"/>
  <c r="M72" i="6" s="1"/>
  <c r="F136" i="3"/>
  <c r="I136" i="3" s="1"/>
  <c r="M136" i="6" s="1"/>
  <c r="F200" i="3"/>
  <c r="I200" i="3" s="1"/>
  <c r="M200" i="6" s="1"/>
  <c r="F264" i="3"/>
  <c r="I264" i="3" s="1"/>
  <c r="M264" i="6" s="1"/>
  <c r="F328" i="3"/>
  <c r="I328" i="3" s="1"/>
  <c r="M328" i="6" s="1"/>
  <c r="F392" i="3"/>
  <c r="I392" i="3" s="1"/>
  <c r="M392" i="6" s="1"/>
  <c r="F456" i="3"/>
  <c r="I456" i="3" s="1"/>
  <c r="M456" i="6" s="1"/>
  <c r="F520" i="3"/>
  <c r="I520" i="3" s="1"/>
  <c r="F584" i="3"/>
  <c r="I584" i="3" s="1"/>
  <c r="M584" i="6" s="1"/>
  <c r="F648" i="3"/>
  <c r="I648" i="3" s="1"/>
  <c r="M648" i="6" s="1"/>
  <c r="F685" i="3"/>
  <c r="I685" i="3" s="1"/>
  <c r="M685" i="6" s="1"/>
  <c r="F695" i="3"/>
  <c r="I695" i="3" s="1"/>
  <c r="M695" i="6" s="1"/>
  <c r="F703" i="3"/>
  <c r="I703" i="3" s="1"/>
  <c r="M703" i="6" s="1"/>
  <c r="F711" i="3"/>
  <c r="I711" i="3" s="1"/>
  <c r="M711" i="6" s="1"/>
  <c r="F719" i="3"/>
  <c r="I719" i="3" s="1"/>
  <c r="M719" i="6" s="1"/>
  <c r="F727" i="3"/>
  <c r="I727" i="3" s="1"/>
  <c r="M727" i="6" s="1"/>
  <c r="F735" i="3"/>
  <c r="I735" i="3" s="1"/>
  <c r="M735" i="6" s="1"/>
  <c r="F743" i="3"/>
  <c r="I743" i="3" s="1"/>
  <c r="M743" i="6" s="1"/>
  <c r="F751" i="3"/>
  <c r="I751" i="3" s="1"/>
  <c r="M751" i="6" s="1"/>
  <c r="F759" i="3"/>
  <c r="I759" i="3" s="1"/>
  <c r="M759" i="6" s="1"/>
  <c r="F767" i="3"/>
  <c r="I767" i="3" s="1"/>
  <c r="M767" i="6" s="1"/>
  <c r="F775" i="3"/>
  <c r="I775" i="3" s="1"/>
  <c r="M775" i="6" s="1"/>
  <c r="F783" i="3"/>
  <c r="I783" i="3" s="1"/>
  <c r="M783" i="6" s="1"/>
  <c r="F791" i="3"/>
  <c r="I791" i="3" s="1"/>
  <c r="M791" i="6" s="1"/>
  <c r="F799" i="3"/>
  <c r="I799" i="3" s="1"/>
  <c r="M799" i="6" s="1"/>
  <c r="F807" i="3"/>
  <c r="I807" i="3" s="1"/>
  <c r="F815" i="3"/>
  <c r="I815" i="3" s="1"/>
  <c r="M815" i="6" s="1"/>
  <c r="F823" i="3"/>
  <c r="I823" i="3" s="1"/>
  <c r="M823" i="6" s="1"/>
  <c r="F831" i="3"/>
  <c r="I831" i="3" s="1"/>
  <c r="M831" i="6" s="1"/>
  <c r="F839" i="3"/>
  <c r="I839" i="3" s="1"/>
  <c r="M839" i="6" s="1"/>
  <c r="F847" i="3"/>
  <c r="I847" i="3" s="1"/>
  <c r="M847" i="6" s="1"/>
  <c r="F855" i="3"/>
  <c r="I855" i="3" s="1"/>
  <c r="M855" i="6" s="1"/>
  <c r="F863" i="3"/>
  <c r="I863" i="3" s="1"/>
  <c r="M863" i="6" s="1"/>
  <c r="F871" i="3"/>
  <c r="I871" i="3" s="1"/>
  <c r="M871" i="6" s="1"/>
  <c r="F879" i="3"/>
  <c r="I879" i="3" s="1"/>
  <c r="M879" i="6" s="1"/>
  <c r="F887" i="3"/>
  <c r="I887" i="3" s="1"/>
  <c r="M887" i="6" s="1"/>
  <c r="F895" i="3"/>
  <c r="I895" i="3" s="1"/>
  <c r="M895" i="6" s="1"/>
  <c r="F903" i="3"/>
  <c r="I903" i="3" s="1"/>
  <c r="M903" i="6" s="1"/>
  <c r="F911" i="3"/>
  <c r="I911" i="3" s="1"/>
  <c r="M911" i="6" s="1"/>
  <c r="F919" i="3"/>
  <c r="I919" i="3" s="1"/>
  <c r="M919" i="6" s="1"/>
  <c r="F927" i="3"/>
  <c r="I927" i="3" s="1"/>
  <c r="M927" i="6" s="1"/>
  <c r="F935" i="3"/>
  <c r="I935" i="3" s="1"/>
  <c r="M935" i="6" s="1"/>
  <c r="F943" i="3"/>
  <c r="I943" i="3" s="1"/>
  <c r="M943" i="6" s="1"/>
  <c r="F951" i="3"/>
  <c r="I951" i="3" s="1"/>
  <c r="M951" i="6" s="1"/>
  <c r="F959" i="3"/>
  <c r="I959" i="3" s="1"/>
  <c r="M959" i="6" s="1"/>
  <c r="F967" i="3"/>
  <c r="I967" i="3" s="1"/>
  <c r="M967" i="6" s="1"/>
  <c r="F975" i="3"/>
  <c r="I975" i="3" s="1"/>
  <c r="M975" i="6" s="1"/>
  <c r="F983" i="3"/>
  <c r="I983" i="3" s="1"/>
  <c r="M983" i="6" s="1"/>
  <c r="F991" i="3"/>
  <c r="I991" i="3" s="1"/>
  <c r="M991" i="6" s="1"/>
  <c r="F999" i="3"/>
  <c r="I999" i="3" s="1"/>
  <c r="M999" i="6" s="1"/>
  <c r="F1007" i="3"/>
  <c r="I1007" i="3" s="1"/>
  <c r="M1007" i="6" s="1"/>
  <c r="F1015" i="3"/>
  <c r="I1015" i="3" s="1"/>
  <c r="M1015" i="6" s="1"/>
  <c r="F1023" i="3"/>
  <c r="I1023" i="3" s="1"/>
  <c r="M1023" i="6" s="1"/>
  <c r="F1031" i="3"/>
  <c r="I1031" i="3" s="1"/>
  <c r="M1031" i="6" s="1"/>
  <c r="F1039" i="3"/>
  <c r="I1039" i="3" s="1"/>
  <c r="M1039" i="6" s="1"/>
  <c r="F1047" i="3"/>
  <c r="I1047" i="3" s="1"/>
  <c r="M1047" i="6" s="1"/>
  <c r="F1055" i="3"/>
  <c r="I1055" i="3" s="1"/>
  <c r="M1055" i="6" s="1"/>
  <c r="F1063" i="3"/>
  <c r="I1063" i="3" s="1"/>
  <c r="M1063" i="6" s="1"/>
  <c r="F1071" i="3"/>
  <c r="I1071" i="3" s="1"/>
  <c r="M1071" i="6" s="1"/>
  <c r="F1079" i="3"/>
  <c r="I1079" i="3" s="1"/>
  <c r="M1079" i="6" s="1"/>
  <c r="F1087" i="3"/>
  <c r="I1087" i="3" s="1"/>
  <c r="M1087" i="6" s="1"/>
  <c r="F1095" i="3"/>
  <c r="I1095" i="3" s="1"/>
  <c r="M1095" i="6" s="1"/>
  <c r="F1103" i="3"/>
  <c r="I1103" i="3" s="1"/>
  <c r="F1111" i="3"/>
  <c r="I1111" i="3" s="1"/>
  <c r="M1111" i="6" s="1"/>
  <c r="F1119" i="3"/>
  <c r="I1119" i="3" s="1"/>
  <c r="M1119" i="6" s="1"/>
  <c r="F1127" i="3"/>
  <c r="I1127" i="3" s="1"/>
  <c r="F1135" i="3"/>
  <c r="I1135" i="3" s="1"/>
  <c r="M1135" i="6" s="1"/>
  <c r="F1143" i="3"/>
  <c r="I1143" i="3" s="1"/>
  <c r="M1143" i="6" s="1"/>
  <c r="F1151" i="3"/>
  <c r="I1151" i="3" s="1"/>
  <c r="M1151" i="6" s="1"/>
  <c r="F1159" i="3"/>
  <c r="I1159" i="3" s="1"/>
  <c r="M1159" i="6" s="1"/>
  <c r="F1167" i="3"/>
  <c r="I1167" i="3" s="1"/>
  <c r="F1175" i="3"/>
  <c r="I1175" i="3" s="1"/>
  <c r="M1175" i="6" s="1"/>
  <c r="F1183" i="3"/>
  <c r="I1183" i="3" s="1"/>
  <c r="M1183" i="6" s="1"/>
  <c r="F1191" i="3"/>
  <c r="I1191" i="3" s="1"/>
  <c r="M1191" i="6" s="1"/>
  <c r="F1199" i="3"/>
  <c r="I1199" i="3" s="1"/>
  <c r="M1199" i="6" s="1"/>
  <c r="F1207" i="3"/>
  <c r="I1207" i="3" s="1"/>
  <c r="M1207" i="6" s="1"/>
  <c r="F1215" i="3"/>
  <c r="I1215" i="3" s="1"/>
  <c r="M1215" i="6" s="1"/>
  <c r="F1223" i="3"/>
  <c r="I1223" i="3" s="1"/>
  <c r="M1223" i="6" s="1"/>
  <c r="F1231" i="3"/>
  <c r="I1231" i="3" s="1"/>
  <c r="M1231" i="6" s="1"/>
  <c r="F1239" i="3"/>
  <c r="I1239" i="3" s="1"/>
  <c r="M1239" i="6" s="1"/>
  <c r="F1247" i="3"/>
  <c r="I1247" i="3" s="1"/>
  <c r="M1247" i="6" s="1"/>
  <c r="F1255" i="3"/>
  <c r="I1255" i="3" s="1"/>
  <c r="M1255" i="6" s="1"/>
  <c r="F1263" i="3"/>
  <c r="I1263" i="3" s="1"/>
  <c r="F1271" i="3"/>
  <c r="I1271" i="3" s="1"/>
  <c r="M1271" i="6" s="1"/>
  <c r="F1279" i="3"/>
  <c r="I1279" i="3" s="1"/>
  <c r="M1279" i="6" s="1"/>
  <c r="F24" i="3"/>
  <c r="I24" i="3" s="1"/>
  <c r="M24" i="6" s="1"/>
  <c r="F88" i="3"/>
  <c r="I88" i="3" s="1"/>
  <c r="M88" i="6" s="1"/>
  <c r="F152" i="3"/>
  <c r="I152" i="3" s="1"/>
  <c r="M152" i="6" s="1"/>
  <c r="F216" i="3"/>
  <c r="I216" i="3" s="1"/>
  <c r="M216" i="6" s="1"/>
  <c r="F280" i="3"/>
  <c r="I280" i="3" s="1"/>
  <c r="M280" i="6" s="1"/>
  <c r="F344" i="3"/>
  <c r="I344" i="3" s="1"/>
  <c r="M344" i="6" s="1"/>
  <c r="F408" i="3"/>
  <c r="I408" i="3" s="1"/>
  <c r="M408" i="6" s="1"/>
  <c r="F472" i="3"/>
  <c r="I472" i="3" s="1"/>
  <c r="M472" i="6" s="1"/>
  <c r="F536" i="3"/>
  <c r="I536" i="3" s="1"/>
  <c r="M536" i="6" s="1"/>
  <c r="F600" i="3"/>
  <c r="I600" i="3" s="1"/>
  <c r="M600" i="6" s="1"/>
  <c r="F664" i="3"/>
  <c r="I664" i="3" s="1"/>
  <c r="M664" i="6" s="1"/>
  <c r="F689" i="3"/>
  <c r="I689" i="3" s="1"/>
  <c r="M689" i="6" s="1"/>
  <c r="F697" i="3"/>
  <c r="I697" i="3" s="1"/>
  <c r="M697" i="6" s="1"/>
  <c r="F705" i="3"/>
  <c r="I705" i="3" s="1"/>
  <c r="M705" i="6" s="1"/>
  <c r="F713" i="3"/>
  <c r="I713" i="3" s="1"/>
  <c r="M713" i="6" s="1"/>
  <c r="F721" i="3"/>
  <c r="I721" i="3" s="1"/>
  <c r="M721" i="6" s="1"/>
  <c r="F729" i="3"/>
  <c r="I729" i="3" s="1"/>
  <c r="M729" i="6" s="1"/>
  <c r="F737" i="3"/>
  <c r="I737" i="3" s="1"/>
  <c r="M737" i="6" s="1"/>
  <c r="F745" i="3"/>
  <c r="I745" i="3" s="1"/>
  <c r="M745" i="6" s="1"/>
  <c r="F753" i="3"/>
  <c r="I753" i="3" s="1"/>
  <c r="M753" i="6" s="1"/>
  <c r="F761" i="3"/>
  <c r="I761" i="3" s="1"/>
  <c r="M761" i="6" s="1"/>
  <c r="F769" i="3"/>
  <c r="I769" i="3" s="1"/>
  <c r="M769" i="6" s="1"/>
  <c r="F777" i="3"/>
  <c r="I777" i="3" s="1"/>
  <c r="M777" i="6" s="1"/>
  <c r="F785" i="3"/>
  <c r="I785" i="3" s="1"/>
  <c r="M785" i="6" s="1"/>
  <c r="F793" i="3"/>
  <c r="I793" i="3" s="1"/>
  <c r="M793" i="6" s="1"/>
  <c r="F801" i="3"/>
  <c r="I801" i="3" s="1"/>
  <c r="M801" i="6" s="1"/>
  <c r="F809" i="3"/>
  <c r="I809" i="3" s="1"/>
  <c r="F817" i="3"/>
  <c r="I817" i="3" s="1"/>
  <c r="M817" i="6" s="1"/>
  <c r="F825" i="3"/>
  <c r="I825" i="3" s="1"/>
  <c r="M825" i="6" s="1"/>
  <c r="F833" i="3"/>
  <c r="I833" i="3" s="1"/>
  <c r="M833" i="6" s="1"/>
  <c r="F841" i="3"/>
  <c r="I841" i="3" s="1"/>
  <c r="M841" i="6" s="1"/>
  <c r="F849" i="3"/>
  <c r="I849" i="3" s="1"/>
  <c r="M849" i="6" s="1"/>
  <c r="F857" i="3"/>
  <c r="I857" i="3" s="1"/>
  <c r="M857" i="6" s="1"/>
  <c r="F865" i="3"/>
  <c r="I865" i="3" s="1"/>
  <c r="M865" i="6" s="1"/>
  <c r="F873" i="3"/>
  <c r="I873" i="3" s="1"/>
  <c r="M873" i="6" s="1"/>
  <c r="F881" i="3"/>
  <c r="I881" i="3" s="1"/>
  <c r="M881" i="6" s="1"/>
  <c r="F889" i="3"/>
  <c r="I889" i="3" s="1"/>
  <c r="M889" i="6" s="1"/>
  <c r="F897" i="3"/>
  <c r="I897" i="3" s="1"/>
  <c r="M897" i="6" s="1"/>
  <c r="F905" i="3"/>
  <c r="I905" i="3" s="1"/>
  <c r="M905" i="6" s="1"/>
  <c r="F913" i="3"/>
  <c r="I913" i="3" s="1"/>
  <c r="M913" i="6" s="1"/>
  <c r="F921" i="3"/>
  <c r="I921" i="3" s="1"/>
  <c r="M921" i="6" s="1"/>
  <c r="F929" i="3"/>
  <c r="I929" i="3" s="1"/>
  <c r="M929" i="6" s="1"/>
  <c r="F937" i="3"/>
  <c r="I937" i="3" s="1"/>
  <c r="M937" i="6" s="1"/>
  <c r="F945" i="3"/>
  <c r="I945" i="3" s="1"/>
  <c r="M945" i="6" s="1"/>
  <c r="F953" i="3"/>
  <c r="I953" i="3" s="1"/>
  <c r="M953" i="6" s="1"/>
  <c r="F961" i="3"/>
  <c r="I961" i="3" s="1"/>
  <c r="M961" i="6" s="1"/>
  <c r="F969" i="3"/>
  <c r="I969" i="3" s="1"/>
  <c r="M969" i="6" s="1"/>
  <c r="F977" i="3"/>
  <c r="I977" i="3" s="1"/>
  <c r="M977" i="6" s="1"/>
  <c r="F985" i="3"/>
  <c r="I985" i="3" s="1"/>
  <c r="M985" i="6" s="1"/>
  <c r="F993" i="3"/>
  <c r="I993" i="3" s="1"/>
  <c r="M993" i="6" s="1"/>
  <c r="F1001" i="3"/>
  <c r="I1001" i="3" s="1"/>
  <c r="M1001" i="6" s="1"/>
  <c r="F1009" i="3"/>
  <c r="I1009" i="3" s="1"/>
  <c r="M1009" i="6" s="1"/>
  <c r="F1017" i="3"/>
  <c r="I1017" i="3" s="1"/>
  <c r="M1017" i="6" s="1"/>
  <c r="F1025" i="3"/>
  <c r="I1025" i="3" s="1"/>
  <c r="M1025" i="6" s="1"/>
  <c r="F1033" i="3"/>
  <c r="I1033" i="3" s="1"/>
  <c r="M1033" i="6" s="1"/>
  <c r="F1041" i="3"/>
  <c r="I1041" i="3" s="1"/>
  <c r="M1041" i="6" s="1"/>
  <c r="F1049" i="3"/>
  <c r="I1049" i="3" s="1"/>
  <c r="M1049" i="6" s="1"/>
  <c r="F1057" i="3"/>
  <c r="I1057" i="3" s="1"/>
  <c r="M1057" i="6" s="1"/>
  <c r="F1065" i="3"/>
  <c r="I1065" i="3" s="1"/>
  <c r="M1065" i="6" s="1"/>
  <c r="F1073" i="3"/>
  <c r="I1073" i="3" s="1"/>
  <c r="M1073" i="6" s="1"/>
  <c r="F1081" i="3"/>
  <c r="I1081" i="3" s="1"/>
  <c r="M1081" i="6" s="1"/>
  <c r="F1089" i="3"/>
  <c r="I1089" i="3" s="1"/>
  <c r="M1089" i="6" s="1"/>
  <c r="F1097" i="3"/>
  <c r="I1097" i="3" s="1"/>
  <c r="M1097" i="6" s="1"/>
  <c r="F1105" i="3"/>
  <c r="I1105" i="3" s="1"/>
  <c r="M1105" i="6" s="1"/>
  <c r="F1113" i="3"/>
  <c r="I1113" i="3" s="1"/>
  <c r="M1113" i="6" s="1"/>
  <c r="F1121" i="3"/>
  <c r="I1121" i="3" s="1"/>
  <c r="M1121" i="6" s="1"/>
  <c r="F1129" i="3"/>
  <c r="I1129" i="3" s="1"/>
  <c r="F1137" i="3"/>
  <c r="I1137" i="3" s="1"/>
  <c r="M1137" i="6" s="1"/>
  <c r="F1145" i="3"/>
  <c r="I1145" i="3" s="1"/>
  <c r="M1145" i="6" s="1"/>
  <c r="F1153" i="3"/>
  <c r="I1153" i="3" s="1"/>
  <c r="M1153" i="6" s="1"/>
  <c r="F1161" i="3"/>
  <c r="I1161" i="3" s="1"/>
  <c r="F1169" i="3"/>
  <c r="I1169" i="3" s="1"/>
  <c r="F1177" i="3"/>
  <c r="I1177" i="3" s="1"/>
  <c r="M1177" i="6" s="1"/>
  <c r="F1185" i="3"/>
  <c r="I1185" i="3" s="1"/>
  <c r="M1185" i="6" s="1"/>
  <c r="F1193" i="3"/>
  <c r="I1193" i="3" s="1"/>
  <c r="M1193" i="6" s="1"/>
  <c r="F1201" i="3"/>
  <c r="I1201" i="3" s="1"/>
  <c r="M1201" i="6" s="1"/>
  <c r="F1209" i="3"/>
  <c r="I1209" i="3" s="1"/>
  <c r="M1209" i="6" s="1"/>
  <c r="F1217" i="3"/>
  <c r="I1217" i="3" s="1"/>
  <c r="M1217" i="6" s="1"/>
  <c r="F1225" i="3"/>
  <c r="I1225" i="3" s="1"/>
  <c r="M1225" i="6" s="1"/>
  <c r="F1233" i="3"/>
  <c r="I1233" i="3" s="1"/>
  <c r="M1233" i="6" s="1"/>
  <c r="F1241" i="3"/>
  <c r="I1241" i="3" s="1"/>
  <c r="M1241" i="6" s="1"/>
  <c r="F1249" i="3"/>
  <c r="I1249" i="3" s="1"/>
  <c r="F1257" i="3"/>
  <c r="I1257" i="3" s="1"/>
  <c r="M1257" i="6" s="1"/>
  <c r="F1265" i="3"/>
  <c r="I1265" i="3" s="1"/>
  <c r="M1265" i="6" s="1"/>
  <c r="F1273" i="3"/>
  <c r="I1273" i="3" s="1"/>
  <c r="M1273" i="6" s="1"/>
  <c r="F32" i="3"/>
  <c r="I32" i="3" s="1"/>
  <c r="M32" i="6" s="1"/>
  <c r="F96" i="3"/>
  <c r="I96" i="3" s="1"/>
  <c r="M96" i="6" s="1"/>
  <c r="F160" i="3"/>
  <c r="I160" i="3" s="1"/>
  <c r="M160" i="6" s="1"/>
  <c r="F224" i="3"/>
  <c r="I224" i="3" s="1"/>
  <c r="M224" i="6" s="1"/>
  <c r="F288" i="3"/>
  <c r="I288" i="3" s="1"/>
  <c r="F352" i="3"/>
  <c r="I352" i="3" s="1"/>
  <c r="M352" i="6" s="1"/>
  <c r="F416" i="3"/>
  <c r="I416" i="3" s="1"/>
  <c r="M416" i="6" s="1"/>
  <c r="F480" i="3"/>
  <c r="I480" i="3" s="1"/>
  <c r="M480" i="6" s="1"/>
  <c r="F544" i="3"/>
  <c r="I544" i="3" s="1"/>
  <c r="M544" i="6" s="1"/>
  <c r="F608" i="3"/>
  <c r="I608" i="3" s="1"/>
  <c r="M608" i="6" s="1"/>
  <c r="F665" i="3"/>
  <c r="I665" i="3" s="1"/>
  <c r="M665" i="6" s="1"/>
  <c r="F690" i="3"/>
  <c r="I690" i="3" s="1"/>
  <c r="M690" i="6" s="1"/>
  <c r="F698" i="3"/>
  <c r="I698" i="3" s="1"/>
  <c r="M698" i="6" s="1"/>
  <c r="F706" i="3"/>
  <c r="I706" i="3" s="1"/>
  <c r="M706" i="6" s="1"/>
  <c r="F714" i="3"/>
  <c r="I714" i="3" s="1"/>
  <c r="M714" i="6" s="1"/>
  <c r="F722" i="3"/>
  <c r="I722" i="3" s="1"/>
  <c r="M722" i="6" s="1"/>
  <c r="F730" i="3"/>
  <c r="I730" i="3" s="1"/>
  <c r="M730" i="6" s="1"/>
  <c r="F738" i="3"/>
  <c r="I738" i="3" s="1"/>
  <c r="M738" i="6" s="1"/>
  <c r="F746" i="3"/>
  <c r="I746" i="3" s="1"/>
  <c r="M746" i="6" s="1"/>
  <c r="F754" i="3"/>
  <c r="I754" i="3" s="1"/>
  <c r="M754" i="6" s="1"/>
  <c r="F762" i="3"/>
  <c r="I762" i="3" s="1"/>
  <c r="M762" i="6" s="1"/>
  <c r="F770" i="3"/>
  <c r="I770" i="3" s="1"/>
  <c r="M770" i="6" s="1"/>
  <c r="F778" i="3"/>
  <c r="I778" i="3" s="1"/>
  <c r="M778" i="6" s="1"/>
  <c r="F786" i="3"/>
  <c r="I786" i="3" s="1"/>
  <c r="M786" i="6" s="1"/>
  <c r="F794" i="3"/>
  <c r="I794" i="3" s="1"/>
  <c r="M794" i="6" s="1"/>
  <c r="F802" i="3"/>
  <c r="I802" i="3" s="1"/>
  <c r="M802" i="6" s="1"/>
  <c r="F810" i="3"/>
  <c r="I810" i="3" s="1"/>
  <c r="M810" i="6" s="1"/>
  <c r="F818" i="3"/>
  <c r="I818" i="3" s="1"/>
  <c r="M818" i="6" s="1"/>
  <c r="F826" i="3"/>
  <c r="I826" i="3" s="1"/>
  <c r="M826" i="6" s="1"/>
  <c r="F834" i="3"/>
  <c r="I834" i="3" s="1"/>
  <c r="M834" i="6" s="1"/>
  <c r="F842" i="3"/>
  <c r="I842" i="3" s="1"/>
  <c r="M842" i="6" s="1"/>
  <c r="F850" i="3"/>
  <c r="I850" i="3" s="1"/>
  <c r="M850" i="6" s="1"/>
  <c r="F858" i="3"/>
  <c r="I858" i="3" s="1"/>
  <c r="M858" i="6" s="1"/>
  <c r="F866" i="3"/>
  <c r="I866" i="3" s="1"/>
  <c r="M866" i="6" s="1"/>
  <c r="F874" i="3"/>
  <c r="I874" i="3" s="1"/>
  <c r="F882" i="3"/>
  <c r="I882" i="3" s="1"/>
  <c r="M882" i="6" s="1"/>
  <c r="F890" i="3"/>
  <c r="I890" i="3" s="1"/>
  <c r="M890" i="6" s="1"/>
  <c r="F898" i="3"/>
  <c r="I898" i="3" s="1"/>
  <c r="M898" i="6" s="1"/>
  <c r="F906" i="3"/>
  <c r="I906" i="3" s="1"/>
  <c r="M906" i="6" s="1"/>
  <c r="F914" i="3"/>
  <c r="I914" i="3" s="1"/>
  <c r="M914" i="6" s="1"/>
  <c r="F922" i="3"/>
  <c r="I922" i="3" s="1"/>
  <c r="M922" i="6" s="1"/>
  <c r="F930" i="3"/>
  <c r="I930" i="3" s="1"/>
  <c r="M930" i="6" s="1"/>
  <c r="F938" i="3"/>
  <c r="I938" i="3" s="1"/>
  <c r="M938" i="6" s="1"/>
  <c r="F946" i="3"/>
  <c r="I946" i="3" s="1"/>
  <c r="M946" i="6" s="1"/>
  <c r="F954" i="3"/>
  <c r="I954" i="3" s="1"/>
  <c r="M954" i="6" s="1"/>
  <c r="F962" i="3"/>
  <c r="I962" i="3" s="1"/>
  <c r="M962" i="6" s="1"/>
  <c r="F970" i="3"/>
  <c r="I970" i="3" s="1"/>
  <c r="M970" i="6" s="1"/>
  <c r="F978" i="3"/>
  <c r="I978" i="3" s="1"/>
  <c r="M978" i="6" s="1"/>
  <c r="F986" i="3"/>
  <c r="I986" i="3" s="1"/>
  <c r="M986" i="6" s="1"/>
  <c r="F994" i="3"/>
  <c r="I994" i="3" s="1"/>
  <c r="M994" i="6" s="1"/>
  <c r="F1002" i="3"/>
  <c r="I1002" i="3" s="1"/>
  <c r="M1002" i="6" s="1"/>
  <c r="F1010" i="3"/>
  <c r="I1010" i="3" s="1"/>
  <c r="M1010" i="6" s="1"/>
  <c r="F1018" i="3"/>
  <c r="I1018" i="3" s="1"/>
  <c r="M1018" i="6" s="1"/>
  <c r="F1026" i="3"/>
  <c r="I1026" i="3" s="1"/>
  <c r="M1026" i="6" s="1"/>
  <c r="F1034" i="3"/>
  <c r="I1034" i="3" s="1"/>
  <c r="M1034" i="6" s="1"/>
  <c r="F1042" i="3"/>
  <c r="I1042" i="3" s="1"/>
  <c r="M1042" i="6" s="1"/>
  <c r="F1050" i="3"/>
  <c r="I1050" i="3" s="1"/>
  <c r="M1050" i="6" s="1"/>
  <c r="F1058" i="3"/>
  <c r="I1058" i="3" s="1"/>
  <c r="M1058" i="6" s="1"/>
  <c r="F1066" i="3"/>
  <c r="I1066" i="3" s="1"/>
  <c r="M1066" i="6" s="1"/>
  <c r="F1074" i="3"/>
  <c r="I1074" i="3" s="1"/>
  <c r="M1074" i="6" s="1"/>
  <c r="F1082" i="3"/>
  <c r="I1082" i="3" s="1"/>
  <c r="M1082" i="6" s="1"/>
  <c r="F1090" i="3"/>
  <c r="I1090" i="3" s="1"/>
  <c r="M1090" i="6" s="1"/>
  <c r="F1098" i="3"/>
  <c r="I1098" i="3" s="1"/>
  <c r="M1098" i="6" s="1"/>
  <c r="F1106" i="3"/>
  <c r="I1106" i="3" s="1"/>
  <c r="M1106" i="6" s="1"/>
  <c r="F1114" i="3"/>
  <c r="I1114" i="3" s="1"/>
  <c r="M1114" i="6" s="1"/>
  <c r="F1122" i="3"/>
  <c r="I1122" i="3" s="1"/>
  <c r="M1122" i="6" s="1"/>
  <c r="F1130" i="3"/>
  <c r="I1130" i="3" s="1"/>
  <c r="M1130" i="6" s="1"/>
  <c r="F1138" i="3"/>
  <c r="I1138" i="3" s="1"/>
  <c r="M1138" i="6" s="1"/>
  <c r="F1146" i="3"/>
  <c r="I1146" i="3" s="1"/>
  <c r="M1146" i="6" s="1"/>
  <c r="F1154" i="3"/>
  <c r="I1154" i="3" s="1"/>
  <c r="M1154" i="6" s="1"/>
  <c r="F1162" i="3"/>
  <c r="I1162" i="3" s="1"/>
  <c r="M1162" i="6" s="1"/>
  <c r="F1170" i="3"/>
  <c r="I1170" i="3" s="1"/>
  <c r="F1178" i="3"/>
  <c r="I1178" i="3" s="1"/>
  <c r="M1178" i="6" s="1"/>
  <c r="F1186" i="3"/>
  <c r="I1186" i="3" s="1"/>
  <c r="M1186" i="6" s="1"/>
  <c r="F1194" i="3"/>
  <c r="I1194" i="3" s="1"/>
  <c r="M1194" i="6" s="1"/>
  <c r="F1202" i="3"/>
  <c r="I1202" i="3" s="1"/>
  <c r="M1202" i="6" s="1"/>
  <c r="F1210" i="3"/>
  <c r="I1210" i="3" s="1"/>
  <c r="M1210" i="6" s="1"/>
  <c r="F1218" i="3"/>
  <c r="I1218" i="3" s="1"/>
  <c r="M1218" i="6" s="1"/>
  <c r="F1226" i="3"/>
  <c r="I1226" i="3" s="1"/>
  <c r="M1226" i="6" s="1"/>
  <c r="F1234" i="3"/>
  <c r="I1234" i="3" s="1"/>
  <c r="M1234" i="6" s="1"/>
  <c r="F1242" i="3"/>
  <c r="I1242" i="3" s="1"/>
  <c r="M1242" i="6" s="1"/>
  <c r="F1250" i="3"/>
  <c r="I1250" i="3" s="1"/>
  <c r="F1258" i="3"/>
  <c r="I1258" i="3" s="1"/>
  <c r="M1258" i="6" s="1"/>
  <c r="F1266" i="3"/>
  <c r="I1266" i="3" s="1"/>
  <c r="M1266" i="6" s="1"/>
  <c r="F1274" i="3"/>
  <c r="I1274" i="3" s="1"/>
  <c r="M1274" i="6" s="1"/>
  <c r="F1282" i="3"/>
  <c r="I1282" i="3" s="1"/>
  <c r="M1282" i="6" s="1"/>
  <c r="F1290" i="3"/>
  <c r="I1290" i="3" s="1"/>
  <c r="M1290" i="6" s="1"/>
  <c r="F1298" i="3"/>
  <c r="I1298" i="3" s="1"/>
  <c r="M1298" i="6" s="1"/>
  <c r="F1306" i="3"/>
  <c r="I1306" i="3" s="1"/>
  <c r="M1306" i="6" s="1"/>
  <c r="F1314" i="3"/>
  <c r="I1314" i="3" s="1"/>
  <c r="M1314" i="6" s="1"/>
  <c r="F1322" i="3"/>
  <c r="I1322" i="3" s="1"/>
  <c r="M1322" i="6" s="1"/>
  <c r="F1330" i="3"/>
  <c r="I1330" i="3" s="1"/>
  <c r="M1330" i="6" s="1"/>
  <c r="F1338" i="3"/>
  <c r="I1338" i="3" s="1"/>
  <c r="M1338" i="6" s="1"/>
  <c r="F40" i="3"/>
  <c r="I40" i="3" s="1"/>
  <c r="M40" i="6" s="1"/>
  <c r="F104" i="3"/>
  <c r="I104" i="3" s="1"/>
  <c r="M104" i="6" s="1"/>
  <c r="F168" i="3"/>
  <c r="I168" i="3" s="1"/>
  <c r="M168" i="6" s="1"/>
  <c r="F232" i="3"/>
  <c r="I232" i="3" s="1"/>
  <c r="M232" i="6" s="1"/>
  <c r="F296" i="3"/>
  <c r="I296" i="3" s="1"/>
  <c r="M296" i="6" s="1"/>
  <c r="F360" i="3"/>
  <c r="I360" i="3" s="1"/>
  <c r="M360" i="6" s="1"/>
  <c r="F424" i="3"/>
  <c r="I424" i="3" s="1"/>
  <c r="M424" i="6" s="1"/>
  <c r="F488" i="3"/>
  <c r="I488" i="3" s="1"/>
  <c r="M488" i="6" s="1"/>
  <c r="F552" i="3"/>
  <c r="I552" i="3" s="1"/>
  <c r="M552" i="6" s="1"/>
  <c r="F616" i="3"/>
  <c r="I616" i="3" s="1"/>
  <c r="M616" i="6" s="1"/>
  <c r="F672" i="3"/>
  <c r="I672" i="3" s="1"/>
  <c r="M672" i="6" s="1"/>
  <c r="F691" i="3"/>
  <c r="I691" i="3" s="1"/>
  <c r="M691" i="6" s="1"/>
  <c r="F699" i="3"/>
  <c r="I699" i="3" s="1"/>
  <c r="M699" i="6" s="1"/>
  <c r="F707" i="3"/>
  <c r="I707" i="3" s="1"/>
  <c r="M707" i="6" s="1"/>
  <c r="F715" i="3"/>
  <c r="I715" i="3" s="1"/>
  <c r="M715" i="6" s="1"/>
  <c r="F723" i="3"/>
  <c r="I723" i="3" s="1"/>
  <c r="M723" i="6" s="1"/>
  <c r="F731" i="3"/>
  <c r="I731" i="3" s="1"/>
  <c r="M731" i="6" s="1"/>
  <c r="F739" i="3"/>
  <c r="I739" i="3" s="1"/>
  <c r="F747" i="3"/>
  <c r="I747" i="3" s="1"/>
  <c r="M747" i="6" s="1"/>
  <c r="F755" i="3"/>
  <c r="I755" i="3" s="1"/>
  <c r="M755" i="6" s="1"/>
  <c r="F763" i="3"/>
  <c r="I763" i="3" s="1"/>
  <c r="M763" i="6" s="1"/>
  <c r="F771" i="3"/>
  <c r="I771" i="3" s="1"/>
  <c r="M771" i="6" s="1"/>
  <c r="F779" i="3"/>
  <c r="I779" i="3" s="1"/>
  <c r="M779" i="6" s="1"/>
  <c r="F787" i="3"/>
  <c r="I787" i="3" s="1"/>
  <c r="M787" i="6" s="1"/>
  <c r="F795" i="3"/>
  <c r="I795" i="3" s="1"/>
  <c r="F803" i="3"/>
  <c r="I803" i="3" s="1"/>
  <c r="M803" i="6" s="1"/>
  <c r="F811" i="3"/>
  <c r="I811" i="3" s="1"/>
  <c r="M811" i="6" s="1"/>
  <c r="F819" i="3"/>
  <c r="I819" i="3" s="1"/>
  <c r="M819" i="6" s="1"/>
  <c r="F827" i="3"/>
  <c r="I827" i="3" s="1"/>
  <c r="F835" i="3"/>
  <c r="I835" i="3" s="1"/>
  <c r="M835" i="6" s="1"/>
  <c r="F843" i="3"/>
  <c r="I843" i="3" s="1"/>
  <c r="M843" i="6" s="1"/>
  <c r="F851" i="3"/>
  <c r="I851" i="3" s="1"/>
  <c r="M851" i="6" s="1"/>
  <c r="F859" i="3"/>
  <c r="I859" i="3" s="1"/>
  <c r="M859" i="6" s="1"/>
  <c r="F867" i="3"/>
  <c r="I867" i="3" s="1"/>
  <c r="M867" i="6" s="1"/>
  <c r="F875" i="3"/>
  <c r="I875" i="3" s="1"/>
  <c r="M875" i="6" s="1"/>
  <c r="F883" i="3"/>
  <c r="I883" i="3" s="1"/>
  <c r="M883" i="6" s="1"/>
  <c r="F891" i="3"/>
  <c r="I891" i="3" s="1"/>
  <c r="M891" i="6" s="1"/>
  <c r="F899" i="3"/>
  <c r="I899" i="3" s="1"/>
  <c r="M899" i="6" s="1"/>
  <c r="F907" i="3"/>
  <c r="I907" i="3" s="1"/>
  <c r="M907" i="6" s="1"/>
  <c r="F915" i="3"/>
  <c r="I915" i="3" s="1"/>
  <c r="M915" i="6" s="1"/>
  <c r="F923" i="3"/>
  <c r="I923" i="3" s="1"/>
  <c r="M923" i="6" s="1"/>
  <c r="F931" i="3"/>
  <c r="I931" i="3" s="1"/>
  <c r="M931" i="6" s="1"/>
  <c r="F939" i="3"/>
  <c r="I939" i="3" s="1"/>
  <c r="M939" i="6" s="1"/>
  <c r="F947" i="3"/>
  <c r="I947" i="3" s="1"/>
  <c r="M947" i="6" s="1"/>
  <c r="F955" i="3"/>
  <c r="I955" i="3" s="1"/>
  <c r="M955" i="6" s="1"/>
  <c r="F963" i="3"/>
  <c r="I963" i="3" s="1"/>
  <c r="M963" i="6" s="1"/>
  <c r="F971" i="3"/>
  <c r="I971" i="3" s="1"/>
  <c r="F979" i="3"/>
  <c r="I979" i="3" s="1"/>
  <c r="M979" i="6" s="1"/>
  <c r="F987" i="3"/>
  <c r="I987" i="3" s="1"/>
  <c r="M987" i="6" s="1"/>
  <c r="F995" i="3"/>
  <c r="I995" i="3" s="1"/>
  <c r="M995" i="6" s="1"/>
  <c r="F1003" i="3"/>
  <c r="I1003" i="3" s="1"/>
  <c r="M1003" i="6" s="1"/>
  <c r="F1011" i="3"/>
  <c r="I1011" i="3" s="1"/>
  <c r="M1011" i="6" s="1"/>
  <c r="F1019" i="3"/>
  <c r="I1019" i="3" s="1"/>
  <c r="F1027" i="3"/>
  <c r="I1027" i="3" s="1"/>
  <c r="M1027" i="6" s="1"/>
  <c r="F1035" i="3"/>
  <c r="I1035" i="3" s="1"/>
  <c r="M1035" i="6" s="1"/>
  <c r="F1043" i="3"/>
  <c r="I1043" i="3" s="1"/>
  <c r="M1043" i="6" s="1"/>
  <c r="F1051" i="3"/>
  <c r="I1051" i="3" s="1"/>
  <c r="M1051" i="6" s="1"/>
  <c r="F1059" i="3"/>
  <c r="I1059" i="3" s="1"/>
  <c r="M1059" i="6" s="1"/>
  <c r="F1067" i="3"/>
  <c r="I1067" i="3" s="1"/>
  <c r="M1067" i="6" s="1"/>
  <c r="F1075" i="3"/>
  <c r="I1075" i="3" s="1"/>
  <c r="M1075" i="6" s="1"/>
  <c r="F1083" i="3"/>
  <c r="I1083" i="3" s="1"/>
  <c r="M1083" i="6" s="1"/>
  <c r="F1091" i="3"/>
  <c r="I1091" i="3" s="1"/>
  <c r="M1091" i="6" s="1"/>
  <c r="F1099" i="3"/>
  <c r="I1099" i="3" s="1"/>
  <c r="M1099" i="6" s="1"/>
  <c r="F1107" i="3"/>
  <c r="I1107" i="3" s="1"/>
  <c r="M1107" i="6" s="1"/>
  <c r="F1115" i="3"/>
  <c r="I1115" i="3" s="1"/>
  <c r="M1115" i="6" s="1"/>
  <c r="F1123" i="3"/>
  <c r="I1123" i="3" s="1"/>
  <c r="M1123" i="6" s="1"/>
  <c r="F1131" i="3"/>
  <c r="I1131" i="3" s="1"/>
  <c r="M1131" i="6" s="1"/>
  <c r="F1139" i="3"/>
  <c r="I1139" i="3" s="1"/>
  <c r="M1139" i="6" s="1"/>
  <c r="F1147" i="3"/>
  <c r="I1147" i="3" s="1"/>
  <c r="M1147" i="6" s="1"/>
  <c r="F1155" i="3"/>
  <c r="I1155" i="3" s="1"/>
  <c r="M1155" i="6" s="1"/>
  <c r="F1163" i="3"/>
  <c r="I1163" i="3" s="1"/>
  <c r="F1171" i="3"/>
  <c r="I1171" i="3" s="1"/>
  <c r="F1179" i="3"/>
  <c r="I1179" i="3" s="1"/>
  <c r="M1179" i="6" s="1"/>
  <c r="F1187" i="3"/>
  <c r="I1187" i="3" s="1"/>
  <c r="M1187" i="6" s="1"/>
  <c r="F1195" i="3"/>
  <c r="I1195" i="3" s="1"/>
  <c r="F1203" i="3"/>
  <c r="I1203" i="3" s="1"/>
  <c r="M1203" i="6" s="1"/>
  <c r="F1211" i="3"/>
  <c r="I1211" i="3" s="1"/>
  <c r="M1211" i="6" s="1"/>
  <c r="F1219" i="3"/>
  <c r="I1219" i="3" s="1"/>
  <c r="M1219" i="6" s="1"/>
  <c r="F1227" i="3"/>
  <c r="I1227" i="3" s="1"/>
  <c r="M1227" i="6" s="1"/>
  <c r="F1235" i="3"/>
  <c r="I1235" i="3" s="1"/>
  <c r="M1235" i="6" s="1"/>
  <c r="F1243" i="3"/>
  <c r="I1243" i="3" s="1"/>
  <c r="M1243" i="6" s="1"/>
  <c r="F1251" i="3"/>
  <c r="I1251" i="3" s="1"/>
  <c r="M1251" i="6" s="1"/>
  <c r="F1259" i="3"/>
  <c r="I1259" i="3" s="1"/>
  <c r="M1259" i="6" s="1"/>
  <c r="F128" i="3"/>
  <c r="I128" i="3" s="1"/>
  <c r="M128" i="6" s="1"/>
  <c r="F256" i="3"/>
  <c r="I256" i="3" s="1"/>
  <c r="M256" i="6" s="1"/>
  <c r="F384" i="3"/>
  <c r="I384" i="3" s="1"/>
  <c r="M384" i="6" s="1"/>
  <c r="F512" i="3"/>
  <c r="I512" i="3" s="1"/>
  <c r="M512" i="6" s="1"/>
  <c r="F640" i="3"/>
  <c r="I640" i="3" s="1"/>
  <c r="M640" i="6" s="1"/>
  <c r="F694" i="3"/>
  <c r="I694" i="3" s="1"/>
  <c r="M694" i="6" s="1"/>
  <c r="F710" i="3"/>
  <c r="I710" i="3" s="1"/>
  <c r="M710" i="6" s="1"/>
  <c r="F726" i="3"/>
  <c r="I726" i="3" s="1"/>
  <c r="M726" i="6" s="1"/>
  <c r="F742" i="3"/>
  <c r="I742" i="3" s="1"/>
  <c r="M742" i="6" s="1"/>
  <c r="F758" i="3"/>
  <c r="I758" i="3" s="1"/>
  <c r="M758" i="6" s="1"/>
  <c r="F774" i="3"/>
  <c r="I774" i="3" s="1"/>
  <c r="M774" i="6" s="1"/>
  <c r="F790" i="3"/>
  <c r="I790" i="3" s="1"/>
  <c r="M790" i="6" s="1"/>
  <c r="F806" i="3"/>
  <c r="I806" i="3" s="1"/>
  <c r="F822" i="3"/>
  <c r="I822" i="3" s="1"/>
  <c r="M822" i="6" s="1"/>
  <c r="F838" i="3"/>
  <c r="I838" i="3" s="1"/>
  <c r="M838" i="6" s="1"/>
  <c r="F854" i="3"/>
  <c r="I854" i="3" s="1"/>
  <c r="M854" i="6" s="1"/>
  <c r="F870" i="3"/>
  <c r="I870" i="3" s="1"/>
  <c r="M870" i="6" s="1"/>
  <c r="F886" i="3"/>
  <c r="I886" i="3" s="1"/>
  <c r="M886" i="6" s="1"/>
  <c r="F902" i="3"/>
  <c r="I902" i="3" s="1"/>
  <c r="M902" i="6" s="1"/>
  <c r="F918" i="3"/>
  <c r="I918" i="3" s="1"/>
  <c r="M918" i="6" s="1"/>
  <c r="F934" i="3"/>
  <c r="I934" i="3" s="1"/>
  <c r="M934" i="6" s="1"/>
  <c r="F950" i="3"/>
  <c r="I950" i="3" s="1"/>
  <c r="M950" i="6" s="1"/>
  <c r="F966" i="3"/>
  <c r="I966" i="3" s="1"/>
  <c r="M966" i="6" s="1"/>
  <c r="F982" i="3"/>
  <c r="I982" i="3" s="1"/>
  <c r="M982" i="6" s="1"/>
  <c r="F998" i="3"/>
  <c r="I998" i="3" s="1"/>
  <c r="M998" i="6" s="1"/>
  <c r="F1014" i="3"/>
  <c r="I1014" i="3" s="1"/>
  <c r="M1014" i="6" s="1"/>
  <c r="F1030" i="3"/>
  <c r="I1030" i="3" s="1"/>
  <c r="M1030" i="6" s="1"/>
  <c r="F1046" i="3"/>
  <c r="I1046" i="3" s="1"/>
  <c r="M1046" i="6" s="1"/>
  <c r="F1062" i="3"/>
  <c r="I1062" i="3" s="1"/>
  <c r="M1062" i="6" s="1"/>
  <c r="F1078" i="3"/>
  <c r="I1078" i="3" s="1"/>
  <c r="M1078" i="6" s="1"/>
  <c r="F1094" i="3"/>
  <c r="I1094" i="3" s="1"/>
  <c r="M1094" i="6" s="1"/>
  <c r="F1110" i="3"/>
  <c r="I1110" i="3" s="1"/>
  <c r="M1110" i="6" s="1"/>
  <c r="F1126" i="3"/>
  <c r="I1126" i="3" s="1"/>
  <c r="M1126" i="6" s="1"/>
  <c r="F1142" i="3"/>
  <c r="I1142" i="3" s="1"/>
  <c r="M1142" i="6" s="1"/>
  <c r="F1158" i="3"/>
  <c r="I1158" i="3" s="1"/>
  <c r="M1158" i="6" s="1"/>
  <c r="F1174" i="3"/>
  <c r="I1174" i="3" s="1"/>
  <c r="F1190" i="3"/>
  <c r="I1190" i="3" s="1"/>
  <c r="M1190" i="6" s="1"/>
  <c r="F1206" i="3"/>
  <c r="I1206" i="3" s="1"/>
  <c r="F1222" i="3"/>
  <c r="I1222" i="3" s="1"/>
  <c r="M1222" i="6" s="1"/>
  <c r="F1238" i="3"/>
  <c r="I1238" i="3" s="1"/>
  <c r="M1238" i="6" s="1"/>
  <c r="F1254" i="3"/>
  <c r="I1254" i="3" s="1"/>
  <c r="M1254" i="6" s="1"/>
  <c r="F1269" i="3"/>
  <c r="I1269" i="3" s="1"/>
  <c r="M1269" i="6" s="1"/>
  <c r="F1281" i="3"/>
  <c r="I1281" i="3" s="1"/>
  <c r="M1281" i="6" s="1"/>
  <c r="F1291" i="3"/>
  <c r="I1291" i="3" s="1"/>
  <c r="M1291" i="6" s="1"/>
  <c r="F1300" i="3"/>
  <c r="I1300" i="3" s="1"/>
  <c r="M1300" i="6" s="1"/>
  <c r="F1309" i="3"/>
  <c r="I1309" i="3" s="1"/>
  <c r="M1309" i="6" s="1"/>
  <c r="F1318" i="3"/>
  <c r="I1318" i="3" s="1"/>
  <c r="M1318" i="6" s="1"/>
  <c r="F1327" i="3"/>
  <c r="I1327" i="3" s="1"/>
  <c r="M1327" i="6" s="1"/>
  <c r="F1336" i="3"/>
  <c r="I1336" i="3" s="1"/>
  <c r="M1336" i="6" s="1"/>
  <c r="F1345" i="3"/>
  <c r="I1345" i="3" s="1"/>
  <c r="M1345" i="6" s="1"/>
  <c r="F1353" i="3"/>
  <c r="I1353" i="3" s="1"/>
  <c r="M1353" i="6" s="1"/>
  <c r="F1361" i="3"/>
  <c r="I1361" i="3" s="1"/>
  <c r="M1361" i="6" s="1"/>
  <c r="F1369" i="3"/>
  <c r="I1369" i="3" s="1"/>
  <c r="M1369" i="6" s="1"/>
  <c r="F1377" i="3"/>
  <c r="I1377" i="3" s="1"/>
  <c r="F1385" i="3"/>
  <c r="I1385" i="3" s="1"/>
  <c r="M1385" i="6" s="1"/>
  <c r="F1393" i="3"/>
  <c r="I1393" i="3" s="1"/>
  <c r="M1393" i="6" s="1"/>
  <c r="F1401" i="3"/>
  <c r="I1401" i="3" s="1"/>
  <c r="M1401" i="6" s="1"/>
  <c r="F1409" i="3"/>
  <c r="I1409" i="3" s="1"/>
  <c r="M1409" i="6" s="1"/>
  <c r="F1417" i="3"/>
  <c r="I1417" i="3" s="1"/>
  <c r="M1417" i="6" s="1"/>
  <c r="F1425" i="3"/>
  <c r="I1425" i="3" s="1"/>
  <c r="M1425" i="6" s="1"/>
  <c r="F16" i="3"/>
  <c r="I16" i="3" s="1"/>
  <c r="M16" i="6" s="1"/>
  <c r="F144" i="3"/>
  <c r="I144" i="3" s="1"/>
  <c r="M144" i="6" s="1"/>
  <c r="F272" i="3"/>
  <c r="I272" i="3" s="1"/>
  <c r="M272" i="6" s="1"/>
  <c r="F400" i="3"/>
  <c r="I400" i="3" s="1"/>
  <c r="M400" i="6" s="1"/>
  <c r="F528" i="3"/>
  <c r="I528" i="3" s="1"/>
  <c r="F656" i="3"/>
  <c r="I656" i="3" s="1"/>
  <c r="M656" i="6" s="1"/>
  <c r="F696" i="3"/>
  <c r="I696" i="3" s="1"/>
  <c r="M696" i="6" s="1"/>
  <c r="F712" i="3"/>
  <c r="I712" i="3" s="1"/>
  <c r="M712" i="6" s="1"/>
  <c r="F728" i="3"/>
  <c r="I728" i="3" s="1"/>
  <c r="M728" i="6" s="1"/>
  <c r="F744" i="3"/>
  <c r="I744" i="3" s="1"/>
  <c r="M744" i="6" s="1"/>
  <c r="F760" i="3"/>
  <c r="I760" i="3" s="1"/>
  <c r="M760" i="6" s="1"/>
  <c r="F776" i="3"/>
  <c r="I776" i="3" s="1"/>
  <c r="M776" i="6" s="1"/>
  <c r="F792" i="3"/>
  <c r="I792" i="3" s="1"/>
  <c r="M792" i="6" s="1"/>
  <c r="F808" i="3"/>
  <c r="I808" i="3" s="1"/>
  <c r="M808" i="6" s="1"/>
  <c r="F824" i="3"/>
  <c r="I824" i="3" s="1"/>
  <c r="M824" i="6" s="1"/>
  <c r="F840" i="3"/>
  <c r="I840" i="3" s="1"/>
  <c r="M840" i="6" s="1"/>
  <c r="F856" i="3"/>
  <c r="I856" i="3" s="1"/>
  <c r="M856" i="6" s="1"/>
  <c r="F872" i="3"/>
  <c r="I872" i="3" s="1"/>
  <c r="M872" i="6" s="1"/>
  <c r="F888" i="3"/>
  <c r="I888" i="3" s="1"/>
  <c r="M888" i="6" s="1"/>
  <c r="F904" i="3"/>
  <c r="I904" i="3" s="1"/>
  <c r="M904" i="6" s="1"/>
  <c r="F920" i="3"/>
  <c r="I920" i="3" s="1"/>
  <c r="M920" i="6" s="1"/>
  <c r="F936" i="3"/>
  <c r="I936" i="3" s="1"/>
  <c r="M936" i="6" s="1"/>
  <c r="F952" i="3"/>
  <c r="I952" i="3" s="1"/>
  <c r="M952" i="6" s="1"/>
  <c r="F968" i="3"/>
  <c r="I968" i="3" s="1"/>
  <c r="M968" i="6" s="1"/>
  <c r="F984" i="3"/>
  <c r="I984" i="3" s="1"/>
  <c r="M984" i="6" s="1"/>
  <c r="F1000" i="3"/>
  <c r="I1000" i="3" s="1"/>
  <c r="M1000" i="6" s="1"/>
  <c r="F1016" i="3"/>
  <c r="I1016" i="3" s="1"/>
  <c r="M1016" i="6" s="1"/>
  <c r="F1032" i="3"/>
  <c r="I1032" i="3" s="1"/>
  <c r="M1032" i="6" s="1"/>
  <c r="F1048" i="3"/>
  <c r="I1048" i="3" s="1"/>
  <c r="M1048" i="6" s="1"/>
  <c r="F1064" i="3"/>
  <c r="I1064" i="3" s="1"/>
  <c r="M1064" i="6" s="1"/>
  <c r="F1080" i="3"/>
  <c r="I1080" i="3" s="1"/>
  <c r="M1080" i="6" s="1"/>
  <c r="F1096" i="3"/>
  <c r="I1096" i="3" s="1"/>
  <c r="M1096" i="6" s="1"/>
  <c r="F1112" i="3"/>
  <c r="I1112" i="3" s="1"/>
  <c r="M1112" i="6" s="1"/>
  <c r="F1128" i="3"/>
  <c r="I1128" i="3" s="1"/>
  <c r="M1128" i="6" s="1"/>
  <c r="F1144" i="3"/>
  <c r="I1144" i="3" s="1"/>
  <c r="M1144" i="6" s="1"/>
  <c r="F1160" i="3"/>
  <c r="I1160" i="3" s="1"/>
  <c r="M1160" i="6" s="1"/>
  <c r="F1176" i="3"/>
  <c r="I1176" i="3" s="1"/>
  <c r="M1176" i="6" s="1"/>
  <c r="F1192" i="3"/>
  <c r="I1192" i="3" s="1"/>
  <c r="M1192" i="6" s="1"/>
  <c r="F1208" i="3"/>
  <c r="I1208" i="3" s="1"/>
  <c r="M1208" i="6" s="1"/>
  <c r="F1224" i="3"/>
  <c r="I1224" i="3" s="1"/>
  <c r="M1224" i="6" s="1"/>
  <c r="F1240" i="3"/>
  <c r="I1240" i="3" s="1"/>
  <c r="F1256" i="3"/>
  <c r="I1256" i="3" s="1"/>
  <c r="M1256" i="6" s="1"/>
  <c r="F1270" i="3"/>
  <c r="I1270" i="3" s="1"/>
  <c r="M1270" i="6" s="1"/>
  <c r="F1283" i="3"/>
  <c r="I1283" i="3" s="1"/>
  <c r="M1283" i="6" s="1"/>
  <c r="F1292" i="3"/>
  <c r="I1292" i="3" s="1"/>
  <c r="M1292" i="6" s="1"/>
  <c r="F1301" i="3"/>
  <c r="I1301" i="3" s="1"/>
  <c r="M1301" i="6" s="1"/>
  <c r="F1310" i="3"/>
  <c r="I1310" i="3" s="1"/>
  <c r="M1310" i="6" s="1"/>
  <c r="F1319" i="3"/>
  <c r="I1319" i="3" s="1"/>
  <c r="M1319" i="6" s="1"/>
  <c r="F1328" i="3"/>
  <c r="I1328" i="3" s="1"/>
  <c r="M1328" i="6" s="1"/>
  <c r="F1337" i="3"/>
  <c r="I1337" i="3" s="1"/>
  <c r="M1337" i="6" s="1"/>
  <c r="F1346" i="3"/>
  <c r="I1346" i="3" s="1"/>
  <c r="M1346" i="6" s="1"/>
  <c r="F1354" i="3"/>
  <c r="I1354" i="3" s="1"/>
  <c r="M1354" i="6" s="1"/>
  <c r="F1362" i="3"/>
  <c r="I1362" i="3" s="1"/>
  <c r="M1362" i="6" s="1"/>
  <c r="F1370" i="3"/>
  <c r="I1370" i="3" s="1"/>
  <c r="M1370" i="6" s="1"/>
  <c r="F1378" i="3"/>
  <c r="I1378" i="3" s="1"/>
  <c r="M1378" i="6" s="1"/>
  <c r="F1386" i="3"/>
  <c r="I1386" i="3" s="1"/>
  <c r="M1386" i="6" s="1"/>
  <c r="F1394" i="3"/>
  <c r="I1394" i="3" s="1"/>
  <c r="M1394" i="6" s="1"/>
  <c r="F1402" i="3"/>
  <c r="I1402" i="3" s="1"/>
  <c r="M1402" i="6" s="1"/>
  <c r="F1410" i="3"/>
  <c r="I1410" i="3" s="1"/>
  <c r="M1410" i="6" s="1"/>
  <c r="F1418" i="3"/>
  <c r="I1418" i="3" s="1"/>
  <c r="M1418" i="6" s="1"/>
  <c r="F1426" i="3"/>
  <c r="I1426" i="3" s="1"/>
  <c r="M1426" i="6" s="1"/>
  <c r="F1434" i="3"/>
  <c r="I1434" i="3" s="1"/>
  <c r="M1434" i="6" s="1"/>
  <c r="F1442" i="3"/>
  <c r="I1442" i="3" s="1"/>
  <c r="M1442" i="6" s="1"/>
  <c r="F48" i="3"/>
  <c r="I48" i="3" s="1"/>
  <c r="M48" i="6" s="1"/>
  <c r="F176" i="3"/>
  <c r="I176" i="3" s="1"/>
  <c r="M176" i="6" s="1"/>
  <c r="F304" i="3"/>
  <c r="I304" i="3" s="1"/>
  <c r="F432" i="3"/>
  <c r="I432" i="3" s="1"/>
  <c r="M432" i="6" s="1"/>
  <c r="F560" i="3"/>
  <c r="I560" i="3" s="1"/>
  <c r="M560" i="6" s="1"/>
  <c r="F673" i="3"/>
  <c r="I673" i="3" s="1"/>
  <c r="M673" i="6" s="1"/>
  <c r="F700" i="3"/>
  <c r="I700" i="3" s="1"/>
  <c r="M700" i="6" s="1"/>
  <c r="F716" i="3"/>
  <c r="I716" i="3" s="1"/>
  <c r="M716" i="6" s="1"/>
  <c r="F732" i="3"/>
  <c r="I732" i="3" s="1"/>
  <c r="F748" i="3"/>
  <c r="I748" i="3" s="1"/>
  <c r="M748" i="6" s="1"/>
  <c r="F764" i="3"/>
  <c r="I764" i="3" s="1"/>
  <c r="M764" i="6" s="1"/>
  <c r="F780" i="3"/>
  <c r="I780" i="3" s="1"/>
  <c r="M780" i="6" s="1"/>
  <c r="F796" i="3"/>
  <c r="I796" i="3" s="1"/>
  <c r="F812" i="3"/>
  <c r="I812" i="3" s="1"/>
  <c r="M812" i="6" s="1"/>
  <c r="F828" i="3"/>
  <c r="I828" i="3" s="1"/>
  <c r="M828" i="6" s="1"/>
  <c r="F844" i="3"/>
  <c r="I844" i="3" s="1"/>
  <c r="M844" i="6" s="1"/>
  <c r="F860" i="3"/>
  <c r="I860" i="3" s="1"/>
  <c r="M860" i="6" s="1"/>
  <c r="F876" i="3"/>
  <c r="I876" i="3" s="1"/>
  <c r="M876" i="6" s="1"/>
  <c r="F892" i="3"/>
  <c r="I892" i="3" s="1"/>
  <c r="M892" i="6" s="1"/>
  <c r="F908" i="3"/>
  <c r="I908" i="3" s="1"/>
  <c r="M908" i="6" s="1"/>
  <c r="F924" i="3"/>
  <c r="I924" i="3" s="1"/>
  <c r="M924" i="6" s="1"/>
  <c r="F940" i="3"/>
  <c r="I940" i="3" s="1"/>
  <c r="M940" i="6" s="1"/>
  <c r="F956" i="3"/>
  <c r="I956" i="3" s="1"/>
  <c r="M956" i="6" s="1"/>
  <c r="F972" i="3"/>
  <c r="I972" i="3" s="1"/>
  <c r="M972" i="6" s="1"/>
  <c r="F988" i="3"/>
  <c r="I988" i="3" s="1"/>
  <c r="M988" i="6" s="1"/>
  <c r="F1004" i="3"/>
  <c r="I1004" i="3" s="1"/>
  <c r="M1004" i="6" s="1"/>
  <c r="F1020" i="3"/>
  <c r="I1020" i="3" s="1"/>
  <c r="M1020" i="6" s="1"/>
  <c r="F1036" i="3"/>
  <c r="I1036" i="3" s="1"/>
  <c r="M1036" i="6" s="1"/>
  <c r="F1052" i="3"/>
  <c r="I1052" i="3" s="1"/>
  <c r="M1052" i="6" s="1"/>
  <c r="F1068" i="3"/>
  <c r="I1068" i="3" s="1"/>
  <c r="M1068" i="6" s="1"/>
  <c r="F1084" i="3"/>
  <c r="I1084" i="3" s="1"/>
  <c r="M1084" i="6" s="1"/>
  <c r="F1100" i="3"/>
  <c r="I1100" i="3" s="1"/>
  <c r="M1100" i="6" s="1"/>
  <c r="F1116" i="3"/>
  <c r="I1116" i="3" s="1"/>
  <c r="M1116" i="6" s="1"/>
  <c r="F1132" i="3"/>
  <c r="I1132" i="3" s="1"/>
  <c r="M1132" i="6" s="1"/>
  <c r="F1148" i="3"/>
  <c r="I1148" i="3" s="1"/>
  <c r="M1148" i="6" s="1"/>
  <c r="F1164" i="3"/>
  <c r="I1164" i="3" s="1"/>
  <c r="M1164" i="6" s="1"/>
  <c r="F1180" i="3"/>
  <c r="I1180" i="3" s="1"/>
  <c r="M1180" i="6" s="1"/>
  <c r="F1196" i="3"/>
  <c r="I1196" i="3" s="1"/>
  <c r="M1196" i="6" s="1"/>
  <c r="F1212" i="3"/>
  <c r="I1212" i="3" s="1"/>
  <c r="M1212" i="6" s="1"/>
  <c r="F1228" i="3"/>
  <c r="I1228" i="3" s="1"/>
  <c r="M1228" i="6" s="1"/>
  <c r="F1244" i="3"/>
  <c r="I1244" i="3" s="1"/>
  <c r="M1244" i="6" s="1"/>
  <c r="F1260" i="3"/>
  <c r="I1260" i="3" s="1"/>
  <c r="M1260" i="6" s="1"/>
  <c r="F1272" i="3"/>
  <c r="I1272" i="3" s="1"/>
  <c r="M1272" i="6" s="1"/>
  <c r="F1284" i="3"/>
  <c r="I1284" i="3" s="1"/>
  <c r="M1284" i="6" s="1"/>
  <c r="F1293" i="3"/>
  <c r="I1293" i="3" s="1"/>
  <c r="M1293" i="6" s="1"/>
  <c r="F1302" i="3"/>
  <c r="I1302" i="3" s="1"/>
  <c r="M1302" i="6" s="1"/>
  <c r="F1311" i="3"/>
  <c r="I1311" i="3" s="1"/>
  <c r="M1311" i="6" s="1"/>
  <c r="F1320" i="3"/>
  <c r="I1320" i="3" s="1"/>
  <c r="M1320" i="6" s="1"/>
  <c r="F1329" i="3"/>
  <c r="I1329" i="3" s="1"/>
  <c r="M1329" i="6" s="1"/>
  <c r="F1339" i="3"/>
  <c r="I1339" i="3" s="1"/>
  <c r="M1339" i="6" s="1"/>
  <c r="F1347" i="3"/>
  <c r="I1347" i="3" s="1"/>
  <c r="M1347" i="6" s="1"/>
  <c r="F1355" i="3"/>
  <c r="I1355" i="3" s="1"/>
  <c r="M1355" i="6" s="1"/>
  <c r="F1363" i="3"/>
  <c r="I1363" i="3" s="1"/>
  <c r="M1363" i="6" s="1"/>
  <c r="F1371" i="3"/>
  <c r="I1371" i="3" s="1"/>
  <c r="M1371" i="6" s="1"/>
  <c r="F1379" i="3"/>
  <c r="I1379" i="3" s="1"/>
  <c r="M1379" i="6" s="1"/>
  <c r="F1387" i="3"/>
  <c r="I1387" i="3" s="1"/>
  <c r="M1387" i="6" s="1"/>
  <c r="F1395" i="3"/>
  <c r="I1395" i="3" s="1"/>
  <c r="M1395" i="6" s="1"/>
  <c r="F1403" i="3"/>
  <c r="I1403" i="3" s="1"/>
  <c r="M1403" i="6" s="1"/>
  <c r="F1411" i="3"/>
  <c r="I1411" i="3" s="1"/>
  <c r="M1411" i="6" s="1"/>
  <c r="F1419" i="3"/>
  <c r="I1419" i="3" s="1"/>
  <c r="M1419" i="6" s="1"/>
  <c r="F1427" i="3"/>
  <c r="I1427" i="3" s="1"/>
  <c r="M1427" i="6" s="1"/>
  <c r="F56" i="3"/>
  <c r="I56" i="3" s="1"/>
  <c r="M56" i="6" s="1"/>
  <c r="F184" i="3"/>
  <c r="I184" i="3" s="1"/>
  <c r="M184" i="6" s="1"/>
  <c r="F312" i="3"/>
  <c r="I312" i="3" s="1"/>
  <c r="M312" i="6" s="1"/>
  <c r="F440" i="3"/>
  <c r="I440" i="3" s="1"/>
  <c r="M440" i="6" s="1"/>
  <c r="F568" i="3"/>
  <c r="I568" i="3" s="1"/>
  <c r="M568" i="6" s="1"/>
  <c r="F680" i="3"/>
  <c r="I680" i="3" s="1"/>
  <c r="M680" i="6" s="1"/>
  <c r="F701" i="3"/>
  <c r="I701" i="3" s="1"/>
  <c r="F717" i="3"/>
  <c r="I717" i="3" s="1"/>
  <c r="M717" i="6" s="1"/>
  <c r="F733" i="3"/>
  <c r="I733" i="3" s="1"/>
  <c r="M733" i="6" s="1"/>
  <c r="F749" i="3"/>
  <c r="I749" i="3" s="1"/>
  <c r="M749" i="6" s="1"/>
  <c r="F765" i="3"/>
  <c r="I765" i="3" s="1"/>
  <c r="M765" i="6" s="1"/>
  <c r="F781" i="3"/>
  <c r="I781" i="3" s="1"/>
  <c r="M781" i="6" s="1"/>
  <c r="F797" i="3"/>
  <c r="I797" i="3" s="1"/>
  <c r="F813" i="3"/>
  <c r="I813" i="3" s="1"/>
  <c r="F829" i="3"/>
  <c r="I829" i="3" s="1"/>
  <c r="M829" i="6" s="1"/>
  <c r="F845" i="3"/>
  <c r="I845" i="3" s="1"/>
  <c r="M845" i="6" s="1"/>
  <c r="F861" i="3"/>
  <c r="I861" i="3" s="1"/>
  <c r="M861" i="6" s="1"/>
  <c r="F877" i="3"/>
  <c r="I877" i="3" s="1"/>
  <c r="M877" i="6" s="1"/>
  <c r="F893" i="3"/>
  <c r="I893" i="3" s="1"/>
  <c r="M893" i="6" s="1"/>
  <c r="F909" i="3"/>
  <c r="I909" i="3" s="1"/>
  <c r="M909" i="6" s="1"/>
  <c r="F925" i="3"/>
  <c r="I925" i="3" s="1"/>
  <c r="M925" i="6" s="1"/>
  <c r="F941" i="3"/>
  <c r="I941" i="3" s="1"/>
  <c r="M941" i="6" s="1"/>
  <c r="F957" i="3"/>
  <c r="I957" i="3" s="1"/>
  <c r="M957" i="6" s="1"/>
  <c r="F973" i="3"/>
  <c r="I973" i="3" s="1"/>
  <c r="M973" i="6" s="1"/>
  <c r="F989" i="3"/>
  <c r="I989" i="3" s="1"/>
  <c r="M989" i="6" s="1"/>
  <c r="F1005" i="3"/>
  <c r="I1005" i="3" s="1"/>
  <c r="M1005" i="6" s="1"/>
  <c r="F1021" i="3"/>
  <c r="I1021" i="3" s="1"/>
  <c r="M1021" i="6" s="1"/>
  <c r="F1037" i="3"/>
  <c r="I1037" i="3" s="1"/>
  <c r="F1053" i="3"/>
  <c r="I1053" i="3" s="1"/>
  <c r="F1069" i="3"/>
  <c r="I1069" i="3" s="1"/>
  <c r="M1069" i="6" s="1"/>
  <c r="F1085" i="3"/>
  <c r="I1085" i="3" s="1"/>
  <c r="M1085" i="6" s="1"/>
  <c r="F1101" i="3"/>
  <c r="I1101" i="3" s="1"/>
  <c r="M1101" i="6" s="1"/>
  <c r="F1117" i="3"/>
  <c r="I1117" i="3" s="1"/>
  <c r="M1117" i="6" s="1"/>
  <c r="F1133" i="3"/>
  <c r="I1133" i="3" s="1"/>
  <c r="F1149" i="3"/>
  <c r="I1149" i="3" s="1"/>
  <c r="M1149" i="6" s="1"/>
  <c r="F1165" i="3"/>
  <c r="I1165" i="3" s="1"/>
  <c r="F1181" i="3"/>
  <c r="I1181" i="3" s="1"/>
  <c r="M1181" i="6" s="1"/>
  <c r="F1197" i="3"/>
  <c r="I1197" i="3" s="1"/>
  <c r="M1197" i="6" s="1"/>
  <c r="F1213" i="3"/>
  <c r="I1213" i="3" s="1"/>
  <c r="M1213" i="6" s="1"/>
  <c r="F1229" i="3"/>
  <c r="I1229" i="3" s="1"/>
  <c r="M1229" i="6" s="1"/>
  <c r="F1245" i="3"/>
  <c r="I1245" i="3" s="1"/>
  <c r="M1245" i="6" s="1"/>
  <c r="F1261" i="3"/>
  <c r="I1261" i="3" s="1"/>
  <c r="F1275" i="3"/>
  <c r="I1275" i="3" s="1"/>
  <c r="M1275" i="6" s="1"/>
  <c r="F1285" i="3"/>
  <c r="I1285" i="3" s="1"/>
  <c r="M1285" i="6" s="1"/>
  <c r="F1294" i="3"/>
  <c r="I1294" i="3" s="1"/>
  <c r="M1294" i="6" s="1"/>
  <c r="F1303" i="3"/>
  <c r="I1303" i="3" s="1"/>
  <c r="M1303" i="6" s="1"/>
  <c r="F1312" i="3"/>
  <c r="I1312" i="3" s="1"/>
  <c r="M1312" i="6" s="1"/>
  <c r="F1321" i="3"/>
  <c r="I1321" i="3" s="1"/>
  <c r="M1321" i="6" s="1"/>
  <c r="F1331" i="3"/>
  <c r="I1331" i="3" s="1"/>
  <c r="M1331" i="6" s="1"/>
  <c r="F1340" i="3"/>
  <c r="I1340" i="3" s="1"/>
  <c r="M1340" i="6" s="1"/>
  <c r="F1348" i="3"/>
  <c r="I1348" i="3" s="1"/>
  <c r="M1348" i="6" s="1"/>
  <c r="F1356" i="3"/>
  <c r="I1356" i="3" s="1"/>
  <c r="M1356" i="6" s="1"/>
  <c r="F1364" i="3"/>
  <c r="I1364" i="3" s="1"/>
  <c r="M1364" i="6" s="1"/>
  <c r="F1372" i="3"/>
  <c r="I1372" i="3" s="1"/>
  <c r="M1372" i="6" s="1"/>
  <c r="F1380" i="3"/>
  <c r="I1380" i="3" s="1"/>
  <c r="M1380" i="6" s="1"/>
  <c r="F1388" i="3"/>
  <c r="I1388" i="3" s="1"/>
  <c r="M1388" i="6" s="1"/>
  <c r="F1396" i="3"/>
  <c r="I1396" i="3" s="1"/>
  <c r="M1396" i="6" s="1"/>
  <c r="F1404" i="3"/>
  <c r="I1404" i="3" s="1"/>
  <c r="M1404" i="6" s="1"/>
  <c r="F1412" i="3"/>
  <c r="I1412" i="3" s="1"/>
  <c r="M1412" i="6" s="1"/>
  <c r="F1420" i="3"/>
  <c r="I1420" i="3" s="1"/>
  <c r="M1420" i="6" s="1"/>
  <c r="F1428" i="3"/>
  <c r="I1428" i="3" s="1"/>
  <c r="M1428" i="6" s="1"/>
  <c r="F1436" i="3"/>
  <c r="I1436" i="3" s="1"/>
  <c r="M1436" i="6" s="1"/>
  <c r="F1444" i="3"/>
  <c r="I1444" i="3" s="1"/>
  <c r="M1444" i="6" s="1"/>
  <c r="F1452" i="3"/>
  <c r="I1452" i="3" s="1"/>
  <c r="M1452" i="6" s="1"/>
  <c r="F1460" i="3"/>
  <c r="I1460" i="3" s="1"/>
  <c r="M1460" i="6" s="1"/>
  <c r="F1468" i="3"/>
  <c r="I1468" i="3" s="1"/>
  <c r="M1468" i="6" s="1"/>
  <c r="F1476" i="3"/>
  <c r="I1476" i="3" s="1"/>
  <c r="M1476" i="6" s="1"/>
  <c r="F1484" i="3"/>
  <c r="I1484" i="3" s="1"/>
  <c r="M1484" i="6" s="1"/>
  <c r="F1492" i="3"/>
  <c r="I1492" i="3" s="1"/>
  <c r="M1492" i="6" s="1"/>
  <c r="F1500" i="3"/>
  <c r="I1500" i="3" s="1"/>
  <c r="M1500" i="6" s="1"/>
  <c r="F1508" i="3"/>
  <c r="I1508" i="3" s="1"/>
  <c r="M1508" i="6" s="1"/>
  <c r="F1516" i="3"/>
  <c r="I1516" i="3" s="1"/>
  <c r="M1516" i="6" s="1"/>
  <c r="F1524" i="3"/>
  <c r="I1524" i="3" s="1"/>
  <c r="M1524" i="6" s="1"/>
  <c r="F1532" i="3"/>
  <c r="I1532" i="3" s="1"/>
  <c r="M1532" i="6" s="1"/>
  <c r="F1540" i="3"/>
  <c r="I1540" i="3" s="1"/>
  <c r="M1540" i="6" s="1"/>
  <c r="F1548" i="3"/>
  <c r="I1548" i="3" s="1"/>
  <c r="M1548" i="6" s="1"/>
  <c r="F1556" i="3"/>
  <c r="I1556" i="3" s="1"/>
  <c r="M1556" i="6" s="1"/>
  <c r="F1564" i="3"/>
  <c r="I1564" i="3" s="1"/>
  <c r="M1564" i="6" s="1"/>
  <c r="F1572" i="3"/>
  <c r="I1572" i="3" s="1"/>
  <c r="F1580" i="3"/>
  <c r="I1580" i="3" s="1"/>
  <c r="M1580" i="6" s="1"/>
  <c r="F1588" i="3"/>
  <c r="I1588" i="3" s="1"/>
  <c r="M1588" i="6" s="1"/>
  <c r="F1596" i="3"/>
  <c r="I1596" i="3" s="1"/>
  <c r="M1596" i="6" s="1"/>
  <c r="F1604" i="3"/>
  <c r="I1604" i="3" s="1"/>
  <c r="M1604" i="6" s="1"/>
  <c r="F1612" i="3"/>
  <c r="I1612" i="3" s="1"/>
  <c r="M1612" i="6" s="1"/>
  <c r="F1620" i="3"/>
  <c r="I1620" i="3" s="1"/>
  <c r="F1628" i="3"/>
  <c r="I1628" i="3" s="1"/>
  <c r="F64" i="3"/>
  <c r="I64" i="3" s="1"/>
  <c r="M64" i="6" s="1"/>
  <c r="F192" i="3"/>
  <c r="I192" i="3" s="1"/>
  <c r="M192" i="6" s="1"/>
  <c r="F320" i="3"/>
  <c r="I320" i="3" s="1"/>
  <c r="M320" i="6" s="1"/>
  <c r="F448" i="3"/>
  <c r="I448" i="3" s="1"/>
  <c r="M448" i="6" s="1"/>
  <c r="F576" i="3"/>
  <c r="I576" i="3" s="1"/>
  <c r="M576" i="6" s="1"/>
  <c r="F681" i="3"/>
  <c r="I681" i="3" s="1"/>
  <c r="M681" i="6" s="1"/>
  <c r="F702" i="3"/>
  <c r="I702" i="3" s="1"/>
  <c r="M702" i="6" s="1"/>
  <c r="F718" i="3"/>
  <c r="I718" i="3" s="1"/>
  <c r="M718" i="6" s="1"/>
  <c r="F734" i="3"/>
  <c r="I734" i="3" s="1"/>
  <c r="M734" i="6" s="1"/>
  <c r="F750" i="3"/>
  <c r="I750" i="3" s="1"/>
  <c r="F766" i="3"/>
  <c r="I766" i="3" s="1"/>
  <c r="M766" i="6" s="1"/>
  <c r="F782" i="3"/>
  <c r="I782" i="3" s="1"/>
  <c r="M782" i="6" s="1"/>
  <c r="F798" i="3"/>
  <c r="I798" i="3" s="1"/>
  <c r="M798" i="6" s="1"/>
  <c r="F814" i="3"/>
  <c r="I814" i="3" s="1"/>
  <c r="M814" i="6" s="1"/>
  <c r="F830" i="3"/>
  <c r="I830" i="3" s="1"/>
  <c r="M830" i="6" s="1"/>
  <c r="F846" i="3"/>
  <c r="I846" i="3" s="1"/>
  <c r="M846" i="6" s="1"/>
  <c r="F862" i="3"/>
  <c r="I862" i="3" s="1"/>
  <c r="M862" i="6" s="1"/>
  <c r="F878" i="3"/>
  <c r="I878" i="3" s="1"/>
  <c r="M878" i="6" s="1"/>
  <c r="F894" i="3"/>
  <c r="I894" i="3" s="1"/>
  <c r="M894" i="6" s="1"/>
  <c r="F910" i="3"/>
  <c r="I910" i="3" s="1"/>
  <c r="M910" i="6" s="1"/>
  <c r="F926" i="3"/>
  <c r="I926" i="3" s="1"/>
  <c r="M926" i="6" s="1"/>
  <c r="F942" i="3"/>
  <c r="I942" i="3" s="1"/>
  <c r="M942" i="6" s="1"/>
  <c r="F958" i="3"/>
  <c r="I958" i="3" s="1"/>
  <c r="M958" i="6" s="1"/>
  <c r="F974" i="3"/>
  <c r="I974" i="3" s="1"/>
  <c r="M974" i="6" s="1"/>
  <c r="F990" i="3"/>
  <c r="I990" i="3" s="1"/>
  <c r="M990" i="6" s="1"/>
  <c r="F1006" i="3"/>
  <c r="I1006" i="3" s="1"/>
  <c r="M1006" i="6" s="1"/>
  <c r="F1022" i="3"/>
  <c r="I1022" i="3" s="1"/>
  <c r="M1022" i="6" s="1"/>
  <c r="F1038" i="3"/>
  <c r="I1038" i="3" s="1"/>
  <c r="F1054" i="3"/>
  <c r="I1054" i="3" s="1"/>
  <c r="M1054" i="6" s="1"/>
  <c r="F1070" i="3"/>
  <c r="I1070" i="3" s="1"/>
  <c r="M1070" i="6" s="1"/>
  <c r="F1086" i="3"/>
  <c r="I1086" i="3" s="1"/>
  <c r="M1086" i="6" s="1"/>
  <c r="F1102" i="3"/>
  <c r="I1102" i="3" s="1"/>
  <c r="M1102" i="6" s="1"/>
  <c r="F1118" i="3"/>
  <c r="I1118" i="3" s="1"/>
  <c r="M1118" i="6" s="1"/>
  <c r="F1134" i="3"/>
  <c r="I1134" i="3" s="1"/>
  <c r="M1134" i="6" s="1"/>
  <c r="F1150" i="3"/>
  <c r="I1150" i="3" s="1"/>
  <c r="M1150" i="6" s="1"/>
  <c r="F1166" i="3"/>
  <c r="I1166" i="3" s="1"/>
  <c r="M1166" i="6" s="1"/>
  <c r="F1182" i="3"/>
  <c r="I1182" i="3" s="1"/>
  <c r="M1182" i="6" s="1"/>
  <c r="F1198" i="3"/>
  <c r="I1198" i="3" s="1"/>
  <c r="M1198" i="6" s="1"/>
  <c r="F1214" i="3"/>
  <c r="I1214" i="3" s="1"/>
  <c r="M1214" i="6" s="1"/>
  <c r="F1230" i="3"/>
  <c r="I1230" i="3" s="1"/>
  <c r="M1230" i="6" s="1"/>
  <c r="F1246" i="3"/>
  <c r="I1246" i="3" s="1"/>
  <c r="M1246" i="6" s="1"/>
  <c r="F1262" i="3"/>
  <c r="I1262" i="3" s="1"/>
  <c r="M1262" i="6" s="1"/>
  <c r="F1276" i="3"/>
  <c r="I1276" i="3" s="1"/>
  <c r="M1276" i="6" s="1"/>
  <c r="F1286" i="3"/>
  <c r="I1286" i="3" s="1"/>
  <c r="M1286" i="6" s="1"/>
  <c r="F1295" i="3"/>
  <c r="I1295" i="3" s="1"/>
  <c r="M1295" i="6" s="1"/>
  <c r="F1304" i="3"/>
  <c r="I1304" i="3" s="1"/>
  <c r="M1304" i="6" s="1"/>
  <c r="F1313" i="3"/>
  <c r="I1313" i="3" s="1"/>
  <c r="M1313" i="6" s="1"/>
  <c r="F1323" i="3"/>
  <c r="I1323" i="3" s="1"/>
  <c r="M1323" i="6" s="1"/>
  <c r="F1332" i="3"/>
  <c r="I1332" i="3" s="1"/>
  <c r="M1332" i="6" s="1"/>
  <c r="F1341" i="3"/>
  <c r="I1341" i="3" s="1"/>
  <c r="M1341" i="6" s="1"/>
  <c r="F1349" i="3"/>
  <c r="I1349" i="3" s="1"/>
  <c r="M1349" i="6" s="1"/>
  <c r="F1357" i="3"/>
  <c r="I1357" i="3" s="1"/>
  <c r="M1357" i="6" s="1"/>
  <c r="F1365" i="3"/>
  <c r="I1365" i="3" s="1"/>
  <c r="M1365" i="6" s="1"/>
  <c r="F1373" i="3"/>
  <c r="I1373" i="3" s="1"/>
  <c r="F1381" i="3"/>
  <c r="I1381" i="3" s="1"/>
  <c r="M1381" i="6" s="1"/>
  <c r="F1389" i="3"/>
  <c r="I1389" i="3" s="1"/>
  <c r="M1389" i="6" s="1"/>
  <c r="F1397" i="3"/>
  <c r="I1397" i="3" s="1"/>
  <c r="M1397" i="6" s="1"/>
  <c r="F1405" i="3"/>
  <c r="I1405" i="3" s="1"/>
  <c r="M1405" i="6" s="1"/>
  <c r="F1413" i="3"/>
  <c r="I1413" i="3" s="1"/>
  <c r="M1413" i="6" s="1"/>
  <c r="F120" i="3"/>
  <c r="I120" i="3" s="1"/>
  <c r="M120" i="6" s="1"/>
  <c r="F248" i="3"/>
  <c r="I248" i="3" s="1"/>
  <c r="M248" i="6" s="1"/>
  <c r="F376" i="3"/>
  <c r="I376" i="3" s="1"/>
  <c r="M376" i="6" s="1"/>
  <c r="F504" i="3"/>
  <c r="I504" i="3" s="1"/>
  <c r="M504" i="6" s="1"/>
  <c r="F632" i="3"/>
  <c r="I632" i="3" s="1"/>
  <c r="M632" i="6" s="1"/>
  <c r="F693" i="3"/>
  <c r="I693" i="3" s="1"/>
  <c r="M693" i="6" s="1"/>
  <c r="F709" i="3"/>
  <c r="I709" i="3" s="1"/>
  <c r="M709" i="6" s="1"/>
  <c r="F725" i="3"/>
  <c r="I725" i="3" s="1"/>
  <c r="M725" i="6" s="1"/>
  <c r="F741" i="3"/>
  <c r="I741" i="3" s="1"/>
  <c r="M741" i="6" s="1"/>
  <c r="F757" i="3"/>
  <c r="I757" i="3" s="1"/>
  <c r="M757" i="6" s="1"/>
  <c r="F773" i="3"/>
  <c r="I773" i="3" s="1"/>
  <c r="M773" i="6" s="1"/>
  <c r="F789" i="3"/>
  <c r="I789" i="3" s="1"/>
  <c r="M789" i="6" s="1"/>
  <c r="F805" i="3"/>
  <c r="I805" i="3" s="1"/>
  <c r="M805" i="6" s="1"/>
  <c r="F821" i="3"/>
  <c r="I821" i="3" s="1"/>
  <c r="M821" i="6" s="1"/>
  <c r="F837" i="3"/>
  <c r="I837" i="3" s="1"/>
  <c r="M837" i="6" s="1"/>
  <c r="F853" i="3"/>
  <c r="I853" i="3" s="1"/>
  <c r="M853" i="6" s="1"/>
  <c r="F869" i="3"/>
  <c r="I869" i="3" s="1"/>
  <c r="M869" i="6" s="1"/>
  <c r="F885" i="3"/>
  <c r="I885" i="3" s="1"/>
  <c r="M885" i="6" s="1"/>
  <c r="F901" i="3"/>
  <c r="I901" i="3" s="1"/>
  <c r="M901" i="6" s="1"/>
  <c r="F917" i="3"/>
  <c r="I917" i="3" s="1"/>
  <c r="M917" i="6" s="1"/>
  <c r="F933" i="3"/>
  <c r="I933" i="3" s="1"/>
  <c r="M933" i="6" s="1"/>
  <c r="F949" i="3"/>
  <c r="I949" i="3" s="1"/>
  <c r="M949" i="6" s="1"/>
  <c r="F965" i="3"/>
  <c r="I965" i="3" s="1"/>
  <c r="M965" i="6" s="1"/>
  <c r="F981" i="3"/>
  <c r="I981" i="3" s="1"/>
  <c r="M981" i="6" s="1"/>
  <c r="F997" i="3"/>
  <c r="I997" i="3" s="1"/>
  <c r="M997" i="6" s="1"/>
  <c r="F1013" i="3"/>
  <c r="I1013" i="3" s="1"/>
  <c r="M1013" i="6" s="1"/>
  <c r="F1029" i="3"/>
  <c r="I1029" i="3" s="1"/>
  <c r="M1029" i="6" s="1"/>
  <c r="F1045" i="3"/>
  <c r="I1045" i="3" s="1"/>
  <c r="M1045" i="6" s="1"/>
  <c r="F1061" i="3"/>
  <c r="I1061" i="3" s="1"/>
  <c r="M1061" i="6" s="1"/>
  <c r="F1077" i="3"/>
  <c r="I1077" i="3" s="1"/>
  <c r="M1077" i="6" s="1"/>
  <c r="F1093" i="3"/>
  <c r="I1093" i="3" s="1"/>
  <c r="M1093" i="6" s="1"/>
  <c r="F1109" i="3"/>
  <c r="I1109" i="3" s="1"/>
  <c r="M1109" i="6" s="1"/>
  <c r="F1125" i="3"/>
  <c r="I1125" i="3" s="1"/>
  <c r="M1125" i="6" s="1"/>
  <c r="F1141" i="3"/>
  <c r="I1141" i="3" s="1"/>
  <c r="M1141" i="6" s="1"/>
  <c r="F1157" i="3"/>
  <c r="I1157" i="3" s="1"/>
  <c r="M1157" i="6" s="1"/>
  <c r="F1173" i="3"/>
  <c r="I1173" i="3" s="1"/>
  <c r="F1189" i="3"/>
  <c r="I1189" i="3" s="1"/>
  <c r="M1189" i="6" s="1"/>
  <c r="F1205" i="3"/>
  <c r="I1205" i="3" s="1"/>
  <c r="M1205" i="6" s="1"/>
  <c r="F1221" i="3"/>
  <c r="I1221" i="3" s="1"/>
  <c r="M1221" i="6" s="1"/>
  <c r="F1237" i="3"/>
  <c r="I1237" i="3" s="1"/>
  <c r="M1237" i="6" s="1"/>
  <c r="F1253" i="3"/>
  <c r="I1253" i="3" s="1"/>
  <c r="M1253" i="6" s="1"/>
  <c r="F1268" i="3"/>
  <c r="I1268" i="3" s="1"/>
  <c r="M1268" i="6" s="1"/>
  <c r="F1280" i="3"/>
  <c r="I1280" i="3" s="1"/>
  <c r="M1280" i="6" s="1"/>
  <c r="F1289" i="3"/>
  <c r="I1289" i="3" s="1"/>
  <c r="M1289" i="6" s="1"/>
  <c r="F1299" i="3"/>
  <c r="I1299" i="3" s="1"/>
  <c r="M1299" i="6" s="1"/>
  <c r="F1308" i="3"/>
  <c r="I1308" i="3" s="1"/>
  <c r="M1308" i="6" s="1"/>
  <c r="F1317" i="3"/>
  <c r="I1317" i="3" s="1"/>
  <c r="M1317" i="6" s="1"/>
  <c r="F1326" i="3"/>
  <c r="I1326" i="3" s="1"/>
  <c r="M1326" i="6" s="1"/>
  <c r="F1335" i="3"/>
  <c r="I1335" i="3" s="1"/>
  <c r="M1335" i="6" s="1"/>
  <c r="F1344" i="3"/>
  <c r="I1344" i="3" s="1"/>
  <c r="M1344" i="6" s="1"/>
  <c r="F1352" i="3"/>
  <c r="I1352" i="3" s="1"/>
  <c r="M1352" i="6" s="1"/>
  <c r="F1360" i="3"/>
  <c r="I1360" i="3" s="1"/>
  <c r="M1360" i="6" s="1"/>
  <c r="F1368" i="3"/>
  <c r="I1368" i="3" s="1"/>
  <c r="M1368" i="6" s="1"/>
  <c r="F1376" i="3"/>
  <c r="I1376" i="3" s="1"/>
  <c r="M1376" i="6" s="1"/>
  <c r="F1384" i="3"/>
  <c r="I1384" i="3" s="1"/>
  <c r="F1392" i="3"/>
  <c r="I1392" i="3" s="1"/>
  <c r="M1392" i="6" s="1"/>
  <c r="F1400" i="3"/>
  <c r="I1400" i="3" s="1"/>
  <c r="M1400" i="6" s="1"/>
  <c r="F1408" i="3"/>
  <c r="I1408" i="3" s="1"/>
  <c r="M1408" i="6" s="1"/>
  <c r="F1416" i="3"/>
  <c r="I1416" i="3" s="1"/>
  <c r="M1416" i="6" s="1"/>
  <c r="F1424" i="3"/>
  <c r="I1424" i="3" s="1"/>
  <c r="M1424" i="6" s="1"/>
  <c r="F1432" i="3"/>
  <c r="I1432" i="3" s="1"/>
  <c r="M1432" i="6" s="1"/>
  <c r="F1440" i="3"/>
  <c r="I1440" i="3" s="1"/>
  <c r="M1440" i="6" s="1"/>
  <c r="F1448" i="3"/>
  <c r="I1448" i="3" s="1"/>
  <c r="M1448" i="6" s="1"/>
  <c r="F1456" i="3"/>
  <c r="I1456" i="3" s="1"/>
  <c r="M1456" i="6" s="1"/>
  <c r="F1464" i="3"/>
  <c r="I1464" i="3" s="1"/>
  <c r="M1464" i="6" s="1"/>
  <c r="F1472" i="3"/>
  <c r="I1472" i="3" s="1"/>
  <c r="M1472" i="6" s="1"/>
  <c r="F1480" i="3"/>
  <c r="I1480" i="3" s="1"/>
  <c r="M1480" i="6" s="1"/>
  <c r="F1488" i="3"/>
  <c r="I1488" i="3" s="1"/>
  <c r="M1488" i="6" s="1"/>
  <c r="F1496" i="3"/>
  <c r="I1496" i="3" s="1"/>
  <c r="M1496" i="6" s="1"/>
  <c r="F1504" i="3"/>
  <c r="I1504" i="3" s="1"/>
  <c r="M1504" i="6" s="1"/>
  <c r="F1512" i="3"/>
  <c r="I1512" i="3" s="1"/>
  <c r="M1512" i="6" s="1"/>
  <c r="F1520" i="3"/>
  <c r="I1520" i="3" s="1"/>
  <c r="M1520" i="6" s="1"/>
  <c r="F1528" i="3"/>
  <c r="I1528" i="3" s="1"/>
  <c r="M1528" i="6" s="1"/>
  <c r="F1536" i="3"/>
  <c r="I1536" i="3" s="1"/>
  <c r="M1536" i="6" s="1"/>
  <c r="F1544" i="3"/>
  <c r="I1544" i="3" s="1"/>
  <c r="M1544" i="6" s="1"/>
  <c r="F1552" i="3"/>
  <c r="I1552" i="3" s="1"/>
  <c r="F1560" i="3"/>
  <c r="I1560" i="3" s="1"/>
  <c r="F1568" i="3"/>
  <c r="I1568" i="3" s="1"/>
  <c r="M1568" i="6" s="1"/>
  <c r="F1576" i="3"/>
  <c r="I1576" i="3" s="1"/>
  <c r="M1576" i="6" s="1"/>
  <c r="F1584" i="3"/>
  <c r="I1584" i="3" s="1"/>
  <c r="M1584" i="6" s="1"/>
  <c r="F1592" i="3"/>
  <c r="I1592" i="3" s="1"/>
  <c r="M1592" i="6" s="1"/>
  <c r="F1600" i="3"/>
  <c r="I1600" i="3" s="1"/>
  <c r="M1600" i="6" s="1"/>
  <c r="F1608" i="3"/>
  <c r="I1608" i="3" s="1"/>
  <c r="M1608" i="6" s="1"/>
  <c r="F1616" i="3"/>
  <c r="I1616" i="3" s="1"/>
  <c r="M1616" i="6" s="1"/>
  <c r="F1624" i="3"/>
  <c r="I1624" i="3" s="1"/>
  <c r="M1624" i="6" s="1"/>
  <c r="F496" i="3"/>
  <c r="I496" i="3" s="1"/>
  <c r="F724" i="3"/>
  <c r="I724" i="3" s="1"/>
  <c r="M724" i="6" s="1"/>
  <c r="F788" i="3"/>
  <c r="I788" i="3" s="1"/>
  <c r="M788" i="6" s="1"/>
  <c r="F852" i="3"/>
  <c r="I852" i="3" s="1"/>
  <c r="M852" i="6" s="1"/>
  <c r="F916" i="3"/>
  <c r="I916" i="3" s="1"/>
  <c r="M916" i="6" s="1"/>
  <c r="F980" i="3"/>
  <c r="I980" i="3" s="1"/>
  <c r="M980" i="6" s="1"/>
  <c r="F1044" i="3"/>
  <c r="I1044" i="3" s="1"/>
  <c r="M1044" i="6" s="1"/>
  <c r="F1108" i="3"/>
  <c r="I1108" i="3" s="1"/>
  <c r="M1108" i="6" s="1"/>
  <c r="F1172" i="3"/>
  <c r="I1172" i="3" s="1"/>
  <c r="F1236" i="3"/>
  <c r="I1236" i="3" s="1"/>
  <c r="M1236" i="6" s="1"/>
  <c r="F1288" i="3"/>
  <c r="I1288" i="3" s="1"/>
  <c r="M1288" i="6" s="1"/>
  <c r="F1325" i="3"/>
  <c r="I1325" i="3" s="1"/>
  <c r="M1325" i="6" s="1"/>
  <c r="F1359" i="3"/>
  <c r="I1359" i="3" s="1"/>
  <c r="M1359" i="6" s="1"/>
  <c r="F1391" i="3"/>
  <c r="I1391" i="3" s="1"/>
  <c r="M1391" i="6" s="1"/>
  <c r="F1422" i="3"/>
  <c r="I1422" i="3" s="1"/>
  <c r="M1422" i="6" s="1"/>
  <c r="F1438" i="3"/>
  <c r="I1438" i="3" s="1"/>
  <c r="M1438" i="6" s="1"/>
  <c r="F1450" i="3"/>
  <c r="I1450" i="3" s="1"/>
  <c r="M1450" i="6" s="1"/>
  <c r="F1461" i="3"/>
  <c r="I1461" i="3" s="1"/>
  <c r="M1461" i="6" s="1"/>
  <c r="F1471" i="3"/>
  <c r="I1471" i="3" s="1"/>
  <c r="M1471" i="6" s="1"/>
  <c r="F1482" i="3"/>
  <c r="I1482" i="3" s="1"/>
  <c r="M1482" i="6" s="1"/>
  <c r="F1493" i="3"/>
  <c r="I1493" i="3" s="1"/>
  <c r="M1493" i="6" s="1"/>
  <c r="F1503" i="3"/>
  <c r="I1503" i="3" s="1"/>
  <c r="M1503" i="6" s="1"/>
  <c r="F1514" i="3"/>
  <c r="I1514" i="3" s="1"/>
  <c r="M1514" i="6" s="1"/>
  <c r="F1525" i="3"/>
  <c r="I1525" i="3" s="1"/>
  <c r="M1525" i="6" s="1"/>
  <c r="F1535" i="3"/>
  <c r="I1535" i="3" s="1"/>
  <c r="M1535" i="6" s="1"/>
  <c r="F1546" i="3"/>
  <c r="I1546" i="3" s="1"/>
  <c r="M1546" i="6" s="1"/>
  <c r="F1557" i="3"/>
  <c r="I1557" i="3" s="1"/>
  <c r="M1557" i="6" s="1"/>
  <c r="F1567" i="3"/>
  <c r="I1567" i="3" s="1"/>
  <c r="M1567" i="6" s="1"/>
  <c r="F1578" i="3"/>
  <c r="I1578" i="3" s="1"/>
  <c r="M1578" i="6" s="1"/>
  <c r="F1589" i="3"/>
  <c r="I1589" i="3" s="1"/>
  <c r="M1589" i="6" s="1"/>
  <c r="F1599" i="3"/>
  <c r="I1599" i="3" s="1"/>
  <c r="M1599" i="6" s="1"/>
  <c r="F1610" i="3"/>
  <c r="I1610" i="3" s="1"/>
  <c r="M1610" i="6" s="1"/>
  <c r="F1621" i="3"/>
  <c r="I1621" i="3" s="1"/>
  <c r="M1621" i="6" s="1"/>
  <c r="F1631" i="3"/>
  <c r="I1631" i="3" s="1"/>
  <c r="F80" i="3"/>
  <c r="I80" i="3" s="1"/>
  <c r="M80" i="6" s="1"/>
  <c r="F592" i="3"/>
  <c r="I592" i="3" s="1"/>
  <c r="M592" i="6" s="1"/>
  <c r="F736" i="3"/>
  <c r="I736" i="3" s="1"/>
  <c r="M736" i="6" s="1"/>
  <c r="F800" i="3"/>
  <c r="I800" i="3" s="1"/>
  <c r="M800" i="6" s="1"/>
  <c r="F864" i="3"/>
  <c r="I864" i="3" s="1"/>
  <c r="M864" i="6" s="1"/>
  <c r="F928" i="3"/>
  <c r="I928" i="3" s="1"/>
  <c r="M928" i="6" s="1"/>
  <c r="F992" i="3"/>
  <c r="I992" i="3" s="1"/>
  <c r="M992" i="6" s="1"/>
  <c r="F1056" i="3"/>
  <c r="I1056" i="3" s="1"/>
  <c r="M1056" i="6" s="1"/>
  <c r="F1120" i="3"/>
  <c r="I1120" i="3" s="1"/>
  <c r="M1120" i="6" s="1"/>
  <c r="F1184" i="3"/>
  <c r="I1184" i="3" s="1"/>
  <c r="M1184" i="6" s="1"/>
  <c r="F1248" i="3"/>
  <c r="I1248" i="3" s="1"/>
  <c r="M1248" i="6" s="1"/>
  <c r="F1296" i="3"/>
  <c r="I1296" i="3" s="1"/>
  <c r="M1296" i="6" s="1"/>
  <c r="F1333" i="3"/>
  <c r="I1333" i="3" s="1"/>
  <c r="M1333" i="6" s="1"/>
  <c r="F1366" i="3"/>
  <c r="I1366" i="3" s="1"/>
  <c r="M1366" i="6" s="1"/>
  <c r="F1398" i="3"/>
  <c r="I1398" i="3" s="1"/>
  <c r="M1398" i="6" s="1"/>
  <c r="F1423" i="3"/>
  <c r="I1423" i="3" s="1"/>
  <c r="M1423" i="6" s="1"/>
  <c r="F1439" i="3"/>
  <c r="I1439" i="3" s="1"/>
  <c r="M1439" i="6" s="1"/>
  <c r="F1451" i="3"/>
  <c r="I1451" i="3" s="1"/>
  <c r="M1451" i="6" s="1"/>
  <c r="F1462" i="3"/>
  <c r="I1462" i="3" s="1"/>
  <c r="M1462" i="6" s="1"/>
  <c r="F1473" i="3"/>
  <c r="I1473" i="3" s="1"/>
  <c r="M1473" i="6" s="1"/>
  <c r="F1483" i="3"/>
  <c r="I1483" i="3" s="1"/>
  <c r="M1483" i="6" s="1"/>
  <c r="F1494" i="3"/>
  <c r="I1494" i="3" s="1"/>
  <c r="M1494" i="6" s="1"/>
  <c r="F1505" i="3"/>
  <c r="I1505" i="3" s="1"/>
  <c r="M1505" i="6" s="1"/>
  <c r="F1515" i="3"/>
  <c r="I1515" i="3" s="1"/>
  <c r="M1515" i="6" s="1"/>
  <c r="F1526" i="3"/>
  <c r="I1526" i="3" s="1"/>
  <c r="M1526" i="6" s="1"/>
  <c r="F1537" i="3"/>
  <c r="I1537" i="3" s="1"/>
  <c r="M1537" i="6" s="1"/>
  <c r="F1547" i="3"/>
  <c r="I1547" i="3" s="1"/>
  <c r="M1547" i="6" s="1"/>
  <c r="F1558" i="3"/>
  <c r="I1558" i="3" s="1"/>
  <c r="M1558" i="6" s="1"/>
  <c r="F1569" i="3"/>
  <c r="I1569" i="3" s="1"/>
  <c r="M1569" i="6" s="1"/>
  <c r="F1579" i="3"/>
  <c r="I1579" i="3" s="1"/>
  <c r="M1579" i="6" s="1"/>
  <c r="F1590" i="3"/>
  <c r="I1590" i="3" s="1"/>
  <c r="M1590" i="6" s="1"/>
  <c r="F1601" i="3"/>
  <c r="I1601" i="3" s="1"/>
  <c r="M1601" i="6" s="1"/>
  <c r="F1611" i="3"/>
  <c r="I1611" i="3" s="1"/>
  <c r="M1611" i="6" s="1"/>
  <c r="F1622" i="3"/>
  <c r="I1622" i="3" s="1"/>
  <c r="M1622" i="6" s="1"/>
  <c r="F1632" i="3"/>
  <c r="I1632" i="3" s="1"/>
  <c r="F112" i="3"/>
  <c r="I112" i="3" s="1"/>
  <c r="M112" i="6" s="1"/>
  <c r="F624" i="3"/>
  <c r="I624" i="3" s="1"/>
  <c r="F740" i="3"/>
  <c r="I740" i="3" s="1"/>
  <c r="M740" i="6" s="1"/>
  <c r="F804" i="3"/>
  <c r="I804" i="3" s="1"/>
  <c r="M804" i="6" s="1"/>
  <c r="F868" i="3"/>
  <c r="I868" i="3" s="1"/>
  <c r="M868" i="6" s="1"/>
  <c r="F932" i="3"/>
  <c r="I932" i="3" s="1"/>
  <c r="M932" i="6" s="1"/>
  <c r="F996" i="3"/>
  <c r="I996" i="3" s="1"/>
  <c r="M996" i="6" s="1"/>
  <c r="F1060" i="3"/>
  <c r="I1060" i="3" s="1"/>
  <c r="M1060" i="6" s="1"/>
  <c r="F1124" i="3"/>
  <c r="I1124" i="3" s="1"/>
  <c r="M1124" i="6" s="1"/>
  <c r="F1188" i="3"/>
  <c r="I1188" i="3" s="1"/>
  <c r="M1188" i="6" s="1"/>
  <c r="F1252" i="3"/>
  <c r="I1252" i="3" s="1"/>
  <c r="F1297" i="3"/>
  <c r="I1297" i="3" s="1"/>
  <c r="M1297" i="6" s="1"/>
  <c r="F1334" i="3"/>
  <c r="I1334" i="3" s="1"/>
  <c r="M1334" i="6" s="1"/>
  <c r="F1367" i="3"/>
  <c r="I1367" i="3" s="1"/>
  <c r="M1367" i="6" s="1"/>
  <c r="F1399" i="3"/>
  <c r="I1399" i="3" s="1"/>
  <c r="M1399" i="6" s="1"/>
  <c r="F1429" i="3"/>
  <c r="I1429" i="3" s="1"/>
  <c r="M1429" i="6" s="1"/>
  <c r="F1441" i="3"/>
  <c r="I1441" i="3" s="1"/>
  <c r="M1441" i="6" s="1"/>
  <c r="F1453" i="3"/>
  <c r="I1453" i="3" s="1"/>
  <c r="M1453" i="6" s="1"/>
  <c r="F1463" i="3"/>
  <c r="I1463" i="3" s="1"/>
  <c r="M1463" i="6" s="1"/>
  <c r="F1474" i="3"/>
  <c r="I1474" i="3" s="1"/>
  <c r="M1474" i="6" s="1"/>
  <c r="F1485" i="3"/>
  <c r="I1485" i="3" s="1"/>
  <c r="M1485" i="6" s="1"/>
  <c r="F1495" i="3"/>
  <c r="I1495" i="3" s="1"/>
  <c r="F1506" i="3"/>
  <c r="I1506" i="3" s="1"/>
  <c r="M1506" i="6" s="1"/>
  <c r="F1517" i="3"/>
  <c r="I1517" i="3" s="1"/>
  <c r="M1517" i="6" s="1"/>
  <c r="F1527" i="3"/>
  <c r="I1527" i="3" s="1"/>
  <c r="F1538" i="3"/>
  <c r="I1538" i="3" s="1"/>
  <c r="M1538" i="6" s="1"/>
  <c r="F1549" i="3"/>
  <c r="I1549" i="3" s="1"/>
  <c r="M1549" i="6" s="1"/>
  <c r="F1559" i="3"/>
  <c r="I1559" i="3" s="1"/>
  <c r="M1559" i="6" s="1"/>
  <c r="F1570" i="3"/>
  <c r="I1570" i="3" s="1"/>
  <c r="M1570" i="6" s="1"/>
  <c r="F1581" i="3"/>
  <c r="I1581" i="3" s="1"/>
  <c r="M1581" i="6" s="1"/>
  <c r="F1591" i="3"/>
  <c r="I1591" i="3" s="1"/>
  <c r="M1591" i="6" s="1"/>
  <c r="F1602" i="3"/>
  <c r="I1602" i="3" s="1"/>
  <c r="M1602" i="6" s="1"/>
  <c r="F1613" i="3"/>
  <c r="I1613" i="3" s="1"/>
  <c r="M1613" i="6" s="1"/>
  <c r="F1623" i="3"/>
  <c r="I1623" i="3" s="1"/>
  <c r="M1623" i="6" s="1"/>
  <c r="F1633" i="3"/>
  <c r="I1633" i="3" s="1"/>
  <c r="F208" i="3"/>
  <c r="I208" i="3" s="1"/>
  <c r="M208" i="6" s="1"/>
  <c r="F688" i="3"/>
  <c r="I688" i="3" s="1"/>
  <c r="M688" i="6" s="1"/>
  <c r="F752" i="3"/>
  <c r="I752" i="3" s="1"/>
  <c r="M752" i="6" s="1"/>
  <c r="F816" i="3"/>
  <c r="I816" i="3" s="1"/>
  <c r="M816" i="6" s="1"/>
  <c r="F880" i="3"/>
  <c r="I880" i="3" s="1"/>
  <c r="M880" i="6" s="1"/>
  <c r="F944" i="3"/>
  <c r="I944" i="3" s="1"/>
  <c r="M944" i="6" s="1"/>
  <c r="F1008" i="3"/>
  <c r="I1008" i="3" s="1"/>
  <c r="M1008" i="6" s="1"/>
  <c r="F1072" i="3"/>
  <c r="I1072" i="3" s="1"/>
  <c r="M1072" i="6" s="1"/>
  <c r="F1136" i="3"/>
  <c r="I1136" i="3" s="1"/>
  <c r="M1136" i="6" s="1"/>
  <c r="F1200" i="3"/>
  <c r="I1200" i="3" s="1"/>
  <c r="M1200" i="6" s="1"/>
  <c r="F1264" i="3"/>
  <c r="I1264" i="3" s="1"/>
  <c r="M1264" i="6" s="1"/>
  <c r="F1305" i="3"/>
  <c r="I1305" i="3" s="1"/>
  <c r="M1305" i="6" s="1"/>
  <c r="F1342" i="3"/>
  <c r="I1342" i="3" s="1"/>
  <c r="M1342" i="6" s="1"/>
  <c r="F1374" i="3"/>
  <c r="I1374" i="3" s="1"/>
  <c r="M1374" i="6" s="1"/>
  <c r="F1406" i="3"/>
  <c r="I1406" i="3" s="1"/>
  <c r="M1406" i="6" s="1"/>
  <c r="F1430" i="3"/>
  <c r="I1430" i="3" s="1"/>
  <c r="M1430" i="6" s="1"/>
  <c r="F1443" i="3"/>
  <c r="I1443" i="3" s="1"/>
  <c r="M1443" i="6" s="1"/>
  <c r="F1454" i="3"/>
  <c r="I1454" i="3" s="1"/>
  <c r="M1454" i="6" s="1"/>
  <c r="F1465" i="3"/>
  <c r="I1465" i="3" s="1"/>
  <c r="M1465" i="6" s="1"/>
  <c r="F1475" i="3"/>
  <c r="I1475" i="3" s="1"/>
  <c r="M1475" i="6" s="1"/>
  <c r="F1486" i="3"/>
  <c r="I1486" i="3" s="1"/>
  <c r="M1486" i="6" s="1"/>
  <c r="F1497" i="3"/>
  <c r="I1497" i="3" s="1"/>
  <c r="M1497" i="6" s="1"/>
  <c r="F1507" i="3"/>
  <c r="I1507" i="3" s="1"/>
  <c r="M1507" i="6" s="1"/>
  <c r="F1518" i="3"/>
  <c r="I1518" i="3" s="1"/>
  <c r="M1518" i="6" s="1"/>
  <c r="F1529" i="3"/>
  <c r="I1529" i="3" s="1"/>
  <c r="M1529" i="6" s="1"/>
  <c r="F1539" i="3"/>
  <c r="I1539" i="3" s="1"/>
  <c r="M1539" i="6" s="1"/>
  <c r="F1550" i="3"/>
  <c r="I1550" i="3" s="1"/>
  <c r="M1550" i="6" s="1"/>
  <c r="F1561" i="3"/>
  <c r="I1561" i="3" s="1"/>
  <c r="M1561" i="6" s="1"/>
  <c r="F1571" i="3"/>
  <c r="I1571" i="3" s="1"/>
  <c r="F1582" i="3"/>
  <c r="I1582" i="3" s="1"/>
  <c r="M1582" i="6" s="1"/>
  <c r="F1593" i="3"/>
  <c r="I1593" i="3" s="1"/>
  <c r="M1593" i="6" s="1"/>
  <c r="F1603" i="3"/>
  <c r="I1603" i="3" s="1"/>
  <c r="M1603" i="6" s="1"/>
  <c r="F1614" i="3"/>
  <c r="I1614" i="3" s="1"/>
  <c r="M1614" i="6" s="1"/>
  <c r="F1625" i="3"/>
  <c r="I1625" i="3" s="1"/>
  <c r="F464" i="3"/>
  <c r="I464" i="3" s="1"/>
  <c r="M464" i="6" s="1"/>
  <c r="F720" i="3"/>
  <c r="I720" i="3" s="1"/>
  <c r="M720" i="6" s="1"/>
  <c r="F784" i="3"/>
  <c r="I784" i="3" s="1"/>
  <c r="M784" i="6" s="1"/>
  <c r="F848" i="3"/>
  <c r="I848" i="3" s="1"/>
  <c r="M848" i="6" s="1"/>
  <c r="F912" i="3"/>
  <c r="I912" i="3" s="1"/>
  <c r="M912" i="6" s="1"/>
  <c r="F976" i="3"/>
  <c r="I976" i="3" s="1"/>
  <c r="M976" i="6" s="1"/>
  <c r="F1040" i="3"/>
  <c r="I1040" i="3" s="1"/>
  <c r="M1040" i="6" s="1"/>
  <c r="F1104" i="3"/>
  <c r="I1104" i="3" s="1"/>
  <c r="M1104" i="6" s="1"/>
  <c r="F1168" i="3"/>
  <c r="I1168" i="3" s="1"/>
  <c r="F1232" i="3"/>
  <c r="I1232" i="3" s="1"/>
  <c r="M1232" i="6" s="1"/>
  <c r="F1287" i="3"/>
  <c r="I1287" i="3" s="1"/>
  <c r="M1287" i="6" s="1"/>
  <c r="F1324" i="3"/>
  <c r="I1324" i="3" s="1"/>
  <c r="M1324" i="6" s="1"/>
  <c r="F1358" i="3"/>
  <c r="I1358" i="3" s="1"/>
  <c r="M1358" i="6" s="1"/>
  <c r="F1390" i="3"/>
  <c r="I1390" i="3" s="1"/>
  <c r="M1390" i="6" s="1"/>
  <c r="F1421" i="3"/>
  <c r="I1421" i="3" s="1"/>
  <c r="M1421" i="6" s="1"/>
  <c r="F1437" i="3"/>
  <c r="I1437" i="3" s="1"/>
  <c r="M1437" i="6" s="1"/>
  <c r="F1449" i="3"/>
  <c r="I1449" i="3" s="1"/>
  <c r="M1449" i="6" s="1"/>
  <c r="F1459" i="3"/>
  <c r="I1459" i="3" s="1"/>
  <c r="M1459" i="6" s="1"/>
  <c r="F1470" i="3"/>
  <c r="I1470" i="3" s="1"/>
  <c r="M1470" i="6" s="1"/>
  <c r="F1481" i="3"/>
  <c r="I1481" i="3" s="1"/>
  <c r="M1481" i="6" s="1"/>
  <c r="F1491" i="3"/>
  <c r="I1491" i="3" s="1"/>
  <c r="M1491" i="6" s="1"/>
  <c r="F1502" i="3"/>
  <c r="I1502" i="3" s="1"/>
  <c r="M1502" i="6" s="1"/>
  <c r="F1513" i="3"/>
  <c r="I1513" i="3" s="1"/>
  <c r="M1513" i="6" s="1"/>
  <c r="F1523" i="3"/>
  <c r="I1523" i="3" s="1"/>
  <c r="M1523" i="6" s="1"/>
  <c r="F1534" i="3"/>
  <c r="I1534" i="3" s="1"/>
  <c r="F1545" i="3"/>
  <c r="I1545" i="3" s="1"/>
  <c r="M1545" i="6" s="1"/>
  <c r="F1555" i="3"/>
  <c r="I1555" i="3" s="1"/>
  <c r="M1555" i="6" s="1"/>
  <c r="F1566" i="3"/>
  <c r="I1566" i="3" s="1"/>
  <c r="M1566" i="6" s="1"/>
  <c r="F1577" i="3"/>
  <c r="I1577" i="3" s="1"/>
  <c r="M1577" i="6" s="1"/>
  <c r="F1587" i="3"/>
  <c r="I1587" i="3" s="1"/>
  <c r="M1587" i="6" s="1"/>
  <c r="F1598" i="3"/>
  <c r="I1598" i="3" s="1"/>
  <c r="M1598" i="6" s="1"/>
  <c r="F1609" i="3"/>
  <c r="I1609" i="3" s="1"/>
  <c r="M1609" i="6" s="1"/>
  <c r="F1619" i="3"/>
  <c r="I1619" i="3" s="1"/>
  <c r="M1619" i="6" s="1"/>
  <c r="F1630" i="3"/>
  <c r="I1630" i="3" s="1"/>
  <c r="F768" i="3"/>
  <c r="I768" i="3" s="1"/>
  <c r="M768" i="6" s="1"/>
  <c r="F948" i="3"/>
  <c r="I948" i="3" s="1"/>
  <c r="M948" i="6" s="1"/>
  <c r="F1092" i="3"/>
  <c r="I1092" i="3" s="1"/>
  <c r="M1092" i="6" s="1"/>
  <c r="F1277" i="3"/>
  <c r="I1277" i="3" s="1"/>
  <c r="M1277" i="6" s="1"/>
  <c r="F1375" i="3"/>
  <c r="I1375" i="3" s="1"/>
  <c r="M1375" i="6" s="1"/>
  <c r="F1435" i="3"/>
  <c r="I1435" i="3" s="1"/>
  <c r="M1435" i="6" s="1"/>
  <c r="F1467" i="3"/>
  <c r="I1467" i="3" s="1"/>
  <c r="M1467" i="6" s="1"/>
  <c r="F1498" i="3"/>
  <c r="I1498" i="3" s="1"/>
  <c r="M1498" i="6" s="1"/>
  <c r="F1522" i="3"/>
  <c r="I1522" i="3" s="1"/>
  <c r="M1522" i="6" s="1"/>
  <c r="F1553" i="3"/>
  <c r="I1553" i="3" s="1"/>
  <c r="M1553" i="6" s="1"/>
  <c r="F1583" i="3"/>
  <c r="I1583" i="3" s="1"/>
  <c r="M1583" i="6" s="1"/>
  <c r="F1607" i="3"/>
  <c r="I1607" i="3" s="1"/>
  <c r="M1607" i="6" s="1"/>
  <c r="F240" i="3"/>
  <c r="I240" i="3" s="1"/>
  <c r="M240" i="6" s="1"/>
  <c r="F772" i="3"/>
  <c r="I772" i="3" s="1"/>
  <c r="M772" i="6" s="1"/>
  <c r="F960" i="3"/>
  <c r="I960" i="3" s="1"/>
  <c r="M960" i="6" s="1"/>
  <c r="F1140" i="3"/>
  <c r="I1140" i="3" s="1"/>
  <c r="M1140" i="6" s="1"/>
  <c r="F1278" i="3"/>
  <c r="I1278" i="3" s="1"/>
  <c r="M1278" i="6" s="1"/>
  <c r="F1382" i="3"/>
  <c r="I1382" i="3" s="1"/>
  <c r="M1382" i="6" s="1"/>
  <c r="F1445" i="3"/>
  <c r="I1445" i="3" s="1"/>
  <c r="M1445" i="6" s="1"/>
  <c r="F1469" i="3"/>
  <c r="I1469" i="3" s="1"/>
  <c r="M1469" i="6" s="1"/>
  <c r="F1499" i="3"/>
  <c r="I1499" i="3" s="1"/>
  <c r="M1499" i="6" s="1"/>
  <c r="F1530" i="3"/>
  <c r="I1530" i="3" s="1"/>
  <c r="F1554" i="3"/>
  <c r="I1554" i="3" s="1"/>
  <c r="M1554" i="6" s="1"/>
  <c r="F1585" i="3"/>
  <c r="I1585" i="3" s="1"/>
  <c r="M1585" i="6" s="1"/>
  <c r="F1615" i="3"/>
  <c r="I1615" i="3" s="1"/>
  <c r="M1615" i="6" s="1"/>
  <c r="F336" i="3"/>
  <c r="I336" i="3" s="1"/>
  <c r="M336" i="6" s="1"/>
  <c r="F820" i="3"/>
  <c r="I820" i="3" s="1"/>
  <c r="M820" i="6" s="1"/>
  <c r="F964" i="3"/>
  <c r="I964" i="3" s="1"/>
  <c r="M964" i="6" s="1"/>
  <c r="F1152" i="3"/>
  <c r="I1152" i="3" s="1"/>
  <c r="M1152" i="6" s="1"/>
  <c r="F1307" i="3"/>
  <c r="I1307" i="3" s="1"/>
  <c r="M1307" i="6" s="1"/>
  <c r="F1383" i="3"/>
  <c r="I1383" i="3" s="1"/>
  <c r="F1446" i="3"/>
  <c r="I1446" i="3" s="1"/>
  <c r="M1446" i="6" s="1"/>
  <c r="F1477" i="3"/>
  <c r="I1477" i="3" s="1"/>
  <c r="M1477" i="6" s="1"/>
  <c r="F1501" i="3"/>
  <c r="I1501" i="3" s="1"/>
  <c r="M1501" i="6" s="1"/>
  <c r="F1531" i="3"/>
  <c r="I1531" i="3" s="1"/>
  <c r="M1531" i="6" s="1"/>
  <c r="F1562" i="3"/>
  <c r="I1562" i="3" s="1"/>
  <c r="M1562" i="6" s="1"/>
  <c r="F1586" i="3"/>
  <c r="I1586" i="3" s="1"/>
  <c r="M1586" i="6" s="1"/>
  <c r="F1617" i="3"/>
  <c r="I1617" i="3" s="1"/>
  <c r="M1617" i="6" s="1"/>
  <c r="F368" i="3"/>
  <c r="I368" i="3" s="1"/>
  <c r="M368" i="6" s="1"/>
  <c r="F832" i="3"/>
  <c r="I832" i="3" s="1"/>
  <c r="M832" i="6" s="1"/>
  <c r="F1012" i="3"/>
  <c r="I1012" i="3" s="1"/>
  <c r="F1156" i="3"/>
  <c r="I1156" i="3" s="1"/>
  <c r="M1156" i="6" s="1"/>
  <c r="F1315" i="3"/>
  <c r="I1315" i="3" s="1"/>
  <c r="M1315" i="6" s="1"/>
  <c r="F1407" i="3"/>
  <c r="I1407" i="3" s="1"/>
  <c r="M1407" i="6" s="1"/>
  <c r="F1447" i="3"/>
  <c r="I1447" i="3" s="1"/>
  <c r="M1447" i="6" s="1"/>
  <c r="F1478" i="3"/>
  <c r="I1478" i="3" s="1"/>
  <c r="M1478" i="6" s="1"/>
  <c r="F1509" i="3"/>
  <c r="I1509" i="3" s="1"/>
  <c r="M1509" i="6" s="1"/>
  <c r="F1533" i="3"/>
  <c r="I1533" i="3" s="1"/>
  <c r="M1533" i="6" s="1"/>
  <c r="F1563" i="3"/>
  <c r="I1563" i="3" s="1"/>
  <c r="M1563" i="6" s="1"/>
  <c r="F1594" i="3"/>
  <c r="I1594" i="3" s="1"/>
  <c r="M1594" i="6" s="1"/>
  <c r="F1618" i="3"/>
  <c r="I1618" i="3" s="1"/>
  <c r="F692" i="3"/>
  <c r="I692" i="3" s="1"/>
  <c r="M692" i="6" s="1"/>
  <c r="F836" i="3"/>
  <c r="I836" i="3" s="1"/>
  <c r="M836" i="6" s="1"/>
  <c r="F1024" i="3"/>
  <c r="I1024" i="3" s="1"/>
  <c r="M1024" i="6" s="1"/>
  <c r="F1204" i="3"/>
  <c r="I1204" i="3" s="1"/>
  <c r="M1204" i="6" s="1"/>
  <c r="F1316" i="3"/>
  <c r="I1316" i="3" s="1"/>
  <c r="M1316" i="6" s="1"/>
  <c r="F1414" i="3"/>
  <c r="I1414" i="3" s="1"/>
  <c r="M1414" i="6" s="1"/>
  <c r="F1455" i="3"/>
  <c r="I1455" i="3" s="1"/>
  <c r="M1455" i="6" s="1"/>
  <c r="F1479" i="3"/>
  <c r="I1479" i="3" s="1"/>
  <c r="M1479" i="6" s="1"/>
  <c r="F1510" i="3"/>
  <c r="I1510" i="3" s="1"/>
  <c r="M1510" i="6" s="1"/>
  <c r="F1541" i="3"/>
  <c r="I1541" i="3" s="1"/>
  <c r="M1541" i="6" s="1"/>
  <c r="F1565" i="3"/>
  <c r="I1565" i="3" s="1"/>
  <c r="M1565" i="6" s="1"/>
  <c r="F1595" i="3"/>
  <c r="I1595" i="3" s="1"/>
  <c r="M1595" i="6" s="1"/>
  <c r="F1626" i="3"/>
  <c r="I1626" i="3" s="1"/>
  <c r="M1626" i="6" s="1"/>
  <c r="F704" i="3"/>
  <c r="I704" i="3" s="1"/>
  <c r="M704" i="6" s="1"/>
  <c r="F884" i="3"/>
  <c r="I884" i="3" s="1"/>
  <c r="M884" i="6" s="1"/>
  <c r="F1028" i="3"/>
  <c r="I1028" i="3" s="1"/>
  <c r="M1028" i="6" s="1"/>
  <c r="F1216" i="3"/>
  <c r="I1216" i="3" s="1"/>
  <c r="M1216" i="6" s="1"/>
  <c r="F1343" i="3"/>
  <c r="I1343" i="3" s="1"/>
  <c r="M1343" i="6" s="1"/>
  <c r="F1415" i="3"/>
  <c r="I1415" i="3" s="1"/>
  <c r="M1415" i="6" s="1"/>
  <c r="F1457" i="3"/>
  <c r="I1457" i="3" s="1"/>
  <c r="M1457" i="6" s="1"/>
  <c r="F1487" i="3"/>
  <c r="I1487" i="3" s="1"/>
  <c r="M1487" i="6" s="1"/>
  <c r="F1511" i="3"/>
  <c r="I1511" i="3" s="1"/>
  <c r="M1511" i="6" s="1"/>
  <c r="F1542" i="3"/>
  <c r="I1542" i="3" s="1"/>
  <c r="M1542" i="6" s="1"/>
  <c r="F1573" i="3"/>
  <c r="I1573" i="3" s="1"/>
  <c r="M1573" i="6" s="1"/>
  <c r="F1597" i="3"/>
  <c r="I1597" i="3" s="1"/>
  <c r="M1597" i="6" s="1"/>
  <c r="F1627" i="3"/>
  <c r="I1627" i="3" s="1"/>
  <c r="F708" i="3"/>
  <c r="I708" i="3" s="1"/>
  <c r="M708" i="6" s="1"/>
  <c r="F896" i="3"/>
  <c r="I896" i="3" s="1"/>
  <c r="M896" i="6" s="1"/>
  <c r="F1076" i="3"/>
  <c r="I1076" i="3" s="1"/>
  <c r="M1076" i="6" s="1"/>
  <c r="F1220" i="3"/>
  <c r="I1220" i="3" s="1"/>
  <c r="M1220" i="6" s="1"/>
  <c r="F1350" i="3"/>
  <c r="I1350" i="3" s="1"/>
  <c r="M1350" i="6" s="1"/>
  <c r="F1431" i="3"/>
  <c r="I1431" i="3" s="1"/>
  <c r="M1431" i="6" s="1"/>
  <c r="F1458" i="3"/>
  <c r="I1458" i="3" s="1"/>
  <c r="M1458" i="6" s="1"/>
  <c r="F1489" i="3"/>
  <c r="I1489" i="3" s="1"/>
  <c r="M1489" i="6" s="1"/>
  <c r="F1519" i="3"/>
  <c r="I1519" i="3" s="1"/>
  <c r="M1519" i="6" s="1"/>
  <c r="F1543" i="3"/>
  <c r="I1543" i="3" s="1"/>
  <c r="M1543" i="6" s="1"/>
  <c r="F1574" i="3"/>
  <c r="I1574" i="3" s="1"/>
  <c r="F1605" i="3"/>
  <c r="I1605" i="3" s="1"/>
  <c r="M1605" i="6" s="1"/>
  <c r="F1629" i="3"/>
  <c r="I1629" i="3" s="1"/>
  <c r="F756" i="3"/>
  <c r="I756" i="3" s="1"/>
  <c r="M756" i="6" s="1"/>
  <c r="F900" i="3"/>
  <c r="I900" i="3" s="1"/>
  <c r="M900" i="6" s="1"/>
  <c r="F1088" i="3"/>
  <c r="I1088" i="3" s="1"/>
  <c r="M1088" i="6" s="1"/>
  <c r="F1267" i="3"/>
  <c r="I1267" i="3" s="1"/>
  <c r="F1351" i="3"/>
  <c r="I1351" i="3" s="1"/>
  <c r="M1351" i="6" s="1"/>
  <c r="F1433" i="3"/>
  <c r="I1433" i="3" s="1"/>
  <c r="M1433" i="6" s="1"/>
  <c r="F1466" i="3"/>
  <c r="I1466" i="3" s="1"/>
  <c r="M1466" i="6" s="1"/>
  <c r="F1490" i="3"/>
  <c r="I1490" i="3" s="1"/>
  <c r="M1490" i="6" s="1"/>
  <c r="F1521" i="3"/>
  <c r="I1521" i="3" s="1"/>
  <c r="M1521" i="6" s="1"/>
  <c r="F1551" i="3"/>
  <c r="I1551" i="3" s="1"/>
  <c r="M1551" i="6" s="1"/>
  <c r="F1575" i="3"/>
  <c r="I1575" i="3" s="1"/>
  <c r="M1575" i="6" s="1"/>
  <c r="F1606" i="3"/>
  <c r="I1606" i="3" s="1"/>
  <c r="M1606" i="6" s="1"/>
  <c r="F10" i="3"/>
  <c r="I10" i="3" s="1"/>
  <c r="M10" i="6" s="1"/>
  <c r="F9" i="3"/>
  <c r="I9" i="3" s="1"/>
  <c r="M9" i="6" s="1"/>
  <c r="F8" i="3"/>
  <c r="I8" i="3" s="1"/>
  <c r="M8" i="6" s="1"/>
  <c r="E81" i="1"/>
  <c r="G1635" i="6"/>
  <c r="J1635" i="4"/>
  <c r="E67" i="1"/>
  <c r="D55" i="1"/>
  <c r="D56" i="1" s="1"/>
  <c r="D81" i="1"/>
  <c r="D67" i="1"/>
  <c r="C81" i="1"/>
  <c r="E76" i="1"/>
  <c r="N1635" i="4"/>
  <c r="D26" i="9" s="1"/>
  <c r="D24" i="9" s="1"/>
  <c r="V1635" i="4"/>
  <c r="D6" i="9"/>
  <c r="W1635" i="2"/>
  <c r="D37" i="9"/>
  <c r="E79" i="1"/>
  <c r="D79" i="1"/>
  <c r="C79" i="1"/>
  <c r="E55" i="1"/>
  <c r="E56" i="1" s="1"/>
  <c r="C76" i="1"/>
  <c r="C55" i="1"/>
  <c r="C67" i="1"/>
  <c r="D18" i="9"/>
  <c r="Q1635" i="3"/>
  <c r="D12" i="9" s="1"/>
  <c r="N1415" i="6" l="1"/>
  <c r="O1415" i="6"/>
  <c r="O1307" i="6"/>
  <c r="N1307" i="6"/>
  <c r="N1523" i="6"/>
  <c r="O1523" i="6"/>
  <c r="N1454" i="6"/>
  <c r="O1454" i="6"/>
  <c r="N1334" i="6"/>
  <c r="O1334" i="6"/>
  <c r="N1056" i="6"/>
  <c r="O1056" i="6"/>
  <c r="N724" i="6"/>
  <c r="O724" i="6"/>
  <c r="N965" i="6"/>
  <c r="O965" i="6"/>
  <c r="N1262" i="6"/>
  <c r="O1262" i="6"/>
  <c r="N192" i="6"/>
  <c r="O192" i="6"/>
  <c r="N1452" i="6"/>
  <c r="O1452" i="6"/>
  <c r="N1101" i="6"/>
  <c r="O1101" i="6"/>
  <c r="N1427" i="6"/>
  <c r="O1427" i="6"/>
  <c r="N1180" i="6"/>
  <c r="O1180" i="6"/>
  <c r="N1418" i="6"/>
  <c r="O1418" i="6"/>
  <c r="N904" i="6"/>
  <c r="O904" i="6"/>
  <c r="N1238" i="6"/>
  <c r="O1238" i="6"/>
  <c r="N726" i="6"/>
  <c r="O726" i="6"/>
  <c r="N1003" i="6"/>
  <c r="O1003" i="6"/>
  <c r="N747" i="6"/>
  <c r="O747" i="6"/>
  <c r="N1106" i="6"/>
  <c r="O1106" i="6"/>
  <c r="N850" i="6"/>
  <c r="O850" i="6"/>
  <c r="N1273" i="6"/>
  <c r="O1273" i="6"/>
  <c r="N953" i="6"/>
  <c r="O953" i="6"/>
  <c r="N280" i="6"/>
  <c r="O280" i="6"/>
  <c r="N935" i="6"/>
  <c r="O935" i="6"/>
  <c r="N639" i="6"/>
  <c r="O639" i="6"/>
  <c r="N255" i="6"/>
  <c r="O255" i="6"/>
  <c r="N550" i="6"/>
  <c r="O550" i="6"/>
  <c r="N166" i="6"/>
  <c r="O166" i="6"/>
  <c r="N453" i="6"/>
  <c r="O453" i="6"/>
  <c r="N69" i="6"/>
  <c r="O69" i="6"/>
  <c r="N300" i="6"/>
  <c r="O300" i="6"/>
  <c r="N595" i="6"/>
  <c r="O595" i="6"/>
  <c r="N211" i="6"/>
  <c r="O211" i="6"/>
  <c r="N570" i="6"/>
  <c r="O570" i="6"/>
  <c r="N186" i="6"/>
  <c r="O186" i="6"/>
  <c r="N585" i="6"/>
  <c r="O585" i="6"/>
  <c r="N265" i="6"/>
  <c r="O265" i="6"/>
  <c r="N1489" i="6"/>
  <c r="O1489" i="6"/>
  <c r="N1586" i="6"/>
  <c r="O1586" i="6"/>
  <c r="N1513" i="6"/>
  <c r="O1513" i="6"/>
  <c r="N1136" i="6"/>
  <c r="O1136" i="6"/>
  <c r="N804" i="6"/>
  <c r="O804" i="6"/>
  <c r="N1450" i="6"/>
  <c r="O1450" i="6"/>
  <c r="N1376" i="6"/>
  <c r="O1376" i="6"/>
  <c r="N693" i="6"/>
  <c r="O693" i="6"/>
  <c r="N990" i="6"/>
  <c r="O990" i="6"/>
  <c r="N1085" i="6"/>
  <c r="O1085" i="6"/>
  <c r="N1164" i="6"/>
  <c r="O1164" i="6"/>
  <c r="N1410" i="6"/>
  <c r="O1410" i="6"/>
  <c r="N888" i="6"/>
  <c r="O888" i="6"/>
  <c r="N1094" i="6"/>
  <c r="O1094" i="6"/>
  <c r="N1123" i="6"/>
  <c r="O1123" i="6"/>
  <c r="N803" i="6"/>
  <c r="O803" i="6"/>
  <c r="N1290" i="6"/>
  <c r="O1290" i="6"/>
  <c r="N970" i="6"/>
  <c r="O970" i="6"/>
  <c r="N1265" i="6"/>
  <c r="O1265" i="6"/>
  <c r="N881" i="6"/>
  <c r="O881" i="6"/>
  <c r="N1183" i="6"/>
  <c r="O1183" i="6"/>
  <c r="N863" i="6"/>
  <c r="O863" i="6"/>
  <c r="N631" i="6"/>
  <c r="O631" i="6"/>
  <c r="N311" i="6"/>
  <c r="O311" i="6"/>
  <c r="N670" i="6"/>
  <c r="O670" i="6"/>
  <c r="N478" i="6"/>
  <c r="O478" i="6"/>
  <c r="N94" i="6"/>
  <c r="O94" i="6"/>
  <c r="N509" i="6"/>
  <c r="O509" i="6"/>
  <c r="N317" i="6"/>
  <c r="O317" i="6"/>
  <c r="N125" i="6"/>
  <c r="O125" i="6"/>
  <c r="N676" i="6"/>
  <c r="O676" i="6"/>
  <c r="N612" i="6"/>
  <c r="O612" i="6"/>
  <c r="N548" i="6"/>
  <c r="O548" i="6"/>
  <c r="N420" i="6"/>
  <c r="O420" i="6"/>
  <c r="N356" i="6"/>
  <c r="O356" i="6"/>
  <c r="N36" i="6"/>
  <c r="O36" i="6"/>
  <c r="N651" i="6"/>
  <c r="O651" i="6"/>
  <c r="N587" i="6"/>
  <c r="O587" i="6"/>
  <c r="N523" i="6"/>
  <c r="O523" i="6"/>
  <c r="N459" i="6"/>
  <c r="O459" i="6"/>
  <c r="N395" i="6"/>
  <c r="O395" i="6"/>
  <c r="N331" i="6"/>
  <c r="O331" i="6"/>
  <c r="N267" i="6"/>
  <c r="O267" i="6"/>
  <c r="N203" i="6"/>
  <c r="O203" i="6"/>
  <c r="N139" i="6"/>
  <c r="O139" i="6"/>
  <c r="N75" i="6"/>
  <c r="O75" i="6"/>
  <c r="N626" i="6"/>
  <c r="O626" i="6"/>
  <c r="N562" i="6"/>
  <c r="O562" i="6"/>
  <c r="N434" i="6"/>
  <c r="O434" i="6"/>
  <c r="N370" i="6"/>
  <c r="O370" i="6"/>
  <c r="N306" i="6"/>
  <c r="O306" i="6"/>
  <c r="N242" i="6"/>
  <c r="O242" i="6"/>
  <c r="N178" i="6"/>
  <c r="O178" i="6"/>
  <c r="N114" i="6"/>
  <c r="O114" i="6"/>
  <c r="N50" i="6"/>
  <c r="O50" i="6"/>
  <c r="N641" i="6"/>
  <c r="O641" i="6"/>
  <c r="N577" i="6"/>
  <c r="O577" i="6"/>
  <c r="N513" i="6"/>
  <c r="O513" i="6"/>
  <c r="N449" i="6"/>
  <c r="O449" i="6"/>
  <c r="N385" i="6"/>
  <c r="O385" i="6"/>
  <c r="N321" i="6"/>
  <c r="O321" i="6"/>
  <c r="N257" i="6"/>
  <c r="O257" i="6"/>
  <c r="N193" i="6"/>
  <c r="O193" i="6"/>
  <c r="N129" i="6"/>
  <c r="O129" i="6"/>
  <c r="N65" i="6"/>
  <c r="O65" i="6"/>
  <c r="N1551" i="6"/>
  <c r="O1551" i="6"/>
  <c r="N900" i="6"/>
  <c r="O900" i="6"/>
  <c r="N1458" i="6"/>
  <c r="O1458" i="6"/>
  <c r="N1597" i="6"/>
  <c r="O1597" i="6"/>
  <c r="N1216" i="6"/>
  <c r="O1216" i="6"/>
  <c r="N1510" i="6"/>
  <c r="O1510" i="6"/>
  <c r="N692" i="6"/>
  <c r="O692" i="6"/>
  <c r="N1407" i="6"/>
  <c r="O1407" i="6"/>
  <c r="N1562" i="6"/>
  <c r="O1562" i="6"/>
  <c r="N964" i="6"/>
  <c r="O964" i="6"/>
  <c r="N1469" i="6"/>
  <c r="O1469" i="6"/>
  <c r="N1607" i="6"/>
  <c r="O1607" i="6"/>
  <c r="N1277" i="6"/>
  <c r="O1277" i="6"/>
  <c r="N1587" i="6"/>
  <c r="O1587" i="6"/>
  <c r="N1502" i="6"/>
  <c r="O1502" i="6"/>
  <c r="N1390" i="6"/>
  <c r="O1390" i="6"/>
  <c r="N976" i="6"/>
  <c r="O976" i="6"/>
  <c r="N1603" i="6"/>
  <c r="O1603" i="6"/>
  <c r="N1518" i="6"/>
  <c r="O1518" i="6"/>
  <c r="N1430" i="6"/>
  <c r="O1430" i="6"/>
  <c r="N1072" i="6"/>
  <c r="O1072" i="6"/>
  <c r="N1549" i="6"/>
  <c r="O1549" i="6"/>
  <c r="N1463" i="6"/>
  <c r="O1463" i="6"/>
  <c r="N740" i="6"/>
  <c r="O740" i="6"/>
  <c r="N1579" i="6"/>
  <c r="O1579" i="6"/>
  <c r="N1494" i="6"/>
  <c r="O1494" i="6"/>
  <c r="N1366" i="6"/>
  <c r="O1366" i="6"/>
  <c r="N928" i="6"/>
  <c r="O928" i="6"/>
  <c r="N1610" i="6"/>
  <c r="O1610" i="6"/>
  <c r="N1525" i="6"/>
  <c r="O1525" i="6"/>
  <c r="N1438" i="6"/>
  <c r="O1438" i="6"/>
  <c r="N1108" i="6"/>
  <c r="O1108" i="6"/>
  <c r="N1624" i="6"/>
  <c r="O1624" i="6"/>
  <c r="N1496" i="6"/>
  <c r="O1496" i="6"/>
  <c r="N1432" i="6"/>
  <c r="O1432" i="6"/>
  <c r="N1368" i="6"/>
  <c r="O1368" i="6"/>
  <c r="N1299" i="6"/>
  <c r="O1299" i="6"/>
  <c r="N1189" i="6"/>
  <c r="O1189" i="6"/>
  <c r="N1061" i="6"/>
  <c r="O1061" i="6"/>
  <c r="N933" i="6"/>
  <c r="O933" i="6"/>
  <c r="N805" i="6"/>
  <c r="O805" i="6"/>
  <c r="N632" i="6"/>
  <c r="O632" i="6"/>
  <c r="N1389" i="6"/>
  <c r="O1389" i="6"/>
  <c r="N1323" i="6"/>
  <c r="O1323" i="6"/>
  <c r="N1230" i="6"/>
  <c r="O1230" i="6"/>
  <c r="N1102" i="6"/>
  <c r="O1102" i="6"/>
  <c r="N974" i="6"/>
  <c r="O974" i="6"/>
  <c r="N846" i="6"/>
  <c r="O846" i="6"/>
  <c r="N718" i="6"/>
  <c r="O718" i="6"/>
  <c r="N1564" i="6"/>
  <c r="O1564" i="6"/>
  <c r="N1500" i="6"/>
  <c r="O1500" i="6"/>
  <c r="N1436" i="6"/>
  <c r="O1436" i="6"/>
  <c r="N1372" i="6"/>
  <c r="O1372" i="6"/>
  <c r="N1303" i="6"/>
  <c r="O1303" i="6"/>
  <c r="N1197" i="6"/>
  <c r="O1197" i="6"/>
  <c r="N1069" i="6"/>
  <c r="O1069" i="6"/>
  <c r="N941" i="6"/>
  <c r="O941" i="6"/>
  <c r="N680" i="6"/>
  <c r="O680" i="6"/>
  <c r="N1411" i="6"/>
  <c r="O1411" i="6"/>
  <c r="N1347" i="6"/>
  <c r="O1347" i="6"/>
  <c r="N1272" i="6"/>
  <c r="O1272" i="6"/>
  <c r="N1148" i="6"/>
  <c r="O1148" i="6"/>
  <c r="N1020" i="6"/>
  <c r="O1020" i="6"/>
  <c r="N892" i="6"/>
  <c r="O892" i="6"/>
  <c r="N764" i="6"/>
  <c r="O764" i="6"/>
  <c r="N1402" i="6"/>
  <c r="O1402" i="6"/>
  <c r="N1337" i="6"/>
  <c r="O1337" i="6"/>
  <c r="N1256" i="6"/>
  <c r="O1256" i="6"/>
  <c r="N1128" i="6"/>
  <c r="O1128" i="6"/>
  <c r="N1000" i="6"/>
  <c r="O1000" i="6"/>
  <c r="N872" i="6"/>
  <c r="O872" i="6"/>
  <c r="N744" i="6"/>
  <c r="O744" i="6"/>
  <c r="N144" i="6"/>
  <c r="O144" i="6"/>
  <c r="N1309" i="6"/>
  <c r="O1309" i="6"/>
  <c r="N1078" i="6"/>
  <c r="O1078" i="6"/>
  <c r="N950" i="6"/>
  <c r="O950" i="6"/>
  <c r="N822" i="6"/>
  <c r="O822" i="6"/>
  <c r="N694" i="6"/>
  <c r="O694" i="6"/>
  <c r="N1243" i="6"/>
  <c r="O1243" i="6"/>
  <c r="N1179" i="6"/>
  <c r="O1179" i="6"/>
  <c r="N1115" i="6"/>
  <c r="O1115" i="6"/>
  <c r="N1051" i="6"/>
  <c r="O1051" i="6"/>
  <c r="N987" i="6"/>
  <c r="O987" i="6"/>
  <c r="N923" i="6"/>
  <c r="O923" i="6"/>
  <c r="N859" i="6"/>
  <c r="O859" i="6"/>
  <c r="N731" i="6"/>
  <c r="O731" i="6"/>
  <c r="N552" i="6"/>
  <c r="O552" i="6"/>
  <c r="N40" i="6"/>
  <c r="O40" i="6"/>
  <c r="N1282" i="6"/>
  <c r="O1282" i="6"/>
  <c r="N1218" i="6"/>
  <c r="O1218" i="6"/>
  <c r="N1154" i="6"/>
  <c r="O1154" i="6"/>
  <c r="N1090" i="6"/>
  <c r="O1090" i="6"/>
  <c r="N1026" i="6"/>
  <c r="O1026" i="6"/>
  <c r="N962" i="6"/>
  <c r="O962" i="6"/>
  <c r="N898" i="6"/>
  <c r="O898" i="6"/>
  <c r="N834" i="6"/>
  <c r="O834" i="6"/>
  <c r="N770" i="6"/>
  <c r="O770" i="6"/>
  <c r="N706" i="6"/>
  <c r="O706" i="6"/>
  <c r="N352" i="6"/>
  <c r="O352" i="6"/>
  <c r="N1257" i="6"/>
  <c r="O1257" i="6"/>
  <c r="N1193" i="6"/>
  <c r="O1193" i="6"/>
  <c r="N1065" i="6"/>
  <c r="O1065" i="6"/>
  <c r="N1001" i="6"/>
  <c r="O1001" i="6"/>
  <c r="N937" i="6"/>
  <c r="O937" i="6"/>
  <c r="N873" i="6"/>
  <c r="O873" i="6"/>
  <c r="N745" i="6"/>
  <c r="O745" i="6"/>
  <c r="N664" i="6"/>
  <c r="O664" i="6"/>
  <c r="N152" i="6"/>
  <c r="O152" i="6"/>
  <c r="N1239" i="6"/>
  <c r="O1239" i="6"/>
  <c r="N1175" i="6"/>
  <c r="O1175" i="6"/>
  <c r="N1111" i="6"/>
  <c r="O1111" i="6"/>
  <c r="N1047" i="6"/>
  <c r="O1047" i="6"/>
  <c r="N983" i="6"/>
  <c r="O983" i="6"/>
  <c r="N919" i="6"/>
  <c r="O919" i="6"/>
  <c r="N855" i="6"/>
  <c r="O855" i="6"/>
  <c r="N791" i="6"/>
  <c r="O791" i="6"/>
  <c r="N727" i="6"/>
  <c r="O727" i="6"/>
  <c r="N687" i="6"/>
  <c r="O687" i="6"/>
  <c r="N623" i="6"/>
  <c r="O623" i="6"/>
  <c r="N559" i="6"/>
  <c r="O559" i="6"/>
  <c r="N495" i="6"/>
  <c r="O495" i="6"/>
  <c r="N431" i="6"/>
  <c r="O431" i="6"/>
  <c r="N367" i="6"/>
  <c r="O367" i="6"/>
  <c r="N303" i="6"/>
  <c r="O303" i="6"/>
  <c r="N239" i="6"/>
  <c r="O239" i="6"/>
  <c r="N175" i="6"/>
  <c r="O175" i="6"/>
  <c r="N111" i="6"/>
  <c r="O111" i="6"/>
  <c r="N47" i="6"/>
  <c r="O47" i="6"/>
  <c r="N662" i="6"/>
  <c r="O662" i="6"/>
  <c r="N598" i="6"/>
  <c r="O598" i="6"/>
  <c r="N534" i="6"/>
  <c r="O534" i="6"/>
  <c r="N470" i="6"/>
  <c r="O470" i="6"/>
  <c r="N406" i="6"/>
  <c r="O406" i="6"/>
  <c r="N342" i="6"/>
  <c r="O342" i="6"/>
  <c r="N278" i="6"/>
  <c r="O278" i="6"/>
  <c r="N214" i="6"/>
  <c r="O214" i="6"/>
  <c r="N150" i="6"/>
  <c r="O150" i="6"/>
  <c r="N86" i="6"/>
  <c r="O86" i="6"/>
  <c r="N22" i="6"/>
  <c r="O22" i="6"/>
  <c r="N629" i="6"/>
  <c r="O629" i="6"/>
  <c r="N565" i="6"/>
  <c r="O565" i="6"/>
  <c r="N501" i="6"/>
  <c r="O501" i="6"/>
  <c r="N437" i="6"/>
  <c r="O437" i="6"/>
  <c r="N373" i="6"/>
  <c r="O373" i="6"/>
  <c r="N309" i="6"/>
  <c r="O309" i="6"/>
  <c r="N245" i="6"/>
  <c r="O245" i="6"/>
  <c r="N181" i="6"/>
  <c r="O181" i="6"/>
  <c r="N117" i="6"/>
  <c r="O117" i="6"/>
  <c r="N53" i="6"/>
  <c r="O53" i="6"/>
  <c r="N668" i="6"/>
  <c r="O668" i="6"/>
  <c r="N604" i="6"/>
  <c r="O604" i="6"/>
  <c r="N540" i="6"/>
  <c r="O540" i="6"/>
  <c r="N476" i="6"/>
  <c r="O476" i="6"/>
  <c r="N412" i="6"/>
  <c r="O412" i="6"/>
  <c r="N348" i="6"/>
  <c r="O348" i="6"/>
  <c r="N284" i="6"/>
  <c r="O284" i="6"/>
  <c r="N220" i="6"/>
  <c r="O220" i="6"/>
  <c r="N156" i="6"/>
  <c r="O156" i="6"/>
  <c r="N92" i="6"/>
  <c r="O92" i="6"/>
  <c r="N28" i="6"/>
  <c r="O28" i="6"/>
  <c r="N643" i="6"/>
  <c r="O643" i="6"/>
  <c r="N579" i="6"/>
  <c r="O579" i="6"/>
  <c r="N515" i="6"/>
  <c r="O515" i="6"/>
  <c r="N451" i="6"/>
  <c r="O451" i="6"/>
  <c r="N387" i="6"/>
  <c r="O387" i="6"/>
  <c r="N323" i="6"/>
  <c r="O323" i="6"/>
  <c r="N259" i="6"/>
  <c r="O259" i="6"/>
  <c r="N195" i="6"/>
  <c r="O195" i="6"/>
  <c r="N131" i="6"/>
  <c r="O131" i="6"/>
  <c r="N67" i="6"/>
  <c r="O67" i="6"/>
  <c r="N682" i="6"/>
  <c r="O682" i="6"/>
  <c r="N618" i="6"/>
  <c r="O618" i="6"/>
  <c r="N554" i="6"/>
  <c r="O554" i="6"/>
  <c r="N490" i="6"/>
  <c r="O490" i="6"/>
  <c r="N426" i="6"/>
  <c r="O426" i="6"/>
  <c r="N362" i="6"/>
  <c r="O362" i="6"/>
  <c r="N298" i="6"/>
  <c r="O298" i="6"/>
  <c r="N234" i="6"/>
  <c r="O234" i="6"/>
  <c r="N170" i="6"/>
  <c r="O170" i="6"/>
  <c r="N106" i="6"/>
  <c r="O106" i="6"/>
  <c r="N42" i="6"/>
  <c r="O42" i="6"/>
  <c r="N633" i="6"/>
  <c r="O633" i="6"/>
  <c r="N569" i="6"/>
  <c r="O569" i="6"/>
  <c r="N505" i="6"/>
  <c r="O505" i="6"/>
  <c r="N377" i="6"/>
  <c r="O377" i="6"/>
  <c r="N313" i="6"/>
  <c r="O313" i="6"/>
  <c r="N249" i="6"/>
  <c r="O249" i="6"/>
  <c r="N185" i="6"/>
  <c r="O185" i="6"/>
  <c r="N121" i="6"/>
  <c r="O121" i="6"/>
  <c r="N57" i="6"/>
  <c r="O57" i="6"/>
  <c r="N1606" i="6"/>
  <c r="O1606" i="6"/>
  <c r="N1024" i="6"/>
  <c r="O1024" i="6"/>
  <c r="N772" i="6"/>
  <c r="O772" i="6"/>
  <c r="N1437" i="6"/>
  <c r="O1437" i="6"/>
  <c r="N688" i="6"/>
  <c r="O688" i="6"/>
  <c r="N1515" i="6"/>
  <c r="O1515" i="6"/>
  <c r="N1461" i="6"/>
  <c r="O1461" i="6"/>
  <c r="N1448" i="6"/>
  <c r="O1448" i="6"/>
  <c r="N837" i="6"/>
  <c r="O837" i="6"/>
  <c r="N560" i="6"/>
  <c r="O560" i="6"/>
  <c r="N1032" i="6"/>
  <c r="O1032" i="6"/>
  <c r="N1327" i="6"/>
  <c r="O1327" i="6"/>
  <c r="N854" i="6"/>
  <c r="O854" i="6"/>
  <c r="N1131" i="6"/>
  <c r="O1131" i="6"/>
  <c r="N811" i="6"/>
  <c r="O811" i="6"/>
  <c r="N1234" i="6"/>
  <c r="O1234" i="6"/>
  <c r="N786" i="6"/>
  <c r="O786" i="6"/>
  <c r="N1145" i="6"/>
  <c r="O1145" i="6"/>
  <c r="N825" i="6"/>
  <c r="O825" i="6"/>
  <c r="N1191" i="6"/>
  <c r="O1191" i="6"/>
  <c r="N743" i="6"/>
  <c r="O743" i="6"/>
  <c r="N447" i="6"/>
  <c r="O447" i="6"/>
  <c r="N63" i="6"/>
  <c r="O63" i="6"/>
  <c r="N358" i="6"/>
  <c r="O358" i="6"/>
  <c r="N645" i="6"/>
  <c r="O645" i="6"/>
  <c r="N556" i="6"/>
  <c r="O556" i="6"/>
  <c r="N172" i="6"/>
  <c r="O172" i="6"/>
  <c r="N531" i="6"/>
  <c r="O531" i="6"/>
  <c r="N147" i="6"/>
  <c r="O147" i="6"/>
  <c r="N58" i="6"/>
  <c r="O58" i="6"/>
  <c r="N521" i="6"/>
  <c r="O521" i="6"/>
  <c r="N201" i="6"/>
  <c r="O201" i="6"/>
  <c r="N1088" i="6"/>
  <c r="O1088" i="6"/>
  <c r="N836" i="6"/>
  <c r="O836" i="6"/>
  <c r="N1375" i="6"/>
  <c r="O1375" i="6"/>
  <c r="N1529" i="6"/>
  <c r="O1529" i="6"/>
  <c r="N1590" i="6"/>
  <c r="O1590" i="6"/>
  <c r="N1535" i="6"/>
  <c r="O1535" i="6"/>
  <c r="N1308" i="6"/>
  <c r="O1308" i="6"/>
  <c r="N1397" i="6"/>
  <c r="O1397" i="6"/>
  <c r="N64" i="6"/>
  <c r="O64" i="6"/>
  <c r="N1312" i="6"/>
  <c r="O1312" i="6"/>
  <c r="N1355" i="6"/>
  <c r="O1355" i="6"/>
  <c r="N780" i="6"/>
  <c r="O780" i="6"/>
  <c r="N1144" i="6"/>
  <c r="O1144" i="6"/>
  <c r="N1385" i="6"/>
  <c r="O1385" i="6"/>
  <c r="N710" i="6"/>
  <c r="O710" i="6"/>
  <c r="N931" i="6"/>
  <c r="O931" i="6"/>
  <c r="N1226" i="6"/>
  <c r="O1226" i="6"/>
  <c r="N906" i="6"/>
  <c r="O906" i="6"/>
  <c r="N1201" i="6"/>
  <c r="O1201" i="6"/>
  <c r="N817" i="6"/>
  <c r="O817" i="6"/>
  <c r="N1055" i="6"/>
  <c r="O1055" i="6"/>
  <c r="N286" i="6"/>
  <c r="O286" i="6"/>
  <c r="N1623" i="6"/>
  <c r="O1623" i="6"/>
  <c r="N1569" i="6"/>
  <c r="O1569" i="6"/>
  <c r="N1044" i="6"/>
  <c r="O1044" i="6"/>
  <c r="O1360" i="6"/>
  <c r="N1360" i="6"/>
  <c r="N789" i="6"/>
  <c r="O789" i="6"/>
  <c r="N1086" i="6"/>
  <c r="O1086" i="6"/>
  <c r="N1556" i="6"/>
  <c r="O1556" i="6"/>
  <c r="N1181" i="6"/>
  <c r="O1181" i="6"/>
  <c r="N1132" i="6"/>
  <c r="O1132" i="6"/>
  <c r="N1328" i="6"/>
  <c r="O1328" i="6"/>
  <c r="N728" i="6"/>
  <c r="O728" i="6"/>
  <c r="N934" i="6"/>
  <c r="O934" i="6"/>
  <c r="N787" i="6"/>
  <c r="O787" i="6"/>
  <c r="N954" i="6"/>
  <c r="O954" i="6"/>
  <c r="N993" i="6"/>
  <c r="O993" i="6"/>
  <c r="N929" i="6"/>
  <c r="O929" i="6"/>
  <c r="N865" i="6"/>
  <c r="O865" i="6"/>
  <c r="N801" i="6"/>
  <c r="O801" i="6"/>
  <c r="N737" i="6"/>
  <c r="O737" i="6"/>
  <c r="N600" i="6"/>
  <c r="O600" i="6"/>
  <c r="N88" i="6"/>
  <c r="O88" i="6"/>
  <c r="N1231" i="6"/>
  <c r="O1231" i="6"/>
  <c r="N1039" i="6"/>
  <c r="O1039" i="6"/>
  <c r="N975" i="6"/>
  <c r="O975" i="6"/>
  <c r="N911" i="6"/>
  <c r="O911" i="6"/>
  <c r="N847" i="6"/>
  <c r="O847" i="6"/>
  <c r="N783" i="6"/>
  <c r="O783" i="6"/>
  <c r="N719" i="6"/>
  <c r="O719" i="6"/>
  <c r="N456" i="6"/>
  <c r="O456" i="6"/>
  <c r="N615" i="6"/>
  <c r="O615" i="6"/>
  <c r="N551" i="6"/>
  <c r="O551" i="6"/>
  <c r="N487" i="6"/>
  <c r="O487" i="6"/>
  <c r="N423" i="6"/>
  <c r="O423" i="6"/>
  <c r="N359" i="6"/>
  <c r="O359" i="6"/>
  <c r="N295" i="6"/>
  <c r="O295" i="6"/>
  <c r="N231" i="6"/>
  <c r="O231" i="6"/>
  <c r="N167" i="6"/>
  <c r="O167" i="6"/>
  <c r="N103" i="6"/>
  <c r="O103" i="6"/>
  <c r="N654" i="6"/>
  <c r="O654" i="6"/>
  <c r="N590" i="6"/>
  <c r="O590" i="6"/>
  <c r="N526" i="6"/>
  <c r="O526" i="6"/>
  <c r="N462" i="6"/>
  <c r="O462" i="6"/>
  <c r="N398" i="6"/>
  <c r="O398" i="6"/>
  <c r="N334" i="6"/>
  <c r="O334" i="6"/>
  <c r="N270" i="6"/>
  <c r="O270" i="6"/>
  <c r="N206" i="6"/>
  <c r="O206" i="6"/>
  <c r="N142" i="6"/>
  <c r="O142" i="6"/>
  <c r="N78" i="6"/>
  <c r="O78" i="6"/>
  <c r="N14" i="6"/>
  <c r="O14" i="6"/>
  <c r="N621" i="6"/>
  <c r="O621" i="6"/>
  <c r="N557" i="6"/>
  <c r="O557" i="6"/>
  <c r="N429" i="6"/>
  <c r="O429" i="6"/>
  <c r="N365" i="6"/>
  <c r="O365" i="6"/>
  <c r="N301" i="6"/>
  <c r="O301" i="6"/>
  <c r="N237" i="6"/>
  <c r="O237" i="6"/>
  <c r="N173" i="6"/>
  <c r="O173" i="6"/>
  <c r="N109" i="6"/>
  <c r="O109" i="6"/>
  <c r="N45" i="6"/>
  <c r="O45" i="6"/>
  <c r="N660" i="6"/>
  <c r="O660" i="6"/>
  <c r="N596" i="6"/>
  <c r="O596" i="6"/>
  <c r="N532" i="6"/>
  <c r="O532" i="6"/>
  <c r="N468" i="6"/>
  <c r="O468" i="6"/>
  <c r="N404" i="6"/>
  <c r="O404" i="6"/>
  <c r="N276" i="6"/>
  <c r="O276" i="6"/>
  <c r="N212" i="6"/>
  <c r="O212" i="6"/>
  <c r="N148" i="6"/>
  <c r="O148" i="6"/>
  <c r="N84" i="6"/>
  <c r="O84" i="6"/>
  <c r="N20" i="6"/>
  <c r="O20" i="6"/>
  <c r="N635" i="6"/>
  <c r="O635" i="6"/>
  <c r="N571" i="6"/>
  <c r="O571" i="6"/>
  <c r="N507" i="6"/>
  <c r="O507" i="6"/>
  <c r="N443" i="6"/>
  <c r="O443" i="6"/>
  <c r="N379" i="6"/>
  <c r="O379" i="6"/>
  <c r="N251" i="6"/>
  <c r="O251" i="6"/>
  <c r="N187" i="6"/>
  <c r="O187" i="6"/>
  <c r="N123" i="6"/>
  <c r="O123" i="6"/>
  <c r="N59" i="6"/>
  <c r="O59" i="6"/>
  <c r="N674" i="6"/>
  <c r="O674" i="6"/>
  <c r="N610" i="6"/>
  <c r="O610" i="6"/>
  <c r="N546" i="6"/>
  <c r="O546" i="6"/>
  <c r="N482" i="6"/>
  <c r="O482" i="6"/>
  <c r="N418" i="6"/>
  <c r="O418" i="6"/>
  <c r="N354" i="6"/>
  <c r="O354" i="6"/>
  <c r="N226" i="6"/>
  <c r="O226" i="6"/>
  <c r="N162" i="6"/>
  <c r="O162" i="6"/>
  <c r="N98" i="6"/>
  <c r="O98" i="6"/>
  <c r="N34" i="6"/>
  <c r="O34" i="6"/>
  <c r="N625" i="6"/>
  <c r="O625" i="6"/>
  <c r="N561" i="6"/>
  <c r="O561" i="6"/>
  <c r="N433" i="6"/>
  <c r="O433" i="6"/>
  <c r="N369" i="6"/>
  <c r="O369" i="6"/>
  <c r="N305" i="6"/>
  <c r="O305" i="6"/>
  <c r="N241" i="6"/>
  <c r="O241" i="6"/>
  <c r="N177" i="6"/>
  <c r="O177" i="6"/>
  <c r="N113" i="6"/>
  <c r="O113" i="6"/>
  <c r="N49" i="6"/>
  <c r="O49" i="6"/>
  <c r="N999" i="6"/>
  <c r="O999" i="6"/>
  <c r="N511" i="6"/>
  <c r="O511" i="6"/>
  <c r="N127" i="6"/>
  <c r="O127" i="6"/>
  <c r="N422" i="6"/>
  <c r="O422" i="6"/>
  <c r="N38" i="6"/>
  <c r="O38" i="6"/>
  <c r="N261" i="6"/>
  <c r="O261" i="6"/>
  <c r="N684" i="6"/>
  <c r="O684" i="6"/>
  <c r="N108" i="6"/>
  <c r="O108" i="6"/>
  <c r="N403" i="6"/>
  <c r="O403" i="6"/>
  <c r="N83" i="6"/>
  <c r="O83" i="6"/>
  <c r="N378" i="6"/>
  <c r="O378" i="6"/>
  <c r="N137" i="6"/>
  <c r="O137" i="6"/>
  <c r="N1343" i="6"/>
  <c r="O1343" i="6"/>
  <c r="N1499" i="6"/>
  <c r="O1499" i="6"/>
  <c r="N1040" i="6"/>
  <c r="O1040" i="6"/>
  <c r="N1474" i="6"/>
  <c r="O1474" i="6"/>
  <c r="N1621" i="6"/>
  <c r="O1621" i="6"/>
  <c r="N1440" i="6"/>
  <c r="O1440" i="6"/>
  <c r="N949" i="6"/>
  <c r="O949" i="6"/>
  <c r="N1118" i="6"/>
  <c r="O1118" i="6"/>
  <c r="N1380" i="6"/>
  <c r="O1380" i="6"/>
  <c r="N1284" i="6"/>
  <c r="O1284" i="6"/>
  <c r="N1346" i="6"/>
  <c r="O1346" i="6"/>
  <c r="N272" i="6"/>
  <c r="O272" i="6"/>
  <c r="N838" i="6"/>
  <c r="O838" i="6"/>
  <c r="N995" i="6"/>
  <c r="O995" i="6"/>
  <c r="N104" i="6"/>
  <c r="O104" i="6"/>
  <c r="N842" i="6"/>
  <c r="O842" i="6"/>
  <c r="N1073" i="6"/>
  <c r="O1073" i="6"/>
  <c r="N689" i="6"/>
  <c r="O689" i="6"/>
  <c r="N991" i="6"/>
  <c r="O991" i="6"/>
  <c r="N72" i="6"/>
  <c r="O72" i="6"/>
  <c r="N375" i="6"/>
  <c r="O375" i="6"/>
  <c r="N350" i="6"/>
  <c r="O350" i="6"/>
  <c r="N637" i="6"/>
  <c r="O637" i="6"/>
  <c r="N381" i="6"/>
  <c r="O381" i="6"/>
  <c r="N228" i="6"/>
  <c r="O228" i="6"/>
  <c r="N1573" i="6"/>
  <c r="O1573" i="6"/>
  <c r="N1315" i="6"/>
  <c r="O1315" i="6"/>
  <c r="N1583" i="6"/>
  <c r="O1583" i="6"/>
  <c r="N1358" i="6"/>
  <c r="O1358" i="6"/>
  <c r="N1507" i="6"/>
  <c r="O1507" i="6"/>
  <c r="N1538" i="6"/>
  <c r="O1538" i="6"/>
  <c r="N1483" i="6"/>
  <c r="O1483" i="6"/>
  <c r="N1514" i="6"/>
  <c r="O1514" i="6"/>
  <c r="N1488" i="6"/>
  <c r="O1488" i="6"/>
  <c r="N1381" i="6"/>
  <c r="O1381" i="6"/>
  <c r="N958" i="6"/>
  <c r="O958" i="6"/>
  <c r="N1492" i="6"/>
  <c r="O1492" i="6"/>
  <c r="N925" i="6"/>
  <c r="O925" i="6"/>
  <c r="N1369" i="6"/>
  <c r="O1369" i="6"/>
  <c r="N1490" i="6"/>
  <c r="O1490" i="6"/>
  <c r="N1350" i="6"/>
  <c r="O1350" i="6"/>
  <c r="N1542" i="6"/>
  <c r="O1542" i="6"/>
  <c r="N884" i="6"/>
  <c r="O884" i="6"/>
  <c r="N1455" i="6"/>
  <c r="O1455" i="6"/>
  <c r="N1594" i="6"/>
  <c r="O1594" i="6"/>
  <c r="N1156" i="6"/>
  <c r="O1156" i="6"/>
  <c r="N1501" i="6"/>
  <c r="O1501" i="6"/>
  <c r="N336" i="6"/>
  <c r="O336" i="6"/>
  <c r="N1382" i="6"/>
  <c r="O1382" i="6"/>
  <c r="N1553" i="6"/>
  <c r="O1553" i="6"/>
  <c r="N948" i="6"/>
  <c r="O948" i="6"/>
  <c r="N1566" i="6"/>
  <c r="O1566" i="6"/>
  <c r="N1481" i="6"/>
  <c r="O1481" i="6"/>
  <c r="N1324" i="6"/>
  <c r="O1324" i="6"/>
  <c r="N848" i="6"/>
  <c r="O848" i="6"/>
  <c r="N1582" i="6"/>
  <c r="O1582" i="6"/>
  <c r="N1497" i="6"/>
  <c r="O1497" i="6"/>
  <c r="N1374" i="6"/>
  <c r="O1374" i="6"/>
  <c r="N944" i="6"/>
  <c r="O944" i="6"/>
  <c r="N1613" i="6"/>
  <c r="O1613" i="6"/>
  <c r="N1441" i="6"/>
  <c r="O1441" i="6"/>
  <c r="N1124" i="6"/>
  <c r="O1124" i="6"/>
  <c r="N112" i="6"/>
  <c r="O112" i="6"/>
  <c r="N1558" i="6"/>
  <c r="O1558" i="6"/>
  <c r="N1473" i="6"/>
  <c r="O1473" i="6"/>
  <c r="N1296" i="6"/>
  <c r="O1296" i="6"/>
  <c r="N800" i="6"/>
  <c r="O800" i="6"/>
  <c r="N1589" i="6"/>
  <c r="O1589" i="6"/>
  <c r="N1503" i="6"/>
  <c r="O1503" i="6"/>
  <c r="N1391" i="6"/>
  <c r="O1391" i="6"/>
  <c r="N980" i="6"/>
  <c r="O980" i="6"/>
  <c r="N1608" i="6"/>
  <c r="O1608" i="6"/>
  <c r="N1544" i="6"/>
  <c r="O1544" i="6"/>
  <c r="N1480" i="6"/>
  <c r="O1480" i="6"/>
  <c r="N1416" i="6"/>
  <c r="O1416" i="6"/>
  <c r="N1352" i="6"/>
  <c r="O1352" i="6"/>
  <c r="N1280" i="6"/>
  <c r="O1280" i="6"/>
  <c r="N1157" i="6"/>
  <c r="O1157" i="6"/>
  <c r="N1029" i="6"/>
  <c r="O1029" i="6"/>
  <c r="N901" i="6"/>
  <c r="O901" i="6"/>
  <c r="N773" i="6"/>
  <c r="O773" i="6"/>
  <c r="N376" i="6"/>
  <c r="O376" i="6"/>
  <c r="N1304" i="6"/>
  <c r="O1304" i="6"/>
  <c r="N1198" i="6"/>
  <c r="O1198" i="6"/>
  <c r="N1070" i="6"/>
  <c r="O1070" i="6"/>
  <c r="N942" i="6"/>
  <c r="O942" i="6"/>
  <c r="N814" i="6"/>
  <c r="O814" i="6"/>
  <c r="N681" i="6"/>
  <c r="O681" i="6"/>
  <c r="N1612" i="6"/>
  <c r="O1612" i="6"/>
  <c r="N1548" i="6"/>
  <c r="O1548" i="6"/>
  <c r="N1484" i="6"/>
  <c r="O1484" i="6"/>
  <c r="N1420" i="6"/>
  <c r="O1420" i="6"/>
  <c r="N1356" i="6"/>
  <c r="O1356" i="6"/>
  <c r="N1285" i="6"/>
  <c r="O1285" i="6"/>
  <c r="N909" i="6"/>
  <c r="O909" i="6"/>
  <c r="N781" i="6"/>
  <c r="O781" i="6"/>
  <c r="N440" i="6"/>
  <c r="O440" i="6"/>
  <c r="N1395" i="6"/>
  <c r="O1395" i="6"/>
  <c r="N1329" i="6"/>
  <c r="O1329" i="6"/>
  <c r="N1244" i="6"/>
  <c r="O1244" i="6"/>
  <c r="N1116" i="6"/>
  <c r="O1116" i="6"/>
  <c r="N988" i="6"/>
  <c r="O988" i="6"/>
  <c r="N860" i="6"/>
  <c r="O860" i="6"/>
  <c r="N48" i="6"/>
  <c r="O48" i="6"/>
  <c r="N1386" i="6"/>
  <c r="O1386" i="6"/>
  <c r="N1319" i="6"/>
  <c r="O1319" i="6"/>
  <c r="N1224" i="6"/>
  <c r="O1224" i="6"/>
  <c r="N1096" i="6"/>
  <c r="O1096" i="6"/>
  <c r="N968" i="6"/>
  <c r="O968" i="6"/>
  <c r="N840" i="6"/>
  <c r="O840" i="6"/>
  <c r="N712" i="6"/>
  <c r="O712" i="6"/>
  <c r="N1425" i="6"/>
  <c r="O1425" i="6"/>
  <c r="N1361" i="6"/>
  <c r="O1361" i="6"/>
  <c r="N1291" i="6"/>
  <c r="O1291" i="6"/>
  <c r="N1046" i="6"/>
  <c r="O1046" i="6"/>
  <c r="N918" i="6"/>
  <c r="O918" i="6"/>
  <c r="N790" i="6"/>
  <c r="O790" i="6"/>
  <c r="N512" i="6"/>
  <c r="O512" i="6"/>
  <c r="N1227" i="6"/>
  <c r="O1227" i="6"/>
  <c r="N1099" i="6"/>
  <c r="O1099" i="6"/>
  <c r="N1035" i="6"/>
  <c r="O1035" i="6"/>
  <c r="N907" i="6"/>
  <c r="O907" i="6"/>
  <c r="N843" i="6"/>
  <c r="O843" i="6"/>
  <c r="N779" i="6"/>
  <c r="O779" i="6"/>
  <c r="N715" i="6"/>
  <c r="O715" i="6"/>
  <c r="N424" i="6"/>
  <c r="O424" i="6"/>
  <c r="N1330" i="6"/>
  <c r="O1330" i="6"/>
  <c r="N1266" i="6"/>
  <c r="O1266" i="6"/>
  <c r="N1202" i="6"/>
  <c r="O1202" i="6"/>
  <c r="N1138" i="6"/>
  <c r="O1138" i="6"/>
  <c r="N1074" i="6"/>
  <c r="O1074" i="6"/>
  <c r="N1010" i="6"/>
  <c r="O1010" i="6"/>
  <c r="N946" i="6"/>
  <c r="O946" i="6"/>
  <c r="N882" i="6"/>
  <c r="O882" i="6"/>
  <c r="N818" i="6"/>
  <c r="O818" i="6"/>
  <c r="N754" i="6"/>
  <c r="O754" i="6"/>
  <c r="N690" i="6"/>
  <c r="O690" i="6"/>
  <c r="N224" i="6"/>
  <c r="O224" i="6"/>
  <c r="N1241" i="6"/>
  <c r="O1241" i="6"/>
  <c r="N1177" i="6"/>
  <c r="O1177" i="6"/>
  <c r="N1113" i="6"/>
  <c r="O1113" i="6"/>
  <c r="N1049" i="6"/>
  <c r="O1049" i="6"/>
  <c r="N985" i="6"/>
  <c r="O985" i="6"/>
  <c r="N921" i="6"/>
  <c r="O921" i="6"/>
  <c r="N857" i="6"/>
  <c r="O857" i="6"/>
  <c r="N793" i="6"/>
  <c r="O793" i="6"/>
  <c r="N729" i="6"/>
  <c r="O729" i="6"/>
  <c r="N536" i="6"/>
  <c r="O536" i="6"/>
  <c r="N24" i="6"/>
  <c r="O24" i="6"/>
  <c r="N1223" i="6"/>
  <c r="O1223" i="6"/>
  <c r="N1159" i="6"/>
  <c r="O1159" i="6"/>
  <c r="N1095" i="6"/>
  <c r="O1095" i="6"/>
  <c r="N1031" i="6"/>
  <c r="O1031" i="6"/>
  <c r="N967" i="6"/>
  <c r="O967" i="6"/>
  <c r="N903" i="6"/>
  <c r="O903" i="6"/>
  <c r="N839" i="6"/>
  <c r="O839" i="6"/>
  <c r="N775" i="6"/>
  <c r="O775" i="6"/>
  <c r="N711" i="6"/>
  <c r="O711" i="6"/>
  <c r="N392" i="6"/>
  <c r="O392" i="6"/>
  <c r="N671" i="6"/>
  <c r="O671" i="6"/>
  <c r="N607" i="6"/>
  <c r="O607" i="6"/>
  <c r="N543" i="6"/>
  <c r="O543" i="6"/>
  <c r="N479" i="6"/>
  <c r="O479" i="6"/>
  <c r="N415" i="6"/>
  <c r="O415" i="6"/>
  <c r="N351" i="6"/>
  <c r="O351" i="6"/>
  <c r="N287" i="6"/>
  <c r="O287" i="6"/>
  <c r="N223" i="6"/>
  <c r="O223" i="6"/>
  <c r="N159" i="6"/>
  <c r="O159" i="6"/>
  <c r="N95" i="6"/>
  <c r="O95" i="6"/>
  <c r="N31" i="6"/>
  <c r="O31" i="6"/>
  <c r="N646" i="6"/>
  <c r="O646" i="6"/>
  <c r="N582" i="6"/>
  <c r="O582" i="6"/>
  <c r="N518" i="6"/>
  <c r="O518" i="6"/>
  <c r="N454" i="6"/>
  <c r="O454" i="6"/>
  <c r="N390" i="6"/>
  <c r="O390" i="6"/>
  <c r="N326" i="6"/>
  <c r="O326" i="6"/>
  <c r="N262" i="6"/>
  <c r="O262" i="6"/>
  <c r="N198" i="6"/>
  <c r="O198" i="6"/>
  <c r="N134" i="6"/>
  <c r="O134" i="6"/>
  <c r="N70" i="6"/>
  <c r="O70" i="6"/>
  <c r="N677" i="6"/>
  <c r="O677" i="6"/>
  <c r="N613" i="6"/>
  <c r="O613" i="6"/>
  <c r="N549" i="6"/>
  <c r="O549" i="6"/>
  <c r="N485" i="6"/>
  <c r="O485" i="6"/>
  <c r="N421" i="6"/>
  <c r="O421" i="6"/>
  <c r="N357" i="6"/>
  <c r="O357" i="6"/>
  <c r="N229" i="6"/>
  <c r="O229" i="6"/>
  <c r="N165" i="6"/>
  <c r="O165" i="6"/>
  <c r="N101" i="6"/>
  <c r="O101" i="6"/>
  <c r="N37" i="6"/>
  <c r="O37" i="6"/>
  <c r="N652" i="6"/>
  <c r="O652" i="6"/>
  <c r="N588" i="6"/>
  <c r="O588" i="6"/>
  <c r="N524" i="6"/>
  <c r="O524" i="6"/>
  <c r="N460" i="6"/>
  <c r="O460" i="6"/>
  <c r="N396" i="6"/>
  <c r="O396" i="6"/>
  <c r="N332" i="6"/>
  <c r="O332" i="6"/>
  <c r="N268" i="6"/>
  <c r="O268" i="6"/>
  <c r="N204" i="6"/>
  <c r="O204" i="6"/>
  <c r="N140" i="6"/>
  <c r="O140" i="6"/>
  <c r="N76" i="6"/>
  <c r="O76" i="6"/>
  <c r="N12" i="6"/>
  <c r="O12" i="6"/>
  <c r="N627" i="6"/>
  <c r="O627" i="6"/>
  <c r="N563" i="6"/>
  <c r="O563" i="6"/>
  <c r="N435" i="6"/>
  <c r="O435" i="6"/>
  <c r="N371" i="6"/>
  <c r="O371" i="6"/>
  <c r="N307" i="6"/>
  <c r="O307" i="6"/>
  <c r="N243" i="6"/>
  <c r="O243" i="6"/>
  <c r="N179" i="6"/>
  <c r="O179" i="6"/>
  <c r="N115" i="6"/>
  <c r="O115" i="6"/>
  <c r="N666" i="6"/>
  <c r="O666" i="6"/>
  <c r="N602" i="6"/>
  <c r="O602" i="6"/>
  <c r="N538" i="6"/>
  <c r="O538" i="6"/>
  <c r="N474" i="6"/>
  <c r="O474" i="6"/>
  <c r="N410" i="6"/>
  <c r="O410" i="6"/>
  <c r="N346" i="6"/>
  <c r="O346" i="6"/>
  <c r="N282" i="6"/>
  <c r="O282" i="6"/>
  <c r="N218" i="6"/>
  <c r="O218" i="6"/>
  <c r="N154" i="6"/>
  <c r="O154" i="6"/>
  <c r="N90" i="6"/>
  <c r="O90" i="6"/>
  <c r="N26" i="6"/>
  <c r="O26" i="6"/>
  <c r="N617" i="6"/>
  <c r="O617" i="6"/>
  <c r="N553" i="6"/>
  <c r="O553" i="6"/>
  <c r="N489" i="6"/>
  <c r="O489" i="6"/>
  <c r="N425" i="6"/>
  <c r="O425" i="6"/>
  <c r="N361" i="6"/>
  <c r="O361" i="6"/>
  <c r="N297" i="6"/>
  <c r="O297" i="6"/>
  <c r="N233" i="6"/>
  <c r="O233" i="6"/>
  <c r="N169" i="6"/>
  <c r="O169" i="6"/>
  <c r="N105" i="6"/>
  <c r="O105" i="6"/>
  <c r="N41" i="6"/>
  <c r="O41" i="6"/>
  <c r="N1519" i="6"/>
  <c r="O1519" i="6"/>
  <c r="N1565" i="6"/>
  <c r="O1565" i="6"/>
  <c r="N1104" i="6"/>
  <c r="O1104" i="6"/>
  <c r="N1570" i="6"/>
  <c r="O1570" i="6"/>
  <c r="N1601" i="6"/>
  <c r="O1601" i="6"/>
  <c r="N1576" i="6"/>
  <c r="O1576" i="6"/>
  <c r="N1221" i="6"/>
  <c r="O1221" i="6"/>
  <c r="N1405" i="6"/>
  <c r="O1405" i="6"/>
  <c r="N1006" i="6"/>
  <c r="O1006" i="6"/>
  <c r="N1516" i="6"/>
  <c r="O1516" i="6"/>
  <c r="N1229" i="6"/>
  <c r="O1229" i="6"/>
  <c r="N717" i="6"/>
  <c r="O717" i="6"/>
  <c r="N1052" i="6"/>
  <c r="O1052" i="6"/>
  <c r="N1354" i="6"/>
  <c r="O1354" i="6"/>
  <c r="N776" i="6"/>
  <c r="O776" i="6"/>
  <c r="N1110" i="6"/>
  <c r="O1110" i="6"/>
  <c r="N939" i="6"/>
  <c r="O939" i="6"/>
  <c r="N168" i="6"/>
  <c r="O168" i="6"/>
  <c r="N914" i="6"/>
  <c r="O914" i="6"/>
  <c r="N1209" i="6"/>
  <c r="O1209" i="6"/>
  <c r="N889" i="6"/>
  <c r="O889" i="6"/>
  <c r="N1255" i="6"/>
  <c r="O1255" i="6"/>
  <c r="N871" i="6"/>
  <c r="O871" i="6"/>
  <c r="N575" i="6"/>
  <c r="O575" i="6"/>
  <c r="N191" i="6"/>
  <c r="O191" i="6"/>
  <c r="N486" i="6"/>
  <c r="O486" i="6"/>
  <c r="N102" i="6"/>
  <c r="O102" i="6"/>
  <c r="N389" i="6"/>
  <c r="O389" i="6"/>
  <c r="N620" i="6"/>
  <c r="O620" i="6"/>
  <c r="N236" i="6"/>
  <c r="O236" i="6"/>
  <c r="N659" i="6"/>
  <c r="O659" i="6"/>
  <c r="N275" i="6"/>
  <c r="O275" i="6"/>
  <c r="N506" i="6"/>
  <c r="O506" i="6"/>
  <c r="N122" i="6"/>
  <c r="O122" i="6"/>
  <c r="N457" i="6"/>
  <c r="O457" i="6"/>
  <c r="N73" i="6"/>
  <c r="O73" i="6"/>
  <c r="N1541" i="6"/>
  <c r="O1541" i="6"/>
  <c r="N240" i="6"/>
  <c r="O240" i="6"/>
  <c r="N1614" i="6"/>
  <c r="O1614" i="6"/>
  <c r="O1559" i="6"/>
  <c r="N1559" i="6"/>
  <c r="N1505" i="6"/>
  <c r="O1505" i="6"/>
  <c r="N1568" i="6"/>
  <c r="O1568" i="6"/>
  <c r="N1205" i="6"/>
  <c r="O1205" i="6"/>
  <c r="N1332" i="6"/>
  <c r="O1332" i="6"/>
  <c r="N734" i="6"/>
  <c r="O734" i="6"/>
  <c r="N1213" i="6"/>
  <c r="O1213" i="6"/>
  <c r="N1419" i="6"/>
  <c r="O1419" i="6"/>
  <c r="N432" i="6"/>
  <c r="O432" i="6"/>
  <c r="N1016" i="6"/>
  <c r="O1016" i="6"/>
  <c r="N1222" i="6"/>
  <c r="O1222" i="6"/>
  <c r="N1251" i="6"/>
  <c r="O1251" i="6"/>
  <c r="N867" i="6"/>
  <c r="O867" i="6"/>
  <c r="N1162" i="6"/>
  <c r="O1162" i="6"/>
  <c r="O778" i="6"/>
  <c r="N778" i="6"/>
  <c r="N1137" i="6"/>
  <c r="O1137" i="6"/>
  <c r="N753" i="6"/>
  <c r="O753" i="6"/>
  <c r="N1119" i="6"/>
  <c r="O1119" i="6"/>
  <c r="N735" i="6"/>
  <c r="O735" i="6"/>
  <c r="N503" i="6"/>
  <c r="O503" i="6"/>
  <c r="N183" i="6"/>
  <c r="O183" i="6"/>
  <c r="N542" i="6"/>
  <c r="O542" i="6"/>
  <c r="N222" i="6"/>
  <c r="O222" i="6"/>
  <c r="N573" i="6"/>
  <c r="O573" i="6"/>
  <c r="N189" i="6"/>
  <c r="O189" i="6"/>
  <c r="N100" i="6"/>
  <c r="O100" i="6"/>
  <c r="N756" i="6"/>
  <c r="O756" i="6"/>
  <c r="N1028" i="6"/>
  <c r="O1028" i="6"/>
  <c r="N1531" i="6"/>
  <c r="O1531" i="6"/>
  <c r="N1092" i="6"/>
  <c r="O1092" i="6"/>
  <c r="N912" i="6"/>
  <c r="O912" i="6"/>
  <c r="N1453" i="6"/>
  <c r="O1453" i="6"/>
  <c r="N1599" i="6"/>
  <c r="O1599" i="6"/>
  <c r="N1424" i="6"/>
  <c r="O1424" i="6"/>
  <c r="N917" i="6"/>
  <c r="O917" i="6"/>
  <c r="N1214" i="6"/>
  <c r="O1214" i="6"/>
  <c r="N1294" i="6"/>
  <c r="O1294" i="6"/>
  <c r="N1403" i="6"/>
  <c r="O1403" i="6"/>
  <c r="N1260" i="6"/>
  <c r="O1260" i="6"/>
  <c r="N748" i="6"/>
  <c r="O748" i="6"/>
  <c r="N1112" i="6"/>
  <c r="O1112" i="6"/>
  <c r="N16" i="6"/>
  <c r="O16" i="6"/>
  <c r="N1062" i="6"/>
  <c r="O1062" i="6"/>
  <c r="N1107" i="6"/>
  <c r="O1107" i="6"/>
  <c r="N915" i="6"/>
  <c r="O915" i="6"/>
  <c r="N488" i="6"/>
  <c r="O488" i="6"/>
  <c r="N1210" i="6"/>
  <c r="O1210" i="6"/>
  <c r="N1018" i="6"/>
  <c r="O1018" i="6"/>
  <c r="N826" i="6"/>
  <c r="O826" i="6"/>
  <c r="N698" i="6"/>
  <c r="O698" i="6"/>
  <c r="N1057" i="6"/>
  <c r="O1057" i="6"/>
  <c r="N8" i="6"/>
  <c r="O8" i="6"/>
  <c r="N1466" i="6"/>
  <c r="O1466" i="6"/>
  <c r="N1605" i="6"/>
  <c r="O1605" i="6"/>
  <c r="N1220" i="6"/>
  <c r="O1220" i="6"/>
  <c r="N1511" i="6"/>
  <c r="O1511" i="6"/>
  <c r="N704" i="6"/>
  <c r="O704" i="6"/>
  <c r="N1414" i="6"/>
  <c r="O1414" i="6"/>
  <c r="N1563" i="6"/>
  <c r="O1563" i="6"/>
  <c r="N1477" i="6"/>
  <c r="O1477" i="6"/>
  <c r="N1615" i="6"/>
  <c r="O1615" i="6"/>
  <c r="N1278" i="6"/>
  <c r="O1278" i="6"/>
  <c r="N1522" i="6"/>
  <c r="O1522" i="6"/>
  <c r="N768" i="6"/>
  <c r="O768" i="6"/>
  <c r="N1555" i="6"/>
  <c r="O1555" i="6"/>
  <c r="N1470" i="6"/>
  <c r="O1470" i="6"/>
  <c r="N1287" i="6"/>
  <c r="O1287" i="6"/>
  <c r="N784" i="6"/>
  <c r="O784" i="6"/>
  <c r="N1486" i="6"/>
  <c r="O1486" i="6"/>
  <c r="N1342" i="6"/>
  <c r="O1342" i="6"/>
  <c r="N880" i="6"/>
  <c r="O880" i="6"/>
  <c r="N1602" i="6"/>
  <c r="O1602" i="6"/>
  <c r="N1517" i="6"/>
  <c r="O1517" i="6"/>
  <c r="N1429" i="6"/>
  <c r="O1429" i="6"/>
  <c r="N1060" i="6"/>
  <c r="O1060" i="6"/>
  <c r="N1547" i="6"/>
  <c r="O1547" i="6"/>
  <c r="N1462" i="6"/>
  <c r="O1462" i="6"/>
  <c r="N1248" i="6"/>
  <c r="O1248" i="6"/>
  <c r="N736" i="6"/>
  <c r="O736" i="6"/>
  <c r="N1578" i="6"/>
  <c r="O1578" i="6"/>
  <c r="N1493" i="6"/>
  <c r="O1493" i="6"/>
  <c r="N1359" i="6"/>
  <c r="O1359" i="6"/>
  <c r="N916" i="6"/>
  <c r="O916" i="6"/>
  <c r="N1600" i="6"/>
  <c r="O1600" i="6"/>
  <c r="N1536" i="6"/>
  <c r="O1536" i="6"/>
  <c r="N1472" i="6"/>
  <c r="O1472" i="6"/>
  <c r="N1408" i="6"/>
  <c r="O1408" i="6"/>
  <c r="N1344" i="6"/>
  <c r="O1344" i="6"/>
  <c r="N1268" i="6"/>
  <c r="O1268" i="6"/>
  <c r="N1141" i="6"/>
  <c r="O1141" i="6"/>
  <c r="N1013" i="6"/>
  <c r="O1013" i="6"/>
  <c r="N885" i="6"/>
  <c r="O885" i="6"/>
  <c r="N757" i="6"/>
  <c r="O757" i="6"/>
  <c r="N248" i="6"/>
  <c r="O248" i="6"/>
  <c r="N1365" i="6"/>
  <c r="O1365" i="6"/>
  <c r="N1295" i="6"/>
  <c r="O1295" i="6"/>
  <c r="N1182" i="6"/>
  <c r="O1182" i="6"/>
  <c r="N1054" i="6"/>
  <c r="O1054" i="6"/>
  <c r="N926" i="6"/>
  <c r="O926" i="6"/>
  <c r="N798" i="6"/>
  <c r="O798" i="6"/>
  <c r="N576" i="6"/>
  <c r="O576" i="6"/>
  <c r="N1604" i="6"/>
  <c r="O1604" i="6"/>
  <c r="O1540" i="6"/>
  <c r="N1540" i="6"/>
  <c r="N1476" i="6"/>
  <c r="O1476" i="6"/>
  <c r="N1412" i="6"/>
  <c r="O1412" i="6"/>
  <c r="N1348" i="6"/>
  <c r="O1348" i="6"/>
  <c r="N1275" i="6"/>
  <c r="O1275" i="6"/>
  <c r="N1149" i="6"/>
  <c r="O1149" i="6"/>
  <c r="N1021" i="6"/>
  <c r="O1021" i="6"/>
  <c r="N893" i="6"/>
  <c r="O893" i="6"/>
  <c r="N765" i="6"/>
  <c r="O765" i="6"/>
  <c r="N312" i="6"/>
  <c r="O312" i="6"/>
  <c r="N1387" i="6"/>
  <c r="O1387" i="6"/>
  <c r="N1320" i="6"/>
  <c r="O1320" i="6"/>
  <c r="N1228" i="6"/>
  <c r="O1228" i="6"/>
  <c r="N1100" i="6"/>
  <c r="O1100" i="6"/>
  <c r="N972" i="6"/>
  <c r="O972" i="6"/>
  <c r="N844" i="6"/>
  <c r="O844" i="6"/>
  <c r="N716" i="6"/>
  <c r="O716" i="6"/>
  <c r="N1442" i="6"/>
  <c r="O1442" i="6"/>
  <c r="N1378" i="6"/>
  <c r="O1378" i="6"/>
  <c r="N1310" i="6"/>
  <c r="O1310" i="6"/>
  <c r="N1208" i="6"/>
  <c r="O1208" i="6"/>
  <c r="N1080" i="6"/>
  <c r="O1080" i="6"/>
  <c r="N952" i="6"/>
  <c r="O952" i="6"/>
  <c r="N824" i="6"/>
  <c r="O824" i="6"/>
  <c r="N696" i="6"/>
  <c r="O696" i="6"/>
  <c r="N1417" i="6"/>
  <c r="O1417" i="6"/>
  <c r="N1353" i="6"/>
  <c r="O1353" i="6"/>
  <c r="N1281" i="6"/>
  <c r="O1281" i="6"/>
  <c r="N1158" i="6"/>
  <c r="O1158" i="6"/>
  <c r="N1030" i="6"/>
  <c r="O1030" i="6"/>
  <c r="N902" i="6"/>
  <c r="O902" i="6"/>
  <c r="N774" i="6"/>
  <c r="O774" i="6"/>
  <c r="N384" i="6"/>
  <c r="O384" i="6"/>
  <c r="N1219" i="6"/>
  <c r="O1219" i="6"/>
  <c r="N1155" i="6"/>
  <c r="O1155" i="6"/>
  <c r="N1091" i="6"/>
  <c r="O1091" i="6"/>
  <c r="N1027" i="6"/>
  <c r="O1027" i="6"/>
  <c r="N963" i="6"/>
  <c r="O963" i="6"/>
  <c r="N899" i="6"/>
  <c r="O899" i="6"/>
  <c r="N835" i="6"/>
  <c r="O835" i="6"/>
  <c r="N771" i="6"/>
  <c r="O771" i="6"/>
  <c r="N707" i="6"/>
  <c r="O707" i="6"/>
  <c r="N360" i="6"/>
  <c r="O360" i="6"/>
  <c r="N1322" i="6"/>
  <c r="O1322" i="6"/>
  <c r="N1258" i="6"/>
  <c r="O1258" i="6"/>
  <c r="N1194" i="6"/>
  <c r="O1194" i="6"/>
  <c r="N1130" i="6"/>
  <c r="O1130" i="6"/>
  <c r="N1066" i="6"/>
  <c r="O1066" i="6"/>
  <c r="N1002" i="6"/>
  <c r="O1002" i="6"/>
  <c r="N938" i="6"/>
  <c r="O938" i="6"/>
  <c r="N810" i="6"/>
  <c r="O810" i="6"/>
  <c r="N746" i="6"/>
  <c r="O746" i="6"/>
  <c r="N665" i="6"/>
  <c r="O665" i="6"/>
  <c r="N160" i="6"/>
  <c r="O160" i="6"/>
  <c r="N1233" i="6"/>
  <c r="O1233" i="6"/>
  <c r="N1105" i="6"/>
  <c r="O1105" i="6"/>
  <c r="N1041" i="6"/>
  <c r="O1041" i="6"/>
  <c r="N977" i="6"/>
  <c r="O977" i="6"/>
  <c r="N913" i="6"/>
  <c r="O913" i="6"/>
  <c r="N849" i="6"/>
  <c r="O849" i="6"/>
  <c r="N785" i="6"/>
  <c r="O785" i="6"/>
  <c r="N721" i="6"/>
  <c r="O721" i="6"/>
  <c r="N472" i="6"/>
  <c r="O472" i="6"/>
  <c r="N1279" i="6"/>
  <c r="O1279" i="6"/>
  <c r="N1215" i="6"/>
  <c r="O1215" i="6"/>
  <c r="N1151" i="6"/>
  <c r="O1151" i="6"/>
  <c r="N1087" i="6"/>
  <c r="O1087" i="6"/>
  <c r="N1023" i="6"/>
  <c r="O1023" i="6"/>
  <c r="N959" i="6"/>
  <c r="O959" i="6"/>
  <c r="N895" i="6"/>
  <c r="O895" i="6"/>
  <c r="N831" i="6"/>
  <c r="O831" i="6"/>
  <c r="N767" i="6"/>
  <c r="O767" i="6"/>
  <c r="N703" i="6"/>
  <c r="O703" i="6"/>
  <c r="N328" i="6"/>
  <c r="O328" i="6"/>
  <c r="N663" i="6"/>
  <c r="O663" i="6"/>
  <c r="N599" i="6"/>
  <c r="O599" i="6"/>
  <c r="N535" i="6"/>
  <c r="O535" i="6"/>
  <c r="N407" i="6"/>
  <c r="O407" i="6"/>
  <c r="N343" i="6"/>
  <c r="O343" i="6"/>
  <c r="N279" i="6"/>
  <c r="O279" i="6"/>
  <c r="N215" i="6"/>
  <c r="O215" i="6"/>
  <c r="N151" i="6"/>
  <c r="O151" i="6"/>
  <c r="N87" i="6"/>
  <c r="O87" i="6"/>
  <c r="N23" i="6"/>
  <c r="O23" i="6"/>
  <c r="N638" i="6"/>
  <c r="O638" i="6"/>
  <c r="N574" i="6"/>
  <c r="O574" i="6"/>
  <c r="N510" i="6"/>
  <c r="O510" i="6"/>
  <c r="N446" i="6"/>
  <c r="O446" i="6"/>
  <c r="N382" i="6"/>
  <c r="O382" i="6"/>
  <c r="N254" i="6"/>
  <c r="O254" i="6"/>
  <c r="N190" i="6"/>
  <c r="O190" i="6"/>
  <c r="N126" i="6"/>
  <c r="O126" i="6"/>
  <c r="N62" i="6"/>
  <c r="O62" i="6"/>
  <c r="N669" i="6"/>
  <c r="O669" i="6"/>
  <c r="N605" i="6"/>
  <c r="O605" i="6"/>
  <c r="N413" i="6"/>
  <c r="O413" i="6"/>
  <c r="N349" i="6"/>
  <c r="O349" i="6"/>
  <c r="N285" i="6"/>
  <c r="O285" i="6"/>
  <c r="N221" i="6"/>
  <c r="O221" i="6"/>
  <c r="N157" i="6"/>
  <c r="O157" i="6"/>
  <c r="N93" i="6"/>
  <c r="O93" i="6"/>
  <c r="N29" i="6"/>
  <c r="O29" i="6"/>
  <c r="N644" i="6"/>
  <c r="O644" i="6"/>
  <c r="N580" i="6"/>
  <c r="O580" i="6"/>
  <c r="N516" i="6"/>
  <c r="O516" i="6"/>
  <c r="N452" i="6"/>
  <c r="O452" i="6"/>
  <c r="N388" i="6"/>
  <c r="O388" i="6"/>
  <c r="N324" i="6"/>
  <c r="O324" i="6"/>
  <c r="N260" i="6"/>
  <c r="O260" i="6"/>
  <c r="N196" i="6"/>
  <c r="O196" i="6"/>
  <c r="N132" i="6"/>
  <c r="O132" i="6"/>
  <c r="N68" i="6"/>
  <c r="O68" i="6"/>
  <c r="N683" i="6"/>
  <c r="O683" i="6"/>
  <c r="N619" i="6"/>
  <c r="O619" i="6"/>
  <c r="N555" i="6"/>
  <c r="O555" i="6"/>
  <c r="N491" i="6"/>
  <c r="O491" i="6"/>
  <c r="N427" i="6"/>
  <c r="O427" i="6"/>
  <c r="N363" i="6"/>
  <c r="O363" i="6"/>
  <c r="N299" i="6"/>
  <c r="O299" i="6"/>
  <c r="N235" i="6"/>
  <c r="O235" i="6"/>
  <c r="N171" i="6"/>
  <c r="O171" i="6"/>
  <c r="N107" i="6"/>
  <c r="O107" i="6"/>
  <c r="N43" i="6"/>
  <c r="O43" i="6"/>
  <c r="N658" i="6"/>
  <c r="O658" i="6"/>
  <c r="N530" i="6"/>
  <c r="O530" i="6"/>
  <c r="N466" i="6"/>
  <c r="O466" i="6"/>
  <c r="N402" i="6"/>
  <c r="O402" i="6"/>
  <c r="N338" i="6"/>
  <c r="O338" i="6"/>
  <c r="N274" i="6"/>
  <c r="O274" i="6"/>
  <c r="N210" i="6"/>
  <c r="O210" i="6"/>
  <c r="N146" i="6"/>
  <c r="O146" i="6"/>
  <c r="N82" i="6"/>
  <c r="O82" i="6"/>
  <c r="N18" i="6"/>
  <c r="O18" i="6"/>
  <c r="N609" i="6"/>
  <c r="O609" i="6"/>
  <c r="N545" i="6"/>
  <c r="O545" i="6"/>
  <c r="N481" i="6"/>
  <c r="O481" i="6"/>
  <c r="N417" i="6"/>
  <c r="O417" i="6"/>
  <c r="N353" i="6"/>
  <c r="O353" i="6"/>
  <c r="N225" i="6"/>
  <c r="O225" i="6"/>
  <c r="N161" i="6"/>
  <c r="O161" i="6"/>
  <c r="N97" i="6"/>
  <c r="O97" i="6"/>
  <c r="N33" i="6"/>
  <c r="O33" i="6"/>
  <c r="N708" i="6"/>
  <c r="O708" i="6"/>
  <c r="N1617" i="6"/>
  <c r="O1617" i="6"/>
  <c r="N1609" i="6"/>
  <c r="O1609" i="6"/>
  <c r="N1200" i="6"/>
  <c r="O1200" i="6"/>
  <c r="N868" i="6"/>
  <c r="O868" i="6"/>
  <c r="N1546" i="6"/>
  <c r="O1546" i="6"/>
  <c r="N1512" i="6"/>
  <c r="O1512" i="6"/>
  <c r="N1093" i="6"/>
  <c r="O1093" i="6"/>
  <c r="N1341" i="6"/>
  <c r="O1341" i="6"/>
  <c r="N878" i="6"/>
  <c r="O878" i="6"/>
  <c r="N1388" i="6"/>
  <c r="O1388" i="6"/>
  <c r="N973" i="6"/>
  <c r="O973" i="6"/>
  <c r="N1363" i="6"/>
  <c r="O1363" i="6"/>
  <c r="N924" i="6"/>
  <c r="O924" i="6"/>
  <c r="N1160" i="6"/>
  <c r="O1160" i="6"/>
  <c r="N1393" i="6"/>
  <c r="O1393" i="6"/>
  <c r="N1259" i="6"/>
  <c r="O1259" i="6"/>
  <c r="N875" i="6"/>
  <c r="O875" i="6"/>
  <c r="N1298" i="6"/>
  <c r="O1298" i="6"/>
  <c r="N978" i="6"/>
  <c r="O978" i="6"/>
  <c r="N480" i="6"/>
  <c r="O480" i="6"/>
  <c r="N1017" i="6"/>
  <c r="O1017" i="6"/>
  <c r="N697" i="6"/>
  <c r="O697" i="6"/>
  <c r="N648" i="6"/>
  <c r="O648" i="6"/>
  <c r="N383" i="6"/>
  <c r="O383" i="6"/>
  <c r="N678" i="6"/>
  <c r="O678" i="6"/>
  <c r="N230" i="6"/>
  <c r="O230" i="6"/>
  <c r="N517" i="6"/>
  <c r="O517" i="6"/>
  <c r="N364" i="6"/>
  <c r="O364" i="6"/>
  <c r="N467" i="6"/>
  <c r="O467" i="6"/>
  <c r="N19" i="6"/>
  <c r="O19" i="6"/>
  <c r="N314" i="6"/>
  <c r="O314" i="6"/>
  <c r="N393" i="6"/>
  <c r="O393" i="6"/>
  <c r="N1152" i="6"/>
  <c r="O1152" i="6"/>
  <c r="N1421" i="6"/>
  <c r="O1421" i="6"/>
  <c r="N208" i="6"/>
  <c r="O208" i="6"/>
  <c r="N1398" i="6"/>
  <c r="O1398" i="6"/>
  <c r="N1504" i="6"/>
  <c r="O1504" i="6"/>
  <c r="N821" i="6"/>
  <c r="O821" i="6"/>
  <c r="N862" i="6"/>
  <c r="O862" i="6"/>
  <c r="N1444" i="6"/>
  <c r="O1444" i="6"/>
  <c r="N829" i="6"/>
  <c r="O829" i="6"/>
  <c r="N1036" i="6"/>
  <c r="O1036" i="6"/>
  <c r="N1270" i="6"/>
  <c r="O1270" i="6"/>
  <c r="N1318" i="6"/>
  <c r="O1318" i="6"/>
  <c r="N1187" i="6"/>
  <c r="O1187" i="6"/>
  <c r="N616" i="6"/>
  <c r="O616" i="6"/>
  <c r="N1034" i="6"/>
  <c r="O1034" i="6"/>
  <c r="N416" i="6"/>
  <c r="O416" i="6"/>
  <c r="N945" i="6"/>
  <c r="O945" i="6"/>
  <c r="N1247" i="6"/>
  <c r="O1247" i="6"/>
  <c r="N799" i="6"/>
  <c r="O799" i="6"/>
  <c r="N567" i="6"/>
  <c r="O567" i="6"/>
  <c r="N247" i="6"/>
  <c r="O247" i="6"/>
  <c r="N606" i="6"/>
  <c r="O606" i="6"/>
  <c r="N158" i="6"/>
  <c r="O158" i="6"/>
  <c r="N1431" i="6"/>
  <c r="O1431" i="6"/>
  <c r="N1445" i="6"/>
  <c r="O1445" i="6"/>
  <c r="N1491" i="6"/>
  <c r="O1491" i="6"/>
  <c r="N1593" i="6"/>
  <c r="O1593" i="6"/>
  <c r="N1008" i="6"/>
  <c r="O1008" i="6"/>
  <c r="N1333" i="6"/>
  <c r="O1333" i="6"/>
  <c r="N1422" i="6"/>
  <c r="O1422" i="6"/>
  <c r="N1045" i="6"/>
  <c r="O1045" i="6"/>
  <c r="N1313" i="6"/>
  <c r="O1313" i="6"/>
  <c r="N702" i="6"/>
  <c r="O702" i="6"/>
  <c r="N1428" i="6"/>
  <c r="O1428" i="6"/>
  <c r="N1339" i="6"/>
  <c r="O1339" i="6"/>
  <c r="N876" i="6"/>
  <c r="O876" i="6"/>
  <c r="N176" i="6"/>
  <c r="O176" i="6"/>
  <c r="N856" i="6"/>
  <c r="O856" i="6"/>
  <c r="N1190" i="6"/>
  <c r="O1190" i="6"/>
  <c r="N1235" i="6"/>
  <c r="O1235" i="6"/>
  <c r="N1043" i="6"/>
  <c r="O1043" i="6"/>
  <c r="N851" i="6"/>
  <c r="O851" i="6"/>
  <c r="N1338" i="6"/>
  <c r="O1338" i="6"/>
  <c r="N1146" i="6"/>
  <c r="O1146" i="6"/>
  <c r="N1185" i="6"/>
  <c r="O1185" i="6"/>
  <c r="N9" i="6"/>
  <c r="O9" i="6"/>
  <c r="N1076" i="6"/>
  <c r="O1076" i="6"/>
  <c r="N1487" i="6"/>
  <c r="O1487" i="6"/>
  <c r="N1626" i="6"/>
  <c r="O1626" i="6"/>
  <c r="N1316" i="6"/>
  <c r="O1316" i="6"/>
  <c r="N1533" i="6"/>
  <c r="O1533" i="6"/>
  <c r="N832" i="6"/>
  <c r="O832" i="6"/>
  <c r="N1446" i="6"/>
  <c r="O1446" i="6"/>
  <c r="N1585" i="6"/>
  <c r="O1585" i="6"/>
  <c r="N1140" i="6"/>
  <c r="O1140" i="6"/>
  <c r="N1498" i="6"/>
  <c r="O1498" i="6"/>
  <c r="N1545" i="6"/>
  <c r="O1545" i="6"/>
  <c r="N1459" i="6"/>
  <c r="O1459" i="6"/>
  <c r="N1232" i="6"/>
  <c r="O1232" i="6"/>
  <c r="N720" i="6"/>
  <c r="O720" i="6"/>
  <c r="N1561" i="6"/>
  <c r="O1561" i="6"/>
  <c r="N1475" i="6"/>
  <c r="O1475" i="6"/>
  <c r="N1305" i="6"/>
  <c r="O1305" i="6"/>
  <c r="N816" i="6"/>
  <c r="O816" i="6"/>
  <c r="N1591" i="6"/>
  <c r="O1591" i="6"/>
  <c r="N1506" i="6"/>
  <c r="O1506" i="6"/>
  <c r="N1399" i="6"/>
  <c r="O1399" i="6"/>
  <c r="N996" i="6"/>
  <c r="O996" i="6"/>
  <c r="N1622" i="6"/>
  <c r="O1622" i="6"/>
  <c r="N1537" i="6"/>
  <c r="O1537" i="6"/>
  <c r="N1451" i="6"/>
  <c r="O1451" i="6"/>
  <c r="N1184" i="6"/>
  <c r="O1184" i="6"/>
  <c r="N592" i="6"/>
  <c r="O592" i="6"/>
  <c r="N1567" i="6"/>
  <c r="O1567" i="6"/>
  <c r="N1482" i="6"/>
  <c r="O1482" i="6"/>
  <c r="N1325" i="6"/>
  <c r="O1325" i="6"/>
  <c r="N852" i="6"/>
  <c r="O852" i="6"/>
  <c r="N1592" i="6"/>
  <c r="O1592" i="6"/>
  <c r="N1528" i="6"/>
  <c r="O1528" i="6"/>
  <c r="N1464" i="6"/>
  <c r="O1464" i="6"/>
  <c r="N1400" i="6"/>
  <c r="O1400" i="6"/>
  <c r="N1335" i="6"/>
  <c r="O1335" i="6"/>
  <c r="N1253" i="6"/>
  <c r="O1253" i="6"/>
  <c r="N1125" i="6"/>
  <c r="O1125" i="6"/>
  <c r="N997" i="6"/>
  <c r="O997" i="6"/>
  <c r="N869" i="6"/>
  <c r="O869" i="6"/>
  <c r="N741" i="6"/>
  <c r="O741" i="6"/>
  <c r="N120" i="6"/>
  <c r="O120" i="6"/>
  <c r="N1357" i="6"/>
  <c r="O1357" i="6"/>
  <c r="N1286" i="6"/>
  <c r="O1286" i="6"/>
  <c r="N1166" i="6"/>
  <c r="O1166" i="6"/>
  <c r="N910" i="6"/>
  <c r="O910" i="6"/>
  <c r="N782" i="6"/>
  <c r="O782" i="6"/>
  <c r="N448" i="6"/>
  <c r="O448" i="6"/>
  <c r="N1596" i="6"/>
  <c r="O1596" i="6"/>
  <c r="N1532" i="6"/>
  <c r="O1532" i="6"/>
  <c r="N1468" i="6"/>
  <c r="O1468" i="6"/>
  <c r="N1404" i="6"/>
  <c r="O1404" i="6"/>
  <c r="N1340" i="6"/>
  <c r="O1340" i="6"/>
  <c r="N1005" i="6"/>
  <c r="O1005" i="6"/>
  <c r="N877" i="6"/>
  <c r="O877" i="6"/>
  <c r="N749" i="6"/>
  <c r="O749" i="6"/>
  <c r="N184" i="6"/>
  <c r="O184" i="6"/>
  <c r="N1379" i="6"/>
  <c r="O1379" i="6"/>
  <c r="N1311" i="6"/>
  <c r="O1311" i="6"/>
  <c r="N1212" i="6"/>
  <c r="O1212" i="6"/>
  <c r="N1084" i="6"/>
  <c r="O1084" i="6"/>
  <c r="N956" i="6"/>
  <c r="O956" i="6"/>
  <c r="N828" i="6"/>
  <c r="O828" i="6"/>
  <c r="N700" i="6"/>
  <c r="O700" i="6"/>
  <c r="N1434" i="6"/>
  <c r="O1434" i="6"/>
  <c r="N1370" i="6"/>
  <c r="O1370" i="6"/>
  <c r="N1301" i="6"/>
  <c r="O1301" i="6"/>
  <c r="N1192" i="6"/>
  <c r="O1192" i="6"/>
  <c r="N1064" i="6"/>
  <c r="O1064" i="6"/>
  <c r="N936" i="6"/>
  <c r="O936" i="6"/>
  <c r="N808" i="6"/>
  <c r="O808" i="6"/>
  <c r="N656" i="6"/>
  <c r="O656" i="6"/>
  <c r="N1409" i="6"/>
  <c r="O1409" i="6"/>
  <c r="N1345" i="6"/>
  <c r="O1345" i="6"/>
  <c r="N1269" i="6"/>
  <c r="O1269" i="6"/>
  <c r="N1142" i="6"/>
  <c r="O1142" i="6"/>
  <c r="N1014" i="6"/>
  <c r="O1014" i="6"/>
  <c r="N886" i="6"/>
  <c r="O886" i="6"/>
  <c r="N758" i="6"/>
  <c r="O758" i="6"/>
  <c r="N256" i="6"/>
  <c r="O256" i="6"/>
  <c r="N1211" i="6"/>
  <c r="O1211" i="6"/>
  <c r="N1147" i="6"/>
  <c r="O1147" i="6"/>
  <c r="N1083" i="6"/>
  <c r="O1083" i="6"/>
  <c r="N955" i="6"/>
  <c r="O955" i="6"/>
  <c r="N891" i="6"/>
  <c r="O891" i="6"/>
  <c r="N763" i="6"/>
  <c r="O763" i="6"/>
  <c r="N699" i="6"/>
  <c r="O699" i="6"/>
  <c r="N296" i="6"/>
  <c r="O296" i="6"/>
  <c r="N1314" i="6"/>
  <c r="O1314" i="6"/>
  <c r="N1186" i="6"/>
  <c r="O1186" i="6"/>
  <c r="N1122" i="6"/>
  <c r="O1122" i="6"/>
  <c r="N1058" i="6"/>
  <c r="O1058" i="6"/>
  <c r="N994" i="6"/>
  <c r="O994" i="6"/>
  <c r="N930" i="6"/>
  <c r="O930" i="6"/>
  <c r="N866" i="6"/>
  <c r="O866" i="6"/>
  <c r="N802" i="6"/>
  <c r="O802" i="6"/>
  <c r="N738" i="6"/>
  <c r="O738" i="6"/>
  <c r="N608" i="6"/>
  <c r="O608" i="6"/>
  <c r="N96" i="6"/>
  <c r="O96" i="6"/>
  <c r="N1225" i="6"/>
  <c r="O1225" i="6"/>
  <c r="N1097" i="6"/>
  <c r="O1097" i="6"/>
  <c r="N1033" i="6"/>
  <c r="O1033" i="6"/>
  <c r="N969" i="6"/>
  <c r="O969" i="6"/>
  <c r="N905" i="6"/>
  <c r="O905" i="6"/>
  <c r="N841" i="6"/>
  <c r="O841" i="6"/>
  <c r="N777" i="6"/>
  <c r="O777" i="6"/>
  <c r="N713" i="6"/>
  <c r="O713" i="6"/>
  <c r="N408" i="6"/>
  <c r="O408" i="6"/>
  <c r="N1271" i="6"/>
  <c r="O1271" i="6"/>
  <c r="N1207" i="6"/>
  <c r="O1207" i="6"/>
  <c r="N1143" i="6"/>
  <c r="O1143" i="6"/>
  <c r="N1079" i="6"/>
  <c r="O1079" i="6"/>
  <c r="N1015" i="6"/>
  <c r="O1015" i="6"/>
  <c r="N951" i="6"/>
  <c r="O951" i="6"/>
  <c r="N887" i="6"/>
  <c r="O887" i="6"/>
  <c r="N823" i="6"/>
  <c r="O823" i="6"/>
  <c r="N759" i="6"/>
  <c r="O759" i="6"/>
  <c r="N695" i="6"/>
  <c r="O695" i="6"/>
  <c r="N264" i="6"/>
  <c r="O264" i="6"/>
  <c r="N655" i="6"/>
  <c r="O655" i="6"/>
  <c r="N591" i="6"/>
  <c r="O591" i="6"/>
  <c r="N527" i="6"/>
  <c r="O527" i="6"/>
  <c r="N463" i="6"/>
  <c r="O463" i="6"/>
  <c r="N399" i="6"/>
  <c r="O399" i="6"/>
  <c r="N335" i="6"/>
  <c r="O335" i="6"/>
  <c r="N271" i="6"/>
  <c r="O271" i="6"/>
  <c r="N207" i="6"/>
  <c r="O207" i="6"/>
  <c r="N143" i="6"/>
  <c r="O143" i="6"/>
  <c r="N79" i="6"/>
  <c r="O79" i="6"/>
  <c r="N15" i="6"/>
  <c r="O15" i="6"/>
  <c r="N630" i="6"/>
  <c r="O630" i="6"/>
  <c r="N566" i="6"/>
  <c r="O566" i="6"/>
  <c r="N502" i="6"/>
  <c r="O502" i="6"/>
  <c r="N438" i="6"/>
  <c r="O438" i="6"/>
  <c r="N374" i="6"/>
  <c r="O374" i="6"/>
  <c r="N310" i="6"/>
  <c r="O310" i="6"/>
  <c r="N246" i="6"/>
  <c r="O246" i="6"/>
  <c r="N182" i="6"/>
  <c r="O182" i="6"/>
  <c r="N54" i="6"/>
  <c r="O54" i="6"/>
  <c r="N661" i="6"/>
  <c r="O661" i="6"/>
  <c r="N597" i="6"/>
  <c r="O597" i="6"/>
  <c r="N533" i="6"/>
  <c r="O533" i="6"/>
  <c r="N469" i="6"/>
  <c r="O469" i="6"/>
  <c r="N405" i="6"/>
  <c r="O405" i="6"/>
  <c r="N341" i="6"/>
  <c r="O341" i="6"/>
  <c r="N277" i="6"/>
  <c r="O277" i="6"/>
  <c r="N213" i="6"/>
  <c r="O213" i="6"/>
  <c r="N149" i="6"/>
  <c r="O149" i="6"/>
  <c r="N85" i="6"/>
  <c r="O85" i="6"/>
  <c r="N21" i="6"/>
  <c r="O21" i="6"/>
  <c r="N636" i="6"/>
  <c r="O636" i="6"/>
  <c r="N508" i="6"/>
  <c r="O508" i="6"/>
  <c r="N444" i="6"/>
  <c r="O444" i="6"/>
  <c r="N380" i="6"/>
  <c r="O380" i="6"/>
  <c r="N316" i="6"/>
  <c r="O316" i="6"/>
  <c r="N252" i="6"/>
  <c r="O252" i="6"/>
  <c r="N188" i="6"/>
  <c r="O188" i="6"/>
  <c r="N124" i="6"/>
  <c r="O124" i="6"/>
  <c r="N60" i="6"/>
  <c r="O60" i="6"/>
  <c r="N675" i="6"/>
  <c r="O675" i="6"/>
  <c r="N611" i="6"/>
  <c r="O611" i="6"/>
  <c r="N419" i="6"/>
  <c r="O419" i="6"/>
  <c r="N227" i="6"/>
  <c r="O227" i="6"/>
  <c r="N163" i="6"/>
  <c r="O163" i="6"/>
  <c r="N99" i="6"/>
  <c r="O99" i="6"/>
  <c r="N35" i="6"/>
  <c r="O35" i="6"/>
  <c r="N650" i="6"/>
  <c r="O650" i="6"/>
  <c r="N586" i="6"/>
  <c r="O586" i="6"/>
  <c r="N522" i="6"/>
  <c r="O522" i="6"/>
  <c r="N458" i="6"/>
  <c r="O458" i="6"/>
  <c r="N394" i="6"/>
  <c r="O394" i="6"/>
  <c r="N330" i="6"/>
  <c r="O330" i="6"/>
  <c r="N266" i="6"/>
  <c r="O266" i="6"/>
  <c r="N202" i="6"/>
  <c r="O202" i="6"/>
  <c r="N138" i="6"/>
  <c r="O138" i="6"/>
  <c r="N74" i="6"/>
  <c r="O74" i="6"/>
  <c r="N601" i="6"/>
  <c r="O601" i="6"/>
  <c r="N537" i="6"/>
  <c r="O537" i="6"/>
  <c r="N473" i="6"/>
  <c r="O473" i="6"/>
  <c r="N409" i="6"/>
  <c r="O409" i="6"/>
  <c r="N345" i="6"/>
  <c r="O345" i="6"/>
  <c r="N281" i="6"/>
  <c r="O281" i="6"/>
  <c r="N217" i="6"/>
  <c r="O217" i="6"/>
  <c r="N153" i="6"/>
  <c r="O153" i="6"/>
  <c r="N89" i="6"/>
  <c r="O89" i="6"/>
  <c r="N25" i="6"/>
  <c r="O25" i="6"/>
  <c r="N1478" i="6"/>
  <c r="O1478" i="6"/>
  <c r="N1435" i="6"/>
  <c r="O1435" i="6"/>
  <c r="N1539" i="6"/>
  <c r="O1539" i="6"/>
  <c r="N1485" i="6"/>
  <c r="O1485" i="6"/>
  <c r="N1423" i="6"/>
  <c r="O1423" i="6"/>
  <c r="N1236" i="6"/>
  <c r="O1236" i="6"/>
  <c r="N1317" i="6"/>
  <c r="O1317" i="6"/>
  <c r="N709" i="6"/>
  <c r="O709" i="6"/>
  <c r="N1134" i="6"/>
  <c r="O1134" i="6"/>
  <c r="N1580" i="6"/>
  <c r="O1580" i="6"/>
  <c r="N1321" i="6"/>
  <c r="O1321" i="6"/>
  <c r="N845" i="6"/>
  <c r="O845" i="6"/>
  <c r="N1293" i="6"/>
  <c r="O1293" i="6"/>
  <c r="N1283" i="6"/>
  <c r="O1283" i="6"/>
  <c r="N400" i="6"/>
  <c r="O400" i="6"/>
  <c r="N982" i="6"/>
  <c r="O982" i="6"/>
  <c r="N1067" i="6"/>
  <c r="O1067" i="6"/>
  <c r="N672" i="6"/>
  <c r="O672" i="6"/>
  <c r="N1042" i="6"/>
  <c r="O1042" i="6"/>
  <c r="N722" i="6"/>
  <c r="O722" i="6"/>
  <c r="N1081" i="6"/>
  <c r="O1081" i="6"/>
  <c r="N761" i="6"/>
  <c r="O761" i="6"/>
  <c r="N1063" i="6"/>
  <c r="O1063" i="6"/>
  <c r="N136" i="6"/>
  <c r="O136" i="6"/>
  <c r="N319" i="6"/>
  <c r="O319" i="6"/>
  <c r="N614" i="6"/>
  <c r="O614" i="6"/>
  <c r="N294" i="6"/>
  <c r="O294" i="6"/>
  <c r="N581" i="6"/>
  <c r="O581" i="6"/>
  <c r="N133" i="6"/>
  <c r="O133" i="6"/>
  <c r="N428" i="6"/>
  <c r="O428" i="6"/>
  <c r="N44" i="6"/>
  <c r="O44" i="6"/>
  <c r="N339" i="6"/>
  <c r="O339" i="6"/>
  <c r="N634" i="6"/>
  <c r="O634" i="6"/>
  <c r="N250" i="6"/>
  <c r="O250" i="6"/>
  <c r="N649" i="6"/>
  <c r="O649" i="6"/>
  <c r="N329" i="6"/>
  <c r="O329" i="6"/>
  <c r="N1575" i="6"/>
  <c r="O1575" i="6"/>
  <c r="N1447" i="6"/>
  <c r="O1447" i="6"/>
  <c r="N1598" i="6"/>
  <c r="O1598" i="6"/>
  <c r="N1443" i="6"/>
  <c r="O1443" i="6"/>
  <c r="N1297" i="6"/>
  <c r="O1297" i="6"/>
  <c r="N992" i="6"/>
  <c r="O992" i="6"/>
  <c r="N1077" i="6"/>
  <c r="O1077" i="6"/>
  <c r="N1246" i="6"/>
  <c r="O1246" i="6"/>
  <c r="N1508" i="6"/>
  <c r="O1508" i="6"/>
  <c r="N957" i="6"/>
  <c r="O957" i="6"/>
  <c r="N908" i="6"/>
  <c r="O908" i="6"/>
  <c r="N760" i="6"/>
  <c r="O760" i="6"/>
  <c r="N966" i="6"/>
  <c r="O966" i="6"/>
  <c r="N1059" i="6"/>
  <c r="O1059" i="6"/>
  <c r="N1098" i="6"/>
  <c r="O1098" i="6"/>
  <c r="N714" i="6"/>
  <c r="O714" i="6"/>
  <c r="N1009" i="6"/>
  <c r="O1009" i="6"/>
  <c r="N216" i="6"/>
  <c r="O216" i="6"/>
  <c r="N927" i="6"/>
  <c r="O927" i="6"/>
  <c r="N584" i="6"/>
  <c r="O584" i="6"/>
  <c r="N439" i="6"/>
  <c r="O439" i="6"/>
  <c r="N55" i="6"/>
  <c r="O55" i="6"/>
  <c r="N414" i="6"/>
  <c r="O414" i="6"/>
  <c r="N30" i="6"/>
  <c r="O30" i="6"/>
  <c r="N445" i="6"/>
  <c r="O445" i="6"/>
  <c r="N253" i="6"/>
  <c r="O253" i="6"/>
  <c r="N61" i="6"/>
  <c r="O61" i="6"/>
  <c r="N164" i="6"/>
  <c r="O164" i="6"/>
  <c r="N1521" i="6"/>
  <c r="O1521" i="6"/>
  <c r="N1479" i="6"/>
  <c r="O1479" i="6"/>
  <c r="N820" i="6"/>
  <c r="O820" i="6"/>
  <c r="N1577" i="6"/>
  <c r="O1577" i="6"/>
  <c r="N1406" i="6"/>
  <c r="O1406" i="6"/>
  <c r="N1188" i="6"/>
  <c r="O1188" i="6"/>
  <c r="N864" i="6"/>
  <c r="O864" i="6"/>
  <c r="N1616" i="6"/>
  <c r="O1616" i="6"/>
  <c r="N1289" i="6"/>
  <c r="O1289" i="6"/>
  <c r="N504" i="6"/>
  <c r="O504" i="6"/>
  <c r="N830" i="6"/>
  <c r="O830" i="6"/>
  <c r="N1364" i="6"/>
  <c r="O1364" i="6"/>
  <c r="N568" i="6"/>
  <c r="O568" i="6"/>
  <c r="N1004" i="6"/>
  <c r="O1004" i="6"/>
  <c r="N1394" i="6"/>
  <c r="O1394" i="6"/>
  <c r="N984" i="6"/>
  <c r="O984" i="6"/>
  <c r="N1300" i="6"/>
  <c r="O1300" i="6"/>
  <c r="N640" i="6"/>
  <c r="O640" i="6"/>
  <c r="N979" i="6"/>
  <c r="O979" i="6"/>
  <c r="N723" i="6"/>
  <c r="O723" i="6"/>
  <c r="N1274" i="6"/>
  <c r="O1274" i="6"/>
  <c r="N1082" i="6"/>
  <c r="O1082" i="6"/>
  <c r="N890" i="6"/>
  <c r="O890" i="6"/>
  <c r="N762" i="6"/>
  <c r="O762" i="6"/>
  <c r="N1121" i="6"/>
  <c r="O1121" i="6"/>
  <c r="N1433" i="6"/>
  <c r="O1433" i="6"/>
  <c r="N10" i="6"/>
  <c r="O10" i="6"/>
  <c r="N1351" i="6"/>
  <c r="O1351" i="6"/>
  <c r="N1543" i="6"/>
  <c r="O1543" i="6"/>
  <c r="N896" i="6"/>
  <c r="O896" i="6"/>
  <c r="N1457" i="6"/>
  <c r="O1457" i="6"/>
  <c r="N1595" i="6"/>
  <c r="O1595" i="6"/>
  <c r="N1204" i="6"/>
  <c r="O1204" i="6"/>
  <c r="N1509" i="6"/>
  <c r="O1509" i="6"/>
  <c r="N368" i="6"/>
  <c r="O368" i="6"/>
  <c r="N1554" i="6"/>
  <c r="O1554" i="6"/>
  <c r="N960" i="6"/>
  <c r="O960" i="6"/>
  <c r="N1467" i="6"/>
  <c r="O1467" i="6"/>
  <c r="N1619" i="6"/>
  <c r="O1619" i="6"/>
  <c r="N1449" i="6"/>
  <c r="O1449" i="6"/>
  <c r="N464" i="6"/>
  <c r="O464" i="6"/>
  <c r="N1550" i="6"/>
  <c r="O1550" i="6"/>
  <c r="N1465" i="6"/>
  <c r="O1465" i="6"/>
  <c r="N1264" i="6"/>
  <c r="O1264" i="6"/>
  <c r="N752" i="6"/>
  <c r="O752" i="6"/>
  <c r="N1581" i="6"/>
  <c r="O1581" i="6"/>
  <c r="N1367" i="6"/>
  <c r="O1367" i="6"/>
  <c r="N932" i="6"/>
  <c r="O932" i="6"/>
  <c r="N1611" i="6"/>
  <c r="O1611" i="6"/>
  <c r="N1526" i="6"/>
  <c r="O1526" i="6"/>
  <c r="N1439" i="6"/>
  <c r="O1439" i="6"/>
  <c r="N1120" i="6"/>
  <c r="O1120" i="6"/>
  <c r="N80" i="6"/>
  <c r="O80" i="6"/>
  <c r="N1557" i="6"/>
  <c r="O1557" i="6"/>
  <c r="N1471" i="6"/>
  <c r="O1471" i="6"/>
  <c r="N1288" i="6"/>
  <c r="O1288" i="6"/>
  <c r="N788" i="6"/>
  <c r="O788" i="6"/>
  <c r="N1584" i="6"/>
  <c r="O1584" i="6"/>
  <c r="N1520" i="6"/>
  <c r="O1520" i="6"/>
  <c r="N1456" i="6"/>
  <c r="O1456" i="6"/>
  <c r="N1392" i="6"/>
  <c r="O1392" i="6"/>
  <c r="N1326" i="6"/>
  <c r="O1326" i="6"/>
  <c r="N1237" i="6"/>
  <c r="O1237" i="6"/>
  <c r="N1109" i="6"/>
  <c r="O1109" i="6"/>
  <c r="N981" i="6"/>
  <c r="O981" i="6"/>
  <c r="N853" i="6"/>
  <c r="O853" i="6"/>
  <c r="N725" i="6"/>
  <c r="O725" i="6"/>
  <c r="N1413" i="6"/>
  <c r="O1413" i="6"/>
  <c r="N1349" i="6"/>
  <c r="O1349" i="6"/>
  <c r="N1276" i="6"/>
  <c r="O1276" i="6"/>
  <c r="N1150" i="6"/>
  <c r="O1150" i="6"/>
  <c r="N1022" i="6"/>
  <c r="O1022" i="6"/>
  <c r="N894" i="6"/>
  <c r="O894" i="6"/>
  <c r="N766" i="6"/>
  <c r="O766" i="6"/>
  <c r="N320" i="6"/>
  <c r="O320" i="6"/>
  <c r="N1588" i="6"/>
  <c r="O1588" i="6"/>
  <c r="N1524" i="6"/>
  <c r="O1524" i="6"/>
  <c r="N1460" i="6"/>
  <c r="O1460" i="6"/>
  <c r="N1396" i="6"/>
  <c r="O1396" i="6"/>
  <c r="N1331" i="6"/>
  <c r="O1331" i="6"/>
  <c r="N1245" i="6"/>
  <c r="O1245" i="6"/>
  <c r="N1117" i="6"/>
  <c r="O1117" i="6"/>
  <c r="N989" i="6"/>
  <c r="O989" i="6"/>
  <c r="N861" i="6"/>
  <c r="O861" i="6"/>
  <c r="N733" i="6"/>
  <c r="O733" i="6"/>
  <c r="N56" i="6"/>
  <c r="O56" i="6"/>
  <c r="N1371" i="6"/>
  <c r="O1371" i="6"/>
  <c r="N1302" i="6"/>
  <c r="O1302" i="6"/>
  <c r="N1196" i="6"/>
  <c r="O1196" i="6"/>
  <c r="N1068" i="6"/>
  <c r="O1068" i="6"/>
  <c r="N940" i="6"/>
  <c r="O940" i="6"/>
  <c r="N812" i="6"/>
  <c r="O812" i="6"/>
  <c r="N673" i="6"/>
  <c r="O673" i="6"/>
  <c r="N1426" i="6"/>
  <c r="O1426" i="6"/>
  <c r="N1362" i="6"/>
  <c r="O1362" i="6"/>
  <c r="N1292" i="6"/>
  <c r="O1292" i="6"/>
  <c r="N1176" i="6"/>
  <c r="O1176" i="6"/>
  <c r="N1048" i="6"/>
  <c r="O1048" i="6"/>
  <c r="N920" i="6"/>
  <c r="O920" i="6"/>
  <c r="N792" i="6"/>
  <c r="O792" i="6"/>
  <c r="N1401" i="6"/>
  <c r="O1401" i="6"/>
  <c r="N1336" i="6"/>
  <c r="O1336" i="6"/>
  <c r="N1254" i="6"/>
  <c r="O1254" i="6"/>
  <c r="N1126" i="6"/>
  <c r="O1126" i="6"/>
  <c r="N998" i="6"/>
  <c r="O998" i="6"/>
  <c r="N870" i="6"/>
  <c r="O870" i="6"/>
  <c r="N742" i="6"/>
  <c r="O742" i="6"/>
  <c r="N128" i="6"/>
  <c r="O128" i="6"/>
  <c r="N1203" i="6"/>
  <c r="O1203" i="6"/>
  <c r="N1139" i="6"/>
  <c r="O1139" i="6"/>
  <c r="N1075" i="6"/>
  <c r="O1075" i="6"/>
  <c r="N1011" i="6"/>
  <c r="O1011" i="6"/>
  <c r="N947" i="6"/>
  <c r="O947" i="6"/>
  <c r="N883" i="6"/>
  <c r="O883" i="6"/>
  <c r="N819" i="6"/>
  <c r="O819" i="6"/>
  <c r="N755" i="6"/>
  <c r="O755" i="6"/>
  <c r="N691" i="6"/>
  <c r="O691" i="6"/>
  <c r="N232" i="6"/>
  <c r="O232" i="6"/>
  <c r="N1306" i="6"/>
  <c r="O1306" i="6"/>
  <c r="N1242" i="6"/>
  <c r="O1242" i="6"/>
  <c r="O1178" i="6"/>
  <c r="N1178" i="6"/>
  <c r="N1114" i="6"/>
  <c r="O1114" i="6"/>
  <c r="N1050" i="6"/>
  <c r="O1050" i="6"/>
  <c r="N986" i="6"/>
  <c r="O986" i="6"/>
  <c r="N922" i="6"/>
  <c r="O922" i="6"/>
  <c r="N858" i="6"/>
  <c r="O858" i="6"/>
  <c r="N794" i="6"/>
  <c r="O794" i="6"/>
  <c r="N730" i="6"/>
  <c r="O730" i="6"/>
  <c r="N544" i="6"/>
  <c r="O544" i="6"/>
  <c r="N32" i="6"/>
  <c r="O32" i="6"/>
  <c r="N1217" i="6"/>
  <c r="O1217" i="6"/>
  <c r="N1153" i="6"/>
  <c r="O1153" i="6"/>
  <c r="N1089" i="6"/>
  <c r="O1089" i="6"/>
  <c r="N1025" i="6"/>
  <c r="O1025" i="6"/>
  <c r="N961" i="6"/>
  <c r="O961" i="6"/>
  <c r="N897" i="6"/>
  <c r="O897" i="6"/>
  <c r="N833" i="6"/>
  <c r="O833" i="6"/>
  <c r="N769" i="6"/>
  <c r="O769" i="6"/>
  <c r="N705" i="6"/>
  <c r="O705" i="6"/>
  <c r="N344" i="6"/>
  <c r="O344" i="6"/>
  <c r="N1199" i="6"/>
  <c r="O1199" i="6"/>
  <c r="N1135" i="6"/>
  <c r="O1135" i="6"/>
  <c r="N1071" i="6"/>
  <c r="O1071" i="6"/>
  <c r="N1007" i="6"/>
  <c r="O1007" i="6"/>
  <c r="N943" i="6"/>
  <c r="O943" i="6"/>
  <c r="N879" i="6"/>
  <c r="O879" i="6"/>
  <c r="N815" i="6"/>
  <c r="O815" i="6"/>
  <c r="N751" i="6"/>
  <c r="O751" i="6"/>
  <c r="N685" i="6"/>
  <c r="O685" i="6"/>
  <c r="N200" i="6"/>
  <c r="O200" i="6"/>
  <c r="N647" i="6"/>
  <c r="O647" i="6"/>
  <c r="N583" i="6"/>
  <c r="O583" i="6"/>
  <c r="N519" i="6"/>
  <c r="O519" i="6"/>
  <c r="N455" i="6"/>
  <c r="O455" i="6"/>
  <c r="N391" i="6"/>
  <c r="O391" i="6"/>
  <c r="N327" i="6"/>
  <c r="O327" i="6"/>
  <c r="N263" i="6"/>
  <c r="O263" i="6"/>
  <c r="N199" i="6"/>
  <c r="O199" i="6"/>
  <c r="N135" i="6"/>
  <c r="O135" i="6"/>
  <c r="N71" i="6"/>
  <c r="O71" i="6"/>
  <c r="N686" i="6"/>
  <c r="O686" i="6"/>
  <c r="N622" i="6"/>
  <c r="O622" i="6"/>
  <c r="N558" i="6"/>
  <c r="O558" i="6"/>
  <c r="N430" i="6"/>
  <c r="O430" i="6"/>
  <c r="N366" i="6"/>
  <c r="O366" i="6"/>
  <c r="N302" i="6"/>
  <c r="O302" i="6"/>
  <c r="N238" i="6"/>
  <c r="O238" i="6"/>
  <c r="N174" i="6"/>
  <c r="O174" i="6"/>
  <c r="N110" i="6"/>
  <c r="O110" i="6"/>
  <c r="N46" i="6"/>
  <c r="O46" i="6"/>
  <c r="N653" i="6"/>
  <c r="O653" i="6"/>
  <c r="N589" i="6"/>
  <c r="O589" i="6"/>
  <c r="N525" i="6"/>
  <c r="O525" i="6"/>
  <c r="N461" i="6"/>
  <c r="O461" i="6"/>
  <c r="N397" i="6"/>
  <c r="O397" i="6"/>
  <c r="N333" i="6"/>
  <c r="O333" i="6"/>
  <c r="N269" i="6"/>
  <c r="O269" i="6"/>
  <c r="N205" i="6"/>
  <c r="O205" i="6"/>
  <c r="N141" i="6"/>
  <c r="O141" i="6"/>
  <c r="N77" i="6"/>
  <c r="O77" i="6"/>
  <c r="N13" i="6"/>
  <c r="O13" i="6"/>
  <c r="N628" i="6"/>
  <c r="O628" i="6"/>
  <c r="N564" i="6"/>
  <c r="O564" i="6"/>
  <c r="N436" i="6"/>
  <c r="O436" i="6"/>
  <c r="N372" i="6"/>
  <c r="O372" i="6"/>
  <c r="N308" i="6"/>
  <c r="O308" i="6"/>
  <c r="N244" i="6"/>
  <c r="O244" i="6"/>
  <c r="N180" i="6"/>
  <c r="O180" i="6"/>
  <c r="N116" i="6"/>
  <c r="O116" i="6"/>
  <c r="N52" i="6"/>
  <c r="O52" i="6"/>
  <c r="N667" i="6"/>
  <c r="O667" i="6"/>
  <c r="N603" i="6"/>
  <c r="O603" i="6"/>
  <c r="N539" i="6"/>
  <c r="O539" i="6"/>
  <c r="N475" i="6"/>
  <c r="O475" i="6"/>
  <c r="N411" i="6"/>
  <c r="O411" i="6"/>
  <c r="N347" i="6"/>
  <c r="O347" i="6"/>
  <c r="N283" i="6"/>
  <c r="O283" i="6"/>
  <c r="N219" i="6"/>
  <c r="O219" i="6"/>
  <c r="N155" i="6"/>
  <c r="O155" i="6"/>
  <c r="N91" i="6"/>
  <c r="O91" i="6"/>
  <c r="N27" i="6"/>
  <c r="O27" i="6"/>
  <c r="N642" i="6"/>
  <c r="O642" i="6"/>
  <c r="N578" i="6"/>
  <c r="O578" i="6"/>
  <c r="N514" i="6"/>
  <c r="O514" i="6"/>
  <c r="N450" i="6"/>
  <c r="O450" i="6"/>
  <c r="N386" i="6"/>
  <c r="O386" i="6"/>
  <c r="N322" i="6"/>
  <c r="O322" i="6"/>
  <c r="N258" i="6"/>
  <c r="O258" i="6"/>
  <c r="N194" i="6"/>
  <c r="O194" i="6"/>
  <c r="N130" i="6"/>
  <c r="O130" i="6"/>
  <c r="N657" i="6"/>
  <c r="O657" i="6"/>
  <c r="N593" i="6"/>
  <c r="O593" i="6"/>
  <c r="N529" i="6"/>
  <c r="O529" i="6"/>
  <c r="N465" i="6"/>
  <c r="O465" i="6"/>
  <c r="N401" i="6"/>
  <c r="O401" i="6"/>
  <c r="N337" i="6"/>
  <c r="O337" i="6"/>
  <c r="N273" i="6"/>
  <c r="O273" i="6"/>
  <c r="N209" i="6"/>
  <c r="O209" i="6"/>
  <c r="N145" i="6"/>
  <c r="O145" i="6"/>
  <c r="N81" i="6"/>
  <c r="O81" i="6"/>
  <c r="N17" i="6"/>
  <c r="O17" i="6"/>
  <c r="E82" i="1"/>
  <c r="D82" i="1"/>
  <c r="C82" i="1"/>
  <c r="D23" i="9"/>
  <c r="D21" i="9" s="1"/>
  <c r="D84" i="1"/>
  <c r="E84" i="1"/>
  <c r="D15" i="9"/>
  <c r="C56" i="1"/>
  <c r="C84" i="1"/>
  <c r="C85" i="1" s="1"/>
  <c r="I1635" i="3"/>
  <c r="F1635" i="3"/>
  <c r="M1635" i="6"/>
  <c r="N1635" i="6" s="1"/>
  <c r="W8" i="3" l="1"/>
  <c r="W12" i="3"/>
  <c r="W16" i="3"/>
  <c r="X16" i="3" s="1"/>
  <c r="Y16" i="3" s="1"/>
  <c r="W20" i="3"/>
  <c r="W24" i="3"/>
  <c r="W28" i="3"/>
  <c r="W32" i="3"/>
  <c r="X32" i="3" s="1"/>
  <c r="Y32" i="3" s="1"/>
  <c r="W36" i="3"/>
  <c r="W40" i="3"/>
  <c r="W44" i="3"/>
  <c r="W48" i="3"/>
  <c r="X48" i="3" s="1"/>
  <c r="Y48" i="3" s="1"/>
  <c r="W52" i="3"/>
  <c r="W56" i="3"/>
  <c r="W60" i="3"/>
  <c r="W64" i="3"/>
  <c r="W68" i="3"/>
  <c r="W9" i="3"/>
  <c r="W13" i="3"/>
  <c r="W17" i="3"/>
  <c r="X17" i="3" s="1"/>
  <c r="Y17" i="3" s="1"/>
  <c r="W21" i="3"/>
  <c r="W25" i="3"/>
  <c r="W29" i="3"/>
  <c r="W33" i="3"/>
  <c r="X33" i="3" s="1"/>
  <c r="Y33" i="3" s="1"/>
  <c r="W37" i="3"/>
  <c r="W41" i="3"/>
  <c r="W45" i="3"/>
  <c r="W49" i="3"/>
  <c r="X49" i="3" s="1"/>
  <c r="Y49" i="3" s="1"/>
  <c r="W53" i="3"/>
  <c r="W57" i="3"/>
  <c r="W61" i="3"/>
  <c r="W65" i="3"/>
  <c r="X65" i="3" s="1"/>
  <c r="Y65" i="3" s="1"/>
  <c r="W69" i="3"/>
  <c r="W73" i="3"/>
  <c r="W77" i="3"/>
  <c r="W81" i="3"/>
  <c r="W85" i="3"/>
  <c r="W89" i="3"/>
  <c r="W93" i="3"/>
  <c r="W97" i="3"/>
  <c r="X97" i="3" s="1"/>
  <c r="Y97" i="3" s="1"/>
  <c r="W101" i="3"/>
  <c r="W105" i="3"/>
  <c r="W109" i="3"/>
  <c r="W113" i="3"/>
  <c r="W117" i="3"/>
  <c r="W121" i="3"/>
  <c r="W125" i="3"/>
  <c r="W129" i="3"/>
  <c r="X129" i="3" s="1"/>
  <c r="Y129" i="3" s="1"/>
  <c r="W133" i="3"/>
  <c r="W137" i="3"/>
  <c r="W141" i="3"/>
  <c r="W145" i="3"/>
  <c r="W149" i="3"/>
  <c r="W153" i="3"/>
  <c r="W157" i="3"/>
  <c r="W161" i="3"/>
  <c r="X161" i="3" s="1"/>
  <c r="Y161" i="3" s="1"/>
  <c r="W165" i="3"/>
  <c r="W169" i="3"/>
  <c r="W173" i="3"/>
  <c r="W177" i="3"/>
  <c r="W181" i="3"/>
  <c r="W185" i="3"/>
  <c r="W189" i="3"/>
  <c r="W193" i="3"/>
  <c r="X193" i="3" s="1"/>
  <c r="Y193" i="3" s="1"/>
  <c r="W197" i="3"/>
  <c r="W201" i="3"/>
  <c r="W205" i="3"/>
  <c r="W209" i="3"/>
  <c r="W213" i="3"/>
  <c r="W217" i="3"/>
  <c r="W221" i="3"/>
  <c r="W225" i="3"/>
  <c r="X225" i="3" s="1"/>
  <c r="Y225" i="3" s="1"/>
  <c r="W229" i="3"/>
  <c r="W233" i="3"/>
  <c r="W237" i="3"/>
  <c r="W241" i="3"/>
  <c r="W245" i="3"/>
  <c r="W249" i="3"/>
  <c r="W253" i="3"/>
  <c r="W257" i="3"/>
  <c r="X257" i="3" s="1"/>
  <c r="Y257" i="3" s="1"/>
  <c r="W261" i="3"/>
  <c r="W265" i="3"/>
  <c r="W269" i="3"/>
  <c r="W273" i="3"/>
  <c r="W277" i="3"/>
  <c r="W281" i="3"/>
  <c r="W285" i="3"/>
  <c r="W289" i="3"/>
  <c r="X289" i="3" s="1"/>
  <c r="Y289" i="3" s="1"/>
  <c r="W293" i="3"/>
  <c r="W297" i="3"/>
  <c r="W10" i="3"/>
  <c r="X10" i="3" s="1"/>
  <c r="Y10" i="3" s="1"/>
  <c r="W14" i="3"/>
  <c r="W18" i="3"/>
  <c r="W22" i="3"/>
  <c r="W26" i="3"/>
  <c r="W30" i="3"/>
  <c r="X30" i="3" s="1"/>
  <c r="Y30" i="3" s="1"/>
  <c r="W34" i="3"/>
  <c r="W38" i="3"/>
  <c r="W42" i="3"/>
  <c r="W46" i="3"/>
  <c r="W50" i="3"/>
  <c r="W54" i="3"/>
  <c r="W58" i="3"/>
  <c r="W62" i="3"/>
  <c r="X62" i="3" s="1"/>
  <c r="Y62" i="3" s="1"/>
  <c r="W66" i="3"/>
  <c r="W70" i="3"/>
  <c r="W74" i="3"/>
  <c r="W78" i="3"/>
  <c r="X78" i="3" s="1"/>
  <c r="Y78" i="3" s="1"/>
  <c r="W82" i="3"/>
  <c r="W86" i="3"/>
  <c r="W90" i="3"/>
  <c r="W94" i="3"/>
  <c r="W98" i="3"/>
  <c r="W102" i="3"/>
  <c r="W106" i="3"/>
  <c r="W110" i="3"/>
  <c r="X110" i="3" s="1"/>
  <c r="Y110" i="3" s="1"/>
  <c r="W114" i="3"/>
  <c r="W118" i="3"/>
  <c r="W122" i="3"/>
  <c r="W126" i="3"/>
  <c r="W130" i="3"/>
  <c r="W134" i="3"/>
  <c r="W138" i="3"/>
  <c r="W142" i="3"/>
  <c r="X142" i="3" s="1"/>
  <c r="Y142" i="3" s="1"/>
  <c r="W146" i="3"/>
  <c r="W150" i="3"/>
  <c r="W154" i="3"/>
  <c r="W158" i="3"/>
  <c r="W162" i="3"/>
  <c r="W166" i="3"/>
  <c r="W170" i="3"/>
  <c r="W174" i="3"/>
  <c r="X174" i="3" s="1"/>
  <c r="Y174" i="3" s="1"/>
  <c r="W178" i="3"/>
  <c r="W182" i="3"/>
  <c r="W186" i="3"/>
  <c r="W190" i="3"/>
  <c r="W194" i="3"/>
  <c r="W198" i="3"/>
  <c r="W202" i="3"/>
  <c r="W206" i="3"/>
  <c r="X206" i="3" s="1"/>
  <c r="Y206" i="3" s="1"/>
  <c r="W210" i="3"/>
  <c r="W214" i="3"/>
  <c r="W218" i="3"/>
  <c r="W222" i="3"/>
  <c r="W226" i="3"/>
  <c r="W230" i="3"/>
  <c r="W234" i="3"/>
  <c r="W238" i="3"/>
  <c r="X238" i="3" s="1"/>
  <c r="Y238" i="3" s="1"/>
  <c r="W242" i="3"/>
  <c r="W246" i="3"/>
  <c r="W250" i="3"/>
  <c r="W254" i="3"/>
  <c r="W258" i="3"/>
  <c r="W262" i="3"/>
  <c r="W266" i="3"/>
  <c r="W270" i="3"/>
  <c r="X270" i="3" s="1"/>
  <c r="Y270" i="3" s="1"/>
  <c r="W274" i="3"/>
  <c r="W278" i="3"/>
  <c r="W282" i="3"/>
  <c r="W286" i="3"/>
  <c r="W290" i="3"/>
  <c r="W294" i="3"/>
  <c r="W19" i="3"/>
  <c r="W35" i="3"/>
  <c r="W51" i="3"/>
  <c r="W67" i="3"/>
  <c r="W76" i="3"/>
  <c r="W84" i="3"/>
  <c r="X84" i="3" s="1"/>
  <c r="Y84" i="3" s="1"/>
  <c r="W92" i="3"/>
  <c r="W100" i="3"/>
  <c r="W108" i="3"/>
  <c r="W116" i="3"/>
  <c r="X116" i="3" s="1"/>
  <c r="Y116" i="3" s="1"/>
  <c r="W124" i="3"/>
  <c r="W132" i="3"/>
  <c r="W140" i="3"/>
  <c r="W148" i="3"/>
  <c r="X148" i="3" s="1"/>
  <c r="Y148" i="3" s="1"/>
  <c r="W156" i="3"/>
  <c r="W164" i="3"/>
  <c r="W172" i="3"/>
  <c r="W180" i="3"/>
  <c r="X180" i="3" s="1"/>
  <c r="Y180" i="3" s="1"/>
  <c r="W188" i="3"/>
  <c r="W196" i="3"/>
  <c r="W204" i="3"/>
  <c r="W212" i="3"/>
  <c r="X212" i="3" s="1"/>
  <c r="Y212" i="3" s="1"/>
  <c r="W220" i="3"/>
  <c r="W228" i="3"/>
  <c r="W236" i="3"/>
  <c r="W244" i="3"/>
  <c r="X244" i="3" s="1"/>
  <c r="Y244" i="3" s="1"/>
  <c r="W252" i="3"/>
  <c r="W260" i="3"/>
  <c r="W268" i="3"/>
  <c r="W276" i="3"/>
  <c r="X276" i="3" s="1"/>
  <c r="Y276" i="3" s="1"/>
  <c r="W284" i="3"/>
  <c r="W292" i="3"/>
  <c r="W299" i="3"/>
  <c r="W303" i="3"/>
  <c r="X303" i="3" s="1"/>
  <c r="Y303" i="3" s="1"/>
  <c r="W307" i="3"/>
  <c r="W311" i="3"/>
  <c r="W315" i="3"/>
  <c r="W319" i="3"/>
  <c r="W323" i="3"/>
  <c r="W327" i="3"/>
  <c r="W331" i="3"/>
  <c r="W335" i="3"/>
  <c r="X335" i="3" s="1"/>
  <c r="Y335" i="3" s="1"/>
  <c r="W339" i="3"/>
  <c r="W343" i="3"/>
  <c r="W347" i="3"/>
  <c r="W351" i="3"/>
  <c r="W355" i="3"/>
  <c r="W359" i="3"/>
  <c r="W363" i="3"/>
  <c r="W367" i="3"/>
  <c r="X367" i="3" s="1"/>
  <c r="Y367" i="3" s="1"/>
  <c r="W371" i="3"/>
  <c r="W375" i="3"/>
  <c r="W379" i="3"/>
  <c r="W383" i="3"/>
  <c r="W387" i="3"/>
  <c r="W391" i="3"/>
  <c r="W395" i="3"/>
  <c r="W399" i="3"/>
  <c r="X399" i="3" s="1"/>
  <c r="Y399" i="3" s="1"/>
  <c r="W403" i="3"/>
  <c r="W407" i="3"/>
  <c r="W411" i="3"/>
  <c r="W415" i="3"/>
  <c r="W419" i="3"/>
  <c r="W423" i="3"/>
  <c r="W427" i="3"/>
  <c r="W431" i="3"/>
  <c r="X431" i="3" s="1"/>
  <c r="Y431" i="3" s="1"/>
  <c r="W435" i="3"/>
  <c r="W439" i="3"/>
  <c r="W443" i="3"/>
  <c r="W447" i="3"/>
  <c r="W451" i="3"/>
  <c r="W455" i="3"/>
  <c r="W459" i="3"/>
  <c r="W463" i="3"/>
  <c r="X463" i="3" s="1"/>
  <c r="Y463" i="3" s="1"/>
  <c r="W467" i="3"/>
  <c r="W471" i="3"/>
  <c r="W475" i="3"/>
  <c r="W479" i="3"/>
  <c r="W483" i="3"/>
  <c r="W487" i="3"/>
  <c r="W491" i="3"/>
  <c r="W495" i="3"/>
  <c r="X495" i="3" s="1"/>
  <c r="Y495" i="3" s="1"/>
  <c r="W499" i="3"/>
  <c r="W503" i="3"/>
  <c r="W507" i="3"/>
  <c r="W511" i="3"/>
  <c r="W515" i="3"/>
  <c r="W519" i="3"/>
  <c r="W523" i="3"/>
  <c r="W527" i="3"/>
  <c r="X527" i="3" s="1"/>
  <c r="Y527" i="3" s="1"/>
  <c r="W531" i="3"/>
  <c r="W535" i="3"/>
  <c r="W539" i="3"/>
  <c r="W543" i="3"/>
  <c r="W547" i="3"/>
  <c r="W551" i="3"/>
  <c r="W555" i="3"/>
  <c r="W559" i="3"/>
  <c r="X559" i="3" s="1"/>
  <c r="Y559" i="3" s="1"/>
  <c r="W563" i="3"/>
  <c r="W567" i="3"/>
  <c r="W571" i="3"/>
  <c r="W575" i="3"/>
  <c r="W579" i="3"/>
  <c r="W583" i="3"/>
  <c r="W587" i="3"/>
  <c r="W591" i="3"/>
  <c r="X591" i="3" s="1"/>
  <c r="Y591" i="3" s="1"/>
  <c r="W595" i="3"/>
  <c r="W599" i="3"/>
  <c r="W603" i="3"/>
  <c r="W607" i="3"/>
  <c r="W611" i="3"/>
  <c r="W615" i="3"/>
  <c r="W619" i="3"/>
  <c r="W623" i="3"/>
  <c r="X623" i="3" s="1"/>
  <c r="Y623" i="3" s="1"/>
  <c r="W627" i="3"/>
  <c r="W631" i="3"/>
  <c r="W635" i="3"/>
  <c r="W639" i="3"/>
  <c r="W643" i="3"/>
  <c r="W647" i="3"/>
  <c r="W651" i="3"/>
  <c r="W655" i="3"/>
  <c r="X655" i="3" s="1"/>
  <c r="Y655" i="3" s="1"/>
  <c r="W659" i="3"/>
  <c r="W663" i="3"/>
  <c r="W667" i="3"/>
  <c r="W671" i="3"/>
  <c r="W675" i="3"/>
  <c r="W679" i="3"/>
  <c r="W683" i="3"/>
  <c r="W687" i="3"/>
  <c r="X687" i="3" s="1"/>
  <c r="Y687" i="3" s="1"/>
  <c r="W691" i="3"/>
  <c r="W695" i="3"/>
  <c r="W699" i="3"/>
  <c r="W703" i="3"/>
  <c r="W707" i="3"/>
  <c r="W711" i="3"/>
  <c r="W715" i="3"/>
  <c r="W719" i="3"/>
  <c r="X719" i="3" s="1"/>
  <c r="Y719" i="3" s="1"/>
  <c r="W723" i="3"/>
  <c r="W727" i="3"/>
  <c r="W731" i="3"/>
  <c r="W735" i="3"/>
  <c r="W739" i="3"/>
  <c r="W743" i="3"/>
  <c r="W747" i="3"/>
  <c r="W23" i="3"/>
  <c r="X23" i="3" s="1"/>
  <c r="Y23" i="3" s="1"/>
  <c r="W39" i="3"/>
  <c r="W55" i="3"/>
  <c r="W71" i="3"/>
  <c r="W79" i="3"/>
  <c r="X79" i="3" s="1"/>
  <c r="Y79" i="3" s="1"/>
  <c r="W87" i="3"/>
  <c r="W95" i="3"/>
  <c r="W103" i="3"/>
  <c r="W111" i="3"/>
  <c r="X111" i="3" s="1"/>
  <c r="Y111" i="3" s="1"/>
  <c r="W119" i="3"/>
  <c r="W127" i="3"/>
  <c r="W135" i="3"/>
  <c r="W143" i="3"/>
  <c r="X143" i="3" s="1"/>
  <c r="Y143" i="3" s="1"/>
  <c r="W151" i="3"/>
  <c r="W159" i="3"/>
  <c r="W167" i="3"/>
  <c r="W175" i="3"/>
  <c r="X175" i="3" s="1"/>
  <c r="Y175" i="3" s="1"/>
  <c r="W183" i="3"/>
  <c r="W191" i="3"/>
  <c r="W199" i="3"/>
  <c r="W207" i="3"/>
  <c r="X207" i="3" s="1"/>
  <c r="Y207" i="3" s="1"/>
  <c r="W215" i="3"/>
  <c r="W223" i="3"/>
  <c r="W231" i="3"/>
  <c r="W239" i="3"/>
  <c r="X239" i="3" s="1"/>
  <c r="Y239" i="3" s="1"/>
  <c r="W247" i="3"/>
  <c r="W255" i="3"/>
  <c r="W263" i="3"/>
  <c r="W271" i="3"/>
  <c r="X271" i="3" s="1"/>
  <c r="Y271" i="3" s="1"/>
  <c r="W279" i="3"/>
  <c r="W287" i="3"/>
  <c r="W295" i="3"/>
  <c r="W300" i="3"/>
  <c r="X300" i="3" s="1"/>
  <c r="Y300" i="3" s="1"/>
  <c r="W304" i="3"/>
  <c r="W308" i="3"/>
  <c r="W312" i="3"/>
  <c r="W316" i="3"/>
  <c r="W320" i="3"/>
  <c r="W324" i="3"/>
  <c r="W328" i="3"/>
  <c r="W332" i="3"/>
  <c r="X332" i="3" s="1"/>
  <c r="Y332" i="3" s="1"/>
  <c r="W336" i="3"/>
  <c r="W340" i="3"/>
  <c r="W344" i="3"/>
  <c r="W348" i="3"/>
  <c r="W352" i="3"/>
  <c r="W356" i="3"/>
  <c r="W360" i="3"/>
  <c r="W364" i="3"/>
  <c r="X364" i="3" s="1"/>
  <c r="Y364" i="3" s="1"/>
  <c r="W368" i="3"/>
  <c r="W372" i="3"/>
  <c r="W376" i="3"/>
  <c r="W380" i="3"/>
  <c r="W384" i="3"/>
  <c r="W388" i="3"/>
  <c r="W392" i="3"/>
  <c r="W396" i="3"/>
  <c r="X396" i="3" s="1"/>
  <c r="Y396" i="3" s="1"/>
  <c r="W400" i="3"/>
  <c r="W404" i="3"/>
  <c r="W408" i="3"/>
  <c r="W412" i="3"/>
  <c r="W416" i="3"/>
  <c r="W420" i="3"/>
  <c r="W424" i="3"/>
  <c r="W428" i="3"/>
  <c r="X428" i="3" s="1"/>
  <c r="Y428" i="3" s="1"/>
  <c r="W432" i="3"/>
  <c r="W436" i="3"/>
  <c r="W440" i="3"/>
  <c r="W444" i="3"/>
  <c r="W448" i="3"/>
  <c r="W452" i="3"/>
  <c r="W456" i="3"/>
  <c r="W460" i="3"/>
  <c r="X460" i="3" s="1"/>
  <c r="Y460" i="3" s="1"/>
  <c r="W464" i="3"/>
  <c r="W468" i="3"/>
  <c r="W472" i="3"/>
  <c r="W476" i="3"/>
  <c r="W480" i="3"/>
  <c r="W484" i="3"/>
  <c r="W488" i="3"/>
  <c r="W492" i="3"/>
  <c r="X492" i="3" s="1"/>
  <c r="Y492" i="3" s="1"/>
  <c r="W496" i="3"/>
  <c r="W500" i="3"/>
  <c r="W504" i="3"/>
  <c r="W508" i="3"/>
  <c r="W512" i="3"/>
  <c r="W516" i="3"/>
  <c r="W520" i="3"/>
  <c r="W524" i="3"/>
  <c r="X524" i="3" s="1"/>
  <c r="Y524" i="3" s="1"/>
  <c r="W528" i="3"/>
  <c r="W532" i="3"/>
  <c r="W536" i="3"/>
  <c r="W540" i="3"/>
  <c r="W544" i="3"/>
  <c r="W548" i="3"/>
  <c r="W552" i="3"/>
  <c r="W556" i="3"/>
  <c r="X556" i="3" s="1"/>
  <c r="Y556" i="3" s="1"/>
  <c r="W560" i="3"/>
  <c r="W564" i="3"/>
  <c r="W568" i="3"/>
  <c r="W572" i="3"/>
  <c r="W576" i="3"/>
  <c r="W580" i="3"/>
  <c r="W584" i="3"/>
  <c r="W588" i="3"/>
  <c r="X588" i="3" s="1"/>
  <c r="Y588" i="3" s="1"/>
  <c r="W592" i="3"/>
  <c r="W596" i="3"/>
  <c r="W600" i="3"/>
  <c r="W604" i="3"/>
  <c r="W608" i="3"/>
  <c r="W612" i="3"/>
  <c r="W616" i="3"/>
  <c r="W620" i="3"/>
  <c r="X620" i="3" s="1"/>
  <c r="Y620" i="3" s="1"/>
  <c r="W624" i="3"/>
  <c r="W628" i="3"/>
  <c r="W632" i="3"/>
  <c r="W636" i="3"/>
  <c r="W640" i="3"/>
  <c r="W644" i="3"/>
  <c r="W648" i="3"/>
  <c r="W652" i="3"/>
  <c r="X652" i="3" s="1"/>
  <c r="Y652" i="3" s="1"/>
  <c r="W656" i="3"/>
  <c r="W660" i="3"/>
  <c r="W664" i="3"/>
  <c r="W668" i="3"/>
  <c r="W672" i="3"/>
  <c r="W676" i="3"/>
  <c r="W680" i="3"/>
  <c r="W684" i="3"/>
  <c r="X684" i="3" s="1"/>
  <c r="Y684" i="3" s="1"/>
  <c r="W688" i="3"/>
  <c r="W692" i="3"/>
  <c r="W696" i="3"/>
  <c r="W700" i="3"/>
  <c r="W704" i="3"/>
  <c r="W708" i="3"/>
  <c r="W712" i="3"/>
  <c r="W716" i="3"/>
  <c r="X716" i="3" s="1"/>
  <c r="Y716" i="3" s="1"/>
  <c r="W720" i="3"/>
  <c r="W724" i="3"/>
  <c r="W728" i="3"/>
  <c r="W732" i="3"/>
  <c r="W736" i="3"/>
  <c r="W740" i="3"/>
  <c r="W744" i="3"/>
  <c r="W748" i="3"/>
  <c r="X748" i="3" s="1"/>
  <c r="Y748" i="3" s="1"/>
  <c r="W11" i="3"/>
  <c r="W27" i="3"/>
  <c r="W43" i="3"/>
  <c r="W59" i="3"/>
  <c r="W72" i="3"/>
  <c r="W80" i="3"/>
  <c r="W88" i="3"/>
  <c r="W96" i="3"/>
  <c r="X96" i="3" s="1"/>
  <c r="Y96" i="3" s="1"/>
  <c r="W104" i="3"/>
  <c r="W112" i="3"/>
  <c r="W120" i="3"/>
  <c r="W128" i="3"/>
  <c r="W136" i="3"/>
  <c r="W144" i="3"/>
  <c r="W152" i="3"/>
  <c r="W160" i="3"/>
  <c r="W168" i="3"/>
  <c r="W176" i="3"/>
  <c r="W184" i="3"/>
  <c r="W192" i="3"/>
  <c r="W200" i="3"/>
  <c r="W208" i="3"/>
  <c r="W216" i="3"/>
  <c r="W224" i="3"/>
  <c r="W232" i="3"/>
  <c r="W240" i="3"/>
  <c r="W248" i="3"/>
  <c r="W256" i="3"/>
  <c r="W264" i="3"/>
  <c r="W272" i="3"/>
  <c r="W280" i="3"/>
  <c r="W288" i="3"/>
  <c r="W296" i="3"/>
  <c r="W301" i="3"/>
  <c r="W305" i="3"/>
  <c r="W309" i="3"/>
  <c r="X309" i="3" s="1"/>
  <c r="Y309" i="3" s="1"/>
  <c r="W313" i="3"/>
  <c r="W317" i="3"/>
  <c r="W321" i="3"/>
  <c r="W325" i="3"/>
  <c r="W329" i="3"/>
  <c r="W333" i="3"/>
  <c r="W337" i="3"/>
  <c r="W341" i="3"/>
  <c r="X341" i="3" s="1"/>
  <c r="Y341" i="3" s="1"/>
  <c r="W345" i="3"/>
  <c r="W349" i="3"/>
  <c r="W353" i="3"/>
  <c r="W357" i="3"/>
  <c r="W361" i="3"/>
  <c r="W365" i="3"/>
  <c r="W369" i="3"/>
  <c r="W373" i="3"/>
  <c r="X373" i="3" s="1"/>
  <c r="Y373" i="3" s="1"/>
  <c r="W377" i="3"/>
  <c r="W381" i="3"/>
  <c r="W385" i="3"/>
  <c r="W389" i="3"/>
  <c r="W393" i="3"/>
  <c r="W397" i="3"/>
  <c r="W401" i="3"/>
  <c r="W405" i="3"/>
  <c r="X405" i="3" s="1"/>
  <c r="Y405" i="3" s="1"/>
  <c r="W409" i="3"/>
  <c r="W413" i="3"/>
  <c r="W417" i="3"/>
  <c r="W421" i="3"/>
  <c r="W425" i="3"/>
  <c r="W429" i="3"/>
  <c r="W433" i="3"/>
  <c r="W437" i="3"/>
  <c r="X437" i="3" s="1"/>
  <c r="Y437" i="3" s="1"/>
  <c r="W441" i="3"/>
  <c r="W445" i="3"/>
  <c r="W449" i="3"/>
  <c r="W453" i="3"/>
  <c r="W457" i="3"/>
  <c r="W461" i="3"/>
  <c r="W465" i="3"/>
  <c r="W469" i="3"/>
  <c r="X469" i="3" s="1"/>
  <c r="Y469" i="3" s="1"/>
  <c r="W473" i="3"/>
  <c r="W477" i="3"/>
  <c r="W481" i="3"/>
  <c r="W485" i="3"/>
  <c r="W489" i="3"/>
  <c r="W493" i="3"/>
  <c r="W497" i="3"/>
  <c r="W501" i="3"/>
  <c r="X501" i="3" s="1"/>
  <c r="Y501" i="3" s="1"/>
  <c r="W505" i="3"/>
  <c r="W509" i="3"/>
  <c r="W513" i="3"/>
  <c r="W517" i="3"/>
  <c r="W521" i="3"/>
  <c r="W525" i="3"/>
  <c r="W529" i="3"/>
  <c r="W533" i="3"/>
  <c r="X533" i="3" s="1"/>
  <c r="Y533" i="3" s="1"/>
  <c r="W537" i="3"/>
  <c r="W541" i="3"/>
  <c r="W545" i="3"/>
  <c r="W549" i="3"/>
  <c r="W553" i="3"/>
  <c r="W557" i="3"/>
  <c r="W561" i="3"/>
  <c r="W565" i="3"/>
  <c r="X565" i="3" s="1"/>
  <c r="Y565" i="3" s="1"/>
  <c r="W569" i="3"/>
  <c r="W573" i="3"/>
  <c r="W577" i="3"/>
  <c r="W581" i="3"/>
  <c r="W585" i="3"/>
  <c r="W589" i="3"/>
  <c r="W593" i="3"/>
  <c r="W597" i="3"/>
  <c r="X597" i="3" s="1"/>
  <c r="Y597" i="3" s="1"/>
  <c r="W601" i="3"/>
  <c r="W605" i="3"/>
  <c r="W609" i="3"/>
  <c r="W613" i="3"/>
  <c r="W617" i="3"/>
  <c r="W621" i="3"/>
  <c r="W625" i="3"/>
  <c r="W629" i="3"/>
  <c r="X629" i="3" s="1"/>
  <c r="Y629" i="3" s="1"/>
  <c r="W633" i="3"/>
  <c r="W637" i="3"/>
  <c r="W641" i="3"/>
  <c r="W645" i="3"/>
  <c r="W649" i="3"/>
  <c r="W653" i="3"/>
  <c r="W657" i="3"/>
  <c r="W661" i="3"/>
  <c r="X661" i="3" s="1"/>
  <c r="Y661" i="3" s="1"/>
  <c r="W665" i="3"/>
  <c r="W669" i="3"/>
  <c r="W673" i="3"/>
  <c r="W677" i="3"/>
  <c r="W681" i="3"/>
  <c r="W685" i="3"/>
  <c r="W689" i="3"/>
  <c r="W693" i="3"/>
  <c r="X693" i="3" s="1"/>
  <c r="Y693" i="3" s="1"/>
  <c r="W697" i="3"/>
  <c r="W701" i="3"/>
  <c r="W705" i="3"/>
  <c r="W709" i="3"/>
  <c r="W713" i="3"/>
  <c r="W717" i="3"/>
  <c r="W721" i="3"/>
  <c r="W725" i="3"/>
  <c r="X725" i="3" s="1"/>
  <c r="Y725" i="3" s="1"/>
  <c r="W729" i="3"/>
  <c r="W733" i="3"/>
  <c r="W15" i="3"/>
  <c r="W75" i="3"/>
  <c r="X75" i="3" s="1"/>
  <c r="Y75" i="3" s="1"/>
  <c r="W107" i="3"/>
  <c r="W139" i="3"/>
  <c r="W171" i="3"/>
  <c r="W203" i="3"/>
  <c r="W235" i="3"/>
  <c r="W267" i="3"/>
  <c r="W298" i="3"/>
  <c r="W314" i="3"/>
  <c r="X314" i="3" s="1"/>
  <c r="Y314" i="3" s="1"/>
  <c r="W330" i="3"/>
  <c r="W346" i="3"/>
  <c r="W362" i="3"/>
  <c r="W378" i="3"/>
  <c r="X378" i="3" s="1"/>
  <c r="Y378" i="3" s="1"/>
  <c r="W394" i="3"/>
  <c r="W410" i="3"/>
  <c r="W426" i="3"/>
  <c r="W442" i="3"/>
  <c r="X442" i="3" s="1"/>
  <c r="Y442" i="3" s="1"/>
  <c r="W458" i="3"/>
  <c r="W474" i="3"/>
  <c r="W490" i="3"/>
  <c r="W506" i="3"/>
  <c r="X506" i="3" s="1"/>
  <c r="Y506" i="3" s="1"/>
  <c r="W522" i="3"/>
  <c r="W538" i="3"/>
  <c r="W554" i="3"/>
  <c r="W570" i="3"/>
  <c r="X570" i="3" s="1"/>
  <c r="Y570" i="3" s="1"/>
  <c r="W586" i="3"/>
  <c r="W602" i="3"/>
  <c r="W618" i="3"/>
  <c r="W634" i="3"/>
  <c r="X634" i="3" s="1"/>
  <c r="Y634" i="3" s="1"/>
  <c r="W650" i="3"/>
  <c r="W666" i="3"/>
  <c r="W682" i="3"/>
  <c r="W698" i="3"/>
  <c r="X698" i="3" s="1"/>
  <c r="Y698" i="3" s="1"/>
  <c r="W714" i="3"/>
  <c r="W730" i="3"/>
  <c r="W741" i="3"/>
  <c r="W749" i="3"/>
  <c r="X749" i="3" s="1"/>
  <c r="Y749" i="3" s="1"/>
  <c r="W753" i="3"/>
  <c r="W757" i="3"/>
  <c r="W761" i="3"/>
  <c r="W765" i="3"/>
  <c r="X765" i="3" s="1"/>
  <c r="Y765" i="3" s="1"/>
  <c r="W769" i="3"/>
  <c r="W773" i="3"/>
  <c r="W777" i="3"/>
  <c r="W781" i="3"/>
  <c r="X781" i="3" s="1"/>
  <c r="Y781" i="3" s="1"/>
  <c r="W785" i="3"/>
  <c r="W789" i="3"/>
  <c r="W793" i="3"/>
  <c r="W797" i="3"/>
  <c r="X797" i="3" s="1"/>
  <c r="Y797" i="3" s="1"/>
  <c r="W801" i="3"/>
  <c r="W805" i="3"/>
  <c r="W809" i="3"/>
  <c r="W813" i="3"/>
  <c r="X813" i="3" s="1"/>
  <c r="Y813" i="3" s="1"/>
  <c r="W817" i="3"/>
  <c r="W821" i="3"/>
  <c r="W825" i="3"/>
  <c r="W829" i="3"/>
  <c r="X829" i="3" s="1"/>
  <c r="Y829" i="3" s="1"/>
  <c r="W833" i="3"/>
  <c r="W837" i="3"/>
  <c r="W841" i="3"/>
  <c r="W845" i="3"/>
  <c r="X845" i="3" s="1"/>
  <c r="Y845" i="3" s="1"/>
  <c r="W849" i="3"/>
  <c r="W853" i="3"/>
  <c r="W857" i="3"/>
  <c r="W861" i="3"/>
  <c r="X861" i="3" s="1"/>
  <c r="Y861" i="3" s="1"/>
  <c r="W865" i="3"/>
  <c r="W869" i="3"/>
  <c r="W873" i="3"/>
  <c r="W877" i="3"/>
  <c r="X877" i="3" s="1"/>
  <c r="Y877" i="3" s="1"/>
  <c r="W881" i="3"/>
  <c r="W885" i="3"/>
  <c r="W889" i="3"/>
  <c r="W893" i="3"/>
  <c r="X893" i="3" s="1"/>
  <c r="Y893" i="3" s="1"/>
  <c r="W897" i="3"/>
  <c r="W901" i="3"/>
  <c r="W905" i="3"/>
  <c r="W909" i="3"/>
  <c r="X909" i="3" s="1"/>
  <c r="Y909" i="3" s="1"/>
  <c r="W913" i="3"/>
  <c r="W917" i="3"/>
  <c r="W921" i="3"/>
  <c r="W925" i="3"/>
  <c r="X925" i="3" s="1"/>
  <c r="Y925" i="3" s="1"/>
  <c r="W929" i="3"/>
  <c r="W933" i="3"/>
  <c r="W937" i="3"/>
  <c r="W941" i="3"/>
  <c r="X941" i="3" s="1"/>
  <c r="Y941" i="3" s="1"/>
  <c r="W945" i="3"/>
  <c r="W949" i="3"/>
  <c r="W953" i="3"/>
  <c r="W957" i="3"/>
  <c r="X957" i="3" s="1"/>
  <c r="Y957" i="3" s="1"/>
  <c r="W961" i="3"/>
  <c r="W965" i="3"/>
  <c r="W969" i="3"/>
  <c r="W973" i="3"/>
  <c r="X973" i="3" s="1"/>
  <c r="Y973" i="3" s="1"/>
  <c r="W977" i="3"/>
  <c r="W981" i="3"/>
  <c r="W985" i="3"/>
  <c r="W989" i="3"/>
  <c r="X989" i="3" s="1"/>
  <c r="Y989" i="3" s="1"/>
  <c r="W993" i="3"/>
  <c r="W997" i="3"/>
  <c r="W1001" i="3"/>
  <c r="W1005" i="3"/>
  <c r="X1005" i="3" s="1"/>
  <c r="Y1005" i="3" s="1"/>
  <c r="W1009" i="3"/>
  <c r="W1013" i="3"/>
  <c r="W1017" i="3"/>
  <c r="W1021" i="3"/>
  <c r="X1021" i="3" s="1"/>
  <c r="Y1021" i="3" s="1"/>
  <c r="W1025" i="3"/>
  <c r="W1029" i="3"/>
  <c r="W1033" i="3"/>
  <c r="W1037" i="3"/>
  <c r="X1037" i="3" s="1"/>
  <c r="Y1037" i="3" s="1"/>
  <c r="W1041" i="3"/>
  <c r="W1045" i="3"/>
  <c r="W1049" i="3"/>
  <c r="W1053" i="3"/>
  <c r="X1053" i="3" s="1"/>
  <c r="Y1053" i="3" s="1"/>
  <c r="W1057" i="3"/>
  <c r="W1061" i="3"/>
  <c r="W1065" i="3"/>
  <c r="W1069" i="3"/>
  <c r="X1069" i="3" s="1"/>
  <c r="Y1069" i="3" s="1"/>
  <c r="W1073" i="3"/>
  <c r="W1077" i="3"/>
  <c r="W1081" i="3"/>
  <c r="W1085" i="3"/>
  <c r="X1085" i="3" s="1"/>
  <c r="Y1085" i="3" s="1"/>
  <c r="W1089" i="3"/>
  <c r="W1093" i="3"/>
  <c r="W1097" i="3"/>
  <c r="W1101" i="3"/>
  <c r="X1101" i="3" s="1"/>
  <c r="Y1101" i="3" s="1"/>
  <c r="W1105" i="3"/>
  <c r="W1109" i="3"/>
  <c r="W1113" i="3"/>
  <c r="W1117" i="3"/>
  <c r="X1117" i="3" s="1"/>
  <c r="Y1117" i="3" s="1"/>
  <c r="W1121" i="3"/>
  <c r="W1125" i="3"/>
  <c r="W1129" i="3"/>
  <c r="W1133" i="3"/>
  <c r="X1133" i="3" s="1"/>
  <c r="Y1133" i="3" s="1"/>
  <c r="W1137" i="3"/>
  <c r="W1141" i="3"/>
  <c r="W1145" i="3"/>
  <c r="W1149" i="3"/>
  <c r="X1149" i="3" s="1"/>
  <c r="Y1149" i="3" s="1"/>
  <c r="W1153" i="3"/>
  <c r="W1157" i="3"/>
  <c r="W1161" i="3"/>
  <c r="W1165" i="3"/>
  <c r="X1165" i="3" s="1"/>
  <c r="Y1165" i="3" s="1"/>
  <c r="W1169" i="3"/>
  <c r="W1173" i="3"/>
  <c r="W1177" i="3"/>
  <c r="W1181" i="3"/>
  <c r="X1181" i="3" s="1"/>
  <c r="Y1181" i="3" s="1"/>
  <c r="W1185" i="3"/>
  <c r="W1189" i="3"/>
  <c r="W1193" i="3"/>
  <c r="W1197" i="3"/>
  <c r="X1197" i="3" s="1"/>
  <c r="Y1197" i="3" s="1"/>
  <c r="W1201" i="3"/>
  <c r="W1205" i="3"/>
  <c r="W1209" i="3"/>
  <c r="W1213" i="3"/>
  <c r="X1213" i="3" s="1"/>
  <c r="Y1213" i="3" s="1"/>
  <c r="W1217" i="3"/>
  <c r="W1221" i="3"/>
  <c r="W1225" i="3"/>
  <c r="W1229" i="3"/>
  <c r="X1229" i="3" s="1"/>
  <c r="Y1229" i="3" s="1"/>
  <c r="W1233" i="3"/>
  <c r="W1237" i="3"/>
  <c r="W1241" i="3"/>
  <c r="W1245" i="3"/>
  <c r="X1245" i="3" s="1"/>
  <c r="Y1245" i="3" s="1"/>
  <c r="W1249" i="3"/>
  <c r="W1253" i="3"/>
  <c r="W1257" i="3"/>
  <c r="W1261" i="3"/>
  <c r="X1261" i="3" s="1"/>
  <c r="Y1261" i="3" s="1"/>
  <c r="W1265" i="3"/>
  <c r="W1269" i="3"/>
  <c r="W1273" i="3"/>
  <c r="W1277" i="3"/>
  <c r="X1277" i="3" s="1"/>
  <c r="Y1277" i="3" s="1"/>
  <c r="W1281" i="3"/>
  <c r="W1285" i="3"/>
  <c r="W1289" i="3"/>
  <c r="W1293" i="3"/>
  <c r="X1293" i="3" s="1"/>
  <c r="Y1293" i="3" s="1"/>
  <c r="W1297" i="3"/>
  <c r="W1301" i="3"/>
  <c r="W1305" i="3"/>
  <c r="W1309" i="3"/>
  <c r="X1309" i="3" s="1"/>
  <c r="Y1309" i="3" s="1"/>
  <c r="W1313" i="3"/>
  <c r="W1317" i="3"/>
  <c r="W1321" i="3"/>
  <c r="W1325" i="3"/>
  <c r="X1325" i="3" s="1"/>
  <c r="Y1325" i="3" s="1"/>
  <c r="W1329" i="3"/>
  <c r="W1333" i="3"/>
  <c r="W1337" i="3"/>
  <c r="W1341" i="3"/>
  <c r="X1341" i="3" s="1"/>
  <c r="Y1341" i="3" s="1"/>
  <c r="W1345" i="3"/>
  <c r="W1349" i="3"/>
  <c r="W1353" i="3"/>
  <c r="W1357" i="3"/>
  <c r="X1357" i="3" s="1"/>
  <c r="Y1357" i="3" s="1"/>
  <c r="W1361" i="3"/>
  <c r="W1365" i="3"/>
  <c r="W1369" i="3"/>
  <c r="W1373" i="3"/>
  <c r="X1373" i="3" s="1"/>
  <c r="Y1373" i="3" s="1"/>
  <c r="W1377" i="3"/>
  <c r="W1381" i="3"/>
  <c r="W1385" i="3"/>
  <c r="W1389" i="3"/>
  <c r="X1389" i="3" s="1"/>
  <c r="Y1389" i="3" s="1"/>
  <c r="W1393" i="3"/>
  <c r="W1397" i="3"/>
  <c r="W1401" i="3"/>
  <c r="W1405" i="3"/>
  <c r="W1409" i="3"/>
  <c r="W1413" i="3"/>
  <c r="W1417" i="3"/>
  <c r="W1421" i="3"/>
  <c r="W1425" i="3"/>
  <c r="W1429" i="3"/>
  <c r="W1433" i="3"/>
  <c r="W1437" i="3"/>
  <c r="W1441" i="3"/>
  <c r="W1445" i="3"/>
  <c r="W1449" i="3"/>
  <c r="W1453" i="3"/>
  <c r="X1453" i="3" s="1"/>
  <c r="Y1453" i="3" s="1"/>
  <c r="W1457" i="3"/>
  <c r="W1461" i="3"/>
  <c r="W1465" i="3"/>
  <c r="W1469" i="3"/>
  <c r="W1473" i="3"/>
  <c r="W1477" i="3"/>
  <c r="W1481" i="3"/>
  <c r="W1485" i="3"/>
  <c r="X1485" i="3" s="1"/>
  <c r="Y1485" i="3" s="1"/>
  <c r="W1489" i="3"/>
  <c r="W1493" i="3"/>
  <c r="W1497" i="3"/>
  <c r="W1501" i="3"/>
  <c r="X1501" i="3" s="1"/>
  <c r="Y1501" i="3" s="1"/>
  <c r="W1505" i="3"/>
  <c r="W1509" i="3"/>
  <c r="W1513" i="3"/>
  <c r="W1517" i="3"/>
  <c r="W1521" i="3"/>
  <c r="W1525" i="3"/>
  <c r="W1529" i="3"/>
  <c r="W1533" i="3"/>
  <c r="W1537" i="3"/>
  <c r="W1541" i="3"/>
  <c r="W1545" i="3"/>
  <c r="W1549" i="3"/>
  <c r="W1553" i="3"/>
  <c r="W1557" i="3"/>
  <c r="W1561" i="3"/>
  <c r="W1565" i="3"/>
  <c r="W1569" i="3"/>
  <c r="W1573" i="3"/>
  <c r="W1577" i="3"/>
  <c r="W1581" i="3"/>
  <c r="X1581" i="3" s="1"/>
  <c r="Y1581" i="3" s="1"/>
  <c r="W1585" i="3"/>
  <c r="W1589" i="3"/>
  <c r="W1593" i="3"/>
  <c r="W1597" i="3"/>
  <c r="W1601" i="3"/>
  <c r="W1605" i="3"/>
  <c r="W1609" i="3"/>
  <c r="W1613" i="3"/>
  <c r="X1613" i="3" s="1"/>
  <c r="Y1613" i="3" s="1"/>
  <c r="W1617" i="3"/>
  <c r="W1621" i="3"/>
  <c r="W1625" i="3"/>
  <c r="W1629" i="3"/>
  <c r="X1629" i="3" s="1"/>
  <c r="Y1629" i="3" s="1"/>
  <c r="W1633" i="3"/>
  <c r="W31" i="3"/>
  <c r="W83" i="3"/>
  <c r="W115" i="3"/>
  <c r="X115" i="3" s="1"/>
  <c r="Y115" i="3" s="1"/>
  <c r="W147" i="3"/>
  <c r="W179" i="3"/>
  <c r="W211" i="3"/>
  <c r="W243" i="3"/>
  <c r="X243" i="3" s="1"/>
  <c r="Y243" i="3" s="1"/>
  <c r="W275" i="3"/>
  <c r="W302" i="3"/>
  <c r="W318" i="3"/>
  <c r="W334" i="3"/>
  <c r="X334" i="3" s="1"/>
  <c r="Y334" i="3" s="1"/>
  <c r="W350" i="3"/>
  <c r="W366" i="3"/>
  <c r="W382" i="3"/>
  <c r="W398" i="3"/>
  <c r="X398" i="3" s="1"/>
  <c r="Y398" i="3" s="1"/>
  <c r="W414" i="3"/>
  <c r="W430" i="3"/>
  <c r="W446" i="3"/>
  <c r="W462" i="3"/>
  <c r="X462" i="3" s="1"/>
  <c r="Y462" i="3" s="1"/>
  <c r="W478" i="3"/>
  <c r="W494" i="3"/>
  <c r="W510" i="3"/>
  <c r="W526" i="3"/>
  <c r="X526" i="3" s="1"/>
  <c r="Y526" i="3" s="1"/>
  <c r="W542" i="3"/>
  <c r="W558" i="3"/>
  <c r="W574" i="3"/>
  <c r="W590" i="3"/>
  <c r="X590" i="3" s="1"/>
  <c r="Y590" i="3" s="1"/>
  <c r="W606" i="3"/>
  <c r="W622" i="3"/>
  <c r="W638" i="3"/>
  <c r="W654" i="3"/>
  <c r="X654" i="3" s="1"/>
  <c r="Y654" i="3" s="1"/>
  <c r="W670" i="3"/>
  <c r="W686" i="3"/>
  <c r="W702" i="3"/>
  <c r="W718" i="3"/>
  <c r="X718" i="3" s="1"/>
  <c r="Y718" i="3" s="1"/>
  <c r="W734" i="3"/>
  <c r="W742" i="3"/>
  <c r="W750" i="3"/>
  <c r="W754" i="3"/>
  <c r="X754" i="3" s="1"/>
  <c r="Y754" i="3" s="1"/>
  <c r="W758" i="3"/>
  <c r="W762" i="3"/>
  <c r="W766" i="3"/>
  <c r="W770" i="3"/>
  <c r="W774" i="3"/>
  <c r="W778" i="3"/>
  <c r="W782" i="3"/>
  <c r="W786" i="3"/>
  <c r="X786" i="3" s="1"/>
  <c r="Y786" i="3" s="1"/>
  <c r="W790" i="3"/>
  <c r="W794" i="3"/>
  <c r="W798" i="3"/>
  <c r="W802" i="3"/>
  <c r="W806" i="3"/>
  <c r="W810" i="3"/>
  <c r="W814" i="3"/>
  <c r="W818" i="3"/>
  <c r="X818" i="3" s="1"/>
  <c r="Y818" i="3" s="1"/>
  <c r="W822" i="3"/>
  <c r="W826" i="3"/>
  <c r="W830" i="3"/>
  <c r="W834" i="3"/>
  <c r="W838" i="3"/>
  <c r="W842" i="3"/>
  <c r="W846" i="3"/>
  <c r="W850" i="3"/>
  <c r="X850" i="3" s="1"/>
  <c r="Y850" i="3" s="1"/>
  <c r="W854" i="3"/>
  <c r="W858" i="3"/>
  <c r="W862" i="3"/>
  <c r="W866" i="3"/>
  <c r="W870" i="3"/>
  <c r="W874" i="3"/>
  <c r="W878" i="3"/>
  <c r="W882" i="3"/>
  <c r="X882" i="3" s="1"/>
  <c r="Y882" i="3" s="1"/>
  <c r="W886" i="3"/>
  <c r="W890" i="3"/>
  <c r="W894" i="3"/>
  <c r="W898" i="3"/>
  <c r="W902" i="3"/>
  <c r="W906" i="3"/>
  <c r="W910" i="3"/>
  <c r="W914" i="3"/>
  <c r="X914" i="3" s="1"/>
  <c r="Y914" i="3" s="1"/>
  <c r="W918" i="3"/>
  <c r="W922" i="3"/>
  <c r="W926" i="3"/>
  <c r="W930" i="3"/>
  <c r="W934" i="3"/>
  <c r="W938" i="3"/>
  <c r="W942" i="3"/>
  <c r="W946" i="3"/>
  <c r="X946" i="3" s="1"/>
  <c r="Y946" i="3" s="1"/>
  <c r="W950" i="3"/>
  <c r="W954" i="3"/>
  <c r="W958" i="3"/>
  <c r="W962" i="3"/>
  <c r="W966" i="3"/>
  <c r="W970" i="3"/>
  <c r="W974" i="3"/>
  <c r="W978" i="3"/>
  <c r="X978" i="3" s="1"/>
  <c r="Y978" i="3" s="1"/>
  <c r="W982" i="3"/>
  <c r="W986" i="3"/>
  <c r="W990" i="3"/>
  <c r="W994" i="3"/>
  <c r="W998" i="3"/>
  <c r="W1002" i="3"/>
  <c r="W1006" i="3"/>
  <c r="W1010" i="3"/>
  <c r="X1010" i="3" s="1"/>
  <c r="Y1010" i="3" s="1"/>
  <c r="W1014" i="3"/>
  <c r="W1018" i="3"/>
  <c r="W1022" i="3"/>
  <c r="W1026" i="3"/>
  <c r="W1030" i="3"/>
  <c r="W1034" i="3"/>
  <c r="W1038" i="3"/>
  <c r="W1042" i="3"/>
  <c r="X1042" i="3" s="1"/>
  <c r="Y1042" i="3" s="1"/>
  <c r="W1046" i="3"/>
  <c r="W1050" i="3"/>
  <c r="W1054" i="3"/>
  <c r="W1058" i="3"/>
  <c r="W1062" i="3"/>
  <c r="W1066" i="3"/>
  <c r="W1070" i="3"/>
  <c r="W1074" i="3"/>
  <c r="X1074" i="3" s="1"/>
  <c r="Y1074" i="3" s="1"/>
  <c r="W1078" i="3"/>
  <c r="W1082" i="3"/>
  <c r="W1086" i="3"/>
  <c r="W1090" i="3"/>
  <c r="W1094" i="3"/>
  <c r="W1098" i="3"/>
  <c r="W1102" i="3"/>
  <c r="W1106" i="3"/>
  <c r="X1106" i="3" s="1"/>
  <c r="Y1106" i="3" s="1"/>
  <c r="W1110" i="3"/>
  <c r="W1114" i="3"/>
  <c r="W1118" i="3"/>
  <c r="W1122" i="3"/>
  <c r="W1126" i="3"/>
  <c r="W1130" i="3"/>
  <c r="W1134" i="3"/>
  <c r="W1138" i="3"/>
  <c r="X1138" i="3" s="1"/>
  <c r="Y1138" i="3" s="1"/>
  <c r="W1142" i="3"/>
  <c r="W1146" i="3"/>
  <c r="W1150" i="3"/>
  <c r="W1154" i="3"/>
  <c r="W1158" i="3"/>
  <c r="W1162" i="3"/>
  <c r="W1166" i="3"/>
  <c r="W1170" i="3"/>
  <c r="X1170" i="3" s="1"/>
  <c r="Y1170" i="3" s="1"/>
  <c r="W1174" i="3"/>
  <c r="W1178" i="3"/>
  <c r="W1182" i="3"/>
  <c r="W1186" i="3"/>
  <c r="W1190" i="3"/>
  <c r="W1194" i="3"/>
  <c r="W1198" i="3"/>
  <c r="W1202" i="3"/>
  <c r="X1202" i="3" s="1"/>
  <c r="Y1202" i="3" s="1"/>
  <c r="W1206" i="3"/>
  <c r="W1210" i="3"/>
  <c r="W1214" i="3"/>
  <c r="W1218" i="3"/>
  <c r="W1222" i="3"/>
  <c r="W1226" i="3"/>
  <c r="W1230" i="3"/>
  <c r="W1234" i="3"/>
  <c r="X1234" i="3" s="1"/>
  <c r="Y1234" i="3" s="1"/>
  <c r="W1238" i="3"/>
  <c r="W1242" i="3"/>
  <c r="W1246" i="3"/>
  <c r="W1250" i="3"/>
  <c r="W1254" i="3"/>
  <c r="W1258" i="3"/>
  <c r="W1262" i="3"/>
  <c r="W1266" i="3"/>
  <c r="X1266" i="3" s="1"/>
  <c r="Y1266" i="3" s="1"/>
  <c r="W1270" i="3"/>
  <c r="W1274" i="3"/>
  <c r="W1278" i="3"/>
  <c r="W1282" i="3"/>
  <c r="X1282" i="3" s="1"/>
  <c r="Y1282" i="3" s="1"/>
  <c r="W1286" i="3"/>
  <c r="W1290" i="3"/>
  <c r="W1294" i="3"/>
  <c r="W1298" i="3"/>
  <c r="X1298" i="3" s="1"/>
  <c r="Y1298" i="3" s="1"/>
  <c r="W1302" i="3"/>
  <c r="W1306" i="3"/>
  <c r="W1310" i="3"/>
  <c r="W1314" i="3"/>
  <c r="X1314" i="3" s="1"/>
  <c r="Y1314" i="3" s="1"/>
  <c r="W1318" i="3"/>
  <c r="W1322" i="3"/>
  <c r="W1326" i="3"/>
  <c r="W1330" i="3"/>
  <c r="X1330" i="3" s="1"/>
  <c r="Y1330" i="3" s="1"/>
  <c r="W1334" i="3"/>
  <c r="W1338" i="3"/>
  <c r="W1342" i="3"/>
  <c r="W1346" i="3"/>
  <c r="W1350" i="3"/>
  <c r="W1354" i="3"/>
  <c r="W1358" i="3"/>
  <c r="W1362" i="3"/>
  <c r="W1366" i="3"/>
  <c r="W1370" i="3"/>
  <c r="W1374" i="3"/>
  <c r="W1378" i="3"/>
  <c r="X1378" i="3" s="1"/>
  <c r="Y1378" i="3" s="1"/>
  <c r="W1382" i="3"/>
  <c r="W1386" i="3"/>
  <c r="W1390" i="3"/>
  <c r="W1394" i="3"/>
  <c r="X1394" i="3" s="1"/>
  <c r="Y1394" i="3" s="1"/>
  <c r="W1398" i="3"/>
  <c r="W1402" i="3"/>
  <c r="W1406" i="3"/>
  <c r="W1410" i="3"/>
  <c r="W1414" i="3"/>
  <c r="W1418" i="3"/>
  <c r="W1422" i="3"/>
  <c r="W1426" i="3"/>
  <c r="W1430" i="3"/>
  <c r="W1434" i="3"/>
  <c r="W1438" i="3"/>
  <c r="W1442" i="3"/>
  <c r="W1446" i="3"/>
  <c r="W1450" i="3"/>
  <c r="W1454" i="3"/>
  <c r="W1458" i="3"/>
  <c r="X1458" i="3" s="1"/>
  <c r="Y1458" i="3" s="1"/>
  <c r="W1462" i="3"/>
  <c r="W1466" i="3"/>
  <c r="W1470" i="3"/>
  <c r="W1474" i="3"/>
  <c r="X1474" i="3" s="1"/>
  <c r="Y1474" i="3" s="1"/>
  <c r="W1478" i="3"/>
  <c r="W1482" i="3"/>
  <c r="W1486" i="3"/>
  <c r="W1490" i="3"/>
  <c r="X1490" i="3" s="1"/>
  <c r="Y1490" i="3" s="1"/>
  <c r="W1494" i="3"/>
  <c r="W1498" i="3"/>
  <c r="W1502" i="3"/>
  <c r="W1506" i="3"/>
  <c r="X1506" i="3" s="1"/>
  <c r="Y1506" i="3" s="1"/>
  <c r="W1510" i="3"/>
  <c r="W1514" i="3"/>
  <c r="W1518" i="3"/>
  <c r="W1522" i="3"/>
  <c r="W1526" i="3"/>
  <c r="W1530" i="3"/>
  <c r="W1534" i="3"/>
  <c r="W1538" i="3"/>
  <c r="W1542" i="3"/>
  <c r="W1546" i="3"/>
  <c r="W1550" i="3"/>
  <c r="W1554" i="3"/>
  <c r="W1558" i="3"/>
  <c r="W1562" i="3"/>
  <c r="W1566" i="3"/>
  <c r="W1570" i="3"/>
  <c r="W1574" i="3"/>
  <c r="W1578" i="3"/>
  <c r="W1582" i="3"/>
  <c r="W1586" i="3"/>
  <c r="X1586" i="3" s="1"/>
  <c r="Y1586" i="3" s="1"/>
  <c r="W1590" i="3"/>
  <c r="W1594" i="3"/>
  <c r="W1598" i="3"/>
  <c r="W1602" i="3"/>
  <c r="X1602" i="3" s="1"/>
  <c r="Y1602" i="3" s="1"/>
  <c r="W1606" i="3"/>
  <c r="W1610" i="3"/>
  <c r="W1614" i="3"/>
  <c r="W1618" i="3"/>
  <c r="X1618" i="3" s="1"/>
  <c r="Y1618" i="3" s="1"/>
  <c r="W1622" i="3"/>
  <c r="W1626" i="3"/>
  <c r="W1630" i="3"/>
  <c r="W1634" i="3"/>
  <c r="X1634" i="3" s="1"/>
  <c r="Y1634" i="3" s="1"/>
  <c r="W99" i="3"/>
  <c r="W163" i="3"/>
  <c r="W227" i="3"/>
  <c r="W259" i="3"/>
  <c r="X259" i="3" s="1"/>
  <c r="Y259" i="3" s="1"/>
  <c r="W310" i="3"/>
  <c r="W342" i="3"/>
  <c r="W374" i="3"/>
  <c r="W406" i="3"/>
  <c r="X406" i="3" s="1"/>
  <c r="Y406" i="3" s="1"/>
  <c r="W438" i="3"/>
  <c r="W470" i="3"/>
  <c r="W502" i="3"/>
  <c r="W550" i="3"/>
  <c r="X550" i="3" s="1"/>
  <c r="Y550" i="3" s="1"/>
  <c r="W582" i="3"/>
  <c r="W614" i="3"/>
  <c r="W646" i="3"/>
  <c r="W678" i="3"/>
  <c r="X678" i="3" s="1"/>
  <c r="Y678" i="3" s="1"/>
  <c r="W710" i="3"/>
  <c r="W738" i="3"/>
  <c r="W752" i="3"/>
  <c r="W760" i="3"/>
  <c r="W768" i="3"/>
  <c r="W780" i="3"/>
  <c r="W788" i="3"/>
  <c r="W796" i="3"/>
  <c r="W804" i="3"/>
  <c r="W812" i="3"/>
  <c r="W820" i="3"/>
  <c r="W832" i="3"/>
  <c r="X832" i="3" s="1"/>
  <c r="Y832" i="3" s="1"/>
  <c r="W840" i="3"/>
  <c r="W848" i="3"/>
  <c r="W856" i="3"/>
  <c r="W864" i="3"/>
  <c r="X864" i="3" s="1"/>
  <c r="Y864" i="3" s="1"/>
  <c r="W872" i="3"/>
  <c r="W880" i="3"/>
  <c r="W888" i="3"/>
  <c r="W896" i="3"/>
  <c r="X896" i="3" s="1"/>
  <c r="Y896" i="3" s="1"/>
  <c r="W904" i="3"/>
  <c r="W912" i="3"/>
  <c r="W920" i="3"/>
  <c r="W932" i="3"/>
  <c r="X932" i="3" s="1"/>
  <c r="Y932" i="3" s="1"/>
  <c r="W940" i="3"/>
  <c r="W948" i="3"/>
  <c r="W956" i="3"/>
  <c r="W964" i="3"/>
  <c r="X964" i="3" s="1"/>
  <c r="Y964" i="3" s="1"/>
  <c r="W972" i="3"/>
  <c r="W980" i="3"/>
  <c r="W988" i="3"/>
  <c r="W996" i="3"/>
  <c r="X996" i="3" s="1"/>
  <c r="Y996" i="3" s="1"/>
  <c r="W1008" i="3"/>
  <c r="W1016" i="3"/>
  <c r="W1024" i="3"/>
  <c r="W1032" i="3"/>
  <c r="X1032" i="3" s="1"/>
  <c r="Y1032" i="3" s="1"/>
  <c r="W1040" i="3"/>
  <c r="W1048" i="3"/>
  <c r="W1056" i="3"/>
  <c r="W1064" i="3"/>
  <c r="W1072" i="3"/>
  <c r="W1080" i="3"/>
  <c r="W1088" i="3"/>
  <c r="W1096" i="3"/>
  <c r="X1096" i="3" s="1"/>
  <c r="Y1096" i="3" s="1"/>
  <c r="W1104" i="3"/>
  <c r="W1112" i="3"/>
  <c r="W1120" i="3"/>
  <c r="W1132" i="3"/>
  <c r="W1140" i="3"/>
  <c r="W1148" i="3"/>
  <c r="W1156" i="3"/>
  <c r="W1164" i="3"/>
  <c r="X1164" i="3" s="1"/>
  <c r="Y1164" i="3" s="1"/>
  <c r="W47" i="3"/>
  <c r="W91" i="3"/>
  <c r="W123" i="3"/>
  <c r="W155" i="3"/>
  <c r="X155" i="3" s="1"/>
  <c r="Y155" i="3" s="1"/>
  <c r="W187" i="3"/>
  <c r="W219" i="3"/>
  <c r="W251" i="3"/>
  <c r="W283" i="3"/>
  <c r="X283" i="3" s="1"/>
  <c r="Y283" i="3" s="1"/>
  <c r="W306" i="3"/>
  <c r="W322" i="3"/>
  <c r="W338" i="3"/>
  <c r="W354" i="3"/>
  <c r="W370" i="3"/>
  <c r="W386" i="3"/>
  <c r="W402" i="3"/>
  <c r="W418" i="3"/>
  <c r="W434" i="3"/>
  <c r="W450" i="3"/>
  <c r="W466" i="3"/>
  <c r="W482" i="3"/>
  <c r="W498" i="3"/>
  <c r="W514" i="3"/>
  <c r="W530" i="3"/>
  <c r="W546" i="3"/>
  <c r="W562" i="3"/>
  <c r="W578" i="3"/>
  <c r="W594" i="3"/>
  <c r="W610" i="3"/>
  <c r="W626" i="3"/>
  <c r="W642" i="3"/>
  <c r="W658" i="3"/>
  <c r="W674" i="3"/>
  <c r="W690" i="3"/>
  <c r="W706" i="3"/>
  <c r="W722" i="3"/>
  <c r="W737" i="3"/>
  <c r="X737" i="3" s="1"/>
  <c r="Y737" i="3" s="1"/>
  <c r="W745" i="3"/>
  <c r="W751" i="3"/>
  <c r="W755" i="3"/>
  <c r="W759" i="3"/>
  <c r="X759" i="3" s="1"/>
  <c r="Y759" i="3" s="1"/>
  <c r="W763" i="3"/>
  <c r="W767" i="3"/>
  <c r="W771" i="3"/>
  <c r="W775" i="3"/>
  <c r="X775" i="3" s="1"/>
  <c r="Y775" i="3" s="1"/>
  <c r="W779" i="3"/>
  <c r="W783" i="3"/>
  <c r="W787" i="3"/>
  <c r="W791" i="3"/>
  <c r="X791" i="3" s="1"/>
  <c r="Y791" i="3" s="1"/>
  <c r="W795" i="3"/>
  <c r="W799" i="3"/>
  <c r="W803" i="3"/>
  <c r="W807" i="3"/>
  <c r="X807" i="3" s="1"/>
  <c r="Y807" i="3" s="1"/>
  <c r="W811" i="3"/>
  <c r="W815" i="3"/>
  <c r="W819" i="3"/>
  <c r="W823" i="3"/>
  <c r="X823" i="3" s="1"/>
  <c r="Y823" i="3" s="1"/>
  <c r="W827" i="3"/>
  <c r="W831" i="3"/>
  <c r="W835" i="3"/>
  <c r="W839" i="3"/>
  <c r="X839" i="3" s="1"/>
  <c r="Y839" i="3" s="1"/>
  <c r="W843" i="3"/>
  <c r="W847" i="3"/>
  <c r="W851" i="3"/>
  <c r="W855" i="3"/>
  <c r="X855" i="3" s="1"/>
  <c r="Y855" i="3" s="1"/>
  <c r="W859" i="3"/>
  <c r="W863" i="3"/>
  <c r="W867" i="3"/>
  <c r="W871" i="3"/>
  <c r="X871" i="3" s="1"/>
  <c r="Y871" i="3" s="1"/>
  <c r="W875" i="3"/>
  <c r="W879" i="3"/>
  <c r="W883" i="3"/>
  <c r="W887" i="3"/>
  <c r="X887" i="3" s="1"/>
  <c r="Y887" i="3" s="1"/>
  <c r="W891" i="3"/>
  <c r="W895" i="3"/>
  <c r="W899" i="3"/>
  <c r="W903" i="3"/>
  <c r="X903" i="3" s="1"/>
  <c r="Y903" i="3" s="1"/>
  <c r="W907" i="3"/>
  <c r="W911" i="3"/>
  <c r="W915" i="3"/>
  <c r="W919" i="3"/>
  <c r="X919" i="3" s="1"/>
  <c r="Y919" i="3" s="1"/>
  <c r="W923" i="3"/>
  <c r="W927" i="3"/>
  <c r="W931" i="3"/>
  <c r="W935" i="3"/>
  <c r="X935" i="3" s="1"/>
  <c r="Y935" i="3" s="1"/>
  <c r="W939" i="3"/>
  <c r="W943" i="3"/>
  <c r="W947" i="3"/>
  <c r="W951" i="3"/>
  <c r="X951" i="3" s="1"/>
  <c r="Y951" i="3" s="1"/>
  <c r="W955" i="3"/>
  <c r="W959" i="3"/>
  <c r="W963" i="3"/>
  <c r="W967" i="3"/>
  <c r="X967" i="3" s="1"/>
  <c r="Y967" i="3" s="1"/>
  <c r="W971" i="3"/>
  <c r="W975" i="3"/>
  <c r="W979" i="3"/>
  <c r="W983" i="3"/>
  <c r="X983" i="3" s="1"/>
  <c r="Y983" i="3" s="1"/>
  <c r="W987" i="3"/>
  <c r="W991" i="3"/>
  <c r="W995" i="3"/>
  <c r="W999" i="3"/>
  <c r="X999" i="3" s="1"/>
  <c r="Y999" i="3" s="1"/>
  <c r="W1003" i="3"/>
  <c r="W1007" i="3"/>
  <c r="W1011" i="3"/>
  <c r="W1015" i="3"/>
  <c r="X1015" i="3" s="1"/>
  <c r="Y1015" i="3" s="1"/>
  <c r="W1019" i="3"/>
  <c r="W1023" i="3"/>
  <c r="W1027" i="3"/>
  <c r="W1031" i="3"/>
  <c r="X1031" i="3" s="1"/>
  <c r="Y1031" i="3" s="1"/>
  <c r="W1035" i="3"/>
  <c r="W1039" i="3"/>
  <c r="W1043" i="3"/>
  <c r="W1047" i="3"/>
  <c r="X1047" i="3" s="1"/>
  <c r="Y1047" i="3" s="1"/>
  <c r="W1051" i="3"/>
  <c r="W1055" i="3"/>
  <c r="W1059" i="3"/>
  <c r="W1063" i="3"/>
  <c r="X1063" i="3" s="1"/>
  <c r="Y1063" i="3" s="1"/>
  <c r="W1067" i="3"/>
  <c r="W1071" i="3"/>
  <c r="W1075" i="3"/>
  <c r="W1079" i="3"/>
  <c r="X1079" i="3" s="1"/>
  <c r="Y1079" i="3" s="1"/>
  <c r="W1083" i="3"/>
  <c r="W1087" i="3"/>
  <c r="W1091" i="3"/>
  <c r="W1095" i="3"/>
  <c r="X1095" i="3" s="1"/>
  <c r="Y1095" i="3" s="1"/>
  <c r="W1099" i="3"/>
  <c r="W1103" i="3"/>
  <c r="W1107" i="3"/>
  <c r="W1111" i="3"/>
  <c r="X1111" i="3" s="1"/>
  <c r="Y1111" i="3" s="1"/>
  <c r="W1115" i="3"/>
  <c r="W1119" i="3"/>
  <c r="W1123" i="3"/>
  <c r="W1127" i="3"/>
  <c r="X1127" i="3" s="1"/>
  <c r="Y1127" i="3" s="1"/>
  <c r="W1131" i="3"/>
  <c r="W1135" i="3"/>
  <c r="W1139" i="3"/>
  <c r="W1143" i="3"/>
  <c r="X1143" i="3" s="1"/>
  <c r="Y1143" i="3" s="1"/>
  <c r="W1147" i="3"/>
  <c r="W1151" i="3"/>
  <c r="W1155" i="3"/>
  <c r="W1159" i="3"/>
  <c r="X1159" i="3" s="1"/>
  <c r="Y1159" i="3" s="1"/>
  <c r="W1163" i="3"/>
  <c r="W1167" i="3"/>
  <c r="W1171" i="3"/>
  <c r="W1175" i="3"/>
  <c r="X1175" i="3" s="1"/>
  <c r="Y1175" i="3" s="1"/>
  <c r="W1179" i="3"/>
  <c r="W1183" i="3"/>
  <c r="W1187" i="3"/>
  <c r="W1191" i="3"/>
  <c r="X1191" i="3" s="1"/>
  <c r="Y1191" i="3" s="1"/>
  <c r="W1195" i="3"/>
  <c r="W1199" i="3"/>
  <c r="W1203" i="3"/>
  <c r="W1207" i="3"/>
  <c r="X1207" i="3" s="1"/>
  <c r="Y1207" i="3" s="1"/>
  <c r="W1211" i="3"/>
  <c r="W1215" i="3"/>
  <c r="W1219" i="3"/>
  <c r="W1223" i="3"/>
  <c r="X1223" i="3" s="1"/>
  <c r="Y1223" i="3" s="1"/>
  <c r="W1227" i="3"/>
  <c r="W1231" i="3"/>
  <c r="W1235" i="3"/>
  <c r="W1239" i="3"/>
  <c r="X1239" i="3" s="1"/>
  <c r="Y1239" i="3" s="1"/>
  <c r="W1243" i="3"/>
  <c r="W1247" i="3"/>
  <c r="W1251" i="3"/>
  <c r="W1255" i="3"/>
  <c r="X1255" i="3" s="1"/>
  <c r="Y1255" i="3" s="1"/>
  <c r="W1259" i="3"/>
  <c r="W1263" i="3"/>
  <c r="W1267" i="3"/>
  <c r="W1271" i="3"/>
  <c r="X1271" i="3" s="1"/>
  <c r="Y1271" i="3" s="1"/>
  <c r="W1275" i="3"/>
  <c r="W1279" i="3"/>
  <c r="W1283" i="3"/>
  <c r="W1287" i="3"/>
  <c r="X1287" i="3" s="1"/>
  <c r="Y1287" i="3" s="1"/>
  <c r="W1291" i="3"/>
  <c r="W1295" i="3"/>
  <c r="W1299" i="3"/>
  <c r="W1303" i="3"/>
  <c r="X1303" i="3" s="1"/>
  <c r="Y1303" i="3" s="1"/>
  <c r="W1307" i="3"/>
  <c r="W1311" i="3"/>
  <c r="W1315" i="3"/>
  <c r="W1319" i="3"/>
  <c r="X1319" i="3" s="1"/>
  <c r="Y1319" i="3" s="1"/>
  <c r="W1323" i="3"/>
  <c r="W1327" i="3"/>
  <c r="W1331" i="3"/>
  <c r="W1335" i="3"/>
  <c r="X1335" i="3" s="1"/>
  <c r="Y1335" i="3" s="1"/>
  <c r="W1339" i="3"/>
  <c r="W1343" i="3"/>
  <c r="W1347" i="3"/>
  <c r="W1351" i="3"/>
  <c r="X1351" i="3" s="1"/>
  <c r="Y1351" i="3" s="1"/>
  <c r="W1355" i="3"/>
  <c r="W1359" i="3"/>
  <c r="W1363" i="3"/>
  <c r="W1367" i="3"/>
  <c r="X1367" i="3" s="1"/>
  <c r="Y1367" i="3" s="1"/>
  <c r="W1371" i="3"/>
  <c r="W1375" i="3"/>
  <c r="W1379" i="3"/>
  <c r="W1383" i="3"/>
  <c r="X1383" i="3" s="1"/>
  <c r="Y1383" i="3" s="1"/>
  <c r="W1387" i="3"/>
  <c r="W1391" i="3"/>
  <c r="W1395" i="3"/>
  <c r="W1399" i="3"/>
  <c r="W1403" i="3"/>
  <c r="W1407" i="3"/>
  <c r="W1411" i="3"/>
  <c r="W1415" i="3"/>
  <c r="X1415" i="3" s="1"/>
  <c r="Y1415" i="3" s="1"/>
  <c r="W1419" i="3"/>
  <c r="W1423" i="3"/>
  <c r="W1427" i="3"/>
  <c r="W1431" i="3"/>
  <c r="W1435" i="3"/>
  <c r="W1439" i="3"/>
  <c r="W1443" i="3"/>
  <c r="W1447" i="3"/>
  <c r="X1447" i="3" s="1"/>
  <c r="Y1447" i="3" s="1"/>
  <c r="W1451" i="3"/>
  <c r="W1455" i="3"/>
  <c r="W1459" i="3"/>
  <c r="W1463" i="3"/>
  <c r="W1467" i="3"/>
  <c r="W1471" i="3"/>
  <c r="W1475" i="3"/>
  <c r="W1479" i="3"/>
  <c r="X1479" i="3" s="1"/>
  <c r="Y1479" i="3" s="1"/>
  <c r="W1483" i="3"/>
  <c r="W1487" i="3"/>
  <c r="W1491" i="3"/>
  <c r="W1495" i="3"/>
  <c r="W1499" i="3"/>
  <c r="W1503" i="3"/>
  <c r="W1507" i="3"/>
  <c r="W1511" i="3"/>
  <c r="X1511" i="3" s="1"/>
  <c r="Y1511" i="3" s="1"/>
  <c r="W1515" i="3"/>
  <c r="W1519" i="3"/>
  <c r="W1523" i="3"/>
  <c r="W1527" i="3"/>
  <c r="W1531" i="3"/>
  <c r="W1535" i="3"/>
  <c r="W1539" i="3"/>
  <c r="W1543" i="3"/>
  <c r="X1543" i="3" s="1"/>
  <c r="Y1543" i="3" s="1"/>
  <c r="W1547" i="3"/>
  <c r="W1551" i="3"/>
  <c r="W1555" i="3"/>
  <c r="W1559" i="3"/>
  <c r="W1563" i="3"/>
  <c r="W1567" i="3"/>
  <c r="W1571" i="3"/>
  <c r="W1575" i="3"/>
  <c r="X1575" i="3" s="1"/>
  <c r="Y1575" i="3" s="1"/>
  <c r="W1579" i="3"/>
  <c r="W1583" i="3"/>
  <c r="W1587" i="3"/>
  <c r="W1591" i="3"/>
  <c r="W1595" i="3"/>
  <c r="W1599" i="3"/>
  <c r="W1603" i="3"/>
  <c r="W1607" i="3"/>
  <c r="X1607" i="3" s="1"/>
  <c r="Y1607" i="3" s="1"/>
  <c r="W1611" i="3"/>
  <c r="W1615" i="3"/>
  <c r="W1619" i="3"/>
  <c r="W1623" i="3"/>
  <c r="W1627" i="3"/>
  <c r="W1631" i="3"/>
  <c r="W63" i="3"/>
  <c r="W131" i="3"/>
  <c r="X131" i="3" s="1"/>
  <c r="Y131" i="3" s="1"/>
  <c r="W195" i="3"/>
  <c r="W291" i="3"/>
  <c r="W326" i="3"/>
  <c r="W358" i="3"/>
  <c r="X358" i="3" s="1"/>
  <c r="Y358" i="3" s="1"/>
  <c r="W390" i="3"/>
  <c r="W422" i="3"/>
  <c r="W454" i="3"/>
  <c r="W486" i="3"/>
  <c r="X486" i="3" s="1"/>
  <c r="Y486" i="3" s="1"/>
  <c r="W518" i="3"/>
  <c r="W534" i="3"/>
  <c r="W566" i="3"/>
  <c r="W598" i="3"/>
  <c r="X598" i="3" s="1"/>
  <c r="Y598" i="3" s="1"/>
  <c r="W630" i="3"/>
  <c r="W662" i="3"/>
  <c r="W694" i="3"/>
  <c r="W726" i="3"/>
  <c r="X726" i="3" s="1"/>
  <c r="Y726" i="3" s="1"/>
  <c r="W746" i="3"/>
  <c r="W756" i="3"/>
  <c r="X756" i="3" s="1"/>
  <c r="Y756" i="3" s="1"/>
  <c r="W764" i="3"/>
  <c r="W772" i="3"/>
  <c r="X772" i="3" s="1"/>
  <c r="Y772" i="3" s="1"/>
  <c r="W776" i="3"/>
  <c r="W784" i="3"/>
  <c r="W792" i="3"/>
  <c r="W800" i="3"/>
  <c r="X800" i="3" s="1"/>
  <c r="Y800" i="3" s="1"/>
  <c r="W808" i="3"/>
  <c r="W816" i="3"/>
  <c r="W824" i="3"/>
  <c r="W828" i="3"/>
  <c r="W836" i="3"/>
  <c r="W844" i="3"/>
  <c r="W852" i="3"/>
  <c r="W860" i="3"/>
  <c r="W868" i="3"/>
  <c r="W876" i="3"/>
  <c r="W884" i="3"/>
  <c r="W892" i="3"/>
  <c r="W900" i="3"/>
  <c r="W908" i="3"/>
  <c r="W916" i="3"/>
  <c r="W924" i="3"/>
  <c r="W928" i="3"/>
  <c r="W936" i="3"/>
  <c r="W944" i="3"/>
  <c r="W952" i="3"/>
  <c r="X952" i="3" s="1"/>
  <c r="Y952" i="3" s="1"/>
  <c r="W960" i="3"/>
  <c r="W968" i="3"/>
  <c r="W976" i="3"/>
  <c r="W984" i="3"/>
  <c r="X984" i="3" s="1"/>
  <c r="Y984" i="3" s="1"/>
  <c r="W992" i="3"/>
  <c r="W1000" i="3"/>
  <c r="W1004" i="3"/>
  <c r="W1012" i="3"/>
  <c r="X1012" i="3" s="1"/>
  <c r="Y1012" i="3" s="1"/>
  <c r="W1020" i="3"/>
  <c r="W1028" i="3"/>
  <c r="W1036" i="3"/>
  <c r="W1044" i="3"/>
  <c r="X1044" i="3" s="1"/>
  <c r="Y1044" i="3" s="1"/>
  <c r="W1052" i="3"/>
  <c r="W1060" i="3"/>
  <c r="W1068" i="3"/>
  <c r="W1076" i="3"/>
  <c r="X1076" i="3" s="1"/>
  <c r="Y1076" i="3" s="1"/>
  <c r="W1084" i="3"/>
  <c r="W1092" i="3"/>
  <c r="W1100" i="3"/>
  <c r="W1108" i="3"/>
  <c r="X1108" i="3" s="1"/>
  <c r="Y1108" i="3" s="1"/>
  <c r="W1116" i="3"/>
  <c r="W1124" i="3"/>
  <c r="W1128" i="3"/>
  <c r="W1136" i="3"/>
  <c r="W1144" i="3"/>
  <c r="W1152" i="3"/>
  <c r="W1160" i="3"/>
  <c r="W1168" i="3"/>
  <c r="W1172" i="3"/>
  <c r="W1188" i="3"/>
  <c r="W1204" i="3"/>
  <c r="W1220" i="3"/>
  <c r="W1236" i="3"/>
  <c r="W1252" i="3"/>
  <c r="W1268" i="3"/>
  <c r="W1284" i="3"/>
  <c r="X1284" i="3" s="1"/>
  <c r="Y1284" i="3" s="1"/>
  <c r="W1300" i="3"/>
  <c r="W1316" i="3"/>
  <c r="W1332" i="3"/>
  <c r="W1348" i="3"/>
  <c r="X1348" i="3" s="1"/>
  <c r="Y1348" i="3" s="1"/>
  <c r="W1364" i="3"/>
  <c r="W1380" i="3"/>
  <c r="W1396" i="3"/>
  <c r="W1412" i="3"/>
  <c r="X1412" i="3" s="1"/>
  <c r="Y1412" i="3" s="1"/>
  <c r="W1428" i="3"/>
  <c r="W1444" i="3"/>
  <c r="W1460" i="3"/>
  <c r="W1476" i="3"/>
  <c r="X1476" i="3" s="1"/>
  <c r="Y1476" i="3" s="1"/>
  <c r="W1492" i="3"/>
  <c r="W1508" i="3"/>
  <c r="W1524" i="3"/>
  <c r="W1540" i="3"/>
  <c r="X1540" i="3" s="1"/>
  <c r="Y1540" i="3" s="1"/>
  <c r="W1556" i="3"/>
  <c r="W1572" i="3"/>
  <c r="W1588" i="3"/>
  <c r="W1604" i="3"/>
  <c r="X1604" i="3" s="1"/>
  <c r="Y1604" i="3" s="1"/>
  <c r="W1620" i="3"/>
  <c r="W1176" i="3"/>
  <c r="W1192" i="3"/>
  <c r="W1208" i="3"/>
  <c r="X1208" i="3" s="1"/>
  <c r="Y1208" i="3" s="1"/>
  <c r="W1224" i="3"/>
  <c r="W1240" i="3"/>
  <c r="W1256" i="3"/>
  <c r="W1272" i="3"/>
  <c r="W1288" i="3"/>
  <c r="W1304" i="3"/>
  <c r="W1320" i="3"/>
  <c r="W1336" i="3"/>
  <c r="X1336" i="3" s="1"/>
  <c r="Y1336" i="3" s="1"/>
  <c r="W1352" i="3"/>
  <c r="W1368" i="3"/>
  <c r="W1384" i="3"/>
  <c r="W1400" i="3"/>
  <c r="X1400" i="3" s="1"/>
  <c r="Y1400" i="3" s="1"/>
  <c r="W1416" i="3"/>
  <c r="W1432" i="3"/>
  <c r="W1448" i="3"/>
  <c r="W1464" i="3"/>
  <c r="X1464" i="3" s="1"/>
  <c r="Y1464" i="3" s="1"/>
  <c r="W1480" i="3"/>
  <c r="W1496" i="3"/>
  <c r="W1512" i="3"/>
  <c r="W1528" i="3"/>
  <c r="X1528" i="3" s="1"/>
  <c r="Y1528" i="3" s="1"/>
  <c r="W1544" i="3"/>
  <c r="W1560" i="3"/>
  <c r="W1576" i="3"/>
  <c r="W1592" i="3"/>
  <c r="X1592" i="3" s="1"/>
  <c r="Y1592" i="3" s="1"/>
  <c r="W1608" i="3"/>
  <c r="W1624" i="3"/>
  <c r="W1180" i="3"/>
  <c r="W1196" i="3"/>
  <c r="W1212" i="3"/>
  <c r="W1228" i="3"/>
  <c r="W1244" i="3"/>
  <c r="W1260" i="3"/>
  <c r="W1276" i="3"/>
  <c r="W1292" i="3"/>
  <c r="W1308" i="3"/>
  <c r="W1324" i="3"/>
  <c r="X1324" i="3" s="1"/>
  <c r="Y1324" i="3" s="1"/>
  <c r="W1340" i="3"/>
  <c r="W1356" i="3"/>
  <c r="W1372" i="3"/>
  <c r="W1388" i="3"/>
  <c r="X1388" i="3" s="1"/>
  <c r="Y1388" i="3" s="1"/>
  <c r="W1404" i="3"/>
  <c r="W1420" i="3"/>
  <c r="W1436" i="3"/>
  <c r="W1452" i="3"/>
  <c r="X1452" i="3" s="1"/>
  <c r="Y1452" i="3" s="1"/>
  <c r="W1468" i="3"/>
  <c r="W1484" i="3"/>
  <c r="W1500" i="3"/>
  <c r="W1516" i="3"/>
  <c r="X1516" i="3" s="1"/>
  <c r="Y1516" i="3" s="1"/>
  <c r="W1532" i="3"/>
  <c r="W1548" i="3"/>
  <c r="W1564" i="3"/>
  <c r="W1580" i="3"/>
  <c r="X1580" i="3" s="1"/>
  <c r="Y1580" i="3" s="1"/>
  <c r="W1596" i="3"/>
  <c r="W1612" i="3"/>
  <c r="W1628" i="3"/>
  <c r="W1184" i="3"/>
  <c r="X1184" i="3" s="1"/>
  <c r="Y1184" i="3" s="1"/>
  <c r="W1200" i="3"/>
  <c r="W1216" i="3"/>
  <c r="W1232" i="3"/>
  <c r="W1248" i="3"/>
  <c r="X1248" i="3" s="1"/>
  <c r="Y1248" i="3" s="1"/>
  <c r="W1264" i="3"/>
  <c r="W1280" i="3"/>
  <c r="W1296" i="3"/>
  <c r="W1312" i="3"/>
  <c r="W1328" i="3"/>
  <c r="W1344" i="3"/>
  <c r="W1360" i="3"/>
  <c r="W1376" i="3"/>
  <c r="X1376" i="3" s="1"/>
  <c r="Y1376" i="3" s="1"/>
  <c r="W1392" i="3"/>
  <c r="W1408" i="3"/>
  <c r="W1424" i="3"/>
  <c r="W1440" i="3"/>
  <c r="X1440" i="3" s="1"/>
  <c r="Y1440" i="3" s="1"/>
  <c r="W1456" i="3"/>
  <c r="W1472" i="3"/>
  <c r="W1488" i="3"/>
  <c r="W1504" i="3"/>
  <c r="X1504" i="3" s="1"/>
  <c r="Y1504" i="3" s="1"/>
  <c r="W1520" i="3"/>
  <c r="W1536" i="3"/>
  <c r="W1552" i="3"/>
  <c r="W1568" i="3"/>
  <c r="X1568" i="3" s="1"/>
  <c r="Y1568" i="3" s="1"/>
  <c r="W1584" i="3"/>
  <c r="W1600" i="3"/>
  <c r="W1616" i="3"/>
  <c r="W1632" i="3"/>
  <c r="X1632" i="3" s="1"/>
  <c r="Y1632" i="3" s="1"/>
  <c r="D11" i="9"/>
  <c r="D10" i="9" s="1"/>
  <c r="O1635" i="6"/>
  <c r="X18" i="3"/>
  <c r="Y18" i="3" s="1"/>
  <c r="X26" i="3"/>
  <c r="Y26" i="3" s="1"/>
  <c r="X34" i="3"/>
  <c r="Y34" i="3" s="1"/>
  <c r="X42" i="3"/>
  <c r="Y42" i="3" s="1"/>
  <c r="X50" i="3"/>
  <c r="Y50" i="3" s="1"/>
  <c r="X58" i="3"/>
  <c r="Y58" i="3" s="1"/>
  <c r="X66" i="3"/>
  <c r="Y66" i="3" s="1"/>
  <c r="X74" i="3"/>
  <c r="Y74" i="3" s="1"/>
  <c r="X11" i="3"/>
  <c r="Y11" i="3" s="1"/>
  <c r="X19" i="3"/>
  <c r="Y19" i="3" s="1"/>
  <c r="X27" i="3"/>
  <c r="Y27" i="3" s="1"/>
  <c r="X12" i="3"/>
  <c r="Y12" i="3" s="1"/>
  <c r="X20" i="3"/>
  <c r="Y20" i="3" s="1"/>
  <c r="X28" i="3"/>
  <c r="Y28" i="3" s="1"/>
  <c r="X36" i="3"/>
  <c r="Y36" i="3" s="1"/>
  <c r="X44" i="3"/>
  <c r="Y44" i="3" s="1"/>
  <c r="X52" i="3"/>
  <c r="Y52" i="3" s="1"/>
  <c r="X60" i="3"/>
  <c r="Y60" i="3" s="1"/>
  <c r="X68" i="3"/>
  <c r="Y68" i="3" s="1"/>
  <c r="X76" i="3"/>
  <c r="Y76" i="3" s="1"/>
  <c r="X14" i="3"/>
  <c r="Y14" i="3" s="1"/>
  <c r="X22" i="3"/>
  <c r="Y22" i="3" s="1"/>
  <c r="X38" i="3"/>
  <c r="Y38" i="3" s="1"/>
  <c r="X46" i="3"/>
  <c r="Y46" i="3" s="1"/>
  <c r="X54" i="3"/>
  <c r="Y54" i="3" s="1"/>
  <c r="X15" i="3"/>
  <c r="Y15" i="3" s="1"/>
  <c r="X31" i="3"/>
  <c r="Y31" i="3" s="1"/>
  <c r="X39" i="3"/>
  <c r="Y39" i="3" s="1"/>
  <c r="X47" i="3"/>
  <c r="Y47" i="3" s="1"/>
  <c r="X55" i="3"/>
  <c r="Y55" i="3" s="1"/>
  <c r="X63" i="3"/>
  <c r="Y63" i="3" s="1"/>
  <c r="X71" i="3"/>
  <c r="Y71" i="3" s="1"/>
  <c r="X25" i="3"/>
  <c r="Y25" i="3" s="1"/>
  <c r="X41" i="3"/>
  <c r="Y41" i="3" s="1"/>
  <c r="X57" i="3"/>
  <c r="Y57" i="3" s="1"/>
  <c r="X73" i="3"/>
  <c r="Y73" i="3" s="1"/>
  <c r="X29" i="3"/>
  <c r="Y29" i="3" s="1"/>
  <c r="X51" i="3"/>
  <c r="Y51" i="3" s="1"/>
  <c r="X69" i="3"/>
  <c r="Y69" i="3" s="1"/>
  <c r="X82" i="3"/>
  <c r="Y82" i="3" s="1"/>
  <c r="X90" i="3"/>
  <c r="Y90" i="3" s="1"/>
  <c r="X98" i="3"/>
  <c r="Y98" i="3" s="1"/>
  <c r="X106" i="3"/>
  <c r="Y106" i="3" s="1"/>
  <c r="X114" i="3"/>
  <c r="Y114" i="3" s="1"/>
  <c r="X122" i="3"/>
  <c r="Y122" i="3" s="1"/>
  <c r="X130" i="3"/>
  <c r="Y130" i="3" s="1"/>
  <c r="X138" i="3"/>
  <c r="Y138" i="3" s="1"/>
  <c r="X146" i="3"/>
  <c r="Y146" i="3" s="1"/>
  <c r="X154" i="3"/>
  <c r="Y154" i="3" s="1"/>
  <c r="X162" i="3"/>
  <c r="Y162" i="3" s="1"/>
  <c r="X170" i="3"/>
  <c r="Y170" i="3" s="1"/>
  <c r="X178" i="3"/>
  <c r="Y178" i="3" s="1"/>
  <c r="X186" i="3"/>
  <c r="Y186" i="3" s="1"/>
  <c r="X194" i="3"/>
  <c r="Y194" i="3" s="1"/>
  <c r="X202" i="3"/>
  <c r="Y202" i="3" s="1"/>
  <c r="X210" i="3"/>
  <c r="Y210" i="3" s="1"/>
  <c r="X218" i="3"/>
  <c r="Y218" i="3" s="1"/>
  <c r="X226" i="3"/>
  <c r="Y226" i="3" s="1"/>
  <c r="X234" i="3"/>
  <c r="Y234" i="3" s="1"/>
  <c r="X242" i="3"/>
  <c r="Y242" i="3" s="1"/>
  <c r="X250" i="3"/>
  <c r="Y250" i="3" s="1"/>
  <c r="X258" i="3"/>
  <c r="Y258" i="3" s="1"/>
  <c r="X266" i="3"/>
  <c r="Y266" i="3" s="1"/>
  <c r="X274" i="3"/>
  <c r="Y274" i="3" s="1"/>
  <c r="X282" i="3"/>
  <c r="Y282" i="3" s="1"/>
  <c r="X290" i="3"/>
  <c r="Y290" i="3" s="1"/>
  <c r="X298" i="3"/>
  <c r="Y298" i="3" s="1"/>
  <c r="X306" i="3"/>
  <c r="Y306" i="3" s="1"/>
  <c r="X322" i="3"/>
  <c r="Y322" i="3" s="1"/>
  <c r="X330" i="3"/>
  <c r="Y330" i="3" s="1"/>
  <c r="X338" i="3"/>
  <c r="Y338" i="3" s="1"/>
  <c r="X346" i="3"/>
  <c r="Y346" i="3" s="1"/>
  <c r="X354" i="3"/>
  <c r="Y354" i="3" s="1"/>
  <c r="X362" i="3"/>
  <c r="Y362" i="3" s="1"/>
  <c r="X370" i="3"/>
  <c r="Y370" i="3" s="1"/>
  <c r="X386" i="3"/>
  <c r="Y386" i="3" s="1"/>
  <c r="X394" i="3"/>
  <c r="Y394" i="3" s="1"/>
  <c r="X402" i="3"/>
  <c r="Y402" i="3" s="1"/>
  <c r="X410" i="3"/>
  <c r="Y410" i="3" s="1"/>
  <c r="X418" i="3"/>
  <c r="Y418" i="3" s="1"/>
  <c r="X426" i="3"/>
  <c r="Y426" i="3" s="1"/>
  <c r="X434" i="3"/>
  <c r="Y434" i="3" s="1"/>
  <c r="X450" i="3"/>
  <c r="Y450" i="3" s="1"/>
  <c r="X458" i="3"/>
  <c r="Y458" i="3" s="1"/>
  <c r="X466" i="3"/>
  <c r="Y466" i="3" s="1"/>
  <c r="X474" i="3"/>
  <c r="Y474" i="3" s="1"/>
  <c r="X482" i="3"/>
  <c r="Y482" i="3" s="1"/>
  <c r="X490" i="3"/>
  <c r="Y490" i="3" s="1"/>
  <c r="X498" i="3"/>
  <c r="Y498" i="3" s="1"/>
  <c r="X514" i="3"/>
  <c r="Y514" i="3" s="1"/>
  <c r="X522" i="3"/>
  <c r="Y522" i="3" s="1"/>
  <c r="X530" i="3"/>
  <c r="Y530" i="3" s="1"/>
  <c r="X538" i="3"/>
  <c r="Y538" i="3" s="1"/>
  <c r="X546" i="3"/>
  <c r="Y546" i="3" s="1"/>
  <c r="X554" i="3"/>
  <c r="Y554" i="3" s="1"/>
  <c r="X562" i="3"/>
  <c r="Y562" i="3" s="1"/>
  <c r="X578" i="3"/>
  <c r="Y578" i="3" s="1"/>
  <c r="X586" i="3"/>
  <c r="Y586" i="3" s="1"/>
  <c r="X594" i="3"/>
  <c r="Y594" i="3" s="1"/>
  <c r="X602" i="3"/>
  <c r="Y602" i="3" s="1"/>
  <c r="X610" i="3"/>
  <c r="Y610" i="3" s="1"/>
  <c r="X618" i="3"/>
  <c r="Y618" i="3" s="1"/>
  <c r="X626" i="3"/>
  <c r="Y626" i="3" s="1"/>
  <c r="X642" i="3"/>
  <c r="Y642" i="3" s="1"/>
  <c r="X650" i="3"/>
  <c r="Y650" i="3" s="1"/>
  <c r="X658" i="3"/>
  <c r="Y658" i="3" s="1"/>
  <c r="X666" i="3"/>
  <c r="Y666" i="3" s="1"/>
  <c r="X674" i="3"/>
  <c r="Y674" i="3" s="1"/>
  <c r="X682" i="3"/>
  <c r="Y682" i="3" s="1"/>
  <c r="X690" i="3"/>
  <c r="Y690" i="3" s="1"/>
  <c r="X706" i="3"/>
  <c r="Y706" i="3" s="1"/>
  <c r="X714" i="3"/>
  <c r="Y714" i="3" s="1"/>
  <c r="X722" i="3"/>
  <c r="Y722" i="3" s="1"/>
  <c r="X730" i="3"/>
  <c r="Y730" i="3" s="1"/>
  <c r="X738" i="3"/>
  <c r="Y738" i="3" s="1"/>
  <c r="X746" i="3"/>
  <c r="Y746" i="3" s="1"/>
  <c r="X762" i="3"/>
  <c r="Y762" i="3" s="1"/>
  <c r="X770" i="3"/>
  <c r="Y770" i="3" s="1"/>
  <c r="X778" i="3"/>
  <c r="Y778" i="3" s="1"/>
  <c r="X794" i="3"/>
  <c r="Y794" i="3" s="1"/>
  <c r="X802" i="3"/>
  <c r="Y802" i="3" s="1"/>
  <c r="X810" i="3"/>
  <c r="Y810" i="3" s="1"/>
  <c r="X826" i="3"/>
  <c r="Y826" i="3" s="1"/>
  <c r="X834" i="3"/>
  <c r="Y834" i="3" s="1"/>
  <c r="X842" i="3"/>
  <c r="Y842" i="3" s="1"/>
  <c r="X858" i="3"/>
  <c r="Y858" i="3" s="1"/>
  <c r="X866" i="3"/>
  <c r="Y866" i="3" s="1"/>
  <c r="X874" i="3"/>
  <c r="Y874" i="3" s="1"/>
  <c r="X890" i="3"/>
  <c r="Y890" i="3" s="1"/>
  <c r="X898" i="3"/>
  <c r="Y898" i="3" s="1"/>
  <c r="X906" i="3"/>
  <c r="Y906" i="3" s="1"/>
  <c r="X922" i="3"/>
  <c r="Y922" i="3" s="1"/>
  <c r="X930" i="3"/>
  <c r="Y930" i="3" s="1"/>
  <c r="X938" i="3"/>
  <c r="Y938" i="3" s="1"/>
  <c r="X954" i="3"/>
  <c r="Y954" i="3" s="1"/>
  <c r="X962" i="3"/>
  <c r="Y962" i="3" s="1"/>
  <c r="X970" i="3"/>
  <c r="Y970" i="3" s="1"/>
  <c r="X986" i="3"/>
  <c r="Y986" i="3" s="1"/>
  <c r="X994" i="3"/>
  <c r="Y994" i="3" s="1"/>
  <c r="X1002" i="3"/>
  <c r="Y1002" i="3" s="1"/>
  <c r="X1018" i="3"/>
  <c r="Y1018" i="3" s="1"/>
  <c r="X1026" i="3"/>
  <c r="Y1026" i="3" s="1"/>
  <c r="X1034" i="3"/>
  <c r="Y1034" i="3" s="1"/>
  <c r="X1050" i="3"/>
  <c r="Y1050" i="3" s="1"/>
  <c r="X1058" i="3"/>
  <c r="Y1058" i="3" s="1"/>
  <c r="X1066" i="3"/>
  <c r="Y1066" i="3" s="1"/>
  <c r="X1082" i="3"/>
  <c r="Y1082" i="3" s="1"/>
  <c r="X1090" i="3"/>
  <c r="Y1090" i="3" s="1"/>
  <c r="X1098" i="3"/>
  <c r="Y1098" i="3" s="1"/>
  <c r="X1114" i="3"/>
  <c r="Y1114" i="3" s="1"/>
  <c r="X1122" i="3"/>
  <c r="Y1122" i="3" s="1"/>
  <c r="X1130" i="3"/>
  <c r="Y1130" i="3" s="1"/>
  <c r="X1146" i="3"/>
  <c r="Y1146" i="3" s="1"/>
  <c r="X1154" i="3"/>
  <c r="Y1154" i="3" s="1"/>
  <c r="X1162" i="3"/>
  <c r="Y1162" i="3" s="1"/>
  <c r="X1178" i="3"/>
  <c r="Y1178" i="3" s="1"/>
  <c r="X1186" i="3"/>
  <c r="Y1186" i="3" s="1"/>
  <c r="X1194" i="3"/>
  <c r="Y1194" i="3" s="1"/>
  <c r="X1210" i="3"/>
  <c r="Y1210" i="3" s="1"/>
  <c r="X1218" i="3"/>
  <c r="Y1218" i="3" s="1"/>
  <c r="X1226" i="3"/>
  <c r="Y1226" i="3" s="1"/>
  <c r="X1242" i="3"/>
  <c r="Y1242" i="3" s="1"/>
  <c r="X1250" i="3"/>
  <c r="Y1250" i="3" s="1"/>
  <c r="X1258" i="3"/>
  <c r="Y1258" i="3" s="1"/>
  <c r="X1274" i="3"/>
  <c r="Y1274" i="3" s="1"/>
  <c r="X35" i="3"/>
  <c r="Y35" i="3" s="1"/>
  <c r="X56" i="3"/>
  <c r="Y56" i="3" s="1"/>
  <c r="X72" i="3"/>
  <c r="Y72" i="3" s="1"/>
  <c r="X92" i="3"/>
  <c r="Y92" i="3" s="1"/>
  <c r="X100" i="3"/>
  <c r="Y100" i="3" s="1"/>
  <c r="X108" i="3"/>
  <c r="Y108" i="3" s="1"/>
  <c r="X124" i="3"/>
  <c r="Y124" i="3" s="1"/>
  <c r="X132" i="3"/>
  <c r="Y132" i="3" s="1"/>
  <c r="X140" i="3"/>
  <c r="Y140" i="3" s="1"/>
  <c r="X156" i="3"/>
  <c r="Y156" i="3" s="1"/>
  <c r="X164" i="3"/>
  <c r="Y164" i="3" s="1"/>
  <c r="X172" i="3"/>
  <c r="Y172" i="3" s="1"/>
  <c r="X188" i="3"/>
  <c r="Y188" i="3" s="1"/>
  <c r="X196" i="3"/>
  <c r="Y196" i="3" s="1"/>
  <c r="X204" i="3"/>
  <c r="Y204" i="3" s="1"/>
  <c r="X220" i="3"/>
  <c r="Y220" i="3" s="1"/>
  <c r="X228" i="3"/>
  <c r="Y228" i="3" s="1"/>
  <c r="X236" i="3"/>
  <c r="Y236" i="3" s="1"/>
  <c r="X252" i="3"/>
  <c r="Y252" i="3" s="1"/>
  <c r="X260" i="3"/>
  <c r="Y260" i="3" s="1"/>
  <c r="X268" i="3"/>
  <c r="Y268" i="3" s="1"/>
  <c r="X284" i="3"/>
  <c r="Y284" i="3" s="1"/>
  <c r="X292" i="3"/>
  <c r="Y292" i="3" s="1"/>
  <c r="X308" i="3"/>
  <c r="Y308" i="3" s="1"/>
  <c r="X316" i="3"/>
  <c r="Y316" i="3" s="1"/>
  <c r="X324" i="3"/>
  <c r="Y324" i="3" s="1"/>
  <c r="X340" i="3"/>
  <c r="Y340" i="3" s="1"/>
  <c r="X348" i="3"/>
  <c r="Y348" i="3" s="1"/>
  <c r="X356" i="3"/>
  <c r="Y356" i="3" s="1"/>
  <c r="X372" i="3"/>
  <c r="Y372" i="3" s="1"/>
  <c r="X380" i="3"/>
  <c r="Y380" i="3" s="1"/>
  <c r="X388" i="3"/>
  <c r="Y388" i="3" s="1"/>
  <c r="X404" i="3"/>
  <c r="Y404" i="3" s="1"/>
  <c r="X412" i="3"/>
  <c r="Y412" i="3" s="1"/>
  <c r="X420" i="3"/>
  <c r="Y420" i="3" s="1"/>
  <c r="X436" i="3"/>
  <c r="Y436" i="3" s="1"/>
  <c r="X444" i="3"/>
  <c r="Y444" i="3" s="1"/>
  <c r="X452" i="3"/>
  <c r="Y452" i="3" s="1"/>
  <c r="X468" i="3"/>
  <c r="Y468" i="3" s="1"/>
  <c r="X476" i="3"/>
  <c r="Y476" i="3" s="1"/>
  <c r="X484" i="3"/>
  <c r="Y484" i="3" s="1"/>
  <c r="X500" i="3"/>
  <c r="Y500" i="3" s="1"/>
  <c r="X508" i="3"/>
  <c r="Y508" i="3" s="1"/>
  <c r="X516" i="3"/>
  <c r="Y516" i="3" s="1"/>
  <c r="X532" i="3"/>
  <c r="Y532" i="3" s="1"/>
  <c r="X540" i="3"/>
  <c r="Y540" i="3" s="1"/>
  <c r="X548" i="3"/>
  <c r="Y548" i="3" s="1"/>
  <c r="X564" i="3"/>
  <c r="Y564" i="3" s="1"/>
  <c r="X572" i="3"/>
  <c r="Y572" i="3" s="1"/>
  <c r="X580" i="3"/>
  <c r="Y580" i="3" s="1"/>
  <c r="X596" i="3"/>
  <c r="Y596" i="3" s="1"/>
  <c r="X604" i="3"/>
  <c r="Y604" i="3" s="1"/>
  <c r="X612" i="3"/>
  <c r="Y612" i="3" s="1"/>
  <c r="X628" i="3"/>
  <c r="Y628" i="3" s="1"/>
  <c r="X636" i="3"/>
  <c r="Y636" i="3" s="1"/>
  <c r="X644" i="3"/>
  <c r="Y644" i="3" s="1"/>
  <c r="X660" i="3"/>
  <c r="Y660" i="3" s="1"/>
  <c r="X668" i="3"/>
  <c r="Y668" i="3" s="1"/>
  <c r="X676" i="3"/>
  <c r="Y676" i="3" s="1"/>
  <c r="X692" i="3"/>
  <c r="Y692" i="3" s="1"/>
  <c r="X700" i="3"/>
  <c r="Y700" i="3" s="1"/>
  <c r="X708" i="3"/>
  <c r="Y708" i="3" s="1"/>
  <c r="X724" i="3"/>
  <c r="Y724" i="3" s="1"/>
  <c r="X732" i="3"/>
  <c r="Y732" i="3" s="1"/>
  <c r="X740" i="3"/>
  <c r="Y740" i="3" s="1"/>
  <c r="X764" i="3"/>
  <c r="Y764" i="3" s="1"/>
  <c r="X780" i="3"/>
  <c r="Y780" i="3" s="1"/>
  <c r="X788" i="3"/>
  <c r="Y788" i="3" s="1"/>
  <c r="X796" i="3"/>
  <c r="Y796" i="3" s="1"/>
  <c r="X804" i="3"/>
  <c r="Y804" i="3" s="1"/>
  <c r="X812" i="3"/>
  <c r="Y812" i="3" s="1"/>
  <c r="X820" i="3"/>
  <c r="Y820" i="3" s="1"/>
  <c r="X828" i="3"/>
  <c r="Y828" i="3" s="1"/>
  <c r="X836" i="3"/>
  <c r="Y836" i="3" s="1"/>
  <c r="X844" i="3"/>
  <c r="Y844" i="3" s="1"/>
  <c r="X852" i="3"/>
  <c r="Y852" i="3" s="1"/>
  <c r="X860" i="3"/>
  <c r="Y860" i="3" s="1"/>
  <c r="X868" i="3"/>
  <c r="Y868" i="3" s="1"/>
  <c r="X876" i="3"/>
  <c r="Y876" i="3" s="1"/>
  <c r="X884" i="3"/>
  <c r="Y884" i="3" s="1"/>
  <c r="X892" i="3"/>
  <c r="Y892" i="3" s="1"/>
  <c r="X900" i="3"/>
  <c r="Y900" i="3" s="1"/>
  <c r="X908" i="3"/>
  <c r="Y908" i="3" s="1"/>
  <c r="X916" i="3"/>
  <c r="Y916" i="3" s="1"/>
  <c r="X924" i="3"/>
  <c r="Y924" i="3" s="1"/>
  <c r="X940" i="3"/>
  <c r="Y940" i="3" s="1"/>
  <c r="X948" i="3"/>
  <c r="Y948" i="3" s="1"/>
  <c r="X956" i="3"/>
  <c r="Y956" i="3" s="1"/>
  <c r="X972" i="3"/>
  <c r="Y972" i="3" s="1"/>
  <c r="X980" i="3"/>
  <c r="Y980" i="3" s="1"/>
  <c r="X988" i="3"/>
  <c r="Y988" i="3" s="1"/>
  <c r="X1004" i="3"/>
  <c r="Y1004" i="3" s="1"/>
  <c r="X1020" i="3"/>
  <c r="Y1020" i="3" s="1"/>
  <c r="X1028" i="3"/>
  <c r="Y1028" i="3" s="1"/>
  <c r="X1036" i="3"/>
  <c r="Y1036" i="3" s="1"/>
  <c r="X1052" i="3"/>
  <c r="Y1052" i="3" s="1"/>
  <c r="X1060" i="3"/>
  <c r="Y1060" i="3" s="1"/>
  <c r="X1068" i="3"/>
  <c r="Y1068" i="3" s="1"/>
  <c r="X37" i="3"/>
  <c r="Y37" i="3" s="1"/>
  <c r="X59" i="3"/>
  <c r="Y59" i="3" s="1"/>
  <c r="X85" i="3"/>
  <c r="Y85" i="3" s="1"/>
  <c r="X93" i="3"/>
  <c r="Y93" i="3" s="1"/>
  <c r="X101" i="3"/>
  <c r="Y101" i="3" s="1"/>
  <c r="X109" i="3"/>
  <c r="Y109" i="3" s="1"/>
  <c r="X117" i="3"/>
  <c r="Y117" i="3" s="1"/>
  <c r="X125" i="3"/>
  <c r="Y125" i="3" s="1"/>
  <c r="X133" i="3"/>
  <c r="Y133" i="3" s="1"/>
  <c r="X141" i="3"/>
  <c r="Y141" i="3" s="1"/>
  <c r="X149" i="3"/>
  <c r="Y149" i="3" s="1"/>
  <c r="X157" i="3"/>
  <c r="Y157" i="3" s="1"/>
  <c r="X165" i="3"/>
  <c r="Y165" i="3" s="1"/>
  <c r="X173" i="3"/>
  <c r="Y173" i="3" s="1"/>
  <c r="X181" i="3"/>
  <c r="Y181" i="3" s="1"/>
  <c r="X189" i="3"/>
  <c r="Y189" i="3" s="1"/>
  <c r="X197" i="3"/>
  <c r="Y197" i="3" s="1"/>
  <c r="X205" i="3"/>
  <c r="Y205" i="3" s="1"/>
  <c r="X213" i="3"/>
  <c r="Y213" i="3" s="1"/>
  <c r="X221" i="3"/>
  <c r="Y221" i="3" s="1"/>
  <c r="X229" i="3"/>
  <c r="Y229" i="3" s="1"/>
  <c r="X237" i="3"/>
  <c r="Y237" i="3" s="1"/>
  <c r="X245" i="3"/>
  <c r="Y245" i="3" s="1"/>
  <c r="X253" i="3"/>
  <c r="Y253" i="3" s="1"/>
  <c r="X261" i="3"/>
  <c r="Y261" i="3" s="1"/>
  <c r="X269" i="3"/>
  <c r="Y269" i="3" s="1"/>
  <c r="X277" i="3"/>
  <c r="Y277" i="3" s="1"/>
  <c r="X285" i="3"/>
  <c r="Y285" i="3" s="1"/>
  <c r="X293" i="3"/>
  <c r="Y293" i="3" s="1"/>
  <c r="X301" i="3"/>
  <c r="Y301" i="3" s="1"/>
  <c r="X317" i="3"/>
  <c r="Y317" i="3" s="1"/>
  <c r="X325" i="3"/>
  <c r="Y325" i="3" s="1"/>
  <c r="X333" i="3"/>
  <c r="Y333" i="3" s="1"/>
  <c r="X349" i="3"/>
  <c r="Y349" i="3" s="1"/>
  <c r="X357" i="3"/>
  <c r="Y357" i="3" s="1"/>
  <c r="X365" i="3"/>
  <c r="Y365" i="3" s="1"/>
  <c r="X381" i="3"/>
  <c r="Y381" i="3" s="1"/>
  <c r="X389" i="3"/>
  <c r="Y389" i="3" s="1"/>
  <c r="X397" i="3"/>
  <c r="Y397" i="3" s="1"/>
  <c r="X413" i="3"/>
  <c r="Y413" i="3" s="1"/>
  <c r="X421" i="3"/>
  <c r="Y421" i="3" s="1"/>
  <c r="X429" i="3"/>
  <c r="Y429" i="3" s="1"/>
  <c r="X445" i="3"/>
  <c r="Y445" i="3" s="1"/>
  <c r="X453" i="3"/>
  <c r="Y453" i="3" s="1"/>
  <c r="X461" i="3"/>
  <c r="Y461" i="3" s="1"/>
  <c r="X477" i="3"/>
  <c r="Y477" i="3" s="1"/>
  <c r="X485" i="3"/>
  <c r="Y485" i="3" s="1"/>
  <c r="X493" i="3"/>
  <c r="Y493" i="3" s="1"/>
  <c r="X509" i="3"/>
  <c r="Y509" i="3" s="1"/>
  <c r="X517" i="3"/>
  <c r="Y517" i="3" s="1"/>
  <c r="X525" i="3"/>
  <c r="Y525" i="3" s="1"/>
  <c r="X541" i="3"/>
  <c r="Y541" i="3" s="1"/>
  <c r="X549" i="3"/>
  <c r="Y549" i="3" s="1"/>
  <c r="X557" i="3"/>
  <c r="Y557" i="3" s="1"/>
  <c r="X573" i="3"/>
  <c r="Y573" i="3" s="1"/>
  <c r="X581" i="3"/>
  <c r="Y581" i="3" s="1"/>
  <c r="X589" i="3"/>
  <c r="Y589" i="3" s="1"/>
  <c r="X605" i="3"/>
  <c r="Y605" i="3" s="1"/>
  <c r="X613" i="3"/>
  <c r="Y613" i="3" s="1"/>
  <c r="X621" i="3"/>
  <c r="Y621" i="3" s="1"/>
  <c r="X637" i="3"/>
  <c r="Y637" i="3" s="1"/>
  <c r="X645" i="3"/>
  <c r="Y645" i="3" s="1"/>
  <c r="X653" i="3"/>
  <c r="Y653" i="3" s="1"/>
  <c r="X669" i="3"/>
  <c r="Y669" i="3" s="1"/>
  <c r="X677" i="3"/>
  <c r="Y677" i="3" s="1"/>
  <c r="X685" i="3"/>
  <c r="Y685" i="3" s="1"/>
  <c r="X701" i="3"/>
  <c r="Y701" i="3" s="1"/>
  <c r="X709" i="3"/>
  <c r="Y709" i="3" s="1"/>
  <c r="X717" i="3"/>
  <c r="Y717" i="3" s="1"/>
  <c r="X733" i="3"/>
  <c r="Y733" i="3" s="1"/>
  <c r="X741" i="3"/>
  <c r="Y741" i="3" s="1"/>
  <c r="X757" i="3"/>
  <c r="Y757" i="3" s="1"/>
  <c r="X773" i="3"/>
  <c r="Y773" i="3" s="1"/>
  <c r="X789" i="3"/>
  <c r="Y789" i="3" s="1"/>
  <c r="X805" i="3"/>
  <c r="Y805" i="3" s="1"/>
  <c r="X821" i="3"/>
  <c r="Y821" i="3" s="1"/>
  <c r="X837" i="3"/>
  <c r="Y837" i="3" s="1"/>
  <c r="X853" i="3"/>
  <c r="Y853" i="3" s="1"/>
  <c r="X869" i="3"/>
  <c r="Y869" i="3" s="1"/>
  <c r="X885" i="3"/>
  <c r="Y885" i="3" s="1"/>
  <c r="X901" i="3"/>
  <c r="Y901" i="3" s="1"/>
  <c r="X917" i="3"/>
  <c r="Y917" i="3" s="1"/>
  <c r="X933" i="3"/>
  <c r="Y933" i="3" s="1"/>
  <c r="X949" i="3"/>
  <c r="Y949" i="3" s="1"/>
  <c r="X965" i="3"/>
  <c r="Y965" i="3" s="1"/>
  <c r="X981" i="3"/>
  <c r="Y981" i="3" s="1"/>
  <c r="X997" i="3"/>
  <c r="Y997" i="3" s="1"/>
  <c r="X1013" i="3"/>
  <c r="Y1013" i="3" s="1"/>
  <c r="X1029" i="3"/>
  <c r="Y1029" i="3" s="1"/>
  <c r="X1045" i="3"/>
  <c r="Y1045" i="3" s="1"/>
  <c r="X1061" i="3"/>
  <c r="Y1061" i="3" s="1"/>
  <c r="X1077" i="3"/>
  <c r="Y1077" i="3" s="1"/>
  <c r="X1093" i="3"/>
  <c r="Y1093" i="3" s="1"/>
  <c r="X1109" i="3"/>
  <c r="Y1109" i="3" s="1"/>
  <c r="X1125" i="3"/>
  <c r="Y1125" i="3" s="1"/>
  <c r="X1141" i="3"/>
  <c r="Y1141" i="3" s="1"/>
  <c r="X1157" i="3"/>
  <c r="Y1157" i="3" s="1"/>
  <c r="X1173" i="3"/>
  <c r="Y1173" i="3" s="1"/>
  <c r="X1189" i="3"/>
  <c r="Y1189" i="3" s="1"/>
  <c r="X1205" i="3"/>
  <c r="Y1205" i="3" s="1"/>
  <c r="X1221" i="3"/>
  <c r="Y1221" i="3" s="1"/>
  <c r="X1237" i="3"/>
  <c r="Y1237" i="3" s="1"/>
  <c r="X1253" i="3"/>
  <c r="Y1253" i="3" s="1"/>
  <c r="X1269" i="3"/>
  <c r="Y1269" i="3" s="1"/>
  <c r="X1285" i="3"/>
  <c r="Y1285" i="3" s="1"/>
  <c r="X1301" i="3"/>
  <c r="Y1301" i="3" s="1"/>
  <c r="X1317" i="3"/>
  <c r="Y1317" i="3" s="1"/>
  <c r="X1333" i="3"/>
  <c r="Y1333" i="3" s="1"/>
  <c r="X1349" i="3"/>
  <c r="Y1349" i="3" s="1"/>
  <c r="X1365" i="3"/>
  <c r="Y1365" i="3" s="1"/>
  <c r="X1381" i="3"/>
  <c r="Y1381" i="3" s="1"/>
  <c r="X1397" i="3"/>
  <c r="Y1397" i="3" s="1"/>
  <c r="X13" i="3"/>
  <c r="Y13" i="3" s="1"/>
  <c r="X40" i="3"/>
  <c r="Y40" i="3" s="1"/>
  <c r="X61" i="3"/>
  <c r="Y61" i="3" s="1"/>
  <c r="X77" i="3"/>
  <c r="Y77" i="3" s="1"/>
  <c r="X86" i="3"/>
  <c r="Y86" i="3" s="1"/>
  <c r="X94" i="3"/>
  <c r="Y94" i="3" s="1"/>
  <c r="X102" i="3"/>
  <c r="Y102" i="3" s="1"/>
  <c r="X118" i="3"/>
  <c r="Y118" i="3" s="1"/>
  <c r="X126" i="3"/>
  <c r="Y126" i="3" s="1"/>
  <c r="X134" i="3"/>
  <c r="Y134" i="3" s="1"/>
  <c r="X150" i="3"/>
  <c r="Y150" i="3" s="1"/>
  <c r="X158" i="3"/>
  <c r="Y158" i="3" s="1"/>
  <c r="X166" i="3"/>
  <c r="Y166" i="3" s="1"/>
  <c r="X182" i="3"/>
  <c r="Y182" i="3" s="1"/>
  <c r="X190" i="3"/>
  <c r="Y190" i="3" s="1"/>
  <c r="X198" i="3"/>
  <c r="Y198" i="3" s="1"/>
  <c r="X214" i="3"/>
  <c r="Y214" i="3" s="1"/>
  <c r="X222" i="3"/>
  <c r="Y222" i="3" s="1"/>
  <c r="X230" i="3"/>
  <c r="Y230" i="3" s="1"/>
  <c r="X246" i="3"/>
  <c r="Y246" i="3" s="1"/>
  <c r="X254" i="3"/>
  <c r="Y254" i="3" s="1"/>
  <c r="X262" i="3"/>
  <c r="Y262" i="3" s="1"/>
  <c r="X278" i="3"/>
  <c r="Y278" i="3" s="1"/>
  <c r="X286" i="3"/>
  <c r="Y286" i="3" s="1"/>
  <c r="X294" i="3"/>
  <c r="Y294" i="3" s="1"/>
  <c r="X302" i="3"/>
  <c r="Y302" i="3" s="1"/>
  <c r="X310" i="3"/>
  <c r="Y310" i="3" s="1"/>
  <c r="X318" i="3"/>
  <c r="Y318" i="3" s="1"/>
  <c r="X326" i="3"/>
  <c r="Y326" i="3" s="1"/>
  <c r="X342" i="3"/>
  <c r="Y342" i="3" s="1"/>
  <c r="X350" i="3"/>
  <c r="Y350" i="3" s="1"/>
  <c r="X366" i="3"/>
  <c r="Y366" i="3" s="1"/>
  <c r="X374" i="3"/>
  <c r="Y374" i="3" s="1"/>
  <c r="X382" i="3"/>
  <c r="Y382" i="3" s="1"/>
  <c r="X390" i="3"/>
  <c r="Y390" i="3" s="1"/>
  <c r="X414" i="3"/>
  <c r="Y414" i="3" s="1"/>
  <c r="X422" i="3"/>
  <c r="Y422" i="3" s="1"/>
  <c r="X430" i="3"/>
  <c r="Y430" i="3" s="1"/>
  <c r="X438" i="3"/>
  <c r="Y438" i="3" s="1"/>
  <c r="X446" i="3"/>
  <c r="Y446" i="3" s="1"/>
  <c r="X454" i="3"/>
  <c r="Y454" i="3" s="1"/>
  <c r="X470" i="3"/>
  <c r="Y470" i="3" s="1"/>
  <c r="X478" i="3"/>
  <c r="Y478" i="3" s="1"/>
  <c r="X494" i="3"/>
  <c r="Y494" i="3" s="1"/>
  <c r="X502" i="3"/>
  <c r="Y502" i="3" s="1"/>
  <c r="X510" i="3"/>
  <c r="Y510" i="3" s="1"/>
  <c r="X518" i="3"/>
  <c r="Y518" i="3" s="1"/>
  <c r="X534" i="3"/>
  <c r="Y534" i="3" s="1"/>
  <c r="X542" i="3"/>
  <c r="Y542" i="3" s="1"/>
  <c r="X558" i="3"/>
  <c r="Y558" i="3" s="1"/>
  <c r="X566" i="3"/>
  <c r="Y566" i="3" s="1"/>
  <c r="X574" i="3"/>
  <c r="Y574" i="3" s="1"/>
  <c r="X582" i="3"/>
  <c r="Y582" i="3" s="1"/>
  <c r="X606" i="3"/>
  <c r="Y606" i="3" s="1"/>
  <c r="X614" i="3"/>
  <c r="Y614" i="3" s="1"/>
  <c r="X622" i="3"/>
  <c r="Y622" i="3" s="1"/>
  <c r="X630" i="3"/>
  <c r="Y630" i="3" s="1"/>
  <c r="X638" i="3"/>
  <c r="Y638" i="3" s="1"/>
  <c r="X646" i="3"/>
  <c r="Y646" i="3" s="1"/>
  <c r="X662" i="3"/>
  <c r="Y662" i="3" s="1"/>
  <c r="X670" i="3"/>
  <c r="Y670" i="3" s="1"/>
  <c r="X686" i="3"/>
  <c r="Y686" i="3" s="1"/>
  <c r="X694" i="3"/>
  <c r="Y694" i="3" s="1"/>
  <c r="X702" i="3"/>
  <c r="Y702" i="3" s="1"/>
  <c r="X710" i="3"/>
  <c r="Y710" i="3" s="1"/>
  <c r="X734" i="3"/>
  <c r="Y734" i="3" s="1"/>
  <c r="X742" i="3"/>
  <c r="Y742" i="3" s="1"/>
  <c r="X750" i="3"/>
  <c r="Y750" i="3" s="1"/>
  <c r="X758" i="3"/>
  <c r="Y758" i="3" s="1"/>
  <c r="X766" i="3"/>
  <c r="Y766" i="3" s="1"/>
  <c r="X774" i="3"/>
  <c r="Y774" i="3" s="1"/>
  <c r="X782" i="3"/>
  <c r="Y782" i="3" s="1"/>
  <c r="X790" i="3"/>
  <c r="Y790" i="3" s="1"/>
  <c r="X798" i="3"/>
  <c r="Y798" i="3" s="1"/>
  <c r="X806" i="3"/>
  <c r="Y806" i="3" s="1"/>
  <c r="X814" i="3"/>
  <c r="Y814" i="3" s="1"/>
  <c r="X822" i="3"/>
  <c r="Y822" i="3" s="1"/>
  <c r="X830" i="3"/>
  <c r="Y830" i="3" s="1"/>
  <c r="X838" i="3"/>
  <c r="Y838" i="3" s="1"/>
  <c r="X846" i="3"/>
  <c r="Y846" i="3" s="1"/>
  <c r="X854" i="3"/>
  <c r="Y854" i="3" s="1"/>
  <c r="X862" i="3"/>
  <c r="Y862" i="3" s="1"/>
  <c r="X870" i="3"/>
  <c r="Y870" i="3" s="1"/>
  <c r="X878" i="3"/>
  <c r="Y878" i="3" s="1"/>
  <c r="X886" i="3"/>
  <c r="Y886" i="3" s="1"/>
  <c r="X894" i="3"/>
  <c r="Y894" i="3" s="1"/>
  <c r="X902" i="3"/>
  <c r="Y902" i="3" s="1"/>
  <c r="X910" i="3"/>
  <c r="Y910" i="3" s="1"/>
  <c r="X918" i="3"/>
  <c r="Y918" i="3" s="1"/>
  <c r="X926" i="3"/>
  <c r="Y926" i="3" s="1"/>
  <c r="X934" i="3"/>
  <c r="Y934" i="3" s="1"/>
  <c r="X942" i="3"/>
  <c r="Y942" i="3" s="1"/>
  <c r="X950" i="3"/>
  <c r="Y950" i="3" s="1"/>
  <c r="X958" i="3"/>
  <c r="Y958" i="3" s="1"/>
  <c r="X966" i="3"/>
  <c r="Y966" i="3" s="1"/>
  <c r="X974" i="3"/>
  <c r="Y974" i="3" s="1"/>
  <c r="X982" i="3"/>
  <c r="Y982" i="3" s="1"/>
  <c r="X990" i="3"/>
  <c r="Y990" i="3" s="1"/>
  <c r="X998" i="3"/>
  <c r="Y998" i="3" s="1"/>
  <c r="X1006" i="3"/>
  <c r="Y1006" i="3" s="1"/>
  <c r="X1014" i="3"/>
  <c r="Y1014" i="3" s="1"/>
  <c r="X1022" i="3"/>
  <c r="Y1022" i="3" s="1"/>
  <c r="X1030" i="3"/>
  <c r="Y1030" i="3" s="1"/>
  <c r="X1038" i="3"/>
  <c r="Y1038" i="3" s="1"/>
  <c r="X1046" i="3"/>
  <c r="Y1046" i="3" s="1"/>
  <c r="X1054" i="3"/>
  <c r="Y1054" i="3" s="1"/>
  <c r="X1062" i="3"/>
  <c r="Y1062" i="3" s="1"/>
  <c r="X1070" i="3"/>
  <c r="Y1070" i="3" s="1"/>
  <c r="X1078" i="3"/>
  <c r="Y1078" i="3" s="1"/>
  <c r="X1086" i="3"/>
  <c r="Y1086" i="3" s="1"/>
  <c r="X1094" i="3"/>
  <c r="Y1094" i="3" s="1"/>
  <c r="X1102" i="3"/>
  <c r="Y1102" i="3" s="1"/>
  <c r="X1110" i="3"/>
  <c r="Y1110" i="3" s="1"/>
  <c r="X1118" i="3"/>
  <c r="Y1118" i="3" s="1"/>
  <c r="X1126" i="3"/>
  <c r="Y1126" i="3" s="1"/>
  <c r="X1134" i="3"/>
  <c r="Y1134" i="3" s="1"/>
  <c r="X1142" i="3"/>
  <c r="Y1142" i="3" s="1"/>
  <c r="X1150" i="3"/>
  <c r="Y1150" i="3" s="1"/>
  <c r="X1158" i="3"/>
  <c r="Y1158" i="3" s="1"/>
  <c r="X1166" i="3"/>
  <c r="Y1166" i="3" s="1"/>
  <c r="X1174" i="3"/>
  <c r="Y1174" i="3" s="1"/>
  <c r="X1182" i="3"/>
  <c r="Y1182" i="3" s="1"/>
  <c r="X1190" i="3"/>
  <c r="Y1190" i="3" s="1"/>
  <c r="X1198" i="3"/>
  <c r="Y1198" i="3" s="1"/>
  <c r="X1206" i="3"/>
  <c r="Y1206" i="3" s="1"/>
  <c r="X1214" i="3"/>
  <c r="Y1214" i="3" s="1"/>
  <c r="X1222" i="3"/>
  <c r="Y1222" i="3" s="1"/>
  <c r="X1230" i="3"/>
  <c r="Y1230" i="3" s="1"/>
  <c r="X1238" i="3"/>
  <c r="Y1238" i="3" s="1"/>
  <c r="X1246" i="3"/>
  <c r="Y1246" i="3" s="1"/>
  <c r="X1254" i="3"/>
  <c r="Y1254" i="3" s="1"/>
  <c r="X1262" i="3"/>
  <c r="Y1262" i="3" s="1"/>
  <c r="X1270" i="3"/>
  <c r="Y1270" i="3" s="1"/>
  <c r="X1278" i="3"/>
  <c r="Y1278" i="3" s="1"/>
  <c r="X1286" i="3"/>
  <c r="Y1286" i="3" s="1"/>
  <c r="X1294" i="3"/>
  <c r="Y1294" i="3" s="1"/>
  <c r="X1302" i="3"/>
  <c r="Y1302" i="3" s="1"/>
  <c r="X1310" i="3"/>
  <c r="Y1310" i="3" s="1"/>
  <c r="X1318" i="3"/>
  <c r="Y1318" i="3" s="1"/>
  <c r="X1326" i="3"/>
  <c r="Y1326" i="3" s="1"/>
  <c r="X1334" i="3"/>
  <c r="Y1334" i="3" s="1"/>
  <c r="X1342" i="3"/>
  <c r="Y1342" i="3" s="1"/>
  <c r="X1350" i="3"/>
  <c r="Y1350" i="3" s="1"/>
  <c r="X1358" i="3"/>
  <c r="Y1358" i="3" s="1"/>
  <c r="X43" i="3"/>
  <c r="Y43" i="3" s="1"/>
  <c r="X87" i="3"/>
  <c r="Y87" i="3" s="1"/>
  <c r="X95" i="3"/>
  <c r="Y95" i="3" s="1"/>
  <c r="X103" i="3"/>
  <c r="Y103" i="3" s="1"/>
  <c r="X119" i="3"/>
  <c r="Y119" i="3" s="1"/>
  <c r="X127" i="3"/>
  <c r="Y127" i="3" s="1"/>
  <c r="X135" i="3"/>
  <c r="Y135" i="3" s="1"/>
  <c r="X151" i="3"/>
  <c r="Y151" i="3" s="1"/>
  <c r="X159" i="3"/>
  <c r="Y159" i="3" s="1"/>
  <c r="X167" i="3"/>
  <c r="Y167" i="3" s="1"/>
  <c r="X183" i="3"/>
  <c r="Y183" i="3" s="1"/>
  <c r="X191" i="3"/>
  <c r="Y191" i="3" s="1"/>
  <c r="X199" i="3"/>
  <c r="Y199" i="3" s="1"/>
  <c r="X215" i="3"/>
  <c r="Y215" i="3" s="1"/>
  <c r="X223" i="3"/>
  <c r="Y223" i="3" s="1"/>
  <c r="X231" i="3"/>
  <c r="Y231" i="3" s="1"/>
  <c r="X247" i="3"/>
  <c r="Y247" i="3" s="1"/>
  <c r="X255" i="3"/>
  <c r="Y255" i="3" s="1"/>
  <c r="X263" i="3"/>
  <c r="Y263" i="3" s="1"/>
  <c r="X279" i="3"/>
  <c r="Y279" i="3" s="1"/>
  <c r="X287" i="3"/>
  <c r="Y287" i="3" s="1"/>
  <c r="X295" i="3"/>
  <c r="Y295" i="3" s="1"/>
  <c r="X311" i="3"/>
  <c r="Y311" i="3" s="1"/>
  <c r="X319" i="3"/>
  <c r="Y319" i="3" s="1"/>
  <c r="X327" i="3"/>
  <c r="Y327" i="3" s="1"/>
  <c r="X343" i="3"/>
  <c r="Y343" i="3" s="1"/>
  <c r="X351" i="3"/>
  <c r="Y351" i="3" s="1"/>
  <c r="X359" i="3"/>
  <c r="Y359" i="3" s="1"/>
  <c r="X375" i="3"/>
  <c r="Y375" i="3" s="1"/>
  <c r="X383" i="3"/>
  <c r="Y383" i="3" s="1"/>
  <c r="X391" i="3"/>
  <c r="Y391" i="3" s="1"/>
  <c r="X407" i="3"/>
  <c r="Y407" i="3" s="1"/>
  <c r="X415" i="3"/>
  <c r="Y415" i="3" s="1"/>
  <c r="X423" i="3"/>
  <c r="Y423" i="3" s="1"/>
  <c r="X439" i="3"/>
  <c r="Y439" i="3" s="1"/>
  <c r="X447" i="3"/>
  <c r="Y447" i="3" s="1"/>
  <c r="X455" i="3"/>
  <c r="Y455" i="3" s="1"/>
  <c r="X471" i="3"/>
  <c r="Y471" i="3" s="1"/>
  <c r="X479" i="3"/>
  <c r="Y479" i="3" s="1"/>
  <c r="X487" i="3"/>
  <c r="Y487" i="3" s="1"/>
  <c r="X503" i="3"/>
  <c r="Y503" i="3" s="1"/>
  <c r="X511" i="3"/>
  <c r="Y511" i="3" s="1"/>
  <c r="X519" i="3"/>
  <c r="Y519" i="3" s="1"/>
  <c r="X535" i="3"/>
  <c r="Y535" i="3" s="1"/>
  <c r="X543" i="3"/>
  <c r="Y543" i="3" s="1"/>
  <c r="X551" i="3"/>
  <c r="Y551" i="3" s="1"/>
  <c r="X567" i="3"/>
  <c r="Y567" i="3" s="1"/>
  <c r="X575" i="3"/>
  <c r="Y575" i="3" s="1"/>
  <c r="X583" i="3"/>
  <c r="Y583" i="3" s="1"/>
  <c r="X599" i="3"/>
  <c r="Y599" i="3" s="1"/>
  <c r="X607" i="3"/>
  <c r="Y607" i="3" s="1"/>
  <c r="X615" i="3"/>
  <c r="Y615" i="3" s="1"/>
  <c r="X631" i="3"/>
  <c r="Y631" i="3" s="1"/>
  <c r="X639" i="3"/>
  <c r="Y639" i="3" s="1"/>
  <c r="X647" i="3"/>
  <c r="Y647" i="3" s="1"/>
  <c r="X663" i="3"/>
  <c r="Y663" i="3" s="1"/>
  <c r="X671" i="3"/>
  <c r="Y671" i="3" s="1"/>
  <c r="X679" i="3"/>
  <c r="Y679" i="3" s="1"/>
  <c r="X695" i="3"/>
  <c r="Y695" i="3" s="1"/>
  <c r="X703" i="3"/>
  <c r="Y703" i="3" s="1"/>
  <c r="X711" i="3"/>
  <c r="Y711" i="3" s="1"/>
  <c r="X727" i="3"/>
  <c r="Y727" i="3" s="1"/>
  <c r="X735" i="3"/>
  <c r="Y735" i="3" s="1"/>
  <c r="X743" i="3"/>
  <c r="Y743" i="3" s="1"/>
  <c r="X751" i="3"/>
  <c r="Y751" i="3" s="1"/>
  <c r="X767" i="3"/>
  <c r="Y767" i="3" s="1"/>
  <c r="X783" i="3"/>
  <c r="Y783" i="3" s="1"/>
  <c r="X799" i="3"/>
  <c r="Y799" i="3" s="1"/>
  <c r="X815" i="3"/>
  <c r="Y815" i="3" s="1"/>
  <c r="X831" i="3"/>
  <c r="Y831" i="3" s="1"/>
  <c r="X847" i="3"/>
  <c r="Y847" i="3" s="1"/>
  <c r="X863" i="3"/>
  <c r="Y863" i="3" s="1"/>
  <c r="X879" i="3"/>
  <c r="Y879" i="3" s="1"/>
  <c r="X895" i="3"/>
  <c r="Y895" i="3" s="1"/>
  <c r="X911" i="3"/>
  <c r="Y911" i="3" s="1"/>
  <c r="X927" i="3"/>
  <c r="Y927" i="3" s="1"/>
  <c r="X943" i="3"/>
  <c r="Y943" i="3" s="1"/>
  <c r="X959" i="3"/>
  <c r="Y959" i="3" s="1"/>
  <c r="X975" i="3"/>
  <c r="Y975" i="3" s="1"/>
  <c r="X991" i="3"/>
  <c r="Y991" i="3" s="1"/>
  <c r="X1007" i="3"/>
  <c r="Y1007" i="3" s="1"/>
  <c r="X1023" i="3"/>
  <c r="Y1023" i="3" s="1"/>
  <c r="X1039" i="3"/>
  <c r="Y1039" i="3" s="1"/>
  <c r="X1055" i="3"/>
  <c r="Y1055" i="3" s="1"/>
  <c r="X1071" i="3"/>
  <c r="Y1071" i="3" s="1"/>
  <c r="X1087" i="3"/>
  <c r="Y1087" i="3" s="1"/>
  <c r="X1103" i="3"/>
  <c r="Y1103" i="3" s="1"/>
  <c r="X1119" i="3"/>
  <c r="Y1119" i="3" s="1"/>
  <c r="X1135" i="3"/>
  <c r="Y1135" i="3" s="1"/>
  <c r="X1151" i="3"/>
  <c r="Y1151" i="3" s="1"/>
  <c r="X1167" i="3"/>
  <c r="Y1167" i="3" s="1"/>
  <c r="X1183" i="3"/>
  <c r="Y1183" i="3" s="1"/>
  <c r="X1199" i="3"/>
  <c r="Y1199" i="3" s="1"/>
  <c r="X1215" i="3"/>
  <c r="Y1215" i="3" s="1"/>
  <c r="X1231" i="3"/>
  <c r="Y1231" i="3" s="1"/>
  <c r="X1247" i="3"/>
  <c r="Y1247" i="3" s="1"/>
  <c r="X1263" i="3"/>
  <c r="Y1263" i="3" s="1"/>
  <c r="X1279" i="3"/>
  <c r="Y1279" i="3" s="1"/>
  <c r="X1295" i="3"/>
  <c r="Y1295" i="3" s="1"/>
  <c r="X1311" i="3"/>
  <c r="Y1311" i="3" s="1"/>
  <c r="X24" i="3"/>
  <c r="Y24" i="3" s="1"/>
  <c r="X67" i="3"/>
  <c r="Y67" i="3" s="1"/>
  <c r="X81" i="3"/>
  <c r="Y81" i="3" s="1"/>
  <c r="X89" i="3"/>
  <c r="Y89" i="3" s="1"/>
  <c r="X105" i="3"/>
  <c r="Y105" i="3" s="1"/>
  <c r="X113" i="3"/>
  <c r="Y113" i="3" s="1"/>
  <c r="X121" i="3"/>
  <c r="Y121" i="3" s="1"/>
  <c r="X137" i="3"/>
  <c r="Y137" i="3" s="1"/>
  <c r="X145" i="3"/>
  <c r="Y145" i="3" s="1"/>
  <c r="X153" i="3"/>
  <c r="Y153" i="3" s="1"/>
  <c r="X169" i="3"/>
  <c r="Y169" i="3" s="1"/>
  <c r="X177" i="3"/>
  <c r="Y177" i="3" s="1"/>
  <c r="X185" i="3"/>
  <c r="Y185" i="3" s="1"/>
  <c r="X201" i="3"/>
  <c r="Y201" i="3" s="1"/>
  <c r="X209" i="3"/>
  <c r="Y209" i="3" s="1"/>
  <c r="X217" i="3"/>
  <c r="Y217" i="3" s="1"/>
  <c r="X233" i="3"/>
  <c r="Y233" i="3" s="1"/>
  <c r="X241" i="3"/>
  <c r="Y241" i="3" s="1"/>
  <c r="X249" i="3"/>
  <c r="Y249" i="3" s="1"/>
  <c r="X265" i="3"/>
  <c r="Y265" i="3" s="1"/>
  <c r="X273" i="3"/>
  <c r="Y273" i="3" s="1"/>
  <c r="X281" i="3"/>
  <c r="Y281" i="3" s="1"/>
  <c r="X297" i="3"/>
  <c r="Y297" i="3" s="1"/>
  <c r="X305" i="3"/>
  <c r="Y305" i="3" s="1"/>
  <c r="X313" i="3"/>
  <c r="Y313" i="3" s="1"/>
  <c r="X321" i="3"/>
  <c r="Y321" i="3" s="1"/>
  <c r="X329" i="3"/>
  <c r="Y329" i="3" s="1"/>
  <c r="X337" i="3"/>
  <c r="Y337" i="3" s="1"/>
  <c r="X345" i="3"/>
  <c r="Y345" i="3" s="1"/>
  <c r="X353" i="3"/>
  <c r="Y353" i="3" s="1"/>
  <c r="X361" i="3"/>
  <c r="Y361" i="3" s="1"/>
  <c r="X369" i="3"/>
  <c r="Y369" i="3" s="1"/>
  <c r="X377" i="3"/>
  <c r="Y377" i="3" s="1"/>
  <c r="X385" i="3"/>
  <c r="Y385" i="3" s="1"/>
  <c r="X393" i="3"/>
  <c r="Y393" i="3" s="1"/>
  <c r="X401" i="3"/>
  <c r="Y401" i="3" s="1"/>
  <c r="X409" i="3"/>
  <c r="Y409" i="3" s="1"/>
  <c r="X417" i="3"/>
  <c r="Y417" i="3" s="1"/>
  <c r="X425" i="3"/>
  <c r="Y425" i="3" s="1"/>
  <c r="X433" i="3"/>
  <c r="Y433" i="3" s="1"/>
  <c r="X441" i="3"/>
  <c r="Y441" i="3" s="1"/>
  <c r="X449" i="3"/>
  <c r="Y449" i="3" s="1"/>
  <c r="X457" i="3"/>
  <c r="Y457" i="3" s="1"/>
  <c r="X465" i="3"/>
  <c r="Y465" i="3" s="1"/>
  <c r="X473" i="3"/>
  <c r="Y473" i="3" s="1"/>
  <c r="X481" i="3"/>
  <c r="Y481" i="3" s="1"/>
  <c r="X489" i="3"/>
  <c r="Y489" i="3" s="1"/>
  <c r="X497" i="3"/>
  <c r="Y497" i="3" s="1"/>
  <c r="X505" i="3"/>
  <c r="Y505" i="3" s="1"/>
  <c r="X513" i="3"/>
  <c r="Y513" i="3" s="1"/>
  <c r="X521" i="3"/>
  <c r="Y521" i="3" s="1"/>
  <c r="X529" i="3"/>
  <c r="Y529" i="3" s="1"/>
  <c r="X537" i="3"/>
  <c r="Y537" i="3" s="1"/>
  <c r="X545" i="3"/>
  <c r="Y545" i="3" s="1"/>
  <c r="X553" i="3"/>
  <c r="Y553" i="3" s="1"/>
  <c r="X561" i="3"/>
  <c r="Y561" i="3" s="1"/>
  <c r="X569" i="3"/>
  <c r="Y569" i="3" s="1"/>
  <c r="X577" i="3"/>
  <c r="Y577" i="3" s="1"/>
  <c r="X585" i="3"/>
  <c r="Y585" i="3" s="1"/>
  <c r="X593" i="3"/>
  <c r="Y593" i="3" s="1"/>
  <c r="X601" i="3"/>
  <c r="Y601" i="3" s="1"/>
  <c r="X609" i="3"/>
  <c r="Y609" i="3" s="1"/>
  <c r="X617" i="3"/>
  <c r="Y617" i="3" s="1"/>
  <c r="X625" i="3"/>
  <c r="Y625" i="3" s="1"/>
  <c r="X633" i="3"/>
  <c r="Y633" i="3" s="1"/>
  <c r="X641" i="3"/>
  <c r="Y641" i="3" s="1"/>
  <c r="X649" i="3"/>
  <c r="Y649" i="3" s="1"/>
  <c r="X657" i="3"/>
  <c r="Y657" i="3" s="1"/>
  <c r="X665" i="3"/>
  <c r="Y665" i="3" s="1"/>
  <c r="X673" i="3"/>
  <c r="Y673" i="3" s="1"/>
  <c r="X681" i="3"/>
  <c r="Y681" i="3" s="1"/>
  <c r="X689" i="3"/>
  <c r="Y689" i="3" s="1"/>
  <c r="X697" i="3"/>
  <c r="Y697" i="3" s="1"/>
  <c r="X705" i="3"/>
  <c r="Y705" i="3" s="1"/>
  <c r="X713" i="3"/>
  <c r="Y713" i="3" s="1"/>
  <c r="X721" i="3"/>
  <c r="Y721" i="3" s="1"/>
  <c r="X729" i="3"/>
  <c r="Y729" i="3" s="1"/>
  <c r="X745" i="3"/>
  <c r="Y745" i="3" s="1"/>
  <c r="X753" i="3"/>
  <c r="Y753" i="3" s="1"/>
  <c r="X761" i="3"/>
  <c r="Y761" i="3" s="1"/>
  <c r="X769" i="3"/>
  <c r="Y769" i="3" s="1"/>
  <c r="X777" i="3"/>
  <c r="Y777" i="3" s="1"/>
  <c r="X785" i="3"/>
  <c r="Y785" i="3" s="1"/>
  <c r="X793" i="3"/>
  <c r="Y793" i="3" s="1"/>
  <c r="X801" i="3"/>
  <c r="Y801" i="3" s="1"/>
  <c r="X809" i="3"/>
  <c r="Y809" i="3" s="1"/>
  <c r="X817" i="3"/>
  <c r="Y817" i="3" s="1"/>
  <c r="X825" i="3"/>
  <c r="Y825" i="3" s="1"/>
  <c r="X833" i="3"/>
  <c r="Y833" i="3" s="1"/>
  <c r="X841" i="3"/>
  <c r="Y841" i="3" s="1"/>
  <c r="X849" i="3"/>
  <c r="Y849" i="3" s="1"/>
  <c r="X857" i="3"/>
  <c r="Y857" i="3" s="1"/>
  <c r="X865" i="3"/>
  <c r="Y865" i="3" s="1"/>
  <c r="X873" i="3"/>
  <c r="Y873" i="3" s="1"/>
  <c r="X881" i="3"/>
  <c r="Y881" i="3" s="1"/>
  <c r="X889" i="3"/>
  <c r="Y889" i="3" s="1"/>
  <c r="X897" i="3"/>
  <c r="Y897" i="3" s="1"/>
  <c r="X905" i="3"/>
  <c r="Y905" i="3" s="1"/>
  <c r="X913" i="3"/>
  <c r="Y913" i="3" s="1"/>
  <c r="X921" i="3"/>
  <c r="Y921" i="3" s="1"/>
  <c r="X929" i="3"/>
  <c r="Y929" i="3" s="1"/>
  <c r="X937" i="3"/>
  <c r="Y937" i="3" s="1"/>
  <c r="X945" i="3"/>
  <c r="Y945" i="3" s="1"/>
  <c r="X953" i="3"/>
  <c r="Y953" i="3" s="1"/>
  <c r="X961" i="3"/>
  <c r="Y961" i="3" s="1"/>
  <c r="X969" i="3"/>
  <c r="Y969" i="3" s="1"/>
  <c r="X977" i="3"/>
  <c r="Y977" i="3" s="1"/>
  <c r="X985" i="3"/>
  <c r="Y985" i="3" s="1"/>
  <c r="X993" i="3"/>
  <c r="Y993" i="3" s="1"/>
  <c r="X1001" i="3"/>
  <c r="Y1001" i="3" s="1"/>
  <c r="X1009" i="3"/>
  <c r="Y1009" i="3" s="1"/>
  <c r="X1017" i="3"/>
  <c r="Y1017" i="3" s="1"/>
  <c r="X1025" i="3"/>
  <c r="Y1025" i="3" s="1"/>
  <c r="X1033" i="3"/>
  <c r="Y1033" i="3" s="1"/>
  <c r="X1041" i="3"/>
  <c r="Y1041" i="3" s="1"/>
  <c r="X1049" i="3"/>
  <c r="Y1049" i="3" s="1"/>
  <c r="X1057" i="3"/>
  <c r="Y1057" i="3" s="1"/>
  <c r="X1065" i="3"/>
  <c r="Y1065" i="3" s="1"/>
  <c r="X1073" i="3"/>
  <c r="Y1073" i="3" s="1"/>
  <c r="X1081" i="3"/>
  <c r="Y1081" i="3" s="1"/>
  <c r="X1089" i="3"/>
  <c r="Y1089" i="3" s="1"/>
  <c r="X1097" i="3"/>
  <c r="Y1097" i="3" s="1"/>
  <c r="X1105" i="3"/>
  <c r="Y1105" i="3" s="1"/>
  <c r="X1113" i="3"/>
  <c r="Y1113" i="3" s="1"/>
  <c r="X1121" i="3"/>
  <c r="Y1121" i="3" s="1"/>
  <c r="X1129" i="3"/>
  <c r="Y1129" i="3" s="1"/>
  <c r="X1137" i="3"/>
  <c r="Y1137" i="3" s="1"/>
  <c r="X1145" i="3"/>
  <c r="Y1145" i="3" s="1"/>
  <c r="X1153" i="3"/>
  <c r="Y1153" i="3" s="1"/>
  <c r="X1161" i="3"/>
  <c r="Y1161" i="3" s="1"/>
  <c r="X1169" i="3"/>
  <c r="Y1169" i="3" s="1"/>
  <c r="X1177" i="3"/>
  <c r="Y1177" i="3" s="1"/>
  <c r="X1185" i="3"/>
  <c r="Y1185" i="3" s="1"/>
  <c r="X1193" i="3"/>
  <c r="Y1193" i="3" s="1"/>
  <c r="X1201" i="3"/>
  <c r="Y1201" i="3" s="1"/>
  <c r="X1209" i="3"/>
  <c r="Y1209" i="3" s="1"/>
  <c r="X1217" i="3"/>
  <c r="Y1217" i="3" s="1"/>
  <c r="X1225" i="3"/>
  <c r="Y1225" i="3" s="1"/>
  <c r="X1233" i="3"/>
  <c r="Y1233" i="3" s="1"/>
  <c r="X1241" i="3"/>
  <c r="Y1241" i="3" s="1"/>
  <c r="X1249" i="3"/>
  <c r="Y1249" i="3" s="1"/>
  <c r="X1257" i="3"/>
  <c r="Y1257" i="3" s="1"/>
  <c r="X1265" i="3"/>
  <c r="Y1265" i="3" s="1"/>
  <c r="X1273" i="3"/>
  <c r="Y1273" i="3" s="1"/>
  <c r="X1281" i="3"/>
  <c r="Y1281" i="3" s="1"/>
  <c r="X1289" i="3"/>
  <c r="Y1289" i="3" s="1"/>
  <c r="X1297" i="3"/>
  <c r="Y1297" i="3" s="1"/>
  <c r="X1305" i="3"/>
  <c r="Y1305" i="3" s="1"/>
  <c r="X1313" i="3"/>
  <c r="Y1313" i="3" s="1"/>
  <c r="X1321" i="3"/>
  <c r="Y1321" i="3" s="1"/>
  <c r="X1329" i="3"/>
  <c r="Y1329" i="3" s="1"/>
  <c r="X1337" i="3"/>
  <c r="Y1337" i="3" s="1"/>
  <c r="X1345" i="3"/>
  <c r="Y1345" i="3" s="1"/>
  <c r="X1353" i="3"/>
  <c r="Y1353" i="3" s="1"/>
  <c r="X1361" i="3"/>
  <c r="Y1361" i="3" s="1"/>
  <c r="X1369" i="3"/>
  <c r="Y1369" i="3" s="1"/>
  <c r="X1377" i="3"/>
  <c r="Y1377" i="3" s="1"/>
  <c r="X1385" i="3"/>
  <c r="Y1385" i="3" s="1"/>
  <c r="X1393" i="3"/>
  <c r="Y1393" i="3" s="1"/>
  <c r="X53" i="3"/>
  <c r="Y53" i="3" s="1"/>
  <c r="X99" i="3"/>
  <c r="Y99" i="3" s="1"/>
  <c r="X163" i="3"/>
  <c r="Y163" i="3" s="1"/>
  <c r="X195" i="3"/>
  <c r="Y195" i="3" s="1"/>
  <c r="X227" i="3"/>
  <c r="Y227" i="3" s="1"/>
  <c r="X291" i="3"/>
  <c r="Y291" i="3" s="1"/>
  <c r="X323" i="3"/>
  <c r="Y323" i="3" s="1"/>
  <c r="X355" i="3"/>
  <c r="Y355" i="3" s="1"/>
  <c r="X387" i="3"/>
  <c r="Y387" i="3" s="1"/>
  <c r="X419" i="3"/>
  <c r="Y419" i="3" s="1"/>
  <c r="X451" i="3"/>
  <c r="Y451" i="3" s="1"/>
  <c r="X483" i="3"/>
  <c r="Y483" i="3" s="1"/>
  <c r="X515" i="3"/>
  <c r="Y515" i="3" s="1"/>
  <c r="X547" i="3"/>
  <c r="Y547" i="3" s="1"/>
  <c r="X579" i="3"/>
  <c r="Y579" i="3" s="1"/>
  <c r="X611" i="3"/>
  <c r="Y611" i="3" s="1"/>
  <c r="X643" i="3"/>
  <c r="Y643" i="3" s="1"/>
  <c r="X675" i="3"/>
  <c r="Y675" i="3" s="1"/>
  <c r="X707" i="3"/>
  <c r="Y707" i="3" s="1"/>
  <c r="X739" i="3"/>
  <c r="Y739" i="3" s="1"/>
  <c r="X771" i="3"/>
  <c r="Y771" i="3" s="1"/>
  <c r="X803" i="3"/>
  <c r="Y803" i="3" s="1"/>
  <c r="X835" i="3"/>
  <c r="Y835" i="3" s="1"/>
  <c r="X867" i="3"/>
  <c r="Y867" i="3" s="1"/>
  <c r="X899" i="3"/>
  <c r="Y899" i="3" s="1"/>
  <c r="X931" i="3"/>
  <c r="Y931" i="3" s="1"/>
  <c r="X963" i="3"/>
  <c r="Y963" i="3" s="1"/>
  <c r="X995" i="3"/>
  <c r="Y995" i="3" s="1"/>
  <c r="X1027" i="3"/>
  <c r="Y1027" i="3" s="1"/>
  <c r="X1059" i="3"/>
  <c r="Y1059" i="3" s="1"/>
  <c r="X1084" i="3"/>
  <c r="Y1084" i="3" s="1"/>
  <c r="X1107" i="3"/>
  <c r="Y1107" i="3" s="1"/>
  <c r="X1128" i="3"/>
  <c r="Y1128" i="3" s="1"/>
  <c r="X1148" i="3"/>
  <c r="Y1148" i="3" s="1"/>
  <c r="X1171" i="3"/>
  <c r="Y1171" i="3" s="1"/>
  <c r="X1192" i="3"/>
  <c r="Y1192" i="3" s="1"/>
  <c r="X1212" i="3"/>
  <c r="Y1212" i="3" s="1"/>
  <c r="X1235" i="3"/>
  <c r="Y1235" i="3" s="1"/>
  <c r="X1256" i="3"/>
  <c r="Y1256" i="3" s="1"/>
  <c r="X1276" i="3"/>
  <c r="Y1276" i="3" s="1"/>
  <c r="X1292" i="3"/>
  <c r="Y1292" i="3" s="1"/>
  <c r="X1308" i="3"/>
  <c r="Y1308" i="3" s="1"/>
  <c r="X1323" i="3"/>
  <c r="Y1323" i="3" s="1"/>
  <c r="X1362" i="3"/>
  <c r="Y1362" i="3" s="1"/>
  <c r="X1372" i="3"/>
  <c r="Y1372" i="3" s="1"/>
  <c r="X1403" i="3"/>
  <c r="Y1403" i="3" s="1"/>
  <c r="X1411" i="3"/>
  <c r="Y1411" i="3" s="1"/>
  <c r="X1419" i="3"/>
  <c r="Y1419" i="3" s="1"/>
  <c r="X1427" i="3"/>
  <c r="Y1427" i="3" s="1"/>
  <c r="X1435" i="3"/>
  <c r="Y1435" i="3" s="1"/>
  <c r="X1443" i="3"/>
  <c r="Y1443" i="3" s="1"/>
  <c r="X1451" i="3"/>
  <c r="Y1451" i="3" s="1"/>
  <c r="X1459" i="3"/>
  <c r="Y1459" i="3" s="1"/>
  <c r="X1467" i="3"/>
  <c r="Y1467" i="3" s="1"/>
  <c r="X1475" i="3"/>
  <c r="Y1475" i="3" s="1"/>
  <c r="X1483" i="3"/>
  <c r="Y1483" i="3" s="1"/>
  <c r="X1491" i="3"/>
  <c r="Y1491" i="3" s="1"/>
  <c r="X1499" i="3"/>
  <c r="Y1499" i="3" s="1"/>
  <c r="X1507" i="3"/>
  <c r="Y1507" i="3" s="1"/>
  <c r="X1515" i="3"/>
  <c r="Y1515" i="3" s="1"/>
  <c r="X1523" i="3"/>
  <c r="Y1523" i="3" s="1"/>
  <c r="X1531" i="3"/>
  <c r="Y1531" i="3" s="1"/>
  <c r="X1539" i="3"/>
  <c r="Y1539" i="3" s="1"/>
  <c r="X1547" i="3"/>
  <c r="Y1547" i="3" s="1"/>
  <c r="X1555" i="3"/>
  <c r="Y1555" i="3" s="1"/>
  <c r="X1563" i="3"/>
  <c r="Y1563" i="3" s="1"/>
  <c r="X1571" i="3"/>
  <c r="Y1571" i="3" s="1"/>
  <c r="X1579" i="3"/>
  <c r="Y1579" i="3" s="1"/>
  <c r="X1587" i="3"/>
  <c r="Y1587" i="3" s="1"/>
  <c r="X1595" i="3"/>
  <c r="Y1595" i="3" s="1"/>
  <c r="X1603" i="3"/>
  <c r="Y1603" i="3" s="1"/>
  <c r="X1611" i="3"/>
  <c r="Y1611" i="3" s="1"/>
  <c r="X1619" i="3"/>
  <c r="Y1619" i="3" s="1"/>
  <c r="X1627" i="3"/>
  <c r="Y1627" i="3" s="1"/>
  <c r="X64" i="3"/>
  <c r="Y64" i="3" s="1"/>
  <c r="X104" i="3"/>
  <c r="Y104" i="3" s="1"/>
  <c r="X136" i="3"/>
  <c r="Y136" i="3" s="1"/>
  <c r="X168" i="3"/>
  <c r="Y168" i="3" s="1"/>
  <c r="X200" i="3"/>
  <c r="Y200" i="3" s="1"/>
  <c r="X232" i="3"/>
  <c r="Y232" i="3" s="1"/>
  <c r="X264" i="3"/>
  <c r="Y264" i="3" s="1"/>
  <c r="X296" i="3"/>
  <c r="Y296" i="3" s="1"/>
  <c r="X328" i="3"/>
  <c r="Y328" i="3" s="1"/>
  <c r="X360" i="3"/>
  <c r="Y360" i="3" s="1"/>
  <c r="X392" i="3"/>
  <c r="Y392" i="3" s="1"/>
  <c r="X424" i="3"/>
  <c r="Y424" i="3" s="1"/>
  <c r="X456" i="3"/>
  <c r="Y456" i="3" s="1"/>
  <c r="X488" i="3"/>
  <c r="Y488" i="3" s="1"/>
  <c r="X520" i="3"/>
  <c r="Y520" i="3" s="1"/>
  <c r="X552" i="3"/>
  <c r="Y552" i="3" s="1"/>
  <c r="X584" i="3"/>
  <c r="Y584" i="3" s="1"/>
  <c r="X616" i="3"/>
  <c r="Y616" i="3" s="1"/>
  <c r="X648" i="3"/>
  <c r="Y648" i="3" s="1"/>
  <c r="X680" i="3"/>
  <c r="Y680" i="3" s="1"/>
  <c r="X712" i="3"/>
  <c r="Y712" i="3" s="1"/>
  <c r="X744" i="3"/>
  <c r="Y744" i="3" s="1"/>
  <c r="X776" i="3"/>
  <c r="Y776" i="3" s="1"/>
  <c r="X808" i="3"/>
  <c r="Y808" i="3" s="1"/>
  <c r="X840" i="3"/>
  <c r="Y840" i="3" s="1"/>
  <c r="X872" i="3"/>
  <c r="Y872" i="3" s="1"/>
  <c r="X904" i="3"/>
  <c r="Y904" i="3" s="1"/>
  <c r="X936" i="3"/>
  <c r="Y936" i="3" s="1"/>
  <c r="X968" i="3"/>
  <c r="Y968" i="3" s="1"/>
  <c r="X1000" i="3"/>
  <c r="Y1000" i="3" s="1"/>
  <c r="X1064" i="3"/>
  <c r="Y1064" i="3" s="1"/>
  <c r="X1088" i="3"/>
  <c r="Y1088" i="3" s="1"/>
  <c r="X1131" i="3"/>
  <c r="Y1131" i="3" s="1"/>
  <c r="X1152" i="3"/>
  <c r="Y1152" i="3" s="1"/>
  <c r="X1172" i="3"/>
  <c r="Y1172" i="3" s="1"/>
  <c r="X1195" i="3"/>
  <c r="Y1195" i="3" s="1"/>
  <c r="X1216" i="3"/>
  <c r="Y1216" i="3" s="1"/>
  <c r="X1236" i="3"/>
  <c r="Y1236" i="3" s="1"/>
  <c r="X1259" i="3"/>
  <c r="Y1259" i="3" s="1"/>
  <c r="X1280" i="3"/>
  <c r="Y1280" i="3" s="1"/>
  <c r="X1296" i="3"/>
  <c r="Y1296" i="3" s="1"/>
  <c r="X1312" i="3"/>
  <c r="Y1312" i="3" s="1"/>
  <c r="X1338" i="3"/>
  <c r="Y1338" i="3" s="1"/>
  <c r="X1363" i="3"/>
  <c r="Y1363" i="3" s="1"/>
  <c r="X1374" i="3"/>
  <c r="Y1374" i="3" s="1"/>
  <c r="X1384" i="3"/>
  <c r="Y1384" i="3" s="1"/>
  <c r="X1395" i="3"/>
  <c r="Y1395" i="3" s="1"/>
  <c r="X1404" i="3"/>
  <c r="Y1404" i="3" s="1"/>
  <c r="X1420" i="3"/>
  <c r="Y1420" i="3" s="1"/>
  <c r="X1428" i="3"/>
  <c r="Y1428" i="3" s="1"/>
  <c r="X1436" i="3"/>
  <c r="Y1436" i="3" s="1"/>
  <c r="X1444" i="3"/>
  <c r="Y1444" i="3" s="1"/>
  <c r="X1460" i="3"/>
  <c r="Y1460" i="3" s="1"/>
  <c r="X1468" i="3"/>
  <c r="Y1468" i="3" s="1"/>
  <c r="X1484" i="3"/>
  <c r="Y1484" i="3" s="1"/>
  <c r="X1492" i="3"/>
  <c r="Y1492" i="3" s="1"/>
  <c r="X1500" i="3"/>
  <c r="Y1500" i="3" s="1"/>
  <c r="X1508" i="3"/>
  <c r="Y1508" i="3" s="1"/>
  <c r="X1524" i="3"/>
  <c r="Y1524" i="3" s="1"/>
  <c r="X1532" i="3"/>
  <c r="Y1532" i="3" s="1"/>
  <c r="X1548" i="3"/>
  <c r="Y1548" i="3" s="1"/>
  <c r="X1556" i="3"/>
  <c r="Y1556" i="3" s="1"/>
  <c r="X1564" i="3"/>
  <c r="Y1564" i="3" s="1"/>
  <c r="X1572" i="3"/>
  <c r="Y1572" i="3" s="1"/>
  <c r="X1588" i="3"/>
  <c r="Y1588" i="3" s="1"/>
  <c r="X1596" i="3"/>
  <c r="Y1596" i="3" s="1"/>
  <c r="X1612" i="3"/>
  <c r="Y1612" i="3" s="1"/>
  <c r="X1620" i="3"/>
  <c r="Y1620" i="3" s="1"/>
  <c r="X1628" i="3"/>
  <c r="Y1628" i="3" s="1"/>
  <c r="X70" i="3"/>
  <c r="Y70" i="3" s="1"/>
  <c r="X107" i="3"/>
  <c r="Y107" i="3" s="1"/>
  <c r="X139" i="3"/>
  <c r="Y139" i="3" s="1"/>
  <c r="X171" i="3"/>
  <c r="Y171" i="3" s="1"/>
  <c r="X203" i="3"/>
  <c r="Y203" i="3" s="1"/>
  <c r="X235" i="3"/>
  <c r="Y235" i="3" s="1"/>
  <c r="X267" i="3"/>
  <c r="Y267" i="3" s="1"/>
  <c r="X299" i="3"/>
  <c r="Y299" i="3" s="1"/>
  <c r="X331" i="3"/>
  <c r="Y331" i="3" s="1"/>
  <c r="X363" i="3"/>
  <c r="Y363" i="3" s="1"/>
  <c r="X395" i="3"/>
  <c r="Y395" i="3" s="1"/>
  <c r="X427" i="3"/>
  <c r="Y427" i="3" s="1"/>
  <c r="X459" i="3"/>
  <c r="Y459" i="3" s="1"/>
  <c r="X491" i="3"/>
  <c r="Y491" i="3" s="1"/>
  <c r="X523" i="3"/>
  <c r="Y523" i="3" s="1"/>
  <c r="X555" i="3"/>
  <c r="Y555" i="3" s="1"/>
  <c r="X587" i="3"/>
  <c r="Y587" i="3" s="1"/>
  <c r="X619" i="3"/>
  <c r="Y619" i="3" s="1"/>
  <c r="X651" i="3"/>
  <c r="Y651" i="3" s="1"/>
  <c r="X683" i="3"/>
  <c r="Y683" i="3" s="1"/>
  <c r="X715" i="3"/>
  <c r="Y715" i="3" s="1"/>
  <c r="X747" i="3"/>
  <c r="Y747" i="3" s="1"/>
  <c r="X779" i="3"/>
  <c r="Y779" i="3" s="1"/>
  <c r="X811" i="3"/>
  <c r="Y811" i="3" s="1"/>
  <c r="X843" i="3"/>
  <c r="Y843" i="3" s="1"/>
  <c r="X875" i="3"/>
  <c r="Y875" i="3" s="1"/>
  <c r="X907" i="3"/>
  <c r="Y907" i="3" s="1"/>
  <c r="X939" i="3"/>
  <c r="Y939" i="3" s="1"/>
  <c r="X971" i="3"/>
  <c r="Y971" i="3" s="1"/>
  <c r="X1003" i="3"/>
  <c r="Y1003" i="3" s="1"/>
  <c r="X1035" i="3"/>
  <c r="Y1035" i="3" s="1"/>
  <c r="X1067" i="3"/>
  <c r="Y1067" i="3" s="1"/>
  <c r="X1091" i="3"/>
  <c r="Y1091" i="3" s="1"/>
  <c r="X80" i="3"/>
  <c r="Y80" i="3" s="1"/>
  <c r="X112" i="3"/>
  <c r="Y112" i="3" s="1"/>
  <c r="X144" i="3"/>
  <c r="Y144" i="3" s="1"/>
  <c r="X176" i="3"/>
  <c r="Y176" i="3" s="1"/>
  <c r="X208" i="3"/>
  <c r="Y208" i="3" s="1"/>
  <c r="X240" i="3"/>
  <c r="Y240" i="3" s="1"/>
  <c r="X272" i="3"/>
  <c r="Y272" i="3" s="1"/>
  <c r="X304" i="3"/>
  <c r="Y304" i="3" s="1"/>
  <c r="X336" i="3"/>
  <c r="Y336" i="3" s="1"/>
  <c r="X368" i="3"/>
  <c r="Y368" i="3" s="1"/>
  <c r="X400" i="3"/>
  <c r="Y400" i="3" s="1"/>
  <c r="X432" i="3"/>
  <c r="Y432" i="3" s="1"/>
  <c r="X464" i="3"/>
  <c r="Y464" i="3" s="1"/>
  <c r="X496" i="3"/>
  <c r="Y496" i="3" s="1"/>
  <c r="X528" i="3"/>
  <c r="Y528" i="3" s="1"/>
  <c r="X560" i="3"/>
  <c r="Y560" i="3" s="1"/>
  <c r="X592" i="3"/>
  <c r="Y592" i="3" s="1"/>
  <c r="X624" i="3"/>
  <c r="Y624" i="3" s="1"/>
  <c r="X656" i="3"/>
  <c r="Y656" i="3" s="1"/>
  <c r="X688" i="3"/>
  <c r="Y688" i="3" s="1"/>
  <c r="X720" i="3"/>
  <c r="Y720" i="3" s="1"/>
  <c r="X752" i="3"/>
  <c r="Y752" i="3" s="1"/>
  <c r="X784" i="3"/>
  <c r="Y784" i="3" s="1"/>
  <c r="X816" i="3"/>
  <c r="Y816" i="3" s="1"/>
  <c r="X848" i="3"/>
  <c r="Y848" i="3" s="1"/>
  <c r="X880" i="3"/>
  <c r="Y880" i="3" s="1"/>
  <c r="X912" i="3"/>
  <c r="Y912" i="3" s="1"/>
  <c r="X944" i="3"/>
  <c r="Y944" i="3" s="1"/>
  <c r="X976" i="3"/>
  <c r="Y976" i="3" s="1"/>
  <c r="X1008" i="3"/>
  <c r="Y1008" i="3" s="1"/>
  <c r="X1040" i="3"/>
  <c r="Y1040" i="3" s="1"/>
  <c r="X1072" i="3"/>
  <c r="Y1072" i="3" s="1"/>
  <c r="X1092" i="3"/>
  <c r="Y1092" i="3" s="1"/>
  <c r="X1115" i="3"/>
  <c r="Y1115" i="3" s="1"/>
  <c r="X1136" i="3"/>
  <c r="Y1136" i="3" s="1"/>
  <c r="X1156" i="3"/>
  <c r="Y1156" i="3" s="1"/>
  <c r="X1179" i="3"/>
  <c r="Y1179" i="3" s="1"/>
  <c r="X1200" i="3"/>
  <c r="Y1200" i="3" s="1"/>
  <c r="X1220" i="3"/>
  <c r="Y1220" i="3" s="1"/>
  <c r="X1243" i="3"/>
  <c r="Y1243" i="3" s="1"/>
  <c r="X1264" i="3"/>
  <c r="Y1264" i="3" s="1"/>
  <c r="X1283" i="3"/>
  <c r="Y1283" i="3" s="1"/>
  <c r="X1299" i="3"/>
  <c r="Y1299" i="3" s="1"/>
  <c r="X1315" i="3"/>
  <c r="Y1315" i="3" s="1"/>
  <c r="X1328" i="3"/>
  <c r="Y1328" i="3" s="1"/>
  <c r="X1340" i="3"/>
  <c r="Y1340" i="3" s="1"/>
  <c r="X1354" i="3"/>
  <c r="Y1354" i="3" s="1"/>
  <c r="X1366" i="3"/>
  <c r="Y1366" i="3" s="1"/>
  <c r="X1387" i="3"/>
  <c r="Y1387" i="3" s="1"/>
  <c r="X1398" i="3"/>
  <c r="Y1398" i="3" s="1"/>
  <c r="X1406" i="3"/>
  <c r="Y1406" i="3" s="1"/>
  <c r="X1414" i="3"/>
  <c r="Y1414" i="3" s="1"/>
  <c r="X1422" i="3"/>
  <c r="Y1422" i="3" s="1"/>
  <c r="X1430" i="3"/>
  <c r="Y1430" i="3" s="1"/>
  <c r="X1438" i="3"/>
  <c r="Y1438" i="3" s="1"/>
  <c r="X1446" i="3"/>
  <c r="Y1446" i="3" s="1"/>
  <c r="X1454" i="3"/>
  <c r="Y1454" i="3" s="1"/>
  <c r="X1462" i="3"/>
  <c r="Y1462" i="3" s="1"/>
  <c r="X1470" i="3"/>
  <c r="Y1470" i="3" s="1"/>
  <c r="X1478" i="3"/>
  <c r="Y1478" i="3" s="1"/>
  <c r="X1486" i="3"/>
  <c r="Y1486" i="3" s="1"/>
  <c r="X1494" i="3"/>
  <c r="Y1494" i="3" s="1"/>
  <c r="X1502" i="3"/>
  <c r="Y1502" i="3" s="1"/>
  <c r="X1510" i="3"/>
  <c r="Y1510" i="3" s="1"/>
  <c r="X1518" i="3"/>
  <c r="Y1518" i="3" s="1"/>
  <c r="X1526" i="3"/>
  <c r="Y1526" i="3" s="1"/>
  <c r="X1534" i="3"/>
  <c r="Y1534" i="3" s="1"/>
  <c r="X1542" i="3"/>
  <c r="Y1542" i="3" s="1"/>
  <c r="X1550" i="3"/>
  <c r="Y1550" i="3" s="1"/>
  <c r="X1558" i="3"/>
  <c r="Y1558" i="3" s="1"/>
  <c r="X1566" i="3"/>
  <c r="Y1566" i="3" s="1"/>
  <c r="X1574" i="3"/>
  <c r="Y1574" i="3" s="1"/>
  <c r="X1582" i="3"/>
  <c r="Y1582" i="3" s="1"/>
  <c r="X1590" i="3"/>
  <c r="Y1590" i="3" s="1"/>
  <c r="X1598" i="3"/>
  <c r="Y1598" i="3" s="1"/>
  <c r="X1606" i="3"/>
  <c r="Y1606" i="3" s="1"/>
  <c r="X1614" i="3"/>
  <c r="Y1614" i="3" s="1"/>
  <c r="X1622" i="3"/>
  <c r="Y1622" i="3" s="1"/>
  <c r="X1630" i="3"/>
  <c r="Y1630" i="3" s="1"/>
  <c r="X83" i="3"/>
  <c r="Y83" i="3" s="1"/>
  <c r="X147" i="3"/>
  <c r="Y147" i="3" s="1"/>
  <c r="X179" i="3"/>
  <c r="Y179" i="3" s="1"/>
  <c r="X211" i="3"/>
  <c r="Y211" i="3" s="1"/>
  <c r="X275" i="3"/>
  <c r="Y275" i="3" s="1"/>
  <c r="X307" i="3"/>
  <c r="Y307" i="3" s="1"/>
  <c r="X339" i="3"/>
  <c r="Y339" i="3" s="1"/>
  <c r="X371" i="3"/>
  <c r="Y371" i="3" s="1"/>
  <c r="X403" i="3"/>
  <c r="Y403" i="3" s="1"/>
  <c r="X435" i="3"/>
  <c r="Y435" i="3" s="1"/>
  <c r="X467" i="3"/>
  <c r="Y467" i="3" s="1"/>
  <c r="X499" i="3"/>
  <c r="Y499" i="3" s="1"/>
  <c r="X531" i="3"/>
  <c r="Y531" i="3" s="1"/>
  <c r="X563" i="3"/>
  <c r="Y563" i="3" s="1"/>
  <c r="X595" i="3"/>
  <c r="Y595" i="3" s="1"/>
  <c r="X627" i="3"/>
  <c r="Y627" i="3" s="1"/>
  <c r="X659" i="3"/>
  <c r="Y659" i="3" s="1"/>
  <c r="X691" i="3"/>
  <c r="Y691" i="3" s="1"/>
  <c r="X723" i="3"/>
  <c r="Y723" i="3" s="1"/>
  <c r="X755" i="3"/>
  <c r="Y755" i="3" s="1"/>
  <c r="X787" i="3"/>
  <c r="Y787" i="3" s="1"/>
  <c r="X819" i="3"/>
  <c r="Y819" i="3" s="1"/>
  <c r="X851" i="3"/>
  <c r="Y851" i="3" s="1"/>
  <c r="X883" i="3"/>
  <c r="Y883" i="3" s="1"/>
  <c r="X915" i="3"/>
  <c r="Y915" i="3" s="1"/>
  <c r="X947" i="3"/>
  <c r="Y947" i="3" s="1"/>
  <c r="X979" i="3"/>
  <c r="Y979" i="3" s="1"/>
  <c r="X1011" i="3"/>
  <c r="Y1011" i="3" s="1"/>
  <c r="X1043" i="3"/>
  <c r="Y1043" i="3" s="1"/>
  <c r="X1075" i="3"/>
  <c r="Y1075" i="3" s="1"/>
  <c r="X1116" i="3"/>
  <c r="Y1116" i="3" s="1"/>
  <c r="X1139" i="3"/>
  <c r="Y1139" i="3" s="1"/>
  <c r="X1160" i="3"/>
  <c r="Y1160" i="3" s="1"/>
  <c r="X1180" i="3"/>
  <c r="Y1180" i="3" s="1"/>
  <c r="X1203" i="3"/>
  <c r="Y1203" i="3" s="1"/>
  <c r="X1224" i="3"/>
  <c r="Y1224" i="3" s="1"/>
  <c r="X1244" i="3"/>
  <c r="Y1244" i="3" s="1"/>
  <c r="X1267" i="3"/>
  <c r="Y1267" i="3" s="1"/>
  <c r="X1300" i="3"/>
  <c r="Y1300" i="3" s="1"/>
  <c r="X1316" i="3"/>
  <c r="Y1316" i="3" s="1"/>
  <c r="X1343" i="3"/>
  <c r="Y1343" i="3" s="1"/>
  <c r="X1355" i="3"/>
  <c r="Y1355" i="3" s="1"/>
  <c r="X1399" i="3"/>
  <c r="Y1399" i="3" s="1"/>
  <c r="X1407" i="3"/>
  <c r="Y1407" i="3" s="1"/>
  <c r="X1423" i="3"/>
  <c r="Y1423" i="3" s="1"/>
  <c r="X1431" i="3"/>
  <c r="Y1431" i="3" s="1"/>
  <c r="X1439" i="3"/>
  <c r="Y1439" i="3" s="1"/>
  <c r="X1455" i="3"/>
  <c r="Y1455" i="3" s="1"/>
  <c r="X1463" i="3"/>
  <c r="Y1463" i="3" s="1"/>
  <c r="X1471" i="3"/>
  <c r="Y1471" i="3" s="1"/>
  <c r="X1487" i="3"/>
  <c r="Y1487" i="3" s="1"/>
  <c r="X1495" i="3"/>
  <c r="Y1495" i="3" s="1"/>
  <c r="X1503" i="3"/>
  <c r="Y1503" i="3" s="1"/>
  <c r="X1519" i="3"/>
  <c r="Y1519" i="3" s="1"/>
  <c r="X1527" i="3"/>
  <c r="Y1527" i="3" s="1"/>
  <c r="X1535" i="3"/>
  <c r="Y1535" i="3" s="1"/>
  <c r="X1551" i="3"/>
  <c r="Y1551" i="3" s="1"/>
  <c r="X1559" i="3"/>
  <c r="Y1559" i="3" s="1"/>
  <c r="X1567" i="3"/>
  <c r="Y1567" i="3" s="1"/>
  <c r="X1583" i="3"/>
  <c r="Y1583" i="3" s="1"/>
  <c r="X1591" i="3"/>
  <c r="Y1591" i="3" s="1"/>
  <c r="X1599" i="3"/>
  <c r="Y1599" i="3" s="1"/>
  <c r="X1615" i="3"/>
  <c r="Y1615" i="3" s="1"/>
  <c r="X1623" i="3"/>
  <c r="Y1623" i="3" s="1"/>
  <c r="X1631" i="3"/>
  <c r="Y1631" i="3" s="1"/>
  <c r="X21" i="3"/>
  <c r="Y21" i="3" s="1"/>
  <c r="X88" i="3"/>
  <c r="Y88" i="3" s="1"/>
  <c r="X120" i="3"/>
  <c r="Y120" i="3" s="1"/>
  <c r="X152" i="3"/>
  <c r="Y152" i="3" s="1"/>
  <c r="X184" i="3"/>
  <c r="Y184" i="3" s="1"/>
  <c r="X216" i="3"/>
  <c r="Y216" i="3" s="1"/>
  <c r="X248" i="3"/>
  <c r="Y248" i="3" s="1"/>
  <c r="X280" i="3"/>
  <c r="Y280" i="3" s="1"/>
  <c r="X312" i="3"/>
  <c r="Y312" i="3" s="1"/>
  <c r="X344" i="3"/>
  <c r="Y344" i="3" s="1"/>
  <c r="X376" i="3"/>
  <c r="Y376" i="3" s="1"/>
  <c r="X408" i="3"/>
  <c r="Y408" i="3" s="1"/>
  <c r="X440" i="3"/>
  <c r="Y440" i="3" s="1"/>
  <c r="X472" i="3"/>
  <c r="Y472" i="3" s="1"/>
  <c r="X504" i="3"/>
  <c r="Y504" i="3" s="1"/>
  <c r="X536" i="3"/>
  <c r="Y536" i="3" s="1"/>
  <c r="X568" i="3"/>
  <c r="Y568" i="3" s="1"/>
  <c r="X600" i="3"/>
  <c r="Y600" i="3" s="1"/>
  <c r="X632" i="3"/>
  <c r="Y632" i="3" s="1"/>
  <c r="X664" i="3"/>
  <c r="Y664" i="3" s="1"/>
  <c r="X696" i="3"/>
  <c r="Y696" i="3" s="1"/>
  <c r="X728" i="3"/>
  <c r="Y728" i="3" s="1"/>
  <c r="X760" i="3"/>
  <c r="Y760" i="3" s="1"/>
  <c r="X792" i="3"/>
  <c r="Y792" i="3" s="1"/>
  <c r="X824" i="3"/>
  <c r="Y824" i="3" s="1"/>
  <c r="X856" i="3"/>
  <c r="Y856" i="3" s="1"/>
  <c r="X888" i="3"/>
  <c r="Y888" i="3" s="1"/>
  <c r="X920" i="3"/>
  <c r="Y920" i="3" s="1"/>
  <c r="X1016" i="3"/>
  <c r="Y1016" i="3" s="1"/>
  <c r="X1048" i="3"/>
  <c r="Y1048" i="3" s="1"/>
  <c r="X1099" i="3"/>
  <c r="Y1099" i="3" s="1"/>
  <c r="X1120" i="3"/>
  <c r="Y1120" i="3" s="1"/>
  <c r="X1140" i="3"/>
  <c r="Y1140" i="3" s="1"/>
  <c r="X1163" i="3"/>
  <c r="Y1163" i="3" s="1"/>
  <c r="X1204" i="3"/>
  <c r="Y1204" i="3" s="1"/>
  <c r="X1227" i="3"/>
  <c r="Y1227" i="3" s="1"/>
  <c r="X1268" i="3"/>
  <c r="Y1268" i="3" s="1"/>
  <c r="X1288" i="3"/>
  <c r="Y1288" i="3" s="1"/>
  <c r="X1304" i="3"/>
  <c r="Y1304" i="3" s="1"/>
  <c r="X1331" i="3"/>
  <c r="Y1331" i="3" s="1"/>
  <c r="X1344" i="3"/>
  <c r="Y1344" i="3" s="1"/>
  <c r="X1356" i="3"/>
  <c r="Y1356" i="3" s="1"/>
  <c r="X1368" i="3"/>
  <c r="Y1368" i="3" s="1"/>
  <c r="X1379" i="3"/>
  <c r="Y1379" i="3" s="1"/>
  <c r="X1390" i="3"/>
  <c r="Y1390" i="3" s="1"/>
  <c r="X1408" i="3"/>
  <c r="Y1408" i="3" s="1"/>
  <c r="X1416" i="3"/>
  <c r="Y1416" i="3" s="1"/>
  <c r="X1424" i="3"/>
  <c r="Y1424" i="3" s="1"/>
  <c r="X1432" i="3"/>
  <c r="Y1432" i="3" s="1"/>
  <c r="X1448" i="3"/>
  <c r="Y1448" i="3" s="1"/>
  <c r="X1456" i="3"/>
  <c r="Y1456" i="3" s="1"/>
  <c r="X1472" i="3"/>
  <c r="Y1472" i="3" s="1"/>
  <c r="X1480" i="3"/>
  <c r="Y1480" i="3" s="1"/>
  <c r="X1488" i="3"/>
  <c r="Y1488" i="3" s="1"/>
  <c r="X1496" i="3"/>
  <c r="Y1496" i="3" s="1"/>
  <c r="X1512" i="3"/>
  <c r="Y1512" i="3" s="1"/>
  <c r="X1520" i="3"/>
  <c r="Y1520" i="3" s="1"/>
  <c r="X1536" i="3"/>
  <c r="Y1536" i="3" s="1"/>
  <c r="X1544" i="3"/>
  <c r="Y1544" i="3" s="1"/>
  <c r="X1552" i="3"/>
  <c r="Y1552" i="3" s="1"/>
  <c r="X1560" i="3"/>
  <c r="Y1560" i="3" s="1"/>
  <c r="X1576" i="3"/>
  <c r="Y1576" i="3" s="1"/>
  <c r="X1584" i="3"/>
  <c r="Y1584" i="3" s="1"/>
  <c r="X1600" i="3"/>
  <c r="Y1600" i="3" s="1"/>
  <c r="X1608" i="3"/>
  <c r="Y1608" i="3" s="1"/>
  <c r="X1616" i="3"/>
  <c r="Y1616" i="3" s="1"/>
  <c r="X1624" i="3"/>
  <c r="Y1624" i="3" s="1"/>
  <c r="X91" i="3"/>
  <c r="Y91" i="3" s="1"/>
  <c r="X123" i="3"/>
  <c r="Y123" i="3" s="1"/>
  <c r="X187" i="3"/>
  <c r="Y187" i="3" s="1"/>
  <c r="X219" i="3"/>
  <c r="Y219" i="3" s="1"/>
  <c r="X251" i="3"/>
  <c r="Y251" i="3" s="1"/>
  <c r="X315" i="3"/>
  <c r="Y315" i="3" s="1"/>
  <c r="X347" i="3"/>
  <c r="Y347" i="3" s="1"/>
  <c r="X379" i="3"/>
  <c r="Y379" i="3" s="1"/>
  <c r="X411" i="3"/>
  <c r="Y411" i="3" s="1"/>
  <c r="X443" i="3"/>
  <c r="Y443" i="3" s="1"/>
  <c r="X475" i="3"/>
  <c r="Y475" i="3" s="1"/>
  <c r="X507" i="3"/>
  <c r="Y507" i="3" s="1"/>
  <c r="X539" i="3"/>
  <c r="Y539" i="3" s="1"/>
  <c r="X571" i="3"/>
  <c r="Y571" i="3" s="1"/>
  <c r="X603" i="3"/>
  <c r="Y603" i="3" s="1"/>
  <c r="X635" i="3"/>
  <c r="Y635" i="3" s="1"/>
  <c r="X667" i="3"/>
  <c r="Y667" i="3" s="1"/>
  <c r="X699" i="3"/>
  <c r="Y699" i="3" s="1"/>
  <c r="X731" i="3"/>
  <c r="Y731" i="3" s="1"/>
  <c r="X763" i="3"/>
  <c r="Y763" i="3" s="1"/>
  <c r="X795" i="3"/>
  <c r="Y795" i="3" s="1"/>
  <c r="X827" i="3"/>
  <c r="Y827" i="3" s="1"/>
  <c r="X859" i="3"/>
  <c r="Y859" i="3" s="1"/>
  <c r="X891" i="3"/>
  <c r="Y891" i="3" s="1"/>
  <c r="X923" i="3"/>
  <c r="Y923" i="3" s="1"/>
  <c r="X955" i="3"/>
  <c r="Y955" i="3" s="1"/>
  <c r="X987" i="3"/>
  <c r="Y987" i="3" s="1"/>
  <c r="X1019" i="3"/>
  <c r="Y1019" i="3" s="1"/>
  <c r="X1051" i="3"/>
  <c r="Y1051" i="3" s="1"/>
  <c r="X1080" i="3"/>
  <c r="Y1080" i="3" s="1"/>
  <c r="X1100" i="3"/>
  <c r="Y1100" i="3" s="1"/>
  <c r="X1123" i="3"/>
  <c r="Y1123" i="3" s="1"/>
  <c r="X1144" i="3"/>
  <c r="Y1144" i="3" s="1"/>
  <c r="X1187" i="3"/>
  <c r="Y1187" i="3" s="1"/>
  <c r="X1228" i="3"/>
  <c r="Y1228" i="3" s="1"/>
  <c r="X1251" i="3"/>
  <c r="Y1251" i="3" s="1"/>
  <c r="X1272" i="3"/>
  <c r="Y1272" i="3" s="1"/>
  <c r="X1290" i="3"/>
  <c r="Y1290" i="3" s="1"/>
  <c r="X1306" i="3"/>
  <c r="Y1306" i="3" s="1"/>
  <c r="X1320" i="3"/>
  <c r="Y1320" i="3" s="1"/>
  <c r="X1332" i="3"/>
  <c r="Y1332" i="3" s="1"/>
  <c r="X1346" i="3"/>
  <c r="Y1346" i="3" s="1"/>
  <c r="X1359" i="3"/>
  <c r="Y1359" i="3" s="1"/>
  <c r="X1370" i="3"/>
  <c r="Y1370" i="3" s="1"/>
  <c r="X1380" i="3"/>
  <c r="Y1380" i="3" s="1"/>
  <c r="X1391" i="3"/>
  <c r="Y1391" i="3" s="1"/>
  <c r="X1401" i="3"/>
  <c r="Y1401" i="3" s="1"/>
  <c r="X1409" i="3"/>
  <c r="Y1409" i="3" s="1"/>
  <c r="X1417" i="3"/>
  <c r="Y1417" i="3" s="1"/>
  <c r="X1425" i="3"/>
  <c r="Y1425" i="3" s="1"/>
  <c r="X1433" i="3"/>
  <c r="Y1433" i="3" s="1"/>
  <c r="X1441" i="3"/>
  <c r="Y1441" i="3" s="1"/>
  <c r="X1449" i="3"/>
  <c r="Y1449" i="3" s="1"/>
  <c r="X1457" i="3"/>
  <c r="Y1457" i="3" s="1"/>
  <c r="X1465" i="3"/>
  <c r="Y1465" i="3" s="1"/>
  <c r="X1473" i="3"/>
  <c r="Y1473" i="3" s="1"/>
  <c r="X1481" i="3"/>
  <c r="Y1481" i="3" s="1"/>
  <c r="X1489" i="3"/>
  <c r="Y1489" i="3" s="1"/>
  <c r="X1497" i="3"/>
  <c r="Y1497" i="3" s="1"/>
  <c r="X1505" i="3"/>
  <c r="Y1505" i="3" s="1"/>
  <c r="X1513" i="3"/>
  <c r="Y1513" i="3" s="1"/>
  <c r="X1521" i="3"/>
  <c r="Y1521" i="3" s="1"/>
  <c r="X1529" i="3"/>
  <c r="Y1529" i="3" s="1"/>
  <c r="X1537" i="3"/>
  <c r="Y1537" i="3" s="1"/>
  <c r="X1545" i="3"/>
  <c r="Y1545" i="3" s="1"/>
  <c r="X1553" i="3"/>
  <c r="Y1553" i="3" s="1"/>
  <c r="X1561" i="3"/>
  <c r="Y1561" i="3" s="1"/>
  <c r="X1569" i="3"/>
  <c r="Y1569" i="3" s="1"/>
  <c r="X1577" i="3"/>
  <c r="Y1577" i="3" s="1"/>
  <c r="X1585" i="3"/>
  <c r="Y1585" i="3" s="1"/>
  <c r="X1593" i="3"/>
  <c r="Y1593" i="3" s="1"/>
  <c r="X1601" i="3"/>
  <c r="Y1601" i="3" s="1"/>
  <c r="X1609" i="3"/>
  <c r="Y1609" i="3" s="1"/>
  <c r="X1617" i="3"/>
  <c r="Y1617" i="3" s="1"/>
  <c r="X1625" i="3"/>
  <c r="Y1625" i="3" s="1"/>
  <c r="X1633" i="3"/>
  <c r="Y1633" i="3" s="1"/>
  <c r="X128" i="3"/>
  <c r="Y128" i="3" s="1"/>
  <c r="X384" i="3"/>
  <c r="Y384" i="3" s="1"/>
  <c r="X640" i="3"/>
  <c r="Y640" i="3" s="1"/>
  <c r="X1112" i="3"/>
  <c r="Y1112" i="3" s="1"/>
  <c r="X1196" i="3"/>
  <c r="Y1196" i="3" s="1"/>
  <c r="X1339" i="3"/>
  <c r="Y1339" i="3" s="1"/>
  <c r="X1386" i="3"/>
  <c r="Y1386" i="3" s="1"/>
  <c r="X1421" i="3"/>
  <c r="Y1421" i="3" s="1"/>
  <c r="X1517" i="3"/>
  <c r="Y1517" i="3" s="1"/>
  <c r="X1549" i="3"/>
  <c r="Y1549" i="3" s="1"/>
  <c r="X160" i="3"/>
  <c r="Y160" i="3" s="1"/>
  <c r="X416" i="3"/>
  <c r="Y416" i="3" s="1"/>
  <c r="X672" i="3"/>
  <c r="Y672" i="3" s="1"/>
  <c r="X928" i="3"/>
  <c r="Y928" i="3" s="1"/>
  <c r="X1124" i="3"/>
  <c r="Y1124" i="3" s="1"/>
  <c r="X1211" i="3"/>
  <c r="Y1211" i="3" s="1"/>
  <c r="X1291" i="3"/>
  <c r="Y1291" i="3" s="1"/>
  <c r="X1347" i="3"/>
  <c r="Y1347" i="3" s="1"/>
  <c r="X1392" i="3"/>
  <c r="Y1392" i="3" s="1"/>
  <c r="X1426" i="3"/>
  <c r="Y1426" i="3" s="1"/>
  <c r="X1522" i="3"/>
  <c r="Y1522" i="3" s="1"/>
  <c r="X1554" i="3"/>
  <c r="Y1554" i="3" s="1"/>
  <c r="X192" i="3"/>
  <c r="Y192" i="3" s="1"/>
  <c r="X448" i="3"/>
  <c r="Y448" i="3" s="1"/>
  <c r="X704" i="3"/>
  <c r="Y704" i="3" s="1"/>
  <c r="X960" i="3"/>
  <c r="Y960" i="3" s="1"/>
  <c r="X1132" i="3"/>
  <c r="Y1132" i="3" s="1"/>
  <c r="X1219" i="3"/>
  <c r="Y1219" i="3" s="1"/>
  <c r="X1352" i="3"/>
  <c r="Y1352" i="3" s="1"/>
  <c r="X1396" i="3"/>
  <c r="Y1396" i="3" s="1"/>
  <c r="X1429" i="3"/>
  <c r="Y1429" i="3" s="1"/>
  <c r="X1461" i="3"/>
  <c r="Y1461" i="3" s="1"/>
  <c r="X1493" i="3"/>
  <c r="Y1493" i="3" s="1"/>
  <c r="X1525" i="3"/>
  <c r="Y1525" i="3" s="1"/>
  <c r="X1557" i="3"/>
  <c r="Y1557" i="3" s="1"/>
  <c r="X1589" i="3"/>
  <c r="Y1589" i="3" s="1"/>
  <c r="X1621" i="3"/>
  <c r="Y1621" i="3" s="1"/>
  <c r="X224" i="3"/>
  <c r="Y224" i="3" s="1"/>
  <c r="X480" i="3"/>
  <c r="Y480" i="3" s="1"/>
  <c r="X736" i="3"/>
  <c r="Y736" i="3" s="1"/>
  <c r="X992" i="3"/>
  <c r="Y992" i="3" s="1"/>
  <c r="X1147" i="3"/>
  <c r="Y1147" i="3" s="1"/>
  <c r="X1232" i="3"/>
  <c r="Y1232" i="3" s="1"/>
  <c r="X1307" i="3"/>
  <c r="Y1307" i="3" s="1"/>
  <c r="X1360" i="3"/>
  <c r="Y1360" i="3" s="1"/>
  <c r="X1402" i="3"/>
  <c r="Y1402" i="3" s="1"/>
  <c r="X1434" i="3"/>
  <c r="Y1434" i="3" s="1"/>
  <c r="X1466" i="3"/>
  <c r="Y1466" i="3" s="1"/>
  <c r="X1498" i="3"/>
  <c r="Y1498" i="3" s="1"/>
  <c r="X1530" i="3"/>
  <c r="Y1530" i="3" s="1"/>
  <c r="X1562" i="3"/>
  <c r="Y1562" i="3" s="1"/>
  <c r="X1594" i="3"/>
  <c r="Y1594" i="3" s="1"/>
  <c r="X1626" i="3"/>
  <c r="Y1626" i="3" s="1"/>
  <c r="X256" i="3"/>
  <c r="Y256" i="3" s="1"/>
  <c r="X512" i="3"/>
  <c r="Y512" i="3" s="1"/>
  <c r="X768" i="3"/>
  <c r="Y768" i="3" s="1"/>
  <c r="X1024" i="3"/>
  <c r="Y1024" i="3" s="1"/>
  <c r="X1155" i="3"/>
  <c r="Y1155" i="3" s="1"/>
  <c r="X1240" i="3"/>
  <c r="Y1240" i="3" s="1"/>
  <c r="X1364" i="3"/>
  <c r="Y1364" i="3" s="1"/>
  <c r="X1405" i="3"/>
  <c r="Y1405" i="3" s="1"/>
  <c r="X1437" i="3"/>
  <c r="Y1437" i="3" s="1"/>
  <c r="X1469" i="3"/>
  <c r="Y1469" i="3" s="1"/>
  <c r="X1533" i="3"/>
  <c r="Y1533" i="3" s="1"/>
  <c r="X1565" i="3"/>
  <c r="Y1565" i="3" s="1"/>
  <c r="X1597" i="3"/>
  <c r="Y1597" i="3" s="1"/>
  <c r="X288" i="3"/>
  <c r="Y288" i="3" s="1"/>
  <c r="X544" i="3"/>
  <c r="Y544" i="3" s="1"/>
  <c r="X1056" i="3"/>
  <c r="Y1056" i="3" s="1"/>
  <c r="X1168" i="3"/>
  <c r="Y1168" i="3" s="1"/>
  <c r="X1252" i="3"/>
  <c r="Y1252" i="3" s="1"/>
  <c r="X1322" i="3"/>
  <c r="Y1322" i="3" s="1"/>
  <c r="X1371" i="3"/>
  <c r="Y1371" i="3" s="1"/>
  <c r="X1410" i="3"/>
  <c r="Y1410" i="3" s="1"/>
  <c r="X1442" i="3"/>
  <c r="Y1442" i="3" s="1"/>
  <c r="X1538" i="3"/>
  <c r="Y1538" i="3" s="1"/>
  <c r="X1570" i="3"/>
  <c r="Y1570" i="3" s="1"/>
  <c r="X45" i="3"/>
  <c r="Y45" i="3" s="1"/>
  <c r="X320" i="3"/>
  <c r="Y320" i="3" s="1"/>
  <c r="X576" i="3"/>
  <c r="Y576" i="3" s="1"/>
  <c r="X1083" i="3"/>
  <c r="Y1083" i="3" s="1"/>
  <c r="X1176" i="3"/>
  <c r="Y1176" i="3" s="1"/>
  <c r="X1260" i="3"/>
  <c r="Y1260" i="3" s="1"/>
  <c r="X1327" i="3"/>
  <c r="Y1327" i="3" s="1"/>
  <c r="X1375" i="3"/>
  <c r="Y1375" i="3" s="1"/>
  <c r="X1413" i="3"/>
  <c r="Y1413" i="3" s="1"/>
  <c r="X1445" i="3"/>
  <c r="Y1445" i="3" s="1"/>
  <c r="X1477" i="3"/>
  <c r="Y1477" i="3" s="1"/>
  <c r="X1509" i="3"/>
  <c r="Y1509" i="3" s="1"/>
  <c r="X1541" i="3"/>
  <c r="Y1541" i="3" s="1"/>
  <c r="X1573" i="3"/>
  <c r="Y1573" i="3" s="1"/>
  <c r="X1605" i="3"/>
  <c r="Y1605" i="3" s="1"/>
  <c r="X352" i="3"/>
  <c r="Y352" i="3" s="1"/>
  <c r="X608" i="3"/>
  <c r="Y608" i="3" s="1"/>
  <c r="X1104" i="3"/>
  <c r="Y1104" i="3" s="1"/>
  <c r="X1188" i="3"/>
  <c r="Y1188" i="3" s="1"/>
  <c r="X1275" i="3"/>
  <c r="Y1275" i="3" s="1"/>
  <c r="X1382" i="3"/>
  <c r="Y1382" i="3" s="1"/>
  <c r="X1418" i="3"/>
  <c r="Y1418" i="3" s="1"/>
  <c r="X1450" i="3"/>
  <c r="Y1450" i="3" s="1"/>
  <c r="X1482" i="3"/>
  <c r="Y1482" i="3" s="1"/>
  <c r="X1514" i="3"/>
  <c r="Y1514" i="3" s="1"/>
  <c r="X1546" i="3"/>
  <c r="Y1546" i="3" s="1"/>
  <c r="X1578" i="3"/>
  <c r="Y1578" i="3" s="1"/>
  <c r="X1610" i="3"/>
  <c r="Y1610" i="3" s="1"/>
  <c r="X8" i="3"/>
  <c r="Y8" i="3" s="1"/>
  <c r="X9" i="3"/>
  <c r="Y9" i="3" s="1"/>
  <c r="D34" i="9"/>
  <c r="D28" i="9" s="1"/>
  <c r="D36" i="9"/>
  <c r="D19" i="9"/>
  <c r="D17" i="9" s="1"/>
  <c r="D38" i="9" l="1"/>
  <c r="D35" i="9" s="1"/>
  <c r="X1635" i="3"/>
  <c r="D16" i="9" s="1"/>
  <c r="D14" i="9" s="1"/>
  <c r="W1635" i="3"/>
</calcChain>
</file>

<file path=xl/sharedStrings.xml><?xml version="1.0" encoding="utf-8"?>
<sst xmlns="http://schemas.openxmlformats.org/spreadsheetml/2006/main" count="17574" uniqueCount="5109">
  <si>
    <t>General Fund Total Expenditures &amp; Transfers</t>
  </si>
  <si>
    <t>Special Aid Fund Total Expenditures &amp; Transfers</t>
  </si>
  <si>
    <t>Total Major Operating Funds Spending</t>
  </si>
  <si>
    <t>Interfund Transfers</t>
  </si>
  <si>
    <t>Debt Service</t>
  </si>
  <si>
    <t>Transportation</t>
  </si>
  <si>
    <t>Community Services</t>
  </si>
  <si>
    <t>Total Non-Instructional Cost Exclusions</t>
  </si>
  <si>
    <t>Other School Districts (Excl. Special Act Districts)</t>
  </si>
  <si>
    <t>Total Tuition/Payments to Non-District Schools Exclusions</t>
  </si>
  <si>
    <t>Total Exclusions</t>
  </si>
  <si>
    <t>BEDS Code</t>
  </si>
  <si>
    <t>School Name</t>
  </si>
  <si>
    <t>Local School Code</t>
  </si>
  <si>
    <t>Lowest Grade</t>
  </si>
  <si>
    <t>Highest Grade</t>
  </si>
  <si>
    <t>District Total</t>
  </si>
  <si>
    <t>Total Spending</t>
  </si>
  <si>
    <t>Total Staff</t>
  </si>
  <si>
    <t>Classroom Teachers</t>
  </si>
  <si>
    <t>General Education</t>
  </si>
  <si>
    <t>Special Education</t>
  </si>
  <si>
    <t>Instructional Media</t>
  </si>
  <si>
    <t>Instructional Support</t>
  </si>
  <si>
    <t>State Grants</t>
  </si>
  <si>
    <t>Grades K-12</t>
  </si>
  <si>
    <t>Pre-K</t>
  </si>
  <si>
    <t>Personal Service</t>
  </si>
  <si>
    <t>All Other</t>
  </si>
  <si>
    <t>Employee Benefits</t>
  </si>
  <si>
    <t>BOCES Services</t>
  </si>
  <si>
    <t>Adult/Continuing Education</t>
  </si>
  <si>
    <t>Prekindergarten Community-Based Organizations</t>
  </si>
  <si>
    <t>State/Local</t>
  </si>
  <si>
    <t>Federal</t>
  </si>
  <si>
    <t>Funding Source</t>
  </si>
  <si>
    <t>Part A - District-Level Information</t>
  </si>
  <si>
    <t>I) Contact Information</t>
  </si>
  <si>
    <t>Contact First &amp; Last Name</t>
  </si>
  <si>
    <t>Title of Contact</t>
  </si>
  <si>
    <t>Email Address</t>
  </si>
  <si>
    <t>Phone Number</t>
  </si>
  <si>
    <t>Mailing Address</t>
  </si>
  <si>
    <t>Street Address Line 1</t>
  </si>
  <si>
    <t>Street Address Line 2</t>
  </si>
  <si>
    <t>City</t>
  </si>
  <si>
    <t>Zip Code</t>
  </si>
  <si>
    <t>School District Name</t>
  </si>
  <si>
    <t>Total Employee Benefits in General Fund &amp; Special Aid Fund</t>
  </si>
  <si>
    <t>Total Personal Service in General Fund &amp; Special Aid Fund</t>
  </si>
  <si>
    <t>District Average Fringe Rate</t>
  </si>
  <si>
    <t>State &amp; Local Funding</t>
  </si>
  <si>
    <t>All Remaining Staff</t>
  </si>
  <si>
    <t>Principals &amp; Other Admin Staff</t>
  </si>
  <si>
    <t>Other State &amp; Local Funding</t>
  </si>
  <si>
    <t>Total Pre-K Spending</t>
  </si>
  <si>
    <t>4-Year-Old 
Half-Day</t>
  </si>
  <si>
    <t>4-Year-Old 
Full-Day</t>
  </si>
  <si>
    <t>3-Year-Old 
Full-Day</t>
  </si>
  <si>
    <t>3-Year-Old 
Half-Day</t>
  </si>
  <si>
    <t>Total in District Schools</t>
  </si>
  <si>
    <t>District Total with CBOs</t>
  </si>
  <si>
    <t>Prekindergarten Programs</t>
  </si>
  <si>
    <t>Total Community Schools Spending</t>
  </si>
  <si>
    <t>Foundation Aid Community Schools Set-Aside</t>
  </si>
  <si>
    <t>Health, Mental Health/
Counseling, Dental Care</t>
  </si>
  <si>
    <t>Nutrition Services</t>
  </si>
  <si>
    <t>Legal Services</t>
  </si>
  <si>
    <t>% Funded</t>
  </si>
  <si>
    <t>Total Funding (See Part C)</t>
  </si>
  <si>
    <t>Other Funding</t>
  </si>
  <si>
    <t>K</t>
  </si>
  <si>
    <t>Yes</t>
  </si>
  <si>
    <t>No</t>
  </si>
  <si>
    <t>School Food Services Fund</t>
  </si>
  <si>
    <t>Other</t>
  </si>
  <si>
    <t>Federal Funding 
per Pupil</t>
  </si>
  <si>
    <t>State &amp; Local
Funding per Pupil</t>
  </si>
  <si>
    <t>Total Pre-K Enrollment</t>
  </si>
  <si>
    <t>School Food Services Fund Total Expenditures &amp; Transfers</t>
  </si>
  <si>
    <t>Debt Service Fund Total Expenditures &amp; Transfers</t>
  </si>
  <si>
    <t>School Type</t>
  </si>
  <si>
    <t>If so, what year?</t>
  </si>
  <si>
    <t>Pre-K Only</t>
  </si>
  <si>
    <t>K-12 School</t>
  </si>
  <si>
    <t>Junior-Senior High School</t>
  </si>
  <si>
    <t>Senior High School</t>
  </si>
  <si>
    <t>Does this school offer a Pre-K program? (Y/N)</t>
  </si>
  <si>
    <t>Classroom Teachers w/ 0-3 Years Experience</t>
  </si>
  <si>
    <t>Classroom Teachers w/ More than 3 Years Experience</t>
  </si>
  <si>
    <t>School Status</t>
  </si>
  <si>
    <t>Pupil Support Services Staff</t>
  </si>
  <si>
    <t>District 75</t>
  </si>
  <si>
    <t>Total in Prekindergarten Community-Based Organizations</t>
  </si>
  <si>
    <t>K-12 Enrollment</t>
  </si>
  <si>
    <t>Pupil
Support
Services</t>
  </si>
  <si>
    <t>Para-
professional Classroom Staff</t>
  </si>
  <si>
    <t xml:space="preserve">Board of Education </t>
  </si>
  <si>
    <t>Operation and Maintenance of Plant</t>
  </si>
  <si>
    <t>Other Central Services</t>
  </si>
  <si>
    <t>Total General Support Costs</t>
  </si>
  <si>
    <t>Curriculum Development &amp; Supervision</t>
  </si>
  <si>
    <t>Research, Planning &amp; Evaluation</t>
  </si>
  <si>
    <t>In-Service Training</t>
  </si>
  <si>
    <t>A) Total Major Operating Funds Spending</t>
  </si>
  <si>
    <t>B) Exclusions for Non-Instructional Costs</t>
  </si>
  <si>
    <t>C) Exclusions for Tuition/Payments to Non-District Schools</t>
  </si>
  <si>
    <t>Total District K-12 Enrollment</t>
  </si>
  <si>
    <t>Total District Pre-K Enrollment</t>
  </si>
  <si>
    <t>Pre-K
Enrollment</t>
  </si>
  <si>
    <t>Total Pre-K Enrollment (Part B, Col H)</t>
  </si>
  <si>
    <t>Total Pre-K Enrollment (Part D, Col K)</t>
  </si>
  <si>
    <t>After-School Programs/
Extended Day Programs</t>
  </si>
  <si>
    <t>Central Personnel</t>
  </si>
  <si>
    <t>Total Preschool Special Education Enrollment</t>
  </si>
  <si>
    <t>Total District Enrollment</t>
  </si>
  <si>
    <t>Services Provided to Charter Schools</t>
  </si>
  <si>
    <t>Total Central District Costs per Pupil</t>
  </si>
  <si>
    <t>Total Employee Benefits for Active Employees</t>
  </si>
  <si>
    <t>Total General Support Costs per Pupil</t>
  </si>
  <si>
    <t>Preschool Special Ed Enrollment</t>
  </si>
  <si>
    <t>Central District Costs</t>
  </si>
  <si>
    <t>School Administration</t>
  </si>
  <si>
    <t>Enriched Academic Services</t>
  </si>
  <si>
    <t>Services Provided to Nonpublic Schools</t>
  </si>
  <si>
    <t>IV) District Average Fringe Rate for Allocation of Employee Benefits</t>
  </si>
  <si>
    <t>D) Projected 2018-19 Enrollment</t>
  </si>
  <si>
    <t>Part C - Basic School-Level Allocations</t>
  </si>
  <si>
    <t>Part B - Basic School-Level Information</t>
  </si>
  <si>
    <t xml:space="preserve">Total Pupils </t>
  </si>
  <si>
    <t>(FTE Basis)</t>
  </si>
  <si>
    <t>Total School Funding per Pupil</t>
  </si>
  <si>
    <t>Federal 
Funding</t>
  </si>
  <si>
    <t>K-12
FRPL
Count</t>
  </si>
  <si>
    <t>K-12
ELL 
Count</t>
  </si>
  <si>
    <t>K-12
SWD
Count</t>
  </si>
  <si>
    <t>School Year</t>
  </si>
  <si>
    <t>SWD School Age-School Year Tuition</t>
  </si>
  <si>
    <t>SWD Early Intervention Program Tuition</t>
  </si>
  <si>
    <t>SWD - Preschool Education (§4410) Tuition</t>
  </si>
  <si>
    <t>SWD - Summer Education (§4408) Tuition</t>
  </si>
  <si>
    <t>State-Supported Schools for the Blind &amp; Deaf (§4201) Tuition</t>
  </si>
  <si>
    <t>Number of district-operated schools:</t>
  </si>
  <si>
    <t>Grade Span (excl. Pre-K)</t>
  </si>
  <si>
    <t>Projected Staffing (FTE Basis)</t>
  </si>
  <si>
    <t>Does this school serve its full planned grade span? (Y/N)</t>
  </si>
  <si>
    <t>Is the school scheduled to close? (Y/N)</t>
  </si>
  <si>
    <t>Total Allocation by Object</t>
  </si>
  <si>
    <t>Total Allocation by Purpose</t>
  </si>
  <si>
    <t>Preschool</t>
  </si>
  <si>
    <t>Total School Allocation w/ Central District Costs</t>
  </si>
  <si>
    <t>Funding Source by School</t>
  </si>
  <si>
    <t>Per Pupil Allocation</t>
  </si>
  <si>
    <t>Part D - School-Level Spending on Prekindergarten and Community Schools Programming</t>
  </si>
  <si>
    <t>Projected Pre-K Enrollment</t>
  </si>
  <si>
    <t>Projected Pre-K Funding</t>
  </si>
  <si>
    <t>Spending by Purpose</t>
  </si>
  <si>
    <t>Funding Source by Program</t>
  </si>
  <si>
    <t>Local Formula as % of Total Funding</t>
  </si>
  <si>
    <t>A) General Support Costs</t>
  </si>
  <si>
    <t>B) District Academic Support Costs</t>
  </si>
  <si>
    <t>School Allocation by Object (excl. Central Costs)</t>
  </si>
  <si>
    <t>School Allocation by Purpose (excl. Central Costs)</t>
  </si>
  <si>
    <t>Employee Benefits for General Support Staff (see IV below)</t>
  </si>
  <si>
    <t>Employee Benefits for District Academic Support Staff (see IV below)</t>
  </si>
  <si>
    <t>Data Validation</t>
  </si>
  <si>
    <t>School Allocation by Object (Col I)</t>
  </si>
  <si>
    <t>School Allocation by Purpose (Col Q)</t>
  </si>
  <si>
    <t>Are estimated employee benefits less than reported salaries?</t>
  </si>
  <si>
    <t>Total Salaries</t>
  </si>
  <si>
    <t>Total Employee Benefits</t>
  </si>
  <si>
    <t>Do the separately reported funding totals match?</t>
  </si>
  <si>
    <t>Do the separately reported Pre-K enrollment totals match?</t>
  </si>
  <si>
    <t>#1</t>
  </si>
  <si>
    <t>#2</t>
  </si>
  <si>
    <t>Do the separately reported enrollment totals match?</t>
  </si>
  <si>
    <t>#3</t>
  </si>
  <si>
    <t>#4</t>
  </si>
  <si>
    <t>#5</t>
  </si>
  <si>
    <t>#6</t>
  </si>
  <si>
    <t>#7</t>
  </si>
  <si>
    <t>Do the separately reported Pre-K funding totals match?</t>
  </si>
  <si>
    <t>Total Pre-K Funding (Part C, Col K)</t>
  </si>
  <si>
    <t>Total Pre-K Funding (Part D, Col N)</t>
  </si>
  <si>
    <t>Employee Benefits Validation</t>
  </si>
  <si>
    <t>Employee Benefits (Part A, Section III-A)</t>
  </si>
  <si>
    <t>Employee Benefits (Part A, Section III-B)</t>
  </si>
  <si>
    <t>Total Employee Benefits (Part C, Col F)</t>
  </si>
  <si>
    <t>Total Employee Benefits for Active Employees (Part A, Section IV)</t>
  </si>
  <si>
    <t>Was the district average fringe rate used to estimate employee benefits?</t>
  </si>
  <si>
    <t>Total Salaries (Part C, Col D and E)</t>
  </si>
  <si>
    <t>Calculated Fringe Rate</t>
  </si>
  <si>
    <t>Part-C: Basic School-Level Allocations</t>
  </si>
  <si>
    <t>Part-B: Basic School-Level Information</t>
  </si>
  <si>
    <t>Part-A: District Level Information</t>
  </si>
  <si>
    <t>#8</t>
  </si>
  <si>
    <t>#9</t>
  </si>
  <si>
    <t>Is the General Fund the largest fund?</t>
  </si>
  <si>
    <t>Projected Enrollment &amp; Demographics</t>
  </si>
  <si>
    <t>Employee Benefits Allocated to Above Purposes (see IV below)</t>
  </si>
  <si>
    <t>Charter School Tuition</t>
  </si>
  <si>
    <t>Total District Academic Support Costs</t>
  </si>
  <si>
    <t>Total District Academic Support Costs per Pupil</t>
  </si>
  <si>
    <t>Other Post-Employment Benefits</t>
  </si>
  <si>
    <t>Total Funding Allocated to Individual Schools</t>
  </si>
  <si>
    <t>Total Allocated Funding per Pupil</t>
  </si>
  <si>
    <t>III) Central District Costs Included in School Allocations</t>
  </si>
  <si>
    <t>Total Central District Costs Included in School Allocations</t>
  </si>
  <si>
    <t>Part-D: School-Level Spending on Pre-K and Community Schools</t>
  </si>
  <si>
    <t>Are total employee benefits for active employees fully allocated?</t>
  </si>
  <si>
    <t>Do the reported school allocations match?</t>
  </si>
  <si>
    <t>Elementary School</t>
  </si>
  <si>
    <t>Middle/Junior High School</t>
  </si>
  <si>
    <t>K-8 School</t>
  </si>
  <si>
    <t>If no, is this school opening this school year? (Y/N)</t>
  </si>
  <si>
    <t>II) Total Amount of District Spending Allocated to Individual Schools</t>
  </si>
  <si>
    <t>Does this school offer student/family support or community schools services? (Y/N)</t>
  </si>
  <si>
    <t>Community Schools Site Coordinator (FTE Basis)</t>
  </si>
  <si>
    <t>Does the district have local school codes?</t>
  </si>
  <si>
    <t>All Other Salaries</t>
  </si>
  <si>
    <t>Grades K- 12</t>
  </si>
  <si>
    <t>Other State &amp;  Local Funding</t>
  </si>
  <si>
    <t>Federal  Funding</t>
  </si>
  <si>
    <t>2018-19</t>
  </si>
  <si>
    <t>Total District Enrollment (Part A)</t>
  </si>
  <si>
    <t>Total District Enrollment (Part B)</t>
  </si>
  <si>
    <t>Total Funding Allocated to Individual Schools (Part A)</t>
  </si>
  <si>
    <t>Total School Allocation w/ Central Costs (Part C)</t>
  </si>
  <si>
    <t>Total Funding Source by School</t>
  </si>
  <si>
    <t>Part E - Locally Implemented Funding Formula</t>
  </si>
  <si>
    <t>C) Other Post-Employment Benefits (OPEB)</t>
  </si>
  <si>
    <t>BOCES Instructional Programs (Full-time Only)</t>
  </si>
  <si>
    <t>Total OPEB per Pupil</t>
  </si>
  <si>
    <t>Total Funding Source by School (Col T)</t>
  </si>
  <si>
    <t>Total Funding Allocated to Individual Schools excl. Central Costs</t>
  </si>
  <si>
    <t>Student, Family, and Community Schools Programs</t>
  </si>
  <si>
    <t>Are schools allocated a sizeable portion of their funding via a locally implemented formula?</t>
  </si>
  <si>
    <t>New York City</t>
  </si>
  <si>
    <t>300000</t>
  </si>
  <si>
    <t>Lindsey Oates</t>
  </si>
  <si>
    <t>Chief Financial Officer</t>
  </si>
  <si>
    <t>CFO@schools.nyc.gov</t>
  </si>
  <si>
    <t>212-374-2313</t>
  </si>
  <si>
    <t>52 Chambers Street, Rm 319</t>
  </si>
  <si>
    <t>New York, NY</t>
  </si>
  <si>
    <t>10007</t>
  </si>
  <si>
    <t>331500010001</t>
  </si>
  <si>
    <t>P.S. 001 The Bergen</t>
  </si>
  <si>
    <t>K001</t>
  </si>
  <si>
    <t>331700010002</t>
  </si>
  <si>
    <t>Parkside Preparatory Academy</t>
  </si>
  <si>
    <t>K002</t>
  </si>
  <si>
    <t>331300010003</t>
  </si>
  <si>
    <t>P.S. 003 The Bedford Village</t>
  </si>
  <si>
    <t>K003</t>
  </si>
  <si>
    <t>307500013004</t>
  </si>
  <si>
    <t>P.S. K004</t>
  </si>
  <si>
    <t>K004</t>
  </si>
  <si>
    <t>331600010005</t>
  </si>
  <si>
    <t>P.S. 005 Dr. Ronald McNair</t>
  </si>
  <si>
    <t>K005</t>
  </si>
  <si>
    <t>331700010006</t>
  </si>
  <si>
    <t>Norma Adams Clemons Academy</t>
  </si>
  <si>
    <t>K006</t>
  </si>
  <si>
    <t>331900010007</t>
  </si>
  <si>
    <t>P.S. 007 Abraham Lincoln</t>
  </si>
  <si>
    <t>K007</t>
  </si>
  <si>
    <t>331300010008</t>
  </si>
  <si>
    <t>P.S. 008 Robert Fulton</t>
  </si>
  <si>
    <t>K008</t>
  </si>
  <si>
    <t>331300010009</t>
  </si>
  <si>
    <t>P.S. 009 Teunis G. Bergen</t>
  </si>
  <si>
    <t>K009</t>
  </si>
  <si>
    <t>331500010010</t>
  </si>
  <si>
    <t>Magnet School of Math, Science and Design Technology</t>
  </si>
  <si>
    <t>K010</t>
  </si>
  <si>
    <t>331300010011</t>
  </si>
  <si>
    <t>P.S. 011 Purvis J. Behan</t>
  </si>
  <si>
    <t>K011</t>
  </si>
  <si>
    <t>331700010012</t>
  </si>
  <si>
    <t>Dr. Jacqueline Peek-Davis School</t>
  </si>
  <si>
    <t>K012</t>
  </si>
  <si>
    <t>331900010013</t>
  </si>
  <si>
    <t>P.S. 013 Roberto Clemente</t>
  </si>
  <si>
    <t>K013</t>
  </si>
  <si>
    <t>332200010014</t>
  </si>
  <si>
    <t>J.H.S. 014 Shell Bank</t>
  </si>
  <si>
    <t>K014</t>
  </si>
  <si>
    <t>331500010015</t>
  </si>
  <si>
    <t>P.S. 015 Patrick F. Daly</t>
  </si>
  <si>
    <t>K015</t>
  </si>
  <si>
    <t>331400010016</t>
  </si>
  <si>
    <t>P.S. 016 Leonard Dunkly</t>
  </si>
  <si>
    <t>K016</t>
  </si>
  <si>
    <t>331400010017</t>
  </si>
  <si>
    <t>P.S. 017 Henry D. Woodworth</t>
  </si>
  <si>
    <t>K017</t>
  </si>
  <si>
    <t>331400010018</t>
  </si>
  <si>
    <t>P.S. 018 Edward Bush</t>
  </si>
  <si>
    <t>K018</t>
  </si>
  <si>
    <t>331300010020</t>
  </si>
  <si>
    <t>P.S. 020 Clinton Hill</t>
  </si>
  <si>
    <t>K020</t>
  </si>
  <si>
    <t>331600010021</t>
  </si>
  <si>
    <t>P.S. 021 Crispus Attucks</t>
  </si>
  <si>
    <t>K021</t>
  </si>
  <si>
    <t>331400010023</t>
  </si>
  <si>
    <t>P.S. 023 Carter G. Woodson</t>
  </si>
  <si>
    <t>K023</t>
  </si>
  <si>
    <t>331500010024</t>
  </si>
  <si>
    <t>P.S. 024</t>
  </si>
  <si>
    <t>K024</t>
  </si>
  <si>
    <t>331600010025</t>
  </si>
  <si>
    <t>P.S. 025 Eubie Blake School</t>
  </si>
  <si>
    <t>K025</t>
  </si>
  <si>
    <t>331600010026</t>
  </si>
  <si>
    <t>P.S. 026 Jesse Owens</t>
  </si>
  <si>
    <t>K026</t>
  </si>
  <si>
    <t>331600010028</t>
  </si>
  <si>
    <t>P.S. 028 The Warren Prep Academy</t>
  </si>
  <si>
    <t>K028</t>
  </si>
  <si>
    <t>331500010029</t>
  </si>
  <si>
    <t>P.S. 029 John M. Harrigan</t>
  </si>
  <si>
    <t>K029</t>
  </si>
  <si>
    <t>332000010030</t>
  </si>
  <si>
    <t>P.S./I.S. 30 Mary White Ovington</t>
  </si>
  <si>
    <t>K030</t>
  </si>
  <si>
    <t>331400010031</t>
  </si>
  <si>
    <t>P.S. 031 Samuel F. Dupont</t>
  </si>
  <si>
    <t>K031</t>
  </si>
  <si>
    <t>331500010032</t>
  </si>
  <si>
    <t>P.S. 032 Samuel Mills Sprole</t>
  </si>
  <si>
    <t>K032</t>
  </si>
  <si>
    <t>331400010034</t>
  </si>
  <si>
    <t>P.S. 034 Oliver H. Perry</t>
  </si>
  <si>
    <t>K034</t>
  </si>
  <si>
    <t>331600010035</t>
  </si>
  <si>
    <t>M.S. 035 Stephen Decatur</t>
  </si>
  <si>
    <t>K035</t>
  </si>
  <si>
    <t>307500013036</t>
  </si>
  <si>
    <t>P.S. 36</t>
  </si>
  <si>
    <t>K036</t>
  </si>
  <si>
    <t>331500010038</t>
  </si>
  <si>
    <t>P.S. 038 The Pacific</t>
  </si>
  <si>
    <t>K038</t>
  </si>
  <si>
    <t>331500010039</t>
  </si>
  <si>
    <t>P.S. 039 Henry Bristow</t>
  </si>
  <si>
    <t>K039</t>
  </si>
  <si>
    <t>331600010040</t>
  </si>
  <si>
    <t>P.S. 040 George W. Carver</t>
  </si>
  <si>
    <t>K040</t>
  </si>
  <si>
    <t>332300010041</t>
  </si>
  <si>
    <t>P.S. 041 Francis White</t>
  </si>
  <si>
    <t>K041</t>
  </si>
  <si>
    <t>331300010044</t>
  </si>
  <si>
    <t>P.S. 044 Marcus Garvey</t>
  </si>
  <si>
    <t>K044</t>
  </si>
  <si>
    <t>333200010045</t>
  </si>
  <si>
    <t>P.S./I.S. 045 Horace E. Greene</t>
  </si>
  <si>
    <t>K045</t>
  </si>
  <si>
    <t>331300010046</t>
  </si>
  <si>
    <t>P.S. 046 Edward C. Blum</t>
  </si>
  <si>
    <t>K046</t>
  </si>
  <si>
    <t>332000010048</t>
  </si>
  <si>
    <t>P.S. 048 Mapleton</t>
  </si>
  <si>
    <t>K048</t>
  </si>
  <si>
    <t>331400010050</t>
  </si>
  <si>
    <t>J.H.S. 050 John D. Wells</t>
  </si>
  <si>
    <t>K050</t>
  </si>
  <si>
    <t>331500010051</t>
  </si>
  <si>
    <t>M.S. 51 William Alexander</t>
  </si>
  <si>
    <t>K051</t>
  </si>
  <si>
    <t>332200010052</t>
  </si>
  <si>
    <t>P.S. 052 Sheepshead Bay</t>
  </si>
  <si>
    <t>K052</t>
  </si>
  <si>
    <t>307500013053</t>
  </si>
  <si>
    <t>P.S. K053</t>
  </si>
  <si>
    <t>K053</t>
  </si>
  <si>
    <t>331300010054</t>
  </si>
  <si>
    <t>P.S. 054 Samuel C. Barnes</t>
  </si>
  <si>
    <t>K054</t>
  </si>
  <si>
    <t>331300010056</t>
  </si>
  <si>
    <t>P.S. 056 Lewis H. Latimer</t>
  </si>
  <si>
    <t>K056</t>
  </si>
  <si>
    <t>331600010057</t>
  </si>
  <si>
    <t>J.H.S. 057 Whitelaw Reid</t>
  </si>
  <si>
    <t>K057</t>
  </si>
  <si>
    <t>331500010058</t>
  </si>
  <si>
    <t>P.S. 058 The Carroll</t>
  </si>
  <si>
    <t>K058</t>
  </si>
  <si>
    <t>331400010059</t>
  </si>
  <si>
    <t>P.S. 059 William Floyd</t>
  </si>
  <si>
    <t>K059</t>
  </si>
  <si>
    <t>331700010061</t>
  </si>
  <si>
    <t>M.S. 061 Dr. Gladstone H. Atwell</t>
  </si>
  <si>
    <t>K061</t>
  </si>
  <si>
    <t>332000010062</t>
  </si>
  <si>
    <t>J.H.S. 062 Ditmas</t>
  </si>
  <si>
    <t>K062</t>
  </si>
  <si>
    <t>331900010065</t>
  </si>
  <si>
    <t>P.S. 065</t>
  </si>
  <si>
    <t>K065</t>
  </si>
  <si>
    <t>331800010066</t>
  </si>
  <si>
    <t>P.S. 66</t>
  </si>
  <si>
    <t>K066</t>
  </si>
  <si>
    <t>331300010067</t>
  </si>
  <si>
    <t>P.S. 067 Charles A. Dorsey</t>
  </si>
  <si>
    <t>K067</t>
  </si>
  <si>
    <t>331800010068</t>
  </si>
  <si>
    <t>I.S. 068 Isaac Bildersee</t>
  </si>
  <si>
    <t>K068</t>
  </si>
  <si>
    <t>332000010069</t>
  </si>
  <si>
    <t>P.S. 69 Vincent D. Grippo School</t>
  </si>
  <si>
    <t>K069</t>
  </si>
  <si>
    <t>331400011071</t>
  </si>
  <si>
    <t>Juan Morel Campos Secondary School</t>
  </si>
  <si>
    <t>K071</t>
  </si>
  <si>
    <t>333200010075</t>
  </si>
  <si>
    <t>P.S. 075 Mayda Cortiella</t>
  </si>
  <si>
    <t>K075</t>
  </si>
  <si>
    <t>307500013077</t>
  </si>
  <si>
    <t>P.S. K077</t>
  </si>
  <si>
    <t>K077</t>
  </si>
  <si>
    <t>332200010078</t>
  </si>
  <si>
    <t>J.H.S. 078 Roy H. Mann</t>
  </si>
  <si>
    <t>K078</t>
  </si>
  <si>
    <t>331600010081</t>
  </si>
  <si>
    <t>P.S. 081 Thaddeus Stevens</t>
  </si>
  <si>
    <t>K081</t>
  </si>
  <si>
    <t>331400010084</t>
  </si>
  <si>
    <t>P.S. 084 Jose De Diego</t>
  </si>
  <si>
    <t>K084</t>
  </si>
  <si>
    <t>333200010086</t>
  </si>
  <si>
    <t>P.S. 086 The Irvington</t>
  </si>
  <si>
    <t>K086</t>
  </si>
  <si>
    <t>331500010088</t>
  </si>
  <si>
    <t>J.H.S. 088 Peter Rouget</t>
  </si>
  <si>
    <t>K088</t>
  </si>
  <si>
    <t>331900010089</t>
  </si>
  <si>
    <t>P.S. 089 Cypress Hills</t>
  </si>
  <si>
    <t>K089</t>
  </si>
  <si>
    <t>332100010090</t>
  </si>
  <si>
    <t>P.S. 90 Edna Cohen School</t>
  </si>
  <si>
    <t>K090</t>
  </si>
  <si>
    <t>331700010091</t>
  </si>
  <si>
    <t>P.S. 091 The Albany Avenue School</t>
  </si>
  <si>
    <t>K091</t>
  </si>
  <si>
    <t>331700010092</t>
  </si>
  <si>
    <t>P.S. 092 Adrian Hegeman</t>
  </si>
  <si>
    <t>K092</t>
  </si>
  <si>
    <t>331300010093</t>
  </si>
  <si>
    <t>P.S. 093 William H. Prescott</t>
  </si>
  <si>
    <t>K093</t>
  </si>
  <si>
    <t>331500010094</t>
  </si>
  <si>
    <t>P.S. 094 The Henry Longfellow</t>
  </si>
  <si>
    <t>K094</t>
  </si>
  <si>
    <t>332100010095</t>
  </si>
  <si>
    <t>P.S. 095 The Gravesend</t>
  </si>
  <si>
    <t>K095</t>
  </si>
  <si>
    <t>332100010096</t>
  </si>
  <si>
    <t>I.S. 096 Seth Low</t>
  </si>
  <si>
    <t>K096</t>
  </si>
  <si>
    <t>332100010097</t>
  </si>
  <si>
    <t>P.S. 97 The Highlawn</t>
  </si>
  <si>
    <t>K097</t>
  </si>
  <si>
    <t>332100010098</t>
  </si>
  <si>
    <t>I.S. 98 Bay Academy</t>
  </si>
  <si>
    <t>K098</t>
  </si>
  <si>
    <t>332100010099</t>
  </si>
  <si>
    <t>P.S. 099 Isaac Asimov</t>
  </si>
  <si>
    <t>K099</t>
  </si>
  <si>
    <t>332100010100</t>
  </si>
  <si>
    <t>P.S. 100 The Coney Island School</t>
  </si>
  <si>
    <t>K100</t>
  </si>
  <si>
    <t>332100010101</t>
  </si>
  <si>
    <t>P.S. 101 The Verrazano</t>
  </si>
  <si>
    <t>K101</t>
  </si>
  <si>
    <t>332000010102</t>
  </si>
  <si>
    <t>P.S. 102 The Bayview</t>
  </si>
  <si>
    <t>K102</t>
  </si>
  <si>
    <t>332000010104</t>
  </si>
  <si>
    <t>P.S./I.S. 104 The Fort Hamilton School</t>
  </si>
  <si>
    <t>K104</t>
  </si>
  <si>
    <t>332000010105</t>
  </si>
  <si>
    <t>P.S. 105 The Blythebourne</t>
  </si>
  <si>
    <t>K105</t>
  </si>
  <si>
    <t>333200010106</t>
  </si>
  <si>
    <t>P.S. 106 Edward Everett Hale</t>
  </si>
  <si>
    <t>K106</t>
  </si>
  <si>
    <t>331500010107</t>
  </si>
  <si>
    <t>P.S. 107 John W. Kimball</t>
  </si>
  <si>
    <t>K107</t>
  </si>
  <si>
    <t>331900010108</t>
  </si>
  <si>
    <t>P.S. 108 Sal Abbracciamento</t>
  </si>
  <si>
    <t>K108</t>
  </si>
  <si>
    <t>332200010109</t>
  </si>
  <si>
    <t>P.S. 109</t>
  </si>
  <si>
    <t>K109</t>
  </si>
  <si>
    <t>331400010110</t>
  </si>
  <si>
    <t>P.S. 110 The Monitor</t>
  </si>
  <si>
    <t>K110</t>
  </si>
  <si>
    <t>332000010112</t>
  </si>
  <si>
    <t>P.S. 112 Lefferts Park</t>
  </si>
  <si>
    <t>K112</t>
  </si>
  <si>
    <t>331300010113</t>
  </si>
  <si>
    <t>M.S. 113 Ronald Edmonds Learning Center</t>
  </si>
  <si>
    <t>K113</t>
  </si>
  <si>
    <t>331800010114</t>
  </si>
  <si>
    <t>P.S. 114 Ryder Elementary</t>
  </si>
  <si>
    <t>K114</t>
  </si>
  <si>
    <t>331800010115</t>
  </si>
  <si>
    <t>P.S. 115 Daniel Mucatel School</t>
  </si>
  <si>
    <t>K115</t>
  </si>
  <si>
    <t>333200010116</t>
  </si>
  <si>
    <t>P.S. 116 Elizabeth L Farrell</t>
  </si>
  <si>
    <t>K116</t>
  </si>
  <si>
    <t>331500010118</t>
  </si>
  <si>
    <t>The Maurice Sendak Community School</t>
  </si>
  <si>
    <t>K118</t>
  </si>
  <si>
    <t>332200010119</t>
  </si>
  <si>
    <t>P.S. 119 Amersfort</t>
  </si>
  <si>
    <t>K119</t>
  </si>
  <si>
    <t>331400010120</t>
  </si>
  <si>
    <t>P.S. 120 Carlos Tapia</t>
  </si>
  <si>
    <t>K120</t>
  </si>
  <si>
    <t>332100010121</t>
  </si>
  <si>
    <t>P.S. 121 Nelson A. Rockefeller</t>
  </si>
  <si>
    <t>K121</t>
  </si>
  <si>
    <t>331700011122</t>
  </si>
  <si>
    <t>Pathways in Technology Early College High School (P-TECH)</t>
  </si>
  <si>
    <t>K122</t>
  </si>
  <si>
    <t>333200010123</t>
  </si>
  <si>
    <t>P.S. 123 Suydam</t>
  </si>
  <si>
    <t>K123</t>
  </si>
  <si>
    <t>331500010124</t>
  </si>
  <si>
    <t>P.S. 124 Silas B. Dutcher</t>
  </si>
  <si>
    <t>K124</t>
  </si>
  <si>
    <t>331400010126</t>
  </si>
  <si>
    <t>John Ericsson Middle School 126</t>
  </si>
  <si>
    <t>K126</t>
  </si>
  <si>
    <t>332000010127</t>
  </si>
  <si>
    <t>P.S. 127 McKinley Park</t>
  </si>
  <si>
    <t>K127</t>
  </si>
  <si>
    <t>332100010128</t>
  </si>
  <si>
    <t>P.S. 128 Bensonhurst</t>
  </si>
  <si>
    <t>K128</t>
  </si>
  <si>
    <t>331500010130</t>
  </si>
  <si>
    <t>P.S. 130 The Parkside</t>
  </si>
  <si>
    <t>K130</t>
  </si>
  <si>
    <t>331500010131</t>
  </si>
  <si>
    <t>P.S. 131 Brooklyn</t>
  </si>
  <si>
    <t>K131</t>
  </si>
  <si>
    <t>331400010132</t>
  </si>
  <si>
    <t>P.S. 132 The Conselyea School</t>
  </si>
  <si>
    <t>K132</t>
  </si>
  <si>
    <t>331300010133</t>
  </si>
  <si>
    <t>P.S. 133 William A. Butler</t>
  </si>
  <si>
    <t>K133</t>
  </si>
  <si>
    <t>332200010134</t>
  </si>
  <si>
    <t>P.S. K134</t>
  </si>
  <si>
    <t>K134</t>
  </si>
  <si>
    <t>331800010135</t>
  </si>
  <si>
    <t>P.S. 135 Sheldon A. Brookner</t>
  </si>
  <si>
    <t>K135</t>
  </si>
  <si>
    <t>331500010136</t>
  </si>
  <si>
    <t>I.S. 136 Charles O. Dewey</t>
  </si>
  <si>
    <t>K136</t>
  </si>
  <si>
    <t>332300010137</t>
  </si>
  <si>
    <t>P.S./I.S. 137 Rachel Jean Mitchell</t>
  </si>
  <si>
    <t>K137</t>
  </si>
  <si>
    <t>331700010138</t>
  </si>
  <si>
    <t>P.S. 138 Brooklyn</t>
  </si>
  <si>
    <t>K138</t>
  </si>
  <si>
    <t>332200010139</t>
  </si>
  <si>
    <t>P.S. 139 Alexine A. Fenty</t>
  </si>
  <si>
    <t>K139</t>
  </si>
  <si>
    <t>307500013140</t>
  </si>
  <si>
    <t>P.S. K140</t>
  </si>
  <si>
    <t>K140</t>
  </si>
  <si>
    <t>307500013141</t>
  </si>
  <si>
    <t>P.S. K141</t>
  </si>
  <si>
    <t>K141</t>
  </si>
  <si>
    <t>333200010145</t>
  </si>
  <si>
    <t>P.S. 145 Andrew Jackson</t>
  </si>
  <si>
    <t>K145</t>
  </si>
  <si>
    <t>331500010146</t>
  </si>
  <si>
    <t>The Brooklyn New School, P.S. 146</t>
  </si>
  <si>
    <t>K146</t>
  </si>
  <si>
    <t>331400010147</t>
  </si>
  <si>
    <t>P.S. 147 Isaac Remsen</t>
  </si>
  <si>
    <t>K147</t>
  </si>
  <si>
    <t>331900010149</t>
  </si>
  <si>
    <t>P.S. 149 Danny Kaye</t>
  </si>
  <si>
    <t>K149</t>
  </si>
  <si>
    <t>332300010150</t>
  </si>
  <si>
    <t>P.S. 150 Christopher</t>
  </si>
  <si>
    <t>K150</t>
  </si>
  <si>
    <t>333200010151</t>
  </si>
  <si>
    <t>P.S. 151 Lyndon B. Johnson</t>
  </si>
  <si>
    <t>K151</t>
  </si>
  <si>
    <t>332200010152</t>
  </si>
  <si>
    <t>School of Science &amp; Technology</t>
  </si>
  <si>
    <t>K152</t>
  </si>
  <si>
    <t>332100010153</t>
  </si>
  <si>
    <t>P.S. 153 Homecrest</t>
  </si>
  <si>
    <t>K153</t>
  </si>
  <si>
    <t>331500010154</t>
  </si>
  <si>
    <t>The Windsor Terrace School</t>
  </si>
  <si>
    <t>K154</t>
  </si>
  <si>
    <t>332300010155</t>
  </si>
  <si>
    <t>P.S./ I.S. 155 Nicholas Herkimer</t>
  </si>
  <si>
    <t>K155</t>
  </si>
  <si>
    <t>332300010156</t>
  </si>
  <si>
    <t>P.S. 156 Waverly</t>
  </si>
  <si>
    <t>K156</t>
  </si>
  <si>
    <t>331400010157</t>
  </si>
  <si>
    <t>P.S./I.S. 157 The Benjamin Franklin Health &amp; Science Academy</t>
  </si>
  <si>
    <t>K157</t>
  </si>
  <si>
    <t>331900010158</t>
  </si>
  <si>
    <t>P.S. 158 Warwick</t>
  </si>
  <si>
    <t>K158</t>
  </si>
  <si>
    <t>331900010159</t>
  </si>
  <si>
    <t>P.S. 159 Isaac Pitkin</t>
  </si>
  <si>
    <t>K159</t>
  </si>
  <si>
    <t>332000010160</t>
  </si>
  <si>
    <t>P.S. 160 William T. Sampson</t>
  </si>
  <si>
    <t>K160</t>
  </si>
  <si>
    <t>331700010161</t>
  </si>
  <si>
    <t>P.S. 161 The Crown</t>
  </si>
  <si>
    <t>K161</t>
  </si>
  <si>
    <t>333200010162</t>
  </si>
  <si>
    <t>J.H.S. 162 The Willoughby</t>
  </si>
  <si>
    <t>K162</t>
  </si>
  <si>
    <t>332000010163</t>
  </si>
  <si>
    <t>P.S. 163 Bath Beach</t>
  </si>
  <si>
    <t>K163</t>
  </si>
  <si>
    <t>332000010164</t>
  </si>
  <si>
    <t>P.S. 164 Caesar Rodney</t>
  </si>
  <si>
    <t>K164</t>
  </si>
  <si>
    <t>332300010165</t>
  </si>
  <si>
    <t>P.S. 165 Ida Posner</t>
  </si>
  <si>
    <t>K165</t>
  </si>
  <si>
    <t>333200011168</t>
  </si>
  <si>
    <t>The Brooklyn School for Math and Research</t>
  </si>
  <si>
    <t>K168</t>
  </si>
  <si>
    <t>331500010169</t>
  </si>
  <si>
    <t>P.S. 169 Sunset Park</t>
  </si>
  <si>
    <t>K169</t>
  </si>
  <si>
    <t>332000010170</t>
  </si>
  <si>
    <t>Ralph A. Fabrizio School</t>
  </si>
  <si>
    <t>K170</t>
  </si>
  <si>
    <t>331900010171</t>
  </si>
  <si>
    <t>I.S. 171 Abraham Lincoln</t>
  </si>
  <si>
    <t>K171</t>
  </si>
  <si>
    <t>331500010172</t>
  </si>
  <si>
    <t>P.S. 172 Beacon School of Excellence</t>
  </si>
  <si>
    <t>K172</t>
  </si>
  <si>
    <t>332000010176</t>
  </si>
  <si>
    <t>P.S. 176 Ovington</t>
  </si>
  <si>
    <t>K176</t>
  </si>
  <si>
    <t>332100010177</t>
  </si>
  <si>
    <t>P.S. 177 The Marlboro</t>
  </si>
  <si>
    <t>K177</t>
  </si>
  <si>
    <t>332300010178</t>
  </si>
  <si>
    <t>P.S. 178 Saint Clair McKelway</t>
  </si>
  <si>
    <t>K178</t>
  </si>
  <si>
    <t>332000010179</t>
  </si>
  <si>
    <t>P.S. 179 Kensington</t>
  </si>
  <si>
    <t>K179</t>
  </si>
  <si>
    <t>332000010180</t>
  </si>
  <si>
    <t>The Seeall Academy</t>
  </si>
  <si>
    <t>K180</t>
  </si>
  <si>
    <t>331700010181</t>
  </si>
  <si>
    <t>P.S. 181 Brooklyn</t>
  </si>
  <si>
    <t>K181</t>
  </si>
  <si>
    <t>332300010184</t>
  </si>
  <si>
    <t>P.S. 184 Newport</t>
  </si>
  <si>
    <t>K184</t>
  </si>
  <si>
    <t>332000010185</t>
  </si>
  <si>
    <t>P.S. 185 Walter Kassenbrock</t>
  </si>
  <si>
    <t>K185</t>
  </si>
  <si>
    <t>332000010186</t>
  </si>
  <si>
    <t>P.S. 186 Dr. Irving A Gladstone</t>
  </si>
  <si>
    <t>K186</t>
  </si>
  <si>
    <t>332000010187</t>
  </si>
  <si>
    <t>The Christa McAuliffe School\I.S. 187</t>
  </si>
  <si>
    <t>K187</t>
  </si>
  <si>
    <t>332100010188</t>
  </si>
  <si>
    <t>P.S. 188 Michael E. Berdy</t>
  </si>
  <si>
    <t>K188</t>
  </si>
  <si>
    <t>331700010189</t>
  </si>
  <si>
    <t>P.S. 189 The Bilingual Center</t>
  </si>
  <si>
    <t>K189</t>
  </si>
  <si>
    <t>331900010190</t>
  </si>
  <si>
    <t>P.S. 190 Sheffield</t>
  </si>
  <si>
    <t>K190</t>
  </si>
  <si>
    <t>331700010191</t>
  </si>
  <si>
    <t>P.S. 191 Paul Robeson</t>
  </si>
  <si>
    <t>K191</t>
  </si>
  <si>
    <t>332000010192</t>
  </si>
  <si>
    <t>P.S. 192 - The Magnet School for Math and Science Inquiry</t>
  </si>
  <si>
    <t>K192</t>
  </si>
  <si>
    <t>332200010193</t>
  </si>
  <si>
    <t>P.S. 193 Gil Hodges</t>
  </si>
  <si>
    <t>K193</t>
  </si>
  <si>
    <t>332200010194</t>
  </si>
  <si>
    <t>P.S. 194 Raoul Wallenberg</t>
  </si>
  <si>
    <t>K194</t>
  </si>
  <si>
    <t>332200010195</t>
  </si>
  <si>
    <t>P.S. 195 Manhattan Beach</t>
  </si>
  <si>
    <t>K195</t>
  </si>
  <si>
    <t>331400010196</t>
  </si>
  <si>
    <t>P.S. 196 Ten Eyck</t>
  </si>
  <si>
    <t>K196</t>
  </si>
  <si>
    <t>332200010197</t>
  </si>
  <si>
    <t>P.S. 197 - The Kings Highway Academy</t>
  </si>
  <si>
    <t>K197</t>
  </si>
  <si>
    <t>332200010198</t>
  </si>
  <si>
    <t>P.S. 198 Brooklyn</t>
  </si>
  <si>
    <t>K198</t>
  </si>
  <si>
    <t>332100010199</t>
  </si>
  <si>
    <t>P.S. 199 Frederick Wachtel</t>
  </si>
  <si>
    <t>K199</t>
  </si>
  <si>
    <t>332000010200</t>
  </si>
  <si>
    <t>P.S. 200 Benson School</t>
  </si>
  <si>
    <t>K200</t>
  </si>
  <si>
    <t>332000010201</t>
  </si>
  <si>
    <t>J.H.S. 201 The Dyker Heights</t>
  </si>
  <si>
    <t>K201</t>
  </si>
  <si>
    <t>331900010202</t>
  </si>
  <si>
    <t>P.S. 202 Ernest S. Jenkyns</t>
  </si>
  <si>
    <t>K202</t>
  </si>
  <si>
    <t>332200010203</t>
  </si>
  <si>
    <t>P.S. 203 Floyd Bennett School</t>
  </si>
  <si>
    <t>K203</t>
  </si>
  <si>
    <t>332000010204</t>
  </si>
  <si>
    <t>P.S. 204 Vince Lombardi</t>
  </si>
  <si>
    <t>K204</t>
  </si>
  <si>
    <t>332000010205</t>
  </si>
  <si>
    <t>P.S. 205 Clarion</t>
  </si>
  <si>
    <t>K205</t>
  </si>
  <si>
    <t>332200010206</t>
  </si>
  <si>
    <t>P.S. 206 Joseph F Lamb</t>
  </si>
  <si>
    <t>K206</t>
  </si>
  <si>
    <t>332200010207</t>
  </si>
  <si>
    <t>P.S. 207 Elizabeth G. Leary</t>
  </si>
  <si>
    <t>K207</t>
  </si>
  <si>
    <t>331800010208</t>
  </si>
  <si>
    <t>P.S. 208 Elsa Ebeling</t>
  </si>
  <si>
    <t>K208</t>
  </si>
  <si>
    <t>332100010209</t>
  </si>
  <si>
    <t>P.S. 209 Margaret Mead</t>
  </si>
  <si>
    <t>K209</t>
  </si>
  <si>
    <t>331800010211</t>
  </si>
  <si>
    <t>I.S. 211 John Wilson</t>
  </si>
  <si>
    <t>K211</t>
  </si>
  <si>
    <t>332100010212</t>
  </si>
  <si>
    <t>P.S. 212 Lady Deborah Moody</t>
  </si>
  <si>
    <t>K212</t>
  </si>
  <si>
    <t>331900010213</t>
  </si>
  <si>
    <t>P.S. 213 New Lots</t>
  </si>
  <si>
    <t>K213</t>
  </si>
  <si>
    <t>331900010214</t>
  </si>
  <si>
    <t>P.S. 214 Michael Friedsam</t>
  </si>
  <si>
    <t>K214</t>
  </si>
  <si>
    <t>332100010215</t>
  </si>
  <si>
    <t>P.S. 215 Morris H. Weiss</t>
  </si>
  <si>
    <t>K215</t>
  </si>
  <si>
    <t>332100010216</t>
  </si>
  <si>
    <t>P.S. 216 Arturo Toscanini</t>
  </si>
  <si>
    <t>K216</t>
  </si>
  <si>
    <t>332200010217</t>
  </si>
  <si>
    <t>P.S. 217 Colonel David Marcus School</t>
  </si>
  <si>
    <t>K217</t>
  </si>
  <si>
    <t>331900010218</t>
  </si>
  <si>
    <t>J.H.S. 218 James P. Sinnott</t>
  </si>
  <si>
    <t>K218</t>
  </si>
  <si>
    <t>331800010219</t>
  </si>
  <si>
    <t>P.S. 219 Kennedy-King</t>
  </si>
  <si>
    <t>K219</t>
  </si>
  <si>
    <t>332000010220</t>
  </si>
  <si>
    <t>J.H.S. 220 John J. Pershing</t>
  </si>
  <si>
    <t>K220</t>
  </si>
  <si>
    <t>331700010221</t>
  </si>
  <si>
    <t>P.S. 221 Toussaint L'Ouverture</t>
  </si>
  <si>
    <t>K221</t>
  </si>
  <si>
    <t>332200010222</t>
  </si>
  <si>
    <t>P.S. 222 Katherine R. Snyder</t>
  </si>
  <si>
    <t>K222</t>
  </si>
  <si>
    <t>332000010223</t>
  </si>
  <si>
    <t>J.H.S. 223 The Montauk</t>
  </si>
  <si>
    <t>K223</t>
  </si>
  <si>
    <t>331900010224</t>
  </si>
  <si>
    <t>P.S. 224 Hale A. Woodruff</t>
  </si>
  <si>
    <t>K224</t>
  </si>
  <si>
    <t>332100010225</t>
  </si>
  <si>
    <t>P.S. K225 - The Eileen E. Zaglin</t>
  </si>
  <si>
    <t>K225</t>
  </si>
  <si>
    <t>332100010226</t>
  </si>
  <si>
    <t>P.S. 226 Alfred De B.Mason</t>
  </si>
  <si>
    <t>K226</t>
  </si>
  <si>
    <t>332000010227</t>
  </si>
  <si>
    <t>J.H.S. 227 Edward B. Shallow</t>
  </si>
  <si>
    <t>K227</t>
  </si>
  <si>
    <t>332100010228</t>
  </si>
  <si>
    <t>I.S. 228 David A. Boody</t>
  </si>
  <si>
    <t>K228</t>
  </si>
  <si>
    <t>332000010229</t>
  </si>
  <si>
    <t>P.S. 229 Dyker</t>
  </si>
  <si>
    <t>K229</t>
  </si>
  <si>
    <t>331500010230</t>
  </si>
  <si>
    <t>P.S. 230 Doris L. Cohen</t>
  </si>
  <si>
    <t>K230</t>
  </si>
  <si>
    <t>307500013231</t>
  </si>
  <si>
    <t>P.S. K231</t>
  </si>
  <si>
    <t>K231</t>
  </si>
  <si>
    <t>331800010233</t>
  </si>
  <si>
    <t>P.S. 233 Langston Hughes</t>
  </si>
  <si>
    <t>K233</t>
  </si>
  <si>
    <t>332200010234</t>
  </si>
  <si>
    <t>J.H.S. 234 Arthur W. Cunningham</t>
  </si>
  <si>
    <t>K234</t>
  </si>
  <si>
    <t>331800010235</t>
  </si>
  <si>
    <t>P.S. 235 Janice Marie Knight School</t>
  </si>
  <si>
    <t>K235</t>
  </si>
  <si>
    <t>332200010236</t>
  </si>
  <si>
    <t>P.S. 236 Mill Basin</t>
  </si>
  <si>
    <t>K236</t>
  </si>
  <si>
    <t>332100010238</t>
  </si>
  <si>
    <t>P.S. 238 Anne Sullivan</t>
  </si>
  <si>
    <t>K238</t>
  </si>
  <si>
    <t>332100010239</t>
  </si>
  <si>
    <t>Mark Twain I.S. 239 for the Gifted &amp; Talented</t>
  </si>
  <si>
    <t>K239</t>
  </si>
  <si>
    <t>332200010240</t>
  </si>
  <si>
    <t>Andries Hudde</t>
  </si>
  <si>
    <t>K240</t>
  </si>
  <si>
    <t>331700010241</t>
  </si>
  <si>
    <t>P.S. 241 Emma L. Johnston</t>
  </si>
  <si>
    <t>K241</t>
  </si>
  <si>
    <t>331600010243</t>
  </si>
  <si>
    <t>P.S. 243K- The Weeksville School</t>
  </si>
  <si>
    <t>K243</t>
  </si>
  <si>
    <t>331800010244</t>
  </si>
  <si>
    <t>P.S. 244 Richard R. Green</t>
  </si>
  <si>
    <t>K244</t>
  </si>
  <si>
    <t>332200010245</t>
  </si>
  <si>
    <t>P.S. 245</t>
  </si>
  <si>
    <t>K245</t>
  </si>
  <si>
    <t>331700010246</t>
  </si>
  <si>
    <t>M.S. 246 Walt Whitman</t>
  </si>
  <si>
    <t>K246</t>
  </si>
  <si>
    <t>332000010247</t>
  </si>
  <si>
    <t>P.S. 247 Brooklyn</t>
  </si>
  <si>
    <t>K247</t>
  </si>
  <si>
    <t>331700010249</t>
  </si>
  <si>
    <t>P.S. 249 The Caton</t>
  </si>
  <si>
    <t>K249</t>
  </si>
  <si>
    <t>331400010250</t>
  </si>
  <si>
    <t>P.S. 250 George H. Lindsay</t>
  </si>
  <si>
    <t>K250</t>
  </si>
  <si>
    <t>332200010251</t>
  </si>
  <si>
    <t>P.S. 251 Paerdegat</t>
  </si>
  <si>
    <t>K251</t>
  </si>
  <si>
    <t>332100010253</t>
  </si>
  <si>
    <t>P.S. 253</t>
  </si>
  <si>
    <t>K253</t>
  </si>
  <si>
    <t>332200010254</t>
  </si>
  <si>
    <t>P.S. 254 Dag Hammarskjold</t>
  </si>
  <si>
    <t>K254</t>
  </si>
  <si>
    <t>332200010255</t>
  </si>
  <si>
    <t>P.S. 255 Barbara Reing School</t>
  </si>
  <si>
    <t>K255</t>
  </si>
  <si>
    <t>331300010256</t>
  </si>
  <si>
    <t>P.S. 256 Benjamin Banneker</t>
  </si>
  <si>
    <t>K256</t>
  </si>
  <si>
    <t>331400010257</t>
  </si>
  <si>
    <t>P.S. 257 John F. Hylan</t>
  </si>
  <si>
    <t>K257</t>
  </si>
  <si>
    <t>332000010259</t>
  </si>
  <si>
    <t>J.H.S. 259 William McKinley</t>
  </si>
  <si>
    <t>K259</t>
  </si>
  <si>
    <t>331500010261</t>
  </si>
  <si>
    <t>P.S. 261 Philip Livingston</t>
  </si>
  <si>
    <t>K261</t>
  </si>
  <si>
    <t>331600010262</t>
  </si>
  <si>
    <t>P.S. 262 El Hajj Malik El Shabazz Elementary School</t>
  </si>
  <si>
    <t>K262</t>
  </si>
  <si>
    <t>332000010264</t>
  </si>
  <si>
    <t>P.S. 264 Bay Ridge Elementary School for the Arts</t>
  </si>
  <si>
    <t>K264</t>
  </si>
  <si>
    <t>331300010265</t>
  </si>
  <si>
    <t>Dr. Susan S. McKinney Secondary School of the Arts</t>
  </si>
  <si>
    <t>K265</t>
  </si>
  <si>
    <t>331300010266</t>
  </si>
  <si>
    <t>M.S. K266 - Park Place Community Middle School</t>
  </si>
  <si>
    <t>K266</t>
  </si>
  <si>
    <t>331600010267</t>
  </si>
  <si>
    <t>M.S. 267 Math, Science &amp; Technology</t>
  </si>
  <si>
    <t>K267</t>
  </si>
  <si>
    <t>331800010268</t>
  </si>
  <si>
    <t>P.S. 268 Emma Lazarus</t>
  </si>
  <si>
    <t>K268</t>
  </si>
  <si>
    <t>331300010270</t>
  </si>
  <si>
    <t>P.S. 270 Johann Dekalb</t>
  </si>
  <si>
    <t>K270</t>
  </si>
  <si>
    <t>331800010272</t>
  </si>
  <si>
    <t>P.S. 272 Curtis Estabrook</t>
  </si>
  <si>
    <t>K272</t>
  </si>
  <si>
    <t>331900010273</t>
  </si>
  <si>
    <t>P.S. 273 Wortman</t>
  </si>
  <si>
    <t>K273</t>
  </si>
  <si>
    <t>333200010274</t>
  </si>
  <si>
    <t>P.S. 274 Kosciusko</t>
  </si>
  <si>
    <t>K274</t>
  </si>
  <si>
    <t>331800010276</t>
  </si>
  <si>
    <t>P.S. 276 Louis Marshall</t>
  </si>
  <si>
    <t>K276</t>
  </si>
  <si>
    <t>332200010277</t>
  </si>
  <si>
    <t>P.S. 277 Gerritsen Beach</t>
  </si>
  <si>
    <t>K277</t>
  </si>
  <si>
    <t>332200010278</t>
  </si>
  <si>
    <t>J.H.S. 278 Marine Park</t>
  </si>
  <si>
    <t>K278</t>
  </si>
  <si>
    <t>331800010279</t>
  </si>
  <si>
    <t>P.S. 279 Herman Schreiber</t>
  </si>
  <si>
    <t>K279</t>
  </si>
  <si>
    <t>332100010281</t>
  </si>
  <si>
    <t>I.S. 281 Joseph B Cavallaro</t>
  </si>
  <si>
    <t>K281</t>
  </si>
  <si>
    <t>331300010282</t>
  </si>
  <si>
    <t>P.S. 282 Park Slope</t>
  </si>
  <si>
    <t>K282</t>
  </si>
  <si>
    <t>332300010284</t>
  </si>
  <si>
    <t>The Gregory Jocko Jackson School of Sports, Art, and Technology</t>
  </si>
  <si>
    <t>K284</t>
  </si>
  <si>
    <t>331800010285</t>
  </si>
  <si>
    <t>I.S. 285 Meyer Levin</t>
  </si>
  <si>
    <t>K285</t>
  </si>
  <si>
    <t>331300010287</t>
  </si>
  <si>
    <t>P.S. 287 Bailey K. Ashford</t>
  </si>
  <si>
    <t>K287</t>
  </si>
  <si>
    <t>332100010288</t>
  </si>
  <si>
    <t>P.S. 288 The Shirley Tanyhill</t>
  </si>
  <si>
    <t>K288</t>
  </si>
  <si>
    <t>331700010289</t>
  </si>
  <si>
    <t>P.S. 289 George V. Brower</t>
  </si>
  <si>
    <t>K289</t>
  </si>
  <si>
    <t>331900010290</t>
  </si>
  <si>
    <t>P.S. 290 Juan Morel Campos</t>
  </si>
  <si>
    <t>K290</t>
  </si>
  <si>
    <t>333200010291</t>
  </si>
  <si>
    <t>J.H.S. 291 Roland Hayes</t>
  </si>
  <si>
    <t>K291</t>
  </si>
  <si>
    <t>331900010292</t>
  </si>
  <si>
    <t>J.H.S. 292 Margaret S. Douglas</t>
  </si>
  <si>
    <t>K292</t>
  </si>
  <si>
    <t>331500010295</t>
  </si>
  <si>
    <t>P.S. 295</t>
  </si>
  <si>
    <t>K295</t>
  </si>
  <si>
    <t>331400010297</t>
  </si>
  <si>
    <t>P.S. 297 Abraham Stockton</t>
  </si>
  <si>
    <t>K297</t>
  </si>
  <si>
    <t>332300010298</t>
  </si>
  <si>
    <t>P.S. 298 Dr. Betty Shabazz</t>
  </si>
  <si>
    <t>K298</t>
  </si>
  <si>
    <t>333200010299</t>
  </si>
  <si>
    <t>P.S. 299 Thomas Warren Field</t>
  </si>
  <si>
    <t>K299</t>
  </si>
  <si>
    <t>331300010301</t>
  </si>
  <si>
    <t>Satellite East Middle School</t>
  </si>
  <si>
    <t>K301</t>
  </si>
  <si>
    <t>332100010303</t>
  </si>
  <si>
    <t>I.S. 303 Herbert S. Eisenberg</t>
  </si>
  <si>
    <t>K303</t>
  </si>
  <si>
    <t>331300010305</t>
  </si>
  <si>
    <t>P.S. 305 Dr. Peter Ray</t>
  </si>
  <si>
    <t>K305</t>
  </si>
  <si>
    <t>331900010306</t>
  </si>
  <si>
    <t>P.S. 306 Ethan Allen</t>
  </si>
  <si>
    <t>K306</t>
  </si>
  <si>
    <t>331300010307</t>
  </si>
  <si>
    <t>P.S. 307 Daniel Hale Williams</t>
  </si>
  <si>
    <t>K307</t>
  </si>
  <si>
    <t>331600010308</t>
  </si>
  <si>
    <t>P.S. 308 Clara Cardwell</t>
  </si>
  <si>
    <t>K308</t>
  </si>
  <si>
    <t>331600010309</t>
  </si>
  <si>
    <t>P.S. 309 The George E. Wibecan Preparatory Academy</t>
  </si>
  <si>
    <t>K309</t>
  </si>
  <si>
    <t>332000010310</t>
  </si>
  <si>
    <t>The School for Future Leaders</t>
  </si>
  <si>
    <t>K310</t>
  </si>
  <si>
    <t>332200010312</t>
  </si>
  <si>
    <t>P.S. 312 Bergen Beach</t>
  </si>
  <si>
    <t>K312</t>
  </si>
  <si>
    <t>331300010313</t>
  </si>
  <si>
    <t>Dock Street School for STEAM Studies</t>
  </si>
  <si>
    <t>K313</t>
  </si>
  <si>
    <t>332200010315</t>
  </si>
  <si>
    <t>P.S. K315</t>
  </si>
  <si>
    <t>K315</t>
  </si>
  <si>
    <t>331700010316</t>
  </si>
  <si>
    <t>P.S. 316 Elijah Stroud</t>
  </si>
  <si>
    <t>K316</t>
  </si>
  <si>
    <t>331400010318</t>
  </si>
  <si>
    <t>I.S. 318 Eugenio Maria De Hostos</t>
  </si>
  <si>
    <t>K318</t>
  </si>
  <si>
    <t>331400010319</t>
  </si>
  <si>
    <t>P.S. 319</t>
  </si>
  <si>
    <t>K319</t>
  </si>
  <si>
    <t>331500010321</t>
  </si>
  <si>
    <t>P.S. 321 William Penn</t>
  </si>
  <si>
    <t>K321</t>
  </si>
  <si>
    <t>332300010323</t>
  </si>
  <si>
    <t>P.S./I.S. 323</t>
  </si>
  <si>
    <t>K323</t>
  </si>
  <si>
    <t>331900010325</t>
  </si>
  <si>
    <t>The Fresh Creek School</t>
  </si>
  <si>
    <t>K325</t>
  </si>
  <si>
    <t>332200010326</t>
  </si>
  <si>
    <t>P.S. 326</t>
  </si>
  <si>
    <t>K326</t>
  </si>
  <si>
    <t>332300010327</t>
  </si>
  <si>
    <t>P.S. 327 Dr. Rose B. English</t>
  </si>
  <si>
    <t>K327</t>
  </si>
  <si>
    <t>331900010328</t>
  </si>
  <si>
    <t>P.S. 328 Phyllis Wheatley</t>
  </si>
  <si>
    <t>K328</t>
  </si>
  <si>
    <t>332100010329</t>
  </si>
  <si>
    <t>P.S. 329 Surfside</t>
  </si>
  <si>
    <t>K329</t>
  </si>
  <si>
    <t>331600010335</t>
  </si>
  <si>
    <t>P.S. 335 Granville T. Woods</t>
  </si>
  <si>
    <t>K335</t>
  </si>
  <si>
    <t>332100011337</t>
  </si>
  <si>
    <t>International High School at Lafayette</t>
  </si>
  <si>
    <t>K337</t>
  </si>
  <si>
    <t>331700010340</t>
  </si>
  <si>
    <t>I.S. 340</t>
  </si>
  <si>
    <t>K340</t>
  </si>
  <si>
    <t>332100011344</t>
  </si>
  <si>
    <t>Rachel Carson High School for Coastal Studies</t>
  </si>
  <si>
    <t>K344</t>
  </si>
  <si>
    <t>331900010345</t>
  </si>
  <si>
    <t>P.S. 345 Patrolman Robert Bolden</t>
  </si>
  <si>
    <t>K345</t>
  </si>
  <si>
    <t>331900010346</t>
  </si>
  <si>
    <t>P.S. 346 Abe Stark</t>
  </si>
  <si>
    <t>K346</t>
  </si>
  <si>
    <t>333200010347</t>
  </si>
  <si>
    <t>I.S. 347 School of Humanities</t>
  </si>
  <si>
    <t>K347</t>
  </si>
  <si>
    <t>332100011348</t>
  </si>
  <si>
    <t>High School of Sports Management</t>
  </si>
  <si>
    <t>K348</t>
  </si>
  <si>
    <t>333200010349</t>
  </si>
  <si>
    <t>I.S. 349 Math, Science &amp; Tech.</t>
  </si>
  <si>
    <t>K349</t>
  </si>
  <si>
    <t>331300011350</t>
  </si>
  <si>
    <t>Urban Assembly School for Music and Art</t>
  </si>
  <si>
    <t>K350</t>
  </si>
  <si>
    <t>331300010351</t>
  </si>
  <si>
    <t>The Urban Assembly Unison School</t>
  </si>
  <si>
    <t>K351</t>
  </si>
  <si>
    <t>331700010352</t>
  </si>
  <si>
    <t>Ebbets Field Middle School</t>
  </si>
  <si>
    <t>K352</t>
  </si>
  <si>
    <t>331700010353</t>
  </si>
  <si>
    <t>Elijah Stroud Middle School</t>
  </si>
  <si>
    <t>K353</t>
  </si>
  <si>
    <t>331700010354</t>
  </si>
  <si>
    <t>The School of Integrated Learning</t>
  </si>
  <si>
    <t>K354</t>
  </si>
  <si>
    <t>332200010361</t>
  </si>
  <si>
    <t>P.S. 361 East Flatbush Early Childhood School</t>
  </si>
  <si>
    <t>K361</t>
  </si>
  <si>
    <t>332300010363</t>
  </si>
  <si>
    <t>Brownsville Collaborative Middle School</t>
  </si>
  <si>
    <t>K363</t>
  </si>
  <si>
    <t>331900010364</t>
  </si>
  <si>
    <t>I.S. 364 Gateway</t>
  </si>
  <si>
    <t>K364</t>
  </si>
  <si>
    <t>331800010366</t>
  </si>
  <si>
    <t>The Science and Medicine Middle School</t>
  </si>
  <si>
    <t>K366</t>
  </si>
  <si>
    <t>307500013368</t>
  </si>
  <si>
    <t>P.S. 368</t>
  </si>
  <si>
    <t>K368</t>
  </si>
  <si>
    <t>307500013369</t>
  </si>
  <si>
    <t>P.S. K369 - Coy L. Cox School</t>
  </si>
  <si>
    <t>K369</t>
  </si>
  <si>
    <t>307500013370</t>
  </si>
  <si>
    <t>P.S. 370</t>
  </si>
  <si>
    <t>K370</t>
  </si>
  <si>
    <t>307500013371</t>
  </si>
  <si>
    <t>P.S. 371 - Lillian L. Rashkis</t>
  </si>
  <si>
    <t>K371</t>
  </si>
  <si>
    <t>307500013372</t>
  </si>
  <si>
    <t>P.S. 372 -The Children's School</t>
  </si>
  <si>
    <t>K372</t>
  </si>
  <si>
    <t>307500013373</t>
  </si>
  <si>
    <t>P.S. 373 - Brooklyn Transition Center</t>
  </si>
  <si>
    <t>K373</t>
  </si>
  <si>
    <t>331700010375</t>
  </si>
  <si>
    <t>P.S. 375 Jackie Robinson School</t>
  </si>
  <si>
    <t>K375</t>
  </si>
  <si>
    <t>333200010376</t>
  </si>
  <si>
    <t>P.S. 376</t>
  </si>
  <si>
    <t>K376</t>
  </si>
  <si>
    <t>333200010377</t>
  </si>
  <si>
    <t>P.S. 377 Alejandrina B. De Gautier</t>
  </si>
  <si>
    <t>K377</t>
  </si>
  <si>
    <t>331400010380</t>
  </si>
  <si>
    <t>P.S. 380 John Wayne Elementary</t>
  </si>
  <si>
    <t>K380</t>
  </si>
  <si>
    <t>332200010381</t>
  </si>
  <si>
    <t>I. S. 381</t>
  </si>
  <si>
    <t>K381</t>
  </si>
  <si>
    <t>331700011382</t>
  </si>
  <si>
    <t>Academy for College Preparation and Career Exploration: A College Board School</t>
  </si>
  <si>
    <t>K382</t>
  </si>
  <si>
    <t>333200010383</t>
  </si>
  <si>
    <t>J.H.S. 383 Philippa Schuyler</t>
  </si>
  <si>
    <t>K383</t>
  </si>
  <si>
    <t>333200010384</t>
  </si>
  <si>
    <t>P.S. /I.S. 384 Frances E. Carter</t>
  </si>
  <si>
    <t>K384</t>
  </si>
  <si>
    <t>332300010392</t>
  </si>
  <si>
    <t>I.S. 392</t>
  </si>
  <si>
    <t>K392</t>
  </si>
  <si>
    <t>331700010394</t>
  </si>
  <si>
    <t>M.S. K394</t>
  </si>
  <si>
    <t>K394</t>
  </si>
  <si>
    <t>307500013396</t>
  </si>
  <si>
    <t>P.S. K396</t>
  </si>
  <si>
    <t>K396</t>
  </si>
  <si>
    <t>331700010397</t>
  </si>
  <si>
    <t>P.S. 397 Foster-Laurie</t>
  </si>
  <si>
    <t>K397</t>
  </si>
  <si>
    <t>331700010398</t>
  </si>
  <si>
    <t>P.S. 398 Walter Weaver</t>
  </si>
  <si>
    <t>K398</t>
  </si>
  <si>
    <t>331700010399</t>
  </si>
  <si>
    <t>P.S. 399 Stanley Eugene Clark</t>
  </si>
  <si>
    <t>K399</t>
  </si>
  <si>
    <t>332300010401</t>
  </si>
  <si>
    <t>Christopher Avenue Community School</t>
  </si>
  <si>
    <t>K401</t>
  </si>
  <si>
    <t>333200011403</t>
  </si>
  <si>
    <t>Academy for Environmental Leadership</t>
  </si>
  <si>
    <t>K403</t>
  </si>
  <si>
    <t>331900011404</t>
  </si>
  <si>
    <t>Academy for Young Writers</t>
  </si>
  <si>
    <t>K404</t>
  </si>
  <si>
    <t>332200011405</t>
  </si>
  <si>
    <t>Midwood High School</t>
  </si>
  <si>
    <t>K405</t>
  </si>
  <si>
    <t>331700011408</t>
  </si>
  <si>
    <t>Academy of Hospitality and Tourism</t>
  </si>
  <si>
    <t>K408</t>
  </si>
  <si>
    <t>331900011409</t>
  </si>
  <si>
    <t>East New York Family Academy</t>
  </si>
  <si>
    <t>K409</t>
  </si>
  <si>
    <t>332100011410</t>
  </si>
  <si>
    <t>Abraham Lincoln High School</t>
  </si>
  <si>
    <t>K410</t>
  </si>
  <si>
    <t>(blank)</t>
  </si>
  <si>
    <t>Abraham Lincoln YABC</t>
  </si>
  <si>
    <t>K411</t>
  </si>
  <si>
    <t>331300011412</t>
  </si>
  <si>
    <t>Brooklyn Community Arts &amp; Media High School (BCAM)</t>
  </si>
  <si>
    <t>K412</t>
  </si>
  <si>
    <t>331400010414</t>
  </si>
  <si>
    <t>Brooklyn Arbor Elementary School</t>
  </si>
  <si>
    <t>K414</t>
  </si>
  <si>
    <t>The Children's School</t>
  </si>
  <si>
    <t>K418</t>
  </si>
  <si>
    <t>331300011419</t>
  </si>
  <si>
    <t>Science Skills Center High School for Science, Technology and the Creative Arts</t>
  </si>
  <si>
    <t>K419</t>
  </si>
  <si>
    <t>331900011422</t>
  </si>
  <si>
    <t>Spring Creek Community School</t>
  </si>
  <si>
    <t>K422</t>
  </si>
  <si>
    <t>331500011423</t>
  </si>
  <si>
    <t>Brooklyn Frontiers High School</t>
  </si>
  <si>
    <t>K423</t>
  </si>
  <si>
    <t>332200011425</t>
  </si>
  <si>
    <t>James Madison High School</t>
  </si>
  <si>
    <t>K425</t>
  </si>
  <si>
    <t>331500011429</t>
  </si>
  <si>
    <t>Digital Arts and Cinema Technology High School</t>
  </si>
  <si>
    <t>K429</t>
  </si>
  <si>
    <t>331300011430</t>
  </si>
  <si>
    <t>Brooklyn Technical High School</t>
  </si>
  <si>
    <t>K430</t>
  </si>
  <si>
    <t>Thomas Jefferson YABC</t>
  </si>
  <si>
    <t>K431</t>
  </si>
  <si>
    <t>331300011439</t>
  </si>
  <si>
    <t>Brooklyn International High School</t>
  </si>
  <si>
    <t>K439</t>
  </si>
  <si>
    <t>331500010442</t>
  </si>
  <si>
    <t>M.S. 442 Carroll Gardens School for Innovation</t>
  </si>
  <si>
    <t>K442</t>
  </si>
  <si>
    <t>331500010443</t>
  </si>
  <si>
    <t>New Voices School of Academic &amp; Creative Arts</t>
  </si>
  <si>
    <t>K443</t>
  </si>
  <si>
    <t>332000011445</t>
  </si>
  <si>
    <t>New Utrecht High School</t>
  </si>
  <si>
    <t>K445</t>
  </si>
  <si>
    <t>332300010446</t>
  </si>
  <si>
    <t>Riverdale Avenue Community School</t>
  </si>
  <si>
    <t>K446</t>
  </si>
  <si>
    <t>331500010447</t>
  </si>
  <si>
    <t>The Math &amp; Science Exploratory School</t>
  </si>
  <si>
    <t>K447</t>
  </si>
  <si>
    <t>331500010448</t>
  </si>
  <si>
    <t>Brooklyn Secondary School for Collaborative Studies</t>
  </si>
  <si>
    <t>K448</t>
  </si>
  <si>
    <t>331400011449</t>
  </si>
  <si>
    <t>Brooklyn Latin School, The</t>
  </si>
  <si>
    <t>K449</t>
  </si>
  <si>
    <t>331900010452</t>
  </si>
  <si>
    <t>Frederick Douglass Academy VIII Middle School</t>
  </si>
  <si>
    <t>K452</t>
  </si>
  <si>
    <t>331400011454</t>
  </si>
  <si>
    <t>The Williamsburg High School of Art and Technology</t>
  </si>
  <si>
    <t>K454</t>
  </si>
  <si>
    <t>331600011455</t>
  </si>
  <si>
    <t>Boys and Girls High School</t>
  </si>
  <si>
    <t>K455</t>
  </si>
  <si>
    <t>331500011462</t>
  </si>
  <si>
    <t>John Jay School for Law</t>
  </si>
  <si>
    <t>K462</t>
  </si>
  <si>
    <t>331500011463</t>
  </si>
  <si>
    <t>Secondary School for Journalism</t>
  </si>
  <si>
    <t>K463</t>
  </si>
  <si>
    <t>331500011464</t>
  </si>
  <si>
    <t>Park Slope Collegiate</t>
  </si>
  <si>
    <t>K464</t>
  </si>
  <si>
    <t>Erasmus YABC</t>
  </si>
  <si>
    <t>K467</t>
  </si>
  <si>
    <t>332100011468</t>
  </si>
  <si>
    <t>Kingsborough Early College School</t>
  </si>
  <si>
    <t>K468</t>
  </si>
  <si>
    <t>331400011474</t>
  </si>
  <si>
    <t>Progress High School for Professional Careers</t>
  </si>
  <si>
    <t>K474</t>
  </si>
  <si>
    <t>331400011477</t>
  </si>
  <si>
    <t>East Williamsburg Scholars Academy</t>
  </si>
  <si>
    <t>K477</t>
  </si>
  <si>
    <t>331400011478</t>
  </si>
  <si>
    <t>The High School for Enterprise, Business and Technology</t>
  </si>
  <si>
    <t>K478</t>
  </si>
  <si>
    <t>331300011483</t>
  </si>
  <si>
    <t>The Urban Assembly School for Law and Justice</t>
  </si>
  <si>
    <t>K483</t>
  </si>
  <si>
    <t>331700010484</t>
  </si>
  <si>
    <t>Ronald Edmonds Learning Center II</t>
  </si>
  <si>
    <t>K484</t>
  </si>
  <si>
    <t>332000011485</t>
  </si>
  <si>
    <t>High School of Telecommunication Arts and Technology</t>
  </si>
  <si>
    <t>K485</t>
  </si>
  <si>
    <t>331400011488</t>
  </si>
  <si>
    <t>Brooklyn Preparatory High School</t>
  </si>
  <si>
    <t>K488</t>
  </si>
  <si>
    <t>332000011490</t>
  </si>
  <si>
    <t>Fort Hamilton High School</t>
  </si>
  <si>
    <t>K490</t>
  </si>
  <si>
    <t>331300011492</t>
  </si>
  <si>
    <t>Academy of Arts and Letters</t>
  </si>
  <si>
    <t>K492</t>
  </si>
  <si>
    <t>332300011493</t>
  </si>
  <si>
    <t>Brooklyn Collegiate: A College Board School</t>
  </si>
  <si>
    <t>K493</t>
  </si>
  <si>
    <t>331500011497</t>
  </si>
  <si>
    <t>The Boerum Hill School for International Studies</t>
  </si>
  <si>
    <t>K497</t>
  </si>
  <si>
    <t>331600011498</t>
  </si>
  <si>
    <t>Brooklyn High School for Law and Technology</t>
  </si>
  <si>
    <t>K498</t>
  </si>
  <si>
    <t>331300011499</t>
  </si>
  <si>
    <t>Acorn Community High School</t>
  </si>
  <si>
    <t>K499</t>
  </si>
  <si>
    <t>Franklin K. Lane Campus YABC</t>
  </si>
  <si>
    <t>K501</t>
  </si>
  <si>
    <t>331900011502</t>
  </si>
  <si>
    <t>FDNY - Captain Vernon A. Richard High School for Fire and Life Safety</t>
  </si>
  <si>
    <t>K502</t>
  </si>
  <si>
    <t>332000010503</t>
  </si>
  <si>
    <t>P.S. 503: The School of Discovery</t>
  </si>
  <si>
    <t>K503</t>
  </si>
  <si>
    <t>331900011504</t>
  </si>
  <si>
    <t>High School for Civil Rights</t>
  </si>
  <si>
    <t>K504</t>
  </si>
  <si>
    <t>332000011505</t>
  </si>
  <si>
    <t>Franklin Delano Roosevelt High School</t>
  </si>
  <si>
    <t>K505</t>
  </si>
  <si>
    <t>332000010506</t>
  </si>
  <si>
    <t>P.S. 506: The School of Journalism &amp; Technology</t>
  </si>
  <si>
    <t>K506</t>
  </si>
  <si>
    <t>331900011507</t>
  </si>
  <si>
    <t>Performing Arts and Technology High School</t>
  </si>
  <si>
    <t>K507</t>
  </si>
  <si>
    <t>331900011510</t>
  </si>
  <si>
    <t>World Academy for Total Community Health High School</t>
  </si>
  <si>
    <t>K510</t>
  </si>
  <si>
    <t>332300010514</t>
  </si>
  <si>
    <t>Frederick Douglass Academy VII High School</t>
  </si>
  <si>
    <t>K514</t>
  </si>
  <si>
    <t>331500010516</t>
  </si>
  <si>
    <t>Sunset Park Avenues Elementary School</t>
  </si>
  <si>
    <t>K516</t>
  </si>
  <si>
    <t>332300010518</t>
  </si>
  <si>
    <t>KAPPA V (Knowledge and Power Preparatory Academy)</t>
  </si>
  <si>
    <t>K518</t>
  </si>
  <si>
    <t>331500011519</t>
  </si>
  <si>
    <t>Cobble Hill School of American Studies</t>
  </si>
  <si>
    <t>K519</t>
  </si>
  <si>
    <t>332300010522</t>
  </si>
  <si>
    <t>Mott Hall IV</t>
  </si>
  <si>
    <t>K522</t>
  </si>
  <si>
    <t>331700011524</t>
  </si>
  <si>
    <t>International High School at Prospect Heights</t>
  </si>
  <si>
    <t>K524</t>
  </si>
  <si>
    <t>332100011525</t>
  </si>
  <si>
    <t>Edward R. Murrow High School</t>
  </si>
  <si>
    <t>K525</t>
  </si>
  <si>
    <t>331300011527</t>
  </si>
  <si>
    <t>Urban Assembly Institute of Math and Science for Young Women</t>
  </si>
  <si>
    <t>K527</t>
  </si>
  <si>
    <t>331700011528</t>
  </si>
  <si>
    <t>The High School for Global Citizenship</t>
  </si>
  <si>
    <t>K528</t>
  </si>
  <si>
    <t>331500011529</t>
  </si>
  <si>
    <t>West Brooklyn Community High School</t>
  </si>
  <si>
    <t>K529</t>
  </si>
  <si>
    <t>331700011531</t>
  </si>
  <si>
    <t>School for Human Rights, The</t>
  </si>
  <si>
    <t>K531</t>
  </si>
  <si>
    <t>331700010532</t>
  </si>
  <si>
    <t>New Bridges Elementary</t>
  </si>
  <si>
    <t>K532</t>
  </si>
  <si>
    <t>332200011535</t>
  </si>
  <si>
    <t>Leon M. Goldstein High School for the Sciences</t>
  </si>
  <si>
    <t>K535</t>
  </si>
  <si>
    <t>331700011537</t>
  </si>
  <si>
    <t>High School for Youth and Community Development at Erasmus</t>
  </si>
  <si>
    <t>K537</t>
  </si>
  <si>
    <t>331700011539</t>
  </si>
  <si>
    <t>High School for Service &amp; Learning at Erasmus</t>
  </si>
  <si>
    <t>K539</t>
  </si>
  <si>
    <t>332100011540</t>
  </si>
  <si>
    <t>John Dewey High School</t>
  </si>
  <si>
    <t>K540</t>
  </si>
  <si>
    <t>331700011543</t>
  </si>
  <si>
    <t>Science, Technology and Research Early College High School at Erasmus</t>
  </si>
  <si>
    <t>K543</t>
  </si>
  <si>
    <t>333200011545</t>
  </si>
  <si>
    <t>EBC High School for Public Service - Bushwick</t>
  </si>
  <si>
    <t>K545</t>
  </si>
  <si>
    <t>331700011546</t>
  </si>
  <si>
    <t>High School for Public Service: Heroes of Tomorrow</t>
  </si>
  <si>
    <t>K546</t>
  </si>
  <si>
    <t>331700011547</t>
  </si>
  <si>
    <t>Brooklyn Academy of Science and the Environment</t>
  </si>
  <si>
    <t>K547</t>
  </si>
  <si>
    <t>331700011548</t>
  </si>
  <si>
    <t>Brooklyn School for Music &amp; Theatre</t>
  </si>
  <si>
    <t>K548</t>
  </si>
  <si>
    <t>333200011549</t>
  </si>
  <si>
    <t>The Brooklyn School for Social Justice</t>
  </si>
  <si>
    <t>K549</t>
  </si>
  <si>
    <t>333200011552</t>
  </si>
  <si>
    <t>The Academy of Urban Planning and Engineering</t>
  </si>
  <si>
    <t>K552</t>
  </si>
  <si>
    <t>331300011553</t>
  </si>
  <si>
    <t>Brooklyn Academy High School</t>
  </si>
  <si>
    <t>K553</t>
  </si>
  <si>
    <t>333200011554</t>
  </si>
  <si>
    <t>All City Leadership Secondary School</t>
  </si>
  <si>
    <t>K554</t>
  </si>
  <si>
    <t>332200011555</t>
  </si>
  <si>
    <t>Brooklyn College Academy</t>
  </si>
  <si>
    <t>K555</t>
  </si>
  <si>
    <t>333200011556</t>
  </si>
  <si>
    <t>Bushwick Leaders High School for Academic Excellence</t>
  </si>
  <si>
    <t>K556</t>
  </si>
  <si>
    <t>331900010557</t>
  </si>
  <si>
    <t>Brooklyn Gardens Elementary School</t>
  </si>
  <si>
    <t>K557</t>
  </si>
  <si>
    <t>331400011558</t>
  </si>
  <si>
    <t>Williamsburg High School for Architecture and Design</t>
  </si>
  <si>
    <t>K558</t>
  </si>
  <si>
    <t>332100011559</t>
  </si>
  <si>
    <t>Life Academy High School for Film and Music</t>
  </si>
  <si>
    <t>K559</t>
  </si>
  <si>
    <t>331400011561</t>
  </si>
  <si>
    <t>Williamsburg Preparatory School</t>
  </si>
  <si>
    <t>K561</t>
  </si>
  <si>
    <t>333200010562</t>
  </si>
  <si>
    <t>Evergreen Middle School for Urban Exploration</t>
  </si>
  <si>
    <t>K562</t>
  </si>
  <si>
    <t>331800011563</t>
  </si>
  <si>
    <t>It Takes a Village Academy</t>
  </si>
  <si>
    <t>K563</t>
  </si>
  <si>
    <t>333200010564</t>
  </si>
  <si>
    <t>Bushwick Community High School</t>
  </si>
  <si>
    <t>K564</t>
  </si>
  <si>
    <t>331800011566</t>
  </si>
  <si>
    <t>Brooklyn Generation School</t>
  </si>
  <si>
    <t>K566</t>
  </si>
  <si>
    <t>331800011567</t>
  </si>
  <si>
    <t>Brooklyn Theatre Arts High School</t>
  </si>
  <si>
    <t>K567</t>
  </si>
  <si>
    <t>331700011568</t>
  </si>
  <si>
    <t>Brownsville Academy High School</t>
  </si>
  <si>
    <t>K568</t>
  </si>
  <si>
    <t>331800011569</t>
  </si>
  <si>
    <t>Kurt Hahn Expeditionary Learning School</t>
  </si>
  <si>
    <t>K569</t>
  </si>
  <si>
    <t>332100011572</t>
  </si>
  <si>
    <t>Expeditionary Learning School for Community Leaders</t>
  </si>
  <si>
    <t>K572</t>
  </si>
  <si>
    <t>331800011576</t>
  </si>
  <si>
    <t>Victory Collegiate High School</t>
  </si>
  <si>
    <t>K576</t>
  </si>
  <si>
    <t>331400010577</t>
  </si>
  <si>
    <t>Conselyea Preparatory School</t>
  </si>
  <si>
    <t>K577</t>
  </si>
  <si>
    <t>331800011578</t>
  </si>
  <si>
    <t>Brooklyn Bridge Academy</t>
  </si>
  <si>
    <t>K578</t>
  </si>
  <si>
    <t>331800010581</t>
  </si>
  <si>
    <t>East Flatbush Community Research School</t>
  </si>
  <si>
    <t>K581</t>
  </si>
  <si>
    <t>331400010582</t>
  </si>
  <si>
    <t>M.S. 582</t>
  </si>
  <si>
    <t>K582</t>
  </si>
  <si>
    <t>331900011583</t>
  </si>
  <si>
    <t>Multicultural High School</t>
  </si>
  <si>
    <t>K583</t>
  </si>
  <si>
    <t>331400011586</t>
  </si>
  <si>
    <t>Lyons Community School</t>
  </si>
  <si>
    <t>K586</t>
  </si>
  <si>
    <t>331800010588</t>
  </si>
  <si>
    <t>Middle School for Art and Philosophy</t>
  </si>
  <si>
    <t>K588</t>
  </si>
  <si>
    <t>331700011590</t>
  </si>
  <si>
    <t>Medgar Evers College Preparatory School</t>
  </si>
  <si>
    <t>K590</t>
  </si>
  <si>
    <t>331500011592</t>
  </si>
  <si>
    <t>Khalil Gibran International Academy</t>
  </si>
  <si>
    <t>K592</t>
  </si>
  <si>
    <t>331600011594</t>
  </si>
  <si>
    <t>Gotham Professional Arts Academy</t>
  </si>
  <si>
    <t>K594</t>
  </si>
  <si>
    <t>331300011595</t>
  </si>
  <si>
    <t>Bedford Academy High School</t>
  </si>
  <si>
    <t>K595</t>
  </si>
  <si>
    <t>332300010599</t>
  </si>
  <si>
    <t>Brooklyn Landmark Elementary School</t>
  </si>
  <si>
    <t>K599</t>
  </si>
  <si>
    <t>331700011600</t>
  </si>
  <si>
    <t>Clara Barton High School</t>
  </si>
  <si>
    <t>K600</t>
  </si>
  <si>
    <t>331300011605</t>
  </si>
  <si>
    <t>George Westinghouse Career and Technical Education High School</t>
  </si>
  <si>
    <t>K605</t>
  </si>
  <si>
    <t>332000011609</t>
  </si>
  <si>
    <t>Urban Assembly School for Criminal Justice</t>
  </si>
  <si>
    <t>K609</t>
  </si>
  <si>
    <t>331400011610</t>
  </si>
  <si>
    <t>Automotive High School</t>
  </si>
  <si>
    <t>K610</t>
  </si>
  <si>
    <t>332200011611</t>
  </si>
  <si>
    <t>Origins High School</t>
  </si>
  <si>
    <t>K611</t>
  </si>
  <si>
    <t>331400011614</t>
  </si>
  <si>
    <t>Young Women's Leadership School of Brooklyn</t>
  </si>
  <si>
    <t>K614</t>
  </si>
  <si>
    <t>331900011615</t>
  </si>
  <si>
    <t>Transit Tech Career and Technical Education High School</t>
  </si>
  <si>
    <t>K615</t>
  </si>
  <si>
    <t>331300011616</t>
  </si>
  <si>
    <t>Brooklyn High School for Leadership and Community Service</t>
  </si>
  <si>
    <t>K616</t>
  </si>
  <si>
    <t>331800011617</t>
  </si>
  <si>
    <t>High School for Innovation in Advertising and Media</t>
  </si>
  <si>
    <t>K617</t>
  </si>
  <si>
    <t>331900011618</t>
  </si>
  <si>
    <t>Academy of Innovative Technology</t>
  </si>
  <si>
    <t>K618</t>
  </si>
  <si>
    <t>332100011620</t>
  </si>
  <si>
    <t>William E. Grady Career and Technical Education High School</t>
  </si>
  <si>
    <t>K620</t>
  </si>
  <si>
    <t>331600010627</t>
  </si>
  <si>
    <t>Brighter Choice Community School</t>
  </si>
  <si>
    <t>K627</t>
  </si>
  <si>
    <t>331600010628</t>
  </si>
  <si>
    <t>Brooklyn Brownstone School</t>
  </si>
  <si>
    <t>K628</t>
  </si>
  <si>
    <t>331800011629</t>
  </si>
  <si>
    <t>Cultural Academy for the Arts and Sciences</t>
  </si>
  <si>
    <t>K629</t>
  </si>
  <si>
    <t>332200011630</t>
  </si>
  <si>
    <t>Professional Pathways High School</t>
  </si>
  <si>
    <t>K630</t>
  </si>
  <si>
    <t>331800011633</t>
  </si>
  <si>
    <t>High School for Medical Professions</t>
  </si>
  <si>
    <t>K633</t>
  </si>
  <si>
    <t>331800011635</t>
  </si>
  <si>
    <t>Olympus Academy</t>
  </si>
  <si>
    <t>K635</t>
  </si>
  <si>
    <t>331800011637</t>
  </si>
  <si>
    <t>Academy for Conservation and the Environment</t>
  </si>
  <si>
    <t>K637</t>
  </si>
  <si>
    <t>331900011639</t>
  </si>
  <si>
    <t>Brooklyn Lab School</t>
  </si>
  <si>
    <t>K639</t>
  </si>
  <si>
    <t>331800011642</t>
  </si>
  <si>
    <t>Urban Action Academy</t>
  </si>
  <si>
    <t>K642</t>
  </si>
  <si>
    <t>332300011643</t>
  </si>
  <si>
    <t>Brooklyn Democracy Academy</t>
  </si>
  <si>
    <t>K643</t>
  </si>
  <si>
    <t>332300011644</t>
  </si>
  <si>
    <t>Eagle Academy for Young Men II</t>
  </si>
  <si>
    <t>K644</t>
  </si>
  <si>
    <t>332300011646</t>
  </si>
  <si>
    <t>Aspirations Diploma Plus High School</t>
  </si>
  <si>
    <t>K646</t>
  </si>
  <si>
    <t>332300011647</t>
  </si>
  <si>
    <t>Metropolitan Diploma Plus High School</t>
  </si>
  <si>
    <t>K647</t>
  </si>
  <si>
    <t>331900010654</t>
  </si>
  <si>
    <t>Van Siclen Community Middle School</t>
  </si>
  <si>
    <t>K654</t>
  </si>
  <si>
    <t>331500011656</t>
  </si>
  <si>
    <t>Brooklyn High School of the Arts</t>
  </si>
  <si>
    <t>K656</t>
  </si>
  <si>
    <t>Downtown Brooklyn YABC</t>
  </si>
  <si>
    <t>K657</t>
  </si>
  <si>
    <t>Franklin Delano Roosevelt YABC</t>
  </si>
  <si>
    <t>K658</t>
  </si>
  <si>
    <t>331900011659</t>
  </si>
  <si>
    <t>Cypress Hills Collegiate Preparatory School</t>
  </si>
  <si>
    <t>K659</t>
  </si>
  <si>
    <t>331900011660</t>
  </si>
  <si>
    <t>W. H. Maxwell Career and Technical Education High School</t>
  </si>
  <si>
    <t>K660</t>
  </si>
  <si>
    <t>331900010661</t>
  </si>
  <si>
    <t>Vista Academy</t>
  </si>
  <si>
    <t>K661</t>
  </si>
  <si>
    <t>331900010662</t>
  </si>
  <si>
    <t>Liberty Avenue Middle School</t>
  </si>
  <si>
    <t>K662</t>
  </si>
  <si>
    <t>331900010663</t>
  </si>
  <si>
    <t>School of the Future Brooklyn</t>
  </si>
  <si>
    <t>K663</t>
  </si>
  <si>
    <t>332300010664</t>
  </si>
  <si>
    <t>Brooklyn Environmental Exploration School (BEES)</t>
  </si>
  <si>
    <t>K664</t>
  </si>
  <si>
    <t>331500011667</t>
  </si>
  <si>
    <t>Sunset Park High School</t>
  </si>
  <si>
    <t>K667</t>
  </si>
  <si>
    <t>332300010668</t>
  </si>
  <si>
    <t>Riverdale Avenue Middle School</t>
  </si>
  <si>
    <t>K668</t>
  </si>
  <si>
    <t>331600011669</t>
  </si>
  <si>
    <t>Research and Service High School</t>
  </si>
  <si>
    <t>K669</t>
  </si>
  <si>
    <t>331300011670</t>
  </si>
  <si>
    <t>Benjamin Banneker Academy</t>
  </si>
  <si>
    <t>K670</t>
  </si>
  <si>
    <t>332300010671</t>
  </si>
  <si>
    <t>Mott Hall Bridges Academy</t>
  </si>
  <si>
    <t>K671</t>
  </si>
  <si>
    <t>331800011673</t>
  </si>
  <si>
    <t>East Brooklyn Community High School</t>
  </si>
  <si>
    <t>K673</t>
  </si>
  <si>
    <t>331300011674</t>
  </si>
  <si>
    <t>City Polytechnic High School of Engineering, Architecture, and Technology</t>
  </si>
  <si>
    <t>K674</t>
  </si>
  <si>
    <t>331500010676</t>
  </si>
  <si>
    <t>Red Hook Neighborhood School</t>
  </si>
  <si>
    <t>K676</t>
  </si>
  <si>
    <t>331900010677</t>
  </si>
  <si>
    <t>East New York Elementary School of Excellence</t>
  </si>
  <si>
    <t>K677</t>
  </si>
  <si>
    <t>331900010678</t>
  </si>
  <si>
    <t>East New York Middle School of Excellence</t>
  </si>
  <si>
    <t>K678</t>
  </si>
  <si>
    <t>331600010681</t>
  </si>
  <si>
    <t>Madiba Prep Middle School</t>
  </si>
  <si>
    <t>K681</t>
  </si>
  <si>
    <t>332000010682</t>
  </si>
  <si>
    <t>The Academy of Talented Scholars</t>
  </si>
  <si>
    <t>K682</t>
  </si>
  <si>
    <t>331900011683</t>
  </si>
  <si>
    <t>The School for Classics: An Academy of Thinkers, Writers and Performers</t>
  </si>
  <si>
    <t>K683</t>
  </si>
  <si>
    <t>331500011684</t>
  </si>
  <si>
    <t>Millennium Brooklyn HS</t>
  </si>
  <si>
    <t>K684</t>
  </si>
  <si>
    <t>331400011685</t>
  </si>
  <si>
    <t>El Puente Academy for Peace and Justice</t>
  </si>
  <si>
    <t>K685</t>
  </si>
  <si>
    <t>332000010686</t>
  </si>
  <si>
    <t>Brooklyn School of Inquiry</t>
  </si>
  <si>
    <t>K686</t>
  </si>
  <si>
    <t>331600011688</t>
  </si>
  <si>
    <t>The Brooklyn Academy of Global Finance</t>
  </si>
  <si>
    <t>K688</t>
  </si>
  <si>
    <t>332100011690</t>
  </si>
  <si>
    <t>Brooklyn Studio Secondary School</t>
  </si>
  <si>
    <t>K690</t>
  </si>
  <si>
    <t>331300010691</t>
  </si>
  <si>
    <t>Fort Greene Preparatory Academy</t>
  </si>
  <si>
    <t>K691</t>
  </si>
  <si>
    <t>332300011697</t>
  </si>
  <si>
    <t>Teachers Preparatory High School</t>
  </si>
  <si>
    <t>K697</t>
  </si>
  <si>
    <t>331500011698</t>
  </si>
  <si>
    <t>South Brooklyn Community High School</t>
  </si>
  <si>
    <t>K698</t>
  </si>
  <si>
    <t>331700010705</t>
  </si>
  <si>
    <t>Brooklyn Arts and Science Elementary School</t>
  </si>
  <si>
    <t>K705</t>
  </si>
  <si>
    <t>307500013721</t>
  </si>
  <si>
    <t>P.S. K721 - Brooklyn Occupational Training Center</t>
  </si>
  <si>
    <t>K721</t>
  </si>
  <si>
    <t>331700010722</t>
  </si>
  <si>
    <t>New Heights Middle School</t>
  </si>
  <si>
    <t>K722</t>
  </si>
  <si>
    <t>332100011728</t>
  </si>
  <si>
    <t>Liberation Diploma Plus</t>
  </si>
  <si>
    <t>K728</t>
  </si>
  <si>
    <t>331700011745</t>
  </si>
  <si>
    <t>Brooklyn Institute for Liberal Arts</t>
  </si>
  <si>
    <t>K745</t>
  </si>
  <si>
    <t>332000010748</t>
  </si>
  <si>
    <t>P.S. 748 Brooklyn School for Global Scholars</t>
  </si>
  <si>
    <t>K748</t>
  </si>
  <si>
    <t>331700011751</t>
  </si>
  <si>
    <t>Academy for Health Careers</t>
  </si>
  <si>
    <t>K751</t>
  </si>
  <si>
    <t>307500013753</t>
  </si>
  <si>
    <t>P.S. K753 - School for Career Development</t>
  </si>
  <si>
    <t>K753</t>
  </si>
  <si>
    <t>331900010760</t>
  </si>
  <si>
    <t>Highland Park Community School</t>
  </si>
  <si>
    <t>K760</t>
  </si>
  <si>
    <t>331800010763</t>
  </si>
  <si>
    <t>Brooklyn Science and Engineering Academy</t>
  </si>
  <si>
    <t>K763</t>
  </si>
  <si>
    <t>331900011764</t>
  </si>
  <si>
    <t>The Urban Assembly School for Collaborative Healthcare</t>
  </si>
  <si>
    <t>K764</t>
  </si>
  <si>
    <t>331600011765</t>
  </si>
  <si>
    <t>Nelson Mandela High School</t>
  </si>
  <si>
    <t>K765</t>
  </si>
  <si>
    <t>331700010770</t>
  </si>
  <si>
    <t>P.S. 770 New American Academy</t>
  </si>
  <si>
    <t>K770</t>
  </si>
  <si>
    <t>307500013771</t>
  </si>
  <si>
    <t>P.S. K771</t>
  </si>
  <si>
    <t>K771</t>
  </si>
  <si>
    <t>307500013811</t>
  </si>
  <si>
    <t>P.S. K811 Connie Lekas School</t>
  </si>
  <si>
    <t>K811</t>
  </si>
  <si>
    <t>331500010821</t>
  </si>
  <si>
    <t>Sunset Park Prep</t>
  </si>
  <si>
    <t>K821</t>
  </si>
  <si>
    <t>331500010839</t>
  </si>
  <si>
    <t>M.S. 839</t>
  </si>
  <si>
    <t>K839</t>
  </si>
  <si>
    <t>332200010889</t>
  </si>
  <si>
    <t>P.S. 889</t>
  </si>
  <si>
    <t>K889</t>
  </si>
  <si>
    <t>332200010890</t>
  </si>
  <si>
    <t>M.S. 890</t>
  </si>
  <si>
    <t>K890</t>
  </si>
  <si>
    <t>331500010896</t>
  </si>
  <si>
    <t>P.S. 896</t>
  </si>
  <si>
    <t>K896</t>
  </si>
  <si>
    <t>331600010898</t>
  </si>
  <si>
    <t>M.S. 898</t>
  </si>
  <si>
    <t>K898</t>
  </si>
  <si>
    <t>331900010907</t>
  </si>
  <si>
    <t>M.S. 907</t>
  </si>
  <si>
    <t>K907</t>
  </si>
  <si>
    <t>South Shore Educational Complex YABC</t>
  </si>
  <si>
    <t>K922</t>
  </si>
  <si>
    <t>Automotive High School YABC</t>
  </si>
  <si>
    <t>K923</t>
  </si>
  <si>
    <t>Boys and Girls YABC</t>
  </si>
  <si>
    <t>K959</t>
  </si>
  <si>
    <t>332000010971</t>
  </si>
  <si>
    <t>School of Math, Science, and Healthy Living</t>
  </si>
  <si>
    <t>K971</t>
  </si>
  <si>
    <t>Pre-K Center District 13</t>
  </si>
  <si>
    <t>KP13</t>
  </si>
  <si>
    <t>Pre-K Center District 15</t>
  </si>
  <si>
    <t>KP15</t>
  </si>
  <si>
    <t>Pre-K Center District 20</t>
  </si>
  <si>
    <t>KP20</t>
  </si>
  <si>
    <t>Pre-K Center District 21</t>
  </si>
  <si>
    <t>KP21</t>
  </si>
  <si>
    <t>Pre-K Center District 22</t>
  </si>
  <si>
    <t>KP22</t>
  </si>
  <si>
    <t>310200010001</t>
  </si>
  <si>
    <t>P.S. 001 Alfred E. Smith</t>
  </si>
  <si>
    <t>M001</t>
  </si>
  <si>
    <t>310200010002</t>
  </si>
  <si>
    <t>P.S. 002 Meyer London</t>
  </si>
  <si>
    <t>M002</t>
  </si>
  <si>
    <t>310200010003</t>
  </si>
  <si>
    <t>P.S. 003 Charrette School</t>
  </si>
  <si>
    <t>M003</t>
  </si>
  <si>
    <t>310600010004</t>
  </si>
  <si>
    <t>P.S. 004 Duke Ellington</t>
  </si>
  <si>
    <t>M004</t>
  </si>
  <si>
    <t>310600010005</t>
  </si>
  <si>
    <t>P.S. 005 Ellen Lurie</t>
  </si>
  <si>
    <t>M005</t>
  </si>
  <si>
    <t>310200010006</t>
  </si>
  <si>
    <t>P.S. 006 Lillie D. Blake</t>
  </si>
  <si>
    <t>M006</t>
  </si>
  <si>
    <t>310400010007</t>
  </si>
  <si>
    <t>P.S. 007 Samuel Stern</t>
  </si>
  <si>
    <t>M007</t>
  </si>
  <si>
    <t>310600010008</t>
  </si>
  <si>
    <t>P.S. 008 Luis Belliard</t>
  </si>
  <si>
    <t>M008</t>
  </si>
  <si>
    <t>310300010009</t>
  </si>
  <si>
    <t>P.S. 009 Sarah Anderson</t>
  </si>
  <si>
    <t>M009</t>
  </si>
  <si>
    <t>310200010011</t>
  </si>
  <si>
    <t>P.S. 011 William T. Harris</t>
  </si>
  <si>
    <t>M011</t>
  </si>
  <si>
    <t>310400010012</t>
  </si>
  <si>
    <t>TAG Young Scholars</t>
  </si>
  <si>
    <t>M012</t>
  </si>
  <si>
    <t>310100010015</t>
  </si>
  <si>
    <t>P.S. 015 Roberto Clemente</t>
  </si>
  <si>
    <t>M015</t>
  </si>
  <si>
    <t>310600010018</t>
  </si>
  <si>
    <t>P.S. 018 Park Terrace</t>
  </si>
  <si>
    <t>M018</t>
  </si>
  <si>
    <t>310100010019</t>
  </si>
  <si>
    <t>P.S. 019 Asher Levy</t>
  </si>
  <si>
    <t>M019</t>
  </si>
  <si>
    <t>310100010020</t>
  </si>
  <si>
    <t>P.S. 020 Anna Silver</t>
  </si>
  <si>
    <t>M020</t>
  </si>
  <si>
    <t>310600010028</t>
  </si>
  <si>
    <t>P.S. 028 Wright Brothers</t>
  </si>
  <si>
    <t>M028</t>
  </si>
  <si>
    <t>310500010030</t>
  </si>
  <si>
    <t>P.S. 030 Hernandez/Hughes</t>
  </si>
  <si>
    <t>M030</t>
  </si>
  <si>
    <t>310200010033</t>
  </si>
  <si>
    <t>P.S. 033 Chelsea Prep</t>
  </si>
  <si>
    <t>M033</t>
  </si>
  <si>
    <t>310100010034</t>
  </si>
  <si>
    <t>P.S. 034 Franklin D. Roosevelt</t>
  </si>
  <si>
    <t>M034</t>
  </si>
  <si>
    <t>307500011035</t>
  </si>
  <si>
    <t>P.S. 035</t>
  </si>
  <si>
    <t>M035</t>
  </si>
  <si>
    <t>310500010036</t>
  </si>
  <si>
    <t>P.S. 036 Margaret Douglas</t>
  </si>
  <si>
    <t>M036</t>
  </si>
  <si>
    <t>310400010037</t>
  </si>
  <si>
    <t>River East Elementary</t>
  </si>
  <si>
    <t>M037</t>
  </si>
  <si>
    <t>310400010038</t>
  </si>
  <si>
    <t>P.S. 38 Roberto Clemente</t>
  </si>
  <si>
    <t>M038</t>
  </si>
  <si>
    <t>310200010040</t>
  </si>
  <si>
    <t>P.S. 040 Augustus Saint-Gaudens</t>
  </si>
  <si>
    <t>M040</t>
  </si>
  <si>
    <t>310200010041</t>
  </si>
  <si>
    <t>P.S. 041 Greenwich Village</t>
  </si>
  <si>
    <t>M041</t>
  </si>
  <si>
    <t>310200010042</t>
  </si>
  <si>
    <t>P.S. 042 Benjamin Altman</t>
  </si>
  <si>
    <t>M042</t>
  </si>
  <si>
    <t>310500010046</t>
  </si>
  <si>
    <t>P.S. 046 Arthur Tappan</t>
  </si>
  <si>
    <t>M046</t>
  </si>
  <si>
    <t>310200010047</t>
  </si>
  <si>
    <t>47 The American Sign Language and English Secondary School</t>
  </si>
  <si>
    <t>M047</t>
  </si>
  <si>
    <t>310600010048</t>
  </si>
  <si>
    <t>P.S. 048 P.O. Michael J. Buczek</t>
  </si>
  <si>
    <t>M048</t>
  </si>
  <si>
    <t>310200010051</t>
  </si>
  <si>
    <t>P.S. 051 Elias Howe</t>
  </si>
  <si>
    <t>M051</t>
  </si>
  <si>
    <t>310600010052</t>
  </si>
  <si>
    <t>J.H.S. 052 Inwood</t>
  </si>
  <si>
    <t>M052</t>
  </si>
  <si>
    <t>310300010054</t>
  </si>
  <si>
    <t>J.H.S. 054 Booker T. Washington</t>
  </si>
  <si>
    <t>M054</t>
  </si>
  <si>
    <t>310400010057</t>
  </si>
  <si>
    <t>James Weldon Johnson</t>
  </si>
  <si>
    <t>M057</t>
  </si>
  <si>
    <t>310200010059</t>
  </si>
  <si>
    <t>P.S. 059 Beekman Hill International</t>
  </si>
  <si>
    <t>M059</t>
  </si>
  <si>
    <t>310100010063</t>
  </si>
  <si>
    <t>The STAR Academy - P.S.63</t>
  </si>
  <si>
    <t>M063</t>
  </si>
  <si>
    <t>310100010064</t>
  </si>
  <si>
    <t>P.S. 064 Robert Simon</t>
  </si>
  <si>
    <t>M064</t>
  </si>
  <si>
    <t>310400010072</t>
  </si>
  <si>
    <t>The Lexington Academy</t>
  </si>
  <si>
    <t>M072</t>
  </si>
  <si>
    <t>310300010075</t>
  </si>
  <si>
    <t>P.S. 075 Emily Dickinson</t>
  </si>
  <si>
    <t>M075</t>
  </si>
  <si>
    <t>310300010076</t>
  </si>
  <si>
    <t>P.S. 076 A. Philip Randolph</t>
  </si>
  <si>
    <t>M076</t>
  </si>
  <si>
    <t>310200010077</t>
  </si>
  <si>
    <t>P.S. 77 Lower Lab School</t>
  </si>
  <si>
    <t>M077</t>
  </si>
  <si>
    <t>307500011079</t>
  </si>
  <si>
    <t>P.S. M079 - Horan School</t>
  </si>
  <si>
    <t>M079</t>
  </si>
  <si>
    <t>310400010083</t>
  </si>
  <si>
    <t>P.S. 083 Luis Munoz Rivera</t>
  </si>
  <si>
    <t>M083</t>
  </si>
  <si>
    <t>310300010084</t>
  </si>
  <si>
    <t>P.S. 084 Lillian Weber</t>
  </si>
  <si>
    <t>M084</t>
  </si>
  <si>
    <t>310300010087</t>
  </si>
  <si>
    <t>P.S. 087 William Sherman</t>
  </si>
  <si>
    <t>M087</t>
  </si>
  <si>
    <t>310200010089</t>
  </si>
  <si>
    <t>P.S. 89</t>
  </si>
  <si>
    <t>M089</t>
  </si>
  <si>
    <t>310500010092</t>
  </si>
  <si>
    <t>P.S. 092 Mary McLeod Bethune</t>
  </si>
  <si>
    <t>M092</t>
  </si>
  <si>
    <t>307500011094</t>
  </si>
  <si>
    <t>P.S. M094</t>
  </si>
  <si>
    <t>M094</t>
  </si>
  <si>
    <t>310400010096</t>
  </si>
  <si>
    <t>P.S. 096 Joseph Lanzetta</t>
  </si>
  <si>
    <t>M096</t>
  </si>
  <si>
    <t>310600010098</t>
  </si>
  <si>
    <t>P.S. 098 Shorac Kappock</t>
  </si>
  <si>
    <t>M098</t>
  </si>
  <si>
    <t>310400010102</t>
  </si>
  <si>
    <t>P.S. 102 Jacques Cartier</t>
  </si>
  <si>
    <t>M102</t>
  </si>
  <si>
    <t>310600010103</t>
  </si>
  <si>
    <t>Dos Puentes Elementary School</t>
  </si>
  <si>
    <t>M103</t>
  </si>
  <si>
    <t>310200010104</t>
  </si>
  <si>
    <t>J.H.S. 104 Simon Baruch</t>
  </si>
  <si>
    <t>M104</t>
  </si>
  <si>
    <t>310400010108</t>
  </si>
  <si>
    <t>P.S. 108 Assemblyman Angelo Del Toro Educational Complex</t>
  </si>
  <si>
    <t>M108</t>
  </si>
  <si>
    <t>310100010110</t>
  </si>
  <si>
    <t>P.S. 110 Florence Nightingale</t>
  </si>
  <si>
    <t>M110</t>
  </si>
  <si>
    <t>310200010111</t>
  </si>
  <si>
    <t>P.S. 111 Adolph S. Ochs</t>
  </si>
  <si>
    <t>M111</t>
  </si>
  <si>
    <t>310400010112</t>
  </si>
  <si>
    <t>P.S. 112 Jose Celso Barbosa</t>
  </si>
  <si>
    <t>M112</t>
  </si>
  <si>
    <t>310200010114</t>
  </si>
  <si>
    <t>East Side Middle School</t>
  </si>
  <si>
    <t>M114</t>
  </si>
  <si>
    <t>310600010115</t>
  </si>
  <si>
    <t>P.S. 115 Alexander Humboldt</t>
  </si>
  <si>
    <t>M115</t>
  </si>
  <si>
    <t>310200010116</t>
  </si>
  <si>
    <t>P.S. 116 Mary Lindley Murray</t>
  </si>
  <si>
    <t>M116</t>
  </si>
  <si>
    <t>310500010123</t>
  </si>
  <si>
    <t>P.S. 123 Mahalia Jackson</t>
  </si>
  <si>
    <t>M123</t>
  </si>
  <si>
    <t>310200010124</t>
  </si>
  <si>
    <t>P.S. 124 Yung Wing</t>
  </si>
  <si>
    <t>M124</t>
  </si>
  <si>
    <t>310500010125</t>
  </si>
  <si>
    <t>P.S. 125 Ralph Bunche</t>
  </si>
  <si>
    <t>M125</t>
  </si>
  <si>
    <t>310200010126</t>
  </si>
  <si>
    <t>P.S. 126 Jacob August Riis</t>
  </si>
  <si>
    <t>M126</t>
  </si>
  <si>
    <t>310600010128</t>
  </si>
  <si>
    <t>P.S. 128 Audubon</t>
  </si>
  <si>
    <t>M128</t>
  </si>
  <si>
    <t>310500010129</t>
  </si>
  <si>
    <t>P.S. 129 John H. Finley</t>
  </si>
  <si>
    <t>M129</t>
  </si>
  <si>
    <t>310200010130</t>
  </si>
  <si>
    <t>P.S. 130 Hernando De Soto</t>
  </si>
  <si>
    <t>M130</t>
  </si>
  <si>
    <t>310200010131</t>
  </si>
  <si>
    <t>M.S. 131</t>
  </si>
  <si>
    <t>M131</t>
  </si>
  <si>
    <t>310600010132</t>
  </si>
  <si>
    <t>P.S. 132 Juan Pablo Duarte</t>
  </si>
  <si>
    <t>M132</t>
  </si>
  <si>
    <t>310500010133</t>
  </si>
  <si>
    <t>P.S. 133 Fred R Moore</t>
  </si>
  <si>
    <t>M133</t>
  </si>
  <si>
    <t>310100010134</t>
  </si>
  <si>
    <t>P.S. 134 Henrietta Szold</t>
  </si>
  <si>
    <t>M134</t>
  </si>
  <si>
    <t>310200011135</t>
  </si>
  <si>
    <t>The Urban Assembly School for Emergency Management</t>
  </si>
  <si>
    <t>M135</t>
  </si>
  <si>
    <t>307500011138</t>
  </si>
  <si>
    <t>P.S. 138</t>
  </si>
  <si>
    <t>M138</t>
  </si>
  <si>
    <t>310200011139</t>
  </si>
  <si>
    <t>Stephen T. Mather Building Arts &amp; Craftsmanship High School</t>
  </si>
  <si>
    <t>M139</t>
  </si>
  <si>
    <t>310100010140</t>
  </si>
  <si>
    <t>P.S. 140 Nathan Straus</t>
  </si>
  <si>
    <t>M140</t>
  </si>
  <si>
    <t>310100010142</t>
  </si>
  <si>
    <t>P.S. 142 Amalia Castro</t>
  </si>
  <si>
    <t>M142</t>
  </si>
  <si>
    <t>310600010143</t>
  </si>
  <si>
    <t>J.H.S. 143 Eleanor Roosevelt</t>
  </si>
  <si>
    <t>M143</t>
  </si>
  <si>
    <t>310300010145</t>
  </si>
  <si>
    <t>P.S. 145, The Bloomingdale School</t>
  </si>
  <si>
    <t>M145</t>
  </si>
  <si>
    <t>310400010146</t>
  </si>
  <si>
    <t>P.S. 146 Ann M. Short</t>
  </si>
  <si>
    <t>M146</t>
  </si>
  <si>
    <t>310500011148</t>
  </si>
  <si>
    <t>Eagle Academy for Young Men of Harlem</t>
  </si>
  <si>
    <t>M148</t>
  </si>
  <si>
    <t>310300010149</t>
  </si>
  <si>
    <t>P.S. 149 Sojourner Truth</t>
  </si>
  <si>
    <t>M149</t>
  </si>
  <si>
    <t>310200010150</t>
  </si>
  <si>
    <t>P.S. 150</t>
  </si>
  <si>
    <t>M150</t>
  </si>
  <si>
    <t>310200010151</t>
  </si>
  <si>
    <t>Yorkville Community School</t>
  </si>
  <si>
    <t>M151</t>
  </si>
  <si>
    <t>310600010152</t>
  </si>
  <si>
    <t>P.S. 152 Dyckman Valley</t>
  </si>
  <si>
    <t>M152</t>
  </si>
  <si>
    <t>310600010153</t>
  </si>
  <si>
    <t>P.S. 153 Adam Clayton Powell</t>
  </si>
  <si>
    <t>M153</t>
  </si>
  <si>
    <t>310500010154</t>
  </si>
  <si>
    <t>P.S. 154 Harriet Tubman</t>
  </si>
  <si>
    <t>M154</t>
  </si>
  <si>
    <t>310400010155</t>
  </si>
  <si>
    <t>P.S. 155 William Paca</t>
  </si>
  <si>
    <t>M155</t>
  </si>
  <si>
    <t>310500011157</t>
  </si>
  <si>
    <t>The Urban Assembly School for Global Commerce</t>
  </si>
  <si>
    <t>M157</t>
  </si>
  <si>
    <t>310200010158</t>
  </si>
  <si>
    <t>P.S. 158 Bayard Taylor</t>
  </si>
  <si>
    <t>M158</t>
  </si>
  <si>
    <t>310500010161</t>
  </si>
  <si>
    <t>P.S. 161 Pedro Albizu Campos</t>
  </si>
  <si>
    <t>M161</t>
  </si>
  <si>
    <t>310300010163</t>
  </si>
  <si>
    <t>P.S. 163 Alfred E. Smith</t>
  </si>
  <si>
    <t>M163</t>
  </si>
  <si>
    <t>310300010165</t>
  </si>
  <si>
    <t>P.S. 165 Robert E. Simon</t>
  </si>
  <si>
    <t>M165</t>
  </si>
  <si>
    <t>310300010166</t>
  </si>
  <si>
    <t>P.S. 166 The Richard Rodgers School of the Arts and Technology</t>
  </si>
  <si>
    <t>M166</t>
  </si>
  <si>
    <t>310200010167</t>
  </si>
  <si>
    <t>J.H.S. 167 Robert F. Wagner</t>
  </si>
  <si>
    <t>M167</t>
  </si>
  <si>
    <t>307500011169</t>
  </si>
  <si>
    <t>P.S. M169 - Robert F. Kennedy</t>
  </si>
  <si>
    <t>M169</t>
  </si>
  <si>
    <t>310400010171</t>
  </si>
  <si>
    <t>P.S. 171 Patrick Henry</t>
  </si>
  <si>
    <t>M171</t>
  </si>
  <si>
    <t>310600010173</t>
  </si>
  <si>
    <t>P.S. 173</t>
  </si>
  <si>
    <t>M173</t>
  </si>
  <si>
    <t>310500010175</t>
  </si>
  <si>
    <t>P.S. 175 Henry H Garnet</t>
  </si>
  <si>
    <t>M175</t>
  </si>
  <si>
    <t>310200010177</t>
  </si>
  <si>
    <t>Yorkville East Middle School</t>
  </si>
  <si>
    <t>M177</t>
  </si>
  <si>
    <t>310600010178</t>
  </si>
  <si>
    <t>Professor Juan Bosch Public School</t>
  </si>
  <si>
    <t>M178</t>
  </si>
  <si>
    <t>310300010180</t>
  </si>
  <si>
    <t>P.S. 180 Hugo Newman</t>
  </si>
  <si>
    <t>M180</t>
  </si>
  <si>
    <t>310400010182</t>
  </si>
  <si>
    <t>The Bilingual Bicultural School</t>
  </si>
  <si>
    <t>M182</t>
  </si>
  <si>
    <t>310200010183</t>
  </si>
  <si>
    <t>P.S. 183 Robert L. Stevenson</t>
  </si>
  <si>
    <t>M183</t>
  </si>
  <si>
    <t>310100010184</t>
  </si>
  <si>
    <t>P.S. 184M Shuang Wen</t>
  </si>
  <si>
    <t>M184</t>
  </si>
  <si>
    <t>310300010185</t>
  </si>
  <si>
    <t>P.S. 185 - The Early Childhood Discovery and Design Magnet School</t>
  </si>
  <si>
    <t>M185</t>
  </si>
  <si>
    <t>310600010187</t>
  </si>
  <si>
    <t>P.S./I.S. 187 Hudson Cliffs</t>
  </si>
  <si>
    <t>M187</t>
  </si>
  <si>
    <t>310100010188</t>
  </si>
  <si>
    <t>P.S. 188 The Island School</t>
  </si>
  <si>
    <t>M188</t>
  </si>
  <si>
    <t>310600010189</t>
  </si>
  <si>
    <t>P.S. 189</t>
  </si>
  <si>
    <t>M189</t>
  </si>
  <si>
    <t>310300010191</t>
  </si>
  <si>
    <t>The Riverside School for Makers and Artists</t>
  </si>
  <si>
    <t>M191</t>
  </si>
  <si>
    <t>310600010192</t>
  </si>
  <si>
    <t>P.S. 192 Jacob H. Schiff</t>
  </si>
  <si>
    <t>M192</t>
  </si>
  <si>
    <t>310500010194</t>
  </si>
  <si>
    <t>P.S. 194 Countee Cullen</t>
  </si>
  <si>
    <t>M194</t>
  </si>
  <si>
    <t>310500010197</t>
  </si>
  <si>
    <t>P.S. 197 John B. Russwurm</t>
  </si>
  <si>
    <t>M197</t>
  </si>
  <si>
    <t>310200010198</t>
  </si>
  <si>
    <t>P.S. 198 Isador E. Ida Straus</t>
  </si>
  <si>
    <t>M198</t>
  </si>
  <si>
    <t>310300010199</t>
  </si>
  <si>
    <t>P.S. 199 Jessie Isador Straus</t>
  </si>
  <si>
    <t>M199</t>
  </si>
  <si>
    <t>310500010200</t>
  </si>
  <si>
    <t>P.S. 200- The James McCune Smith School</t>
  </si>
  <si>
    <t>M200</t>
  </si>
  <si>
    <t>310400010206</t>
  </si>
  <si>
    <t>P.S. 206 Jose Celso Barbosa</t>
  </si>
  <si>
    <t>M206</t>
  </si>
  <si>
    <t>310600010209</t>
  </si>
  <si>
    <t>Hamilton Grange Middle School</t>
  </si>
  <si>
    <t>M209</t>
  </si>
  <si>
    <t>310600010210</t>
  </si>
  <si>
    <t>P.S./I.S. 210 - Twenty-First Century Academy for Community Leadership</t>
  </si>
  <si>
    <t>M210</t>
  </si>
  <si>
    <t>310600011211</t>
  </si>
  <si>
    <t>Inwood Early College for Health and Information Technologies</t>
  </si>
  <si>
    <t>M211</t>
  </si>
  <si>
    <t>310200010212</t>
  </si>
  <si>
    <t>P.S. 212 Midtown West</t>
  </si>
  <si>
    <t>M212</t>
  </si>
  <si>
    <t>310200010217</t>
  </si>
  <si>
    <t>P.S./I.S. 217 Roosevelt Island</t>
  </si>
  <si>
    <t>M217</t>
  </si>
  <si>
    <t>310600010223</t>
  </si>
  <si>
    <t>The Mott Hall School</t>
  </si>
  <si>
    <t>M223</t>
  </si>
  <si>
    <t>310400010224</t>
  </si>
  <si>
    <t>M.S. 224 Manhattan East School for Arts &amp; Academics</t>
  </si>
  <si>
    <t>M224</t>
  </si>
  <si>
    <t>310200011225</t>
  </si>
  <si>
    <t>Ella Baker School</t>
  </si>
  <si>
    <t>M225</t>
  </si>
  <si>
    <t>307500011226</t>
  </si>
  <si>
    <t>P.S. M226</t>
  </si>
  <si>
    <t>M226</t>
  </si>
  <si>
    <t>310200010234</t>
  </si>
  <si>
    <t>P.S. 234 Independence School</t>
  </si>
  <si>
    <t>M234</t>
  </si>
  <si>
    <t>310300010241</t>
  </si>
  <si>
    <t>STEM Institute of Manhattan</t>
  </si>
  <si>
    <t>M241</t>
  </si>
  <si>
    <t>310300010242</t>
  </si>
  <si>
    <t>P.S. 242 - The Young Diplomats Magnet Academy</t>
  </si>
  <si>
    <t>M242</t>
  </si>
  <si>
    <t>310300010243</t>
  </si>
  <si>
    <t>M.S. 243 Center School</t>
  </si>
  <si>
    <t>M243</t>
  </si>
  <si>
    <t>310300010245</t>
  </si>
  <si>
    <t>M.S. M245 The Computer School</t>
  </si>
  <si>
    <t>M245</t>
  </si>
  <si>
    <t>310300010247</t>
  </si>
  <si>
    <t>M.S. M247 Dual Language Middle School</t>
  </si>
  <si>
    <t>M247</t>
  </si>
  <si>
    <t>310300010250</t>
  </si>
  <si>
    <t>M.S. 250 West Side Collaborative Middle School</t>
  </si>
  <si>
    <t>M250</t>
  </si>
  <si>
    <t>310200010255</t>
  </si>
  <si>
    <t>M.S. 255 Salk School of Science</t>
  </si>
  <si>
    <t>M255</t>
  </si>
  <si>
    <t>310300010256</t>
  </si>
  <si>
    <t>Lafayette Academy</t>
  </si>
  <si>
    <t>M256</t>
  </si>
  <si>
    <t>310300010258</t>
  </si>
  <si>
    <t>Community Action School - MS 258</t>
  </si>
  <si>
    <t>M258</t>
  </si>
  <si>
    <t>310200010260</t>
  </si>
  <si>
    <t>M.S. 260 Clinton School Writers &amp; Artists</t>
  </si>
  <si>
    <t>M260</t>
  </si>
  <si>
    <t>310200010267</t>
  </si>
  <si>
    <t>East Side Elementary School, PS 267</t>
  </si>
  <si>
    <t>M267</t>
  </si>
  <si>
    <t>310200010276</t>
  </si>
  <si>
    <t>Battery Park City School</t>
  </si>
  <si>
    <t>M276</t>
  </si>
  <si>
    <t>310600010278</t>
  </si>
  <si>
    <t>Paula Hedbavny School</t>
  </si>
  <si>
    <t>M278</t>
  </si>
  <si>
    <t>310200011280</t>
  </si>
  <si>
    <t>Manhattan Early College School for Advertising</t>
  </si>
  <si>
    <t>M280</t>
  </si>
  <si>
    <t>310200010281</t>
  </si>
  <si>
    <t>The River School</t>
  </si>
  <si>
    <t>M281</t>
  </si>
  <si>
    <t>310200011282</t>
  </si>
  <si>
    <t>Urban Assembly Maker Academy</t>
  </si>
  <si>
    <t>M282</t>
  </si>
  <si>
    <t>310500011285</t>
  </si>
  <si>
    <t>Harlem Renaissance High School</t>
  </si>
  <si>
    <t>M285</t>
  </si>
  <si>
    <t>310500010286</t>
  </si>
  <si>
    <t>Urban Assembly Academy for Future Leaders</t>
  </si>
  <si>
    <t>M286</t>
  </si>
  <si>
    <t>310200011288</t>
  </si>
  <si>
    <t>Food and Finance High School</t>
  </si>
  <si>
    <t>M288</t>
  </si>
  <si>
    <t>310200010289</t>
  </si>
  <si>
    <t>I.S. 289</t>
  </si>
  <si>
    <t>M289</t>
  </si>
  <si>
    <t>310200010290</t>
  </si>
  <si>
    <t>P.S. 290 Manhattan New School</t>
  </si>
  <si>
    <t>M290</t>
  </si>
  <si>
    <t>310300011291</t>
  </si>
  <si>
    <t>West End Secondary School</t>
  </si>
  <si>
    <t>M291</t>
  </si>
  <si>
    <t>310100011292</t>
  </si>
  <si>
    <t>Orchard Collegiate Academy</t>
  </si>
  <si>
    <t>M292</t>
  </si>
  <si>
    <t>310600011293</t>
  </si>
  <si>
    <t>City College Academy of the Arts</t>
  </si>
  <si>
    <t>M293</t>
  </si>
  <si>
    <t>310200011294</t>
  </si>
  <si>
    <t>Essex Street Academy</t>
  </si>
  <si>
    <t>M294</t>
  </si>
  <si>
    <t>310200011296</t>
  </si>
  <si>
    <t>High School of Hospitality Management</t>
  </si>
  <si>
    <t>M296</t>
  </si>
  <si>
    <t>310200010297</t>
  </si>
  <si>
    <t>M.S. 297</t>
  </si>
  <si>
    <t>M297</t>
  </si>
  <si>
    <t>310200011298</t>
  </si>
  <si>
    <t>Pace High School</t>
  </si>
  <si>
    <t>M298</t>
  </si>
  <si>
    <t>310300011299</t>
  </si>
  <si>
    <t>The Maxine Greene HS for Imaginative Inquiry</t>
  </si>
  <si>
    <t>M299</t>
  </si>
  <si>
    <t>310200011300</t>
  </si>
  <si>
    <t>Urban Assembly School of Design and Construction, The</t>
  </si>
  <si>
    <t>M300</t>
  </si>
  <si>
    <t>310200011303</t>
  </si>
  <si>
    <t>Facing History School, The</t>
  </si>
  <si>
    <t>M303</t>
  </si>
  <si>
    <t>310500011304</t>
  </si>
  <si>
    <t>Mott Hall High School</t>
  </si>
  <si>
    <t>M304</t>
  </si>
  <si>
    <t>310200011305</t>
  </si>
  <si>
    <t>Urban Assembly Academy of Government and Law, The</t>
  </si>
  <si>
    <t>M305</t>
  </si>
  <si>
    <t>310300011307</t>
  </si>
  <si>
    <t>Urban Assembly School for Media Studies, The</t>
  </si>
  <si>
    <t>M307</t>
  </si>
  <si>
    <t>310200011308</t>
  </si>
  <si>
    <t>Lower Manhattan Arts Academy</t>
  </si>
  <si>
    <t>M308</t>
  </si>
  <si>
    <t>310200010310</t>
  </si>
  <si>
    <t>The Judith S. Kaye High School</t>
  </si>
  <si>
    <t>M310</t>
  </si>
  <si>
    <t>310600010311</t>
  </si>
  <si>
    <t>Amistad Dual Language School</t>
  </si>
  <si>
    <t>M311</t>
  </si>
  <si>
    <t>310200010312</t>
  </si>
  <si>
    <t>New York City Lab Middle School for Collaborative Studies</t>
  </si>
  <si>
    <t>M312</t>
  </si>
  <si>
    <t>310200011313</t>
  </si>
  <si>
    <t>James Baldwin School, The: A School for Expeditionary Learning</t>
  </si>
  <si>
    <t>M313</t>
  </si>
  <si>
    <t>310600010314</t>
  </si>
  <si>
    <t>Muscota</t>
  </si>
  <si>
    <t>M314</t>
  </si>
  <si>
    <t>310100010315</t>
  </si>
  <si>
    <t>The East Village Community School</t>
  </si>
  <si>
    <t>M315</t>
  </si>
  <si>
    <t>310200011316</t>
  </si>
  <si>
    <t>Urban Assembly School of Business for Young Women, The</t>
  </si>
  <si>
    <t>M316</t>
  </si>
  <si>
    <t>310500010318</t>
  </si>
  <si>
    <t>Thurgood Marshall Academy Lower School</t>
  </si>
  <si>
    <t>M318</t>
  </si>
  <si>
    <t>310600010319</t>
  </si>
  <si>
    <t>M.S. 319 - Maria Teresa</t>
  </si>
  <si>
    <t>M319</t>
  </si>
  <si>
    <t>310600010322</t>
  </si>
  <si>
    <t>Middle School 322</t>
  </si>
  <si>
    <t>M322</t>
  </si>
  <si>
    <t>310600010324</t>
  </si>
  <si>
    <t>M.S. 324 - Patria Mirabal</t>
  </si>
  <si>
    <t>M324</t>
  </si>
  <si>
    <t>310600010328</t>
  </si>
  <si>
    <t>Community Math &amp; Science Prep</t>
  </si>
  <si>
    <t>M328</t>
  </si>
  <si>
    <t>310100010332</t>
  </si>
  <si>
    <t>University Neighborhood Middle School</t>
  </si>
  <si>
    <t>M332</t>
  </si>
  <si>
    <t>310300010333</t>
  </si>
  <si>
    <t>P.S. 333 Manhattan School for Children</t>
  </si>
  <si>
    <t>M333</t>
  </si>
  <si>
    <t>310300010334</t>
  </si>
  <si>
    <t>The Anderson School</t>
  </si>
  <si>
    <t>M334</t>
  </si>
  <si>
    <t>310200010340</t>
  </si>
  <si>
    <t>Sixth Avenue Elementary School</t>
  </si>
  <si>
    <t>M340</t>
  </si>
  <si>
    <t>310200010343</t>
  </si>
  <si>
    <t>The Peck Slip School</t>
  </si>
  <si>
    <t>M343</t>
  </si>
  <si>
    <t>310600011346</t>
  </si>
  <si>
    <t>Community Health Academy of the Heights</t>
  </si>
  <si>
    <t>M346</t>
  </si>
  <si>
    <t>310200010347</t>
  </si>
  <si>
    <t>The 47 American Sign Language &amp; English Lower School</t>
  </si>
  <si>
    <t>M347</t>
  </si>
  <si>
    <t>310600011348</t>
  </si>
  <si>
    <t>Washington Heights Expeditionary Learning School</t>
  </si>
  <si>
    <t>M348</t>
  </si>
  <si>
    <t>310600010349</t>
  </si>
  <si>
    <t>Harbor Heights</t>
  </si>
  <si>
    <t>M349</t>
  </si>
  <si>
    <t>310100010361</t>
  </si>
  <si>
    <t>The Children's Workshop School</t>
  </si>
  <si>
    <t>M361</t>
  </si>
  <si>
    <t>310500011362</t>
  </si>
  <si>
    <t>Columbia Secondary School</t>
  </si>
  <si>
    <t>M362</t>
  </si>
  <si>
    <t>310100010363</t>
  </si>
  <si>
    <t>Neighborhood School</t>
  </si>
  <si>
    <t>M363</t>
  </si>
  <si>
    <t>310100010364</t>
  </si>
  <si>
    <t>Earth School</t>
  </si>
  <si>
    <t>M364</t>
  </si>
  <si>
    <t>310600010366</t>
  </si>
  <si>
    <t>Washington Heights Academy</t>
  </si>
  <si>
    <t>M366</t>
  </si>
  <si>
    <t>310600010368</t>
  </si>
  <si>
    <t>Hamilton Heights School</t>
  </si>
  <si>
    <t>M368</t>
  </si>
  <si>
    <t>310500011369</t>
  </si>
  <si>
    <t>Urban Assembly School for the Performing Arts</t>
  </si>
  <si>
    <t>M369</t>
  </si>
  <si>
    <t>310400010372</t>
  </si>
  <si>
    <t>Esperanza Preparatory Academy</t>
  </si>
  <si>
    <t>M372</t>
  </si>
  <si>
    <t>310200011374</t>
  </si>
  <si>
    <t>Gramercy Arts High School</t>
  </si>
  <si>
    <t>M374</t>
  </si>
  <si>
    <t>310400010375</t>
  </si>
  <si>
    <t>Mosaic Preparatory Academy</t>
  </si>
  <si>
    <t>M375</t>
  </si>
  <si>
    <t>310200011376</t>
  </si>
  <si>
    <t>NYC iSchool</t>
  </si>
  <si>
    <t>M376</t>
  </si>
  <si>
    <t>310400010377</t>
  </si>
  <si>
    <t>Renaissance School of the Arts</t>
  </si>
  <si>
    <t>M377</t>
  </si>
  <si>
    <t>310100010378</t>
  </si>
  <si>
    <t>School for Global Leaders</t>
  </si>
  <si>
    <t>M378</t>
  </si>
  <si>
    <t>310200011392</t>
  </si>
  <si>
    <t>Manhattan Business Academy</t>
  </si>
  <si>
    <t>M392</t>
  </si>
  <si>
    <t>310200011393</t>
  </si>
  <si>
    <t>Business of Sports School</t>
  </si>
  <si>
    <t>M393</t>
  </si>
  <si>
    <t>310200011394</t>
  </si>
  <si>
    <t>Emma Lazarus High School</t>
  </si>
  <si>
    <t>M394</t>
  </si>
  <si>
    <t>310200010397</t>
  </si>
  <si>
    <t>Spruce Street School</t>
  </si>
  <si>
    <t>M397</t>
  </si>
  <si>
    <t>310200011399</t>
  </si>
  <si>
    <t>The High School for Language and Diplomacy</t>
  </si>
  <si>
    <t>M399</t>
  </si>
  <si>
    <t>310200011400</t>
  </si>
  <si>
    <t>High School for Environmental Studies</t>
  </si>
  <si>
    <t>M400</t>
  </si>
  <si>
    <t>307500011401</t>
  </si>
  <si>
    <t>Hospital Schools</t>
  </si>
  <si>
    <t>M401</t>
  </si>
  <si>
    <t>310300011402</t>
  </si>
  <si>
    <t>The Urban Assembly School for Green Careers</t>
  </si>
  <si>
    <t>M402</t>
  </si>
  <si>
    <t>310300011403</t>
  </si>
  <si>
    <t>The Global Learning Collaborative</t>
  </si>
  <si>
    <t>M403</t>
  </si>
  <si>
    <t>310300011404</t>
  </si>
  <si>
    <t>Innovation Diploma Plus</t>
  </si>
  <si>
    <t>M404</t>
  </si>
  <si>
    <t>310200011407</t>
  </si>
  <si>
    <t>Institute for Collaborative Education</t>
  </si>
  <si>
    <t>M407</t>
  </si>
  <si>
    <t>310200011408</t>
  </si>
  <si>
    <t>Professional Performing Arts High School</t>
  </si>
  <si>
    <t>M408</t>
  </si>
  <si>
    <t>310200011411</t>
  </si>
  <si>
    <t>Baruch College Campus High School</t>
  </si>
  <si>
    <t>M411</t>
  </si>
  <si>
    <t>310200010412</t>
  </si>
  <si>
    <t>N.Y.C. Lab School for Collaborative Studies</t>
  </si>
  <si>
    <t>M412</t>
  </si>
  <si>
    <t>310200010413</t>
  </si>
  <si>
    <t>School of the Future High School</t>
  </si>
  <si>
    <t>M413</t>
  </si>
  <si>
    <t>310200010414</t>
  </si>
  <si>
    <t>N.Y.C. Museum School</t>
  </si>
  <si>
    <t>M414</t>
  </si>
  <si>
    <t>310300011415</t>
  </si>
  <si>
    <t>Wadleigh Secondary School for the Performing &amp; Visual Arts</t>
  </si>
  <si>
    <t>M415</t>
  </si>
  <si>
    <t>310200010416</t>
  </si>
  <si>
    <t>Eleanor Roosevelt High School</t>
  </si>
  <si>
    <t>M416</t>
  </si>
  <si>
    <t>310300011417</t>
  </si>
  <si>
    <t>Frank McCourt High School</t>
  </si>
  <si>
    <t>M417</t>
  </si>
  <si>
    <t>310200010418</t>
  </si>
  <si>
    <t>Millennium High School</t>
  </si>
  <si>
    <t>M418</t>
  </si>
  <si>
    <t>310200011419</t>
  </si>
  <si>
    <t>Landmark High School</t>
  </si>
  <si>
    <t>M419</t>
  </si>
  <si>
    <t>310200011420</t>
  </si>
  <si>
    <t>High School for Health Professions and Human Services</t>
  </si>
  <si>
    <t>M420</t>
  </si>
  <si>
    <t>310300010421</t>
  </si>
  <si>
    <t>West Prep Academy</t>
  </si>
  <si>
    <t>M421</t>
  </si>
  <si>
    <t>310200011422</t>
  </si>
  <si>
    <t>Quest to Learn</t>
  </si>
  <si>
    <t>M422</t>
  </si>
  <si>
    <t>310600011423</t>
  </si>
  <si>
    <t>High School for Excellence and Innovation</t>
  </si>
  <si>
    <t>M423</t>
  </si>
  <si>
    <t>310200011425</t>
  </si>
  <si>
    <t>Leadership and Public Service High School</t>
  </si>
  <si>
    <t>M425</t>
  </si>
  <si>
    <t>310200011427</t>
  </si>
  <si>
    <t>Manhattan Academy for Arts &amp; Language</t>
  </si>
  <si>
    <t>M427</t>
  </si>
  <si>
    <t>310200011432</t>
  </si>
  <si>
    <t>Murray Hill Academy</t>
  </si>
  <si>
    <t>M432</t>
  </si>
  <si>
    <t>310400011435</t>
  </si>
  <si>
    <t>Manhattan Center for Science and Mathematics</t>
  </si>
  <si>
    <t>M435</t>
  </si>
  <si>
    <t>310200011437</t>
  </si>
  <si>
    <t>Hudson High School of Learning Technologies</t>
  </si>
  <si>
    <t>M437</t>
  </si>
  <si>
    <t>310200011438</t>
  </si>
  <si>
    <t>International High School at Union Square</t>
  </si>
  <si>
    <t>M438</t>
  </si>
  <si>
    <t>310200011439</t>
  </si>
  <si>
    <t>Manhattan Village Academy</t>
  </si>
  <si>
    <t>M439</t>
  </si>
  <si>
    <t>310200011442</t>
  </si>
  <si>
    <t>Ballet Tech, NYC Public School for Dance</t>
  </si>
  <si>
    <t>M442</t>
  </si>
  <si>
    <t>310100011448</t>
  </si>
  <si>
    <t>University Neighborhood High School</t>
  </si>
  <si>
    <t>M448</t>
  </si>
  <si>
    <t>310200011449</t>
  </si>
  <si>
    <t>Vanguard High School</t>
  </si>
  <si>
    <t>M449</t>
  </si>
  <si>
    <t>310100011450</t>
  </si>
  <si>
    <t>East Side Community School</t>
  </si>
  <si>
    <t>M450</t>
  </si>
  <si>
    <t>310300010452</t>
  </si>
  <si>
    <t>P.S. 452</t>
  </si>
  <si>
    <t>M452</t>
  </si>
  <si>
    <t>George Washington YABC</t>
  </si>
  <si>
    <t>M457</t>
  </si>
  <si>
    <t>310100011458</t>
  </si>
  <si>
    <t>Forsyth Satellite Academy</t>
  </si>
  <si>
    <t>M458</t>
  </si>
  <si>
    <t>310200011459</t>
  </si>
  <si>
    <t>Manhattan International High School</t>
  </si>
  <si>
    <t>M459</t>
  </si>
  <si>
    <t>310600011462</t>
  </si>
  <si>
    <t>The College Academy</t>
  </si>
  <si>
    <t>M462</t>
  </si>
  <si>
    <t>310600011463</t>
  </si>
  <si>
    <t>High School for Media and Communications</t>
  </si>
  <si>
    <t>M463</t>
  </si>
  <si>
    <t>310600011467</t>
  </si>
  <si>
    <t>High School for Law and Public Service</t>
  </si>
  <si>
    <t>M467</t>
  </si>
  <si>
    <t>310600011468</t>
  </si>
  <si>
    <t>High School for Health Careers and Sciences</t>
  </si>
  <si>
    <t>M468</t>
  </si>
  <si>
    <t>Washington Irving YABC</t>
  </si>
  <si>
    <t>M473</t>
  </si>
  <si>
    <t>310200011475</t>
  </si>
  <si>
    <t>Stuyvesant High School</t>
  </si>
  <si>
    <t>M475</t>
  </si>
  <si>
    <t>310300011479</t>
  </si>
  <si>
    <t>Beacon High School</t>
  </si>
  <si>
    <t>M479</t>
  </si>
  <si>
    <t>310300011485</t>
  </si>
  <si>
    <t>Fiorello H. LaGuardia High School of Music &amp; Art and Performing Arts</t>
  </si>
  <si>
    <t>M485</t>
  </si>
  <si>
    <t>310200011489</t>
  </si>
  <si>
    <t>High School of Economics and Finance</t>
  </si>
  <si>
    <t>M489</t>
  </si>
  <si>
    <t>310300011492</t>
  </si>
  <si>
    <t>High School for Law, Advocacy and Community Justice</t>
  </si>
  <si>
    <t>M492</t>
  </si>
  <si>
    <t>310300011494</t>
  </si>
  <si>
    <t>High School of Arts and Technology</t>
  </si>
  <si>
    <t>M494</t>
  </si>
  <si>
    <t>310400011495</t>
  </si>
  <si>
    <t>Park East High School</t>
  </si>
  <si>
    <t>M495</t>
  </si>
  <si>
    <t>310400010497</t>
  </si>
  <si>
    <t>Central Park East I</t>
  </si>
  <si>
    <t>M497</t>
  </si>
  <si>
    <t>310500011499</t>
  </si>
  <si>
    <t>Frederick Douglass Academy</t>
  </si>
  <si>
    <t>M499</t>
  </si>
  <si>
    <t>310200011500</t>
  </si>
  <si>
    <t>Unity Center for Urban Technologies</t>
  </si>
  <si>
    <t>M500</t>
  </si>
  <si>
    <t>307500010000</t>
  </si>
  <si>
    <t>Home Instruction</t>
  </si>
  <si>
    <t>M501</t>
  </si>
  <si>
    <t>310300011505</t>
  </si>
  <si>
    <t>Edward A. Reynolds West Side High School</t>
  </si>
  <si>
    <t>M505</t>
  </si>
  <si>
    <t>310200011507</t>
  </si>
  <si>
    <t>Urban Assembly Gateway School for Technology</t>
  </si>
  <si>
    <t>M507</t>
  </si>
  <si>
    <t>310100011509</t>
  </si>
  <si>
    <t>Marta Valle High School</t>
  </si>
  <si>
    <t>M509</t>
  </si>
  <si>
    <t>310600010513</t>
  </si>
  <si>
    <t>Castle Bridge School</t>
  </si>
  <si>
    <t>M513</t>
  </si>
  <si>
    <t>310500010514</t>
  </si>
  <si>
    <t>New Design Middle School</t>
  </si>
  <si>
    <t>M514</t>
  </si>
  <si>
    <t>310100011515</t>
  </si>
  <si>
    <t>Lower East Side Preparatory High School</t>
  </si>
  <si>
    <t>M515</t>
  </si>
  <si>
    <t>310500010517</t>
  </si>
  <si>
    <t>Teachers College Community School</t>
  </si>
  <si>
    <t>M517</t>
  </si>
  <si>
    <t>310200011519</t>
  </si>
  <si>
    <t>Talent Unlimited High School</t>
  </si>
  <si>
    <t>M519</t>
  </si>
  <si>
    <t>310200011520</t>
  </si>
  <si>
    <t>Murry Bergtraum High School for Business Careers</t>
  </si>
  <si>
    <t>M520</t>
  </si>
  <si>
    <t>310200010527</t>
  </si>
  <si>
    <t>P.S. 527 - East Side School for Social Action</t>
  </si>
  <si>
    <t>M527</t>
  </si>
  <si>
    <t>310600010528</t>
  </si>
  <si>
    <t>I.S. 528 Bea Fuller Rodgers School</t>
  </si>
  <si>
    <t>M528</t>
  </si>
  <si>
    <t>310200011529</t>
  </si>
  <si>
    <t>Jacqueline Kennedy Onassis High School</t>
  </si>
  <si>
    <t>M529</t>
  </si>
  <si>
    <t>310200011531</t>
  </si>
  <si>
    <t>Repertory Company High School for Theatre Arts</t>
  </si>
  <si>
    <t>M531</t>
  </si>
  <si>
    <t>310200011533</t>
  </si>
  <si>
    <t>Union Square Academy for Health Sciences</t>
  </si>
  <si>
    <t>M533</t>
  </si>
  <si>
    <t>310200011534</t>
  </si>
  <si>
    <t>Harvest Collegiate High School</t>
  </si>
  <si>
    <t>M534</t>
  </si>
  <si>
    <t>310100011539</t>
  </si>
  <si>
    <t>New Explorations into Science, Technology and Math High School</t>
  </si>
  <si>
    <t>M539</t>
  </si>
  <si>
    <t>310600011540</t>
  </si>
  <si>
    <t>A. Philip Randolph Campus High School</t>
  </si>
  <si>
    <t>M540</t>
  </si>
  <si>
    <t>310300011541</t>
  </si>
  <si>
    <t>Manhattan / Hunter Science High School</t>
  </si>
  <si>
    <t>M541</t>
  </si>
  <si>
    <t>310200011542</t>
  </si>
  <si>
    <t>Manhattan Bridges High School</t>
  </si>
  <si>
    <t>M542</t>
  </si>
  <si>
    <t>310200011543</t>
  </si>
  <si>
    <t>New Design High School</t>
  </si>
  <si>
    <t>M543</t>
  </si>
  <si>
    <t>310200011544</t>
  </si>
  <si>
    <t>Independence High School</t>
  </si>
  <si>
    <t>M544</t>
  </si>
  <si>
    <t>310200011545</t>
  </si>
  <si>
    <t>High School for Dual Language and Asian Studies</t>
  </si>
  <si>
    <t>M545</t>
  </si>
  <si>
    <t>310200011546</t>
  </si>
  <si>
    <t>Academy for Software Engineering</t>
  </si>
  <si>
    <t>M546</t>
  </si>
  <si>
    <t>310200011550</t>
  </si>
  <si>
    <t>Liberty High School Academy for Newcomers</t>
  </si>
  <si>
    <t>M550</t>
  </si>
  <si>
    <t>310200011551</t>
  </si>
  <si>
    <t>Urban Assembly New York Harbor School</t>
  </si>
  <si>
    <t>M551</t>
  </si>
  <si>
    <t>310600011552</t>
  </si>
  <si>
    <t>Gregorio Luperon High School for Science and Mathematics</t>
  </si>
  <si>
    <t>M552</t>
  </si>
  <si>
    <t>310400011555</t>
  </si>
  <si>
    <t>Central Park East High School</t>
  </si>
  <si>
    <t>M555</t>
  </si>
  <si>
    <t>310200011560</t>
  </si>
  <si>
    <t>High School M560 - City As School</t>
  </si>
  <si>
    <t>M560</t>
  </si>
  <si>
    <t>310200011565</t>
  </si>
  <si>
    <t>Urban Academy Laboratory High School</t>
  </si>
  <si>
    <t>M565</t>
  </si>
  <si>
    <t>310200011570</t>
  </si>
  <si>
    <t>Satellite Academy High School</t>
  </si>
  <si>
    <t>M570</t>
  </si>
  <si>
    <t>310200011575</t>
  </si>
  <si>
    <t>Manhattan Comprehensive Night and Day High School</t>
  </si>
  <si>
    <t>M575</t>
  </si>
  <si>
    <t>310200011580</t>
  </si>
  <si>
    <t>Richard R. Green High School of Teaching</t>
  </si>
  <si>
    <t>M580</t>
  </si>
  <si>
    <t>310200011586</t>
  </si>
  <si>
    <t>Harvey Milk High School</t>
  </si>
  <si>
    <t>M586</t>
  </si>
  <si>
    <t>310200011600</t>
  </si>
  <si>
    <t>The High School of Fashion Industries</t>
  </si>
  <si>
    <t>M600</t>
  </si>
  <si>
    <t>310200011605</t>
  </si>
  <si>
    <t>Humanities Preparatory Academy</t>
  </si>
  <si>
    <t>M605</t>
  </si>
  <si>
    <t>310400011610</t>
  </si>
  <si>
    <t>Young Women's Leadership School</t>
  </si>
  <si>
    <t>M610</t>
  </si>
  <si>
    <t>310200011615</t>
  </si>
  <si>
    <t>Chelsea Career and Technical Education High School</t>
  </si>
  <si>
    <t>M615</t>
  </si>
  <si>
    <t>310200011630</t>
  </si>
  <si>
    <t>Art and Design High School</t>
  </si>
  <si>
    <t>M630</t>
  </si>
  <si>
    <t>310100011650</t>
  </si>
  <si>
    <t>Cascades High School</t>
  </si>
  <si>
    <t>M650</t>
  </si>
  <si>
    <t>310200011655</t>
  </si>
  <si>
    <t>Life Sciences Secondary School</t>
  </si>
  <si>
    <t>M655</t>
  </si>
  <si>
    <t>310500011670</t>
  </si>
  <si>
    <t>Thurgood Marshall Academy for Learning and Social Change</t>
  </si>
  <si>
    <t>M670</t>
  </si>
  <si>
    <t>310400011680</t>
  </si>
  <si>
    <t>Heritage School, The</t>
  </si>
  <si>
    <t>M680</t>
  </si>
  <si>
    <t>310500011692</t>
  </si>
  <si>
    <t>High School for Mathematics, Science and Engineering at City College</t>
  </si>
  <si>
    <t>M692</t>
  </si>
  <si>
    <t>310100011696</t>
  </si>
  <si>
    <t>Bard High School Early College</t>
  </si>
  <si>
    <t>M696</t>
  </si>
  <si>
    <t>307500011721</t>
  </si>
  <si>
    <t>P.S. M721 - Manhattan Occupational Training Center</t>
  </si>
  <si>
    <t>M721</t>
  </si>
  <si>
    <t>307500011751</t>
  </si>
  <si>
    <t>Manhattan School for Career Development</t>
  </si>
  <si>
    <t>M751</t>
  </si>
  <si>
    <t>307500011811</t>
  </si>
  <si>
    <t>P.S. M811 - Mickey Mantle School</t>
  </si>
  <si>
    <t>M811</t>
  </si>
  <si>
    <t>310400010825</t>
  </si>
  <si>
    <t>Isaac Newton Middle School for Math &amp; Science</t>
  </si>
  <si>
    <t>M825</t>
  </si>
  <si>
    <t>310100010839</t>
  </si>
  <si>
    <t>Tompkins Square Middle School</t>
  </si>
  <si>
    <t>M839</t>
  </si>
  <si>
    <t>310300011859</t>
  </si>
  <si>
    <t>Special Music School</t>
  </si>
  <si>
    <t>M859</t>
  </si>
  <si>
    <t>310300011860</t>
  </si>
  <si>
    <t>Frederick Douglass Academy II Secondary School</t>
  </si>
  <si>
    <t>M860</t>
  </si>
  <si>
    <t>310300010862</t>
  </si>
  <si>
    <t>Mott Hall II</t>
  </si>
  <si>
    <t>M862</t>
  </si>
  <si>
    <t>310200010896</t>
  </si>
  <si>
    <t>Lower Manhattan Community Middle School</t>
  </si>
  <si>
    <t>M896</t>
  </si>
  <si>
    <t>310200010933</t>
  </si>
  <si>
    <t>City Knoll Middle School</t>
  </si>
  <si>
    <t>M933</t>
  </si>
  <si>
    <t>310400010964</t>
  </si>
  <si>
    <t>Central Park East II</t>
  </si>
  <si>
    <t>M964</t>
  </si>
  <si>
    <t>Restart  Program</t>
  </si>
  <si>
    <t>M973</t>
  </si>
  <si>
    <t>Pre-K Center District 02</t>
  </si>
  <si>
    <t>MP02</t>
  </si>
  <si>
    <t>343000010002</t>
  </si>
  <si>
    <t>P.S. 002 Alfred Zimberg</t>
  </si>
  <si>
    <t>Q002</t>
  </si>
  <si>
    <t>307500014004</t>
  </si>
  <si>
    <t>P.S. Q004</t>
  </si>
  <si>
    <t>Q004</t>
  </si>
  <si>
    <t>342400010005</t>
  </si>
  <si>
    <t>I.S. 5 - The Walter Crowley Intermediate School</t>
  </si>
  <si>
    <t>Q005</t>
  </si>
  <si>
    <t>342400010007</t>
  </si>
  <si>
    <t>P.S. 007 Louis F. Simeone</t>
  </si>
  <si>
    <t>Q007</t>
  </si>
  <si>
    <t>342800010008</t>
  </si>
  <si>
    <t>J.H.S. 008 Richard S. Grossley</t>
  </si>
  <si>
    <t>Q008</t>
  </si>
  <si>
    <t>307500014009</t>
  </si>
  <si>
    <t>P.S. 009</t>
  </si>
  <si>
    <t>Q009</t>
  </si>
  <si>
    <t>343000010010</t>
  </si>
  <si>
    <t>I.S. 010 Horace Greeley</t>
  </si>
  <si>
    <t>Q010</t>
  </si>
  <si>
    <t>343000010011</t>
  </si>
  <si>
    <t>P.S. 011 Kathryn Phelan</t>
  </si>
  <si>
    <t>Q011</t>
  </si>
  <si>
    <t>342400010012</t>
  </si>
  <si>
    <t>P.S. 012 James B. Colgate</t>
  </si>
  <si>
    <t>Q012</t>
  </si>
  <si>
    <t>342400010013</t>
  </si>
  <si>
    <t>P.S. 013 Clement C. Moore</t>
  </si>
  <si>
    <t>Q013</t>
  </si>
  <si>
    <t>342400010014</t>
  </si>
  <si>
    <t>P.S. 014 Fairview</t>
  </si>
  <si>
    <t>Q014</t>
  </si>
  <si>
    <t>342900010015</t>
  </si>
  <si>
    <t>P.S. 015 Jackie Robinson</t>
  </si>
  <si>
    <t>Q015</t>
  </si>
  <si>
    <t>342400010016</t>
  </si>
  <si>
    <t>P.S. Q016 The Nancy Debenedittis School</t>
  </si>
  <si>
    <t>Q016</t>
  </si>
  <si>
    <t>343000010017</t>
  </si>
  <si>
    <t>P.S. 017 Henry David Thoreau</t>
  </si>
  <si>
    <t>Q017</t>
  </si>
  <si>
    <t>342600010018</t>
  </si>
  <si>
    <t>P.S. 018 Winchester</t>
  </si>
  <si>
    <t>Q018</t>
  </si>
  <si>
    <t>342400010019</t>
  </si>
  <si>
    <t>P.S. 019 Marino Jeantet</t>
  </si>
  <si>
    <t>Q019</t>
  </si>
  <si>
    <t>342500010020</t>
  </si>
  <si>
    <t>P.S. 020 John Bowne</t>
  </si>
  <si>
    <t>Q020</t>
  </si>
  <si>
    <t>342500010021</t>
  </si>
  <si>
    <t>P.S. 021 Edward Hart</t>
  </si>
  <si>
    <t>Q021</t>
  </si>
  <si>
    <t>342500010022</t>
  </si>
  <si>
    <t>P.S. 022 Thomas Jefferson</t>
  </si>
  <si>
    <t>Q022</t>
  </si>
  <si>
    <t>307500014023</t>
  </si>
  <si>
    <t>P.S. Q023 @ Queens Children Center</t>
  </si>
  <si>
    <t>Q023</t>
  </si>
  <si>
    <t>342500010024</t>
  </si>
  <si>
    <t>P.S. 024 Andrew Jackson</t>
  </si>
  <si>
    <t>Q024</t>
  </si>
  <si>
    <t>342500010025</t>
  </si>
  <si>
    <t>I.S. 025 Adrien Block</t>
  </si>
  <si>
    <t>Q025</t>
  </si>
  <si>
    <t>342600010026</t>
  </si>
  <si>
    <t>P.S. 026 Rufus King</t>
  </si>
  <si>
    <t>Q026</t>
  </si>
  <si>
    <t>342400010028</t>
  </si>
  <si>
    <t>P.S. 28 - The Thomas Emanuel Early Childhood Center</t>
  </si>
  <si>
    <t>Q028</t>
  </si>
  <si>
    <t>342500010029</t>
  </si>
  <si>
    <t>P.S. 029 Queens</t>
  </si>
  <si>
    <t>Q029</t>
  </si>
  <si>
    <t>342600010031</t>
  </si>
  <si>
    <t>P.S. 031 Bayside</t>
  </si>
  <si>
    <t>Q031</t>
  </si>
  <si>
    <t>342500010032</t>
  </si>
  <si>
    <t>P.S. 032 State Street</t>
  </si>
  <si>
    <t>Q032</t>
  </si>
  <si>
    <t>342900010033</t>
  </si>
  <si>
    <t>P.S. 033 Edward M. Funk</t>
  </si>
  <si>
    <t>Q033</t>
  </si>
  <si>
    <t>342900010034</t>
  </si>
  <si>
    <t>P.S. 034 John Harvard</t>
  </si>
  <si>
    <t>Q034</t>
  </si>
  <si>
    <t>342900010035</t>
  </si>
  <si>
    <t>P.S. 035 Nathaniel Woodhull</t>
  </si>
  <si>
    <t>Q035</t>
  </si>
  <si>
    <t>342900010036</t>
  </si>
  <si>
    <t>P.S. 036 Saint Albans School</t>
  </si>
  <si>
    <t>Q036</t>
  </si>
  <si>
    <t>342900010037</t>
  </si>
  <si>
    <t>Cynthia Jenkins School</t>
  </si>
  <si>
    <t>Q037</t>
  </si>
  <si>
    <t>342900010038</t>
  </si>
  <si>
    <t>P.S. 038 Rosedale</t>
  </si>
  <si>
    <t>Q038</t>
  </si>
  <si>
    <t>342800010040</t>
  </si>
  <si>
    <t>P.S. 040 Samuel Huntington</t>
  </si>
  <si>
    <t>Q040</t>
  </si>
  <si>
    <t>342600010041</t>
  </si>
  <si>
    <t>P.S. 041 Crocheron</t>
  </si>
  <si>
    <t>Q041</t>
  </si>
  <si>
    <t>342700010042</t>
  </si>
  <si>
    <t>P.S./M.S 042 R. Vernam</t>
  </si>
  <si>
    <t>Q042</t>
  </si>
  <si>
    <t>342700010043</t>
  </si>
  <si>
    <t>P.S. 043</t>
  </si>
  <si>
    <t>Q043</t>
  </si>
  <si>
    <t>342700010045</t>
  </si>
  <si>
    <t>P.S. 045 Clarence Witherspoon</t>
  </si>
  <si>
    <t>Q045</t>
  </si>
  <si>
    <t>342600010046</t>
  </si>
  <si>
    <t>P.S. 046 Alley Pond</t>
  </si>
  <si>
    <t>Q046</t>
  </si>
  <si>
    <t>342700010047</t>
  </si>
  <si>
    <t>P.S. 047 Chris Galas</t>
  </si>
  <si>
    <t>Q047</t>
  </si>
  <si>
    <t>342800010048</t>
  </si>
  <si>
    <t>P.S. 048 William Wordsworth</t>
  </si>
  <si>
    <t>Q048</t>
  </si>
  <si>
    <t>342400010049</t>
  </si>
  <si>
    <t>P.S. 049 Dorothy Bonawit Kole</t>
  </si>
  <si>
    <t>Q049</t>
  </si>
  <si>
    <t>342800010050</t>
  </si>
  <si>
    <t>P.S. 050 Talfourd Lawn Elementary School</t>
  </si>
  <si>
    <t>Q050</t>
  </si>
  <si>
    <t>342700010051</t>
  </si>
  <si>
    <t>P.S. 051</t>
  </si>
  <si>
    <t>Q051</t>
  </si>
  <si>
    <t>342900010052</t>
  </si>
  <si>
    <t>P.S. 052 Queens</t>
  </si>
  <si>
    <t>Q052</t>
  </si>
  <si>
    <t>342700010053</t>
  </si>
  <si>
    <t>M.S. 053 Brian Piccolo</t>
  </si>
  <si>
    <t>Q053</t>
  </si>
  <si>
    <t>342800010054</t>
  </si>
  <si>
    <t>P.S. 054 Hillside</t>
  </si>
  <si>
    <t>Q054</t>
  </si>
  <si>
    <t>342800010055</t>
  </si>
  <si>
    <t>P.S. 055 Maure</t>
  </si>
  <si>
    <t>Q055</t>
  </si>
  <si>
    <t>342700010056</t>
  </si>
  <si>
    <t>P.S. 056 Harry Eichler</t>
  </si>
  <si>
    <t>Q056</t>
  </si>
  <si>
    <t>342400010058</t>
  </si>
  <si>
    <t>P.S. 58 - The School of Heroes</t>
  </si>
  <si>
    <t>Q058</t>
  </si>
  <si>
    <t>342900010059</t>
  </si>
  <si>
    <t>I.S. 059 Springfield Gardens</t>
  </si>
  <si>
    <t>Q059</t>
  </si>
  <si>
    <t>342700010060</t>
  </si>
  <si>
    <t>P.S. 060 Woodhaven</t>
  </si>
  <si>
    <t>Q060</t>
  </si>
  <si>
    <t>342400010061</t>
  </si>
  <si>
    <t>I.S. 061 Leonardo Da Vinci</t>
  </si>
  <si>
    <t>Q061</t>
  </si>
  <si>
    <t>342700010062</t>
  </si>
  <si>
    <t>P. S. 62 - Chester Park School</t>
  </si>
  <si>
    <t>Q062</t>
  </si>
  <si>
    <t>342700010063</t>
  </si>
  <si>
    <t>P.S. 063 Old South</t>
  </si>
  <si>
    <t>Q063</t>
  </si>
  <si>
    <t>342700010064</t>
  </si>
  <si>
    <t>P.S. 064 Joseph P. Addabbo</t>
  </si>
  <si>
    <t>Q064</t>
  </si>
  <si>
    <t>342700010065</t>
  </si>
  <si>
    <t>P.S. 65 - The Raymond York Elementary School</t>
  </si>
  <si>
    <t>Q065</t>
  </si>
  <si>
    <t>342700010066</t>
  </si>
  <si>
    <t>P.S. 066 Jacqueline Kennedy Onassis</t>
  </si>
  <si>
    <t>Q066</t>
  </si>
  <si>
    <t>342600010067</t>
  </si>
  <si>
    <t>J.H.S. 067 Louis Pasteur</t>
  </si>
  <si>
    <t>Q067</t>
  </si>
  <si>
    <t>342400010068</t>
  </si>
  <si>
    <t>P.S. 068 Cambridge</t>
  </si>
  <si>
    <t>Q068</t>
  </si>
  <si>
    <t>343000010069</t>
  </si>
  <si>
    <t>P.S. 069 Jackson Heights</t>
  </si>
  <si>
    <t>Q069</t>
  </si>
  <si>
    <t>343000010070</t>
  </si>
  <si>
    <t>P.S. 070</t>
  </si>
  <si>
    <t>Q070</t>
  </si>
  <si>
    <t>342400010071</t>
  </si>
  <si>
    <t>P.S. 071 Forest</t>
  </si>
  <si>
    <t>Q071</t>
  </si>
  <si>
    <t>342800010072</t>
  </si>
  <si>
    <t>Catherine &amp; Count Basie Middle School 72</t>
  </si>
  <si>
    <t>Q072</t>
  </si>
  <si>
    <t>342400010073</t>
  </si>
  <si>
    <t>I.S. 73 - The Frank Sansivieri Intermediate School</t>
  </si>
  <si>
    <t>Q073</t>
  </si>
  <si>
    <t>342600010074</t>
  </si>
  <si>
    <t>J.H.S. 074 Nathaniel Hawthorne</t>
  </si>
  <si>
    <t>Q074</t>
  </si>
  <si>
    <t>307500014075</t>
  </si>
  <si>
    <t>Robert E. Peary School</t>
  </si>
  <si>
    <t>Q075</t>
  </si>
  <si>
    <t>343000010076</t>
  </si>
  <si>
    <t>P.S. 076 William Hallet</t>
  </si>
  <si>
    <t>Q076</t>
  </si>
  <si>
    <t>342400010077</t>
  </si>
  <si>
    <t>I.S. 077</t>
  </si>
  <si>
    <t>Q077</t>
  </si>
  <si>
    <t>343000010078</t>
  </si>
  <si>
    <t>P.S./I.S. 78Q</t>
  </si>
  <si>
    <t>Q078</t>
  </si>
  <si>
    <t>342500010079</t>
  </si>
  <si>
    <t>P.S. 079 Francis Lewis</t>
  </si>
  <si>
    <t>Q079</t>
  </si>
  <si>
    <t>342800010080</t>
  </si>
  <si>
    <t>PS 80  The Thurgood Marshall Magnet School of Multimedia and Communication</t>
  </si>
  <si>
    <t>Q080</t>
  </si>
  <si>
    <t>342400010081</t>
  </si>
  <si>
    <t>P.S. 81Q Jean Paul Richter</t>
  </si>
  <si>
    <t>Q081</t>
  </si>
  <si>
    <t>342800010082</t>
  </si>
  <si>
    <t>P.S. 082 Hammond</t>
  </si>
  <si>
    <t>Q082</t>
  </si>
  <si>
    <t>343000010084</t>
  </si>
  <si>
    <t>P.S. 084 Steinway</t>
  </si>
  <si>
    <t>Q084</t>
  </si>
  <si>
    <t>343000010085</t>
  </si>
  <si>
    <t>P.S. 085 Judge Charles Vallone</t>
  </si>
  <si>
    <t>Q085</t>
  </si>
  <si>
    <t>342800010086</t>
  </si>
  <si>
    <t>P.S. Q086</t>
  </si>
  <si>
    <t>Q086</t>
  </si>
  <si>
    <t>342400010087</t>
  </si>
  <si>
    <t>P.S./I.S. 087 Middle Village</t>
  </si>
  <si>
    <t>Q087</t>
  </si>
  <si>
    <t>342400010088</t>
  </si>
  <si>
    <t>P.S. 088 Seneca</t>
  </si>
  <si>
    <t>Q088</t>
  </si>
  <si>
    <t>342400010089</t>
  </si>
  <si>
    <t>P.S. 089 Elmhurst</t>
  </si>
  <si>
    <t>Q089</t>
  </si>
  <si>
    <t>342700010090</t>
  </si>
  <si>
    <t>P.S. 090 Horace Mann</t>
  </si>
  <si>
    <t>Q090</t>
  </si>
  <si>
    <t>342400010091</t>
  </si>
  <si>
    <t>P.S. 091 Richard Arkwright</t>
  </si>
  <si>
    <t>Q091</t>
  </si>
  <si>
    <t>343000010092</t>
  </si>
  <si>
    <t>P.S. 092 Harry T. Stewart Sr.</t>
  </si>
  <si>
    <t>Q092</t>
  </si>
  <si>
    <t>342400010093</t>
  </si>
  <si>
    <t>I.S. 093 Ridgewood</t>
  </si>
  <si>
    <t>Q093</t>
  </si>
  <si>
    <t>342600010094</t>
  </si>
  <si>
    <t>P.S. 094 David D. Porter</t>
  </si>
  <si>
    <t>Q094</t>
  </si>
  <si>
    <t>342900010095</t>
  </si>
  <si>
    <t>P.S. 095 Eastwood</t>
  </si>
  <si>
    <t>Q095</t>
  </si>
  <si>
    <t>342700010096</t>
  </si>
  <si>
    <t>P.S. 096</t>
  </si>
  <si>
    <t>Q096</t>
  </si>
  <si>
    <t>342700010097</t>
  </si>
  <si>
    <t>P.S. 097 Forest Park</t>
  </si>
  <si>
    <t>Q097</t>
  </si>
  <si>
    <t>342600010098</t>
  </si>
  <si>
    <t>P.S. 098 The Douglaston School</t>
  </si>
  <si>
    <t>Q098</t>
  </si>
  <si>
    <t>342800010099</t>
  </si>
  <si>
    <t>P.S. 099 Kew Gardens</t>
  </si>
  <si>
    <t>Q099</t>
  </si>
  <si>
    <t>342700010100</t>
  </si>
  <si>
    <t>P.S. 100 Glen Morris</t>
  </si>
  <si>
    <t>Q100</t>
  </si>
  <si>
    <t>342800010101</t>
  </si>
  <si>
    <t>P.S. 101 School in the Gardens</t>
  </si>
  <si>
    <t>Q101</t>
  </si>
  <si>
    <t>342400010102</t>
  </si>
  <si>
    <t>P.S. 102 Bayview</t>
  </si>
  <si>
    <t>Q102</t>
  </si>
  <si>
    <t>342700010104</t>
  </si>
  <si>
    <t>P.S. 104 The Bays Water</t>
  </si>
  <si>
    <t>Q104</t>
  </si>
  <si>
    <t>342700010105</t>
  </si>
  <si>
    <t>P.S. 105 The Bay School</t>
  </si>
  <si>
    <t>Q105</t>
  </si>
  <si>
    <t>342700010106</t>
  </si>
  <si>
    <t>Lighthouse Elementary School</t>
  </si>
  <si>
    <t>Q106</t>
  </si>
  <si>
    <t>342500010107</t>
  </si>
  <si>
    <t>P.S. 107 Thomas A Dooley</t>
  </si>
  <si>
    <t>Q107</t>
  </si>
  <si>
    <t>342700010108</t>
  </si>
  <si>
    <t>P.S. 108 Captain Vincent G. Fowler</t>
  </si>
  <si>
    <t>Q108</t>
  </si>
  <si>
    <t>342900010109</t>
  </si>
  <si>
    <t>Jean Nuzzi Intermediate School</t>
  </si>
  <si>
    <t>Q109</t>
  </si>
  <si>
    <t>342400010110</t>
  </si>
  <si>
    <t>P.S. 110</t>
  </si>
  <si>
    <t>Q110</t>
  </si>
  <si>
    <t>343000010111</t>
  </si>
  <si>
    <t>P.S. 111 Jacob Blackwell</t>
  </si>
  <si>
    <t>Q111</t>
  </si>
  <si>
    <t>343000010112</t>
  </si>
  <si>
    <t>P.S. 112 Dutch Kills</t>
  </si>
  <si>
    <t>Q112</t>
  </si>
  <si>
    <t>342400010113</t>
  </si>
  <si>
    <t>P.S./I.S. 113 Anthony J. Pranzo</t>
  </si>
  <si>
    <t>Q113</t>
  </si>
  <si>
    <t>342700010114</t>
  </si>
  <si>
    <t>P.S./M.S. 114 Belle Harbor</t>
  </si>
  <si>
    <t>Q114</t>
  </si>
  <si>
    <t>342600010115</t>
  </si>
  <si>
    <t>The James J. Ambrose School</t>
  </si>
  <si>
    <t>Q115</t>
  </si>
  <si>
    <t>342900010116</t>
  </si>
  <si>
    <t>P.S./I.S. 116 William C. Hughley</t>
  </si>
  <si>
    <t>Q116</t>
  </si>
  <si>
    <t>342800010117</t>
  </si>
  <si>
    <t>P.S. 117 J. Keld / Briarwood School</t>
  </si>
  <si>
    <t>Q117</t>
  </si>
  <si>
    <t>342900010118</t>
  </si>
  <si>
    <t>P.S. 118 Lorraine Hansberry</t>
  </si>
  <si>
    <t>Q118</t>
  </si>
  <si>
    <t>342400010119</t>
  </si>
  <si>
    <t>I.S. 119 The Glendale</t>
  </si>
  <si>
    <t>Q119</t>
  </si>
  <si>
    <t>342500010120</t>
  </si>
  <si>
    <t>P.S. 120 Queens</t>
  </si>
  <si>
    <t>Q120</t>
  </si>
  <si>
    <t>342800010121</t>
  </si>
  <si>
    <t>P.S. 121 Queens</t>
  </si>
  <si>
    <t>Q121</t>
  </si>
  <si>
    <t>343000010122</t>
  </si>
  <si>
    <t>P.S. 122 Mamie Fay</t>
  </si>
  <si>
    <t>Q122</t>
  </si>
  <si>
    <t>342700010123</t>
  </si>
  <si>
    <t>P.S. 123</t>
  </si>
  <si>
    <t>Q123</t>
  </si>
  <si>
    <t>342700010124</t>
  </si>
  <si>
    <t>P.S. 124 Osmond A Church</t>
  </si>
  <si>
    <t>Q124</t>
  </si>
  <si>
    <t>342400010125</t>
  </si>
  <si>
    <t>I.S. 125 Thom J. McCann Woodside</t>
  </si>
  <si>
    <t>Q125</t>
  </si>
  <si>
    <t>343000010126</t>
  </si>
  <si>
    <t>Albert Shanker School for Visual and Performing Arts</t>
  </si>
  <si>
    <t>Q126</t>
  </si>
  <si>
    <t>343000010127</t>
  </si>
  <si>
    <t>P.S. 127 Aerospace Science Magnet School</t>
  </si>
  <si>
    <t>Q127</t>
  </si>
  <si>
    <t>342400010128</t>
  </si>
  <si>
    <t>P.S. 128 The Lorraine Tuzzo, Juniper Valley Elementary School</t>
  </si>
  <si>
    <t>Q128</t>
  </si>
  <si>
    <t>342500010129</t>
  </si>
  <si>
    <t>P.S. 129 Patricia Larkin</t>
  </si>
  <si>
    <t>Q129</t>
  </si>
  <si>
    <t>342500010130</t>
  </si>
  <si>
    <t>P.S. 130</t>
  </si>
  <si>
    <t>Q130</t>
  </si>
  <si>
    <t>342900010131</t>
  </si>
  <si>
    <t>P.S. 131 Abigail Adams</t>
  </si>
  <si>
    <t>Q131</t>
  </si>
  <si>
    <t>342900010132</t>
  </si>
  <si>
    <t>P.S. 132 Ralph Bunche</t>
  </si>
  <si>
    <t>Q132</t>
  </si>
  <si>
    <t>342600010133</t>
  </si>
  <si>
    <t>P.S. 133 Queens</t>
  </si>
  <si>
    <t>Q133</t>
  </si>
  <si>
    <t>342900010134</t>
  </si>
  <si>
    <t>P.S. 134 Hollis</t>
  </si>
  <si>
    <t>Q134</t>
  </si>
  <si>
    <t>342900010135</t>
  </si>
  <si>
    <t>The Bellaire School</t>
  </si>
  <si>
    <t>Q135</t>
  </si>
  <si>
    <t>342900010136</t>
  </si>
  <si>
    <t>P.S. 136 Roy Wilkins</t>
  </si>
  <si>
    <t>Q136</t>
  </si>
  <si>
    <t>342700010137</t>
  </si>
  <si>
    <t>M.S. 137 America's School of Heroes</t>
  </si>
  <si>
    <t>Q137</t>
  </si>
  <si>
    <t>342900010138</t>
  </si>
  <si>
    <t>P.S./M.S. 138 Sunrise</t>
  </si>
  <si>
    <t>Q138</t>
  </si>
  <si>
    <t>342800010139</t>
  </si>
  <si>
    <t>P.S. 139 Rego Park</t>
  </si>
  <si>
    <t>Q139</t>
  </si>
  <si>
    <t>342800010140</t>
  </si>
  <si>
    <t>P.S. 140 Edward K Ellington</t>
  </si>
  <si>
    <t>Q140</t>
  </si>
  <si>
    <t>343000010141</t>
  </si>
  <si>
    <t>I.S. 141 The Steinway</t>
  </si>
  <si>
    <t>Q141</t>
  </si>
  <si>
    <t>342400010143</t>
  </si>
  <si>
    <t>P.S. 143 Louis Armstrong</t>
  </si>
  <si>
    <t>Q143</t>
  </si>
  <si>
    <t>342800010144</t>
  </si>
  <si>
    <t>P.S. 144 Col Jeromus Remsen</t>
  </si>
  <si>
    <t>Q144</t>
  </si>
  <si>
    <t>343000010145</t>
  </si>
  <si>
    <t>I.S. 145 Joseph Pulitzer</t>
  </si>
  <si>
    <t>Q145</t>
  </si>
  <si>
    <t>342700010146</t>
  </si>
  <si>
    <t>P.S. 146 Howard Beach</t>
  </si>
  <si>
    <t>Q146</t>
  </si>
  <si>
    <t>342900010147</t>
  </si>
  <si>
    <t>P.S./M.S. 147 Ronald McNair</t>
  </si>
  <si>
    <t>Q147</t>
  </si>
  <si>
    <t>343000010148</t>
  </si>
  <si>
    <t>P.S. 148 Queens</t>
  </si>
  <si>
    <t>Q148</t>
  </si>
  <si>
    <t>343000010149</t>
  </si>
  <si>
    <t>P.S. 149 Christa McAuliffe</t>
  </si>
  <si>
    <t>Q149</t>
  </si>
  <si>
    <t>343000010150</t>
  </si>
  <si>
    <t>P.S. 150 Queens</t>
  </si>
  <si>
    <t>Q150</t>
  </si>
  <si>
    <t>343000010151</t>
  </si>
  <si>
    <t>P.S. 151 Mary D. Carter</t>
  </si>
  <si>
    <t>Q151</t>
  </si>
  <si>
    <t>343000010152</t>
  </si>
  <si>
    <t>P.S. 152 Gwendoline N. Alleyne School</t>
  </si>
  <si>
    <t>Q152</t>
  </si>
  <si>
    <t>342400010153</t>
  </si>
  <si>
    <t>P.S. 153 Maspeth Elem</t>
  </si>
  <si>
    <t>Q153</t>
  </si>
  <si>
    <t>342500010154</t>
  </si>
  <si>
    <t>P.S. 154 Queens</t>
  </si>
  <si>
    <t>Q154</t>
  </si>
  <si>
    <t>342700010155</t>
  </si>
  <si>
    <t>P.S. 155</t>
  </si>
  <si>
    <t>Q155</t>
  </si>
  <si>
    <t>342900010156</t>
  </si>
  <si>
    <t>P.S. 156 Laurelton</t>
  </si>
  <si>
    <t>Q156</t>
  </si>
  <si>
    <t>342800010157</t>
  </si>
  <si>
    <t>J.H.S. 157 Stephen A. Halsey</t>
  </si>
  <si>
    <t>Q157</t>
  </si>
  <si>
    <t>342600010158</t>
  </si>
  <si>
    <t>M.S. 158 Marie Curie</t>
  </si>
  <si>
    <t>Q158</t>
  </si>
  <si>
    <t>342600010159</t>
  </si>
  <si>
    <t>P.S. 159</t>
  </si>
  <si>
    <t>Q159</t>
  </si>
  <si>
    <t>342800010160</t>
  </si>
  <si>
    <t>P.S. 160 Walter Francis Bishop</t>
  </si>
  <si>
    <t>Q160</t>
  </si>
  <si>
    <t>342800010161</t>
  </si>
  <si>
    <t>P.S. 161 Arthur Ashe School</t>
  </si>
  <si>
    <t>Q161</t>
  </si>
  <si>
    <t>342600010162</t>
  </si>
  <si>
    <t>P.S. 162 John Golden</t>
  </si>
  <si>
    <t>Q162</t>
  </si>
  <si>
    <t>342500010163</t>
  </si>
  <si>
    <t>P.S. 163 Flushing Heights</t>
  </si>
  <si>
    <t>Q163</t>
  </si>
  <si>
    <t>342500010164</t>
  </si>
  <si>
    <t>P.S. 164 Queens Valley</t>
  </si>
  <si>
    <t>Q164</t>
  </si>
  <si>
    <t>342500010165</t>
  </si>
  <si>
    <t>P.S. 165 Edith K. Bergtraum</t>
  </si>
  <si>
    <t>Q165</t>
  </si>
  <si>
    <t>343000010166</t>
  </si>
  <si>
    <t>P.S. 166 Henry Gradstein</t>
  </si>
  <si>
    <t>Q166</t>
  </si>
  <si>
    <t>342800011167</t>
  </si>
  <si>
    <t>Metropolitan Expeditionary Learning School</t>
  </si>
  <si>
    <t>Q167</t>
  </si>
  <si>
    <t>342500010169</t>
  </si>
  <si>
    <t>P.S. 169 Bay Terrace</t>
  </si>
  <si>
    <t>Q169</t>
  </si>
  <si>
    <t>343000010171</t>
  </si>
  <si>
    <t>P.S. 171 Peter G. Van Alst</t>
  </si>
  <si>
    <t>Q171</t>
  </si>
  <si>
    <t>342600010172</t>
  </si>
  <si>
    <t>Irwin Altman Middle School 172</t>
  </si>
  <si>
    <t>Q172</t>
  </si>
  <si>
    <t>342600010173</t>
  </si>
  <si>
    <t>P.S. 173 Fresh Meadows</t>
  </si>
  <si>
    <t>Q173</t>
  </si>
  <si>
    <t>342800010174</t>
  </si>
  <si>
    <t>P.S. 174 William Sidney Mount</t>
  </si>
  <si>
    <t>Q174</t>
  </si>
  <si>
    <t>342800010175</t>
  </si>
  <si>
    <t>P.S. 175 The Lynn Gross Discovery School</t>
  </si>
  <si>
    <t>Q175</t>
  </si>
  <si>
    <t>342900010176</t>
  </si>
  <si>
    <t>P.S. 176 Cambria Heights</t>
  </si>
  <si>
    <t>Q176</t>
  </si>
  <si>
    <t>307500014177</t>
  </si>
  <si>
    <t>P.S. Q177</t>
  </si>
  <si>
    <t>Q177</t>
  </si>
  <si>
    <t>342600010178</t>
  </si>
  <si>
    <t>P.S./ IS 178 Holliswood</t>
  </si>
  <si>
    <t>Q178</t>
  </si>
  <si>
    <t>342900010181</t>
  </si>
  <si>
    <t>P.S. 181 Brookfield</t>
  </si>
  <si>
    <t>Q181</t>
  </si>
  <si>
    <t>342800010182</t>
  </si>
  <si>
    <t>P.S. 182 Samantha Smith</t>
  </si>
  <si>
    <t>Q182</t>
  </si>
  <si>
    <t>342700010183</t>
  </si>
  <si>
    <t>P.S. 183 Dr. Richard R. Green</t>
  </si>
  <si>
    <t>Q183</t>
  </si>
  <si>
    <t>342500010184</t>
  </si>
  <si>
    <t>P.S. 184 Flushing Manor</t>
  </si>
  <si>
    <t>Q184</t>
  </si>
  <si>
    <t>342500010185</t>
  </si>
  <si>
    <t>J.H.S. 185 Edward Bleeker</t>
  </si>
  <si>
    <t>Q185</t>
  </si>
  <si>
    <t>342600010186</t>
  </si>
  <si>
    <t>P.S. 186 Castlewood</t>
  </si>
  <si>
    <t>Q186</t>
  </si>
  <si>
    <t>342600010188</t>
  </si>
  <si>
    <t>P.S. 188 Kingsbury</t>
  </si>
  <si>
    <t>Q188</t>
  </si>
  <si>
    <t>342500010189</t>
  </si>
  <si>
    <t>J.H.S. 189 Daniel Carter Beard</t>
  </si>
  <si>
    <t>Q189</t>
  </si>
  <si>
    <t>342800010190</t>
  </si>
  <si>
    <t>J.H.S. 190 Russell Sage</t>
  </si>
  <si>
    <t>Q190</t>
  </si>
  <si>
    <t>342600010191</t>
  </si>
  <si>
    <t>P.S. 191 Mayflower</t>
  </si>
  <si>
    <t>Q191</t>
  </si>
  <si>
    <t>342900010192</t>
  </si>
  <si>
    <t>I.S. 192 The Linden</t>
  </si>
  <si>
    <t>Q192</t>
  </si>
  <si>
    <t>342500010193</t>
  </si>
  <si>
    <t>P.S. 193 Alfred J. Kennedy</t>
  </si>
  <si>
    <t>Q193</t>
  </si>
  <si>
    <t>342500010194</t>
  </si>
  <si>
    <t>J.H.S. 194 William Carr</t>
  </si>
  <si>
    <t>Q194</t>
  </si>
  <si>
    <t>342900010195</t>
  </si>
  <si>
    <t>P.S. 195 William Haberle</t>
  </si>
  <si>
    <t>Q195</t>
  </si>
  <si>
    <t>342800010196</t>
  </si>
  <si>
    <t>P.S. 196 Grand Central Parkway</t>
  </si>
  <si>
    <t>Q196</t>
  </si>
  <si>
    <t>342700010197</t>
  </si>
  <si>
    <t>P.S. 197 The Ocean School</t>
  </si>
  <si>
    <t>Q197</t>
  </si>
  <si>
    <t>342400010199</t>
  </si>
  <si>
    <t>P.S. 199 Maurice A. Fitzgerald</t>
  </si>
  <si>
    <t>Q199</t>
  </si>
  <si>
    <t>342500010200</t>
  </si>
  <si>
    <t>P.S./M.S. 200 - The Pomonok School &amp; STAR Academy</t>
  </si>
  <si>
    <t>Q200</t>
  </si>
  <si>
    <t>342500010201</t>
  </si>
  <si>
    <t>P.S. 201 The Discovery School for Inquiry and Research</t>
  </si>
  <si>
    <t>Q201</t>
  </si>
  <si>
    <t>342700010202</t>
  </si>
  <si>
    <t>J.H.S. 202 Robert H. Goddard</t>
  </si>
  <si>
    <t>Q202</t>
  </si>
  <si>
    <t>342600010203</t>
  </si>
  <si>
    <t>P.S. 203 Oakland Gardens</t>
  </si>
  <si>
    <t>Q203</t>
  </si>
  <si>
    <t>343000010204</t>
  </si>
  <si>
    <t>I.S. 204 Oliver W. Holmes</t>
  </si>
  <si>
    <t>Q204</t>
  </si>
  <si>
    <t>342600010205</t>
  </si>
  <si>
    <t>P.S. 205 Alexander Graham Bell</t>
  </si>
  <si>
    <t>Q205</t>
  </si>
  <si>
    <t>342800010206</t>
  </si>
  <si>
    <t>P.S. 206 The Horace Harding School</t>
  </si>
  <si>
    <t>Q206</t>
  </si>
  <si>
    <t>342700010207</t>
  </si>
  <si>
    <t>P.S. 207 Rockwood Park</t>
  </si>
  <si>
    <t>Q207</t>
  </si>
  <si>
    <t>342900010208</t>
  </si>
  <si>
    <t>P.S./I.S. 208</t>
  </si>
  <si>
    <t>Q208</t>
  </si>
  <si>
    <t>342500010209</t>
  </si>
  <si>
    <t>P.S. 209 Clearview Gardens</t>
  </si>
  <si>
    <t>Q209</t>
  </si>
  <si>
    <t>342700010210</t>
  </si>
  <si>
    <t>J.H.S. 210 Elizabeth Blackwell</t>
  </si>
  <si>
    <t>Q210</t>
  </si>
  <si>
    <t>342400010211</t>
  </si>
  <si>
    <t>Elm Tree Elementary School</t>
  </si>
  <si>
    <t>Q211</t>
  </si>
  <si>
    <t>343000010212</t>
  </si>
  <si>
    <t>P.S. 212</t>
  </si>
  <si>
    <t>Q212</t>
  </si>
  <si>
    <t>342600010213</t>
  </si>
  <si>
    <t>P.S. 213 The Carl Ullman School</t>
  </si>
  <si>
    <t>Q213</t>
  </si>
  <si>
    <t>342500010214</t>
  </si>
  <si>
    <t>P.S. 214 Cadwallader Colden</t>
  </si>
  <si>
    <t>Q214</t>
  </si>
  <si>
    <t>342600010216</t>
  </si>
  <si>
    <t>J.H.S. 216 George J. Ryan</t>
  </si>
  <si>
    <t>Q216</t>
  </si>
  <si>
    <t>342800010217</t>
  </si>
  <si>
    <t>J.H.S. 217 Robert A. Van Wyck</t>
  </si>
  <si>
    <t>Q217</t>
  </si>
  <si>
    <t>342500010219</t>
  </si>
  <si>
    <t>P.S. 219 Paul Klapper</t>
  </si>
  <si>
    <t>Q219</t>
  </si>
  <si>
    <t>342800010220</t>
  </si>
  <si>
    <t>P.S. 220 Edward Mandel</t>
  </si>
  <si>
    <t>Q220</t>
  </si>
  <si>
    <t>342600010221</t>
  </si>
  <si>
    <t>P.S. 221 The North Hills School</t>
  </si>
  <si>
    <t>Q221</t>
  </si>
  <si>
    <t>343000010222</t>
  </si>
  <si>
    <t>P.S. Q222 - Fire Fighter Christopher A. Santora School</t>
  </si>
  <si>
    <t>Q222</t>
  </si>
  <si>
    <t>342700010223</t>
  </si>
  <si>
    <t>P.S. 223 Lyndon B. Johnson</t>
  </si>
  <si>
    <t>Q223</t>
  </si>
  <si>
    <t>307500014224</t>
  </si>
  <si>
    <t>P.S. Q224</t>
  </si>
  <si>
    <t>Q224</t>
  </si>
  <si>
    <t>342700010226</t>
  </si>
  <si>
    <t>J.H.S. 226 Virgil I. Grissom</t>
  </si>
  <si>
    <t>Q226</t>
  </si>
  <si>
    <t>343000011227</t>
  </si>
  <si>
    <t>I.S. 227 Louis Armstrong</t>
  </si>
  <si>
    <t>Q227</t>
  </si>
  <si>
    <t>343000010228</t>
  </si>
  <si>
    <t>P.S. 228 Early Childhood Magnet School of the Arts</t>
  </si>
  <si>
    <t>Q228</t>
  </si>
  <si>
    <t>342400010229</t>
  </si>
  <si>
    <t>P.S. 229 Emanuel Kaplan</t>
  </si>
  <si>
    <t>Q229</t>
  </si>
  <si>
    <t>343000010230</t>
  </si>
  <si>
    <t>I.S. 230</t>
  </si>
  <si>
    <t>Q230</t>
  </si>
  <si>
    <t>342700010232</t>
  </si>
  <si>
    <t>P.S. 232 Lindenwood</t>
  </si>
  <si>
    <t>Q232</t>
  </si>
  <si>
    <t>307500014233</t>
  </si>
  <si>
    <t>P.S. Q233</t>
  </si>
  <si>
    <t>Q233</t>
  </si>
  <si>
    <t>343000010234</t>
  </si>
  <si>
    <t>P.S. 234</t>
  </si>
  <si>
    <t>Q234</t>
  </si>
  <si>
    <t>343000010235</t>
  </si>
  <si>
    <t>Academy for New Americans</t>
  </si>
  <si>
    <t>Q235</t>
  </si>
  <si>
    <t>342400011236</t>
  </si>
  <si>
    <t>International High School for Health Sciences</t>
  </si>
  <si>
    <t>Q236</t>
  </si>
  <si>
    <t>342500010237</t>
  </si>
  <si>
    <t>I.S. 237</t>
  </si>
  <si>
    <t>Q237</t>
  </si>
  <si>
    <t>342900010238</t>
  </si>
  <si>
    <t>I.S. 238 - Susan B. Anthony Academy</t>
  </si>
  <si>
    <t>Q238</t>
  </si>
  <si>
    <t>342400010239</t>
  </si>
  <si>
    <t>P.S. 239</t>
  </si>
  <si>
    <t>Q239</t>
  </si>
  <si>
    <t>342500011240</t>
  </si>
  <si>
    <t>Veritas Academy</t>
  </si>
  <si>
    <t>Q240</t>
  </si>
  <si>
    <t>342500011241</t>
  </si>
  <si>
    <t>Queens High School for Language Studies</t>
  </si>
  <si>
    <t>Q241</t>
  </si>
  <si>
    <t>342500010242</t>
  </si>
  <si>
    <t>P.S. 242 Leonard P. Stavisky Early Childhood School</t>
  </si>
  <si>
    <t>Q242</t>
  </si>
  <si>
    <t>342900011243</t>
  </si>
  <si>
    <t>Institute for Health Professions at Cambria Heights</t>
  </si>
  <si>
    <t>Q243</t>
  </si>
  <si>
    <t>342500010244</t>
  </si>
  <si>
    <t>The Active Learning Elementary School</t>
  </si>
  <si>
    <t>Q244</t>
  </si>
  <si>
    <t>342900011248</t>
  </si>
  <si>
    <t>Queens Preparatory Academy</t>
  </si>
  <si>
    <t>Q248</t>
  </si>
  <si>
    <t>342500010250</t>
  </si>
  <si>
    <t>I.S. 250 The Robert F. Kennedy Community Middle School</t>
  </si>
  <si>
    <t>Q250</t>
  </si>
  <si>
    <t>342900010251</t>
  </si>
  <si>
    <t>P.S. 251 Queens</t>
  </si>
  <si>
    <t>Q251</t>
  </si>
  <si>
    <t>342500011252</t>
  </si>
  <si>
    <t>Queens School of Inquiry, The</t>
  </si>
  <si>
    <t>Q252</t>
  </si>
  <si>
    <t>342700010253</t>
  </si>
  <si>
    <t>Q253</t>
  </si>
  <si>
    <t>342700010254</t>
  </si>
  <si>
    <t>P.S. 254 - The Rosa Parks School</t>
  </si>
  <si>
    <t>Q254</t>
  </si>
  <si>
    <t>307500014255</t>
  </si>
  <si>
    <t>P.S. Q255</t>
  </si>
  <si>
    <t>Q255</t>
  </si>
  <si>
    <t>307500014256</t>
  </si>
  <si>
    <t>P.S. Q256</t>
  </si>
  <si>
    <t>Q256</t>
  </si>
  <si>
    <t>343000011258</t>
  </si>
  <si>
    <t>Energy Tech High School</t>
  </si>
  <si>
    <t>Q258</t>
  </si>
  <si>
    <t>342900011259</t>
  </si>
  <si>
    <t>Pathways College Preparatory School: A College Board School</t>
  </si>
  <si>
    <t>Q259</t>
  </si>
  <si>
    <t>342700011260</t>
  </si>
  <si>
    <t>Frederick Douglass Academy VI High School</t>
  </si>
  <si>
    <t>Q260</t>
  </si>
  <si>
    <t>342700011261</t>
  </si>
  <si>
    <t>Voyages Prep - South Queens</t>
  </si>
  <si>
    <t>Q261</t>
  </si>
  <si>
    <t>342700011262</t>
  </si>
  <si>
    <t>Channel View School for Research</t>
  </si>
  <si>
    <t>Q262</t>
  </si>
  <si>
    <t>342500011263</t>
  </si>
  <si>
    <t>Flushing International High School</t>
  </si>
  <si>
    <t>Q263</t>
  </si>
  <si>
    <t>342400011264</t>
  </si>
  <si>
    <t>Academy of Finance and Enterprise</t>
  </si>
  <si>
    <t>Q264</t>
  </si>
  <si>
    <t>342900011265</t>
  </si>
  <si>
    <t>Excelsior Preparatory High School</t>
  </si>
  <si>
    <t>Q265</t>
  </si>
  <si>
    <t>342600010266</t>
  </si>
  <si>
    <t>P.S./I.S. 266</t>
  </si>
  <si>
    <t>Q266</t>
  </si>
  <si>
    <t>342400011267</t>
  </si>
  <si>
    <t>High School of Applied Communication</t>
  </si>
  <si>
    <t>Q267</t>
  </si>
  <si>
    <t>342900010268</t>
  </si>
  <si>
    <t>P.S./I.S. 268</t>
  </si>
  <si>
    <t>Q268</t>
  </si>
  <si>
    <t>342900010270</t>
  </si>
  <si>
    <t>The Gordon Parks School</t>
  </si>
  <si>
    <t>Q270</t>
  </si>
  <si>
    <t>342900011272</t>
  </si>
  <si>
    <t>George Washington Carver High School for the Sciences</t>
  </si>
  <si>
    <t>Q272</t>
  </si>
  <si>
    <t>342700010273</t>
  </si>
  <si>
    <t>P.S. 273</t>
  </si>
  <si>
    <t>Q273</t>
  </si>
  <si>
    <t>307500014277</t>
  </si>
  <si>
    <t>The Riverview School</t>
  </si>
  <si>
    <t>Q277</t>
  </si>
  <si>
    <t>343000010280</t>
  </si>
  <si>
    <t>P.S. 280</t>
  </si>
  <si>
    <t>Q280</t>
  </si>
  <si>
    <t>342500011281</t>
  </si>
  <si>
    <t>East-West School of International Studies</t>
  </si>
  <si>
    <t>Q281</t>
  </si>
  <si>
    <t>342700010282</t>
  </si>
  <si>
    <t>Knowledge and Power Preparatory Academy VI</t>
  </si>
  <si>
    <t>Q282</t>
  </si>
  <si>
    <t>342900011283</t>
  </si>
  <si>
    <t>Preparatory Academy for Writers: A College Board School</t>
  </si>
  <si>
    <t>Q283</t>
  </si>
  <si>
    <t>342800011284</t>
  </si>
  <si>
    <t>York Early College Academy</t>
  </si>
  <si>
    <t>Q284</t>
  </si>
  <si>
    <t>342500011285</t>
  </si>
  <si>
    <t>World Journalism Preparatory: A College Board School</t>
  </si>
  <si>
    <t>Q285</t>
  </si>
  <si>
    <t>343000011286</t>
  </si>
  <si>
    <t>Young Women's Leadership School, Astoria</t>
  </si>
  <si>
    <t>Q286</t>
  </si>
  <si>
    <t>342800010287</t>
  </si>
  <si>
    <t>The Emerson School</t>
  </si>
  <si>
    <t>Q287</t>
  </si>
  <si>
    <t>342900010289</t>
  </si>
  <si>
    <t>Queens United Middle School</t>
  </si>
  <si>
    <t>Q289</t>
  </si>
  <si>
    <t>342400010290</t>
  </si>
  <si>
    <t>A.C.E. Academy for Scholars at the Geraldine Ferraro Campus</t>
  </si>
  <si>
    <t>Q290</t>
  </si>
  <si>
    <t>343000010291</t>
  </si>
  <si>
    <t>Hunters Point Community Middle School</t>
  </si>
  <si>
    <t>Q291</t>
  </si>
  <si>
    <t>342400011293</t>
  </si>
  <si>
    <t>Civic Leadership Academy</t>
  </si>
  <si>
    <t>Q293</t>
  </si>
  <si>
    <t>342500010294</t>
  </si>
  <si>
    <t>Bell Academy</t>
  </si>
  <si>
    <t>Q294</t>
  </si>
  <si>
    <t>342900010295</t>
  </si>
  <si>
    <t>P.S./I.S. 295</t>
  </si>
  <si>
    <t>Q295</t>
  </si>
  <si>
    <t>342400011296</t>
  </si>
  <si>
    <t>Pan American International High School</t>
  </si>
  <si>
    <t>Q296</t>
  </si>
  <si>
    <t>342700010297</t>
  </si>
  <si>
    <t>Hawtree Creek Middle School</t>
  </si>
  <si>
    <t>Q297</t>
  </si>
  <si>
    <t>342400011299</t>
  </si>
  <si>
    <t>Bard High School Early College Queens</t>
  </si>
  <si>
    <t>Q299</t>
  </si>
  <si>
    <t>343000010300</t>
  </si>
  <si>
    <t>The 30th Avenue School (G&amp;T Citywide)</t>
  </si>
  <si>
    <t>Q300</t>
  </si>
  <si>
    <t>343000011301</t>
  </si>
  <si>
    <t>Academy for Careers in Television and Film</t>
  </si>
  <si>
    <t>Q301</t>
  </si>
  <si>
    <t>342700011302</t>
  </si>
  <si>
    <t>Queens High School for Information, Research, and Technology</t>
  </si>
  <si>
    <t>Q302</t>
  </si>
  <si>
    <t>342800010303</t>
  </si>
  <si>
    <t>The Academy for Excellence through the Arts</t>
  </si>
  <si>
    <t>Q303</t>
  </si>
  <si>
    <t>342400010305</t>
  </si>
  <si>
    <t>Learners and Leaders</t>
  </si>
  <si>
    <t>Q305</t>
  </si>
  <si>
    <t>342700010306</t>
  </si>
  <si>
    <t>New York City Academy for Discovery</t>
  </si>
  <si>
    <t>Q306</t>
  </si>
  <si>
    <t>342400010307</t>
  </si>
  <si>
    <t>Pioneer Academy</t>
  </si>
  <si>
    <t>Q307</t>
  </si>
  <si>
    <t>342700011308</t>
  </si>
  <si>
    <t>Robert H. Goddard High School of Communication Arts and Technology</t>
  </si>
  <si>
    <t>Q308</t>
  </si>
  <si>
    <t>342700011309</t>
  </si>
  <si>
    <t>Academy of Medical Technology: A College Board School</t>
  </si>
  <si>
    <t>Q309</t>
  </si>
  <si>
    <t>342800011310</t>
  </si>
  <si>
    <t>Queens Collegiate: A College Board School</t>
  </si>
  <si>
    <t>Q310</t>
  </si>
  <si>
    <t>342400010311</t>
  </si>
  <si>
    <t>Corona Arts &amp; Sciences Academy</t>
  </si>
  <si>
    <t>Q311</t>
  </si>
  <si>
    <t>342800010312</t>
  </si>
  <si>
    <t>Jamaica Children's School</t>
  </si>
  <si>
    <t>Q312</t>
  </si>
  <si>
    <t>342900011313</t>
  </si>
  <si>
    <t>Benjamin Franklin High School for Finance &amp; Information Technology</t>
  </si>
  <si>
    <t>Q313</t>
  </si>
  <si>
    <t>342700010314</t>
  </si>
  <si>
    <t>Epic High School - South</t>
  </si>
  <si>
    <t>Q314</t>
  </si>
  <si>
    <t>342600011315</t>
  </si>
  <si>
    <t>Business Technology Early College High School</t>
  </si>
  <si>
    <t>Q315</t>
  </si>
  <si>
    <t>342700010316</t>
  </si>
  <si>
    <t>Queens Explorers Elementary School</t>
  </si>
  <si>
    <t>Q316</t>
  </si>
  <si>
    <t>342700010317</t>
  </si>
  <si>
    <t>Waterside Children's Studio School</t>
  </si>
  <si>
    <t>Q317</t>
  </si>
  <si>
    <t>342700010318</t>
  </si>
  <si>
    <t>Waterside School for Leadership</t>
  </si>
  <si>
    <t>Q318</t>
  </si>
  <si>
    <t>342700010319</t>
  </si>
  <si>
    <t>Village Academy</t>
  </si>
  <si>
    <t>Q319</t>
  </si>
  <si>
    <t>342700010323</t>
  </si>
  <si>
    <t>Scholars' Academy</t>
  </si>
  <si>
    <t>Q323</t>
  </si>
  <si>
    <t>342700011324</t>
  </si>
  <si>
    <t>Rockaway Park High School for Environmental Sustainability</t>
  </si>
  <si>
    <t>Q324</t>
  </si>
  <si>
    <t>342800011325</t>
  </si>
  <si>
    <t>Hillside Arts &amp; Letters Academy</t>
  </si>
  <si>
    <t>Q325</t>
  </si>
  <si>
    <t>342900011326</t>
  </si>
  <si>
    <t>Cambria Heights Academy</t>
  </si>
  <si>
    <t>Q326</t>
  </si>
  <si>
    <t>342900011327</t>
  </si>
  <si>
    <t>Eagle Academy for Young Men III</t>
  </si>
  <si>
    <t>Q327</t>
  </si>
  <si>
    <t>342800011328</t>
  </si>
  <si>
    <t>High School for Community Leadership</t>
  </si>
  <si>
    <t>Q328</t>
  </si>
  <si>
    <t>343000010329</t>
  </si>
  <si>
    <t>East Elmhurst Community School</t>
  </si>
  <si>
    <t>Q329</t>
  </si>
  <si>
    <t>342400010330</t>
  </si>
  <si>
    <t>P.S. 330</t>
  </si>
  <si>
    <t>Q330</t>
  </si>
  <si>
    <t>342800010332</t>
  </si>
  <si>
    <t>Redwood Middle School</t>
  </si>
  <si>
    <t>Q332</t>
  </si>
  <si>
    <t>342700010333</t>
  </si>
  <si>
    <t>Goldie Maple Academy</t>
  </si>
  <si>
    <t>Q333</t>
  </si>
  <si>
    <t>342700011334</t>
  </si>
  <si>
    <t>Epic High School - North</t>
  </si>
  <si>
    <t>Q334</t>
  </si>
  <si>
    <t>342800011338</t>
  </si>
  <si>
    <t>Queens Satellite High School for Opportunity</t>
  </si>
  <si>
    <t>Q338</t>
  </si>
  <si>
    <t>342400010343</t>
  </si>
  <si>
    <t>The Children's Lab School</t>
  </si>
  <si>
    <t>Q343</t>
  </si>
  <si>
    <t>New Rikers Island School</t>
  </si>
  <si>
    <t>Q344</t>
  </si>
  <si>
    <t>342800010349</t>
  </si>
  <si>
    <t>The Queens School for Leadership and Excellence</t>
  </si>
  <si>
    <t>Q349</t>
  </si>
  <si>
    <t>342800011350</t>
  </si>
  <si>
    <t>Jamaica Gateway to the Sciences</t>
  </si>
  <si>
    <t>Q350</t>
  </si>
  <si>
    <t>342700011351</t>
  </si>
  <si>
    <t>Rockaway Collegiate High School</t>
  </si>
  <si>
    <t>Q351</t>
  </si>
  <si>
    <t>342800010354</t>
  </si>
  <si>
    <t>The Jermaine L. Green STEM Institute of Queens</t>
  </si>
  <si>
    <t>Q354</t>
  </si>
  <si>
    <t>342900010355</t>
  </si>
  <si>
    <t>Collaborative Arts Middle School</t>
  </si>
  <si>
    <t>Q355</t>
  </si>
  <si>
    <t>342900010356</t>
  </si>
  <si>
    <t>Community Voices Middle School</t>
  </si>
  <si>
    <t>Q356</t>
  </si>
  <si>
    <t>342800010358</t>
  </si>
  <si>
    <t>M.S. 358</t>
  </si>
  <si>
    <t>Q358</t>
  </si>
  <si>
    <t>342900010360</t>
  </si>
  <si>
    <t>P.S. 360</t>
  </si>
  <si>
    <t>Q360</t>
  </si>
  <si>
    <t>343000010361</t>
  </si>
  <si>
    <t>The Woodside Community School</t>
  </si>
  <si>
    <t>Q361</t>
  </si>
  <si>
    <t>342700010362</t>
  </si>
  <si>
    <t>Wave Preparatory Elementary School</t>
  </si>
  <si>
    <t>Q362</t>
  </si>
  <si>
    <t>342600010376</t>
  </si>
  <si>
    <t>Q376</t>
  </si>
  <si>
    <t>342700010377</t>
  </si>
  <si>
    <t>P.S. 377</t>
  </si>
  <si>
    <t>Q377</t>
  </si>
  <si>
    <t>342500010379</t>
  </si>
  <si>
    <t>M.S. 379</t>
  </si>
  <si>
    <t>Q379</t>
  </si>
  <si>
    <t>343000010384</t>
  </si>
  <si>
    <t>P.S. 384</t>
  </si>
  <si>
    <t>Q384</t>
  </si>
  <si>
    <t>342700011400</t>
  </si>
  <si>
    <t>August Martin High School</t>
  </si>
  <si>
    <t>Q400</t>
  </si>
  <si>
    <t>342600011415</t>
  </si>
  <si>
    <t>Benjamin N. Cardozo High School</t>
  </si>
  <si>
    <t>Q415</t>
  </si>
  <si>
    <t>342500011425</t>
  </si>
  <si>
    <t>John Bowne High School</t>
  </si>
  <si>
    <t>Q425</t>
  </si>
  <si>
    <t>342600011430</t>
  </si>
  <si>
    <t>Francis Lewis High School</t>
  </si>
  <si>
    <t>Q430</t>
  </si>
  <si>
    <t>342600011435</t>
  </si>
  <si>
    <t>Martin Van Buren High School</t>
  </si>
  <si>
    <t>Q435</t>
  </si>
  <si>
    <t>342800011440</t>
  </si>
  <si>
    <t>Forest Hills High School</t>
  </si>
  <si>
    <t>Q440</t>
  </si>
  <si>
    <t>343000011445</t>
  </si>
  <si>
    <t>William Cullen Bryant High School</t>
  </si>
  <si>
    <t>Q445</t>
  </si>
  <si>
    <t>343000011450</t>
  </si>
  <si>
    <t>Long Island City High School</t>
  </si>
  <si>
    <t>Q450</t>
  </si>
  <si>
    <t>342400011455</t>
  </si>
  <si>
    <t>Newtown High School</t>
  </si>
  <si>
    <t>Q455</t>
  </si>
  <si>
    <t>HS Arts &amp; Business YABC</t>
  </si>
  <si>
    <t>Q457</t>
  </si>
  <si>
    <t>342500011460</t>
  </si>
  <si>
    <t>Flushing High School</t>
  </si>
  <si>
    <t>Q460</t>
  </si>
  <si>
    <t>Flushing YABC</t>
  </si>
  <si>
    <t>Q467</t>
  </si>
  <si>
    <t>342700011475</t>
  </si>
  <si>
    <t>Richmond Hill High School</t>
  </si>
  <si>
    <t>Q475</t>
  </si>
  <si>
    <t>342700011480</t>
  </si>
  <si>
    <t>John Adams High School</t>
  </si>
  <si>
    <t>Q480</t>
  </si>
  <si>
    <t>342400011485</t>
  </si>
  <si>
    <t>Grover Cleveland High School</t>
  </si>
  <si>
    <t>Q485</t>
  </si>
  <si>
    <t>John Adams YABC</t>
  </si>
  <si>
    <t>Q487</t>
  </si>
  <si>
    <t>342900011492</t>
  </si>
  <si>
    <t>Mathematics, Science Research and Technology Magnet High School</t>
  </si>
  <si>
    <t>Q492</t>
  </si>
  <si>
    <t>342600011495</t>
  </si>
  <si>
    <t>Bayside High School</t>
  </si>
  <si>
    <t>Q495</t>
  </si>
  <si>
    <t>342900011498</t>
  </si>
  <si>
    <t>Humanities &amp; Arts Magnet High School</t>
  </si>
  <si>
    <t>Q498</t>
  </si>
  <si>
    <t>342500011499</t>
  </si>
  <si>
    <t>The Queens College School for Math, Science and Technology</t>
  </si>
  <si>
    <t>Q499</t>
  </si>
  <si>
    <t>343000011501</t>
  </si>
  <si>
    <t>Frank Sinatra School of the Arts High School</t>
  </si>
  <si>
    <t>Q501</t>
  </si>
  <si>
    <t>343000011502</t>
  </si>
  <si>
    <t>Information Technology High School</t>
  </si>
  <si>
    <t>Q502</t>
  </si>
  <si>
    <t>342800011505</t>
  </si>
  <si>
    <t>Hillcrest High School</t>
  </si>
  <si>
    <t>Q505</t>
  </si>
  <si>
    <t>342400011520</t>
  </si>
  <si>
    <t>Middle College High School at LaGuardia Community College</t>
  </si>
  <si>
    <t>Q520</t>
  </si>
  <si>
    <t>342500011525</t>
  </si>
  <si>
    <t>Townsend Harris High School</t>
  </si>
  <si>
    <t>Q525</t>
  </si>
  <si>
    <t>342400011530</t>
  </si>
  <si>
    <t>International High School at LaGuardia Community College</t>
  </si>
  <si>
    <t>Q530</t>
  </si>
  <si>
    <t>342500011540</t>
  </si>
  <si>
    <t>Queens Academy High School</t>
  </si>
  <si>
    <t>Q540</t>
  </si>
  <si>
    <t>342400011550</t>
  </si>
  <si>
    <t>High School for Arts and Business</t>
  </si>
  <si>
    <t>Q550</t>
  </si>
  <si>
    <t>343000011555</t>
  </si>
  <si>
    <t>Newcomers High School</t>
  </si>
  <si>
    <t>Q555</t>
  </si>
  <si>
    <t>342400011560</t>
  </si>
  <si>
    <t>Robert F. Wagner, Jr. Secondary School for Arts and Technology</t>
  </si>
  <si>
    <t>Q560</t>
  </si>
  <si>
    <t>342600011566</t>
  </si>
  <si>
    <t>Queens High School of Teaching, Liberal Arts and the Sciences</t>
  </si>
  <si>
    <t>Q566</t>
  </si>
  <si>
    <t>343000011575</t>
  </si>
  <si>
    <t>Academy of American Studies</t>
  </si>
  <si>
    <t>Q575</t>
  </si>
  <si>
    <t>343000011580</t>
  </si>
  <si>
    <t>Baccalaureate School for Global Education</t>
  </si>
  <si>
    <t>Q580</t>
  </si>
  <si>
    <t>342400011585</t>
  </si>
  <si>
    <t>Maspeth High School</t>
  </si>
  <si>
    <t>Q585</t>
  </si>
  <si>
    <t>342400011600</t>
  </si>
  <si>
    <t>Queens Vocational and Technical High School</t>
  </si>
  <si>
    <t>Q600</t>
  </si>
  <si>
    <t>342400011610</t>
  </si>
  <si>
    <t>Aviation Career &amp; Technical Education High School</t>
  </si>
  <si>
    <t>Q610</t>
  </si>
  <si>
    <t>342800011620</t>
  </si>
  <si>
    <t>Thomas A. Edison Career and Technical Education High School</t>
  </si>
  <si>
    <t>Q620</t>
  </si>
  <si>
    <t>342700011650</t>
  </si>
  <si>
    <t>High School for Construction Trades, Engineering and Architecture</t>
  </si>
  <si>
    <t>Q650</t>
  </si>
  <si>
    <t>342500011670</t>
  </si>
  <si>
    <t>Robert F. Kennedy Community High School</t>
  </si>
  <si>
    <t>Q670</t>
  </si>
  <si>
    <t>342800011680</t>
  </si>
  <si>
    <t>Queens Gateway to Health Sciences Secondary School</t>
  </si>
  <si>
    <t>Q680</t>
  </si>
  <si>
    <t>342800011686</t>
  </si>
  <si>
    <t>Queens Metropolitan High School</t>
  </si>
  <si>
    <t>Q686</t>
  </si>
  <si>
    <t>342800011687</t>
  </si>
  <si>
    <t>Queens High School for the Sciences at York College</t>
  </si>
  <si>
    <t>Q687</t>
  </si>
  <si>
    <t>342800011690</t>
  </si>
  <si>
    <t>High School for Law Enforcement and Public Safety</t>
  </si>
  <si>
    <t>Q690</t>
  </si>
  <si>
    <t>307500014721</t>
  </si>
  <si>
    <t>John F. Kennedy Jr. School</t>
  </si>
  <si>
    <t>Q721</t>
  </si>
  <si>
    <t>342400011744</t>
  </si>
  <si>
    <t>Voyages Preparatory</t>
  </si>
  <si>
    <t>Q744</t>
  </si>
  <si>
    <t>307500014752</t>
  </si>
  <si>
    <t>Queens Transition Center</t>
  </si>
  <si>
    <t>Q752</t>
  </si>
  <si>
    <t>342500011792</t>
  </si>
  <si>
    <t>North Queens Community High School</t>
  </si>
  <si>
    <t>Q792</t>
  </si>
  <si>
    <t>307500014811</t>
  </si>
  <si>
    <t>P.S. Q811</t>
  </si>
  <si>
    <t>Q811</t>
  </si>
  <si>
    <t>342800011896</t>
  </si>
  <si>
    <t>Young Women's Leadership School, Queens</t>
  </si>
  <si>
    <t>Q896</t>
  </si>
  <si>
    <t>Pathways to Graduation</t>
  </si>
  <si>
    <t>Q950</t>
  </si>
  <si>
    <t>307500014993</t>
  </si>
  <si>
    <t>P.S. Q993</t>
  </si>
  <si>
    <t>Q993</t>
  </si>
  <si>
    <t>Pre-K Center District 24</t>
  </si>
  <si>
    <t>QP24</t>
  </si>
  <si>
    <t>Pre-K Center District 25</t>
  </si>
  <si>
    <t>QP25</t>
  </si>
  <si>
    <t>Pre-K Center District 27</t>
  </si>
  <si>
    <t>QP27</t>
  </si>
  <si>
    <t>Pre-K Center District 28</t>
  </si>
  <si>
    <t>QP28</t>
  </si>
  <si>
    <t>Pre-K Center District 29</t>
  </si>
  <si>
    <t>QP29</t>
  </si>
  <si>
    <t>Pre-K Center District 30</t>
  </si>
  <si>
    <t>QP30</t>
  </si>
  <si>
    <t>353100010001</t>
  </si>
  <si>
    <t>P.S. 001 Tottenville</t>
  </si>
  <si>
    <t>R001</t>
  </si>
  <si>
    <t>353100010002</t>
  </si>
  <si>
    <t>I.S. R002 George L. Egbert</t>
  </si>
  <si>
    <t>R002</t>
  </si>
  <si>
    <t>353100010003</t>
  </si>
  <si>
    <t>P.S. 003 The Margaret Gioiosa School</t>
  </si>
  <si>
    <t>R003</t>
  </si>
  <si>
    <t>353100010004</t>
  </si>
  <si>
    <t>P.S. 004 Maurice Wollin</t>
  </si>
  <si>
    <t>R004</t>
  </si>
  <si>
    <t>353100010005</t>
  </si>
  <si>
    <t>P.S. 005 Huguenot</t>
  </si>
  <si>
    <t>R005</t>
  </si>
  <si>
    <t>353100010006</t>
  </si>
  <si>
    <t>P.S. 6 Corporal Allan F. Kivlehan School</t>
  </si>
  <si>
    <t>R006</t>
  </si>
  <si>
    <t>353100010007</t>
  </si>
  <si>
    <t>I.S. 007 Elias Bernstein</t>
  </si>
  <si>
    <t>R007</t>
  </si>
  <si>
    <t>353100010008</t>
  </si>
  <si>
    <t>P.S. 8 Shirlee Solomon</t>
  </si>
  <si>
    <t>R008</t>
  </si>
  <si>
    <t>353100010009</t>
  </si>
  <si>
    <t>Naples Street Elementary School</t>
  </si>
  <si>
    <t>R009</t>
  </si>
  <si>
    <t>353100010010</t>
  </si>
  <si>
    <t>Fort Hill Collaborative Elementary School</t>
  </si>
  <si>
    <t>R010</t>
  </si>
  <si>
    <t>353100010011</t>
  </si>
  <si>
    <t>P.S. 11 Thomas Dongan School</t>
  </si>
  <si>
    <t>R011</t>
  </si>
  <si>
    <t>353100010013</t>
  </si>
  <si>
    <t>P.S. 013 M. L. Lindemeyer</t>
  </si>
  <si>
    <t>R013</t>
  </si>
  <si>
    <t>353100010016</t>
  </si>
  <si>
    <t>P.S. 016 John J. Driscoll</t>
  </si>
  <si>
    <t>R016</t>
  </si>
  <si>
    <t>353100010018</t>
  </si>
  <si>
    <t>P.S. 018 John G. Whittier</t>
  </si>
  <si>
    <t>R018</t>
  </si>
  <si>
    <t>353100010019</t>
  </si>
  <si>
    <t>P.S. 019 The Curtis School</t>
  </si>
  <si>
    <t>R019</t>
  </si>
  <si>
    <t>353100010020</t>
  </si>
  <si>
    <t>P.S. 020 Port Richmond</t>
  </si>
  <si>
    <t>R020</t>
  </si>
  <si>
    <t>353100010021</t>
  </si>
  <si>
    <t>P.S. 21 Margaret Emery-Elm Park</t>
  </si>
  <si>
    <t>R021</t>
  </si>
  <si>
    <t>353100010022</t>
  </si>
  <si>
    <t>P.S. 022 Graniteville</t>
  </si>
  <si>
    <t>R022</t>
  </si>
  <si>
    <t>353100010023</t>
  </si>
  <si>
    <t>P.S. 023 Richmondtown</t>
  </si>
  <si>
    <t>R023</t>
  </si>
  <si>
    <t>353100010024</t>
  </si>
  <si>
    <t>I.S. 024 Myra S. Barnes</t>
  </si>
  <si>
    <t>R024</t>
  </si>
  <si>
    <t>307500015025</t>
  </si>
  <si>
    <t>South Richmond High School I.S./P.S. 25</t>
  </si>
  <si>
    <t>R025</t>
  </si>
  <si>
    <t>353100010026</t>
  </si>
  <si>
    <t>P.S. 026 The Carteret School</t>
  </si>
  <si>
    <t>R026</t>
  </si>
  <si>
    <t>353100010027</t>
  </si>
  <si>
    <t>I.S. 027 Anning S. Prall</t>
  </si>
  <si>
    <t>R027</t>
  </si>
  <si>
    <t>353100010028</t>
  </si>
  <si>
    <t>The Eagle Academy for Young Men of Staten Island</t>
  </si>
  <si>
    <t>R028</t>
  </si>
  <si>
    <t>353100010029</t>
  </si>
  <si>
    <t>P.S. 029 Bardwell</t>
  </si>
  <si>
    <t>R029</t>
  </si>
  <si>
    <t>353100010030</t>
  </si>
  <si>
    <t>P.S. 030 Westerleigh</t>
  </si>
  <si>
    <t>R030</t>
  </si>
  <si>
    <t>353100010031</t>
  </si>
  <si>
    <t>P.S. 031 William T. Davis</t>
  </si>
  <si>
    <t>R031</t>
  </si>
  <si>
    <t>353100010032</t>
  </si>
  <si>
    <t>P.S. 032 The Gifford School</t>
  </si>
  <si>
    <t>R032</t>
  </si>
  <si>
    <t>353100010034</t>
  </si>
  <si>
    <t>I.S. 034 Tottenville</t>
  </si>
  <si>
    <t>R034</t>
  </si>
  <si>
    <t>353100010035</t>
  </si>
  <si>
    <t>P.S. 35 The Clove Valley School</t>
  </si>
  <si>
    <t>R035</t>
  </si>
  <si>
    <t>353100010036</t>
  </si>
  <si>
    <t>P.S. 036 J. C. Drumgoole</t>
  </si>
  <si>
    <t>R036</t>
  </si>
  <si>
    <t>307500015037</t>
  </si>
  <si>
    <t>P.S. R037</t>
  </si>
  <si>
    <t>R037</t>
  </si>
  <si>
    <t>353100010038</t>
  </si>
  <si>
    <t>P.S. 038 George Cromwell</t>
  </si>
  <si>
    <t>R038</t>
  </si>
  <si>
    <t>353100010039</t>
  </si>
  <si>
    <t>P.S. 39 Francis J. Murphy Jr.</t>
  </si>
  <si>
    <t>R039</t>
  </si>
  <si>
    <t>353100010041</t>
  </si>
  <si>
    <t>The Stephanie A. Vierno School</t>
  </si>
  <si>
    <t>R041</t>
  </si>
  <si>
    <t>353100010042</t>
  </si>
  <si>
    <t>P.S. 042 Eltingville</t>
  </si>
  <si>
    <t>R042</t>
  </si>
  <si>
    <t>353100010044</t>
  </si>
  <si>
    <t>P.S. 044 Thomas C. Brown</t>
  </si>
  <si>
    <t>R044</t>
  </si>
  <si>
    <t>353100010045</t>
  </si>
  <si>
    <t>P.S. 045 John Tyler</t>
  </si>
  <si>
    <t>R045</t>
  </si>
  <si>
    <t>353100010046</t>
  </si>
  <si>
    <t>P.S. 046 Albert V. Maniscalco</t>
  </si>
  <si>
    <t>R046</t>
  </si>
  <si>
    <t>353100011047</t>
  </si>
  <si>
    <t>CSI High School for International Studies</t>
  </si>
  <si>
    <t>R047</t>
  </si>
  <si>
    <t>353100010048</t>
  </si>
  <si>
    <t>P.S. 048 William G. Wilcox</t>
  </si>
  <si>
    <t>R048</t>
  </si>
  <si>
    <t>353100010049</t>
  </si>
  <si>
    <t>I.S. 49 Berta A. Dreyfus</t>
  </si>
  <si>
    <t>R049</t>
  </si>
  <si>
    <t>353100010050</t>
  </si>
  <si>
    <t>P.S. 050 Frank Hankinson</t>
  </si>
  <si>
    <t>R050</t>
  </si>
  <si>
    <t>353100010051</t>
  </si>
  <si>
    <t>I.S. 051 Edwin Markham</t>
  </si>
  <si>
    <t>R051</t>
  </si>
  <si>
    <t>353100010052</t>
  </si>
  <si>
    <t>P.S. 052 John C. Thompson</t>
  </si>
  <si>
    <t>R052</t>
  </si>
  <si>
    <t>353100010053</t>
  </si>
  <si>
    <t>The Barbara Esselborn School</t>
  </si>
  <si>
    <t>R053</t>
  </si>
  <si>
    <t>353100010054</t>
  </si>
  <si>
    <t>P.S. 054 Charles W. Leng</t>
  </si>
  <si>
    <t>R054</t>
  </si>
  <si>
    <t>353100010055</t>
  </si>
  <si>
    <t>P.S. 055 Henry M. Boehm</t>
  </si>
  <si>
    <t>R055</t>
  </si>
  <si>
    <t>353100010056</t>
  </si>
  <si>
    <t>P.S. 56 The Louis Desario School</t>
  </si>
  <si>
    <t>R056</t>
  </si>
  <si>
    <t>353100010057</t>
  </si>
  <si>
    <t>P.S. 057 Hubert H. Humphrey</t>
  </si>
  <si>
    <t>R057</t>
  </si>
  <si>
    <t>353100010058</t>
  </si>
  <si>
    <t>Space Shuttle Columbia School</t>
  </si>
  <si>
    <t>R058</t>
  </si>
  <si>
    <t>353100010059</t>
  </si>
  <si>
    <t>The Harbor View School</t>
  </si>
  <si>
    <t>R059</t>
  </si>
  <si>
    <t>353100010060</t>
  </si>
  <si>
    <t>P.S. 060 Alice Austen</t>
  </si>
  <si>
    <t>R060</t>
  </si>
  <si>
    <t>353100010061</t>
  </si>
  <si>
    <t>I.S. 061 William A Morris</t>
  </si>
  <si>
    <t>R061</t>
  </si>
  <si>
    <t>353100010062</t>
  </si>
  <si>
    <t>The Kathleen Grimm School for Leadership and Sustainability</t>
  </si>
  <si>
    <t>R062</t>
  </si>
  <si>
    <t>353100010063</t>
  </si>
  <si>
    <t>Marsh Avenue School for Expeditionary Learning</t>
  </si>
  <si>
    <t>R063</t>
  </si>
  <si>
    <t>353100011064</t>
  </si>
  <si>
    <t>Gaynor McCown Expeditionary Learning School</t>
  </si>
  <si>
    <t>R064</t>
  </si>
  <si>
    <t>353100010065</t>
  </si>
  <si>
    <t>P.S. 65 The Academy of Innovative Learning</t>
  </si>
  <si>
    <t>R065</t>
  </si>
  <si>
    <t>353100010068</t>
  </si>
  <si>
    <t>Port Richmond School for Visionary Learning</t>
  </si>
  <si>
    <t>R068</t>
  </si>
  <si>
    <t>353100010069</t>
  </si>
  <si>
    <t>P.S. 069 Daniel D. Tompkins</t>
  </si>
  <si>
    <t>R069</t>
  </si>
  <si>
    <t>353100010072</t>
  </si>
  <si>
    <t>I.S. 072 Rocco Laurie</t>
  </si>
  <si>
    <t>R072</t>
  </si>
  <si>
    <t>353100010074</t>
  </si>
  <si>
    <t>P.S. 74 Future Leaders Elementary School</t>
  </si>
  <si>
    <t>R074</t>
  </si>
  <si>
    <t>353100010075</t>
  </si>
  <si>
    <t>I.S. 075 Frank D. Paulo</t>
  </si>
  <si>
    <t>R075</t>
  </si>
  <si>
    <t>353100010078</t>
  </si>
  <si>
    <t>P.S. 78</t>
  </si>
  <si>
    <t>R078</t>
  </si>
  <si>
    <t>353100011080</t>
  </si>
  <si>
    <t>The Michael J. Petrides School</t>
  </si>
  <si>
    <t>R080</t>
  </si>
  <si>
    <t>307500015373</t>
  </si>
  <si>
    <t>P.S. R373</t>
  </si>
  <si>
    <t>R373</t>
  </si>
  <si>
    <t>353100011440</t>
  </si>
  <si>
    <t>New Dorp High School</t>
  </si>
  <si>
    <t>R440</t>
  </si>
  <si>
    <t>353100011445</t>
  </si>
  <si>
    <t>Port Richmond High School</t>
  </si>
  <si>
    <t>R445</t>
  </si>
  <si>
    <t>353100011450</t>
  </si>
  <si>
    <t>Curtis High School</t>
  </si>
  <si>
    <t>R450</t>
  </si>
  <si>
    <t>353100011455</t>
  </si>
  <si>
    <t>Tottenville High School</t>
  </si>
  <si>
    <t>R455</t>
  </si>
  <si>
    <t>353100011460</t>
  </si>
  <si>
    <t>Susan E. Wagner High School</t>
  </si>
  <si>
    <t>R460</t>
  </si>
  <si>
    <t>353100011470</t>
  </si>
  <si>
    <t>Concord High School</t>
  </si>
  <si>
    <t>R470</t>
  </si>
  <si>
    <t>353100011600</t>
  </si>
  <si>
    <t>Ralph R. McKee Career and Technical Education High School</t>
  </si>
  <si>
    <t>R600</t>
  </si>
  <si>
    <t>353100011605</t>
  </si>
  <si>
    <t>Staten Island Technical High School</t>
  </si>
  <si>
    <t>R605</t>
  </si>
  <si>
    <t>Staten Island YABC</t>
  </si>
  <si>
    <t>R607</t>
  </si>
  <si>
    <t>307500015721</t>
  </si>
  <si>
    <t>The Richard H. Hungerford School</t>
  </si>
  <si>
    <t>R721</t>
  </si>
  <si>
    <t>353100010861</t>
  </si>
  <si>
    <t>Staten Island School of Civic Leadership</t>
  </si>
  <si>
    <t>R861</t>
  </si>
  <si>
    <t>Pre-K Center District 31</t>
  </si>
  <si>
    <t>RP31</t>
  </si>
  <si>
    <t>320700010001</t>
  </si>
  <si>
    <t>P.S. 001 Courtlandt School</t>
  </si>
  <si>
    <t>X001</t>
  </si>
  <si>
    <t>321000010003</t>
  </si>
  <si>
    <t>P.S. 3 Raul Julia Micro Society</t>
  </si>
  <si>
    <t>X003</t>
  </si>
  <si>
    <t>320900010004</t>
  </si>
  <si>
    <t>P.S./M.S. 004 Crotona Park West</t>
  </si>
  <si>
    <t>X004</t>
  </si>
  <si>
    <t>320700010005</t>
  </si>
  <si>
    <t>P.S. 5 Port Morris</t>
  </si>
  <si>
    <t>X005</t>
  </si>
  <si>
    <t>321200010006</t>
  </si>
  <si>
    <t>P.S. 006 West Farms</t>
  </si>
  <si>
    <t>X006</t>
  </si>
  <si>
    <t>321000010007</t>
  </si>
  <si>
    <t>Milton Fein School</t>
  </si>
  <si>
    <t>X007</t>
  </si>
  <si>
    <t>321000010008</t>
  </si>
  <si>
    <t>P.S. 008 Isaac Varian</t>
  </si>
  <si>
    <t>X008</t>
  </si>
  <si>
    <t>321000010009</t>
  </si>
  <si>
    <t>P.S. 9 Ryer Avenue Elementary School</t>
  </si>
  <si>
    <t>X009</t>
  </si>
  <si>
    <t>307500012010</t>
  </si>
  <si>
    <t>P.S. X010</t>
  </si>
  <si>
    <t>X010</t>
  </si>
  <si>
    <t>320900010011</t>
  </si>
  <si>
    <t>P.S. 011 Highbridge</t>
  </si>
  <si>
    <t>X011</t>
  </si>
  <si>
    <t>307500012012</t>
  </si>
  <si>
    <t>P.S. X012 Lewis and Clark School</t>
  </si>
  <si>
    <t>X012</t>
  </si>
  <si>
    <t>320800010014</t>
  </si>
  <si>
    <t>P.S. X014 Senator John Calandra</t>
  </si>
  <si>
    <t>X014</t>
  </si>
  <si>
    <t>321000010015</t>
  </si>
  <si>
    <t>P.S. X015 Institute for Environmental Learning</t>
  </si>
  <si>
    <t>X015</t>
  </si>
  <si>
    <t>321100010016</t>
  </si>
  <si>
    <t>P.S. 016 Wakefield</t>
  </si>
  <si>
    <t>X016</t>
  </si>
  <si>
    <t>307500012017</t>
  </si>
  <si>
    <t>P.S. X017</t>
  </si>
  <si>
    <t>X017</t>
  </si>
  <si>
    <t>320700010018</t>
  </si>
  <si>
    <t>P.S. 018 John Peter Zenger</t>
  </si>
  <si>
    <t>X018</t>
  </si>
  <si>
    <t>321100010019</t>
  </si>
  <si>
    <t>P.S. 019 Judith K. Weiss</t>
  </si>
  <si>
    <t>X019</t>
  </si>
  <si>
    <t>321000010020</t>
  </si>
  <si>
    <t>P.S./M.S. 20 P.O.George J. Werdann, III</t>
  </si>
  <si>
    <t>X020</t>
  </si>
  <si>
    <t>321100010021</t>
  </si>
  <si>
    <t>P.S. 021 Philip H. Sheridan</t>
  </si>
  <si>
    <t>X021</t>
  </si>
  <si>
    <t>320900010022</t>
  </si>
  <si>
    <t>J.H.S. 022 Jordan L. Mott</t>
  </si>
  <si>
    <t>X022</t>
  </si>
  <si>
    <t>321000010023</t>
  </si>
  <si>
    <t>P.S. 023 The New Children's School</t>
  </si>
  <si>
    <t>X023</t>
  </si>
  <si>
    <t>321000010024</t>
  </si>
  <si>
    <t>P.S. 024 Spuyten Duyvil</t>
  </si>
  <si>
    <t>X024</t>
  </si>
  <si>
    <t>320700010025</t>
  </si>
  <si>
    <t>P.S. 025 Bilingual School</t>
  </si>
  <si>
    <t>X025</t>
  </si>
  <si>
    <t>320900010028</t>
  </si>
  <si>
    <t>P.S. 028 Mount Hope</t>
  </si>
  <si>
    <t>X028</t>
  </si>
  <si>
    <t>320700010029</t>
  </si>
  <si>
    <t>P.S./M.S. 029 Melrose School</t>
  </si>
  <si>
    <t>X029</t>
  </si>
  <si>
    <t>320700010030</t>
  </si>
  <si>
    <t>P.S. 030 Wilton</t>
  </si>
  <si>
    <t>X030</t>
  </si>
  <si>
    <t>320700010031</t>
  </si>
  <si>
    <t>P.S./M.S. 031 The William Lloyd Garrison</t>
  </si>
  <si>
    <t>X031</t>
  </si>
  <si>
    <t>321000010032</t>
  </si>
  <si>
    <t>P.S. 032 Belmont</t>
  </si>
  <si>
    <t>X032</t>
  </si>
  <si>
    <t>321000010033</t>
  </si>
  <si>
    <t>P.S. 033 Timothy Dwight</t>
  </si>
  <si>
    <t>X033</t>
  </si>
  <si>
    <t>320900010035</t>
  </si>
  <si>
    <t>P.S. 035 Franz Siegel</t>
  </si>
  <si>
    <t>X035</t>
  </si>
  <si>
    <t>320800010036</t>
  </si>
  <si>
    <t>P.S. 036 Unionport</t>
  </si>
  <si>
    <t>X036</t>
  </si>
  <si>
    <t>321000010037</t>
  </si>
  <si>
    <t>P.S. X037 - Multiple Intelligence School</t>
  </si>
  <si>
    <t>X037</t>
  </si>
  <si>
    <t>321100010041</t>
  </si>
  <si>
    <t>P.S. 041 Gun Hill Road</t>
  </si>
  <si>
    <t>X041</t>
  </si>
  <si>
    <t>320900010042</t>
  </si>
  <si>
    <t>P.S. 042 Claremont</t>
  </si>
  <si>
    <t>X042</t>
  </si>
  <si>
    <t>320700010043</t>
  </si>
  <si>
    <t>P.S. 043 Jonas Bronck</t>
  </si>
  <si>
    <t>X043</t>
  </si>
  <si>
    <t>321200010044</t>
  </si>
  <si>
    <t>P.S. 044 David C. Farragut</t>
  </si>
  <si>
    <t>X044</t>
  </si>
  <si>
    <t>321000010045</t>
  </si>
  <si>
    <t>Thomas C. Giordano Middle School 45</t>
  </si>
  <si>
    <t>X045</t>
  </si>
  <si>
    <t>321000010046</t>
  </si>
  <si>
    <t>P.S. 046 Edgar Allan Poe</t>
  </si>
  <si>
    <t>X046</t>
  </si>
  <si>
    <t>321200010047</t>
  </si>
  <si>
    <t>P.S. 047 John Randolph</t>
  </si>
  <si>
    <t>X047</t>
  </si>
  <si>
    <t>320800010048</t>
  </si>
  <si>
    <t>P.S. 048 Joseph R. Drake</t>
  </si>
  <si>
    <t>X048</t>
  </si>
  <si>
    <t>320700010049</t>
  </si>
  <si>
    <t>P.S. 049 Willis Avenue</t>
  </si>
  <si>
    <t>X049</t>
  </si>
  <si>
    <t>321000010051</t>
  </si>
  <si>
    <t>P.S. 051 Bronx New School</t>
  </si>
  <si>
    <t>X051</t>
  </si>
  <si>
    <t>320900010053</t>
  </si>
  <si>
    <t>P.S. 053 Basheer Quisim</t>
  </si>
  <si>
    <t>X053</t>
  </si>
  <si>
    <t>321000010054</t>
  </si>
  <si>
    <t>P.S./I.S. 54</t>
  </si>
  <si>
    <t>X054</t>
  </si>
  <si>
    <t>320900010055</t>
  </si>
  <si>
    <t>P.S. 055 Benjamin Franklin</t>
  </si>
  <si>
    <t>X055</t>
  </si>
  <si>
    <t>321000010056</t>
  </si>
  <si>
    <t>P.S. 056 Norwood Heights</t>
  </si>
  <si>
    <t>X056</t>
  </si>
  <si>
    <t>321200010057</t>
  </si>
  <si>
    <t>P.S. 057 Crescent</t>
  </si>
  <si>
    <t>X057</t>
  </si>
  <si>
    <t>320900010058</t>
  </si>
  <si>
    <t>P.S. 058</t>
  </si>
  <si>
    <t>X058</t>
  </si>
  <si>
    <t>321000010059</t>
  </si>
  <si>
    <t>P.S. 059 The Community School of Technology</t>
  </si>
  <si>
    <t>X059</t>
  </si>
  <si>
    <t>321200010061</t>
  </si>
  <si>
    <t>P.S. 061 Francisco Oller</t>
  </si>
  <si>
    <t>X061</t>
  </si>
  <si>
    <t>320800010062</t>
  </si>
  <si>
    <t>P.S. 062 Inocensio Casanova</t>
  </si>
  <si>
    <t>X062</t>
  </si>
  <si>
    <t>320900010063</t>
  </si>
  <si>
    <t>P.S. 063 Author's Academy</t>
  </si>
  <si>
    <t>X063</t>
  </si>
  <si>
    <t>320700010065</t>
  </si>
  <si>
    <t>P.S. 065 Mother Hale Academy</t>
  </si>
  <si>
    <t>X065</t>
  </si>
  <si>
    <t>321200010066</t>
  </si>
  <si>
    <t>P.S. 066 School of Higher Expectations</t>
  </si>
  <si>
    <t>X066</t>
  </si>
  <si>
    <t>321200010067</t>
  </si>
  <si>
    <t>P.S. 067 Mohegan School</t>
  </si>
  <si>
    <t>X067</t>
  </si>
  <si>
    <t>321100010068</t>
  </si>
  <si>
    <t>P.S. 068 Bronx</t>
  </si>
  <si>
    <t>X068</t>
  </si>
  <si>
    <t>320800010069</t>
  </si>
  <si>
    <t>P.S. 069 Journey Prep School</t>
  </si>
  <si>
    <t>X069</t>
  </si>
  <si>
    <t>320900010070</t>
  </si>
  <si>
    <t>P.S. 070 Max Schoenfeld</t>
  </si>
  <si>
    <t>X070</t>
  </si>
  <si>
    <t>320800010071</t>
  </si>
  <si>
    <t>P.S. 071 Rose E. Scala</t>
  </si>
  <si>
    <t>X071</t>
  </si>
  <si>
    <t>320800010072</t>
  </si>
  <si>
    <t>P.S. 072 Dr. William Dorney</t>
  </si>
  <si>
    <t>X072</t>
  </si>
  <si>
    <t>320900010073</t>
  </si>
  <si>
    <t>P.S. 073 Bronx</t>
  </si>
  <si>
    <t>X073</t>
  </si>
  <si>
    <t>320800010075</t>
  </si>
  <si>
    <t>P.S. 75 School of Research and Discovery</t>
  </si>
  <si>
    <t>X075</t>
  </si>
  <si>
    <t>321100010076</t>
  </si>
  <si>
    <t>P.S. 076 The Bennington School</t>
  </si>
  <si>
    <t>X076</t>
  </si>
  <si>
    <t>321000010077</t>
  </si>
  <si>
    <t>Bedford Park Elementary School</t>
  </si>
  <si>
    <t>X077</t>
  </si>
  <si>
    <t>321100010078</t>
  </si>
  <si>
    <t>P.S. 078 Anne Hutchinson</t>
  </si>
  <si>
    <t>X078</t>
  </si>
  <si>
    <t>321000010080</t>
  </si>
  <si>
    <t>J.H.S. 080 The Mosholu Parkway</t>
  </si>
  <si>
    <t>X080</t>
  </si>
  <si>
    <t>321000010081</t>
  </si>
  <si>
    <t>P.S. 081 Robert J. Christen</t>
  </si>
  <si>
    <t>X081</t>
  </si>
  <si>
    <t>321100010083</t>
  </si>
  <si>
    <t>P.S. 083 Donald Hertz</t>
  </si>
  <si>
    <t>X083</t>
  </si>
  <si>
    <t>321000010085</t>
  </si>
  <si>
    <t>P.S. 085 Great Expectations</t>
  </si>
  <si>
    <t>X085</t>
  </si>
  <si>
    <t>321000010086</t>
  </si>
  <si>
    <t>P.S. 086 Kingsbridge Heights</t>
  </si>
  <si>
    <t>X086</t>
  </si>
  <si>
    <t>321100010087</t>
  </si>
  <si>
    <t>P.S. 087 Bronx</t>
  </si>
  <si>
    <t>X087</t>
  </si>
  <si>
    <t>320900010088</t>
  </si>
  <si>
    <t>P.S. X088 - S. Silverstein Little Sparrow School</t>
  </si>
  <si>
    <t>X088</t>
  </si>
  <si>
    <t>321100010089</t>
  </si>
  <si>
    <t>P.S. 089 Bronx</t>
  </si>
  <si>
    <t>X089</t>
  </si>
  <si>
    <t>321000010091</t>
  </si>
  <si>
    <t>P.S. 091 Bronx</t>
  </si>
  <si>
    <t>X091</t>
  </si>
  <si>
    <t>320800010093</t>
  </si>
  <si>
    <t>P.S. 093 Albert G. Oliver</t>
  </si>
  <si>
    <t>X093</t>
  </si>
  <si>
    <t>321000010094</t>
  </si>
  <si>
    <t>P.S. 094 Kings College School</t>
  </si>
  <si>
    <t>X094</t>
  </si>
  <si>
    <t>321000010095</t>
  </si>
  <si>
    <t>P.S. 095 Sheila Mencher</t>
  </si>
  <si>
    <t>X095</t>
  </si>
  <si>
    <t>321100010096</t>
  </si>
  <si>
    <t>P.S. 096 Richard Rodgers</t>
  </si>
  <si>
    <t>X096</t>
  </si>
  <si>
    <t>321100010097</t>
  </si>
  <si>
    <t>P.S. 097 Bronx</t>
  </si>
  <si>
    <t>X097</t>
  </si>
  <si>
    <t>321200010098</t>
  </si>
  <si>
    <t>J.H.S. 098 Herman Ridder</t>
  </si>
  <si>
    <t>X098</t>
  </si>
  <si>
    <t>320800010100</t>
  </si>
  <si>
    <t>P.S. 100 Isaac Clason</t>
  </si>
  <si>
    <t>X100</t>
  </si>
  <si>
    <t>320800010101</t>
  </si>
  <si>
    <t>M.S. X101 Edward R. Byrne</t>
  </si>
  <si>
    <t>X101</t>
  </si>
  <si>
    <t>321100010103</t>
  </si>
  <si>
    <t>P.S. 103 Hector Fontanez</t>
  </si>
  <si>
    <t>X103</t>
  </si>
  <si>
    <t>321100010105</t>
  </si>
  <si>
    <t>P.S. 105 Sen Abraham Bernstein</t>
  </si>
  <si>
    <t>X105</t>
  </si>
  <si>
    <t>321100010106</t>
  </si>
  <si>
    <t>P.S. 106 Parkchester</t>
  </si>
  <si>
    <t>X106</t>
  </si>
  <si>
    <t>320800010107</t>
  </si>
  <si>
    <t>P.S. 107</t>
  </si>
  <si>
    <t>X107</t>
  </si>
  <si>
    <t>321100010108</t>
  </si>
  <si>
    <t>P.S. 108 Philip J. Abinanti</t>
  </si>
  <si>
    <t>X108</t>
  </si>
  <si>
    <t>320900010109</t>
  </si>
  <si>
    <t>P.S. 109 Sedgwick</t>
  </si>
  <si>
    <t>X109</t>
  </si>
  <si>
    <t>320900010110</t>
  </si>
  <si>
    <t>P.S. 110 Theodore Schoenfeld</t>
  </si>
  <si>
    <t>X110</t>
  </si>
  <si>
    <t>321100010111</t>
  </si>
  <si>
    <t>P.S. 111 Seton Falls</t>
  </si>
  <si>
    <t>X111</t>
  </si>
  <si>
    <t>321100010112</t>
  </si>
  <si>
    <t>P.S. 112 Bronxwood</t>
  </si>
  <si>
    <t>X112</t>
  </si>
  <si>
    <t>320900010114</t>
  </si>
  <si>
    <t>P.S. X114 - Luis Llorens Torres Schools</t>
  </si>
  <si>
    <t>X114</t>
  </si>
  <si>
    <t>320900010117</t>
  </si>
  <si>
    <t>I.S. 117 Joseph H. Wade</t>
  </si>
  <si>
    <t>X117</t>
  </si>
  <si>
    <t>321000010118</t>
  </si>
  <si>
    <t>J.H.S. 118 William W. Niles</t>
  </si>
  <si>
    <t>X118</t>
  </si>
  <si>
    <t>320800010119</t>
  </si>
  <si>
    <t>The Dr. Emmett W. Bassett School</t>
  </si>
  <si>
    <t>X119</t>
  </si>
  <si>
    <t>321100010121</t>
  </si>
  <si>
    <t>P.S. 121 Throop</t>
  </si>
  <si>
    <t>X121</t>
  </si>
  <si>
    <t>320800010123</t>
  </si>
  <si>
    <t>J.H.S. 123 James M. Kieran</t>
  </si>
  <si>
    <t>X123</t>
  </si>
  <si>
    <t>320900010126</t>
  </si>
  <si>
    <t>P.S. 126 Dr Marjorie H Dunbar</t>
  </si>
  <si>
    <t>X126</t>
  </si>
  <si>
    <t>321100010127</t>
  </si>
  <si>
    <t>J.H.S. 127 The Castle Hill</t>
  </si>
  <si>
    <t>X127</t>
  </si>
  <si>
    <t>320900010128</t>
  </si>
  <si>
    <t>Mott Hall III</t>
  </si>
  <si>
    <t>X128</t>
  </si>
  <si>
    <t>321200010129</t>
  </si>
  <si>
    <t>M.S. 129 Academy for Independent Learning and Leadership</t>
  </si>
  <si>
    <t>X129</t>
  </si>
  <si>
    <t>320800010130</t>
  </si>
  <si>
    <t>P.S. 130 Abram Stevens Hewitt</t>
  </si>
  <si>
    <t>X130</t>
  </si>
  <si>
    <t>320800010131</t>
  </si>
  <si>
    <t>J.H.S. 131 Albert Einstein</t>
  </si>
  <si>
    <t>X131</t>
  </si>
  <si>
    <t>320900010132</t>
  </si>
  <si>
    <t>P.S. 132 Garret A. Morgan</t>
  </si>
  <si>
    <t>X132</t>
  </si>
  <si>
    <t>321200010134</t>
  </si>
  <si>
    <t>P.S. 134 George F. Bristow</t>
  </si>
  <si>
    <t>X134</t>
  </si>
  <si>
    <t>320800010138</t>
  </si>
  <si>
    <t>P.S. 138 Samuel Randall</t>
  </si>
  <si>
    <t>X138</t>
  </si>
  <si>
    <t>320800010140</t>
  </si>
  <si>
    <t>P.S. X140 The Eagle School</t>
  </si>
  <si>
    <t>X140</t>
  </si>
  <si>
    <t>321000011141</t>
  </si>
  <si>
    <t>Riverdale / Kingsbridge Academy (Middle School / High School 141)</t>
  </si>
  <si>
    <t>X141</t>
  </si>
  <si>
    <t>321100010144</t>
  </si>
  <si>
    <t>J.H.S. 144 Michelangelo</t>
  </si>
  <si>
    <t>X144</t>
  </si>
  <si>
    <t>320800010146</t>
  </si>
  <si>
    <t>P.S. 146 Edward Collins</t>
  </si>
  <si>
    <t>X146</t>
  </si>
  <si>
    <t>321200010150</t>
  </si>
  <si>
    <t>P.S. 150 Charles James Fox</t>
  </si>
  <si>
    <t>X150</t>
  </si>
  <si>
    <t>320700010151</t>
  </si>
  <si>
    <t>J.H.S. 151 Lou Gehrig</t>
  </si>
  <si>
    <t>X151</t>
  </si>
  <si>
    <t>320800010152</t>
  </si>
  <si>
    <t>P.S. 152 Evergreen</t>
  </si>
  <si>
    <t>X152</t>
  </si>
  <si>
    <t>321100010153</t>
  </si>
  <si>
    <t>P.S. 153 Helen Keller</t>
  </si>
  <si>
    <t>X153</t>
  </si>
  <si>
    <t>320700010154</t>
  </si>
  <si>
    <t>P.S. 154 Jonathan D. Hyatt</t>
  </si>
  <si>
    <t>X154</t>
  </si>
  <si>
    <t>320700010157</t>
  </si>
  <si>
    <t>P.S. 157 Grove Hill</t>
  </si>
  <si>
    <t>X157</t>
  </si>
  <si>
    <t>321000010159</t>
  </si>
  <si>
    <t>P.S. 159 Luis Munoz Marin Biling</t>
  </si>
  <si>
    <t>X159</t>
  </si>
  <si>
    <t>321100010160</t>
  </si>
  <si>
    <t>P.S. 160 Walt Disney</t>
  </si>
  <si>
    <t>X160</t>
  </si>
  <si>
    <t>320700010161</t>
  </si>
  <si>
    <t>P.S. 161 Juan Ponce De Leon School</t>
  </si>
  <si>
    <t>X161</t>
  </si>
  <si>
    <t>320900010163</t>
  </si>
  <si>
    <t>P.S. 163 Arthur A. Schomburg</t>
  </si>
  <si>
    <t>X163</t>
  </si>
  <si>
    <t>307500012168</t>
  </si>
  <si>
    <t>P.S. 168</t>
  </si>
  <si>
    <t>X168</t>
  </si>
  <si>
    <t>321100010169</t>
  </si>
  <si>
    <t>Baychester Academy</t>
  </si>
  <si>
    <t>X169</t>
  </si>
  <si>
    <t>320900010170</t>
  </si>
  <si>
    <t>P.S. 170</t>
  </si>
  <si>
    <t>X170</t>
  </si>
  <si>
    <t>321100010175</t>
  </si>
  <si>
    <t>P.S. 175 City Island</t>
  </si>
  <si>
    <t>X175</t>
  </si>
  <si>
    <t>307500012176</t>
  </si>
  <si>
    <t>P.S. X176</t>
  </si>
  <si>
    <t>X176</t>
  </si>
  <si>
    <t>321100010178</t>
  </si>
  <si>
    <t>P.S. 178 - Dr. Selman Waksman</t>
  </si>
  <si>
    <t>X178</t>
  </si>
  <si>
    <t>320700010179</t>
  </si>
  <si>
    <t>P.S. 179</t>
  </si>
  <si>
    <t>X179</t>
  </si>
  <si>
    <t>321100010180</t>
  </si>
  <si>
    <t>M.S. 180 Dr. Daniel Hale Williams</t>
  </si>
  <si>
    <t>X180</t>
  </si>
  <si>
    <t>321100010181</t>
  </si>
  <si>
    <t>I.S. 181 Pablo Casals</t>
  </si>
  <si>
    <t>X181</t>
  </si>
  <si>
    <t>320800010182</t>
  </si>
  <si>
    <t>P.S. 182</t>
  </si>
  <si>
    <t>X182</t>
  </si>
  <si>
    <t>307500012186</t>
  </si>
  <si>
    <t>P186X Walter J. Damrosch School</t>
  </si>
  <si>
    <t>X186</t>
  </si>
  <si>
    <t>307500012188</t>
  </si>
  <si>
    <t>P.S. X188</t>
  </si>
  <si>
    <t>X188</t>
  </si>
  <si>
    <t>321100010189</t>
  </si>
  <si>
    <t>Cornerstone Academy for Social Action</t>
  </si>
  <si>
    <t>X189</t>
  </si>
  <si>
    <t>321200010190</t>
  </si>
  <si>
    <t>E.S.M.T- I.S. 190</t>
  </si>
  <si>
    <t>X190</t>
  </si>
  <si>
    <t>321100010194</t>
  </si>
  <si>
    <t>P.S./M.S. 194</t>
  </si>
  <si>
    <t>X194</t>
  </si>
  <si>
    <t>321200010195</t>
  </si>
  <si>
    <t>P.S. 195</t>
  </si>
  <si>
    <t>X195</t>
  </si>
  <si>
    <t>321200010196</t>
  </si>
  <si>
    <t>P.S. 196</t>
  </si>
  <si>
    <t>X196</t>
  </si>
  <si>
    <t>320900010199</t>
  </si>
  <si>
    <t>P.S. 199X - The Shakespeare School</t>
  </si>
  <si>
    <t>X199</t>
  </si>
  <si>
    <t>320900010204</t>
  </si>
  <si>
    <t>P.S. 204 Morris Heights</t>
  </si>
  <si>
    <t>X204</t>
  </si>
  <si>
    <t>321000010205</t>
  </si>
  <si>
    <t>P.S. 205 Fiorello Laguardia</t>
  </si>
  <si>
    <t>X205</t>
  </si>
  <si>
    <t>321000010206</t>
  </si>
  <si>
    <t>I.S. 206 Ann Mersereau</t>
  </si>
  <si>
    <t>X206</t>
  </si>
  <si>
    <t>321000010207</t>
  </si>
  <si>
    <t>P.S. 207</t>
  </si>
  <si>
    <t>X207</t>
  </si>
  <si>
    <t>321000010209</t>
  </si>
  <si>
    <t>P.S. 209</t>
  </si>
  <si>
    <t>X209</t>
  </si>
  <si>
    <t>321200010211</t>
  </si>
  <si>
    <t>P.S. 211</t>
  </si>
  <si>
    <t>X211</t>
  </si>
  <si>
    <t>321200010212</t>
  </si>
  <si>
    <t>X212</t>
  </si>
  <si>
    <t>321000011213</t>
  </si>
  <si>
    <t>Bronx Engineering and Technology Academy</t>
  </si>
  <si>
    <t>X213</t>
  </si>
  <si>
    <t>321200010214</t>
  </si>
  <si>
    <t>P.S. 214</t>
  </si>
  <si>
    <t>X214</t>
  </si>
  <si>
    <t>320900010215</t>
  </si>
  <si>
    <t>KAPPA</t>
  </si>
  <si>
    <t>X215</t>
  </si>
  <si>
    <t>321200010217</t>
  </si>
  <si>
    <t>School of Performing Arts</t>
  </si>
  <si>
    <t>X217</t>
  </si>
  <si>
    <t>320900010218</t>
  </si>
  <si>
    <t>P.S./I.S. 218 Rafael Hernandez Dual Language Magnet School</t>
  </si>
  <si>
    <t>X218</t>
  </si>
  <si>
    <t>320900010219</t>
  </si>
  <si>
    <t>I.S. 219 New Venture School</t>
  </si>
  <si>
    <t>X219</t>
  </si>
  <si>
    <t>320700011221</t>
  </si>
  <si>
    <t>South Bronx Preparatory: A College Board School</t>
  </si>
  <si>
    <t>X221</t>
  </si>
  <si>
    <t>320700010223</t>
  </si>
  <si>
    <t>The Laboratory School of Finance and Technology: X223</t>
  </si>
  <si>
    <t>X223</t>
  </si>
  <si>
    <t>320700010224</t>
  </si>
  <si>
    <t>P.S./I.S. 224</t>
  </si>
  <si>
    <t>X224</t>
  </si>
  <si>
    <t>321000010225</t>
  </si>
  <si>
    <t>Theatre Arts Production Company School</t>
  </si>
  <si>
    <t>X225</t>
  </si>
  <si>
    <t>321000010226</t>
  </si>
  <si>
    <t>P.S. 226</t>
  </si>
  <si>
    <t>X226</t>
  </si>
  <si>
    <t>320900011227</t>
  </si>
  <si>
    <t>Bronx Collegiate Academy</t>
  </si>
  <si>
    <t>X227</t>
  </si>
  <si>
    <t>321000010228</t>
  </si>
  <si>
    <t>Jonas Bronck Academy</t>
  </si>
  <si>
    <t>X228</t>
  </si>
  <si>
    <t>320900010229</t>
  </si>
  <si>
    <t>I.S. 229 Roland Patterson</t>
  </si>
  <si>
    <t>X229</t>
  </si>
  <si>
    <t>320900011231</t>
  </si>
  <si>
    <t>Eagle Academy for Young Men</t>
  </si>
  <si>
    <t>X231</t>
  </si>
  <si>
    <t>320900010232</t>
  </si>
  <si>
    <t>I.S. 232</t>
  </si>
  <si>
    <t>X232</t>
  </si>
  <si>
    <t>320900010236</t>
  </si>
  <si>
    <t>P.S. 236 Langston Hughes</t>
  </si>
  <si>
    <t>X236</t>
  </si>
  <si>
    <t>321000011237</t>
  </si>
  <si>
    <t>The Marie Curie School for Medicine, Nursing, and Health Professions</t>
  </si>
  <si>
    <t>X237</t>
  </si>
  <si>
    <t>320900011241</t>
  </si>
  <si>
    <t>Urban Assembly School for Applied Math and Science, The</t>
  </si>
  <si>
    <t>X241</t>
  </si>
  <si>
    <t>321200010242</t>
  </si>
  <si>
    <t>Mott Hall V</t>
  </si>
  <si>
    <t>X242</t>
  </si>
  <si>
    <t>321000011243</t>
  </si>
  <si>
    <t>West Bronx Academy for the Future</t>
  </si>
  <si>
    <t>X243</t>
  </si>
  <si>
    <t>321000010244</t>
  </si>
  <si>
    <t>The New School for Leadership and Journalism</t>
  </si>
  <si>
    <t>X244</t>
  </si>
  <si>
    <t>321000010246</t>
  </si>
  <si>
    <t>P.S. 246 Poe Center</t>
  </si>
  <si>
    <t>X246</t>
  </si>
  <si>
    <t>321200011248</t>
  </si>
  <si>
    <t>Metropolitan High School, The</t>
  </si>
  <si>
    <t>X248</t>
  </si>
  <si>
    <t>321100011249</t>
  </si>
  <si>
    <t>Bronx Health Sciences High School</t>
  </si>
  <si>
    <t>X249</t>
  </si>
  <si>
    <t>320900011250</t>
  </si>
  <si>
    <t>Eximius College Preparatory Academy: A College Board School</t>
  </si>
  <si>
    <t>X250</t>
  </si>
  <si>
    <t>321200011251</t>
  </si>
  <si>
    <t>Explorations Academy H.S.</t>
  </si>
  <si>
    <t>X251</t>
  </si>
  <si>
    <t>320900011252</t>
  </si>
  <si>
    <t>Mott Hall Bronx High School</t>
  </si>
  <si>
    <t>X252</t>
  </si>
  <si>
    <t>321100011253</t>
  </si>
  <si>
    <t>Bronx High School for Writing and Communication Arts</t>
  </si>
  <si>
    <t>X253</t>
  </si>
  <si>
    <t>321000010254</t>
  </si>
  <si>
    <t>I.S. 254</t>
  </si>
  <si>
    <t>X254</t>
  </si>
  <si>
    <t>320700011259</t>
  </si>
  <si>
    <t>H.E.R.O. High (Health, Education, and Research Occupations High School)</t>
  </si>
  <si>
    <t>X259</t>
  </si>
  <si>
    <t>320900011260</t>
  </si>
  <si>
    <t>Bronx Center for Science and Mathematics</t>
  </si>
  <si>
    <t>X260</t>
  </si>
  <si>
    <t>320900011263</t>
  </si>
  <si>
    <t>Validus Preparatory Academy</t>
  </si>
  <si>
    <t>X263</t>
  </si>
  <si>
    <t>321000011264</t>
  </si>
  <si>
    <t>Bronx Academy for Software Engineering (BASE)</t>
  </si>
  <si>
    <t>X264</t>
  </si>
  <si>
    <t>321100011265</t>
  </si>
  <si>
    <t>Bronx Lab School</t>
  </si>
  <si>
    <t>X265</t>
  </si>
  <si>
    <t>321200011267</t>
  </si>
  <si>
    <t>Bronx Latin</t>
  </si>
  <si>
    <t>X267</t>
  </si>
  <si>
    <t>321000011268</t>
  </si>
  <si>
    <t>Kingsbridge International High School</t>
  </si>
  <si>
    <t>X268</t>
  </si>
  <si>
    <t>320800011269</t>
  </si>
  <si>
    <t>Bronx Studio School for Writers and Artists</t>
  </si>
  <si>
    <t>X269</t>
  </si>
  <si>
    <t>321100011270</t>
  </si>
  <si>
    <t>Academy for Scholarship and Entrepreneurship: A College Board School</t>
  </si>
  <si>
    <t>X270</t>
  </si>
  <si>
    <t>321200011271</t>
  </si>
  <si>
    <t>East Bronx Academy for the Future</t>
  </si>
  <si>
    <t>X271</t>
  </si>
  <si>
    <t>321200010273</t>
  </si>
  <si>
    <t>Frederick Douglass Academy V. Middle School</t>
  </si>
  <si>
    <t>X273</t>
  </si>
  <si>
    <t>320900010274</t>
  </si>
  <si>
    <t>The New American Academy at Roberto Clemente State Park</t>
  </si>
  <si>
    <t>X274</t>
  </si>
  <si>
    <t>321100011275</t>
  </si>
  <si>
    <t>High School of Computers and Technology</t>
  </si>
  <si>
    <t>X275</t>
  </si>
  <si>
    <t>320700010277</t>
  </si>
  <si>
    <t>P.S. 277</t>
  </si>
  <si>
    <t>X277</t>
  </si>
  <si>
    <t>321000010279</t>
  </si>
  <si>
    <t>P.S. 279 Captain Manuel Rivera, Jr.</t>
  </si>
  <si>
    <t>X279</t>
  </si>
  <si>
    <t>321000010280</t>
  </si>
  <si>
    <t>P.S./M.S. 280 Mosholu Parkway</t>
  </si>
  <si>
    <t>X280</t>
  </si>
  <si>
    <t>320800011282</t>
  </si>
  <si>
    <t>Women's Academy of Excellence</t>
  </si>
  <si>
    <t>X282</t>
  </si>
  <si>
    <t>321000011284</t>
  </si>
  <si>
    <t>Bronx School of Law and Finance</t>
  </si>
  <si>
    <t>X284</t>
  </si>
  <si>
    <t>321200010286</t>
  </si>
  <si>
    <t>Fannie Lou Hamer Middle School</t>
  </si>
  <si>
    <t>X286</t>
  </si>
  <si>
    <t>321100010287</t>
  </si>
  <si>
    <t>North Bronx School of Empowerment</t>
  </si>
  <si>
    <t>X287</t>
  </si>
  <si>
    <t>321100011288</t>
  </si>
  <si>
    <t>Collegiate Institute for Math and Science</t>
  </si>
  <si>
    <t>X288</t>
  </si>
  <si>
    <t>321100011290</t>
  </si>
  <si>
    <t>Bronx Academy of Health Careers</t>
  </si>
  <si>
    <t>X290</t>
  </si>
  <si>
    <t>321000010291</t>
  </si>
  <si>
    <t>P.S. 291</t>
  </si>
  <si>
    <t>X291</t>
  </si>
  <si>
    <t>320800011293</t>
  </si>
  <si>
    <t>Renaissance High School for Musical Theater &amp; Technology</t>
  </si>
  <si>
    <t>X293</t>
  </si>
  <si>
    <t>320900010294</t>
  </si>
  <si>
    <t>The Walton Avenue School</t>
  </si>
  <si>
    <t>X294</t>
  </si>
  <si>
    <t>320700010296</t>
  </si>
  <si>
    <t>South Bronx Academy for Applied Media</t>
  </si>
  <si>
    <t>X296</t>
  </si>
  <si>
    <t>320900011297</t>
  </si>
  <si>
    <t>Morris Academy for Collaborative Studies</t>
  </si>
  <si>
    <t>X297</t>
  </si>
  <si>
    <t>320700010298</t>
  </si>
  <si>
    <t>Academy of Public Relations</t>
  </si>
  <si>
    <t>X298</t>
  </si>
  <si>
    <t>321100011299</t>
  </si>
  <si>
    <t>Astor Collegiate Academy</t>
  </si>
  <si>
    <t>X299</t>
  </si>
  <si>
    <t>321200010300</t>
  </si>
  <si>
    <t>The School of Science and Applied Learning</t>
  </si>
  <si>
    <t>X300</t>
  </si>
  <si>
    <t>320800010301</t>
  </si>
  <si>
    <t>M.S. 301 Paul L. Dunbar</t>
  </si>
  <si>
    <t>X301</t>
  </si>
  <si>
    <t>320800010302</t>
  </si>
  <si>
    <t>M.S. 302 Luisa Dessus Cruz</t>
  </si>
  <si>
    <t>X302</t>
  </si>
  <si>
    <t>320900010303</t>
  </si>
  <si>
    <t>I.S. X303 Leadership &amp; Community Service</t>
  </si>
  <si>
    <t>X303</t>
  </si>
  <si>
    <t>320800010304</t>
  </si>
  <si>
    <t>P.S. 304 Early Childhood School</t>
  </si>
  <si>
    <t>X304</t>
  </si>
  <si>
    <t>321000010306</t>
  </si>
  <si>
    <t>P.S. 306</t>
  </si>
  <si>
    <t>X306</t>
  </si>
  <si>
    <t>321000010307</t>
  </si>
  <si>
    <t>Luisa Pineiro Fuentes School of Science and Discovery</t>
  </si>
  <si>
    <t>X307</t>
  </si>
  <si>
    <t>321000010308</t>
  </si>
  <si>
    <t>Bronx Dance Academy School</t>
  </si>
  <si>
    <t>X308</t>
  </si>
  <si>
    <t>321000010310</t>
  </si>
  <si>
    <t>P.S. 310 Marble Hill</t>
  </si>
  <si>
    <t>X310</t>
  </si>
  <si>
    <t>320900010311</t>
  </si>
  <si>
    <t>Lucero Elementary School</t>
  </si>
  <si>
    <t>X311</t>
  </si>
  <si>
    <t>320800010312</t>
  </si>
  <si>
    <t>Millennium Art Academy</t>
  </si>
  <si>
    <t>X312</t>
  </si>
  <si>
    <t>320900010313</t>
  </si>
  <si>
    <t>I.S. 313 School of Leadership Development</t>
  </si>
  <si>
    <t>X313</t>
  </si>
  <si>
    <t>321200010314</t>
  </si>
  <si>
    <t>Fairmont Neighborhood School</t>
  </si>
  <si>
    <t>X314</t>
  </si>
  <si>
    <t>321000010315</t>
  </si>
  <si>
    <t>P.S. 315 Lab School</t>
  </si>
  <si>
    <t>X315</t>
  </si>
  <si>
    <t>321200010316</t>
  </si>
  <si>
    <t>KAPPA III</t>
  </si>
  <si>
    <t>X316</t>
  </si>
  <si>
    <t>321200010318</t>
  </si>
  <si>
    <t>I.S. X318 Math, Science &amp; Technology Through Arts</t>
  </si>
  <si>
    <t>X318</t>
  </si>
  <si>
    <t>321000011319</t>
  </si>
  <si>
    <t>Providing Urban Learners Success in Education High School</t>
  </si>
  <si>
    <t>X319</t>
  </si>
  <si>
    <t>320800011320</t>
  </si>
  <si>
    <t>Pelham Lab High School</t>
  </si>
  <si>
    <t>X320</t>
  </si>
  <si>
    <t>320900010323</t>
  </si>
  <si>
    <t>Bronx Writing Academy</t>
  </si>
  <si>
    <t>X323</t>
  </si>
  <si>
    <t>320900011324</t>
  </si>
  <si>
    <t>Bronx Early College Academy for Teaching &amp; Learning</t>
  </si>
  <si>
    <t>X324</t>
  </si>
  <si>
    <t>321100010326</t>
  </si>
  <si>
    <t>Bronx Green Middle School</t>
  </si>
  <si>
    <t>X326</t>
  </si>
  <si>
    <t>320900010327</t>
  </si>
  <si>
    <t>Comprehensive Model School Project M.S. 327</t>
  </si>
  <si>
    <t>X327</t>
  </si>
  <si>
    <t>320900010328</t>
  </si>
  <si>
    <t>New Millennium Business Academy Middle School</t>
  </si>
  <si>
    <t>X328</t>
  </si>
  <si>
    <t>320900011329</t>
  </si>
  <si>
    <t>Dreamyard Preparatory School</t>
  </si>
  <si>
    <t>X329</t>
  </si>
  <si>
    <t>321000010331</t>
  </si>
  <si>
    <t>The Bronx School of Young Leaders</t>
  </si>
  <si>
    <t>X331</t>
  </si>
  <si>
    <t>320800010333</t>
  </si>
  <si>
    <t>The Longwood Academy of Discovery</t>
  </si>
  <si>
    <t>X333</t>
  </si>
  <si>
    <t>320700011334</t>
  </si>
  <si>
    <t>International Community High School</t>
  </si>
  <si>
    <t>X334</t>
  </si>
  <si>
    <t>320800010337</t>
  </si>
  <si>
    <t>The School for Inquiry and Social Justice</t>
  </si>
  <si>
    <t>X337</t>
  </si>
  <si>
    <t>320900010339</t>
  </si>
  <si>
    <t>I.S. 339</t>
  </si>
  <si>
    <t>X339</t>
  </si>
  <si>
    <t>321000010340</t>
  </si>
  <si>
    <t>P.S. 340</t>
  </si>
  <si>
    <t>X340</t>
  </si>
  <si>
    <t>321200010341</t>
  </si>
  <si>
    <t>Accion Academy</t>
  </si>
  <si>
    <t>X341</t>
  </si>
  <si>
    <t>321000011342</t>
  </si>
  <si>
    <t>International School for Liberal Arts</t>
  </si>
  <si>
    <t>X342</t>
  </si>
  <si>
    <t>320700010343</t>
  </si>
  <si>
    <t>Academy of Applied Mathematics and Technology</t>
  </si>
  <si>
    <t>X343</t>
  </si>
  <si>
    <t>321000010344</t>
  </si>
  <si>
    <t>Ampark Neighborhood</t>
  </si>
  <si>
    <t>X344</t>
  </si>
  <si>
    <t>320800011348</t>
  </si>
  <si>
    <t>Schuylerville Preparatory High School</t>
  </si>
  <si>
    <t>X348</t>
  </si>
  <si>
    <t>320800011349</t>
  </si>
  <si>
    <t>Bronx River High School</t>
  </si>
  <si>
    <t>X349</t>
  </si>
  <si>
    <t>320900011350</t>
  </si>
  <si>
    <t>New Directions Secondary School</t>
  </si>
  <si>
    <t>X350</t>
  </si>
  <si>
    <t>321000011351</t>
  </si>
  <si>
    <t>Bronx Collaborative High School</t>
  </si>
  <si>
    <t>X351</t>
  </si>
  <si>
    <t>307500012352</t>
  </si>
  <si>
    <t>The Vida Bogart School for All Children</t>
  </si>
  <si>
    <t>X352</t>
  </si>
  <si>
    <t>321000011353</t>
  </si>
  <si>
    <t>World View High School</t>
  </si>
  <si>
    <t>X353</t>
  </si>
  <si>
    <t>321100010355</t>
  </si>
  <si>
    <t>Bronx Alliance Middle School</t>
  </si>
  <si>
    <t>X355</t>
  </si>
  <si>
    <t>321100010357</t>
  </si>
  <si>
    <t>Young Voices Academy of the Bronx</t>
  </si>
  <si>
    <t>X357</t>
  </si>
  <si>
    <t>320700010359</t>
  </si>
  <si>
    <t>Concourse Village Elementary School</t>
  </si>
  <si>
    <t>X359</t>
  </si>
  <si>
    <t>321000010360</t>
  </si>
  <si>
    <t>X360</t>
  </si>
  <si>
    <t>320900010361</t>
  </si>
  <si>
    <t>The Highbridge Green School</t>
  </si>
  <si>
    <t>X361</t>
  </si>
  <si>
    <t>321000010363</t>
  </si>
  <si>
    <t>Academy for Personal Leadership and Excellence</t>
  </si>
  <si>
    <t>X363</t>
  </si>
  <si>
    <t>320900011365</t>
  </si>
  <si>
    <t>Academy for Language and Technology</t>
  </si>
  <si>
    <t>X365</t>
  </si>
  <si>
    <t>320800011367</t>
  </si>
  <si>
    <t>Archimedes Academy for Math, Science and Technology Applications</t>
  </si>
  <si>
    <t>X367</t>
  </si>
  <si>
    <t>321000010368</t>
  </si>
  <si>
    <t>In-Tech Academy (M.S. / High School 368)</t>
  </si>
  <si>
    <t>X368</t>
  </si>
  <si>
    <t>320700010369</t>
  </si>
  <si>
    <t>Young Leaders Elementary School</t>
  </si>
  <si>
    <t>X369</t>
  </si>
  <si>
    <t>321100010370</t>
  </si>
  <si>
    <t>Leaders of Tomorrow</t>
  </si>
  <si>
    <t>X370</t>
  </si>
  <si>
    <t>320800010371</t>
  </si>
  <si>
    <t>Urban Institute of Mathematics</t>
  </si>
  <si>
    <t>X371</t>
  </si>
  <si>
    <t>321000011374</t>
  </si>
  <si>
    <t>Knowledge and Power Preparatory Academy International High School (KAPPA)</t>
  </si>
  <si>
    <t>X374</t>
  </si>
  <si>
    <t>320800010375</t>
  </si>
  <si>
    <t>The Bronx Mathematics Preparatory School</t>
  </si>
  <si>
    <t>X375</t>
  </si>
  <si>
    <t>320800011376</t>
  </si>
  <si>
    <t>Antonia Pantoja Preparatory Academy: A College Board School</t>
  </si>
  <si>
    <t>X376</t>
  </si>
  <si>
    <t>320800011377</t>
  </si>
  <si>
    <t>Bronx Community High School</t>
  </si>
  <si>
    <t>X377</t>
  </si>
  <si>
    <t>320700011379</t>
  </si>
  <si>
    <t>Jill Chaifetz Transfer High School</t>
  </si>
  <si>
    <t>X379</t>
  </si>
  <si>
    <t>320700011381</t>
  </si>
  <si>
    <t>Bronx Haven High School</t>
  </si>
  <si>
    <t>X381</t>
  </si>
  <si>
    <t>321000010382</t>
  </si>
  <si>
    <t>Elementary School for Math, Science, and Technology</t>
  </si>
  <si>
    <t>X382</t>
  </si>
  <si>
    <t>321200010383</t>
  </si>
  <si>
    <t>Emolior Academy</t>
  </si>
  <si>
    <t>X383</t>
  </si>
  <si>
    <t>321000010386</t>
  </si>
  <si>
    <t>School for Environmental Citizenship</t>
  </si>
  <si>
    <t>X386</t>
  </si>
  <si>
    <t>321200011388</t>
  </si>
  <si>
    <t>Pan American International High School at Monroe</t>
  </si>
  <si>
    <t>X388</t>
  </si>
  <si>
    <t>321000010390</t>
  </si>
  <si>
    <t>M.S. 390</t>
  </si>
  <si>
    <t>X390</t>
  </si>
  <si>
    <t>321000010391</t>
  </si>
  <si>
    <t>The Angelo Patri Middle School</t>
  </si>
  <si>
    <t>X391</t>
  </si>
  <si>
    <t>320800010392</t>
  </si>
  <si>
    <t>Bronx Delta School</t>
  </si>
  <si>
    <t>X392</t>
  </si>
  <si>
    <t>321000010396</t>
  </si>
  <si>
    <t>P.S. 396</t>
  </si>
  <si>
    <t>X396</t>
  </si>
  <si>
    <t>321000011397</t>
  </si>
  <si>
    <t>English Language Learners and International Support Preparatory Academy (ELLIS)</t>
  </si>
  <si>
    <t>X397</t>
  </si>
  <si>
    <t>320900011403</t>
  </si>
  <si>
    <t>Bronx International High School</t>
  </si>
  <si>
    <t>X403</t>
  </si>
  <si>
    <t>320900011404</t>
  </si>
  <si>
    <t>School for Excellence</t>
  </si>
  <si>
    <t>X404</t>
  </si>
  <si>
    <t>320800011405</t>
  </si>
  <si>
    <t>Herbert H. Lehman High School</t>
  </si>
  <si>
    <t>X405</t>
  </si>
  <si>
    <t>Herbert H. Lehman YABC</t>
  </si>
  <si>
    <t>X408</t>
  </si>
  <si>
    <t>320900011412</t>
  </si>
  <si>
    <t>Bronx High School of Business</t>
  </si>
  <si>
    <t>X412</t>
  </si>
  <si>
    <t>320900011413</t>
  </si>
  <si>
    <t>Bronx High School for Medical Science</t>
  </si>
  <si>
    <t>X413</t>
  </si>
  <si>
    <t>C Columbus HS YABC</t>
  </si>
  <si>
    <t>X417</t>
  </si>
  <si>
    <t>321100011418</t>
  </si>
  <si>
    <t>Bronx High School for the Visual Arts</t>
  </si>
  <si>
    <t>X418</t>
  </si>
  <si>
    <t>320800010424</t>
  </si>
  <si>
    <t>The Hunts Point School</t>
  </si>
  <si>
    <t>X424</t>
  </si>
  <si>
    <t>320700011427</t>
  </si>
  <si>
    <t>Community School for Social Justice</t>
  </si>
  <si>
    <t>X427</t>
  </si>
  <si>
    <t>Learning to Work YABC at Monroe</t>
  </si>
  <si>
    <t>X428</t>
  </si>
  <si>
    <t>320800011432</t>
  </si>
  <si>
    <t>Bronx Bridges High School</t>
  </si>
  <si>
    <t>X432</t>
  </si>
  <si>
    <t>321000011433</t>
  </si>
  <si>
    <t>High School for Teaching and the Professions</t>
  </si>
  <si>
    <t>X433</t>
  </si>
  <si>
    <t>321000011434</t>
  </si>
  <si>
    <t>Belmont Preparatory High School</t>
  </si>
  <si>
    <t>X434</t>
  </si>
  <si>
    <t>321000011437</t>
  </si>
  <si>
    <t>Fordham High School for the Arts</t>
  </si>
  <si>
    <t>X437</t>
  </si>
  <si>
    <t>321000011438</t>
  </si>
  <si>
    <t>Fordham Leadership Academy</t>
  </si>
  <si>
    <t>X438</t>
  </si>
  <si>
    <t>321000011439</t>
  </si>
  <si>
    <t>Bronx High School for Law and Community Service</t>
  </si>
  <si>
    <t>X439</t>
  </si>
  <si>
    <t>321000011440</t>
  </si>
  <si>
    <t>Dewitt Clinton High School</t>
  </si>
  <si>
    <t>X440</t>
  </si>
  <si>
    <t>321000011442</t>
  </si>
  <si>
    <t>Celia Cruz Bronx High School of Music, The</t>
  </si>
  <si>
    <t>X442</t>
  </si>
  <si>
    <t>320900010443</t>
  </si>
  <si>
    <t>The Family School</t>
  </si>
  <si>
    <t>X443</t>
  </si>
  <si>
    <t>321000011445</t>
  </si>
  <si>
    <t>Bronx High School of Science</t>
  </si>
  <si>
    <t>X445</t>
  </si>
  <si>
    <t>321200011446</t>
  </si>
  <si>
    <t>Arturo A. Schomburg Satellite Academy Bronx</t>
  </si>
  <si>
    <t>X446</t>
  </si>
  <si>
    <t>321000010447</t>
  </si>
  <si>
    <t>Creston Academy</t>
  </si>
  <si>
    <t>X447</t>
  </si>
  <si>
    <t>320800010448</t>
  </si>
  <si>
    <t>Soundview Academy for Culture and Scholarship</t>
  </si>
  <si>
    <t>X448</t>
  </si>
  <si>
    <t>320900010449</t>
  </si>
  <si>
    <t>Grant Avenue Elementary School</t>
  </si>
  <si>
    <t>X449</t>
  </si>
  <si>
    <t>320800011452</t>
  </si>
  <si>
    <t>Gotham Collaborative High School</t>
  </si>
  <si>
    <t>X452</t>
  </si>
  <si>
    <t>320900010454</t>
  </si>
  <si>
    <t>Science and Technology Academy: A Mott Hall School</t>
  </si>
  <si>
    <t>X454</t>
  </si>
  <si>
    <t>321100011455</t>
  </si>
  <si>
    <t>Harry S Truman High School</t>
  </si>
  <si>
    <t>X455</t>
  </si>
  <si>
    <t>Alfred E. Smith Campus YABC</t>
  </si>
  <si>
    <t>X456</t>
  </si>
  <si>
    <t>320900010457</t>
  </si>
  <si>
    <t>Sheridan Academy for Young Leaders</t>
  </si>
  <si>
    <t>X457</t>
  </si>
  <si>
    <t>321200010458</t>
  </si>
  <si>
    <t>Samara Community School</t>
  </si>
  <si>
    <t>X458</t>
  </si>
  <si>
    <t>321000011459</t>
  </si>
  <si>
    <t>East Fordham Academy for the Arts</t>
  </si>
  <si>
    <t>X459</t>
  </si>
  <si>
    <t>321100010462</t>
  </si>
  <si>
    <t>Cornerstone Academy for Social Action Middle School (CASA)</t>
  </si>
  <si>
    <t>X462</t>
  </si>
  <si>
    <t>321200010463</t>
  </si>
  <si>
    <t>Urban Scholars Community School</t>
  </si>
  <si>
    <t>X463</t>
  </si>
  <si>
    <t>320800010467</t>
  </si>
  <si>
    <t>Mott Hall Community School</t>
  </si>
  <si>
    <t>X467</t>
  </si>
  <si>
    <t>321100010468</t>
  </si>
  <si>
    <t>Pelham Academy of Academics and Community Engagement</t>
  </si>
  <si>
    <t>X468</t>
  </si>
  <si>
    <t>307500012469</t>
  </si>
  <si>
    <t>P469X - The Bronx School for Continuous Learners</t>
  </si>
  <si>
    <t>X469</t>
  </si>
  <si>
    <t>320700011473</t>
  </si>
  <si>
    <t>Mott Haven Village Preparatory High School</t>
  </si>
  <si>
    <t>X473</t>
  </si>
  <si>
    <t>321000011477</t>
  </si>
  <si>
    <t>Marble Hill High School for International Studies</t>
  </si>
  <si>
    <t>X477</t>
  </si>
  <si>
    <t>321200011478</t>
  </si>
  <si>
    <t>The Cinema School</t>
  </si>
  <si>
    <t>X478</t>
  </si>
  <si>
    <t>321200011479</t>
  </si>
  <si>
    <t>Bronx Career and College Preparatory High School</t>
  </si>
  <si>
    <t>X479</t>
  </si>
  <si>
    <t>321200011480</t>
  </si>
  <si>
    <t>Bronx Regional High School</t>
  </si>
  <si>
    <t>X480</t>
  </si>
  <si>
    <t>321100010481</t>
  </si>
  <si>
    <t>The STEAM Bridge School</t>
  </si>
  <si>
    <t>X481</t>
  </si>
  <si>
    <t>321100010483</t>
  </si>
  <si>
    <t>The Matilda Avenue School</t>
  </si>
  <si>
    <t>X483</t>
  </si>
  <si>
    <t>320700011495</t>
  </si>
  <si>
    <t>University Heights Secondary School</t>
  </si>
  <si>
    <t>X495</t>
  </si>
  <si>
    <t>321100010498</t>
  </si>
  <si>
    <t>P.S./M.S. 11X498 - Van Nest Academy</t>
  </si>
  <si>
    <t>X498</t>
  </si>
  <si>
    <t>320700011500</t>
  </si>
  <si>
    <t>Hostos-Lincoln Academy of Science</t>
  </si>
  <si>
    <t>X500</t>
  </si>
  <si>
    <t>Walton YABC</t>
  </si>
  <si>
    <t>X503</t>
  </si>
  <si>
    <t>Kennedy YABC</t>
  </si>
  <si>
    <t>X504</t>
  </si>
  <si>
    <t>320900011505</t>
  </si>
  <si>
    <t>Bronx School for Law, Government and Justice</t>
  </si>
  <si>
    <t>X505</t>
  </si>
  <si>
    <t>Stevenson YABC</t>
  </si>
  <si>
    <t>X507</t>
  </si>
  <si>
    <t>321100011508</t>
  </si>
  <si>
    <t>Bronxdale High School</t>
  </si>
  <si>
    <t>X508</t>
  </si>
  <si>
    <t>321100011509</t>
  </si>
  <si>
    <t>High School of Language and Innovation</t>
  </si>
  <si>
    <t>X509</t>
  </si>
  <si>
    <t>321200011511</t>
  </si>
  <si>
    <t>Bronx Envision Academy</t>
  </si>
  <si>
    <t>X511</t>
  </si>
  <si>
    <t>321100011513</t>
  </si>
  <si>
    <t>New World High School</t>
  </si>
  <si>
    <t>X513</t>
  </si>
  <si>
    <t>321100011514</t>
  </si>
  <si>
    <t>The Bronxwood Preparatory Academy</t>
  </si>
  <si>
    <t>X514</t>
  </si>
  <si>
    <t>320900011517</t>
  </si>
  <si>
    <t>Frederick Douglass Academy III Secondary School</t>
  </si>
  <si>
    <t>X517</t>
  </si>
  <si>
    <t>321200011521</t>
  </si>
  <si>
    <t>The Metropolitan Soundview High School</t>
  </si>
  <si>
    <t>X521</t>
  </si>
  <si>
    <t>320700011522</t>
  </si>
  <si>
    <t>Bronx Design and Construction Academy</t>
  </si>
  <si>
    <t>X522</t>
  </si>
  <si>
    <t>321000011524</t>
  </si>
  <si>
    <t>Crotona International High School</t>
  </si>
  <si>
    <t>X524</t>
  </si>
  <si>
    <t>320900011525</t>
  </si>
  <si>
    <t>Bronx Leadership Academy High School</t>
  </si>
  <si>
    <t>X525</t>
  </si>
  <si>
    <t>320700011527</t>
  </si>
  <si>
    <t>Bronx Leadership Academy II High School</t>
  </si>
  <si>
    <t>X527</t>
  </si>
  <si>
    <t>321100010529</t>
  </si>
  <si>
    <t>One World Middle School at Edenwald</t>
  </si>
  <si>
    <t>X529</t>
  </si>
  <si>
    <t>320800011530</t>
  </si>
  <si>
    <t>Longwood Preparatory Academy</t>
  </si>
  <si>
    <t>X530</t>
  </si>
  <si>
    <t>321200010531</t>
  </si>
  <si>
    <t>Archer Elementary School</t>
  </si>
  <si>
    <t>X531</t>
  </si>
  <si>
    <t>321100010532</t>
  </si>
  <si>
    <t>Baychester Middle School</t>
  </si>
  <si>
    <t>X532</t>
  </si>
  <si>
    <t>321200010536</t>
  </si>
  <si>
    <t>P.S. 536</t>
  </si>
  <si>
    <t>X536</t>
  </si>
  <si>
    <t>320800011537</t>
  </si>
  <si>
    <t>Bronx Arena High School</t>
  </si>
  <si>
    <t>X537</t>
  </si>
  <si>
    <t>321100011542</t>
  </si>
  <si>
    <t>Pelham Preparatory Academy</t>
  </si>
  <si>
    <t>X542</t>
  </si>
  <si>
    <t>320900011543</t>
  </si>
  <si>
    <t>High School for Violin and Dance</t>
  </si>
  <si>
    <t>X543</t>
  </si>
  <si>
    <t>321100011544</t>
  </si>
  <si>
    <t>High School for Contemporary Arts</t>
  </si>
  <si>
    <t>X544</t>
  </si>
  <si>
    <t>321100011545</t>
  </si>
  <si>
    <t>Bronx Aerospace High School</t>
  </si>
  <si>
    <t>X545</t>
  </si>
  <si>
    <t>321000011546</t>
  </si>
  <si>
    <t>Bronx Theatre High School</t>
  </si>
  <si>
    <t>X546</t>
  </si>
  <si>
    <t>320700011548</t>
  </si>
  <si>
    <t>Careers in Sports High School</t>
  </si>
  <si>
    <t>X548</t>
  </si>
  <si>
    <t>321000011549</t>
  </si>
  <si>
    <t>Discovery High School</t>
  </si>
  <si>
    <t>X549</t>
  </si>
  <si>
    <t>321200011550</t>
  </si>
  <si>
    <t>High School of World Cultures</t>
  </si>
  <si>
    <t>X550</t>
  </si>
  <si>
    <t>320700011551</t>
  </si>
  <si>
    <t>The Urban Assembly Bronx Academy of Letters</t>
  </si>
  <si>
    <t>X551</t>
  </si>
  <si>
    <t>320900010555</t>
  </si>
  <si>
    <t>Mount Eden Children's Academy</t>
  </si>
  <si>
    <t>X555</t>
  </si>
  <si>
    <t>321100010556</t>
  </si>
  <si>
    <t>Bronx Park Middle School</t>
  </si>
  <si>
    <t>X556</t>
  </si>
  <si>
    <t>320700011557</t>
  </si>
  <si>
    <t>Mott Haven Community High School</t>
  </si>
  <si>
    <t>X557</t>
  </si>
  <si>
    <t>320800011558</t>
  </si>
  <si>
    <t>Westchester Square Academy</t>
  </si>
  <si>
    <t>X558</t>
  </si>
  <si>
    <t>320800011559</t>
  </si>
  <si>
    <t>School for Tourism and Hospitality</t>
  </si>
  <si>
    <t>X559</t>
  </si>
  <si>
    <t>320800011561</t>
  </si>
  <si>
    <t>Bronx Compass High School</t>
  </si>
  <si>
    <t>X561</t>
  </si>
  <si>
    <t>320800010562</t>
  </si>
  <si>
    <t>Blueprint Middle School</t>
  </si>
  <si>
    <t>X562</t>
  </si>
  <si>
    <t>320900011564</t>
  </si>
  <si>
    <t>Claremont International HS</t>
  </si>
  <si>
    <t>X564</t>
  </si>
  <si>
    <t>321000011565</t>
  </si>
  <si>
    <t>High School for Energy and Technology</t>
  </si>
  <si>
    <t>X565</t>
  </si>
  <si>
    <t>321100010566</t>
  </si>
  <si>
    <t>Pelham Gardens Middle School</t>
  </si>
  <si>
    <t>X566</t>
  </si>
  <si>
    <t>321100010567</t>
  </si>
  <si>
    <t>Linden Tree Elementary School</t>
  </si>
  <si>
    <t>X567</t>
  </si>
  <si>
    <t>320900010568</t>
  </si>
  <si>
    <t>Young Women's Leadership School of the Bronx</t>
  </si>
  <si>
    <t>X568</t>
  </si>
  <si>
    <t>320800010583</t>
  </si>
  <si>
    <t>P.S. 583</t>
  </si>
  <si>
    <t>X583</t>
  </si>
  <si>
    <t>320700010584</t>
  </si>
  <si>
    <t>I.S. 584</t>
  </si>
  <si>
    <t>X584</t>
  </si>
  <si>
    <t>320900010593</t>
  </si>
  <si>
    <t>M.S. 593</t>
  </si>
  <si>
    <t>X593</t>
  </si>
  <si>
    <t>320900010594</t>
  </si>
  <si>
    <t>M.S. 594</t>
  </si>
  <si>
    <t>X594</t>
  </si>
  <si>
    <t>321200010595</t>
  </si>
  <si>
    <t>P.S. 595</t>
  </si>
  <si>
    <t>X595</t>
  </si>
  <si>
    <t>307500012596</t>
  </si>
  <si>
    <t>P.S. X596</t>
  </si>
  <si>
    <t>X596</t>
  </si>
  <si>
    <t>320700011600</t>
  </si>
  <si>
    <t>Alfred E. Smith Career and Technical Education High School</t>
  </si>
  <si>
    <t>X600</t>
  </si>
  <si>
    <t>Dewitt Clinton Campus YABC</t>
  </si>
  <si>
    <t>X668</t>
  </si>
  <si>
    <t>320700011670</t>
  </si>
  <si>
    <t>Health Opportunities High School</t>
  </si>
  <si>
    <t>X670</t>
  </si>
  <si>
    <t>321200011682</t>
  </si>
  <si>
    <t>Fannie Lou Hamer Freedom High School</t>
  </si>
  <si>
    <t>X682</t>
  </si>
  <si>
    <t>321200011684</t>
  </si>
  <si>
    <t>Wings Academy</t>
  </si>
  <si>
    <t>X684</t>
  </si>
  <si>
    <t>321200011691</t>
  </si>
  <si>
    <t>Bronx Little School</t>
  </si>
  <si>
    <t>X691</t>
  </si>
  <si>
    <t>Passages Academy</t>
  </si>
  <si>
    <t>X695</t>
  </si>
  <si>
    <t>321000011696</t>
  </si>
  <si>
    <t>High School of American Studies at Lehman College</t>
  </si>
  <si>
    <t>X696</t>
  </si>
  <si>
    <t>307500012721</t>
  </si>
  <si>
    <t>P.S. X721 - Stephen McSweeney School</t>
  </si>
  <si>
    <t>X721</t>
  </si>
  <si>
    <t>307500012723</t>
  </si>
  <si>
    <t>P.S. 723</t>
  </si>
  <si>
    <t>X723</t>
  </si>
  <si>
    <t>307500012754</t>
  </si>
  <si>
    <t>J. M. Rapport School Career Development</t>
  </si>
  <si>
    <t>X754</t>
  </si>
  <si>
    <t>307500012811</t>
  </si>
  <si>
    <t>P.S. X811</t>
  </si>
  <si>
    <t>X811</t>
  </si>
  <si>
    <t>Pre-K Center District 07</t>
  </si>
  <si>
    <t>XP07</t>
  </si>
  <si>
    <t>Pre-K Center District 09</t>
  </si>
  <si>
    <t>XP09</t>
  </si>
  <si>
    <t>Pre-K Center District 10</t>
  </si>
  <si>
    <t>XP10</t>
  </si>
  <si>
    <t>Pre-K Center District 11</t>
  </si>
  <si>
    <t>XP11</t>
  </si>
  <si>
    <t>D75</t>
  </si>
  <si>
    <t>YABC</t>
  </si>
  <si>
    <t>5</t>
  </si>
  <si>
    <t>6</t>
  </si>
  <si>
    <t>8</t>
  </si>
  <si>
    <t>12</t>
  </si>
  <si>
    <t>9</t>
  </si>
  <si>
    <t>1</t>
  </si>
  <si>
    <t>2</t>
  </si>
  <si>
    <t>7</t>
  </si>
  <si>
    <t>11</t>
  </si>
  <si>
    <t>3</t>
  </si>
  <si>
    <t>4</t>
  </si>
  <si>
    <t>10</t>
  </si>
  <si>
    <t>n/a</t>
  </si>
  <si>
    <t>Total FSF Allocation Including Foundation and Collective Bargaining Costs</t>
  </si>
  <si>
    <t>Total FSF Allocation at 100% Including Foundation &amp; Adjusted for Collective Bargaining Costs</t>
  </si>
  <si>
    <t>Total FSF Allocation Gap to 100% Including Foundation &amp; Adjusted for Collective Bargaining Costs</t>
  </si>
  <si>
    <t>N/A</t>
  </si>
  <si>
    <t>Weighted Register Allocation</t>
  </si>
  <si>
    <t>Weighted Register Allocation If Local Formula Fully Funded</t>
  </si>
  <si>
    <t>Weighted Register Allocation Gap to 100%</t>
  </si>
  <si>
    <t>Foundation 
(not included in the funding %)</t>
  </si>
  <si>
    <t>Collective Bargaining for School Based Staff (not included in the funding %)</t>
  </si>
  <si>
    <t>Employee Benefits (Part A, Section II-B)</t>
  </si>
  <si>
    <t>Employee Benefits (Part A, Section II-C)</t>
  </si>
  <si>
    <t>Projected Pre-K CBO Enrollment</t>
  </si>
  <si>
    <t>Projected Pre-K CBO Funding</t>
  </si>
  <si>
    <t># of CBO Sites</t>
  </si>
  <si>
    <t>Federal Funding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</si>
</sst>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5" formatCode="&quot;$&quot;#,##0_);\(&quot;$&quot;#,##0\)"/>
    <numFmt numFmtId="7" formatCode="&quot;$&quot;#,##0.00_);\(&quot;$&quot;#,##0.00\)"/>
    <numFmt numFmtId="164" formatCode="#,##0.0_);\(#,##0.0\)"/>
    <numFmt numFmtId="165" formatCode="#,##0;\(#,##0\)"/>
    <numFmt numFmtId="166" formatCode="&quot;$&quot;#,##0"/>
    <numFmt numFmtId="167" formatCode="&quot;$&quot;#,##0.00"/>
    <numFmt numFmtId="168" formatCode="0.0%"/>
    <numFmt numFmtId="169" formatCode="0.0"/>
    <numFmt numFmtId="170" formatCode="#,##&quot;$&quot;0"/>
    <numFmt numFmtId="171" formatCode="#,##0.0"/>
    <numFmt numFmtId="172" formatCode="#,##0.0;\(#,##0.0\)"/>
    <numFmt numFmtId="173" formatCode="0.00000%"/>
  </numFmts>
  <fonts count="1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2"/>
      <color theme="1"/>
      <name val="Palatino Linotype"/>
      <family val="1"/>
    </font>
    <font>
      <sz val="11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1"/>
      <name val="Palatino Linotype"/>
      <family val="1"/>
    </font>
    <font>
      <b/>
      <sz val="11"/>
      <color theme="1"/>
      <name val="Palatino Linotype"/>
      <family val="1"/>
    </font>
    <font>
      <sz val="10"/>
      <name val="Palatino Linotype"/>
      <family val="1"/>
    </font>
    <font>
      <sz val="12"/>
      <color theme="1"/>
      <name val="Palatino Linotype"/>
      <family val="1"/>
    </font>
    <font>
      <u/>
      <sz val="10"/>
      <color theme="1"/>
      <name val="Palatino Linotype"/>
      <family val="1"/>
    </font>
    <font>
      <b/>
      <u/>
      <sz val="10"/>
      <color theme="1"/>
      <name val="Palatino Linotype"/>
      <family val="1"/>
    </font>
    <font>
      <sz val="11"/>
      <color theme="1"/>
      <name val="Calibri"/>
      <family val="2"/>
      <scheme val="minor"/>
    </font>
    <font>
      <i/>
      <sz val="11"/>
      <color theme="1"/>
      <name val="Palatino Linotype"/>
      <family val="1"/>
    </font>
    <font>
      <i/>
      <sz val="10"/>
      <color theme="1"/>
      <name val="Palatino Linotype"/>
      <family val="1"/>
    </font>
    <font>
      <sz val="10"/>
      <color theme="1"/>
      <name val="Calibri"/>
      <family val="2"/>
      <scheme val="minor"/>
    </font>
    <font>
      <b/>
      <sz val="10"/>
      <color theme="0"/>
      <name val="Palatino Linotype"/>
      <family val="1"/>
    </font>
    <font>
      <sz val="10"/>
      <color theme="0"/>
      <name val="Palatino Linotype"/>
      <family val="1"/>
    </font>
    <font>
      <b/>
      <sz val="14"/>
      <color theme="1"/>
      <name val="Palatino Linotype"/>
      <family val="1"/>
    </font>
  </fonts>
  <fills count="6">
    <fill>
      <patternFill patternType="none"/>
    </fill>
    <fill>
      <patternFill patternType="gray125"/>
    </fill>
    <fill>
      <patternFill patternType="solid">
        <fgColor rgb="FFB3F2E3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rgb="FFD9FFC5"/>
        <bgColor indexed="64"/>
      </patternFill>
    </fill>
    <fill>
      <patternFill patternType="solid">
        <fgColor rgb="FFFFC6CF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22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indent="1"/>
    </xf>
    <xf numFmtId="0" fontId="5" fillId="0" borderId="0" xfId="0" applyFont="1"/>
    <xf numFmtId="0" fontId="5" fillId="0" borderId="4" xfId="0" applyFont="1" applyBorder="1" applyAlignment="1">
      <alignment horizontal="center" wrapText="1"/>
    </xf>
    <xf numFmtId="0" fontId="5" fillId="0" borderId="0" xfId="0" applyFont="1" applyAlignment="1">
      <alignment wrapText="1"/>
    </xf>
    <xf numFmtId="0" fontId="4" fillId="0" borderId="1" xfId="0" applyNumberFormat="1" applyFont="1" applyFill="1" applyBorder="1" applyAlignment="1" applyProtection="1">
      <alignment horizontal="center"/>
      <protection locked="0"/>
    </xf>
    <xf numFmtId="165" fontId="4" fillId="0" borderId="1" xfId="0" applyNumberFormat="1" applyFont="1" applyFill="1" applyBorder="1" applyProtection="1">
      <protection locked="0"/>
    </xf>
    <xf numFmtId="0" fontId="4" fillId="0" borderId="1" xfId="0" applyFont="1" applyFill="1" applyBorder="1" applyAlignment="1" applyProtection="1">
      <alignment horizontal="center"/>
      <protection locked="0"/>
    </xf>
    <xf numFmtId="49" fontId="5" fillId="0" borderId="0" xfId="0" applyNumberFormat="1" applyFont="1" applyAlignment="1">
      <alignment horizontal="center"/>
    </xf>
    <xf numFmtId="164" fontId="5" fillId="0" borderId="0" xfId="0" applyNumberFormat="1" applyFont="1"/>
    <xf numFmtId="5" fontId="4" fillId="0" borderId="1" xfId="0" applyNumberFormat="1" applyFont="1" applyFill="1" applyBorder="1" applyProtection="1">
      <protection locked="0"/>
    </xf>
    <xf numFmtId="0" fontId="5" fillId="0" borderId="21" xfId="0" applyFont="1" applyBorder="1" applyAlignment="1">
      <alignment horizontal="center" wrapText="1"/>
    </xf>
    <xf numFmtId="0" fontId="7" fillId="0" borderId="1" xfId="0" applyNumberFormat="1" applyFont="1" applyFill="1" applyBorder="1" applyAlignment="1" applyProtection="1">
      <alignment horizontal="center"/>
      <protection locked="0"/>
    </xf>
    <xf numFmtId="166" fontId="4" fillId="0" borderId="1" xfId="0" applyNumberFormat="1" applyFont="1" applyFill="1" applyBorder="1" applyProtection="1">
      <protection locked="0"/>
    </xf>
    <xf numFmtId="165" fontId="5" fillId="0" borderId="0" xfId="0" applyNumberFormat="1" applyFont="1"/>
    <xf numFmtId="166" fontId="5" fillId="0" borderId="0" xfId="0" applyNumberFormat="1" applyFont="1"/>
    <xf numFmtId="0" fontId="5" fillId="0" borderId="0" xfId="0" applyFont="1" applyAlignment="1">
      <alignment horizontal="center"/>
    </xf>
    <xf numFmtId="165" fontId="4" fillId="0" borderId="1" xfId="0" applyNumberFormat="1" applyFont="1" applyFill="1" applyBorder="1" applyAlignment="1" applyProtection="1">
      <alignment horizontal="center"/>
      <protection locked="0"/>
    </xf>
    <xf numFmtId="165" fontId="4" fillId="0" borderId="1" xfId="0" applyNumberFormat="1" applyFont="1" applyFill="1" applyBorder="1" applyProtection="1"/>
    <xf numFmtId="0" fontId="2" fillId="0" borderId="0" xfId="0" applyFont="1" applyProtection="1"/>
    <xf numFmtId="0" fontId="3" fillId="0" borderId="0" xfId="0" applyFont="1" applyProtection="1"/>
    <xf numFmtId="0" fontId="3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5" fillId="0" borderId="0" xfId="0" applyFont="1" applyAlignment="1" applyProtection="1">
      <alignment wrapText="1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/>
    <xf numFmtId="10" fontId="5" fillId="0" borderId="0" xfId="0" applyNumberFormat="1" applyFont="1" applyFill="1" applyBorder="1" applyProtection="1"/>
    <xf numFmtId="0" fontId="8" fillId="0" borderId="0" xfId="0" applyFont="1" applyProtection="1"/>
    <xf numFmtId="0" fontId="4" fillId="0" borderId="0" xfId="0" applyFont="1" applyProtection="1"/>
    <xf numFmtId="5" fontId="4" fillId="0" borderId="0" xfId="0" applyNumberFormat="1" applyFont="1" applyProtection="1"/>
    <xf numFmtId="0" fontId="4" fillId="0" borderId="0" xfId="0" applyFont="1" applyAlignment="1" applyProtection="1">
      <alignment horizontal="right"/>
    </xf>
    <xf numFmtId="0" fontId="5" fillId="0" borderId="11" xfId="0" applyFont="1" applyBorder="1" applyProtection="1"/>
    <xf numFmtId="5" fontId="4" fillId="0" borderId="12" xfId="0" applyNumberFormat="1" applyFont="1" applyBorder="1" applyProtection="1"/>
    <xf numFmtId="0" fontId="4" fillId="0" borderId="12" xfId="0" applyFont="1" applyBorder="1" applyProtection="1"/>
    <xf numFmtId="0" fontId="9" fillId="0" borderId="12" xfId="0" applyFont="1" applyBorder="1" applyAlignment="1" applyProtection="1">
      <alignment horizontal="left" indent="2"/>
    </xf>
    <xf numFmtId="0" fontId="4" fillId="0" borderId="13" xfId="0" applyFont="1" applyBorder="1" applyProtection="1"/>
    <xf numFmtId="0" fontId="4" fillId="0" borderId="14" xfId="0" applyFont="1" applyBorder="1" applyProtection="1"/>
    <xf numFmtId="0" fontId="4" fillId="0" borderId="0" xfId="0" applyFont="1" applyBorder="1" applyAlignment="1" applyProtection="1">
      <alignment horizontal="left" indent="2"/>
    </xf>
    <xf numFmtId="0" fontId="4" fillId="0" borderId="0" xfId="0" applyFont="1" applyBorder="1" applyProtection="1"/>
    <xf numFmtId="0" fontId="4" fillId="0" borderId="10" xfId="0" applyFont="1" applyBorder="1" applyProtection="1"/>
    <xf numFmtId="0" fontId="4" fillId="0" borderId="7" xfId="0" applyFont="1" applyBorder="1" applyProtection="1"/>
    <xf numFmtId="0" fontId="4" fillId="0" borderId="8" xfId="0" applyFont="1" applyBorder="1" applyProtection="1"/>
    <xf numFmtId="0" fontId="4" fillId="0" borderId="9" xfId="0" applyFont="1" applyBorder="1" applyProtection="1"/>
    <xf numFmtId="0" fontId="4" fillId="0" borderId="11" xfId="0" applyFont="1" applyBorder="1" applyProtection="1"/>
    <xf numFmtId="0" fontId="10" fillId="0" borderId="14" xfId="0" applyFont="1" applyBorder="1" applyProtection="1"/>
    <xf numFmtId="5" fontId="5" fillId="0" borderId="1" xfId="0" applyNumberFormat="1" applyFont="1" applyBorder="1" applyAlignment="1" applyProtection="1">
      <alignment horizontal="center"/>
    </xf>
    <xf numFmtId="0" fontId="5" fillId="0" borderId="14" xfId="0" applyFont="1" applyBorder="1" applyProtection="1"/>
    <xf numFmtId="5" fontId="5" fillId="0" borderId="0" xfId="0" applyNumberFormat="1" applyFont="1" applyBorder="1" applyProtection="1"/>
    <xf numFmtId="5" fontId="4" fillId="0" borderId="0" xfId="0" applyNumberFormat="1" applyFont="1" applyBorder="1" applyProtection="1"/>
    <xf numFmtId="37" fontId="5" fillId="0" borderId="0" xfId="0" applyNumberFormat="1" applyFont="1" applyBorder="1" applyProtection="1"/>
    <xf numFmtId="0" fontId="5" fillId="0" borderId="14" xfId="0" applyFont="1" applyFill="1" applyBorder="1" applyProtection="1"/>
    <xf numFmtId="0" fontId="5" fillId="0" borderId="7" xfId="0" applyFont="1" applyBorder="1" applyProtection="1"/>
    <xf numFmtId="167" fontId="5" fillId="0" borderId="8" xfId="0" applyNumberFormat="1" applyFont="1" applyBorder="1" applyAlignment="1" applyProtection="1">
      <alignment horizontal="right"/>
    </xf>
    <xf numFmtId="0" fontId="3" fillId="0" borderId="19" xfId="0" applyFont="1" applyBorder="1"/>
    <xf numFmtId="5" fontId="5" fillId="0" borderId="5" xfId="0" applyNumberFormat="1" applyFont="1" applyBorder="1" applyAlignment="1" applyProtection="1">
      <alignment horizontal="center" wrapText="1"/>
    </xf>
    <xf numFmtId="5" fontId="5" fillId="0" borderId="6" xfId="0" applyNumberFormat="1" applyFont="1" applyBorder="1" applyAlignment="1" applyProtection="1">
      <alignment horizontal="center" wrapText="1"/>
    </xf>
    <xf numFmtId="0" fontId="4" fillId="0" borderId="14" xfId="0" applyFont="1" applyBorder="1" applyAlignment="1" applyProtection="1">
      <alignment horizontal="left" indent="1"/>
    </xf>
    <xf numFmtId="0" fontId="4" fillId="0" borderId="14" xfId="0" applyFont="1" applyFill="1" applyBorder="1" applyAlignment="1" applyProtection="1">
      <alignment horizontal="left" indent="1"/>
    </xf>
    <xf numFmtId="0" fontId="5" fillId="0" borderId="14" xfId="0" applyFont="1" applyBorder="1" applyAlignment="1" applyProtection="1">
      <alignment horizontal="left"/>
    </xf>
    <xf numFmtId="0" fontId="10" fillId="0" borderId="14" xfId="0" applyFont="1" applyBorder="1" applyAlignment="1" applyProtection="1">
      <alignment horizontal="left"/>
    </xf>
    <xf numFmtId="5" fontId="5" fillId="0" borderId="0" xfId="0" applyNumberFormat="1" applyFont="1" applyBorder="1" applyAlignment="1" applyProtection="1">
      <alignment horizontal="right"/>
    </xf>
    <xf numFmtId="5" fontId="5" fillId="0" borderId="3" xfId="0" applyNumberFormat="1" applyFont="1" applyBorder="1" applyAlignment="1" applyProtection="1">
      <alignment horizontal="center" wrapText="1"/>
    </xf>
    <xf numFmtId="166" fontId="4" fillId="0" borderId="1" xfId="0" applyNumberFormat="1" applyFont="1" applyFill="1" applyBorder="1" applyProtection="1"/>
    <xf numFmtId="0" fontId="5" fillId="0" borderId="14" xfId="0" applyFont="1" applyBorder="1" applyAlignment="1" applyProtection="1">
      <alignment horizontal="left" indent="1"/>
    </xf>
    <xf numFmtId="0" fontId="3" fillId="0" borderId="0" xfId="0" applyFont="1" applyBorder="1"/>
    <xf numFmtId="0" fontId="5" fillId="0" borderId="1" xfId="0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5" fillId="0" borderId="5" xfId="0" applyFont="1" applyBorder="1" applyAlignment="1" applyProtection="1">
      <alignment horizontal="center" wrapText="1"/>
    </xf>
    <xf numFmtId="7" fontId="5" fillId="0" borderId="8" xfId="0" applyNumberFormat="1" applyFont="1" applyBorder="1" applyAlignment="1" applyProtection="1">
      <alignment horizontal="right"/>
    </xf>
    <xf numFmtId="0" fontId="4" fillId="0" borderId="1" xfId="0" applyNumberFormat="1" applyFont="1" applyFill="1" applyBorder="1" applyAlignment="1" applyProtection="1">
      <protection locked="0"/>
    </xf>
    <xf numFmtId="0" fontId="5" fillId="0" borderId="5" xfId="0" applyFont="1" applyFill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5" xfId="0" applyFont="1" applyBorder="1" applyAlignment="1">
      <alignment horizontal="center"/>
    </xf>
    <xf numFmtId="0" fontId="13" fillId="0" borderId="0" xfId="0" applyFont="1"/>
    <xf numFmtId="0" fontId="4" fillId="0" borderId="5" xfId="0" applyFont="1" applyBorder="1"/>
    <xf numFmtId="0" fontId="5" fillId="0" borderId="5" xfId="0" applyFont="1" applyBorder="1" applyAlignment="1" applyProtection="1">
      <alignment horizontal="center"/>
    </xf>
    <xf numFmtId="0" fontId="5" fillId="0" borderId="6" xfId="0" applyFont="1" applyBorder="1" applyAlignment="1" applyProtection="1">
      <alignment horizontal="center"/>
    </xf>
    <xf numFmtId="0" fontId="5" fillId="0" borderId="5" xfId="0" applyFont="1" applyBorder="1"/>
    <xf numFmtId="0" fontId="12" fillId="0" borderId="0" xfId="0" applyFont="1" applyFill="1" applyBorder="1"/>
    <xf numFmtId="0" fontId="12" fillId="0" borderId="0" xfId="0" applyFont="1" applyBorder="1"/>
    <xf numFmtId="0" fontId="3" fillId="0" borderId="12" xfId="0" applyFont="1" applyBorder="1"/>
    <xf numFmtId="0" fontId="12" fillId="0" borderId="0" xfId="0" applyFont="1" applyFill="1" applyBorder="1" applyAlignment="1">
      <alignment horizontal="left"/>
    </xf>
    <xf numFmtId="0" fontId="6" fillId="0" borderId="15" xfId="0" applyFont="1" applyBorder="1"/>
    <xf numFmtId="0" fontId="3" fillId="0" borderId="24" xfId="0" applyFont="1" applyBorder="1"/>
    <xf numFmtId="0" fontId="3" fillId="0" borderId="16" xfId="0" applyFont="1" applyBorder="1"/>
    <xf numFmtId="0" fontId="6" fillId="0" borderId="25" xfId="0" applyFont="1" applyBorder="1"/>
    <xf numFmtId="0" fontId="6" fillId="0" borderId="26" xfId="0" applyFont="1" applyBorder="1" applyAlignment="1">
      <alignment horizontal="center"/>
    </xf>
    <xf numFmtId="0" fontId="6" fillId="0" borderId="17" xfId="0" applyFont="1" applyBorder="1"/>
    <xf numFmtId="0" fontId="3" fillId="0" borderId="18" xfId="0" applyFont="1" applyBorder="1"/>
    <xf numFmtId="0" fontId="6" fillId="0" borderId="27" xfId="0" applyFont="1" applyBorder="1" applyAlignment="1">
      <alignment horizontal="center"/>
    </xf>
    <xf numFmtId="0" fontId="3" fillId="0" borderId="17" xfId="0" applyFont="1" applyBorder="1"/>
    <xf numFmtId="37" fontId="3" fillId="0" borderId="18" xfId="0" applyNumberFormat="1" applyFont="1" applyBorder="1"/>
    <xf numFmtId="0" fontId="3" fillId="0" borderId="25" xfId="0" applyFont="1" applyBorder="1"/>
    <xf numFmtId="37" fontId="3" fillId="0" borderId="23" xfId="0" applyNumberFormat="1" applyFont="1" applyBorder="1"/>
    <xf numFmtId="5" fontId="3" fillId="0" borderId="18" xfId="0" applyNumberFormat="1" applyFont="1" applyBorder="1"/>
    <xf numFmtId="5" fontId="3" fillId="0" borderId="18" xfId="0" applyNumberFormat="1" applyFont="1" applyBorder="1" applyAlignment="1">
      <alignment horizontal="right"/>
    </xf>
    <xf numFmtId="0" fontId="6" fillId="0" borderId="27" xfId="0" applyFont="1" applyFill="1" applyBorder="1" applyAlignment="1">
      <alignment horizontal="center"/>
    </xf>
    <xf numFmtId="5" fontId="3" fillId="0" borderId="18" xfId="0" applyNumberFormat="1" applyFont="1" applyFill="1" applyBorder="1" applyAlignment="1">
      <alignment horizontal="right"/>
    </xf>
    <xf numFmtId="0" fontId="6" fillId="0" borderId="28" xfId="0" applyFont="1" applyBorder="1"/>
    <xf numFmtId="0" fontId="3" fillId="0" borderId="29" xfId="0" applyFont="1" applyBorder="1"/>
    <xf numFmtId="10" fontId="3" fillId="0" borderId="20" xfId="0" applyNumberFormat="1" applyFont="1" applyBorder="1"/>
    <xf numFmtId="0" fontId="12" fillId="0" borderId="8" xfId="0" applyFont="1" applyBorder="1"/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0" xfId="0" applyFont="1" applyBorder="1" applyProtection="1"/>
    <xf numFmtId="0" fontId="4" fillId="0" borderId="8" xfId="0" applyFont="1" applyBorder="1" applyAlignment="1" applyProtection="1">
      <alignment horizontal="left" indent="2"/>
    </xf>
    <xf numFmtId="10" fontId="5" fillId="0" borderId="8" xfId="0" applyNumberFormat="1" applyFont="1" applyBorder="1" applyProtection="1"/>
    <xf numFmtId="0" fontId="14" fillId="0" borderId="0" xfId="0" applyFont="1"/>
    <xf numFmtId="0" fontId="14" fillId="0" borderId="0" xfId="0" applyFont="1" applyBorder="1"/>
    <xf numFmtId="0" fontId="4" fillId="0" borderId="0" xfId="0" applyFont="1" applyBorder="1"/>
    <xf numFmtId="5" fontId="4" fillId="0" borderId="0" xfId="0" applyNumberFormat="1" applyFont="1" applyBorder="1"/>
    <xf numFmtId="0" fontId="5" fillId="0" borderId="1" xfId="0" applyFont="1" applyFill="1" applyBorder="1" applyAlignment="1" applyProtection="1">
      <alignment horizontal="center"/>
      <protection locked="0"/>
    </xf>
    <xf numFmtId="0" fontId="5" fillId="0" borderId="3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5" fillId="0" borderId="7" xfId="0" applyFont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5" fillId="0" borderId="9" xfId="0" applyFont="1" applyBorder="1" applyAlignment="1">
      <alignment horizontal="center" wrapText="1"/>
    </xf>
    <xf numFmtId="165" fontId="5" fillId="0" borderId="0" xfId="0" applyNumberFormat="1" applyFont="1" applyBorder="1" applyProtection="1"/>
    <xf numFmtId="7" fontId="4" fillId="0" borderId="1" xfId="0" applyNumberFormat="1" applyFont="1" applyFill="1" applyBorder="1" applyProtection="1"/>
    <xf numFmtId="165" fontId="4" fillId="0" borderId="0" xfId="0" applyNumberFormat="1" applyFont="1"/>
    <xf numFmtId="170" fontId="4" fillId="0" borderId="0" xfId="0" applyNumberFormat="1" applyFont="1"/>
    <xf numFmtId="171" fontId="5" fillId="0" borderId="0" xfId="0" applyNumberFormat="1" applyFont="1"/>
    <xf numFmtId="166" fontId="5" fillId="0" borderId="0" xfId="0" applyNumberFormat="1" applyFont="1" applyProtection="1"/>
    <xf numFmtId="168" fontId="4" fillId="0" borderId="1" xfId="2" applyNumberFormat="1" applyFont="1" applyFill="1" applyBorder="1" applyProtection="1"/>
    <xf numFmtId="0" fontId="5" fillId="0" borderId="7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center" wrapText="1"/>
    </xf>
    <xf numFmtId="0" fontId="5" fillId="0" borderId="8" xfId="0" applyFont="1" applyFill="1" applyBorder="1" applyAlignment="1">
      <alignment horizontal="center" wrapText="1"/>
    </xf>
    <xf numFmtId="165" fontId="4" fillId="0" borderId="5" xfId="0" applyNumberFormat="1" applyFont="1" applyFill="1" applyBorder="1" applyProtection="1">
      <protection locked="0"/>
    </xf>
    <xf numFmtId="7" fontId="4" fillId="0" borderId="2" xfId="0" applyNumberFormat="1" applyFont="1" applyBorder="1"/>
    <xf numFmtId="166" fontId="4" fillId="0" borderId="5" xfId="0" applyNumberFormat="1" applyFont="1" applyFill="1" applyBorder="1" applyProtection="1">
      <protection locked="0"/>
    </xf>
    <xf numFmtId="166" fontId="4" fillId="0" borderId="5" xfId="0" applyNumberFormat="1" applyFont="1" applyFill="1" applyBorder="1" applyProtection="1"/>
    <xf numFmtId="0" fontId="4" fillId="0" borderId="3" xfId="0" applyNumberFormat="1" applyFont="1" applyFill="1" applyBorder="1" applyProtection="1"/>
    <xf numFmtId="166" fontId="4" fillId="0" borderId="2" xfId="0" applyNumberFormat="1" applyFont="1" applyFill="1" applyBorder="1" applyProtection="1">
      <protection locked="0"/>
    </xf>
    <xf numFmtId="165" fontId="4" fillId="0" borderId="5" xfId="0" applyNumberFormat="1" applyFont="1" applyFill="1" applyBorder="1" applyProtection="1"/>
    <xf numFmtId="166" fontId="4" fillId="0" borderId="11" xfId="0" applyNumberFormat="1" applyFont="1" applyFill="1" applyBorder="1" applyProtection="1">
      <protection locked="0"/>
    </xf>
    <xf numFmtId="0" fontId="5" fillId="0" borderId="9" xfId="0" applyFont="1" applyBorder="1" applyAlignment="1" applyProtection="1">
      <alignment horizontal="center" wrapText="1"/>
    </xf>
    <xf numFmtId="0" fontId="5" fillId="0" borderId="6" xfId="0" applyFont="1" applyBorder="1" applyAlignment="1" applyProtection="1">
      <alignment horizontal="center" wrapText="1"/>
    </xf>
    <xf numFmtId="0" fontId="5" fillId="0" borderId="21" xfId="0" applyFont="1" applyBorder="1" applyAlignment="1" applyProtection="1">
      <alignment horizontal="center" wrapText="1"/>
    </xf>
    <xf numFmtId="0" fontId="5" fillId="0" borderId="14" xfId="0" applyFont="1" applyBorder="1" applyAlignment="1" applyProtection="1">
      <alignment horizontal="center" wrapText="1"/>
    </xf>
    <xf numFmtId="0" fontId="15" fillId="0" borderId="0" xfId="0" applyFont="1" applyBorder="1" applyAlignment="1">
      <alignment horizontal="left" indent="1"/>
    </xf>
    <xf numFmtId="0" fontId="16" fillId="0" borderId="0" xfId="0" applyFont="1" applyBorder="1"/>
    <xf numFmtId="165" fontId="16" fillId="0" borderId="0" xfId="0" applyNumberFormat="1" applyFont="1" applyFill="1" applyBorder="1"/>
    <xf numFmtId="165" fontId="16" fillId="0" borderId="0" xfId="0" applyNumberFormat="1" applyFont="1" applyFill="1" applyBorder="1" applyProtection="1"/>
    <xf numFmtId="171" fontId="4" fillId="0" borderId="1" xfId="0" applyNumberFormat="1" applyFont="1" applyFill="1" applyBorder="1" applyProtection="1">
      <protection locked="0"/>
    </xf>
    <xf numFmtId="165" fontId="3" fillId="0" borderId="1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Border="1" applyAlignment="1">
      <alignment horizontal="left" indent="4"/>
    </xf>
    <xf numFmtId="0" fontId="3" fillId="0" borderId="8" xfId="0" applyFont="1" applyBorder="1" applyAlignment="1">
      <alignment horizontal="left" indent="4"/>
    </xf>
    <xf numFmtId="0" fontId="3" fillId="0" borderId="0" xfId="0" applyFont="1" applyFill="1" applyBorder="1" applyAlignment="1">
      <alignment horizontal="left" indent="4"/>
    </xf>
    <xf numFmtId="0" fontId="3" fillId="0" borderId="0" xfId="0" applyFont="1" applyBorder="1" applyAlignment="1">
      <alignment horizontal="left" indent="5"/>
    </xf>
    <xf numFmtId="0" fontId="3" fillId="0" borderId="22" xfId="0" applyFont="1" applyBorder="1" applyAlignment="1">
      <alignment horizontal="left" indent="4"/>
    </xf>
    <xf numFmtId="172" fontId="4" fillId="0" borderId="1" xfId="0" applyNumberFormat="1" applyFont="1" applyFill="1" applyBorder="1" applyProtection="1">
      <protection locked="0"/>
    </xf>
    <xf numFmtId="172" fontId="14" fillId="0" borderId="0" xfId="0" applyNumberFormat="1" applyFont="1" applyBorder="1"/>
    <xf numFmtId="172" fontId="5" fillId="0" borderId="0" xfId="0" applyNumberFormat="1" applyFont="1" applyBorder="1" applyProtection="1"/>
    <xf numFmtId="49" fontId="4" fillId="0" borderId="3" xfId="0" applyNumberFormat="1" applyFont="1" applyFill="1" applyBorder="1" applyProtection="1"/>
    <xf numFmtId="49" fontId="4" fillId="0" borderId="1" xfId="0" applyNumberFormat="1" applyFont="1" applyFill="1" applyBorder="1" applyAlignment="1" applyProtection="1">
      <alignment horizontal="center" wrapText="1"/>
      <protection locked="0"/>
    </xf>
    <xf numFmtId="0" fontId="4" fillId="0" borderId="1" xfId="0" applyNumberFormat="1" applyFont="1" applyFill="1" applyBorder="1" applyAlignment="1" applyProtection="1">
      <alignment horizontal="left" wrapText="1"/>
      <protection locked="0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0" borderId="0" xfId="0" applyFont="1" applyAlignment="1" applyProtection="1">
      <alignment wrapText="1"/>
    </xf>
    <xf numFmtId="169" fontId="5" fillId="0" borderId="0" xfId="0" applyNumberFormat="1" applyFont="1"/>
    <xf numFmtId="165" fontId="4" fillId="0" borderId="1" xfId="0" applyNumberFormat="1" applyFont="1" applyFill="1" applyBorder="1" applyAlignment="1" applyProtection="1">
      <alignment horizontal="right" wrapText="1"/>
      <protection locked="0"/>
    </xf>
    <xf numFmtId="169" fontId="4" fillId="0" borderId="1" xfId="0" applyNumberFormat="1" applyFont="1" applyFill="1" applyBorder="1" applyAlignment="1" applyProtection="1">
      <alignment horizontal="right" wrapText="1"/>
      <protection locked="0"/>
    </xf>
    <xf numFmtId="169" fontId="4" fillId="0" borderId="2" xfId="0" applyNumberFormat="1" applyFont="1" applyFill="1" applyBorder="1" applyAlignment="1" applyProtection="1">
      <alignment horizontal="right" wrapText="1"/>
    </xf>
    <xf numFmtId="49" fontId="4" fillId="0" borderId="3" xfId="0" applyNumberFormat="1" applyFont="1" applyFill="1" applyBorder="1" applyAlignment="1" applyProtection="1">
      <alignment horizontal="left" wrapText="1"/>
      <protection locked="0"/>
    </xf>
    <xf numFmtId="10" fontId="3" fillId="0" borderId="18" xfId="2" applyNumberFormat="1" applyFont="1" applyBorder="1"/>
    <xf numFmtId="0" fontId="5" fillId="0" borderId="14" xfId="0" applyFont="1" applyBorder="1" applyAlignment="1">
      <alignment horizontal="center" wrapText="1"/>
    </xf>
    <xf numFmtId="0" fontId="5" fillId="0" borderId="0" xfId="0" applyFont="1" applyBorder="1" applyAlignment="1">
      <alignment horizontal="center" wrapText="1"/>
    </xf>
    <xf numFmtId="0" fontId="5" fillId="0" borderId="10" xfId="0" applyFont="1" applyBorder="1" applyAlignment="1">
      <alignment horizontal="center" wrapText="1"/>
    </xf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7" fontId="5" fillId="0" borderId="0" xfId="0" applyNumberFormat="1" applyFont="1" applyBorder="1" applyAlignment="1" applyProtection="1">
      <alignment horizontal="right"/>
    </xf>
    <xf numFmtId="7" fontId="5" fillId="0" borderId="0" xfId="0" applyNumberFormat="1" applyFont="1" applyBorder="1" applyProtection="1"/>
    <xf numFmtId="0" fontId="2" fillId="0" borderId="0" xfId="0" applyFont="1" applyFill="1" applyProtection="1"/>
    <xf numFmtId="0" fontId="3" fillId="0" borderId="0" xfId="0" applyFont="1" applyFill="1" applyProtection="1"/>
    <xf numFmtId="0" fontId="5" fillId="0" borderId="0" xfId="0" applyFont="1" applyFill="1" applyAlignment="1" applyProtection="1">
      <alignment horizontal="left" indent="1"/>
    </xf>
    <xf numFmtId="0" fontId="4" fillId="0" borderId="0" xfId="0" applyFont="1" applyFill="1" applyProtection="1"/>
    <xf numFmtId="0" fontId="4" fillId="0" borderId="3" xfId="0" applyNumberFormat="1" applyFont="1" applyFill="1" applyBorder="1" applyAlignment="1" applyProtection="1">
      <alignment horizontal="left" wrapText="1"/>
      <protection locked="0"/>
    </xf>
    <xf numFmtId="49" fontId="4" fillId="0" borderId="1" xfId="0" applyNumberFormat="1" applyFont="1" applyFill="1" applyBorder="1" applyAlignment="1" applyProtection="1">
      <alignment horizontal="left" wrapText="1"/>
      <protection locked="0"/>
    </xf>
    <xf numFmtId="0" fontId="3" fillId="0" borderId="0" xfId="0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5" fillId="0" borderId="0" xfId="0" applyFont="1" applyAlignment="1" applyProtection="1">
      <alignment horizontal="right"/>
      <protection locked="0"/>
    </xf>
    <xf numFmtId="166" fontId="4" fillId="0" borderId="1" xfId="0" applyNumberFormat="1" applyFont="1" applyFill="1" applyBorder="1" applyAlignment="1" applyProtection="1">
      <alignment horizontal="right"/>
      <protection locked="0"/>
    </xf>
    <xf numFmtId="166" fontId="4" fillId="0" borderId="1" xfId="0" applyNumberFormat="1" applyFont="1" applyFill="1" applyBorder="1" applyAlignment="1" applyProtection="1">
      <alignment horizontal="right"/>
    </xf>
    <xf numFmtId="166" fontId="4" fillId="0" borderId="5" xfId="0" applyNumberFormat="1" applyFont="1" applyFill="1" applyBorder="1" applyAlignment="1" applyProtection="1">
      <alignment horizontal="right"/>
      <protection locked="0"/>
    </xf>
    <xf numFmtId="166" fontId="5" fillId="0" borderId="0" xfId="0" applyNumberFormat="1" applyFont="1" applyFill="1" applyBorder="1" applyAlignment="1" applyProtection="1">
      <alignment horizontal="right"/>
    </xf>
    <xf numFmtId="0" fontId="3" fillId="0" borderId="0" xfId="0" applyFont="1" applyAlignment="1" applyProtection="1">
      <alignment horizontal="right"/>
      <protection locked="0"/>
    </xf>
    <xf numFmtId="168" fontId="4" fillId="0" borderId="1" xfId="2" applyNumberFormat="1" applyFont="1" applyFill="1" applyBorder="1" applyAlignment="1" applyProtection="1">
      <alignment horizontal="right"/>
    </xf>
    <xf numFmtId="166" fontId="4" fillId="0" borderId="2" xfId="0" applyNumberFormat="1" applyFont="1" applyFill="1" applyBorder="1" applyAlignment="1" applyProtection="1">
      <alignment horizontal="right"/>
    </xf>
    <xf numFmtId="10" fontId="5" fillId="0" borderId="0" xfId="0" applyNumberFormat="1" applyFont="1" applyFill="1" applyBorder="1" applyAlignment="1" applyProtection="1">
      <alignment horizontal="right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4" fillId="0" borderId="0" xfId="0" applyFont="1" applyFill="1"/>
    <xf numFmtId="166" fontId="4" fillId="0" borderId="0" xfId="0" applyNumberFormat="1" applyFont="1"/>
    <xf numFmtId="173" fontId="4" fillId="0" borderId="0" xfId="2" applyNumberFormat="1" applyFont="1"/>
    <xf numFmtId="0" fontId="5" fillId="0" borderId="2" xfId="0" applyFont="1" applyBorder="1" applyAlignment="1" applyProtection="1">
      <alignment horizontal="center"/>
    </xf>
    <xf numFmtId="0" fontId="5" fillId="0" borderId="3" xfId="0" applyFont="1" applyBorder="1" applyAlignment="1" applyProtection="1">
      <alignment horizontal="center"/>
    </xf>
    <xf numFmtId="5" fontId="4" fillId="0" borderId="2" xfId="0" applyNumberFormat="1" applyFont="1" applyFill="1" applyBorder="1" applyAlignment="1" applyProtection="1">
      <alignment horizontal="left"/>
      <protection locked="0"/>
    </xf>
    <xf numFmtId="5" fontId="4" fillId="0" borderId="3" xfId="0" applyNumberFormat="1" applyFont="1" applyFill="1" applyBorder="1" applyAlignment="1" applyProtection="1">
      <alignment horizontal="left"/>
      <protection locked="0"/>
    </xf>
    <xf numFmtId="49" fontId="4" fillId="0" borderId="2" xfId="0" quotePrefix="1" applyNumberFormat="1" applyFont="1" applyFill="1" applyBorder="1" applyAlignment="1" applyProtection="1">
      <alignment horizontal="left"/>
      <protection locked="0"/>
    </xf>
    <xf numFmtId="49" fontId="4" fillId="0" borderId="3" xfId="0" applyNumberFormat="1" applyFont="1" applyFill="1" applyBorder="1" applyAlignment="1" applyProtection="1">
      <alignment horizontal="left"/>
      <protection locked="0"/>
    </xf>
    <xf numFmtId="49" fontId="4" fillId="0" borderId="2" xfId="0" applyNumberFormat="1" applyFont="1" applyFill="1" applyBorder="1" applyAlignment="1" applyProtection="1">
      <alignment horizontal="left"/>
      <protection locked="0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5" fillId="3" borderId="2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17" fillId="0" borderId="0" xfId="0" applyFont="1" applyAlignment="1" applyProtection="1">
      <alignment horizontal="left" vertical="center"/>
    </xf>
    <xf numFmtId="0" fontId="17" fillId="0" borderId="22" xfId="0" applyFont="1" applyBorder="1" applyAlignment="1" applyProtection="1">
      <alignment horizontal="left" vertical="center"/>
    </xf>
  </cellXfs>
  <cellStyles count="3">
    <cellStyle name="Normal" xfId="0" builtinId="0"/>
    <cellStyle name="Normal 2" xfId="1"/>
    <cellStyle name="Percent" xfId="2" builtinId="5"/>
  </cellStyles>
  <dxfs count="135">
    <dxf>
      <fill>
        <patternFill>
          <bgColor rgb="FF84FFA1"/>
        </patternFill>
      </fill>
    </dxf>
    <dxf>
      <fill>
        <patternFill>
          <bgColor rgb="FFF16B7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8" formatCode="0.0%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alignment horizontal="right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71" formatCode="#,##0.0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70" formatCode="#,##&quot;$&quot;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fill>
        <patternFill patternType="none">
          <fgColor indexed="64"/>
          <bgColor indexed="65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theme="0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1" formatCode="&quot;$&quot;#,##0.00_);\(&quot;$&quot;#,##0.00\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1" formatCode="&quot;$&quot;#,##0.00_);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1" formatCode="&quot;$&quot;#,##0.00_);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6" formatCode="&quot;$&quot;#,##0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fill>
        <patternFill patternType="none">
          <fgColor indexed="64"/>
          <bgColor indexed="65"/>
        </patternFill>
      </fill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9" formatCode="0.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165" formatCode="#,##0;\(#,##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fill>
        <patternFill patternType="none">
          <fgColor indexed="64"/>
          <bgColor indexed="65"/>
        </patternFill>
      </fill>
      <protection locked="0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alatino Linotype"/>
        <scheme val="none"/>
      </font>
      <alignment horizontal="center" vertical="bottom" textRotation="0" wrapText="1" indent="0" justifyLastLine="0" shrinkToFit="0" readingOrder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1" defaultTableStyle="TableStyleMedium2" defaultPivotStyle="PivotStyleLight16">
    <tableStyle name="SFT" pivot="0" count="0"/>
  </tableStyles>
  <colors>
    <mruColors>
      <color rgb="FFD9FFC5"/>
      <color rgb="FFB3F2E3"/>
      <color rgb="FFFBD258"/>
      <color rgb="FF1D8281"/>
      <color rgb="FF44BF87"/>
      <color rgb="FFFFFFC1"/>
      <color rgb="FFFFC6CF"/>
      <color rgb="FFFDA898"/>
      <color rgb="FFFF9E9D"/>
      <color rgb="FFDAD8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4</xdr:row>
          <xdr:rowOff>0</xdr:rowOff>
        </xdr:from>
        <xdr:to>
          <xdr:col>3</xdr:col>
          <xdr:colOff>0</xdr:colOff>
          <xdr:row>5</xdr:row>
          <xdr:rowOff>0</xdr:rowOff>
        </xdr:to>
        <xdr:sp macro="" textlink="">
          <xdr:nvSpPr>
            <xdr:cNvPr id="4105" name="Button 9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1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Click here to add rows</a:t>
              </a:r>
            </a:p>
          </xdr:txBody>
        </xdr:sp>
        <xdr:clientData fPrintsWithSheet="0"/>
      </xdr:twoCellAnchor>
    </mc:Choice>
    <mc:Fallback/>
  </mc:AlternateContent>
</xdr:wsDr>
</file>

<file path=xl/tables/table1.xml><?xml version="1.0" encoding="utf-8"?>
<table xmlns="http://schemas.openxmlformats.org/spreadsheetml/2006/main" id="1" name="TableB" displayName="TableB" ref="A7:W1634" totalsRowShown="0" headerRowDxfId="115" dataDxfId="113" headerRowBorderDxfId="114" tableBorderDxfId="112" totalsRowBorderDxfId="111">
  <autoFilter ref="A7:W163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name="BEDS Code" dataDxfId="110"/>
    <tableColumn id="2" name="School Name" dataDxfId="109"/>
    <tableColumn id="3" name="Local School Code" dataDxfId="108"/>
    <tableColumn id="4" name="School Type" dataDxfId="107"/>
    <tableColumn id="5" name="Lowest Grade" dataDxfId="106"/>
    <tableColumn id="6" name="Highest Grade" dataDxfId="105"/>
    <tableColumn id="7" name="Does this school serve its full planned grade span? (Y/N)" dataDxfId="104"/>
    <tableColumn id="8" name="If no, is this school opening this school year? (Y/N)" dataDxfId="103"/>
    <tableColumn id="9" name="Is the school scheduled to close? (Y/N)" dataDxfId="102"/>
    <tableColumn id="10" name="If so, what year?" dataDxfId="101"/>
    <tableColumn id="11" name="K-12 Enrollment" dataDxfId="100"/>
    <tableColumn id="12" name="Pre-K_x000a_Enrollment" dataDxfId="99"/>
    <tableColumn id="13" name="Preschool Special Ed Enrollment" dataDxfId="98"/>
    <tableColumn id="14" name="K-12_x000a_FRPL_x000a_Count" dataDxfId="97"/>
    <tableColumn id="15" name="K-12_x000a_ELL _x000a_Count" dataDxfId="96"/>
    <tableColumn id="16" name="K-12_x000a_SWD_x000a_Count" dataDxfId="95"/>
    <tableColumn id="17" name="Classroom Teachers w/ 0-3 Years Experience" dataDxfId="94"/>
    <tableColumn id="18" name="Classroom Teachers w/ More than 3 Years Experience" dataDxfId="93"/>
    <tableColumn id="19" name="Para-_x000a_professional Classroom Staff" dataDxfId="92"/>
    <tableColumn id="20" name="Principals &amp; Other Admin Staff" dataDxfId="91"/>
    <tableColumn id="21" name="Pupil Support Services Staff" dataDxfId="90"/>
    <tableColumn id="22" name="All Remaining Staff" dataDxfId="89"/>
    <tableColumn id="23" name="Total Staff" dataDxfId="88">
      <calculatedColumnFormula>SUM(Q8:V8)</calculatedColumnFormula>
    </tableColumn>
  </tableColumns>
  <tableStyleInfo name="SFT" showFirstColumn="0" showLastColumn="0" showRowStripes="1" showColumnStripes="0"/>
</table>
</file>

<file path=xl/tables/table2.xml><?xml version="1.0" encoding="utf-8"?>
<table xmlns="http://schemas.openxmlformats.org/spreadsheetml/2006/main" id="3" name="TableC" displayName="TableC" ref="A7:Y1634" totalsRowShown="0" headerRowDxfId="86" dataDxfId="85" tableBorderDxfId="84">
  <autoFilter ref="A7:Y163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</autoFilter>
  <tableColumns count="25">
    <tableColumn id="1" name="BEDS Code" dataDxfId="83">
      <calculatedColumnFormula>IF(ISBLANK(TableB[[#This Row],[BEDS Code]]),"",TableB[[#This Row],[BEDS Code]])</calculatedColumnFormula>
    </tableColumn>
    <tableColumn id="2" name="School Name" dataDxfId="82">
      <calculatedColumnFormula>IF(ISBLANK(TableB[[#This Row],[School Name]]),"",TableB[[#This Row],[School Name]])</calculatedColumnFormula>
    </tableColumn>
    <tableColumn id="3" name="Local School Code" dataDxfId="81">
      <calculatedColumnFormula>IF(ISBLANK(TableB[[#This Row],[Local School Code]]),"",TableB[[#This Row],[Local School Code]])</calculatedColumnFormula>
    </tableColumn>
    <tableColumn id="4" name="Classroom Teachers" dataDxfId="80"/>
    <tableColumn id="5" name="All Other Salaries" dataDxfId="79"/>
    <tableColumn id="6" name="Employee Benefits" dataDxfId="78">
      <calculatedColumnFormula>IFERROR(SUM(TableC[[#This Row],[Classroom Teachers]:[All Other Salaries]])*'Part-A'!$C$92,0)</calculatedColumnFormula>
    </tableColumn>
    <tableColumn id="7" name="BOCES Services" dataDxfId="77"/>
    <tableColumn id="8" name="All Other" dataDxfId="76"/>
    <tableColumn id="9" name="Total Allocation by Object" dataDxfId="75">
      <calculatedColumnFormula>SUM(D8:H8)</calculatedColumnFormula>
    </tableColumn>
    <tableColumn id="10" name="Grades K-12" dataDxfId="74"/>
    <tableColumn id="11" name="Pre-K" dataDxfId="73"/>
    <tableColumn id="12" name="Grades K- 12" dataDxfId="72"/>
    <tableColumn id="13" name="Preschool" dataDxfId="71"/>
    <tableColumn id="14" name="School Administration" dataDxfId="70"/>
    <tableColumn id="15" name="Instructional Media" dataDxfId="69"/>
    <tableColumn id="16" name="Pupil_x000a_Support_x000a_Services" dataDxfId="68"/>
    <tableColumn id="17" name="Total Allocation by Purpose" dataDxfId="67">
      <calculatedColumnFormula>SUM(J8:P8)</calculatedColumnFormula>
    </tableColumn>
    <tableColumn id="18" name="State &amp; Local Funding" dataDxfId="66"/>
    <tableColumn id="19" name="Federal _x000a_Funding" dataDxfId="65"/>
    <tableColumn id="25" name="Total Funding Source by School" dataDxfId="64">
      <calculatedColumnFormula>SUM(TableC[[#This Row],[State &amp; Local Funding]:[Federal 
Funding]])</calculatedColumnFormula>
    </tableColumn>
    <tableColumn id="20" name="State &amp; Local_x000a_Funding per Pupil" dataDxfId="63">
      <calculatedColumnFormula>IFERROR(TableC[[#This Row],[State &amp; Local Funding]]/SUM(TableB[[#This Row],[K-12 Enrollment]:[Pre-K
Enrollment]]),"")</calculatedColumnFormula>
    </tableColumn>
    <tableColumn id="21" name="Federal Funding _x000a_per Pupil" dataDxfId="62">
      <calculatedColumnFormula>IFERROR(TableC[[#This Row],[Federal 
Funding]]/SUM(TableB[[#This Row],[K-12 Enrollment]:[Pre-K
Enrollment]]),"")</calculatedColumnFormula>
    </tableColumn>
    <tableColumn id="22" name="Central District Costs" dataDxfId="61">
      <calculatedColumnFormula>IFERROR(CentralCostperPupil*SUM(TableB[[#This Row],[K-12 Enrollment]:[Pre-K
Enrollment]]),"")</calculatedColumnFormula>
    </tableColumn>
    <tableColumn id="23" name="Total School Allocation w/ Central District Costs" dataDxfId="60">
      <calculatedColumnFormula>SUM(Q8,W8)</calculatedColumnFormula>
    </tableColumn>
    <tableColumn id="24" name="Total School Funding per Pupil" dataDxfId="59">
      <calculatedColumnFormula>IFERROR(TableC[[#This Row],[Total School Allocation w/ Central District Costs]]/SUM(TableB[[#This Row],[K-12 Enrollment]:[Pre-K
Enrollment]]),"")</calculatedColumnFormula>
    </tableColumn>
  </tableColumns>
  <tableStyleInfo name="SFT" showFirstColumn="0" showLastColumn="0" showRowStripes="1" showColumnStripes="0"/>
</table>
</file>

<file path=xl/tables/table3.xml><?xml version="1.0" encoding="utf-8"?>
<table xmlns="http://schemas.openxmlformats.org/spreadsheetml/2006/main" id="4" name="TableD" displayName="TableD" ref="A7:Y1634" totalsRowShown="0" headerRowDxfId="52" dataDxfId="51" tableBorderDxfId="50">
  <autoFilter ref="A7:Y1634"/>
  <tableColumns count="25">
    <tableColumn id="1" name="BEDS Code" dataDxfId="49">
      <calculatedColumnFormula>IF(ISBLANK(TableB[[#This Row],[BEDS Code]]),"",TableB[[#This Row],[BEDS Code]])</calculatedColumnFormula>
    </tableColumn>
    <tableColumn id="2" name="School Name" dataDxfId="48">
      <calculatedColumnFormula>IF(ISBLANK(TableB[[#This Row],[School Name]]),"",TableB[[#This Row],[School Name]])</calculatedColumnFormula>
    </tableColumn>
    <tableColumn id="3" name="Local School Code" dataDxfId="47">
      <calculatedColumnFormula>IF(ISBLANK(TableB[[#This Row],[Local School Code]]),"",TableB[[#This Row],[Local School Code]])</calculatedColumnFormula>
    </tableColumn>
    <tableColumn id="4" name="Does this school offer a Pre-K program? (Y/N)" dataDxfId="46"/>
    <tableColumn id="5" name="Does this school offer student/family support or community schools services? (Y/N)" dataDxfId="45"/>
    <tableColumn id="6" name="4-Year-Old _x000a_Full-Day" dataDxfId="44"/>
    <tableColumn id="7" name="4-Year-Old _x000a_Half-Day" dataDxfId="43"/>
    <tableColumn id="8" name="3-Year-Old _x000a_Full-Day" dataDxfId="42"/>
    <tableColumn id="9" name="3-Year-Old _x000a_Half-Day" dataDxfId="41"/>
    <tableColumn id="10" name="Total Pre-K Enrollment" dataDxfId="40">
      <calculatedColumnFormula>SUM(F8:I8)</calculatedColumnFormula>
    </tableColumn>
    <tableColumn id="11" name="State Grants" dataDxfId="39"/>
    <tableColumn id="12" name="Other State &amp;  Local Funding" dataDxfId="38"/>
    <tableColumn id="13" name="Federal  Funding" dataDxfId="37"/>
    <tableColumn id="14" name="Total Pre-K Spending" dataDxfId="36">
      <calculatedColumnFormula>SUM(K8:M8)</calculatedColumnFormula>
    </tableColumn>
    <tableColumn id="15" name="Community Schools Site Coordinator (FTE Basis)" dataDxfId="35"/>
    <tableColumn id="16" name="Enriched Academic Services" dataDxfId="34"/>
    <tableColumn id="17" name="Health, Mental Health/_x000a_Counseling, Dental Care" dataDxfId="33"/>
    <tableColumn id="18" name="Nutrition Services" dataDxfId="32"/>
    <tableColumn id="19" name="Legal Services" dataDxfId="31"/>
    <tableColumn id="20" name="After-School Programs/_x000a_Extended Day Programs" dataDxfId="30"/>
    <tableColumn id="21" name="All Other" dataDxfId="29"/>
    <tableColumn id="22" name="Total Community Schools Spending" dataDxfId="28">
      <calculatedColumnFormula>SUM(P8:U8)</calculatedColumnFormula>
    </tableColumn>
    <tableColumn id="23" name="Foundation Aid Community Schools Set-Aside" dataDxfId="27"/>
    <tableColumn id="24" name="Other State &amp; Local Funding" dataDxfId="26"/>
    <tableColumn id="25" name="Federal _x000a_Funding" dataDxfId="25"/>
  </tableColumns>
  <tableStyleInfo name="SFT" showFirstColumn="0" showLastColumn="0" showRowStripes="1" showColumnStripes="0"/>
</table>
</file>

<file path=xl/tables/table4.xml><?xml version="1.0" encoding="utf-8"?>
<table xmlns="http://schemas.openxmlformats.org/spreadsheetml/2006/main" id="5" name="TableE" displayName="TableE" ref="A7:O1634" totalsRowShown="0" headerRowDxfId="18" tableBorderDxfId="17">
  <autoFilter ref="A7:O163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12" hiddenButton="1"/>
    <filterColumn colId="13" hiddenButton="1"/>
    <filterColumn colId="14" hiddenButton="1"/>
  </autoFilter>
  <tableColumns count="15">
    <tableColumn id="1" name="BEDS Code" dataDxfId="16">
      <calculatedColumnFormula>IF(ISBLANK(TableB[[#This Row],[BEDS Code]]),"",TableB[[#This Row],[BEDS Code]])</calculatedColumnFormula>
    </tableColumn>
    <tableColumn id="2" name="School Name" dataDxfId="15">
      <calculatedColumnFormula>IF(ISBLANK(TableB[[#This Row],[School Name]]),"",TableB[[#This Row],[School Name]])</calculatedColumnFormula>
    </tableColumn>
    <tableColumn id="3" name="Local School Code" dataDxfId="14">
      <calculatedColumnFormula>IF(ISBLANK(TableB[[#This Row],[Local School Code]]),"",TableB[[#This Row],[Local School Code]])</calculatedColumnFormula>
    </tableColumn>
    <tableColumn id="4" name="Weighted Register Allocation" dataDxfId="13"/>
    <tableColumn id="5" name="Weighted Register Allocation If Local Formula Fully Funded" dataDxfId="12"/>
    <tableColumn id="6" name="Weighted Register Allocation Gap to 100%" dataDxfId="11"/>
    <tableColumn id="7" name="% Funded" dataDxfId="10" dataCellStyle="Percent">
      <calculatedColumnFormula>IFERROR(D8/E8,"")</calculatedColumnFormula>
    </tableColumn>
    <tableColumn id="11" name="Foundation _x000a_(not included in the funding %)" dataDxfId="9" dataCellStyle="Percent"/>
    <tableColumn id="12" name="Collective Bargaining for School Based Staff (not included in the funding %)" dataDxfId="8" dataCellStyle="Percent"/>
    <tableColumn id="13" name="Total FSF Allocation Including Foundation and Collective Bargaining Costs" dataDxfId="7" dataCellStyle="Percent"/>
    <tableColumn id="14" name="Total FSF Allocation at 100% Including Foundation &amp; Adjusted for Collective Bargaining Costs" dataDxfId="6" dataCellStyle="Percent"/>
    <tableColumn id="15" name="Total FSF Allocation Gap to 100% Including Foundation &amp; Adjusted for Collective Bargaining Costs" dataDxfId="5" dataCellStyle="Percent"/>
    <tableColumn id="8" name="Total Funding (See Part C)" dataDxfId="4">
      <calculatedColumnFormula>IF(L8="N/A","N/A",'Part-C'!I8)</calculatedColumnFormula>
    </tableColumn>
    <tableColumn id="9" name="Local Formula as % of Total Funding" dataDxfId="3" dataCellStyle="Percent">
      <calculatedColumnFormula>IFERROR(J8/M8,"")</calculatedColumnFormula>
    </tableColumn>
    <tableColumn id="10" name="Other Funding" dataDxfId="2">
      <calculatedColumnFormula>IF(L8="N/A","N/A",M8-J8)</calculatedColumnFormula>
    </tableColumn>
  </tableColumns>
  <tableStyleInfo name="SF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92"/>
  <sheetViews>
    <sheetView showGridLines="0" tabSelected="1" zoomScaleNormal="100" workbookViewId="0">
      <selection activeCell="B1" sqref="B1"/>
    </sheetView>
  </sheetViews>
  <sheetFormatPr defaultColWidth="9.140625" defaultRowHeight="16.5" x14ac:dyDescent="0.3"/>
  <cols>
    <col min="1" max="1" width="3" style="23" customWidth="1"/>
    <col min="2" max="2" width="62.85546875" style="31" bestFit="1" customWidth="1"/>
    <col min="3" max="3" width="15.42578125" style="32" bestFit="1" customWidth="1"/>
    <col min="4" max="5" width="15.42578125" style="31" bestFit="1" customWidth="1"/>
    <col min="6" max="6" width="12.5703125" style="31" customWidth="1"/>
    <col min="7" max="8" width="15.42578125" style="31" customWidth="1"/>
    <col min="9" max="16384" width="9.140625" style="23"/>
  </cols>
  <sheetData>
    <row r="1" spans="1:8" ht="18" x14ac:dyDescent="0.35">
      <c r="A1" s="30"/>
      <c r="B1" s="22" t="s">
        <v>36</v>
      </c>
      <c r="F1" s="33" t="s">
        <v>47</v>
      </c>
      <c r="G1" s="200" t="s">
        <v>237</v>
      </c>
      <c r="H1" s="201"/>
    </row>
    <row r="2" spans="1:8" x14ac:dyDescent="0.3">
      <c r="A2" s="31"/>
      <c r="F2" s="33" t="s">
        <v>11</v>
      </c>
      <c r="G2" s="202" t="s">
        <v>238</v>
      </c>
      <c r="H2" s="203"/>
    </row>
    <row r="3" spans="1:8" x14ac:dyDescent="0.3">
      <c r="A3" s="31"/>
      <c r="F3" s="33" t="s">
        <v>136</v>
      </c>
      <c r="G3" s="202" t="s">
        <v>223</v>
      </c>
      <c r="H3" s="203"/>
    </row>
    <row r="4" spans="1:8" x14ac:dyDescent="0.3">
      <c r="A4" s="31"/>
      <c r="B4" s="28" t="s">
        <v>37</v>
      </c>
      <c r="F4" s="33"/>
      <c r="G4" s="110"/>
      <c r="H4" s="110"/>
    </row>
    <row r="5" spans="1:8" x14ac:dyDescent="0.3">
      <c r="B5" s="34"/>
      <c r="C5" s="35"/>
      <c r="D5" s="36"/>
      <c r="E5" s="37" t="s">
        <v>42</v>
      </c>
      <c r="F5" s="36"/>
      <c r="G5" s="36"/>
      <c r="H5" s="38"/>
    </row>
    <row r="6" spans="1:8" x14ac:dyDescent="0.3">
      <c r="B6" s="39" t="s">
        <v>38</v>
      </c>
      <c r="C6" s="204" t="s">
        <v>239</v>
      </c>
      <c r="D6" s="203"/>
      <c r="E6" s="40" t="s">
        <v>43</v>
      </c>
      <c r="F6" s="41"/>
      <c r="G6" s="204" t="s">
        <v>243</v>
      </c>
      <c r="H6" s="203"/>
    </row>
    <row r="7" spans="1:8" x14ac:dyDescent="0.3">
      <c r="B7" s="39" t="s">
        <v>39</v>
      </c>
      <c r="C7" s="204" t="s">
        <v>240</v>
      </c>
      <c r="D7" s="203"/>
      <c r="E7" s="40" t="s">
        <v>44</v>
      </c>
      <c r="F7" s="41"/>
      <c r="G7" s="204"/>
      <c r="H7" s="203"/>
    </row>
    <row r="8" spans="1:8" x14ac:dyDescent="0.3">
      <c r="B8" s="39" t="s">
        <v>40</v>
      </c>
      <c r="C8" s="204" t="s">
        <v>241</v>
      </c>
      <c r="D8" s="203"/>
      <c r="E8" s="40" t="s">
        <v>45</v>
      </c>
      <c r="F8" s="41"/>
      <c r="G8" s="204" t="s">
        <v>244</v>
      </c>
      <c r="H8" s="203"/>
    </row>
    <row r="9" spans="1:8" x14ac:dyDescent="0.3">
      <c r="B9" s="43" t="s">
        <v>41</v>
      </c>
      <c r="C9" s="204" t="s">
        <v>242</v>
      </c>
      <c r="D9" s="203"/>
      <c r="E9" s="108" t="s">
        <v>46</v>
      </c>
      <c r="F9" s="44"/>
      <c r="G9" s="204" t="s">
        <v>245</v>
      </c>
      <c r="H9" s="203"/>
    </row>
    <row r="10" spans="1:8" x14ac:dyDescent="0.3">
      <c r="B10" s="41"/>
      <c r="C10" s="51"/>
      <c r="D10" s="41"/>
      <c r="E10" s="41"/>
      <c r="F10" s="41"/>
      <c r="G10" s="41"/>
      <c r="H10" s="41"/>
    </row>
    <row r="11" spans="1:8" x14ac:dyDescent="0.3">
      <c r="B11" s="5" t="s">
        <v>215</v>
      </c>
    </row>
    <row r="12" spans="1:8" x14ac:dyDescent="0.3">
      <c r="B12" s="46"/>
      <c r="C12" s="64"/>
      <c r="D12" s="198" t="s">
        <v>35</v>
      </c>
      <c r="E12" s="199"/>
      <c r="F12" s="36"/>
      <c r="G12" s="36"/>
      <c r="H12" s="38"/>
    </row>
    <row r="13" spans="1:8" x14ac:dyDescent="0.3">
      <c r="B13" s="47" t="s">
        <v>104</v>
      </c>
      <c r="C13" s="58" t="s">
        <v>17</v>
      </c>
      <c r="D13" s="48" t="s">
        <v>33</v>
      </c>
      <c r="E13" s="48" t="s">
        <v>34</v>
      </c>
      <c r="F13" s="41"/>
      <c r="G13" s="41"/>
      <c r="H13" s="42"/>
    </row>
    <row r="14" spans="1:8" x14ac:dyDescent="0.3">
      <c r="B14" s="59" t="s">
        <v>0</v>
      </c>
      <c r="C14" s="13">
        <v>26156275587</v>
      </c>
      <c r="D14" s="13">
        <v>26044477659</v>
      </c>
      <c r="E14" s="13">
        <v>111797928</v>
      </c>
      <c r="F14" s="41"/>
      <c r="G14" s="41"/>
      <c r="H14" s="42"/>
    </row>
    <row r="15" spans="1:8" x14ac:dyDescent="0.3">
      <c r="B15" s="59" t="s">
        <v>1</v>
      </c>
      <c r="C15" s="13">
        <v>2850779253</v>
      </c>
      <c r="D15" s="13">
        <v>1528775543</v>
      </c>
      <c r="E15" s="13">
        <v>1322003710</v>
      </c>
      <c r="F15" s="41"/>
      <c r="G15" s="41"/>
      <c r="H15" s="42"/>
    </row>
    <row r="16" spans="1:8" x14ac:dyDescent="0.3">
      <c r="B16" s="59" t="s">
        <v>79</v>
      </c>
      <c r="C16" s="13">
        <v>581343986</v>
      </c>
      <c r="D16" s="13">
        <v>61200857</v>
      </c>
      <c r="E16" s="13">
        <v>520143129</v>
      </c>
      <c r="F16" s="41"/>
      <c r="G16" s="41"/>
      <c r="H16" s="42"/>
    </row>
    <row r="17" spans="2:8" x14ac:dyDescent="0.3">
      <c r="B17" s="59" t="s">
        <v>80</v>
      </c>
      <c r="C17" s="13">
        <v>2729162701</v>
      </c>
      <c r="D17" s="13">
        <v>2729162701</v>
      </c>
      <c r="E17" s="13">
        <v>0</v>
      </c>
      <c r="F17" s="41"/>
      <c r="G17" s="41"/>
      <c r="H17" s="42"/>
    </row>
    <row r="18" spans="2:8" x14ac:dyDescent="0.3">
      <c r="B18" s="49" t="s">
        <v>2</v>
      </c>
      <c r="C18" s="50">
        <f>SUM(C14:C17)</f>
        <v>32317561527</v>
      </c>
      <c r="D18" s="50">
        <f t="shared" ref="D18:E18" si="0">SUM(D14:D17)</f>
        <v>30363616760</v>
      </c>
      <c r="E18" s="50">
        <f t="shared" si="0"/>
        <v>1953944767</v>
      </c>
      <c r="F18" s="41"/>
      <c r="G18" s="41"/>
      <c r="H18" s="42"/>
    </row>
    <row r="19" spans="2:8" x14ac:dyDescent="0.3">
      <c r="B19" s="39"/>
      <c r="C19" s="51"/>
      <c r="D19" s="41"/>
      <c r="E19" s="41"/>
      <c r="F19" s="41"/>
      <c r="G19" s="41"/>
      <c r="H19" s="42"/>
    </row>
    <row r="20" spans="2:8" x14ac:dyDescent="0.3">
      <c r="B20" s="39"/>
      <c r="C20" s="51"/>
      <c r="D20" s="198" t="s">
        <v>35</v>
      </c>
      <c r="E20" s="199"/>
      <c r="F20" s="41"/>
      <c r="G20" s="41"/>
      <c r="H20" s="42"/>
    </row>
    <row r="21" spans="2:8" x14ac:dyDescent="0.3">
      <c r="B21" s="47" t="s">
        <v>105</v>
      </c>
      <c r="C21" s="57" t="s">
        <v>17</v>
      </c>
      <c r="D21" s="48" t="s">
        <v>33</v>
      </c>
      <c r="E21" s="48" t="s">
        <v>34</v>
      </c>
      <c r="F21" s="41"/>
      <c r="G21" s="41"/>
      <c r="H21" s="42"/>
    </row>
    <row r="22" spans="2:8" x14ac:dyDescent="0.3">
      <c r="B22" s="59" t="s">
        <v>3</v>
      </c>
      <c r="C22" s="13">
        <v>0</v>
      </c>
      <c r="D22" s="13">
        <v>0</v>
      </c>
      <c r="E22" s="13">
        <v>0</v>
      </c>
      <c r="F22" s="41"/>
      <c r="G22" s="41"/>
      <c r="H22" s="42"/>
    </row>
    <row r="23" spans="2:8" x14ac:dyDescent="0.3">
      <c r="B23" s="59" t="s">
        <v>4</v>
      </c>
      <c r="C23" s="13">
        <v>2729162701</v>
      </c>
      <c r="D23" s="13">
        <v>2729162701</v>
      </c>
      <c r="E23" s="13">
        <v>0</v>
      </c>
      <c r="F23" s="41"/>
      <c r="G23" s="41"/>
      <c r="H23" s="42"/>
    </row>
    <row r="24" spans="2:8" x14ac:dyDescent="0.3">
      <c r="B24" s="59" t="s">
        <v>74</v>
      </c>
      <c r="C24" s="13">
        <v>577471985</v>
      </c>
      <c r="D24" s="13">
        <v>61200857</v>
      </c>
      <c r="E24" s="13">
        <v>516271128</v>
      </c>
      <c r="F24" s="41"/>
      <c r="G24" s="41"/>
      <c r="H24" s="42"/>
    </row>
    <row r="25" spans="2:8" x14ac:dyDescent="0.3">
      <c r="B25" s="60" t="s">
        <v>6</v>
      </c>
      <c r="C25" s="13">
        <v>78107500</v>
      </c>
      <c r="D25" s="13">
        <v>78107500</v>
      </c>
      <c r="E25" s="13">
        <v>0</v>
      </c>
      <c r="F25" s="41"/>
      <c r="G25" s="41"/>
      <c r="H25" s="42"/>
    </row>
    <row r="26" spans="2:8" x14ac:dyDescent="0.3">
      <c r="B26" s="60" t="s">
        <v>31</v>
      </c>
      <c r="C26" s="13">
        <v>18480918</v>
      </c>
      <c r="D26" s="13">
        <v>18480918</v>
      </c>
      <c r="E26" s="13">
        <v>0</v>
      </c>
      <c r="F26" s="41"/>
      <c r="G26" s="41"/>
      <c r="H26" s="42"/>
    </row>
    <row r="27" spans="2:8" x14ac:dyDescent="0.3">
      <c r="B27" s="59" t="s">
        <v>5</v>
      </c>
      <c r="C27" s="13">
        <v>1197639319</v>
      </c>
      <c r="D27" s="13">
        <v>1197639319</v>
      </c>
      <c r="E27" s="13">
        <v>0</v>
      </c>
      <c r="F27" s="41"/>
      <c r="G27" s="41"/>
      <c r="H27" s="42"/>
    </row>
    <row r="28" spans="2:8" x14ac:dyDescent="0.3">
      <c r="B28" s="60" t="s">
        <v>199</v>
      </c>
      <c r="C28" s="13">
        <v>167658919.79136628</v>
      </c>
      <c r="D28" s="13">
        <v>163786918.79136628</v>
      </c>
      <c r="E28" s="13">
        <v>3872001</v>
      </c>
      <c r="F28" s="41"/>
      <c r="G28" s="41"/>
      <c r="H28" s="42"/>
    </row>
    <row r="29" spans="2:8" x14ac:dyDescent="0.3">
      <c r="B29" s="49" t="s">
        <v>7</v>
      </c>
      <c r="C29" s="50">
        <f>SUM(C22:C28)</f>
        <v>4768521342.7913666</v>
      </c>
      <c r="D29" s="50">
        <f t="shared" ref="D29:E29" si="1">SUM(D22:D28)</f>
        <v>4248378213.7913661</v>
      </c>
      <c r="E29" s="50">
        <f t="shared" si="1"/>
        <v>520143129</v>
      </c>
      <c r="F29" s="41"/>
      <c r="G29" s="41"/>
      <c r="H29" s="42"/>
    </row>
    <row r="30" spans="2:8" x14ac:dyDescent="0.3">
      <c r="B30" s="39"/>
      <c r="C30" s="51"/>
      <c r="D30" s="41"/>
      <c r="E30" s="41"/>
      <c r="F30" s="41"/>
      <c r="G30" s="41"/>
      <c r="H30" s="42"/>
    </row>
    <row r="31" spans="2:8" x14ac:dyDescent="0.3">
      <c r="B31" s="39"/>
      <c r="C31" s="51"/>
      <c r="D31" s="198" t="s">
        <v>35</v>
      </c>
      <c r="E31" s="199"/>
      <c r="G31" s="111"/>
      <c r="H31" s="42"/>
    </row>
    <row r="32" spans="2:8" x14ac:dyDescent="0.3">
      <c r="B32" s="47" t="s">
        <v>106</v>
      </c>
      <c r="C32" s="57" t="s">
        <v>17</v>
      </c>
      <c r="D32" s="48" t="s">
        <v>33</v>
      </c>
      <c r="E32" s="48" t="s">
        <v>34</v>
      </c>
      <c r="F32" s="78" t="s">
        <v>129</v>
      </c>
      <c r="G32" s="111"/>
      <c r="H32" s="42"/>
    </row>
    <row r="33" spans="2:8" x14ac:dyDescent="0.3">
      <c r="B33" s="59" t="s">
        <v>200</v>
      </c>
      <c r="C33" s="13">
        <v>2017356838</v>
      </c>
      <c r="D33" s="13">
        <v>2017356838</v>
      </c>
      <c r="E33" s="13">
        <v>0</v>
      </c>
      <c r="F33" s="9">
        <v>117297</v>
      </c>
      <c r="G33" s="111"/>
      <c r="H33" s="42"/>
    </row>
    <row r="34" spans="2:8" x14ac:dyDescent="0.3">
      <c r="B34" s="59" t="s">
        <v>116</v>
      </c>
      <c r="C34" s="13">
        <v>77498707</v>
      </c>
      <c r="D34" s="13">
        <v>77498707</v>
      </c>
      <c r="E34" s="13">
        <v>0</v>
      </c>
      <c r="F34" s="9">
        <v>117297</v>
      </c>
      <c r="G34" s="111"/>
      <c r="H34" s="42"/>
    </row>
    <row r="35" spans="2:8" x14ac:dyDescent="0.3">
      <c r="B35" s="59" t="s">
        <v>8</v>
      </c>
      <c r="C35" s="13">
        <v>0</v>
      </c>
      <c r="D35" s="13">
        <v>0</v>
      </c>
      <c r="E35" s="13">
        <v>0</v>
      </c>
      <c r="F35" s="9">
        <v>0</v>
      </c>
      <c r="G35" s="111"/>
      <c r="H35" s="42"/>
    </row>
    <row r="36" spans="2:8" x14ac:dyDescent="0.3">
      <c r="B36" s="60" t="s">
        <v>32</v>
      </c>
      <c r="C36" s="13">
        <v>453276072</v>
      </c>
      <c r="D36" s="13">
        <v>346349762</v>
      </c>
      <c r="E36" s="13">
        <v>106926310</v>
      </c>
      <c r="F36" s="9">
        <v>46036</v>
      </c>
      <c r="G36" s="111"/>
      <c r="H36" s="42"/>
    </row>
    <row r="37" spans="2:8" x14ac:dyDescent="0.3">
      <c r="B37" s="60" t="s">
        <v>231</v>
      </c>
      <c r="C37" s="13">
        <v>0</v>
      </c>
      <c r="D37" s="13">
        <v>0</v>
      </c>
      <c r="E37" s="13">
        <v>0</v>
      </c>
      <c r="F37" s="9">
        <v>0</v>
      </c>
      <c r="G37" s="111"/>
      <c r="H37" s="42"/>
    </row>
    <row r="38" spans="2:8" x14ac:dyDescent="0.3">
      <c r="B38" s="60" t="s">
        <v>137</v>
      </c>
      <c r="C38" s="13">
        <v>673690687</v>
      </c>
      <c r="D38" s="13">
        <v>673690687</v>
      </c>
      <c r="E38" s="13">
        <v>0</v>
      </c>
      <c r="F38" s="9">
        <v>6979</v>
      </c>
      <c r="G38" s="111"/>
      <c r="H38" s="42"/>
    </row>
    <row r="39" spans="2:8" x14ac:dyDescent="0.3">
      <c r="B39" s="60" t="s">
        <v>138</v>
      </c>
      <c r="C39" s="13">
        <v>0</v>
      </c>
      <c r="D39" s="13">
        <v>0</v>
      </c>
      <c r="E39" s="13">
        <v>0</v>
      </c>
      <c r="F39" s="9">
        <v>0</v>
      </c>
      <c r="G39" s="111"/>
      <c r="H39" s="42"/>
    </row>
    <row r="40" spans="2:8" x14ac:dyDescent="0.3">
      <c r="B40" s="60" t="s">
        <v>139</v>
      </c>
      <c r="C40" s="13">
        <v>858972790</v>
      </c>
      <c r="D40" s="13">
        <v>858972790</v>
      </c>
      <c r="E40" s="13">
        <v>0</v>
      </c>
      <c r="F40" s="9">
        <v>43204</v>
      </c>
      <c r="G40" s="111"/>
      <c r="H40" s="42"/>
    </row>
    <row r="41" spans="2:8" x14ac:dyDescent="0.3">
      <c r="B41" s="60" t="s">
        <v>140</v>
      </c>
      <c r="C41" s="13">
        <v>27510000</v>
      </c>
      <c r="D41" s="13">
        <v>27510000</v>
      </c>
      <c r="E41" s="13">
        <v>0</v>
      </c>
      <c r="F41" s="9">
        <v>5034</v>
      </c>
      <c r="G41" s="111"/>
      <c r="H41" s="42"/>
    </row>
    <row r="42" spans="2:8" x14ac:dyDescent="0.3">
      <c r="B42" s="59" t="s">
        <v>141</v>
      </c>
      <c r="C42" s="13">
        <v>59000003</v>
      </c>
      <c r="D42" s="13">
        <v>59000003</v>
      </c>
      <c r="E42" s="13">
        <v>0</v>
      </c>
      <c r="F42" s="9">
        <v>819</v>
      </c>
      <c r="G42" s="111"/>
      <c r="H42" s="42"/>
    </row>
    <row r="43" spans="2:8" x14ac:dyDescent="0.3">
      <c r="B43" s="59" t="s">
        <v>124</v>
      </c>
      <c r="C43" s="13">
        <v>105344866</v>
      </c>
      <c r="D43" s="13">
        <v>18457225</v>
      </c>
      <c r="E43" s="13">
        <v>86887641</v>
      </c>
      <c r="F43" s="9">
        <v>230679</v>
      </c>
      <c r="G43" s="111"/>
      <c r="H43" s="42"/>
    </row>
    <row r="44" spans="2:8" x14ac:dyDescent="0.3">
      <c r="B44" s="60" t="s">
        <v>199</v>
      </c>
      <c r="C44" s="13">
        <v>18812332.020884607</v>
      </c>
      <c r="D44" s="13">
        <f>+C44-E44</f>
        <v>7512368.020884607</v>
      </c>
      <c r="E44" s="13">
        <v>11299964</v>
      </c>
      <c r="F44" s="41"/>
      <c r="G44" s="111"/>
      <c r="H44" s="42"/>
    </row>
    <row r="45" spans="2:8" x14ac:dyDescent="0.3">
      <c r="B45" s="49" t="s">
        <v>9</v>
      </c>
      <c r="C45" s="50">
        <f>SUM(C33:C44)</f>
        <v>4291462295.0208845</v>
      </c>
      <c r="D45" s="50">
        <f>SUM(D33:D44)</f>
        <v>4086348380.0208845</v>
      </c>
      <c r="E45" s="50">
        <f>SUM(E33:E44)</f>
        <v>205113915</v>
      </c>
      <c r="F45" s="120">
        <f>SUM(F33:F43)</f>
        <v>567345</v>
      </c>
      <c r="G45" s="111"/>
      <c r="H45" s="42"/>
    </row>
    <row r="46" spans="2:8" x14ac:dyDescent="0.3">
      <c r="B46" s="49"/>
      <c r="C46" s="63"/>
      <c r="D46" s="63"/>
      <c r="E46" s="63"/>
      <c r="F46" s="41"/>
      <c r="G46" s="41"/>
      <c r="H46" s="42"/>
    </row>
    <row r="47" spans="2:8" x14ac:dyDescent="0.3">
      <c r="B47" s="49" t="s">
        <v>10</v>
      </c>
      <c r="C47" s="50">
        <f>SUM(C29,C45)</f>
        <v>9059983637.812252</v>
      </c>
      <c r="D47" s="50">
        <f>SUM(D29,D45)</f>
        <v>8334726593.8122501</v>
      </c>
      <c r="E47" s="50">
        <f>SUM(E29,E45)</f>
        <v>725257044</v>
      </c>
      <c r="F47" s="41"/>
      <c r="G47" s="41"/>
      <c r="H47" s="42"/>
    </row>
    <row r="48" spans="2:8" x14ac:dyDescent="0.3">
      <c r="B48" s="49"/>
      <c r="C48" s="50"/>
      <c r="D48" s="50"/>
      <c r="E48" s="50"/>
      <c r="F48" s="41"/>
      <c r="G48" s="41"/>
      <c r="H48" s="42"/>
    </row>
    <row r="49" spans="2:8" x14ac:dyDescent="0.3">
      <c r="B49" s="62" t="s">
        <v>126</v>
      </c>
      <c r="C49" s="50"/>
      <c r="D49" s="50"/>
      <c r="E49" s="50"/>
      <c r="F49" s="41"/>
      <c r="G49" s="41"/>
      <c r="H49" s="42"/>
    </row>
    <row r="50" spans="2:8" x14ac:dyDescent="0.3">
      <c r="B50" s="59" t="s">
        <v>107</v>
      </c>
      <c r="C50" s="9">
        <v>931140</v>
      </c>
      <c r="D50" s="50"/>
      <c r="E50" s="50"/>
      <c r="F50" s="41"/>
      <c r="G50" s="41"/>
      <c r="H50" s="42"/>
    </row>
    <row r="51" spans="2:8" x14ac:dyDescent="0.3">
      <c r="B51" s="59" t="s">
        <v>108</v>
      </c>
      <c r="C51" s="9">
        <v>30988</v>
      </c>
      <c r="D51" s="50"/>
      <c r="E51" s="50"/>
      <c r="F51" s="41"/>
      <c r="G51" s="41"/>
      <c r="H51" s="42"/>
    </row>
    <row r="52" spans="2:8" x14ac:dyDescent="0.3">
      <c r="B52" s="59" t="s">
        <v>114</v>
      </c>
      <c r="C52" s="9">
        <v>2082</v>
      </c>
      <c r="D52" s="50"/>
      <c r="E52" s="50"/>
      <c r="F52" s="41"/>
      <c r="G52" s="41"/>
      <c r="H52" s="42"/>
    </row>
    <row r="53" spans="2:8" x14ac:dyDescent="0.3">
      <c r="B53" s="59" t="s">
        <v>115</v>
      </c>
      <c r="C53" s="120">
        <f>SUM(C50:C51)</f>
        <v>962128</v>
      </c>
      <c r="D53" s="50"/>
      <c r="E53" s="50"/>
      <c r="F53" s="41"/>
      <c r="G53" s="41"/>
      <c r="H53" s="42"/>
    </row>
    <row r="54" spans="2:8" x14ac:dyDescent="0.3">
      <c r="B54" s="39"/>
      <c r="C54" s="51"/>
      <c r="D54" s="51"/>
      <c r="E54" s="51"/>
      <c r="F54" s="41"/>
      <c r="H54" s="42"/>
    </row>
    <row r="55" spans="2:8" x14ac:dyDescent="0.3">
      <c r="B55" s="53" t="s">
        <v>204</v>
      </c>
      <c r="C55" s="50">
        <f>C18-C47</f>
        <v>23257577889.187748</v>
      </c>
      <c r="D55" s="50">
        <f>D18-D47</f>
        <v>22028890166.187752</v>
      </c>
      <c r="E55" s="50">
        <f>E18-E47</f>
        <v>1228687723</v>
      </c>
      <c r="F55" s="41"/>
      <c r="G55" s="41"/>
      <c r="H55" s="42"/>
    </row>
    <row r="56" spans="2:8" x14ac:dyDescent="0.3">
      <c r="B56" s="54" t="s">
        <v>205</v>
      </c>
      <c r="C56" s="55">
        <f>IFERROR(C55/$C$53,"")</f>
        <v>24173.060018196902</v>
      </c>
      <c r="D56" s="55">
        <f t="shared" ref="D56:E56" si="2">IFERROR(SUM(D55)/SUM($C$53),"")</f>
        <v>22896.007772549758</v>
      </c>
      <c r="E56" s="55">
        <f t="shared" si="2"/>
        <v>1277.0522456471488</v>
      </c>
      <c r="F56" s="44"/>
      <c r="G56" s="44"/>
      <c r="H56" s="45"/>
    </row>
    <row r="57" spans="2:8" x14ac:dyDescent="0.3">
      <c r="C57" s="35"/>
      <c r="D57" s="35"/>
      <c r="E57" s="35"/>
      <c r="F57" s="36"/>
      <c r="G57" s="36"/>
      <c r="H57" s="36"/>
    </row>
    <row r="58" spans="2:8" x14ac:dyDescent="0.3">
      <c r="B58" s="107" t="s">
        <v>206</v>
      </c>
      <c r="C58" s="51"/>
      <c r="D58" s="51"/>
      <c r="E58" s="51"/>
      <c r="F58" s="41"/>
      <c r="G58" s="41"/>
      <c r="H58" s="44"/>
    </row>
    <row r="59" spans="2:8" x14ac:dyDescent="0.3">
      <c r="B59" s="46"/>
      <c r="C59" s="35"/>
      <c r="D59" s="198" t="s">
        <v>35</v>
      </c>
      <c r="E59" s="199"/>
      <c r="F59" s="70" t="s">
        <v>18</v>
      </c>
      <c r="G59" s="36"/>
      <c r="H59" s="38"/>
    </row>
    <row r="60" spans="2:8" x14ac:dyDescent="0.3">
      <c r="B60" s="47" t="s">
        <v>159</v>
      </c>
      <c r="C60" s="57" t="s">
        <v>17</v>
      </c>
      <c r="D60" s="48" t="s">
        <v>33</v>
      </c>
      <c r="E60" s="48" t="s">
        <v>34</v>
      </c>
      <c r="F60" s="79" t="s">
        <v>130</v>
      </c>
      <c r="G60" s="41"/>
      <c r="H60" s="42"/>
    </row>
    <row r="61" spans="2:8" x14ac:dyDescent="0.3">
      <c r="B61" s="59" t="s">
        <v>97</v>
      </c>
      <c r="C61" s="13">
        <v>0</v>
      </c>
      <c r="D61" s="13">
        <v>0</v>
      </c>
      <c r="E61" s="13">
        <v>0</v>
      </c>
      <c r="F61" s="153">
        <v>0</v>
      </c>
      <c r="G61" s="41"/>
      <c r="H61" s="42"/>
    </row>
    <row r="62" spans="2:8" x14ac:dyDescent="0.3">
      <c r="B62" s="59" t="s">
        <v>113</v>
      </c>
      <c r="C62" s="13">
        <v>507698265</v>
      </c>
      <c r="D62" s="13">
        <v>507698265</v>
      </c>
      <c r="E62" s="13">
        <v>0</v>
      </c>
      <c r="F62" s="153">
        <v>3247.9</v>
      </c>
      <c r="G62" s="41"/>
      <c r="H62" s="42"/>
    </row>
    <row r="63" spans="2:8" x14ac:dyDescent="0.3">
      <c r="B63" s="59" t="s">
        <v>98</v>
      </c>
      <c r="C63" s="13">
        <v>1978392406</v>
      </c>
      <c r="D63" s="13">
        <v>1963594478</v>
      </c>
      <c r="E63" s="13">
        <v>14797928</v>
      </c>
      <c r="F63" s="153">
        <v>754.5</v>
      </c>
      <c r="G63" s="41"/>
      <c r="H63" s="42"/>
    </row>
    <row r="64" spans="2:8" x14ac:dyDescent="0.3">
      <c r="B64" s="59" t="s">
        <v>99</v>
      </c>
      <c r="C64" s="13">
        <v>2124555510.5629997</v>
      </c>
      <c r="D64" s="13">
        <v>1785798329.5629997</v>
      </c>
      <c r="E64" s="13">
        <v>338757181</v>
      </c>
      <c r="F64" s="153">
        <v>7743.1</v>
      </c>
      <c r="G64" s="41"/>
      <c r="H64" s="42"/>
    </row>
    <row r="65" spans="2:8" x14ac:dyDescent="0.3">
      <c r="B65" s="59" t="s">
        <v>163</v>
      </c>
      <c r="C65" s="13">
        <v>873967362.17298222</v>
      </c>
      <c r="D65" s="13">
        <v>864768360.17298222</v>
      </c>
      <c r="E65" s="13">
        <v>9199002</v>
      </c>
      <c r="F65" s="154"/>
      <c r="G65" s="41"/>
      <c r="H65" s="42"/>
    </row>
    <row r="66" spans="2:8" x14ac:dyDescent="0.3">
      <c r="B66" s="61" t="s">
        <v>100</v>
      </c>
      <c r="C66" s="50">
        <f>SUM(C61:C65)</f>
        <v>5484613543.7359819</v>
      </c>
      <c r="D66" s="50">
        <f t="shared" ref="D66:E66" si="3">SUM(D61:D65)</f>
        <v>5121859432.7359819</v>
      </c>
      <c r="E66" s="50">
        <f t="shared" si="3"/>
        <v>362754111</v>
      </c>
      <c r="F66" s="155">
        <f>SUM(F61:F64)</f>
        <v>11745.5</v>
      </c>
      <c r="G66" s="41"/>
      <c r="H66" s="42"/>
    </row>
    <row r="67" spans="2:8" x14ac:dyDescent="0.3">
      <c r="B67" s="61" t="s">
        <v>119</v>
      </c>
      <c r="C67" s="175">
        <f>IFERROR(C66/$C$53,"")</f>
        <v>5700.5029930902974</v>
      </c>
      <c r="D67" s="175">
        <f t="shared" ref="D67:E67" si="4">IFERROR(D66/$C$53,"")</f>
        <v>5323.4698841900263</v>
      </c>
      <c r="E67" s="175">
        <f t="shared" si="4"/>
        <v>377.03310890027109</v>
      </c>
      <c r="F67" s="41"/>
      <c r="G67" s="41"/>
      <c r="H67" s="42"/>
    </row>
    <row r="68" spans="2:8" x14ac:dyDescent="0.3">
      <c r="B68" s="61"/>
      <c r="C68" s="51"/>
      <c r="D68" s="41"/>
      <c r="E68" s="41"/>
      <c r="F68" s="41"/>
      <c r="G68" s="41"/>
      <c r="H68" s="42"/>
    </row>
    <row r="69" spans="2:8" x14ac:dyDescent="0.3">
      <c r="B69" s="59"/>
      <c r="C69" s="51"/>
      <c r="D69" s="198" t="s">
        <v>35</v>
      </c>
      <c r="E69" s="199"/>
      <c r="F69" s="70" t="s">
        <v>18</v>
      </c>
      <c r="G69" s="41"/>
      <c r="H69" s="42"/>
    </row>
    <row r="70" spans="2:8" x14ac:dyDescent="0.3">
      <c r="B70" s="62" t="s">
        <v>160</v>
      </c>
      <c r="C70" s="57" t="s">
        <v>17</v>
      </c>
      <c r="D70" s="48" t="s">
        <v>33</v>
      </c>
      <c r="E70" s="48" t="s">
        <v>34</v>
      </c>
      <c r="F70" s="79" t="s">
        <v>130</v>
      </c>
      <c r="G70" s="41"/>
      <c r="H70" s="42"/>
    </row>
    <row r="71" spans="2:8" x14ac:dyDescent="0.3">
      <c r="B71" s="59" t="s">
        <v>101</v>
      </c>
      <c r="C71" s="13">
        <v>20999631</v>
      </c>
      <c r="D71" s="13">
        <f t="shared" ref="D71:D74" si="5">+C71-E71</f>
        <v>20999631</v>
      </c>
      <c r="E71" s="13">
        <v>0</v>
      </c>
      <c r="F71" s="153">
        <v>139.6</v>
      </c>
      <c r="G71" s="41"/>
      <c r="H71" s="42"/>
    </row>
    <row r="72" spans="2:8" x14ac:dyDescent="0.3">
      <c r="B72" s="59" t="s">
        <v>102</v>
      </c>
      <c r="C72" s="13">
        <v>22733956</v>
      </c>
      <c r="D72" s="13">
        <f t="shared" si="5"/>
        <v>22733956</v>
      </c>
      <c r="E72" s="13">
        <v>0</v>
      </c>
      <c r="F72" s="153">
        <v>115.9</v>
      </c>
      <c r="G72" s="41"/>
      <c r="H72" s="42"/>
    </row>
    <row r="73" spans="2:8" x14ac:dyDescent="0.3">
      <c r="B73" s="59" t="s">
        <v>103</v>
      </c>
      <c r="C73" s="13">
        <v>115588501</v>
      </c>
      <c r="D73" s="13">
        <f t="shared" si="5"/>
        <v>114343265</v>
      </c>
      <c r="E73" s="13">
        <v>1245236</v>
      </c>
      <c r="F73" s="153">
        <v>801</v>
      </c>
      <c r="G73" s="41"/>
      <c r="H73" s="42"/>
    </row>
    <row r="74" spans="2:8" x14ac:dyDescent="0.3">
      <c r="B74" s="59" t="s">
        <v>164</v>
      </c>
      <c r="C74" s="13">
        <v>67745839.757423669</v>
      </c>
      <c r="D74" s="13">
        <f t="shared" si="5"/>
        <v>67745839.757423669</v>
      </c>
      <c r="E74" s="13">
        <v>0</v>
      </c>
      <c r="F74" s="154"/>
      <c r="G74" s="41"/>
      <c r="H74" s="42"/>
    </row>
    <row r="75" spans="2:8" x14ac:dyDescent="0.3">
      <c r="B75" s="61" t="s">
        <v>201</v>
      </c>
      <c r="C75" s="50">
        <f>SUM(C71:C74)</f>
        <v>227067927.75742367</v>
      </c>
      <c r="D75" s="50">
        <f t="shared" ref="D75:E75" si="6">SUM(D71:D74)</f>
        <v>225822691.75742367</v>
      </c>
      <c r="E75" s="50">
        <f t="shared" si="6"/>
        <v>1245236</v>
      </c>
      <c r="F75" s="155">
        <f>SUM(F71:F73)</f>
        <v>1056.5</v>
      </c>
      <c r="G75" s="41"/>
      <c r="H75" s="42"/>
    </row>
    <row r="76" spans="2:8" x14ac:dyDescent="0.3">
      <c r="B76" s="61" t="s">
        <v>202</v>
      </c>
      <c r="C76" s="175">
        <f>IFERROR(C75/$C$53,"")</f>
        <v>236.00594490278183</v>
      </c>
      <c r="D76" s="175">
        <f>IFERROR(D75/$C$53,"")</f>
        <v>234.71169299451182</v>
      </c>
      <c r="E76" s="175">
        <f>IFERROR(E75/$C$53,"")</f>
        <v>1.2942519082700015</v>
      </c>
      <c r="F76" s="52"/>
      <c r="G76" s="41"/>
      <c r="H76" s="42"/>
    </row>
    <row r="77" spans="2:8" x14ac:dyDescent="0.3">
      <c r="B77" s="61"/>
      <c r="C77"/>
      <c r="D77"/>
      <c r="E77"/>
      <c r="F77" s="41"/>
      <c r="G77" s="41"/>
      <c r="H77" s="42"/>
    </row>
    <row r="78" spans="2:8" x14ac:dyDescent="0.3">
      <c r="B78" s="61" t="s">
        <v>230</v>
      </c>
      <c r="C78" s="13">
        <v>709560382</v>
      </c>
      <c r="D78" s="13">
        <f t="shared" ref="D78" si="7">+C78-E78</f>
        <v>709560382</v>
      </c>
      <c r="E78" s="13">
        <v>0</v>
      </c>
      <c r="F78" s="41"/>
      <c r="G78" s="41"/>
      <c r="H78" s="42"/>
    </row>
    <row r="79" spans="2:8" x14ac:dyDescent="0.3">
      <c r="B79" s="61" t="s">
        <v>232</v>
      </c>
      <c r="C79" s="175">
        <f>IFERROR(C78/$C$53,"")</f>
        <v>737.49062702675735</v>
      </c>
      <c r="D79" s="175">
        <f t="shared" ref="D79:E79" si="8">IFERROR(D78/$C$53,"")</f>
        <v>737.49062702675735</v>
      </c>
      <c r="E79" s="175">
        <f t="shared" si="8"/>
        <v>0</v>
      </c>
      <c r="F79" s="41"/>
      <c r="G79" s="41"/>
      <c r="H79" s="42"/>
    </row>
    <row r="80" spans="2:8" x14ac:dyDescent="0.3">
      <c r="B80" s="66"/>
      <c r="C80" s="112"/>
      <c r="D80" s="50"/>
      <c r="E80" s="50"/>
      <c r="F80" s="41"/>
      <c r="G80" s="41"/>
      <c r="H80" s="42"/>
    </row>
    <row r="81" spans="2:8" x14ac:dyDescent="0.3">
      <c r="B81" s="61" t="s">
        <v>207</v>
      </c>
      <c r="C81" s="50">
        <f>SUM(C66,C75,C78)</f>
        <v>6421241853.4934053</v>
      </c>
      <c r="D81" s="50">
        <f t="shared" ref="D81:E81" si="9">SUM(D66,D75,D78)</f>
        <v>6057242506.4934053</v>
      </c>
      <c r="E81" s="50">
        <f t="shared" si="9"/>
        <v>363999347</v>
      </c>
      <c r="F81" s="41"/>
      <c r="G81" s="41"/>
      <c r="H81" s="42"/>
    </row>
    <row r="82" spans="2:8" x14ac:dyDescent="0.3">
      <c r="B82" s="61" t="s">
        <v>117</v>
      </c>
      <c r="C82" s="174">
        <f>SUM(C67,C76,C79)</f>
        <v>6673.9995650198371</v>
      </c>
      <c r="D82" s="174">
        <f t="shared" ref="D82:E82" si="10">SUM(D67,D76,D79)</f>
        <v>6295.6722042112951</v>
      </c>
      <c r="E82" s="174">
        <f t="shared" si="10"/>
        <v>378.32736080854107</v>
      </c>
      <c r="F82" s="41"/>
      <c r="G82" s="41"/>
      <c r="H82" s="42"/>
    </row>
    <row r="83" spans="2:8" x14ac:dyDescent="0.3">
      <c r="B83" s="61"/>
      <c r="C83" s="174"/>
      <c r="D83" s="174"/>
      <c r="E83" s="174"/>
      <c r="F83" s="41"/>
      <c r="G83" s="41"/>
      <c r="H83" s="42"/>
    </row>
    <row r="84" spans="2:8" x14ac:dyDescent="0.3">
      <c r="B84" s="61" t="s">
        <v>234</v>
      </c>
      <c r="C84" s="50">
        <f>C55-C81</f>
        <v>16836336035.694344</v>
      </c>
      <c r="D84" s="50">
        <f t="shared" ref="D84:E84" si="11">D55-D81</f>
        <v>15971647659.694347</v>
      </c>
      <c r="E84" s="50">
        <f t="shared" si="11"/>
        <v>864688376</v>
      </c>
      <c r="F84" s="41"/>
      <c r="G84" s="41"/>
      <c r="H84" s="42"/>
    </row>
    <row r="85" spans="2:8" x14ac:dyDescent="0.3">
      <c r="B85" s="54" t="s">
        <v>205</v>
      </c>
      <c r="C85" s="55">
        <f>IFERROR(C84/$C$53,"")</f>
        <v>17499.060453177066</v>
      </c>
      <c r="D85" s="71"/>
      <c r="E85" s="71"/>
      <c r="F85" s="44"/>
      <c r="G85" s="44"/>
      <c r="H85" s="45"/>
    </row>
    <row r="86" spans="2:8" x14ac:dyDescent="0.3">
      <c r="G86" s="41"/>
      <c r="H86" s="41"/>
    </row>
    <row r="87" spans="2:8" x14ac:dyDescent="0.3">
      <c r="B87" s="28" t="s">
        <v>125</v>
      </c>
      <c r="G87" s="41"/>
      <c r="H87" s="44"/>
    </row>
    <row r="88" spans="2:8" x14ac:dyDescent="0.3">
      <c r="B88" s="46" t="s">
        <v>48</v>
      </c>
      <c r="C88" s="13">
        <v>8080047178</v>
      </c>
      <c r="D88" s="36"/>
      <c r="E88" s="36"/>
      <c r="F88" s="36"/>
      <c r="G88" s="36"/>
      <c r="H88" s="38"/>
    </row>
    <row r="89" spans="2:8" x14ac:dyDescent="0.3">
      <c r="B89" s="39" t="s">
        <v>203</v>
      </c>
      <c r="C89" s="113">
        <f>C78</f>
        <v>709560382</v>
      </c>
      <c r="D89" s="41"/>
      <c r="E89" s="41"/>
      <c r="F89" s="41"/>
      <c r="G89" s="41"/>
      <c r="H89" s="42"/>
    </row>
    <row r="90" spans="2:8" x14ac:dyDescent="0.3">
      <c r="B90" s="39" t="s">
        <v>118</v>
      </c>
      <c r="C90" s="113">
        <f>C88-C89</f>
        <v>7370486796</v>
      </c>
      <c r="D90" s="41"/>
      <c r="E90" s="41"/>
      <c r="F90" s="41"/>
      <c r="G90" s="41"/>
      <c r="H90" s="42"/>
    </row>
    <row r="91" spans="2:8" x14ac:dyDescent="0.3">
      <c r="B91" s="39" t="s">
        <v>49</v>
      </c>
      <c r="C91" s="13">
        <v>12105487675</v>
      </c>
      <c r="D91" s="41"/>
      <c r="E91" s="41"/>
      <c r="F91" s="41"/>
      <c r="G91" s="41"/>
      <c r="H91" s="42"/>
    </row>
    <row r="92" spans="2:8" x14ac:dyDescent="0.3">
      <c r="B92" s="43" t="s">
        <v>50</v>
      </c>
      <c r="C92" s="109">
        <f>IFERROR(C90/C91,"")</f>
        <v>0.6088550080655879</v>
      </c>
      <c r="D92" s="44"/>
      <c r="E92" s="44"/>
      <c r="F92" s="44"/>
      <c r="G92" s="44"/>
      <c r="H92" s="45"/>
    </row>
  </sheetData>
  <protectedRanges>
    <protectedRange algorithmName="SHA-512" hashValue="Tm+4ymRCvx+/ec9lVfeLYQdrQLBz/f9EW6RMMDXmeiSSQlU6WP7pB+eP4VaGLjVxpMykClbRNsED3onKMjt3kg==" saltValue="Wq1GXfArXmfvwtGuKhLjZQ==" spinCount="100000" sqref="G6:H9 C6:D9 C88:C91 C14:E17 C52 C80 C22:E28 C78:E78 C61:F65 C71:F74 G1:H4 C33:G43 G44" name="PartA"/>
    <protectedRange algorithmName="SHA-512" hashValue="Tm+4ymRCvx+/ec9lVfeLYQdrQLBz/f9EW6RMMDXmeiSSQlU6WP7pB+eP4VaGLjVxpMykClbRNsED3onKMjt3kg==" saltValue="Wq1GXfArXmfvwtGuKhLjZQ==" spinCount="100000" sqref="C50:C51" name="PartA_1"/>
    <protectedRange algorithmName="SHA-512" hashValue="Tm+4ymRCvx+/ec9lVfeLYQdrQLBz/f9EW6RMMDXmeiSSQlU6WP7pB+eP4VaGLjVxpMykClbRNsED3onKMjt3kg==" saltValue="Wq1GXfArXmfvwtGuKhLjZQ==" spinCount="100000" sqref="C44:F44" name="PartA_2"/>
  </protectedRanges>
  <mergeCells count="16">
    <mergeCell ref="D69:E69"/>
    <mergeCell ref="D59:E59"/>
    <mergeCell ref="G1:H1"/>
    <mergeCell ref="G2:H2"/>
    <mergeCell ref="C6:D6"/>
    <mergeCell ref="C7:D7"/>
    <mergeCell ref="C8:D8"/>
    <mergeCell ref="C9:D9"/>
    <mergeCell ref="G6:H6"/>
    <mergeCell ref="G7:H7"/>
    <mergeCell ref="G8:H8"/>
    <mergeCell ref="G9:H9"/>
    <mergeCell ref="D20:E20"/>
    <mergeCell ref="D12:E12"/>
    <mergeCell ref="D31:E31"/>
    <mergeCell ref="G3:H3"/>
  </mergeCells>
  <conditionalFormatting sqref="G6:H9 C6:D9 C14:E17 C22:E28 C61:F64 G1:H3 C65:E65 C33:F43">
    <cfRule type="containsBlanks" dxfId="134" priority="20">
      <formula>LEN(TRIM(C1))=0</formula>
    </cfRule>
  </conditionalFormatting>
  <conditionalFormatting sqref="C71:C73 E71:E73">
    <cfRule type="containsBlanks" dxfId="133" priority="10">
      <formula>LEN(TRIM(C71))=0</formula>
    </cfRule>
  </conditionalFormatting>
  <conditionalFormatting sqref="C52">
    <cfRule type="containsBlanks" dxfId="132" priority="15">
      <formula>LEN(TRIM(C52))=0</formula>
    </cfRule>
  </conditionalFormatting>
  <conditionalFormatting sqref="D78">
    <cfRule type="containsBlanks" dxfId="131" priority="4">
      <formula>LEN(TRIM(D78))=0</formula>
    </cfRule>
  </conditionalFormatting>
  <conditionalFormatting sqref="C50:C51">
    <cfRule type="containsBlanks" dxfId="130" priority="12">
      <formula>LEN(TRIM(C50))=0</formula>
    </cfRule>
  </conditionalFormatting>
  <conditionalFormatting sqref="C74 E74">
    <cfRule type="containsBlanks" dxfId="129" priority="7">
      <formula>LEN(TRIM(C74))=0</formula>
    </cfRule>
  </conditionalFormatting>
  <conditionalFormatting sqref="F71:F73">
    <cfRule type="containsBlanks" dxfId="128" priority="9">
      <formula>LEN(TRIM(F71))=0</formula>
    </cfRule>
  </conditionalFormatting>
  <conditionalFormatting sqref="D71:D73">
    <cfRule type="containsBlanks" dxfId="127" priority="8">
      <formula>LEN(TRIM(D71))=0</formula>
    </cfRule>
  </conditionalFormatting>
  <conditionalFormatting sqref="D74">
    <cfRule type="containsBlanks" dxfId="126" priority="6">
      <formula>LEN(TRIM(D74))=0</formula>
    </cfRule>
  </conditionalFormatting>
  <conditionalFormatting sqref="C78 E78">
    <cfRule type="containsBlanks" dxfId="125" priority="5">
      <formula>LEN(TRIM(C78))=0</formula>
    </cfRule>
  </conditionalFormatting>
  <conditionalFormatting sqref="C88">
    <cfRule type="containsBlanks" dxfId="124" priority="3">
      <formula>LEN(TRIM(C88))=0</formula>
    </cfRule>
  </conditionalFormatting>
  <conditionalFormatting sqref="C91">
    <cfRule type="containsBlanks" dxfId="123" priority="2">
      <formula>LEN(TRIM(C91))=0</formula>
    </cfRule>
  </conditionalFormatting>
  <conditionalFormatting sqref="C44:E44">
    <cfRule type="containsBlanks" dxfId="122" priority="1">
      <formula>LEN(TRIM(C44))=0</formula>
    </cfRule>
  </conditionalFormatting>
  <dataValidations count="2">
    <dataValidation type="textLength" operator="equal" allowBlank="1" showInputMessage="1" showErrorMessage="1" errorTitle="Code Length Error" error="Please input the district BEDS Code with exactly 6 characters." sqref="G2:H2">
      <formula1>6</formula1>
    </dataValidation>
    <dataValidation type="textLength" operator="equal" allowBlank="1" showInputMessage="1" showErrorMessage="1" errorTitle="Zip Code Entry Error" error="Please input a 5 digit zip code." sqref="G9:H9">
      <formula1>5</formula1>
    </dataValidation>
  </dataValidations>
  <printOptions horizontalCentered="1"/>
  <pageMargins left="0.1" right="0.1" top="0.1" bottom="0.1" header="0.3" footer="0.3"/>
  <pageSetup scale="54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#REF!</xm:f>
          </x14:formula1>
          <xm:sqref>G3:H3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W1827"/>
  <sheetViews>
    <sheetView showGridLines="0" zoomScaleNormal="100" workbookViewId="0">
      <pane ySplit="7" topLeftCell="A486" activePane="bottomLeft" state="frozen"/>
      <selection pane="bottomLeft"/>
    </sheetView>
  </sheetViews>
  <sheetFormatPr defaultColWidth="9.140625" defaultRowHeight="16.5" x14ac:dyDescent="0.3"/>
  <cols>
    <col min="1" max="1" width="15.5703125" style="2" customWidth="1"/>
    <col min="2" max="2" width="40.42578125" style="2" bestFit="1" customWidth="1"/>
    <col min="3" max="3" width="24.42578125" style="2" customWidth="1"/>
    <col min="4" max="4" width="23.85546875" style="2" customWidth="1"/>
    <col min="5" max="6" width="11" style="2" customWidth="1"/>
    <col min="7" max="10" width="13.5703125" style="2" customWidth="1"/>
    <col min="11" max="16" width="12" style="2" customWidth="1"/>
    <col min="17" max="23" width="15.5703125" style="2" customWidth="1"/>
    <col min="24" max="16384" width="9.140625" style="2"/>
  </cols>
  <sheetData>
    <row r="1" spans="1:23" ht="18" x14ac:dyDescent="0.35">
      <c r="A1" s="1" t="s">
        <v>128</v>
      </c>
    </row>
    <row r="2" spans="1:23" x14ac:dyDescent="0.3">
      <c r="A2" s="4" t="s">
        <v>142</v>
      </c>
      <c r="C2" s="147">
        <v>1627</v>
      </c>
    </row>
    <row r="3" spans="1:23" x14ac:dyDescent="0.3">
      <c r="A3" s="4" t="s">
        <v>218</v>
      </c>
      <c r="C3" s="147" t="s">
        <v>72</v>
      </c>
    </row>
    <row r="5" spans="1:23" s="3" customFormat="1" ht="15" x14ac:dyDescent="0.3"/>
    <row r="6" spans="1:23" s="5" customFormat="1" ht="15" customHeight="1" x14ac:dyDescent="0.3">
      <c r="E6" s="205" t="s">
        <v>143</v>
      </c>
      <c r="F6" s="206"/>
      <c r="G6" s="208" t="s">
        <v>90</v>
      </c>
      <c r="H6" s="208"/>
      <c r="I6" s="208"/>
      <c r="J6" s="208"/>
      <c r="K6" s="205" t="s">
        <v>198</v>
      </c>
      <c r="L6" s="207"/>
      <c r="M6" s="207"/>
      <c r="N6" s="207"/>
      <c r="O6" s="207"/>
      <c r="P6" s="206"/>
      <c r="Q6" s="205" t="s">
        <v>144</v>
      </c>
      <c r="R6" s="207"/>
      <c r="S6" s="207"/>
      <c r="T6" s="207"/>
      <c r="U6" s="207"/>
      <c r="V6" s="207"/>
      <c r="W6" s="206"/>
    </row>
    <row r="7" spans="1:23" s="7" customFormat="1" ht="90" x14ac:dyDescent="0.3">
      <c r="A7" s="119" t="s">
        <v>11</v>
      </c>
      <c r="B7" s="74" t="s">
        <v>12</v>
      </c>
      <c r="C7" s="74" t="s">
        <v>13</v>
      </c>
      <c r="D7" s="74" t="s">
        <v>81</v>
      </c>
      <c r="E7" s="127" t="s">
        <v>14</v>
      </c>
      <c r="F7" s="128" t="s">
        <v>15</v>
      </c>
      <c r="G7" s="127" t="s">
        <v>145</v>
      </c>
      <c r="H7" s="129" t="s">
        <v>214</v>
      </c>
      <c r="I7" s="118" t="s">
        <v>146</v>
      </c>
      <c r="J7" s="119" t="s">
        <v>82</v>
      </c>
      <c r="K7" s="117" t="s">
        <v>94</v>
      </c>
      <c r="L7" s="118" t="s">
        <v>109</v>
      </c>
      <c r="M7" s="118" t="s">
        <v>120</v>
      </c>
      <c r="N7" s="118" t="s">
        <v>133</v>
      </c>
      <c r="O7" s="118" t="s">
        <v>134</v>
      </c>
      <c r="P7" s="119" t="s">
        <v>135</v>
      </c>
      <c r="Q7" s="117" t="s">
        <v>88</v>
      </c>
      <c r="R7" s="118" t="s">
        <v>89</v>
      </c>
      <c r="S7" s="118" t="s">
        <v>96</v>
      </c>
      <c r="T7" s="118" t="s">
        <v>53</v>
      </c>
      <c r="U7" s="118" t="s">
        <v>91</v>
      </c>
      <c r="V7" s="118" t="s">
        <v>52</v>
      </c>
      <c r="W7" s="118" t="s">
        <v>18</v>
      </c>
    </row>
    <row r="8" spans="1:23" s="161" customFormat="1" ht="15" x14ac:dyDescent="0.3">
      <c r="A8" s="166" t="s">
        <v>246</v>
      </c>
      <c r="B8" s="158" t="s">
        <v>247</v>
      </c>
      <c r="C8" s="181" t="s">
        <v>248</v>
      </c>
      <c r="D8" s="157" t="s">
        <v>211</v>
      </c>
      <c r="E8" s="8" t="s">
        <v>71</v>
      </c>
      <c r="F8" s="8" t="s">
        <v>5081</v>
      </c>
      <c r="G8" s="10" t="s">
        <v>72</v>
      </c>
      <c r="H8" s="10">
        <v>0</v>
      </c>
      <c r="I8" s="8" t="s">
        <v>73</v>
      </c>
      <c r="J8" s="72">
        <v>0</v>
      </c>
      <c r="K8" s="163">
        <v>1101</v>
      </c>
      <c r="L8" s="163">
        <v>125</v>
      </c>
      <c r="M8" s="163">
        <v>6</v>
      </c>
      <c r="N8" s="163">
        <v>937</v>
      </c>
      <c r="O8" s="163">
        <v>524</v>
      </c>
      <c r="P8" s="163">
        <v>202</v>
      </c>
      <c r="Q8" s="164">
        <v>21</v>
      </c>
      <c r="R8" s="164">
        <v>89</v>
      </c>
      <c r="S8" s="164">
        <v>39.799999999999997</v>
      </c>
      <c r="T8" s="164">
        <v>6.8</v>
      </c>
      <c r="U8" s="164">
        <v>4</v>
      </c>
      <c r="V8" s="164">
        <v>5</v>
      </c>
      <c r="W8" s="165">
        <f t="shared" ref="W8:W9" si="0">SUM(Q8:V8)</f>
        <v>165.60000000000002</v>
      </c>
    </row>
    <row r="9" spans="1:23" s="161" customFormat="1" ht="15" x14ac:dyDescent="0.3">
      <c r="A9" s="166" t="s">
        <v>249</v>
      </c>
      <c r="B9" s="158" t="s">
        <v>250</v>
      </c>
      <c r="C9" s="181" t="s">
        <v>251</v>
      </c>
      <c r="D9" s="157" t="s">
        <v>212</v>
      </c>
      <c r="E9" s="8" t="s">
        <v>5082</v>
      </c>
      <c r="F9" s="8" t="s">
        <v>5083</v>
      </c>
      <c r="G9" s="10" t="s">
        <v>72</v>
      </c>
      <c r="H9" s="10">
        <v>0</v>
      </c>
      <c r="I9" s="8" t="s">
        <v>73</v>
      </c>
      <c r="J9" s="72">
        <v>0</v>
      </c>
      <c r="K9" s="163">
        <v>495</v>
      </c>
      <c r="L9" s="163">
        <v>0</v>
      </c>
      <c r="M9" s="163">
        <v>0</v>
      </c>
      <c r="N9" s="163">
        <v>440</v>
      </c>
      <c r="O9" s="163">
        <v>50</v>
      </c>
      <c r="P9" s="163">
        <v>82</v>
      </c>
      <c r="Q9" s="164">
        <v>6</v>
      </c>
      <c r="R9" s="164">
        <v>27</v>
      </c>
      <c r="S9" s="164">
        <v>11</v>
      </c>
      <c r="T9" s="164">
        <v>3.9</v>
      </c>
      <c r="U9" s="164">
        <v>3</v>
      </c>
      <c r="V9" s="164">
        <v>4</v>
      </c>
      <c r="W9" s="165">
        <f t="shared" si="0"/>
        <v>54.9</v>
      </c>
    </row>
    <row r="10" spans="1:23" s="161" customFormat="1" ht="15" x14ac:dyDescent="0.3">
      <c r="A10" s="166" t="s">
        <v>252</v>
      </c>
      <c r="B10" s="158" t="s">
        <v>253</v>
      </c>
      <c r="C10" s="181" t="s">
        <v>254</v>
      </c>
      <c r="D10" s="157" t="s">
        <v>211</v>
      </c>
      <c r="E10" s="8" t="s">
        <v>71</v>
      </c>
      <c r="F10" s="8" t="s">
        <v>5081</v>
      </c>
      <c r="G10" s="10" t="s">
        <v>72</v>
      </c>
      <c r="H10" s="10">
        <v>0</v>
      </c>
      <c r="I10" s="8" t="s">
        <v>73</v>
      </c>
      <c r="J10" s="72">
        <v>0</v>
      </c>
      <c r="K10" s="163">
        <v>313</v>
      </c>
      <c r="L10" s="163">
        <v>62</v>
      </c>
      <c r="M10" s="163">
        <v>1</v>
      </c>
      <c r="N10" s="163">
        <v>295</v>
      </c>
      <c r="O10" s="163">
        <v>32</v>
      </c>
      <c r="P10" s="163">
        <v>59</v>
      </c>
      <c r="Q10" s="164">
        <v>2</v>
      </c>
      <c r="R10" s="164">
        <v>26</v>
      </c>
      <c r="S10" s="164">
        <v>9</v>
      </c>
      <c r="T10" s="164">
        <v>3.8</v>
      </c>
      <c r="U10" s="164">
        <v>2</v>
      </c>
      <c r="V10" s="164">
        <v>3</v>
      </c>
      <c r="W10" s="165">
        <f t="shared" ref="W10" si="1">SUM(Q10:V10)</f>
        <v>45.8</v>
      </c>
    </row>
    <row r="11" spans="1:23" s="161" customFormat="1" ht="15" x14ac:dyDescent="0.3">
      <c r="A11" s="180" t="s">
        <v>255</v>
      </c>
      <c r="B11" s="158" t="s">
        <v>256</v>
      </c>
      <c r="C11" s="181" t="s">
        <v>257</v>
      </c>
      <c r="D11" s="157" t="s">
        <v>5079</v>
      </c>
      <c r="E11" s="8" t="s">
        <v>92</v>
      </c>
      <c r="F11" s="8" t="s">
        <v>92</v>
      </c>
      <c r="G11" s="10" t="s">
        <v>72</v>
      </c>
      <c r="H11" s="10">
        <v>0</v>
      </c>
      <c r="I11" s="8" t="s">
        <v>73</v>
      </c>
      <c r="J11" s="72">
        <v>0</v>
      </c>
      <c r="K11" s="163">
        <v>270</v>
      </c>
      <c r="L11" s="163">
        <v>20</v>
      </c>
      <c r="M11" s="163">
        <v>20</v>
      </c>
      <c r="N11" s="163">
        <v>247</v>
      </c>
      <c r="O11" s="163">
        <v>58</v>
      </c>
      <c r="P11" s="163">
        <v>270</v>
      </c>
      <c r="Q11" s="164">
        <v>6</v>
      </c>
      <c r="R11" s="164">
        <v>92</v>
      </c>
      <c r="S11" s="164">
        <v>103</v>
      </c>
      <c r="T11" s="164">
        <v>25.5</v>
      </c>
      <c r="U11" s="164">
        <v>4</v>
      </c>
      <c r="V11" s="164">
        <v>3</v>
      </c>
      <c r="W11" s="165">
        <f t="shared" ref="W11:W74" si="2">SUM(Q11:V11)</f>
        <v>233.5</v>
      </c>
    </row>
    <row r="12" spans="1:23" s="161" customFormat="1" ht="15" x14ac:dyDescent="0.3">
      <c r="A12" s="180" t="s">
        <v>258</v>
      </c>
      <c r="B12" s="158" t="s">
        <v>259</v>
      </c>
      <c r="C12" s="181" t="s">
        <v>260</v>
      </c>
      <c r="D12" s="157" t="s">
        <v>211</v>
      </c>
      <c r="E12" s="8" t="s">
        <v>71</v>
      </c>
      <c r="F12" s="8" t="s">
        <v>5081</v>
      </c>
      <c r="G12" s="10" t="s">
        <v>72</v>
      </c>
      <c r="H12" s="10">
        <v>0</v>
      </c>
      <c r="I12" s="8" t="s">
        <v>73</v>
      </c>
      <c r="J12" s="72">
        <v>0</v>
      </c>
      <c r="K12" s="163">
        <v>174</v>
      </c>
      <c r="L12" s="163">
        <v>55</v>
      </c>
      <c r="M12" s="163">
        <v>1</v>
      </c>
      <c r="N12" s="163">
        <v>156</v>
      </c>
      <c r="O12" s="163">
        <v>5</v>
      </c>
      <c r="P12" s="163">
        <v>60</v>
      </c>
      <c r="Q12" s="164">
        <v>6</v>
      </c>
      <c r="R12" s="164">
        <v>14</v>
      </c>
      <c r="S12" s="164">
        <v>11</v>
      </c>
      <c r="T12" s="164">
        <v>3</v>
      </c>
      <c r="U12" s="164">
        <v>2</v>
      </c>
      <c r="V12" s="164">
        <v>2</v>
      </c>
      <c r="W12" s="165">
        <f t="shared" si="2"/>
        <v>38</v>
      </c>
    </row>
    <row r="13" spans="1:23" s="161" customFormat="1" ht="15" x14ac:dyDescent="0.3">
      <c r="A13" s="180" t="s">
        <v>261</v>
      </c>
      <c r="B13" s="158" t="s">
        <v>262</v>
      </c>
      <c r="C13" s="181" t="s">
        <v>263</v>
      </c>
      <c r="D13" s="157" t="s">
        <v>211</v>
      </c>
      <c r="E13" s="8" t="s">
        <v>71</v>
      </c>
      <c r="F13" s="8" t="s">
        <v>5081</v>
      </c>
      <c r="G13" s="10" t="s">
        <v>72</v>
      </c>
      <c r="H13" s="10">
        <v>0</v>
      </c>
      <c r="I13" s="8" t="s">
        <v>73</v>
      </c>
      <c r="J13" s="72">
        <v>0</v>
      </c>
      <c r="K13" s="163">
        <v>626</v>
      </c>
      <c r="L13" s="163">
        <v>0</v>
      </c>
      <c r="M13" s="163">
        <v>0</v>
      </c>
      <c r="N13" s="163">
        <v>528</v>
      </c>
      <c r="O13" s="163">
        <v>139</v>
      </c>
      <c r="P13" s="163">
        <v>124</v>
      </c>
      <c r="Q13" s="164">
        <v>3</v>
      </c>
      <c r="R13" s="164">
        <v>50</v>
      </c>
      <c r="S13" s="164">
        <v>27.5</v>
      </c>
      <c r="T13" s="164">
        <v>5.7</v>
      </c>
      <c r="U13" s="164">
        <v>3</v>
      </c>
      <c r="V13" s="164">
        <v>3</v>
      </c>
      <c r="W13" s="165">
        <f t="shared" si="2"/>
        <v>92.2</v>
      </c>
    </row>
    <row r="14" spans="1:23" s="161" customFormat="1" ht="15" x14ac:dyDescent="0.3">
      <c r="A14" s="180" t="s">
        <v>264</v>
      </c>
      <c r="B14" s="158" t="s">
        <v>265</v>
      </c>
      <c r="C14" s="181" t="s">
        <v>266</v>
      </c>
      <c r="D14" s="157" t="s">
        <v>211</v>
      </c>
      <c r="E14" s="8" t="s">
        <v>71</v>
      </c>
      <c r="F14" s="8" t="s">
        <v>5081</v>
      </c>
      <c r="G14" s="10" t="s">
        <v>72</v>
      </c>
      <c r="H14" s="10">
        <v>0</v>
      </c>
      <c r="I14" s="8" t="s">
        <v>73</v>
      </c>
      <c r="J14" s="72">
        <v>0</v>
      </c>
      <c r="K14" s="163">
        <v>831</v>
      </c>
      <c r="L14" s="163">
        <v>30</v>
      </c>
      <c r="M14" s="163">
        <v>1</v>
      </c>
      <c r="N14" s="163">
        <v>764</v>
      </c>
      <c r="O14" s="163">
        <v>176</v>
      </c>
      <c r="P14" s="163">
        <v>153</v>
      </c>
      <c r="Q14" s="164">
        <v>2</v>
      </c>
      <c r="R14" s="164">
        <v>59</v>
      </c>
      <c r="S14" s="164">
        <v>20.7</v>
      </c>
      <c r="T14" s="164">
        <v>5.7</v>
      </c>
      <c r="U14" s="164">
        <v>3</v>
      </c>
      <c r="V14" s="164">
        <v>4</v>
      </c>
      <c r="W14" s="165">
        <f t="shared" si="2"/>
        <v>94.4</v>
      </c>
    </row>
    <row r="15" spans="1:23" s="161" customFormat="1" ht="15" x14ac:dyDescent="0.3">
      <c r="A15" s="180" t="s">
        <v>267</v>
      </c>
      <c r="B15" s="158" t="s">
        <v>268</v>
      </c>
      <c r="C15" s="181" t="s">
        <v>269</v>
      </c>
      <c r="D15" s="157" t="s">
        <v>213</v>
      </c>
      <c r="E15" s="8" t="s">
        <v>71</v>
      </c>
      <c r="F15" s="8" t="s">
        <v>5083</v>
      </c>
      <c r="G15" s="10" t="s">
        <v>72</v>
      </c>
      <c r="H15" s="10">
        <v>0</v>
      </c>
      <c r="I15" s="8" t="s">
        <v>73</v>
      </c>
      <c r="J15" s="72">
        <v>0</v>
      </c>
      <c r="K15" s="163">
        <v>925</v>
      </c>
      <c r="L15" s="163">
        <v>0</v>
      </c>
      <c r="M15" s="163">
        <v>0</v>
      </c>
      <c r="N15" s="163">
        <v>170</v>
      </c>
      <c r="O15" s="163">
        <v>27</v>
      </c>
      <c r="P15" s="163">
        <v>116</v>
      </c>
      <c r="Q15" s="164">
        <v>8</v>
      </c>
      <c r="R15" s="164">
        <v>55</v>
      </c>
      <c r="S15" s="164">
        <v>10.199999999999999</v>
      </c>
      <c r="T15" s="164">
        <v>4.8</v>
      </c>
      <c r="U15" s="164">
        <v>3</v>
      </c>
      <c r="V15" s="164">
        <v>4</v>
      </c>
      <c r="W15" s="165">
        <f t="shared" si="2"/>
        <v>85</v>
      </c>
    </row>
    <row r="16" spans="1:23" s="161" customFormat="1" ht="15" x14ac:dyDescent="0.3">
      <c r="A16" s="180" t="s">
        <v>270</v>
      </c>
      <c r="B16" s="158" t="s">
        <v>271</v>
      </c>
      <c r="C16" s="181" t="s">
        <v>272</v>
      </c>
      <c r="D16" s="157" t="s">
        <v>211</v>
      </c>
      <c r="E16" s="8" t="s">
        <v>71</v>
      </c>
      <c r="F16" s="8" t="s">
        <v>5081</v>
      </c>
      <c r="G16" s="10" t="s">
        <v>72</v>
      </c>
      <c r="H16" s="10">
        <v>0</v>
      </c>
      <c r="I16" s="8" t="s">
        <v>73</v>
      </c>
      <c r="J16" s="72">
        <v>0</v>
      </c>
      <c r="K16" s="163">
        <v>794</v>
      </c>
      <c r="L16" s="163">
        <v>109</v>
      </c>
      <c r="M16" s="163">
        <v>5</v>
      </c>
      <c r="N16" s="163">
        <v>340</v>
      </c>
      <c r="O16" s="163">
        <v>27</v>
      </c>
      <c r="P16" s="163">
        <v>138</v>
      </c>
      <c r="Q16" s="164">
        <v>7</v>
      </c>
      <c r="R16" s="164">
        <v>50</v>
      </c>
      <c r="S16" s="164">
        <v>33.6</v>
      </c>
      <c r="T16" s="164">
        <v>5.8</v>
      </c>
      <c r="U16" s="164">
        <v>2</v>
      </c>
      <c r="V16" s="164">
        <v>4</v>
      </c>
      <c r="W16" s="165">
        <f t="shared" si="2"/>
        <v>102.39999999999999</v>
      </c>
    </row>
    <row r="17" spans="1:23" s="161" customFormat="1" ht="30" x14ac:dyDescent="0.3">
      <c r="A17" s="180" t="s">
        <v>273</v>
      </c>
      <c r="B17" s="158" t="s">
        <v>274</v>
      </c>
      <c r="C17" s="181" t="s">
        <v>275</v>
      </c>
      <c r="D17" s="157" t="s">
        <v>211</v>
      </c>
      <c r="E17" s="8" t="s">
        <v>71</v>
      </c>
      <c r="F17" s="8" t="s">
        <v>5081</v>
      </c>
      <c r="G17" s="10" t="s">
        <v>72</v>
      </c>
      <c r="H17" s="10">
        <v>0</v>
      </c>
      <c r="I17" s="8" t="s">
        <v>73</v>
      </c>
      <c r="J17" s="72">
        <v>0</v>
      </c>
      <c r="K17" s="163">
        <v>971</v>
      </c>
      <c r="L17" s="163">
        <v>422</v>
      </c>
      <c r="M17" s="163">
        <v>0</v>
      </c>
      <c r="N17" s="163">
        <v>228</v>
      </c>
      <c r="O17" s="163">
        <v>44</v>
      </c>
      <c r="P17" s="163">
        <v>189</v>
      </c>
      <c r="Q17" s="164">
        <v>18</v>
      </c>
      <c r="R17" s="164">
        <v>90</v>
      </c>
      <c r="S17" s="164">
        <v>69.099999999999994</v>
      </c>
      <c r="T17" s="164">
        <v>5.7</v>
      </c>
      <c r="U17" s="164">
        <v>4</v>
      </c>
      <c r="V17" s="164">
        <v>7</v>
      </c>
      <c r="W17" s="165">
        <f t="shared" si="2"/>
        <v>193.79999999999998</v>
      </c>
    </row>
    <row r="18" spans="1:23" s="161" customFormat="1" ht="15" x14ac:dyDescent="0.3">
      <c r="A18" s="180" t="s">
        <v>276</v>
      </c>
      <c r="B18" s="158" t="s">
        <v>277</v>
      </c>
      <c r="C18" s="181" t="s">
        <v>278</v>
      </c>
      <c r="D18" s="157" t="s">
        <v>211</v>
      </c>
      <c r="E18" s="8" t="s">
        <v>71</v>
      </c>
      <c r="F18" s="8" t="s">
        <v>5081</v>
      </c>
      <c r="G18" s="10" t="s">
        <v>72</v>
      </c>
      <c r="H18" s="10">
        <v>0</v>
      </c>
      <c r="I18" s="8" t="s">
        <v>73</v>
      </c>
      <c r="J18" s="72">
        <v>0</v>
      </c>
      <c r="K18" s="163">
        <v>814</v>
      </c>
      <c r="L18" s="163">
        <v>62</v>
      </c>
      <c r="M18" s="163">
        <v>4</v>
      </c>
      <c r="N18" s="163">
        <v>377</v>
      </c>
      <c r="O18" s="163">
        <v>7</v>
      </c>
      <c r="P18" s="163">
        <v>86</v>
      </c>
      <c r="Q18" s="164">
        <v>15</v>
      </c>
      <c r="R18" s="164">
        <v>38</v>
      </c>
      <c r="S18" s="164">
        <v>15</v>
      </c>
      <c r="T18" s="164">
        <v>2.8</v>
      </c>
      <c r="U18" s="164">
        <v>3</v>
      </c>
      <c r="V18" s="164">
        <v>3</v>
      </c>
      <c r="W18" s="165">
        <f t="shared" si="2"/>
        <v>76.8</v>
      </c>
    </row>
    <row r="19" spans="1:23" s="161" customFormat="1" ht="15" x14ac:dyDescent="0.3">
      <c r="A19" s="180" t="s">
        <v>279</v>
      </c>
      <c r="B19" s="158" t="s">
        <v>280</v>
      </c>
      <c r="C19" s="181" t="s">
        <v>281</v>
      </c>
      <c r="D19" s="157" t="s">
        <v>211</v>
      </c>
      <c r="E19" s="8" t="s">
        <v>71</v>
      </c>
      <c r="F19" s="8" t="s">
        <v>5081</v>
      </c>
      <c r="G19" s="10" t="s">
        <v>72</v>
      </c>
      <c r="H19" s="10">
        <v>0</v>
      </c>
      <c r="I19" s="8" t="s">
        <v>73</v>
      </c>
      <c r="J19" s="72">
        <v>0</v>
      </c>
      <c r="K19" s="163">
        <v>275</v>
      </c>
      <c r="L19" s="163">
        <v>30</v>
      </c>
      <c r="M19" s="163">
        <v>1</v>
      </c>
      <c r="N19" s="163">
        <v>262</v>
      </c>
      <c r="O19" s="163">
        <v>26</v>
      </c>
      <c r="P19" s="163">
        <v>76</v>
      </c>
      <c r="Q19" s="164">
        <v>6</v>
      </c>
      <c r="R19" s="164">
        <v>14</v>
      </c>
      <c r="S19" s="164">
        <v>12</v>
      </c>
      <c r="T19" s="164">
        <v>2.9</v>
      </c>
      <c r="U19" s="164">
        <v>2</v>
      </c>
      <c r="V19" s="164">
        <v>3</v>
      </c>
      <c r="W19" s="165">
        <f t="shared" si="2"/>
        <v>39.9</v>
      </c>
    </row>
    <row r="20" spans="1:23" s="161" customFormat="1" ht="15" x14ac:dyDescent="0.3">
      <c r="A20" s="180" t="s">
        <v>282</v>
      </c>
      <c r="B20" s="158" t="s">
        <v>283</v>
      </c>
      <c r="C20" s="181" t="s">
        <v>284</v>
      </c>
      <c r="D20" s="157" t="s">
        <v>211</v>
      </c>
      <c r="E20" s="8" t="s">
        <v>71</v>
      </c>
      <c r="F20" s="8" t="s">
        <v>5081</v>
      </c>
      <c r="G20" s="10" t="s">
        <v>72</v>
      </c>
      <c r="H20" s="10">
        <v>0</v>
      </c>
      <c r="I20" s="8" t="s">
        <v>73</v>
      </c>
      <c r="J20" s="72">
        <v>0</v>
      </c>
      <c r="K20" s="163">
        <v>406</v>
      </c>
      <c r="L20" s="163">
        <v>30</v>
      </c>
      <c r="M20" s="163">
        <v>2</v>
      </c>
      <c r="N20" s="163">
        <v>384</v>
      </c>
      <c r="O20" s="163">
        <v>47</v>
      </c>
      <c r="P20" s="163">
        <v>102</v>
      </c>
      <c r="Q20" s="164">
        <v>15</v>
      </c>
      <c r="R20" s="164">
        <v>27</v>
      </c>
      <c r="S20" s="164">
        <v>24</v>
      </c>
      <c r="T20" s="164">
        <v>3</v>
      </c>
      <c r="U20" s="164">
        <v>2</v>
      </c>
      <c r="V20" s="164">
        <v>3</v>
      </c>
      <c r="W20" s="165">
        <f t="shared" si="2"/>
        <v>74</v>
      </c>
    </row>
    <row r="21" spans="1:23" s="161" customFormat="1" ht="15" x14ac:dyDescent="0.3">
      <c r="A21" s="180" t="s">
        <v>285</v>
      </c>
      <c r="B21" s="158" t="s">
        <v>286</v>
      </c>
      <c r="C21" s="181" t="s">
        <v>287</v>
      </c>
      <c r="D21" s="157" t="s">
        <v>212</v>
      </c>
      <c r="E21" s="8" t="s">
        <v>5082</v>
      </c>
      <c r="F21" s="8" t="s">
        <v>5083</v>
      </c>
      <c r="G21" s="10" t="s">
        <v>72</v>
      </c>
      <c r="H21" s="10">
        <v>0</v>
      </c>
      <c r="I21" s="8" t="s">
        <v>73</v>
      </c>
      <c r="J21" s="72">
        <v>0</v>
      </c>
      <c r="K21" s="163">
        <v>521</v>
      </c>
      <c r="L21" s="163">
        <v>0</v>
      </c>
      <c r="M21" s="163">
        <v>0</v>
      </c>
      <c r="N21" s="163">
        <v>475</v>
      </c>
      <c r="O21" s="163">
        <v>127</v>
      </c>
      <c r="P21" s="163">
        <v>129</v>
      </c>
      <c r="Q21" s="164">
        <v>5</v>
      </c>
      <c r="R21" s="164">
        <v>42</v>
      </c>
      <c r="S21" s="164">
        <v>33.6</v>
      </c>
      <c r="T21" s="164">
        <v>6.7</v>
      </c>
      <c r="U21" s="164">
        <v>3</v>
      </c>
      <c r="V21" s="164">
        <v>3</v>
      </c>
      <c r="W21" s="165">
        <f t="shared" si="2"/>
        <v>93.3</v>
      </c>
    </row>
    <row r="22" spans="1:23" s="161" customFormat="1" ht="15" x14ac:dyDescent="0.3">
      <c r="A22" s="180" t="s">
        <v>288</v>
      </c>
      <c r="B22" s="158" t="s">
        <v>289</v>
      </c>
      <c r="C22" s="181" t="s">
        <v>290</v>
      </c>
      <c r="D22" s="157" t="s">
        <v>211</v>
      </c>
      <c r="E22" s="8" t="s">
        <v>71</v>
      </c>
      <c r="F22" s="8" t="s">
        <v>5081</v>
      </c>
      <c r="G22" s="10" t="s">
        <v>72</v>
      </c>
      <c r="H22" s="10">
        <v>0</v>
      </c>
      <c r="I22" s="8" t="s">
        <v>73</v>
      </c>
      <c r="J22" s="72">
        <v>0</v>
      </c>
      <c r="K22" s="163">
        <v>427</v>
      </c>
      <c r="L22" s="163">
        <v>77</v>
      </c>
      <c r="M22" s="163">
        <v>5</v>
      </c>
      <c r="N22" s="163">
        <v>332</v>
      </c>
      <c r="O22" s="163">
        <v>29</v>
      </c>
      <c r="P22" s="163">
        <v>138</v>
      </c>
      <c r="Q22" s="164">
        <v>4</v>
      </c>
      <c r="R22" s="164">
        <v>47</v>
      </c>
      <c r="S22" s="164">
        <v>32.299999999999997</v>
      </c>
      <c r="T22" s="164">
        <v>5.7</v>
      </c>
      <c r="U22" s="164">
        <v>2</v>
      </c>
      <c r="V22" s="164">
        <v>4</v>
      </c>
      <c r="W22" s="165">
        <f t="shared" si="2"/>
        <v>95</v>
      </c>
    </row>
    <row r="23" spans="1:23" s="161" customFormat="1" ht="15" x14ac:dyDescent="0.3">
      <c r="A23" s="180" t="s">
        <v>291</v>
      </c>
      <c r="B23" s="158" t="s">
        <v>292</v>
      </c>
      <c r="C23" s="181" t="s">
        <v>293</v>
      </c>
      <c r="D23" s="157" t="s">
        <v>211</v>
      </c>
      <c r="E23" s="8" t="s">
        <v>71</v>
      </c>
      <c r="F23" s="8" t="s">
        <v>5081</v>
      </c>
      <c r="G23" s="10" t="s">
        <v>72</v>
      </c>
      <c r="H23" s="10">
        <v>0</v>
      </c>
      <c r="I23" s="8" t="s">
        <v>73</v>
      </c>
      <c r="J23" s="72">
        <v>0</v>
      </c>
      <c r="K23" s="163">
        <v>210</v>
      </c>
      <c r="L23" s="163">
        <v>14</v>
      </c>
      <c r="M23" s="163">
        <v>0</v>
      </c>
      <c r="N23" s="163">
        <v>191</v>
      </c>
      <c r="O23" s="163">
        <v>11</v>
      </c>
      <c r="P23" s="163">
        <v>67</v>
      </c>
      <c r="Q23" s="164">
        <v>2</v>
      </c>
      <c r="R23" s="164">
        <v>15</v>
      </c>
      <c r="S23" s="164">
        <v>18.600000000000001</v>
      </c>
      <c r="T23" s="164">
        <v>5.9</v>
      </c>
      <c r="U23" s="164">
        <v>2</v>
      </c>
      <c r="V23" s="164">
        <v>3</v>
      </c>
      <c r="W23" s="165">
        <f t="shared" si="2"/>
        <v>46.5</v>
      </c>
    </row>
    <row r="24" spans="1:23" s="161" customFormat="1" ht="15" x14ac:dyDescent="0.3">
      <c r="A24" s="180" t="s">
        <v>294</v>
      </c>
      <c r="B24" s="158" t="s">
        <v>295</v>
      </c>
      <c r="C24" s="181" t="s">
        <v>296</v>
      </c>
      <c r="D24" s="157" t="s">
        <v>211</v>
      </c>
      <c r="E24" s="8" t="s">
        <v>71</v>
      </c>
      <c r="F24" s="8" t="s">
        <v>5081</v>
      </c>
      <c r="G24" s="10" t="s">
        <v>72</v>
      </c>
      <c r="H24" s="10">
        <v>0</v>
      </c>
      <c r="I24" s="8" t="s">
        <v>73</v>
      </c>
      <c r="J24" s="72">
        <v>0</v>
      </c>
      <c r="K24" s="163">
        <v>243</v>
      </c>
      <c r="L24" s="163">
        <v>32</v>
      </c>
      <c r="M24" s="163">
        <v>5</v>
      </c>
      <c r="N24" s="163">
        <v>166</v>
      </c>
      <c r="O24" s="163">
        <v>55</v>
      </c>
      <c r="P24" s="163">
        <v>85</v>
      </c>
      <c r="Q24" s="164">
        <v>4</v>
      </c>
      <c r="R24" s="164">
        <v>28</v>
      </c>
      <c r="S24" s="164">
        <v>12</v>
      </c>
      <c r="T24" s="164">
        <v>2.9</v>
      </c>
      <c r="U24" s="164">
        <v>1</v>
      </c>
      <c r="V24" s="164">
        <v>2</v>
      </c>
      <c r="W24" s="165">
        <f t="shared" si="2"/>
        <v>49.9</v>
      </c>
    </row>
    <row r="25" spans="1:23" s="161" customFormat="1" ht="15" x14ac:dyDescent="0.3">
      <c r="A25" s="180" t="s">
        <v>297</v>
      </c>
      <c r="B25" s="158" t="s">
        <v>298</v>
      </c>
      <c r="C25" s="181" t="s">
        <v>299</v>
      </c>
      <c r="D25" s="157" t="s">
        <v>211</v>
      </c>
      <c r="E25" s="8" t="s">
        <v>71</v>
      </c>
      <c r="F25" s="8" t="s">
        <v>5081</v>
      </c>
      <c r="G25" s="10" t="s">
        <v>72</v>
      </c>
      <c r="H25" s="10">
        <v>0</v>
      </c>
      <c r="I25" s="8" t="s">
        <v>73</v>
      </c>
      <c r="J25" s="72">
        <v>0</v>
      </c>
      <c r="K25" s="163">
        <v>177</v>
      </c>
      <c r="L25" s="163">
        <v>30</v>
      </c>
      <c r="M25" s="163">
        <v>0</v>
      </c>
      <c r="N25" s="163">
        <v>159</v>
      </c>
      <c r="O25" s="163">
        <v>35</v>
      </c>
      <c r="P25" s="163">
        <v>61</v>
      </c>
      <c r="Q25" s="164">
        <v>5</v>
      </c>
      <c r="R25" s="164">
        <v>14</v>
      </c>
      <c r="S25" s="164">
        <v>11.2</v>
      </c>
      <c r="T25" s="164">
        <v>2</v>
      </c>
      <c r="U25" s="164">
        <v>1</v>
      </c>
      <c r="V25" s="164">
        <v>2</v>
      </c>
      <c r="W25" s="165">
        <f t="shared" si="2"/>
        <v>35.200000000000003</v>
      </c>
    </row>
    <row r="26" spans="1:23" s="161" customFormat="1" ht="15" x14ac:dyDescent="0.3">
      <c r="A26" s="180" t="s">
        <v>300</v>
      </c>
      <c r="B26" s="158" t="s">
        <v>301</v>
      </c>
      <c r="C26" s="181" t="s">
        <v>302</v>
      </c>
      <c r="D26" s="157" t="s">
        <v>211</v>
      </c>
      <c r="E26" s="8" t="s">
        <v>71</v>
      </c>
      <c r="F26" s="8" t="s">
        <v>5081</v>
      </c>
      <c r="G26" s="10" t="s">
        <v>72</v>
      </c>
      <c r="H26" s="10">
        <v>0</v>
      </c>
      <c r="I26" s="8" t="s">
        <v>73</v>
      </c>
      <c r="J26" s="72">
        <v>0</v>
      </c>
      <c r="K26" s="163">
        <v>423</v>
      </c>
      <c r="L26" s="163">
        <v>46</v>
      </c>
      <c r="M26" s="163">
        <v>1</v>
      </c>
      <c r="N26" s="163">
        <v>288</v>
      </c>
      <c r="O26" s="163">
        <v>21</v>
      </c>
      <c r="P26" s="163">
        <v>59</v>
      </c>
      <c r="Q26" s="164">
        <v>3</v>
      </c>
      <c r="R26" s="164">
        <v>28</v>
      </c>
      <c r="S26" s="164">
        <v>9.9</v>
      </c>
      <c r="T26" s="164">
        <v>3.9</v>
      </c>
      <c r="U26" s="164">
        <v>2</v>
      </c>
      <c r="V26" s="164">
        <v>4</v>
      </c>
      <c r="W26" s="165">
        <f t="shared" si="2"/>
        <v>50.8</v>
      </c>
    </row>
    <row r="27" spans="1:23" s="161" customFormat="1" ht="15" x14ac:dyDescent="0.3">
      <c r="A27" s="180" t="s">
        <v>303</v>
      </c>
      <c r="B27" s="158" t="s">
        <v>304</v>
      </c>
      <c r="C27" s="181" t="s">
        <v>305</v>
      </c>
      <c r="D27" s="157" t="s">
        <v>211</v>
      </c>
      <c r="E27" s="8" t="s">
        <v>71</v>
      </c>
      <c r="F27" s="8" t="s">
        <v>5081</v>
      </c>
      <c r="G27" s="10" t="s">
        <v>72</v>
      </c>
      <c r="H27" s="10">
        <v>0</v>
      </c>
      <c r="I27" s="8" t="s">
        <v>73</v>
      </c>
      <c r="J27" s="72">
        <v>0</v>
      </c>
      <c r="K27" s="163">
        <v>518</v>
      </c>
      <c r="L27" s="163">
        <v>71</v>
      </c>
      <c r="M27" s="163">
        <v>0</v>
      </c>
      <c r="N27" s="163">
        <v>383</v>
      </c>
      <c r="O27" s="163">
        <v>14</v>
      </c>
      <c r="P27" s="163">
        <v>105</v>
      </c>
      <c r="Q27" s="164">
        <v>4</v>
      </c>
      <c r="R27" s="164">
        <v>39</v>
      </c>
      <c r="S27" s="164">
        <v>18</v>
      </c>
      <c r="T27" s="164">
        <v>3.9</v>
      </c>
      <c r="U27" s="164">
        <v>2</v>
      </c>
      <c r="V27" s="164">
        <v>2</v>
      </c>
      <c r="W27" s="165">
        <f t="shared" si="2"/>
        <v>68.900000000000006</v>
      </c>
    </row>
    <row r="28" spans="1:23" s="161" customFormat="1" ht="15" x14ac:dyDescent="0.3">
      <c r="A28" s="180" t="s">
        <v>306</v>
      </c>
      <c r="B28" s="158" t="s">
        <v>307</v>
      </c>
      <c r="C28" s="181" t="s">
        <v>308</v>
      </c>
      <c r="D28" s="157" t="s">
        <v>211</v>
      </c>
      <c r="E28" s="8" t="s">
        <v>71</v>
      </c>
      <c r="F28" s="8" t="s">
        <v>5081</v>
      </c>
      <c r="G28" s="10" t="s">
        <v>72</v>
      </c>
      <c r="H28" s="10">
        <v>0</v>
      </c>
      <c r="I28" s="8" t="s">
        <v>73</v>
      </c>
      <c r="J28" s="72">
        <v>0</v>
      </c>
      <c r="K28" s="163">
        <v>247</v>
      </c>
      <c r="L28" s="163">
        <v>30</v>
      </c>
      <c r="M28" s="163">
        <v>0</v>
      </c>
      <c r="N28" s="163">
        <v>222</v>
      </c>
      <c r="O28" s="163">
        <v>21</v>
      </c>
      <c r="P28" s="163">
        <v>82</v>
      </c>
      <c r="Q28" s="164">
        <v>4</v>
      </c>
      <c r="R28" s="164">
        <v>22</v>
      </c>
      <c r="S28" s="164">
        <v>18</v>
      </c>
      <c r="T28" s="164">
        <v>1</v>
      </c>
      <c r="U28" s="164">
        <v>2</v>
      </c>
      <c r="V28" s="164">
        <v>3</v>
      </c>
      <c r="W28" s="165">
        <f t="shared" si="2"/>
        <v>50</v>
      </c>
    </row>
    <row r="29" spans="1:23" s="161" customFormat="1" ht="15" x14ac:dyDescent="0.3">
      <c r="A29" s="180" t="s">
        <v>309</v>
      </c>
      <c r="B29" s="158" t="s">
        <v>310</v>
      </c>
      <c r="C29" s="181" t="s">
        <v>311</v>
      </c>
      <c r="D29" s="157" t="s">
        <v>211</v>
      </c>
      <c r="E29" s="8" t="s">
        <v>71</v>
      </c>
      <c r="F29" s="8" t="s">
        <v>5081</v>
      </c>
      <c r="G29" s="10" t="s">
        <v>72</v>
      </c>
      <c r="H29" s="10">
        <v>0</v>
      </c>
      <c r="I29" s="8" t="s">
        <v>73</v>
      </c>
      <c r="J29" s="72">
        <v>0</v>
      </c>
      <c r="K29" s="163">
        <v>616</v>
      </c>
      <c r="L29" s="163">
        <v>46</v>
      </c>
      <c r="M29" s="163">
        <v>2</v>
      </c>
      <c r="N29" s="163">
        <v>588</v>
      </c>
      <c r="O29" s="163">
        <v>279</v>
      </c>
      <c r="P29" s="163">
        <v>106</v>
      </c>
      <c r="Q29" s="164">
        <v>19</v>
      </c>
      <c r="R29" s="164">
        <v>38</v>
      </c>
      <c r="S29" s="164">
        <v>23.6</v>
      </c>
      <c r="T29" s="164">
        <v>5.8</v>
      </c>
      <c r="U29" s="164">
        <v>3</v>
      </c>
      <c r="V29" s="164">
        <v>5</v>
      </c>
      <c r="W29" s="165">
        <f t="shared" si="2"/>
        <v>94.399999999999991</v>
      </c>
    </row>
    <row r="30" spans="1:23" s="161" customFormat="1" ht="15" x14ac:dyDescent="0.3">
      <c r="A30" s="180" t="s">
        <v>312</v>
      </c>
      <c r="B30" s="158" t="s">
        <v>313</v>
      </c>
      <c r="C30" s="181" t="s">
        <v>314</v>
      </c>
      <c r="D30" s="157" t="s">
        <v>211</v>
      </c>
      <c r="E30" s="8" t="s">
        <v>71</v>
      </c>
      <c r="F30" s="8" t="s">
        <v>5081</v>
      </c>
      <c r="G30" s="10" t="s">
        <v>72</v>
      </c>
      <c r="H30" s="10">
        <v>0</v>
      </c>
      <c r="I30" s="8" t="s">
        <v>73</v>
      </c>
      <c r="J30" s="72">
        <v>0</v>
      </c>
      <c r="K30" s="163">
        <v>60</v>
      </c>
      <c r="L30" s="163">
        <v>0</v>
      </c>
      <c r="M30" s="163">
        <v>0</v>
      </c>
      <c r="N30" s="163">
        <v>60</v>
      </c>
      <c r="O30" s="163">
        <v>8</v>
      </c>
      <c r="P30" s="163">
        <v>15</v>
      </c>
      <c r="Q30" s="164">
        <v>0</v>
      </c>
      <c r="R30" s="164">
        <v>14</v>
      </c>
      <c r="S30" s="164">
        <v>8</v>
      </c>
      <c r="T30" s="164">
        <v>2</v>
      </c>
      <c r="U30" s="164">
        <v>2</v>
      </c>
      <c r="V30" s="164">
        <v>2</v>
      </c>
      <c r="W30" s="165">
        <f t="shared" si="2"/>
        <v>28</v>
      </c>
    </row>
    <row r="31" spans="1:23" s="161" customFormat="1" ht="15" x14ac:dyDescent="0.3">
      <c r="A31" s="180" t="s">
        <v>315</v>
      </c>
      <c r="B31" s="158" t="s">
        <v>316</v>
      </c>
      <c r="C31" s="181" t="s">
        <v>317</v>
      </c>
      <c r="D31" s="157" t="s">
        <v>211</v>
      </c>
      <c r="E31" s="8" t="s">
        <v>71</v>
      </c>
      <c r="F31" s="8" t="s">
        <v>5081</v>
      </c>
      <c r="G31" s="10" t="s">
        <v>72</v>
      </c>
      <c r="H31" s="10">
        <v>0</v>
      </c>
      <c r="I31" s="8" t="s">
        <v>73</v>
      </c>
      <c r="J31" s="72">
        <v>0</v>
      </c>
      <c r="K31" s="163">
        <v>206</v>
      </c>
      <c r="L31" s="163">
        <v>26</v>
      </c>
      <c r="M31" s="163">
        <v>1</v>
      </c>
      <c r="N31" s="163">
        <v>167</v>
      </c>
      <c r="O31" s="163">
        <v>16</v>
      </c>
      <c r="P31" s="163">
        <v>48</v>
      </c>
      <c r="Q31" s="164">
        <v>5</v>
      </c>
      <c r="R31" s="164">
        <v>20</v>
      </c>
      <c r="S31" s="164">
        <v>9</v>
      </c>
      <c r="T31" s="164">
        <v>1.9</v>
      </c>
      <c r="U31" s="164">
        <v>2</v>
      </c>
      <c r="V31" s="164">
        <v>4</v>
      </c>
      <c r="W31" s="165">
        <f t="shared" si="2"/>
        <v>41.9</v>
      </c>
    </row>
    <row r="32" spans="1:23" s="161" customFormat="1" ht="15" x14ac:dyDescent="0.3">
      <c r="A32" s="180" t="s">
        <v>318</v>
      </c>
      <c r="B32" s="158" t="s">
        <v>319</v>
      </c>
      <c r="C32" s="181" t="s">
        <v>320</v>
      </c>
      <c r="D32" s="157" t="s">
        <v>211</v>
      </c>
      <c r="E32" s="8" t="s">
        <v>71</v>
      </c>
      <c r="F32" s="8" t="s">
        <v>5081</v>
      </c>
      <c r="G32" s="10" t="s">
        <v>72</v>
      </c>
      <c r="H32" s="10">
        <v>0</v>
      </c>
      <c r="I32" s="8" t="s">
        <v>73</v>
      </c>
      <c r="J32" s="72">
        <v>0</v>
      </c>
      <c r="K32" s="163">
        <v>132</v>
      </c>
      <c r="L32" s="163">
        <v>14</v>
      </c>
      <c r="M32" s="163">
        <v>0</v>
      </c>
      <c r="N32" s="163">
        <v>125</v>
      </c>
      <c r="O32" s="163">
        <v>11</v>
      </c>
      <c r="P32" s="163">
        <v>40</v>
      </c>
      <c r="Q32" s="164">
        <v>2</v>
      </c>
      <c r="R32" s="164">
        <v>15</v>
      </c>
      <c r="S32" s="164">
        <v>8</v>
      </c>
      <c r="T32" s="164">
        <v>0</v>
      </c>
      <c r="U32" s="164">
        <v>1</v>
      </c>
      <c r="V32" s="164">
        <v>2.9</v>
      </c>
      <c r="W32" s="165">
        <f t="shared" si="2"/>
        <v>28.9</v>
      </c>
    </row>
    <row r="33" spans="1:23" s="161" customFormat="1" ht="15" x14ac:dyDescent="0.3">
      <c r="A33" s="180" t="s">
        <v>321</v>
      </c>
      <c r="B33" s="158" t="s">
        <v>322</v>
      </c>
      <c r="C33" s="181" t="s">
        <v>323</v>
      </c>
      <c r="D33" s="157" t="s">
        <v>211</v>
      </c>
      <c r="E33" s="8" t="s">
        <v>71</v>
      </c>
      <c r="F33" s="8" t="s">
        <v>5081</v>
      </c>
      <c r="G33" s="10" t="s">
        <v>72</v>
      </c>
      <c r="H33" s="10">
        <v>0</v>
      </c>
      <c r="I33" s="8" t="s">
        <v>73</v>
      </c>
      <c r="J33" s="72">
        <v>0</v>
      </c>
      <c r="K33" s="163">
        <v>908</v>
      </c>
      <c r="L33" s="163">
        <v>30</v>
      </c>
      <c r="M33" s="163">
        <v>2</v>
      </c>
      <c r="N33" s="163">
        <v>104</v>
      </c>
      <c r="O33" s="163">
        <v>33</v>
      </c>
      <c r="P33" s="163">
        <v>100</v>
      </c>
      <c r="Q33" s="164">
        <v>8</v>
      </c>
      <c r="R33" s="164">
        <v>53</v>
      </c>
      <c r="S33" s="164">
        <v>15.9</v>
      </c>
      <c r="T33" s="164">
        <v>4.8</v>
      </c>
      <c r="U33" s="164">
        <v>3</v>
      </c>
      <c r="V33" s="164">
        <v>4</v>
      </c>
      <c r="W33" s="165">
        <f t="shared" si="2"/>
        <v>88.7</v>
      </c>
    </row>
    <row r="34" spans="1:23" s="161" customFormat="1" ht="15" x14ac:dyDescent="0.3">
      <c r="A34" s="180" t="s">
        <v>324</v>
      </c>
      <c r="B34" s="158" t="s">
        <v>325</v>
      </c>
      <c r="C34" s="181" t="s">
        <v>326</v>
      </c>
      <c r="D34" s="157" t="s">
        <v>213</v>
      </c>
      <c r="E34" s="8" t="s">
        <v>71</v>
      </c>
      <c r="F34" s="8" t="s">
        <v>5083</v>
      </c>
      <c r="G34" s="10" t="s">
        <v>72</v>
      </c>
      <c r="H34" s="10">
        <v>0</v>
      </c>
      <c r="I34" s="8" t="s">
        <v>73</v>
      </c>
      <c r="J34" s="72">
        <v>0</v>
      </c>
      <c r="K34" s="163">
        <v>1025</v>
      </c>
      <c r="L34" s="163">
        <v>0</v>
      </c>
      <c r="M34" s="163">
        <v>0</v>
      </c>
      <c r="N34" s="163">
        <v>820</v>
      </c>
      <c r="O34" s="163">
        <v>235</v>
      </c>
      <c r="P34" s="163">
        <v>208</v>
      </c>
      <c r="Q34" s="164">
        <v>28</v>
      </c>
      <c r="R34" s="164">
        <v>48</v>
      </c>
      <c r="S34" s="164">
        <v>19.399999999999999</v>
      </c>
      <c r="T34" s="164">
        <v>6.7</v>
      </c>
      <c r="U34" s="164">
        <v>4</v>
      </c>
      <c r="V34" s="164">
        <v>6</v>
      </c>
      <c r="W34" s="165">
        <f t="shared" si="2"/>
        <v>112.10000000000001</v>
      </c>
    </row>
    <row r="35" spans="1:23" s="161" customFormat="1" ht="15" x14ac:dyDescent="0.3">
      <c r="A35" s="180" t="s">
        <v>327</v>
      </c>
      <c r="B35" s="158" t="s">
        <v>328</v>
      </c>
      <c r="C35" s="181" t="s">
        <v>329</v>
      </c>
      <c r="D35" s="157" t="s">
        <v>211</v>
      </c>
      <c r="E35" s="8" t="s">
        <v>71</v>
      </c>
      <c r="F35" s="8" t="s">
        <v>5081</v>
      </c>
      <c r="G35" s="10" t="s">
        <v>72</v>
      </c>
      <c r="H35" s="10">
        <v>0</v>
      </c>
      <c r="I35" s="8" t="s">
        <v>73</v>
      </c>
      <c r="J35" s="72">
        <v>0</v>
      </c>
      <c r="K35" s="163">
        <v>504</v>
      </c>
      <c r="L35" s="163">
        <v>77</v>
      </c>
      <c r="M35" s="163">
        <v>3</v>
      </c>
      <c r="N35" s="163">
        <v>379</v>
      </c>
      <c r="O35" s="163">
        <v>42</v>
      </c>
      <c r="P35" s="163">
        <v>78</v>
      </c>
      <c r="Q35" s="164">
        <v>7</v>
      </c>
      <c r="R35" s="164">
        <v>35</v>
      </c>
      <c r="S35" s="164">
        <v>17</v>
      </c>
      <c r="T35" s="164">
        <v>1.9</v>
      </c>
      <c r="U35" s="164">
        <v>2</v>
      </c>
      <c r="V35" s="164">
        <v>3</v>
      </c>
      <c r="W35" s="165">
        <f t="shared" si="2"/>
        <v>65.900000000000006</v>
      </c>
    </row>
    <row r="36" spans="1:23" s="161" customFormat="1" ht="15" x14ac:dyDescent="0.3">
      <c r="A36" s="180" t="s">
        <v>330</v>
      </c>
      <c r="B36" s="158" t="s">
        <v>331</v>
      </c>
      <c r="C36" s="181" t="s">
        <v>332</v>
      </c>
      <c r="D36" s="157" t="s">
        <v>211</v>
      </c>
      <c r="E36" s="8" t="s">
        <v>71</v>
      </c>
      <c r="F36" s="8" t="s">
        <v>5081</v>
      </c>
      <c r="G36" s="10" t="s">
        <v>72</v>
      </c>
      <c r="H36" s="10">
        <v>0</v>
      </c>
      <c r="I36" s="8" t="s">
        <v>73</v>
      </c>
      <c r="J36" s="72">
        <v>0</v>
      </c>
      <c r="K36" s="163">
        <v>451</v>
      </c>
      <c r="L36" s="163">
        <v>32</v>
      </c>
      <c r="M36" s="163">
        <v>2</v>
      </c>
      <c r="N36" s="163">
        <v>201</v>
      </c>
      <c r="O36" s="163">
        <v>20</v>
      </c>
      <c r="P36" s="163">
        <v>116</v>
      </c>
      <c r="Q36" s="164">
        <v>18</v>
      </c>
      <c r="R36" s="164">
        <v>52</v>
      </c>
      <c r="S36" s="164">
        <v>23</v>
      </c>
      <c r="T36" s="164">
        <v>10.3</v>
      </c>
      <c r="U36" s="164">
        <v>2</v>
      </c>
      <c r="V36" s="164">
        <v>4</v>
      </c>
      <c r="W36" s="165">
        <f t="shared" si="2"/>
        <v>109.3</v>
      </c>
    </row>
    <row r="37" spans="1:23" s="161" customFormat="1" ht="15" x14ac:dyDescent="0.3">
      <c r="A37" s="180" t="s">
        <v>333</v>
      </c>
      <c r="B37" s="158" t="s">
        <v>334</v>
      </c>
      <c r="C37" s="181" t="s">
        <v>335</v>
      </c>
      <c r="D37" s="157" t="s">
        <v>211</v>
      </c>
      <c r="E37" s="8" t="s">
        <v>71</v>
      </c>
      <c r="F37" s="8" t="s">
        <v>5081</v>
      </c>
      <c r="G37" s="10" t="s">
        <v>72</v>
      </c>
      <c r="H37" s="10">
        <v>0</v>
      </c>
      <c r="I37" s="8" t="s">
        <v>73</v>
      </c>
      <c r="J37" s="72">
        <v>0</v>
      </c>
      <c r="K37" s="163">
        <v>404</v>
      </c>
      <c r="L37" s="163">
        <v>46</v>
      </c>
      <c r="M37" s="163">
        <v>4</v>
      </c>
      <c r="N37" s="163">
        <v>119</v>
      </c>
      <c r="O37" s="163">
        <v>66</v>
      </c>
      <c r="P37" s="163">
        <v>53</v>
      </c>
      <c r="Q37" s="164">
        <v>5</v>
      </c>
      <c r="R37" s="164">
        <v>26</v>
      </c>
      <c r="S37" s="164">
        <v>9.6</v>
      </c>
      <c r="T37" s="164">
        <v>2.8</v>
      </c>
      <c r="U37" s="164">
        <v>1</v>
      </c>
      <c r="V37" s="164">
        <v>2</v>
      </c>
      <c r="W37" s="165">
        <f t="shared" si="2"/>
        <v>46.4</v>
      </c>
    </row>
    <row r="38" spans="1:23" s="161" customFormat="1" ht="15" x14ac:dyDescent="0.3">
      <c r="A38" s="180" t="s">
        <v>336</v>
      </c>
      <c r="B38" s="158" t="s">
        <v>337</v>
      </c>
      <c r="C38" s="181" t="s">
        <v>338</v>
      </c>
      <c r="D38" s="157" t="s">
        <v>212</v>
      </c>
      <c r="E38" s="8" t="s">
        <v>5082</v>
      </c>
      <c r="F38" s="8" t="s">
        <v>5083</v>
      </c>
      <c r="G38" s="10" t="s">
        <v>72</v>
      </c>
      <c r="H38" s="10">
        <v>0</v>
      </c>
      <c r="I38" s="8" t="s">
        <v>73</v>
      </c>
      <c r="J38" s="72">
        <v>0</v>
      </c>
      <c r="K38" s="163">
        <v>247</v>
      </c>
      <c r="L38" s="163">
        <v>0</v>
      </c>
      <c r="M38" s="163">
        <v>0</v>
      </c>
      <c r="N38" s="163">
        <v>211</v>
      </c>
      <c r="O38" s="163">
        <v>7</v>
      </c>
      <c r="P38" s="163">
        <v>79</v>
      </c>
      <c r="Q38" s="164">
        <v>3</v>
      </c>
      <c r="R38" s="164">
        <v>14</v>
      </c>
      <c r="S38" s="164">
        <v>7.6</v>
      </c>
      <c r="T38" s="164">
        <v>2.9</v>
      </c>
      <c r="U38" s="164">
        <v>2</v>
      </c>
      <c r="V38" s="164">
        <v>3</v>
      </c>
      <c r="W38" s="165">
        <f t="shared" si="2"/>
        <v>32.5</v>
      </c>
    </row>
    <row r="39" spans="1:23" s="161" customFormat="1" ht="15" x14ac:dyDescent="0.3">
      <c r="A39" s="180" t="s">
        <v>339</v>
      </c>
      <c r="B39" s="158" t="s">
        <v>340</v>
      </c>
      <c r="C39" s="181" t="s">
        <v>341</v>
      </c>
      <c r="D39" s="157" t="s">
        <v>5079</v>
      </c>
      <c r="E39" s="8" t="s">
        <v>92</v>
      </c>
      <c r="F39" s="8" t="s">
        <v>92</v>
      </c>
      <c r="G39" s="10" t="s">
        <v>72</v>
      </c>
      <c r="H39" s="10">
        <v>0</v>
      </c>
      <c r="I39" s="8" t="s">
        <v>73</v>
      </c>
      <c r="J39" s="72">
        <v>0</v>
      </c>
      <c r="K39" s="163">
        <v>326</v>
      </c>
      <c r="L39" s="163">
        <v>8</v>
      </c>
      <c r="M39" s="163">
        <v>8</v>
      </c>
      <c r="N39" s="163">
        <v>295</v>
      </c>
      <c r="O39" s="163">
        <v>29</v>
      </c>
      <c r="P39" s="163">
        <v>326</v>
      </c>
      <c r="Q39" s="164">
        <v>31</v>
      </c>
      <c r="R39" s="164">
        <v>65</v>
      </c>
      <c r="S39" s="164">
        <v>125</v>
      </c>
      <c r="T39" s="164">
        <v>20.9</v>
      </c>
      <c r="U39" s="164">
        <v>4</v>
      </c>
      <c r="V39" s="164">
        <v>4</v>
      </c>
      <c r="W39" s="165">
        <f t="shared" si="2"/>
        <v>249.9</v>
      </c>
    </row>
    <row r="40" spans="1:23" s="161" customFormat="1" ht="15" x14ac:dyDescent="0.3">
      <c r="A40" s="180" t="s">
        <v>342</v>
      </c>
      <c r="B40" s="158" t="s">
        <v>343</v>
      </c>
      <c r="C40" s="181" t="s">
        <v>344</v>
      </c>
      <c r="D40" s="157" t="s">
        <v>211</v>
      </c>
      <c r="E40" s="8" t="s">
        <v>71</v>
      </c>
      <c r="F40" s="8" t="s">
        <v>5081</v>
      </c>
      <c r="G40" s="10" t="s">
        <v>72</v>
      </c>
      <c r="H40" s="10">
        <v>0</v>
      </c>
      <c r="I40" s="8" t="s">
        <v>73</v>
      </c>
      <c r="J40" s="72">
        <v>0</v>
      </c>
      <c r="K40" s="163">
        <v>501</v>
      </c>
      <c r="L40" s="163">
        <v>93</v>
      </c>
      <c r="M40" s="163">
        <v>6</v>
      </c>
      <c r="N40" s="163">
        <v>279</v>
      </c>
      <c r="O40" s="163">
        <v>40</v>
      </c>
      <c r="P40" s="163">
        <v>78</v>
      </c>
      <c r="Q40" s="164">
        <v>15</v>
      </c>
      <c r="R40" s="164">
        <v>24</v>
      </c>
      <c r="S40" s="164">
        <v>22.5</v>
      </c>
      <c r="T40" s="164">
        <v>1.9</v>
      </c>
      <c r="U40" s="164">
        <v>2</v>
      </c>
      <c r="V40" s="164">
        <v>2</v>
      </c>
      <c r="W40" s="165">
        <f t="shared" si="2"/>
        <v>67.400000000000006</v>
      </c>
    </row>
    <row r="41" spans="1:23" s="161" customFormat="1" ht="15" x14ac:dyDescent="0.3">
      <c r="A41" s="180" t="s">
        <v>345</v>
      </c>
      <c r="B41" s="158" t="s">
        <v>346</v>
      </c>
      <c r="C41" s="181" t="s">
        <v>347</v>
      </c>
      <c r="D41" s="157" t="s">
        <v>211</v>
      </c>
      <c r="E41" s="8" t="s">
        <v>71</v>
      </c>
      <c r="F41" s="8" t="s">
        <v>5081</v>
      </c>
      <c r="G41" s="10" t="s">
        <v>72</v>
      </c>
      <c r="H41" s="10">
        <v>0</v>
      </c>
      <c r="I41" s="8" t="s">
        <v>73</v>
      </c>
      <c r="J41" s="72">
        <v>0</v>
      </c>
      <c r="K41" s="163">
        <v>426</v>
      </c>
      <c r="L41" s="163">
        <v>0</v>
      </c>
      <c r="M41" s="163">
        <v>0</v>
      </c>
      <c r="N41" s="163">
        <v>51</v>
      </c>
      <c r="O41" s="163">
        <v>21</v>
      </c>
      <c r="P41" s="163">
        <v>49</v>
      </c>
      <c r="Q41" s="164">
        <v>13</v>
      </c>
      <c r="R41" s="164">
        <v>16</v>
      </c>
      <c r="S41" s="164">
        <v>4.2</v>
      </c>
      <c r="T41" s="164">
        <v>1.8</v>
      </c>
      <c r="U41" s="164">
        <v>2</v>
      </c>
      <c r="V41" s="164">
        <v>4</v>
      </c>
      <c r="W41" s="165">
        <f t="shared" si="2"/>
        <v>41</v>
      </c>
    </row>
    <row r="42" spans="1:23" s="161" customFormat="1" ht="15" x14ac:dyDescent="0.3">
      <c r="A42" s="180" t="s">
        <v>348</v>
      </c>
      <c r="B42" s="158" t="s">
        <v>349</v>
      </c>
      <c r="C42" s="181" t="s">
        <v>350</v>
      </c>
      <c r="D42" s="157" t="s">
        <v>211</v>
      </c>
      <c r="E42" s="8" t="s">
        <v>71</v>
      </c>
      <c r="F42" s="8" t="s">
        <v>5081</v>
      </c>
      <c r="G42" s="10" t="s">
        <v>72</v>
      </c>
      <c r="H42" s="10">
        <v>0</v>
      </c>
      <c r="I42" s="8" t="s">
        <v>73</v>
      </c>
      <c r="J42" s="72">
        <v>0</v>
      </c>
      <c r="K42" s="163">
        <v>276</v>
      </c>
      <c r="L42" s="163">
        <v>55</v>
      </c>
      <c r="M42" s="163">
        <v>1</v>
      </c>
      <c r="N42" s="163">
        <v>241</v>
      </c>
      <c r="O42" s="163">
        <v>25</v>
      </c>
      <c r="P42" s="163">
        <v>60</v>
      </c>
      <c r="Q42" s="164">
        <v>3</v>
      </c>
      <c r="R42" s="164">
        <v>25</v>
      </c>
      <c r="S42" s="164">
        <v>16</v>
      </c>
      <c r="T42" s="164">
        <v>3.8</v>
      </c>
      <c r="U42" s="164">
        <v>2</v>
      </c>
      <c r="V42" s="164">
        <v>2</v>
      </c>
      <c r="W42" s="165">
        <f t="shared" si="2"/>
        <v>51.8</v>
      </c>
    </row>
    <row r="43" spans="1:23" s="161" customFormat="1" ht="15" x14ac:dyDescent="0.3">
      <c r="A43" s="180" t="s">
        <v>351</v>
      </c>
      <c r="B43" s="158" t="s">
        <v>352</v>
      </c>
      <c r="C43" s="181" t="s">
        <v>353</v>
      </c>
      <c r="D43" s="157" t="s">
        <v>213</v>
      </c>
      <c r="E43" s="8" t="s">
        <v>71</v>
      </c>
      <c r="F43" s="8" t="s">
        <v>5083</v>
      </c>
      <c r="G43" s="10" t="s">
        <v>72</v>
      </c>
      <c r="H43" s="10">
        <v>0</v>
      </c>
      <c r="I43" s="8" t="s">
        <v>73</v>
      </c>
      <c r="J43" s="72">
        <v>0</v>
      </c>
      <c r="K43" s="163">
        <v>452</v>
      </c>
      <c r="L43" s="163">
        <v>0</v>
      </c>
      <c r="M43" s="163">
        <v>0</v>
      </c>
      <c r="N43" s="163">
        <v>444</v>
      </c>
      <c r="O43" s="163">
        <v>35</v>
      </c>
      <c r="P43" s="163">
        <v>147</v>
      </c>
      <c r="Q43" s="164">
        <v>2</v>
      </c>
      <c r="R43" s="164">
        <v>34</v>
      </c>
      <c r="S43" s="164">
        <v>9</v>
      </c>
      <c r="T43" s="164">
        <v>2.9</v>
      </c>
      <c r="U43" s="164">
        <v>3</v>
      </c>
      <c r="V43" s="164">
        <v>2</v>
      </c>
      <c r="W43" s="165">
        <f t="shared" si="2"/>
        <v>52.9</v>
      </c>
    </row>
    <row r="44" spans="1:23" s="161" customFormat="1" ht="15" x14ac:dyDescent="0.3">
      <c r="A44" s="180" t="s">
        <v>354</v>
      </c>
      <c r="B44" s="158" t="s">
        <v>355</v>
      </c>
      <c r="C44" s="181" t="s">
        <v>356</v>
      </c>
      <c r="D44" s="157" t="s">
        <v>211</v>
      </c>
      <c r="E44" s="8" t="s">
        <v>71</v>
      </c>
      <c r="F44" s="8" t="s">
        <v>5081</v>
      </c>
      <c r="G44" s="10" t="s">
        <v>72</v>
      </c>
      <c r="H44" s="10">
        <v>0</v>
      </c>
      <c r="I44" s="8" t="s">
        <v>73</v>
      </c>
      <c r="J44" s="72">
        <v>0</v>
      </c>
      <c r="K44" s="163">
        <v>134</v>
      </c>
      <c r="L44" s="163">
        <v>14</v>
      </c>
      <c r="M44" s="163">
        <v>1</v>
      </c>
      <c r="N44" s="163">
        <v>130</v>
      </c>
      <c r="O44" s="163">
        <v>16</v>
      </c>
      <c r="P44" s="163">
        <v>29</v>
      </c>
      <c r="Q44" s="164">
        <v>1</v>
      </c>
      <c r="R44" s="164">
        <v>13</v>
      </c>
      <c r="S44" s="164">
        <v>8.3000000000000007</v>
      </c>
      <c r="T44" s="164">
        <v>1.9</v>
      </c>
      <c r="U44" s="164">
        <v>2</v>
      </c>
      <c r="V44" s="164">
        <v>2</v>
      </c>
      <c r="W44" s="165">
        <f t="shared" si="2"/>
        <v>28.2</v>
      </c>
    </row>
    <row r="45" spans="1:23" s="161" customFormat="1" ht="15" x14ac:dyDescent="0.3">
      <c r="A45" s="180" t="s">
        <v>357</v>
      </c>
      <c r="B45" s="158" t="s">
        <v>358</v>
      </c>
      <c r="C45" s="181" t="s">
        <v>359</v>
      </c>
      <c r="D45" s="157" t="s">
        <v>213</v>
      </c>
      <c r="E45" s="8" t="s">
        <v>71</v>
      </c>
      <c r="F45" s="8" t="s">
        <v>5083</v>
      </c>
      <c r="G45" s="10" t="s">
        <v>72</v>
      </c>
      <c r="H45" s="10">
        <v>0</v>
      </c>
      <c r="I45" s="8" t="s">
        <v>73</v>
      </c>
      <c r="J45" s="72">
        <v>0</v>
      </c>
      <c r="K45" s="163">
        <v>593</v>
      </c>
      <c r="L45" s="163">
        <v>47</v>
      </c>
      <c r="M45" s="163">
        <v>1</v>
      </c>
      <c r="N45" s="163">
        <v>486</v>
      </c>
      <c r="O45" s="163">
        <v>103</v>
      </c>
      <c r="P45" s="163">
        <v>115</v>
      </c>
      <c r="Q45" s="164">
        <v>15</v>
      </c>
      <c r="R45" s="164">
        <v>36</v>
      </c>
      <c r="S45" s="164">
        <v>28.6</v>
      </c>
      <c r="T45" s="164">
        <v>4.9000000000000004</v>
      </c>
      <c r="U45" s="164">
        <v>4</v>
      </c>
      <c r="V45" s="164">
        <v>5</v>
      </c>
      <c r="W45" s="165">
        <f t="shared" si="2"/>
        <v>93.5</v>
      </c>
    </row>
    <row r="46" spans="1:23" s="161" customFormat="1" ht="15" x14ac:dyDescent="0.3">
      <c r="A46" s="180" t="s">
        <v>360</v>
      </c>
      <c r="B46" s="158" t="s">
        <v>361</v>
      </c>
      <c r="C46" s="181" t="s">
        <v>362</v>
      </c>
      <c r="D46" s="157" t="s">
        <v>211</v>
      </c>
      <c r="E46" s="8" t="s">
        <v>71</v>
      </c>
      <c r="F46" s="8" t="s">
        <v>5081</v>
      </c>
      <c r="G46" s="10" t="s">
        <v>72</v>
      </c>
      <c r="H46" s="10">
        <v>0</v>
      </c>
      <c r="I46" s="8" t="s">
        <v>73</v>
      </c>
      <c r="J46" s="72">
        <v>0</v>
      </c>
      <c r="K46" s="163">
        <v>196</v>
      </c>
      <c r="L46" s="163">
        <v>46</v>
      </c>
      <c r="M46" s="163">
        <v>0</v>
      </c>
      <c r="N46" s="163">
        <v>183</v>
      </c>
      <c r="O46" s="163">
        <v>36</v>
      </c>
      <c r="P46" s="163">
        <v>64</v>
      </c>
      <c r="Q46" s="164">
        <v>2</v>
      </c>
      <c r="R46" s="164">
        <v>23</v>
      </c>
      <c r="S46" s="164">
        <v>13</v>
      </c>
      <c r="T46" s="164">
        <v>2.9</v>
      </c>
      <c r="U46" s="164">
        <v>1</v>
      </c>
      <c r="V46" s="164">
        <v>2</v>
      </c>
      <c r="W46" s="165">
        <f t="shared" si="2"/>
        <v>43.9</v>
      </c>
    </row>
    <row r="47" spans="1:23" s="161" customFormat="1" ht="15" x14ac:dyDescent="0.3">
      <c r="A47" s="180" t="s">
        <v>363</v>
      </c>
      <c r="B47" s="158" t="s">
        <v>364</v>
      </c>
      <c r="C47" s="181" t="s">
        <v>365</v>
      </c>
      <c r="D47" s="157" t="s">
        <v>211</v>
      </c>
      <c r="E47" s="8" t="s">
        <v>71</v>
      </c>
      <c r="F47" s="8" t="s">
        <v>5081</v>
      </c>
      <c r="G47" s="10" t="s">
        <v>72</v>
      </c>
      <c r="H47" s="10">
        <v>0</v>
      </c>
      <c r="I47" s="8" t="s">
        <v>73</v>
      </c>
      <c r="J47" s="72">
        <v>0</v>
      </c>
      <c r="K47" s="163">
        <v>534</v>
      </c>
      <c r="L47" s="163">
        <v>14</v>
      </c>
      <c r="M47" s="163">
        <v>1</v>
      </c>
      <c r="N47" s="163">
        <v>386</v>
      </c>
      <c r="O47" s="163">
        <v>163</v>
      </c>
      <c r="P47" s="163">
        <v>105</v>
      </c>
      <c r="Q47" s="164">
        <v>6</v>
      </c>
      <c r="R47" s="164">
        <v>36</v>
      </c>
      <c r="S47" s="164">
        <v>17.8</v>
      </c>
      <c r="T47" s="164">
        <v>3.8</v>
      </c>
      <c r="U47" s="164">
        <v>3</v>
      </c>
      <c r="V47" s="164">
        <v>4</v>
      </c>
      <c r="W47" s="165">
        <f t="shared" si="2"/>
        <v>70.599999999999994</v>
      </c>
    </row>
    <row r="48" spans="1:23" s="161" customFormat="1" ht="15" x14ac:dyDescent="0.3">
      <c r="A48" s="180" t="s">
        <v>366</v>
      </c>
      <c r="B48" s="158" t="s">
        <v>367</v>
      </c>
      <c r="C48" s="181" t="s">
        <v>368</v>
      </c>
      <c r="D48" s="157" t="s">
        <v>212</v>
      </c>
      <c r="E48" s="8" t="s">
        <v>5082</v>
      </c>
      <c r="F48" s="8" t="s">
        <v>5083</v>
      </c>
      <c r="G48" s="10" t="s">
        <v>72</v>
      </c>
      <c r="H48" s="10">
        <v>0</v>
      </c>
      <c r="I48" s="8" t="s">
        <v>73</v>
      </c>
      <c r="J48" s="72">
        <v>0</v>
      </c>
      <c r="K48" s="163">
        <v>324</v>
      </c>
      <c r="L48" s="163">
        <v>0</v>
      </c>
      <c r="M48" s="163">
        <v>0</v>
      </c>
      <c r="N48" s="163">
        <v>288</v>
      </c>
      <c r="O48" s="163">
        <v>57</v>
      </c>
      <c r="P48" s="163">
        <v>114</v>
      </c>
      <c r="Q48" s="164">
        <v>8</v>
      </c>
      <c r="R48" s="164">
        <v>18</v>
      </c>
      <c r="S48" s="164">
        <v>12.2</v>
      </c>
      <c r="T48" s="164">
        <v>2.9</v>
      </c>
      <c r="U48" s="164">
        <v>2</v>
      </c>
      <c r="V48" s="164">
        <v>2</v>
      </c>
      <c r="W48" s="165">
        <f t="shared" si="2"/>
        <v>45.1</v>
      </c>
    </row>
    <row r="49" spans="1:23" s="161" customFormat="1" ht="15" x14ac:dyDescent="0.3">
      <c r="A49" s="180" t="s">
        <v>369</v>
      </c>
      <c r="B49" s="158" t="s">
        <v>370</v>
      </c>
      <c r="C49" s="181" t="s">
        <v>371</v>
      </c>
      <c r="D49" s="157" t="s">
        <v>212</v>
      </c>
      <c r="E49" s="8" t="s">
        <v>5082</v>
      </c>
      <c r="F49" s="8" t="s">
        <v>5083</v>
      </c>
      <c r="G49" s="10" t="s">
        <v>72</v>
      </c>
      <c r="H49" s="10">
        <v>0</v>
      </c>
      <c r="I49" s="8" t="s">
        <v>73</v>
      </c>
      <c r="J49" s="72">
        <v>0</v>
      </c>
      <c r="K49" s="163">
        <v>1132</v>
      </c>
      <c r="L49" s="163">
        <v>0</v>
      </c>
      <c r="M49" s="163">
        <v>0</v>
      </c>
      <c r="N49" s="163">
        <v>325</v>
      </c>
      <c r="O49" s="163">
        <v>25</v>
      </c>
      <c r="P49" s="163">
        <v>200</v>
      </c>
      <c r="Q49" s="164">
        <v>7</v>
      </c>
      <c r="R49" s="164">
        <v>65</v>
      </c>
      <c r="S49" s="164">
        <v>13</v>
      </c>
      <c r="T49" s="164">
        <v>4</v>
      </c>
      <c r="U49" s="164">
        <v>4</v>
      </c>
      <c r="V49" s="164">
        <v>3</v>
      </c>
      <c r="W49" s="165">
        <f t="shared" si="2"/>
        <v>96</v>
      </c>
    </row>
    <row r="50" spans="1:23" s="161" customFormat="1" ht="15" x14ac:dyDescent="0.3">
      <c r="A50" s="180" t="s">
        <v>372</v>
      </c>
      <c r="B50" s="158" t="s">
        <v>373</v>
      </c>
      <c r="C50" s="181" t="s">
        <v>374</v>
      </c>
      <c r="D50" s="157" t="s">
        <v>211</v>
      </c>
      <c r="E50" s="8" t="s">
        <v>71</v>
      </c>
      <c r="F50" s="8" t="s">
        <v>5081</v>
      </c>
      <c r="G50" s="10" t="s">
        <v>72</v>
      </c>
      <c r="H50" s="10">
        <v>0</v>
      </c>
      <c r="I50" s="8" t="s">
        <v>73</v>
      </c>
      <c r="J50" s="72">
        <v>0</v>
      </c>
      <c r="K50" s="163">
        <v>715</v>
      </c>
      <c r="L50" s="163">
        <v>62</v>
      </c>
      <c r="M50" s="163">
        <v>5</v>
      </c>
      <c r="N50" s="163">
        <v>540</v>
      </c>
      <c r="O50" s="163">
        <v>217</v>
      </c>
      <c r="P50" s="163">
        <v>94</v>
      </c>
      <c r="Q50" s="164">
        <v>7</v>
      </c>
      <c r="R50" s="164">
        <v>51</v>
      </c>
      <c r="S50" s="164">
        <v>36.1</v>
      </c>
      <c r="T50" s="164">
        <v>5.8</v>
      </c>
      <c r="U50" s="164">
        <v>3</v>
      </c>
      <c r="V50" s="164">
        <v>3.8</v>
      </c>
      <c r="W50" s="165">
        <f t="shared" si="2"/>
        <v>106.69999999999999</v>
      </c>
    </row>
    <row r="51" spans="1:23" s="161" customFormat="1" ht="15" x14ac:dyDescent="0.3">
      <c r="A51" s="180" t="s">
        <v>375</v>
      </c>
      <c r="B51" s="158" t="s">
        <v>376</v>
      </c>
      <c r="C51" s="181" t="s">
        <v>377</v>
      </c>
      <c r="D51" s="157" t="s">
        <v>5079</v>
      </c>
      <c r="E51" s="8" t="s">
        <v>92</v>
      </c>
      <c r="F51" s="8" t="s">
        <v>92</v>
      </c>
      <c r="G51" s="10" t="s">
        <v>72</v>
      </c>
      <c r="H51" s="10">
        <v>0</v>
      </c>
      <c r="I51" s="8" t="s">
        <v>73</v>
      </c>
      <c r="J51" s="72">
        <v>0</v>
      </c>
      <c r="K51" s="163">
        <v>479</v>
      </c>
      <c r="L51" s="163">
        <v>0</v>
      </c>
      <c r="M51" s="163">
        <v>0</v>
      </c>
      <c r="N51" s="163">
        <v>427</v>
      </c>
      <c r="O51" s="163">
        <v>135</v>
      </c>
      <c r="P51" s="163">
        <v>479</v>
      </c>
      <c r="Q51" s="164">
        <v>30</v>
      </c>
      <c r="R51" s="164">
        <v>69</v>
      </c>
      <c r="S51" s="164">
        <v>147</v>
      </c>
      <c r="T51" s="164">
        <v>25</v>
      </c>
      <c r="U51" s="164">
        <v>5</v>
      </c>
      <c r="V51" s="164">
        <v>3</v>
      </c>
      <c r="W51" s="165">
        <f t="shared" si="2"/>
        <v>279</v>
      </c>
    </row>
    <row r="52" spans="1:23" s="161" customFormat="1" ht="15" x14ac:dyDescent="0.3">
      <c r="A52" s="180" t="s">
        <v>378</v>
      </c>
      <c r="B52" s="158" t="s">
        <v>379</v>
      </c>
      <c r="C52" s="181" t="s">
        <v>380</v>
      </c>
      <c r="D52" s="157" t="s">
        <v>211</v>
      </c>
      <c r="E52" s="8" t="s">
        <v>71</v>
      </c>
      <c r="F52" s="8" t="s">
        <v>5081</v>
      </c>
      <c r="G52" s="10" t="s">
        <v>72</v>
      </c>
      <c r="H52" s="10">
        <v>0</v>
      </c>
      <c r="I52" s="8" t="s">
        <v>73</v>
      </c>
      <c r="J52" s="72">
        <v>0</v>
      </c>
      <c r="K52" s="163">
        <v>167</v>
      </c>
      <c r="L52" s="163">
        <v>48</v>
      </c>
      <c r="M52" s="163">
        <v>8</v>
      </c>
      <c r="N52" s="163">
        <v>159</v>
      </c>
      <c r="O52" s="163">
        <v>29</v>
      </c>
      <c r="P52" s="163">
        <v>30</v>
      </c>
      <c r="Q52" s="164">
        <v>7</v>
      </c>
      <c r="R52" s="164">
        <v>18</v>
      </c>
      <c r="S52" s="164">
        <v>7.6</v>
      </c>
      <c r="T52" s="164">
        <v>0.9</v>
      </c>
      <c r="U52" s="164">
        <v>2</v>
      </c>
      <c r="V52" s="164">
        <v>2</v>
      </c>
      <c r="W52" s="165">
        <f t="shared" si="2"/>
        <v>37.5</v>
      </c>
    </row>
    <row r="53" spans="1:23" s="161" customFormat="1" ht="15" x14ac:dyDescent="0.3">
      <c r="A53" s="180" t="s">
        <v>381</v>
      </c>
      <c r="B53" s="158" t="s">
        <v>382</v>
      </c>
      <c r="C53" s="181" t="s">
        <v>383</v>
      </c>
      <c r="D53" s="157" t="s">
        <v>211</v>
      </c>
      <c r="E53" s="8" t="s">
        <v>71</v>
      </c>
      <c r="F53" s="8" t="s">
        <v>5081</v>
      </c>
      <c r="G53" s="10" t="s">
        <v>72</v>
      </c>
      <c r="H53" s="10">
        <v>0</v>
      </c>
      <c r="I53" s="8" t="s">
        <v>73</v>
      </c>
      <c r="J53" s="72">
        <v>0</v>
      </c>
      <c r="K53" s="163">
        <v>216</v>
      </c>
      <c r="L53" s="163">
        <v>30</v>
      </c>
      <c r="M53" s="163">
        <v>2</v>
      </c>
      <c r="N53" s="163">
        <v>175</v>
      </c>
      <c r="O53" s="163">
        <v>13</v>
      </c>
      <c r="P53" s="163">
        <v>46</v>
      </c>
      <c r="Q53" s="164">
        <v>7</v>
      </c>
      <c r="R53" s="164">
        <v>16</v>
      </c>
      <c r="S53" s="164">
        <v>11</v>
      </c>
      <c r="T53" s="164">
        <v>5.7</v>
      </c>
      <c r="U53" s="164">
        <v>1</v>
      </c>
      <c r="V53" s="164">
        <v>3</v>
      </c>
      <c r="W53" s="165">
        <f t="shared" si="2"/>
        <v>43.7</v>
      </c>
    </row>
    <row r="54" spans="1:23" s="161" customFormat="1" ht="15" x14ac:dyDescent="0.3">
      <c r="A54" s="180" t="s">
        <v>384</v>
      </c>
      <c r="B54" s="158" t="s">
        <v>385</v>
      </c>
      <c r="C54" s="181" t="s">
        <v>386</v>
      </c>
      <c r="D54" s="157" t="s">
        <v>212</v>
      </c>
      <c r="E54" s="8" t="s">
        <v>5082</v>
      </c>
      <c r="F54" s="8" t="s">
        <v>5083</v>
      </c>
      <c r="G54" s="10" t="s">
        <v>72</v>
      </c>
      <c r="H54" s="10">
        <v>0</v>
      </c>
      <c r="I54" s="8" t="s">
        <v>73</v>
      </c>
      <c r="J54" s="72">
        <v>0</v>
      </c>
      <c r="K54" s="163">
        <v>164</v>
      </c>
      <c r="L54" s="163">
        <v>0</v>
      </c>
      <c r="M54" s="163">
        <v>0</v>
      </c>
      <c r="N54" s="163">
        <v>153</v>
      </c>
      <c r="O54" s="163">
        <v>15</v>
      </c>
      <c r="P54" s="163">
        <v>59</v>
      </c>
      <c r="Q54" s="164">
        <v>4</v>
      </c>
      <c r="R54" s="164">
        <v>10</v>
      </c>
      <c r="S54" s="164">
        <v>9.6</v>
      </c>
      <c r="T54" s="164">
        <v>3</v>
      </c>
      <c r="U54" s="164">
        <v>2</v>
      </c>
      <c r="V54" s="164">
        <v>5</v>
      </c>
      <c r="W54" s="165">
        <f t="shared" si="2"/>
        <v>33.6</v>
      </c>
    </row>
    <row r="55" spans="1:23" s="161" customFormat="1" ht="15" x14ac:dyDescent="0.3">
      <c r="A55" s="180" t="s">
        <v>387</v>
      </c>
      <c r="B55" s="158" t="s">
        <v>388</v>
      </c>
      <c r="C55" s="181" t="s">
        <v>389</v>
      </c>
      <c r="D55" s="157" t="s">
        <v>211</v>
      </c>
      <c r="E55" s="8" t="s">
        <v>71</v>
      </c>
      <c r="F55" s="8" t="s">
        <v>5081</v>
      </c>
      <c r="G55" s="10" t="s">
        <v>72</v>
      </c>
      <c r="H55" s="10">
        <v>0</v>
      </c>
      <c r="I55" s="8" t="s">
        <v>73</v>
      </c>
      <c r="J55" s="72">
        <v>0</v>
      </c>
      <c r="K55" s="163">
        <v>922</v>
      </c>
      <c r="L55" s="163">
        <v>46</v>
      </c>
      <c r="M55" s="163">
        <v>2</v>
      </c>
      <c r="N55" s="163">
        <v>98</v>
      </c>
      <c r="O55" s="163">
        <v>57</v>
      </c>
      <c r="P55" s="163">
        <v>125</v>
      </c>
      <c r="Q55" s="164">
        <v>8</v>
      </c>
      <c r="R55" s="164">
        <v>58</v>
      </c>
      <c r="S55" s="164">
        <v>24.6</v>
      </c>
      <c r="T55" s="164">
        <v>3.9</v>
      </c>
      <c r="U55" s="164">
        <v>2</v>
      </c>
      <c r="V55" s="164">
        <v>3</v>
      </c>
      <c r="W55" s="165">
        <f t="shared" si="2"/>
        <v>99.5</v>
      </c>
    </row>
    <row r="56" spans="1:23" s="161" customFormat="1" ht="15" x14ac:dyDescent="0.3">
      <c r="A56" s="180" t="s">
        <v>390</v>
      </c>
      <c r="B56" s="158" t="s">
        <v>391</v>
      </c>
      <c r="C56" s="181" t="s">
        <v>392</v>
      </c>
      <c r="D56" s="157" t="s">
        <v>211</v>
      </c>
      <c r="E56" s="8" t="s">
        <v>71</v>
      </c>
      <c r="F56" s="8" t="s">
        <v>5081</v>
      </c>
      <c r="G56" s="10" t="s">
        <v>72</v>
      </c>
      <c r="H56" s="10">
        <v>0</v>
      </c>
      <c r="I56" s="8" t="s">
        <v>73</v>
      </c>
      <c r="J56" s="72">
        <v>0</v>
      </c>
      <c r="K56" s="163">
        <v>264</v>
      </c>
      <c r="L56" s="163">
        <v>30</v>
      </c>
      <c r="M56" s="163">
        <v>1</v>
      </c>
      <c r="N56" s="163">
        <v>248</v>
      </c>
      <c r="O56" s="163">
        <v>27</v>
      </c>
      <c r="P56" s="163">
        <v>71</v>
      </c>
      <c r="Q56" s="164">
        <v>9</v>
      </c>
      <c r="R56" s="164">
        <v>19</v>
      </c>
      <c r="S56" s="164">
        <v>12.9</v>
      </c>
      <c r="T56" s="164">
        <v>4.8</v>
      </c>
      <c r="U56" s="164">
        <v>2</v>
      </c>
      <c r="V56" s="164">
        <v>2</v>
      </c>
      <c r="W56" s="165">
        <f t="shared" si="2"/>
        <v>49.699999999999996</v>
      </c>
    </row>
    <row r="57" spans="1:23" s="161" customFormat="1" ht="15" x14ac:dyDescent="0.3">
      <c r="A57" s="180" t="s">
        <v>393</v>
      </c>
      <c r="B57" s="158" t="s">
        <v>394</v>
      </c>
      <c r="C57" s="181" t="s">
        <v>395</v>
      </c>
      <c r="D57" s="157" t="s">
        <v>212</v>
      </c>
      <c r="E57" s="8" t="s">
        <v>5082</v>
      </c>
      <c r="F57" s="8" t="s">
        <v>5083</v>
      </c>
      <c r="G57" s="10" t="s">
        <v>72</v>
      </c>
      <c r="H57" s="10">
        <v>0</v>
      </c>
      <c r="I57" s="8" t="s">
        <v>73</v>
      </c>
      <c r="J57" s="72">
        <v>0</v>
      </c>
      <c r="K57" s="163">
        <v>592</v>
      </c>
      <c r="L57" s="163">
        <v>0</v>
      </c>
      <c r="M57" s="163">
        <v>0</v>
      </c>
      <c r="N57" s="163">
        <v>413</v>
      </c>
      <c r="O57" s="163">
        <v>34</v>
      </c>
      <c r="P57" s="163">
        <v>114</v>
      </c>
      <c r="Q57" s="164">
        <v>12</v>
      </c>
      <c r="R57" s="164">
        <v>35</v>
      </c>
      <c r="S57" s="164">
        <v>21.1</v>
      </c>
      <c r="T57" s="164">
        <v>4</v>
      </c>
      <c r="U57" s="164">
        <v>5</v>
      </c>
      <c r="V57" s="164">
        <v>4</v>
      </c>
      <c r="W57" s="165">
        <f t="shared" si="2"/>
        <v>81.099999999999994</v>
      </c>
    </row>
    <row r="58" spans="1:23" s="161" customFormat="1" ht="15" x14ac:dyDescent="0.3">
      <c r="A58" s="180" t="s">
        <v>396</v>
      </c>
      <c r="B58" s="158" t="s">
        <v>397</v>
      </c>
      <c r="C58" s="181" t="s">
        <v>398</v>
      </c>
      <c r="D58" s="157" t="s">
        <v>212</v>
      </c>
      <c r="E58" s="8" t="s">
        <v>5082</v>
      </c>
      <c r="F58" s="8" t="s">
        <v>5083</v>
      </c>
      <c r="G58" s="10" t="s">
        <v>72</v>
      </c>
      <c r="H58" s="10">
        <v>0</v>
      </c>
      <c r="I58" s="8" t="s">
        <v>73</v>
      </c>
      <c r="J58" s="72">
        <v>0</v>
      </c>
      <c r="K58" s="163">
        <v>1213</v>
      </c>
      <c r="L58" s="163">
        <v>0</v>
      </c>
      <c r="M58" s="163">
        <v>0</v>
      </c>
      <c r="N58" s="163">
        <v>1060</v>
      </c>
      <c r="O58" s="163">
        <v>261</v>
      </c>
      <c r="P58" s="163">
        <v>224</v>
      </c>
      <c r="Q58" s="164">
        <v>11</v>
      </c>
      <c r="R58" s="164">
        <v>75</v>
      </c>
      <c r="S58" s="164">
        <v>31.9</v>
      </c>
      <c r="T58" s="164">
        <v>5.9</v>
      </c>
      <c r="U58" s="164">
        <v>4</v>
      </c>
      <c r="V58" s="164">
        <v>5</v>
      </c>
      <c r="W58" s="165">
        <f t="shared" si="2"/>
        <v>132.80000000000001</v>
      </c>
    </row>
    <row r="59" spans="1:23" s="161" customFormat="1" ht="15" x14ac:dyDescent="0.3">
      <c r="A59" s="180" t="s">
        <v>399</v>
      </c>
      <c r="B59" s="158" t="s">
        <v>400</v>
      </c>
      <c r="C59" s="181" t="s">
        <v>401</v>
      </c>
      <c r="D59" s="157" t="s">
        <v>211</v>
      </c>
      <c r="E59" s="8" t="s">
        <v>71</v>
      </c>
      <c r="F59" s="8" t="s">
        <v>5081</v>
      </c>
      <c r="G59" s="10" t="s">
        <v>72</v>
      </c>
      <c r="H59" s="10">
        <v>0</v>
      </c>
      <c r="I59" s="8" t="s">
        <v>73</v>
      </c>
      <c r="J59" s="72">
        <v>0</v>
      </c>
      <c r="K59" s="163">
        <v>590</v>
      </c>
      <c r="L59" s="163">
        <v>0</v>
      </c>
      <c r="M59" s="163">
        <v>0</v>
      </c>
      <c r="N59" s="163">
        <v>485</v>
      </c>
      <c r="O59" s="163">
        <v>136</v>
      </c>
      <c r="P59" s="163">
        <v>67</v>
      </c>
      <c r="Q59" s="164">
        <v>9</v>
      </c>
      <c r="R59" s="164">
        <v>26</v>
      </c>
      <c r="S59" s="164">
        <v>7.7</v>
      </c>
      <c r="T59" s="164">
        <v>2.8</v>
      </c>
      <c r="U59" s="164">
        <v>2</v>
      </c>
      <c r="V59" s="164">
        <v>3</v>
      </c>
      <c r="W59" s="165">
        <f t="shared" si="2"/>
        <v>50.5</v>
      </c>
    </row>
    <row r="60" spans="1:23" s="161" customFormat="1" ht="15" x14ac:dyDescent="0.3">
      <c r="A60" s="180" t="s">
        <v>402</v>
      </c>
      <c r="B60" s="158" t="s">
        <v>403</v>
      </c>
      <c r="C60" s="181" t="s">
        <v>404</v>
      </c>
      <c r="D60" s="157" t="s">
        <v>213</v>
      </c>
      <c r="E60" s="8" t="s">
        <v>71</v>
      </c>
      <c r="F60" s="8" t="s">
        <v>5083</v>
      </c>
      <c r="G60" s="10" t="s">
        <v>72</v>
      </c>
      <c r="H60" s="10">
        <v>0</v>
      </c>
      <c r="I60" s="8" t="s">
        <v>73</v>
      </c>
      <c r="J60" s="72">
        <v>0</v>
      </c>
      <c r="K60" s="163">
        <v>774</v>
      </c>
      <c r="L60" s="163">
        <v>30</v>
      </c>
      <c r="M60" s="163">
        <v>1</v>
      </c>
      <c r="N60" s="163">
        <v>553</v>
      </c>
      <c r="O60" s="163">
        <v>23</v>
      </c>
      <c r="P60" s="163">
        <v>89</v>
      </c>
      <c r="Q60" s="164">
        <v>14</v>
      </c>
      <c r="R60" s="164">
        <v>45</v>
      </c>
      <c r="S60" s="164">
        <v>12</v>
      </c>
      <c r="T60" s="164">
        <v>2.9</v>
      </c>
      <c r="U60" s="164">
        <v>3</v>
      </c>
      <c r="V60" s="164">
        <v>5</v>
      </c>
      <c r="W60" s="165">
        <f t="shared" si="2"/>
        <v>81.900000000000006</v>
      </c>
    </row>
    <row r="61" spans="1:23" s="161" customFormat="1" ht="15" x14ac:dyDescent="0.3">
      <c r="A61" s="180" t="s">
        <v>405</v>
      </c>
      <c r="B61" s="158" t="s">
        <v>406</v>
      </c>
      <c r="C61" s="181" t="s">
        <v>407</v>
      </c>
      <c r="D61" s="157" t="s">
        <v>211</v>
      </c>
      <c r="E61" s="8" t="s">
        <v>71</v>
      </c>
      <c r="F61" s="8" t="s">
        <v>5081</v>
      </c>
      <c r="G61" s="10" t="s">
        <v>72</v>
      </c>
      <c r="H61" s="10">
        <v>0</v>
      </c>
      <c r="I61" s="8" t="s">
        <v>73</v>
      </c>
      <c r="J61" s="72">
        <v>0</v>
      </c>
      <c r="K61" s="163">
        <v>211</v>
      </c>
      <c r="L61" s="163">
        <v>14</v>
      </c>
      <c r="M61" s="163">
        <v>1</v>
      </c>
      <c r="N61" s="163">
        <v>210</v>
      </c>
      <c r="O61" s="163">
        <v>23</v>
      </c>
      <c r="P61" s="163">
        <v>77</v>
      </c>
      <c r="Q61" s="164">
        <v>5</v>
      </c>
      <c r="R61" s="164">
        <v>13</v>
      </c>
      <c r="S61" s="164">
        <v>10</v>
      </c>
      <c r="T61" s="164">
        <v>2.9</v>
      </c>
      <c r="U61" s="164">
        <v>1</v>
      </c>
      <c r="V61" s="164">
        <v>3</v>
      </c>
      <c r="W61" s="165">
        <f t="shared" si="2"/>
        <v>34.9</v>
      </c>
    </row>
    <row r="62" spans="1:23" s="161" customFormat="1" ht="15" x14ac:dyDescent="0.3">
      <c r="A62" s="180" t="s">
        <v>408</v>
      </c>
      <c r="B62" s="158" t="s">
        <v>409</v>
      </c>
      <c r="C62" s="181" t="s">
        <v>410</v>
      </c>
      <c r="D62" s="157" t="s">
        <v>212</v>
      </c>
      <c r="E62" s="8" t="s">
        <v>5082</v>
      </c>
      <c r="F62" s="8" t="s">
        <v>5083</v>
      </c>
      <c r="G62" s="10" t="s">
        <v>72</v>
      </c>
      <c r="H62" s="10">
        <v>0</v>
      </c>
      <c r="I62" s="8" t="s">
        <v>73</v>
      </c>
      <c r="J62" s="72">
        <v>0</v>
      </c>
      <c r="K62" s="163">
        <v>284</v>
      </c>
      <c r="L62" s="163">
        <v>0</v>
      </c>
      <c r="M62" s="163">
        <v>0</v>
      </c>
      <c r="N62" s="163">
        <v>234</v>
      </c>
      <c r="O62" s="163">
        <v>61</v>
      </c>
      <c r="P62" s="163">
        <v>80</v>
      </c>
      <c r="Q62" s="164">
        <v>1</v>
      </c>
      <c r="R62" s="164">
        <v>32</v>
      </c>
      <c r="S62" s="164">
        <v>13</v>
      </c>
      <c r="T62" s="164">
        <v>3.9</v>
      </c>
      <c r="U62" s="164">
        <v>2</v>
      </c>
      <c r="V62" s="164">
        <v>5</v>
      </c>
      <c r="W62" s="165">
        <f t="shared" si="2"/>
        <v>56.9</v>
      </c>
    </row>
    <row r="63" spans="1:23" s="161" customFormat="1" ht="15" x14ac:dyDescent="0.3">
      <c r="A63" s="180" t="s">
        <v>411</v>
      </c>
      <c r="B63" s="158" t="s">
        <v>412</v>
      </c>
      <c r="C63" s="181" t="s">
        <v>413</v>
      </c>
      <c r="D63" s="157" t="s">
        <v>211</v>
      </c>
      <c r="E63" s="8" t="s">
        <v>71</v>
      </c>
      <c r="F63" s="8" t="s">
        <v>5081</v>
      </c>
      <c r="G63" s="10" t="s">
        <v>72</v>
      </c>
      <c r="H63" s="10">
        <v>0</v>
      </c>
      <c r="I63" s="8" t="s">
        <v>73</v>
      </c>
      <c r="J63" s="72">
        <v>0</v>
      </c>
      <c r="K63" s="163">
        <v>739</v>
      </c>
      <c r="L63" s="163">
        <v>0</v>
      </c>
      <c r="M63" s="163">
        <v>0</v>
      </c>
      <c r="N63" s="163">
        <v>717</v>
      </c>
      <c r="O63" s="163">
        <v>386</v>
      </c>
      <c r="P63" s="163">
        <v>77</v>
      </c>
      <c r="Q63" s="164">
        <v>3</v>
      </c>
      <c r="R63" s="164">
        <v>55</v>
      </c>
      <c r="S63" s="164">
        <v>14.7</v>
      </c>
      <c r="T63" s="164">
        <v>4.9000000000000004</v>
      </c>
      <c r="U63" s="164">
        <v>3</v>
      </c>
      <c r="V63" s="164">
        <v>4</v>
      </c>
      <c r="W63" s="165">
        <f t="shared" si="2"/>
        <v>84.600000000000009</v>
      </c>
    </row>
    <row r="64" spans="1:23" s="161" customFormat="1" ht="15" x14ac:dyDescent="0.3">
      <c r="A64" s="180" t="s">
        <v>414</v>
      </c>
      <c r="B64" s="158" t="s">
        <v>415</v>
      </c>
      <c r="C64" s="181" t="s">
        <v>416</v>
      </c>
      <c r="D64" s="157" t="s">
        <v>85</v>
      </c>
      <c r="E64" s="8" t="s">
        <v>5082</v>
      </c>
      <c r="F64" s="8" t="s">
        <v>5084</v>
      </c>
      <c r="G64" s="10" t="s">
        <v>72</v>
      </c>
      <c r="H64" s="10">
        <v>0</v>
      </c>
      <c r="I64" s="8" t="s">
        <v>73</v>
      </c>
      <c r="J64" s="72">
        <v>0</v>
      </c>
      <c r="K64" s="163">
        <v>491</v>
      </c>
      <c r="L64" s="163">
        <v>0</v>
      </c>
      <c r="M64" s="163">
        <v>0</v>
      </c>
      <c r="N64" s="163">
        <v>428</v>
      </c>
      <c r="O64" s="163">
        <v>132</v>
      </c>
      <c r="P64" s="163">
        <v>161</v>
      </c>
      <c r="Q64" s="164">
        <v>11</v>
      </c>
      <c r="R64" s="164">
        <v>47</v>
      </c>
      <c r="S64" s="164">
        <v>26.8</v>
      </c>
      <c r="T64" s="164">
        <v>8.6</v>
      </c>
      <c r="U64" s="164">
        <v>3</v>
      </c>
      <c r="V64" s="164">
        <v>3</v>
      </c>
      <c r="W64" s="165">
        <f t="shared" si="2"/>
        <v>99.399999999999991</v>
      </c>
    </row>
    <row r="65" spans="1:23" s="161" customFormat="1" ht="15" x14ac:dyDescent="0.3">
      <c r="A65" s="180" t="s">
        <v>417</v>
      </c>
      <c r="B65" s="158" t="s">
        <v>418</v>
      </c>
      <c r="C65" s="181" t="s">
        <v>419</v>
      </c>
      <c r="D65" s="157" t="s">
        <v>211</v>
      </c>
      <c r="E65" s="8" t="s">
        <v>71</v>
      </c>
      <c r="F65" s="8" t="s">
        <v>5081</v>
      </c>
      <c r="G65" s="10" t="s">
        <v>72</v>
      </c>
      <c r="H65" s="10">
        <v>0</v>
      </c>
      <c r="I65" s="8" t="s">
        <v>73</v>
      </c>
      <c r="J65" s="72">
        <v>0</v>
      </c>
      <c r="K65" s="163">
        <v>285</v>
      </c>
      <c r="L65" s="163">
        <v>47</v>
      </c>
      <c r="M65" s="163">
        <v>0</v>
      </c>
      <c r="N65" s="163">
        <v>262</v>
      </c>
      <c r="O65" s="163">
        <v>49</v>
      </c>
      <c r="P65" s="163">
        <v>66</v>
      </c>
      <c r="Q65" s="164">
        <v>3</v>
      </c>
      <c r="R65" s="164">
        <v>29</v>
      </c>
      <c r="S65" s="164">
        <v>14.1</v>
      </c>
      <c r="T65" s="164">
        <v>2.9</v>
      </c>
      <c r="U65" s="164">
        <v>2</v>
      </c>
      <c r="V65" s="164">
        <v>4</v>
      </c>
      <c r="W65" s="165">
        <f t="shared" si="2"/>
        <v>55</v>
      </c>
    </row>
    <row r="66" spans="1:23" s="161" customFormat="1" ht="15" x14ac:dyDescent="0.3">
      <c r="A66" s="180" t="s">
        <v>420</v>
      </c>
      <c r="B66" s="158" t="s">
        <v>421</v>
      </c>
      <c r="C66" s="181" t="s">
        <v>422</v>
      </c>
      <c r="D66" s="157" t="s">
        <v>5079</v>
      </c>
      <c r="E66" s="8" t="s">
        <v>92</v>
      </c>
      <c r="F66" s="8" t="s">
        <v>92</v>
      </c>
      <c r="G66" s="10" t="s">
        <v>72</v>
      </c>
      <c r="H66" s="10">
        <v>0</v>
      </c>
      <c r="I66" s="8" t="s">
        <v>73</v>
      </c>
      <c r="J66" s="72">
        <v>0</v>
      </c>
      <c r="K66" s="163">
        <v>286</v>
      </c>
      <c r="L66" s="163">
        <v>0</v>
      </c>
      <c r="M66" s="163">
        <v>0</v>
      </c>
      <c r="N66" s="163">
        <v>244</v>
      </c>
      <c r="O66" s="163">
        <v>75</v>
      </c>
      <c r="P66" s="163">
        <v>286</v>
      </c>
      <c r="Q66" s="164">
        <v>30</v>
      </c>
      <c r="R66" s="164">
        <v>55</v>
      </c>
      <c r="S66" s="164">
        <v>98.6</v>
      </c>
      <c r="T66" s="164">
        <v>16.7</v>
      </c>
      <c r="U66" s="164">
        <v>3</v>
      </c>
      <c r="V66" s="164">
        <v>6</v>
      </c>
      <c r="W66" s="165">
        <f t="shared" si="2"/>
        <v>209.29999999999998</v>
      </c>
    </row>
    <row r="67" spans="1:23" s="161" customFormat="1" ht="15" x14ac:dyDescent="0.3">
      <c r="A67" s="180" t="s">
        <v>423</v>
      </c>
      <c r="B67" s="158" t="s">
        <v>424</v>
      </c>
      <c r="C67" s="181" t="s">
        <v>425</v>
      </c>
      <c r="D67" s="157" t="s">
        <v>212</v>
      </c>
      <c r="E67" s="8" t="s">
        <v>5082</v>
      </c>
      <c r="F67" s="8" t="s">
        <v>5083</v>
      </c>
      <c r="G67" s="10" t="s">
        <v>72</v>
      </c>
      <c r="H67" s="10">
        <v>0</v>
      </c>
      <c r="I67" s="8" t="s">
        <v>73</v>
      </c>
      <c r="J67" s="72">
        <v>0</v>
      </c>
      <c r="K67" s="163">
        <v>551</v>
      </c>
      <c r="L67" s="163">
        <v>0</v>
      </c>
      <c r="M67" s="163">
        <v>0</v>
      </c>
      <c r="N67" s="163">
        <v>466</v>
      </c>
      <c r="O67" s="163">
        <v>37</v>
      </c>
      <c r="P67" s="163">
        <v>144</v>
      </c>
      <c r="Q67" s="164">
        <v>5</v>
      </c>
      <c r="R67" s="164">
        <v>37</v>
      </c>
      <c r="S67" s="164">
        <v>25</v>
      </c>
      <c r="T67" s="164">
        <v>5.9</v>
      </c>
      <c r="U67" s="164">
        <v>3</v>
      </c>
      <c r="V67" s="164">
        <v>5</v>
      </c>
      <c r="W67" s="165">
        <f t="shared" si="2"/>
        <v>80.900000000000006</v>
      </c>
    </row>
    <row r="68" spans="1:23" s="161" customFormat="1" ht="15" x14ac:dyDescent="0.3">
      <c r="A68" s="180" t="s">
        <v>426</v>
      </c>
      <c r="B68" s="158" t="s">
        <v>427</v>
      </c>
      <c r="C68" s="181" t="s">
        <v>428</v>
      </c>
      <c r="D68" s="157" t="s">
        <v>211</v>
      </c>
      <c r="E68" s="8" t="s">
        <v>71</v>
      </c>
      <c r="F68" s="8" t="s">
        <v>5081</v>
      </c>
      <c r="G68" s="10" t="s">
        <v>72</v>
      </c>
      <c r="H68" s="10">
        <v>0</v>
      </c>
      <c r="I68" s="8" t="s">
        <v>73</v>
      </c>
      <c r="J68" s="72">
        <v>0</v>
      </c>
      <c r="K68" s="163">
        <v>251</v>
      </c>
      <c r="L68" s="163">
        <v>43</v>
      </c>
      <c r="M68" s="163">
        <v>0</v>
      </c>
      <c r="N68" s="163">
        <v>233</v>
      </c>
      <c r="O68" s="163">
        <v>21</v>
      </c>
      <c r="P68" s="163">
        <v>92</v>
      </c>
      <c r="Q68" s="164">
        <v>7</v>
      </c>
      <c r="R68" s="164">
        <v>23</v>
      </c>
      <c r="S68" s="164">
        <v>11</v>
      </c>
      <c r="T68" s="164">
        <v>4.9000000000000004</v>
      </c>
      <c r="U68" s="164">
        <v>1</v>
      </c>
      <c r="V68" s="164">
        <v>2</v>
      </c>
      <c r="W68" s="165">
        <f t="shared" si="2"/>
        <v>48.9</v>
      </c>
    </row>
    <row r="69" spans="1:23" s="161" customFormat="1" ht="15" x14ac:dyDescent="0.3">
      <c r="A69" s="180" t="s">
        <v>429</v>
      </c>
      <c r="B69" s="158" t="s">
        <v>430</v>
      </c>
      <c r="C69" s="181" t="s">
        <v>431</v>
      </c>
      <c r="D69" s="157" t="s">
        <v>213</v>
      </c>
      <c r="E69" s="8" t="s">
        <v>71</v>
      </c>
      <c r="F69" s="8" t="s">
        <v>5083</v>
      </c>
      <c r="G69" s="10" t="s">
        <v>72</v>
      </c>
      <c r="H69" s="10">
        <v>0</v>
      </c>
      <c r="I69" s="8" t="s">
        <v>73</v>
      </c>
      <c r="J69" s="72">
        <v>0</v>
      </c>
      <c r="K69" s="163">
        <v>689</v>
      </c>
      <c r="L69" s="163">
        <v>46</v>
      </c>
      <c r="M69" s="163">
        <v>0</v>
      </c>
      <c r="N69" s="163">
        <v>343</v>
      </c>
      <c r="O69" s="163">
        <v>120</v>
      </c>
      <c r="P69" s="163">
        <v>126</v>
      </c>
      <c r="Q69" s="164">
        <v>16</v>
      </c>
      <c r="R69" s="164">
        <v>72</v>
      </c>
      <c r="S69" s="164">
        <v>14</v>
      </c>
      <c r="T69" s="164">
        <v>5.7</v>
      </c>
      <c r="U69" s="164">
        <v>4</v>
      </c>
      <c r="V69" s="164">
        <v>5</v>
      </c>
      <c r="W69" s="165">
        <f t="shared" si="2"/>
        <v>116.7</v>
      </c>
    </row>
    <row r="70" spans="1:23" s="161" customFormat="1" ht="15" x14ac:dyDescent="0.3">
      <c r="A70" s="180" t="s">
        <v>432</v>
      </c>
      <c r="B70" s="158" t="s">
        <v>433</v>
      </c>
      <c r="C70" s="181" t="s">
        <v>434</v>
      </c>
      <c r="D70" s="157" t="s">
        <v>211</v>
      </c>
      <c r="E70" s="8" t="s">
        <v>71</v>
      </c>
      <c r="F70" s="8" t="s">
        <v>5081</v>
      </c>
      <c r="G70" s="10" t="s">
        <v>72</v>
      </c>
      <c r="H70" s="10">
        <v>0</v>
      </c>
      <c r="I70" s="8" t="s">
        <v>73</v>
      </c>
      <c r="J70" s="72">
        <v>0</v>
      </c>
      <c r="K70" s="163">
        <v>358</v>
      </c>
      <c r="L70" s="163">
        <v>0</v>
      </c>
      <c r="M70" s="163">
        <v>0</v>
      </c>
      <c r="N70" s="163">
        <v>351</v>
      </c>
      <c r="O70" s="163">
        <v>105</v>
      </c>
      <c r="P70" s="163">
        <v>84</v>
      </c>
      <c r="Q70" s="164">
        <v>5</v>
      </c>
      <c r="R70" s="164">
        <v>27</v>
      </c>
      <c r="S70" s="164">
        <v>13.7</v>
      </c>
      <c r="T70" s="164">
        <v>3.9</v>
      </c>
      <c r="U70" s="164">
        <v>2</v>
      </c>
      <c r="V70" s="164">
        <v>4.7</v>
      </c>
      <c r="W70" s="165">
        <f t="shared" si="2"/>
        <v>56.300000000000004</v>
      </c>
    </row>
    <row r="71" spans="1:23" s="161" customFormat="1" ht="15" x14ac:dyDescent="0.3">
      <c r="A71" s="180" t="s">
        <v>435</v>
      </c>
      <c r="B71" s="158" t="s">
        <v>436</v>
      </c>
      <c r="C71" s="181" t="s">
        <v>437</v>
      </c>
      <c r="D71" s="157" t="s">
        <v>212</v>
      </c>
      <c r="E71" s="8" t="s">
        <v>5082</v>
      </c>
      <c r="F71" s="8" t="s">
        <v>5083</v>
      </c>
      <c r="G71" s="10" t="s">
        <v>72</v>
      </c>
      <c r="H71" s="10">
        <v>0</v>
      </c>
      <c r="I71" s="8" t="s">
        <v>73</v>
      </c>
      <c r="J71" s="72">
        <v>0</v>
      </c>
      <c r="K71" s="163">
        <v>1401</v>
      </c>
      <c r="L71" s="163">
        <v>0</v>
      </c>
      <c r="M71" s="163">
        <v>0</v>
      </c>
      <c r="N71" s="163">
        <v>1128</v>
      </c>
      <c r="O71" s="163">
        <v>178</v>
      </c>
      <c r="P71" s="163">
        <v>345</v>
      </c>
      <c r="Q71" s="164">
        <v>18</v>
      </c>
      <c r="R71" s="164">
        <v>86</v>
      </c>
      <c r="S71" s="164">
        <v>23.3</v>
      </c>
      <c r="T71" s="164">
        <v>7.8</v>
      </c>
      <c r="U71" s="164">
        <v>4</v>
      </c>
      <c r="V71" s="164">
        <v>7</v>
      </c>
      <c r="W71" s="165">
        <f t="shared" si="2"/>
        <v>146.1</v>
      </c>
    </row>
    <row r="72" spans="1:23" s="161" customFormat="1" ht="15" x14ac:dyDescent="0.3">
      <c r="A72" s="180" t="s">
        <v>438</v>
      </c>
      <c r="B72" s="158" t="s">
        <v>439</v>
      </c>
      <c r="C72" s="181" t="s">
        <v>440</v>
      </c>
      <c r="D72" s="157" t="s">
        <v>213</v>
      </c>
      <c r="E72" s="8" t="s">
        <v>71</v>
      </c>
      <c r="F72" s="8" t="s">
        <v>5083</v>
      </c>
      <c r="G72" s="10" t="s">
        <v>72</v>
      </c>
      <c r="H72" s="10">
        <v>0</v>
      </c>
      <c r="I72" s="8" t="s">
        <v>73</v>
      </c>
      <c r="J72" s="72">
        <v>0</v>
      </c>
      <c r="K72" s="163">
        <v>431</v>
      </c>
      <c r="L72" s="163">
        <v>14</v>
      </c>
      <c r="M72" s="163">
        <v>1</v>
      </c>
      <c r="N72" s="163">
        <v>403</v>
      </c>
      <c r="O72" s="163">
        <v>200</v>
      </c>
      <c r="P72" s="163">
        <v>104</v>
      </c>
      <c r="Q72" s="164">
        <v>15</v>
      </c>
      <c r="R72" s="164">
        <v>31</v>
      </c>
      <c r="S72" s="164">
        <v>7.3</v>
      </c>
      <c r="T72" s="164">
        <v>0.9</v>
      </c>
      <c r="U72" s="164">
        <v>3</v>
      </c>
      <c r="V72" s="164">
        <v>4</v>
      </c>
      <c r="W72" s="165">
        <f t="shared" si="2"/>
        <v>61.199999999999996</v>
      </c>
    </row>
    <row r="73" spans="1:23" s="161" customFormat="1" ht="15" x14ac:dyDescent="0.3">
      <c r="A73" s="180" t="s">
        <v>441</v>
      </c>
      <c r="B73" s="158" t="s">
        <v>442</v>
      </c>
      <c r="C73" s="181" t="s">
        <v>443</v>
      </c>
      <c r="D73" s="157" t="s">
        <v>211</v>
      </c>
      <c r="E73" s="8" t="s">
        <v>71</v>
      </c>
      <c r="F73" s="8" t="s">
        <v>5081</v>
      </c>
      <c r="G73" s="10" t="s">
        <v>72</v>
      </c>
      <c r="H73" s="10">
        <v>0</v>
      </c>
      <c r="I73" s="8" t="s">
        <v>73</v>
      </c>
      <c r="J73" s="72">
        <v>0</v>
      </c>
      <c r="K73" s="163">
        <v>598</v>
      </c>
      <c r="L73" s="163">
        <v>77</v>
      </c>
      <c r="M73" s="163">
        <v>10</v>
      </c>
      <c r="N73" s="163">
        <v>511</v>
      </c>
      <c r="O73" s="163">
        <v>122</v>
      </c>
      <c r="P73" s="163">
        <v>116</v>
      </c>
      <c r="Q73" s="164">
        <v>30</v>
      </c>
      <c r="R73" s="164">
        <v>31</v>
      </c>
      <c r="S73" s="164">
        <v>19.3</v>
      </c>
      <c r="T73" s="164">
        <v>4.8</v>
      </c>
      <c r="U73" s="164">
        <v>2</v>
      </c>
      <c r="V73" s="164">
        <v>5</v>
      </c>
      <c r="W73" s="165">
        <f t="shared" si="2"/>
        <v>92.1</v>
      </c>
    </row>
    <row r="74" spans="1:23" s="161" customFormat="1" ht="15" x14ac:dyDescent="0.3">
      <c r="A74" s="180" t="s">
        <v>444</v>
      </c>
      <c r="B74" s="158" t="s">
        <v>445</v>
      </c>
      <c r="C74" s="181" t="s">
        <v>446</v>
      </c>
      <c r="D74" s="157" t="s">
        <v>211</v>
      </c>
      <c r="E74" s="8" t="s">
        <v>71</v>
      </c>
      <c r="F74" s="8" t="s">
        <v>5081</v>
      </c>
      <c r="G74" s="10" t="s">
        <v>72</v>
      </c>
      <c r="H74" s="10">
        <v>0</v>
      </c>
      <c r="I74" s="8" t="s">
        <v>73</v>
      </c>
      <c r="J74" s="72">
        <v>0</v>
      </c>
      <c r="K74" s="163">
        <v>196</v>
      </c>
      <c r="L74" s="163">
        <v>30</v>
      </c>
      <c r="M74" s="163">
        <v>0</v>
      </c>
      <c r="N74" s="163">
        <v>186</v>
      </c>
      <c r="O74" s="163">
        <v>21</v>
      </c>
      <c r="P74" s="163">
        <v>52</v>
      </c>
      <c r="Q74" s="164">
        <v>4</v>
      </c>
      <c r="R74" s="164">
        <v>18</v>
      </c>
      <c r="S74" s="164">
        <v>22.6</v>
      </c>
      <c r="T74" s="164">
        <v>2.8</v>
      </c>
      <c r="U74" s="164">
        <v>2</v>
      </c>
      <c r="V74" s="164">
        <v>4</v>
      </c>
      <c r="W74" s="165">
        <f t="shared" si="2"/>
        <v>53.4</v>
      </c>
    </row>
    <row r="75" spans="1:23" s="161" customFormat="1" ht="15" x14ac:dyDescent="0.3">
      <c r="A75" s="180" t="s">
        <v>447</v>
      </c>
      <c r="B75" s="158" t="s">
        <v>448</v>
      </c>
      <c r="C75" s="181" t="s">
        <v>449</v>
      </c>
      <c r="D75" s="157" t="s">
        <v>211</v>
      </c>
      <c r="E75" s="8" t="s">
        <v>71</v>
      </c>
      <c r="F75" s="8" t="s">
        <v>5081</v>
      </c>
      <c r="G75" s="10" t="s">
        <v>72</v>
      </c>
      <c r="H75" s="10">
        <v>0</v>
      </c>
      <c r="I75" s="8" t="s">
        <v>73</v>
      </c>
      <c r="J75" s="72">
        <v>0</v>
      </c>
      <c r="K75" s="163">
        <v>341</v>
      </c>
      <c r="L75" s="163">
        <v>46</v>
      </c>
      <c r="M75" s="163">
        <v>4</v>
      </c>
      <c r="N75" s="163">
        <v>310</v>
      </c>
      <c r="O75" s="163">
        <v>80</v>
      </c>
      <c r="P75" s="163">
        <v>69</v>
      </c>
      <c r="Q75" s="164">
        <v>7</v>
      </c>
      <c r="R75" s="164">
        <v>30</v>
      </c>
      <c r="S75" s="164">
        <v>18.7</v>
      </c>
      <c r="T75" s="164">
        <v>4</v>
      </c>
      <c r="U75" s="164">
        <v>2</v>
      </c>
      <c r="V75" s="164">
        <v>2</v>
      </c>
      <c r="W75" s="165">
        <f t="shared" ref="W75:W138" si="3">SUM(Q75:V75)</f>
        <v>63.7</v>
      </c>
    </row>
    <row r="76" spans="1:23" s="161" customFormat="1" ht="15" x14ac:dyDescent="0.3">
      <c r="A76" s="180" t="s">
        <v>450</v>
      </c>
      <c r="B76" s="158" t="s">
        <v>451</v>
      </c>
      <c r="C76" s="181" t="s">
        <v>452</v>
      </c>
      <c r="D76" s="157" t="s">
        <v>211</v>
      </c>
      <c r="E76" s="8" t="s">
        <v>71</v>
      </c>
      <c r="F76" s="8" t="s">
        <v>5081</v>
      </c>
      <c r="G76" s="10" t="s">
        <v>72</v>
      </c>
      <c r="H76" s="10">
        <v>0</v>
      </c>
      <c r="I76" s="8" t="s">
        <v>73</v>
      </c>
      <c r="J76" s="72">
        <v>0</v>
      </c>
      <c r="K76" s="163">
        <v>240</v>
      </c>
      <c r="L76" s="163">
        <v>30</v>
      </c>
      <c r="M76" s="163">
        <v>2</v>
      </c>
      <c r="N76" s="163">
        <v>235</v>
      </c>
      <c r="O76" s="163">
        <v>30</v>
      </c>
      <c r="P76" s="163">
        <v>49</v>
      </c>
      <c r="Q76" s="164">
        <v>5</v>
      </c>
      <c r="R76" s="164">
        <v>16</v>
      </c>
      <c r="S76" s="164">
        <v>12.6</v>
      </c>
      <c r="T76" s="164">
        <v>1</v>
      </c>
      <c r="U76" s="164">
        <v>1</v>
      </c>
      <c r="V76" s="164">
        <v>2</v>
      </c>
      <c r="W76" s="165">
        <f t="shared" si="3"/>
        <v>37.6</v>
      </c>
    </row>
    <row r="77" spans="1:23" s="161" customFormat="1" ht="15" x14ac:dyDescent="0.3">
      <c r="A77" s="180" t="s">
        <v>453</v>
      </c>
      <c r="B77" s="158" t="s">
        <v>454</v>
      </c>
      <c r="C77" s="181" t="s">
        <v>455</v>
      </c>
      <c r="D77" s="157" t="s">
        <v>211</v>
      </c>
      <c r="E77" s="8" t="s">
        <v>71</v>
      </c>
      <c r="F77" s="8" t="s">
        <v>5081</v>
      </c>
      <c r="G77" s="10" t="s">
        <v>72</v>
      </c>
      <c r="H77" s="10">
        <v>0</v>
      </c>
      <c r="I77" s="8" t="s">
        <v>73</v>
      </c>
      <c r="J77" s="72">
        <v>0</v>
      </c>
      <c r="K77" s="163">
        <v>1351</v>
      </c>
      <c r="L77" s="163">
        <v>0</v>
      </c>
      <c r="M77" s="163">
        <v>0</v>
      </c>
      <c r="N77" s="163">
        <v>1329</v>
      </c>
      <c r="O77" s="163">
        <v>695</v>
      </c>
      <c r="P77" s="163">
        <v>104</v>
      </c>
      <c r="Q77" s="164">
        <v>30</v>
      </c>
      <c r="R77" s="164">
        <v>68</v>
      </c>
      <c r="S77" s="164">
        <v>26.4</v>
      </c>
      <c r="T77" s="164">
        <v>3.9</v>
      </c>
      <c r="U77" s="164">
        <v>5</v>
      </c>
      <c r="V77" s="164">
        <v>7</v>
      </c>
      <c r="W77" s="165">
        <f t="shared" si="3"/>
        <v>140.30000000000001</v>
      </c>
    </row>
    <row r="78" spans="1:23" s="161" customFormat="1" ht="15" x14ac:dyDescent="0.3">
      <c r="A78" s="180" t="s">
        <v>456</v>
      </c>
      <c r="B78" s="158" t="s">
        <v>457</v>
      </c>
      <c r="C78" s="181" t="s">
        <v>458</v>
      </c>
      <c r="D78" s="157" t="s">
        <v>213</v>
      </c>
      <c r="E78" s="8" t="s">
        <v>71</v>
      </c>
      <c r="F78" s="8" t="s">
        <v>5083</v>
      </c>
      <c r="G78" s="10" t="s">
        <v>72</v>
      </c>
      <c r="H78" s="10">
        <v>0</v>
      </c>
      <c r="I78" s="8" t="s">
        <v>73</v>
      </c>
      <c r="J78" s="72">
        <v>0</v>
      </c>
      <c r="K78" s="163">
        <v>923</v>
      </c>
      <c r="L78" s="163">
        <v>14</v>
      </c>
      <c r="M78" s="163">
        <v>3</v>
      </c>
      <c r="N78" s="163">
        <v>687</v>
      </c>
      <c r="O78" s="163">
        <v>122</v>
      </c>
      <c r="P78" s="163">
        <v>158</v>
      </c>
      <c r="Q78" s="164">
        <v>8</v>
      </c>
      <c r="R78" s="164">
        <v>61</v>
      </c>
      <c r="S78" s="164">
        <v>24</v>
      </c>
      <c r="T78" s="164">
        <v>6.6</v>
      </c>
      <c r="U78" s="164">
        <v>4</v>
      </c>
      <c r="V78" s="164">
        <v>4.0999999999999996</v>
      </c>
      <c r="W78" s="165">
        <f t="shared" si="3"/>
        <v>107.69999999999999</v>
      </c>
    </row>
    <row r="79" spans="1:23" s="161" customFormat="1" ht="15" x14ac:dyDescent="0.3">
      <c r="A79" s="180" t="s">
        <v>459</v>
      </c>
      <c r="B79" s="158" t="s">
        <v>460</v>
      </c>
      <c r="C79" s="181" t="s">
        <v>461</v>
      </c>
      <c r="D79" s="157" t="s">
        <v>212</v>
      </c>
      <c r="E79" s="8" t="s">
        <v>5082</v>
      </c>
      <c r="F79" s="8" t="s">
        <v>5083</v>
      </c>
      <c r="G79" s="10" t="s">
        <v>72</v>
      </c>
      <c r="H79" s="10">
        <v>0</v>
      </c>
      <c r="I79" s="8" t="s">
        <v>73</v>
      </c>
      <c r="J79" s="72">
        <v>0</v>
      </c>
      <c r="K79" s="163">
        <v>795</v>
      </c>
      <c r="L79" s="163">
        <v>0</v>
      </c>
      <c r="M79" s="163">
        <v>0</v>
      </c>
      <c r="N79" s="163">
        <v>623</v>
      </c>
      <c r="O79" s="163">
        <v>249</v>
      </c>
      <c r="P79" s="163">
        <v>178</v>
      </c>
      <c r="Q79" s="164">
        <v>34</v>
      </c>
      <c r="R79" s="164">
        <v>47</v>
      </c>
      <c r="S79" s="164">
        <v>32.200000000000003</v>
      </c>
      <c r="T79" s="164">
        <v>6.8</v>
      </c>
      <c r="U79" s="164">
        <v>4</v>
      </c>
      <c r="V79" s="164">
        <v>6</v>
      </c>
      <c r="W79" s="165">
        <f t="shared" si="3"/>
        <v>130</v>
      </c>
    </row>
    <row r="80" spans="1:23" s="161" customFormat="1" ht="15" x14ac:dyDescent="0.3">
      <c r="A80" s="180" t="s">
        <v>462</v>
      </c>
      <c r="B80" s="158" t="s">
        <v>463</v>
      </c>
      <c r="C80" s="181" t="s">
        <v>464</v>
      </c>
      <c r="D80" s="157" t="s">
        <v>211</v>
      </c>
      <c r="E80" s="8" t="s">
        <v>71</v>
      </c>
      <c r="F80" s="8" t="s">
        <v>5081</v>
      </c>
      <c r="G80" s="10" t="s">
        <v>72</v>
      </c>
      <c r="H80" s="10">
        <v>0</v>
      </c>
      <c r="I80" s="8" t="s">
        <v>73</v>
      </c>
      <c r="J80" s="72">
        <v>0</v>
      </c>
      <c r="K80" s="163">
        <v>789</v>
      </c>
      <c r="L80" s="163">
        <v>0</v>
      </c>
      <c r="M80" s="163">
        <v>0</v>
      </c>
      <c r="N80" s="163">
        <v>526</v>
      </c>
      <c r="O80" s="163">
        <v>238</v>
      </c>
      <c r="P80" s="163">
        <v>135</v>
      </c>
      <c r="Q80" s="164">
        <v>11</v>
      </c>
      <c r="R80" s="164">
        <v>54</v>
      </c>
      <c r="S80" s="164">
        <v>21</v>
      </c>
      <c r="T80" s="164">
        <v>3.8</v>
      </c>
      <c r="U80" s="164">
        <v>3</v>
      </c>
      <c r="V80" s="164">
        <v>3</v>
      </c>
      <c r="W80" s="165">
        <f t="shared" si="3"/>
        <v>95.8</v>
      </c>
    </row>
    <row r="81" spans="1:23" s="161" customFormat="1" ht="15" x14ac:dyDescent="0.3">
      <c r="A81" s="180" t="s">
        <v>465</v>
      </c>
      <c r="B81" s="158" t="s">
        <v>466</v>
      </c>
      <c r="C81" s="181" t="s">
        <v>467</v>
      </c>
      <c r="D81" s="157" t="s">
        <v>212</v>
      </c>
      <c r="E81" s="8" t="s">
        <v>5082</v>
      </c>
      <c r="F81" s="8" t="s">
        <v>5083</v>
      </c>
      <c r="G81" s="10" t="s">
        <v>72</v>
      </c>
      <c r="H81" s="10">
        <v>0</v>
      </c>
      <c r="I81" s="8" t="s">
        <v>73</v>
      </c>
      <c r="J81" s="72">
        <v>0</v>
      </c>
      <c r="K81" s="163">
        <v>1527</v>
      </c>
      <c r="L81" s="163">
        <v>0</v>
      </c>
      <c r="M81" s="163">
        <v>0</v>
      </c>
      <c r="N81" s="163">
        <v>839</v>
      </c>
      <c r="O81" s="163">
        <v>22</v>
      </c>
      <c r="P81" s="163">
        <v>140</v>
      </c>
      <c r="Q81" s="164">
        <v>12</v>
      </c>
      <c r="R81" s="164">
        <v>65</v>
      </c>
      <c r="S81" s="164">
        <v>15.8</v>
      </c>
      <c r="T81" s="164">
        <v>5.8</v>
      </c>
      <c r="U81" s="164">
        <v>4</v>
      </c>
      <c r="V81" s="164">
        <v>3</v>
      </c>
      <c r="W81" s="165">
        <f t="shared" si="3"/>
        <v>105.6</v>
      </c>
    </row>
    <row r="82" spans="1:23" s="161" customFormat="1" ht="15" x14ac:dyDescent="0.3">
      <c r="A82" s="180" t="s">
        <v>468</v>
      </c>
      <c r="B82" s="158" t="s">
        <v>469</v>
      </c>
      <c r="C82" s="181" t="s">
        <v>470</v>
      </c>
      <c r="D82" s="157" t="s">
        <v>213</v>
      </c>
      <c r="E82" s="8" t="s">
        <v>71</v>
      </c>
      <c r="F82" s="8" t="s">
        <v>5083</v>
      </c>
      <c r="G82" s="10" t="s">
        <v>72</v>
      </c>
      <c r="H82" s="10">
        <v>0</v>
      </c>
      <c r="I82" s="8" t="s">
        <v>73</v>
      </c>
      <c r="J82" s="72">
        <v>0</v>
      </c>
      <c r="K82" s="163">
        <v>826</v>
      </c>
      <c r="L82" s="163">
        <v>30</v>
      </c>
      <c r="M82" s="163">
        <v>1</v>
      </c>
      <c r="N82" s="163">
        <v>613</v>
      </c>
      <c r="O82" s="163">
        <v>240</v>
      </c>
      <c r="P82" s="163">
        <v>110</v>
      </c>
      <c r="Q82" s="164">
        <v>7</v>
      </c>
      <c r="R82" s="164">
        <v>54</v>
      </c>
      <c r="S82" s="164">
        <v>11.3</v>
      </c>
      <c r="T82" s="164">
        <v>2.9</v>
      </c>
      <c r="U82" s="164">
        <v>2</v>
      </c>
      <c r="V82" s="164">
        <v>3</v>
      </c>
      <c r="W82" s="165">
        <f t="shared" si="3"/>
        <v>80.2</v>
      </c>
    </row>
    <row r="83" spans="1:23" s="161" customFormat="1" ht="15" x14ac:dyDescent="0.3">
      <c r="A83" s="180" t="s">
        <v>471</v>
      </c>
      <c r="B83" s="158" t="s">
        <v>472</v>
      </c>
      <c r="C83" s="181" t="s">
        <v>473</v>
      </c>
      <c r="D83" s="157" t="s">
        <v>211</v>
      </c>
      <c r="E83" s="8" t="s">
        <v>71</v>
      </c>
      <c r="F83" s="8" t="s">
        <v>5081</v>
      </c>
      <c r="G83" s="10" t="s">
        <v>72</v>
      </c>
      <c r="H83" s="10">
        <v>0</v>
      </c>
      <c r="I83" s="8" t="s">
        <v>73</v>
      </c>
      <c r="J83" s="72">
        <v>0</v>
      </c>
      <c r="K83" s="163">
        <v>724</v>
      </c>
      <c r="L83" s="163">
        <v>46</v>
      </c>
      <c r="M83" s="163">
        <v>7</v>
      </c>
      <c r="N83" s="163">
        <v>361</v>
      </c>
      <c r="O83" s="163">
        <v>129</v>
      </c>
      <c r="P83" s="163">
        <v>121</v>
      </c>
      <c r="Q83" s="164">
        <v>11</v>
      </c>
      <c r="R83" s="164">
        <v>45</v>
      </c>
      <c r="S83" s="164">
        <v>17</v>
      </c>
      <c r="T83" s="164">
        <v>4.5</v>
      </c>
      <c r="U83" s="164">
        <v>2</v>
      </c>
      <c r="V83" s="164">
        <v>4</v>
      </c>
      <c r="W83" s="165">
        <f t="shared" si="3"/>
        <v>83.5</v>
      </c>
    </row>
    <row r="84" spans="1:23" s="161" customFormat="1" ht="15" x14ac:dyDescent="0.3">
      <c r="A84" s="180" t="s">
        <v>474</v>
      </c>
      <c r="B84" s="158" t="s">
        <v>475</v>
      </c>
      <c r="C84" s="181" t="s">
        <v>476</v>
      </c>
      <c r="D84" s="157" t="s">
        <v>211</v>
      </c>
      <c r="E84" s="8" t="s">
        <v>71</v>
      </c>
      <c r="F84" s="8" t="s">
        <v>5081</v>
      </c>
      <c r="G84" s="10" t="s">
        <v>72</v>
      </c>
      <c r="H84" s="10">
        <v>0</v>
      </c>
      <c r="I84" s="8" t="s">
        <v>73</v>
      </c>
      <c r="J84" s="72">
        <v>0</v>
      </c>
      <c r="K84" s="163">
        <v>840</v>
      </c>
      <c r="L84" s="163">
        <v>0</v>
      </c>
      <c r="M84" s="163">
        <v>0</v>
      </c>
      <c r="N84" s="163">
        <v>552</v>
      </c>
      <c r="O84" s="163">
        <v>197</v>
      </c>
      <c r="P84" s="163">
        <v>180</v>
      </c>
      <c r="Q84" s="164">
        <v>12</v>
      </c>
      <c r="R84" s="164">
        <v>58</v>
      </c>
      <c r="S84" s="164">
        <v>28.8</v>
      </c>
      <c r="T84" s="164">
        <v>4.8</v>
      </c>
      <c r="U84" s="164">
        <v>3</v>
      </c>
      <c r="V84" s="164">
        <v>5</v>
      </c>
      <c r="W84" s="165">
        <f t="shared" si="3"/>
        <v>111.6</v>
      </c>
    </row>
    <row r="85" spans="1:23" s="161" customFormat="1" ht="15" x14ac:dyDescent="0.3">
      <c r="A85" s="180" t="s">
        <v>477</v>
      </c>
      <c r="B85" s="158" t="s">
        <v>478</v>
      </c>
      <c r="C85" s="181" t="s">
        <v>479</v>
      </c>
      <c r="D85" s="157" t="s">
        <v>211</v>
      </c>
      <c r="E85" s="8" t="s">
        <v>71</v>
      </c>
      <c r="F85" s="8" t="s">
        <v>5081</v>
      </c>
      <c r="G85" s="10" t="s">
        <v>72</v>
      </c>
      <c r="H85" s="10">
        <v>0</v>
      </c>
      <c r="I85" s="8" t="s">
        <v>73</v>
      </c>
      <c r="J85" s="72">
        <v>0</v>
      </c>
      <c r="K85" s="163">
        <v>1450</v>
      </c>
      <c r="L85" s="163">
        <v>0</v>
      </c>
      <c r="M85" s="163">
        <v>0</v>
      </c>
      <c r="N85" s="163">
        <v>949</v>
      </c>
      <c r="O85" s="163">
        <v>239</v>
      </c>
      <c r="P85" s="163">
        <v>257</v>
      </c>
      <c r="Q85" s="164">
        <v>16</v>
      </c>
      <c r="R85" s="164">
        <v>79</v>
      </c>
      <c r="S85" s="164">
        <v>43</v>
      </c>
      <c r="T85" s="164">
        <v>7.6</v>
      </c>
      <c r="U85" s="164">
        <v>4</v>
      </c>
      <c r="V85" s="164">
        <v>2.9</v>
      </c>
      <c r="W85" s="165">
        <f t="shared" si="3"/>
        <v>152.5</v>
      </c>
    </row>
    <row r="86" spans="1:23" s="161" customFormat="1" ht="15" x14ac:dyDescent="0.3">
      <c r="A86" s="180" t="s">
        <v>480</v>
      </c>
      <c r="B86" s="158" t="s">
        <v>481</v>
      </c>
      <c r="C86" s="181" t="s">
        <v>482</v>
      </c>
      <c r="D86" s="157" t="s">
        <v>213</v>
      </c>
      <c r="E86" s="8" t="s">
        <v>71</v>
      </c>
      <c r="F86" s="8" t="s">
        <v>5083</v>
      </c>
      <c r="G86" s="10" t="s">
        <v>72</v>
      </c>
      <c r="H86" s="10">
        <v>0</v>
      </c>
      <c r="I86" s="8" t="s">
        <v>73</v>
      </c>
      <c r="J86" s="72">
        <v>0</v>
      </c>
      <c r="K86" s="163">
        <v>1207</v>
      </c>
      <c r="L86" s="163">
        <v>0</v>
      </c>
      <c r="M86" s="163">
        <v>0</v>
      </c>
      <c r="N86" s="163">
        <v>773</v>
      </c>
      <c r="O86" s="163">
        <v>137</v>
      </c>
      <c r="P86" s="163">
        <v>174</v>
      </c>
      <c r="Q86" s="164">
        <v>12</v>
      </c>
      <c r="R86" s="164">
        <v>64</v>
      </c>
      <c r="S86" s="164">
        <v>33.200000000000003</v>
      </c>
      <c r="T86" s="164">
        <v>4.5999999999999996</v>
      </c>
      <c r="U86" s="164">
        <v>4</v>
      </c>
      <c r="V86" s="164">
        <v>5</v>
      </c>
      <c r="W86" s="165">
        <f t="shared" si="3"/>
        <v>122.8</v>
      </c>
    </row>
    <row r="87" spans="1:23" s="161" customFormat="1" ht="15" x14ac:dyDescent="0.3">
      <c r="A87" s="180" t="s">
        <v>483</v>
      </c>
      <c r="B87" s="158" t="s">
        <v>484</v>
      </c>
      <c r="C87" s="181" t="s">
        <v>485</v>
      </c>
      <c r="D87" s="157" t="s">
        <v>211</v>
      </c>
      <c r="E87" s="8" t="s">
        <v>71</v>
      </c>
      <c r="F87" s="8" t="s">
        <v>5081</v>
      </c>
      <c r="G87" s="10" t="s">
        <v>72</v>
      </c>
      <c r="H87" s="10">
        <v>0</v>
      </c>
      <c r="I87" s="8" t="s">
        <v>73</v>
      </c>
      <c r="J87" s="72">
        <v>0</v>
      </c>
      <c r="K87" s="163">
        <v>1466</v>
      </c>
      <c r="L87" s="163">
        <v>0</v>
      </c>
      <c r="M87" s="163">
        <v>0</v>
      </c>
      <c r="N87" s="163">
        <v>1291</v>
      </c>
      <c r="O87" s="163">
        <v>678</v>
      </c>
      <c r="P87" s="163">
        <v>92</v>
      </c>
      <c r="Q87" s="164">
        <v>18</v>
      </c>
      <c r="R87" s="164">
        <v>74</v>
      </c>
      <c r="S87" s="164">
        <v>27.9</v>
      </c>
      <c r="T87" s="164">
        <v>4</v>
      </c>
      <c r="U87" s="164">
        <v>4</v>
      </c>
      <c r="V87" s="164">
        <v>8</v>
      </c>
      <c r="W87" s="165">
        <f t="shared" si="3"/>
        <v>135.9</v>
      </c>
    </row>
    <row r="88" spans="1:23" s="161" customFormat="1" ht="15" x14ac:dyDescent="0.3">
      <c r="A88" s="180" t="s">
        <v>486</v>
      </c>
      <c r="B88" s="158" t="s">
        <v>487</v>
      </c>
      <c r="C88" s="181" t="s">
        <v>488</v>
      </c>
      <c r="D88" s="157" t="s">
        <v>211</v>
      </c>
      <c r="E88" s="8" t="s">
        <v>71</v>
      </c>
      <c r="F88" s="8" t="s">
        <v>5081</v>
      </c>
      <c r="G88" s="10" t="s">
        <v>72</v>
      </c>
      <c r="H88" s="10">
        <v>0</v>
      </c>
      <c r="I88" s="8" t="s">
        <v>73</v>
      </c>
      <c r="J88" s="72">
        <v>0</v>
      </c>
      <c r="K88" s="163">
        <v>366</v>
      </c>
      <c r="L88" s="163">
        <v>31</v>
      </c>
      <c r="M88" s="163">
        <v>0</v>
      </c>
      <c r="N88" s="163">
        <v>350</v>
      </c>
      <c r="O88" s="163">
        <v>126</v>
      </c>
      <c r="P88" s="163">
        <v>104</v>
      </c>
      <c r="Q88" s="164">
        <v>7</v>
      </c>
      <c r="R88" s="164">
        <v>31</v>
      </c>
      <c r="S88" s="164">
        <v>16</v>
      </c>
      <c r="T88" s="164">
        <v>4.8</v>
      </c>
      <c r="U88" s="164">
        <v>3</v>
      </c>
      <c r="V88" s="164">
        <v>5</v>
      </c>
      <c r="W88" s="165">
        <f t="shared" si="3"/>
        <v>66.8</v>
      </c>
    </row>
    <row r="89" spans="1:23" s="161" customFormat="1" ht="15" x14ac:dyDescent="0.3">
      <c r="A89" s="180" t="s">
        <v>489</v>
      </c>
      <c r="B89" s="158" t="s">
        <v>490</v>
      </c>
      <c r="C89" s="181" t="s">
        <v>491</v>
      </c>
      <c r="D89" s="157" t="s">
        <v>211</v>
      </c>
      <c r="E89" s="8" t="s">
        <v>71</v>
      </c>
      <c r="F89" s="8" t="s">
        <v>5081</v>
      </c>
      <c r="G89" s="10" t="s">
        <v>72</v>
      </c>
      <c r="H89" s="10">
        <v>0</v>
      </c>
      <c r="I89" s="8" t="s">
        <v>73</v>
      </c>
      <c r="J89" s="72">
        <v>0</v>
      </c>
      <c r="K89" s="163">
        <v>548</v>
      </c>
      <c r="L89" s="163">
        <v>0</v>
      </c>
      <c r="M89" s="163">
        <v>0</v>
      </c>
      <c r="N89" s="163">
        <v>42</v>
      </c>
      <c r="O89" s="163">
        <v>11</v>
      </c>
      <c r="P89" s="163">
        <v>61</v>
      </c>
      <c r="Q89" s="164">
        <v>5</v>
      </c>
      <c r="R89" s="164">
        <v>32</v>
      </c>
      <c r="S89" s="164">
        <v>10</v>
      </c>
      <c r="T89" s="164">
        <v>0.9</v>
      </c>
      <c r="U89" s="164">
        <v>2</v>
      </c>
      <c r="V89" s="164">
        <v>2</v>
      </c>
      <c r="W89" s="165">
        <f t="shared" si="3"/>
        <v>51.9</v>
      </c>
    </row>
    <row r="90" spans="1:23" s="161" customFormat="1" ht="15" x14ac:dyDescent="0.3">
      <c r="A90" s="180" t="s">
        <v>492</v>
      </c>
      <c r="B90" s="158" t="s">
        <v>493</v>
      </c>
      <c r="C90" s="181" t="s">
        <v>494</v>
      </c>
      <c r="D90" s="157" t="s">
        <v>211</v>
      </c>
      <c r="E90" s="8" t="s">
        <v>71</v>
      </c>
      <c r="F90" s="8" t="s">
        <v>5081</v>
      </c>
      <c r="G90" s="10" t="s">
        <v>72</v>
      </c>
      <c r="H90" s="10">
        <v>0</v>
      </c>
      <c r="I90" s="8" t="s">
        <v>73</v>
      </c>
      <c r="J90" s="72">
        <v>0</v>
      </c>
      <c r="K90" s="163">
        <v>833</v>
      </c>
      <c r="L90" s="163">
        <v>93</v>
      </c>
      <c r="M90" s="163">
        <v>1</v>
      </c>
      <c r="N90" s="163">
        <v>691</v>
      </c>
      <c r="O90" s="163">
        <v>108</v>
      </c>
      <c r="P90" s="163">
        <v>194</v>
      </c>
      <c r="Q90" s="164">
        <v>11</v>
      </c>
      <c r="R90" s="164">
        <v>61</v>
      </c>
      <c r="S90" s="164">
        <v>31</v>
      </c>
      <c r="T90" s="164">
        <v>5.8</v>
      </c>
      <c r="U90" s="164">
        <v>3</v>
      </c>
      <c r="V90" s="164">
        <v>2</v>
      </c>
      <c r="W90" s="165">
        <f t="shared" si="3"/>
        <v>113.8</v>
      </c>
    </row>
    <row r="91" spans="1:23" s="161" customFormat="1" ht="15" x14ac:dyDescent="0.3">
      <c r="A91" s="180" t="s">
        <v>495</v>
      </c>
      <c r="B91" s="158" t="s">
        <v>496</v>
      </c>
      <c r="C91" s="181" t="s">
        <v>497</v>
      </c>
      <c r="D91" s="157" t="s">
        <v>213</v>
      </c>
      <c r="E91" s="8" t="s">
        <v>71</v>
      </c>
      <c r="F91" s="8" t="s">
        <v>5083</v>
      </c>
      <c r="G91" s="10" t="s">
        <v>72</v>
      </c>
      <c r="H91" s="10">
        <v>0</v>
      </c>
      <c r="I91" s="8" t="s">
        <v>73</v>
      </c>
      <c r="J91" s="72">
        <v>0</v>
      </c>
      <c r="K91" s="163">
        <v>596</v>
      </c>
      <c r="L91" s="163">
        <v>30</v>
      </c>
      <c r="M91" s="163">
        <v>0</v>
      </c>
      <c r="N91" s="163">
        <v>517</v>
      </c>
      <c r="O91" s="163">
        <v>37</v>
      </c>
      <c r="P91" s="163">
        <v>151</v>
      </c>
      <c r="Q91" s="164">
        <v>14</v>
      </c>
      <c r="R91" s="164">
        <v>37</v>
      </c>
      <c r="S91" s="164">
        <v>33.299999999999997</v>
      </c>
      <c r="T91" s="164">
        <v>8.6999999999999993</v>
      </c>
      <c r="U91" s="164">
        <v>3</v>
      </c>
      <c r="V91" s="164">
        <v>3</v>
      </c>
      <c r="W91" s="165">
        <f t="shared" si="3"/>
        <v>99</v>
      </c>
    </row>
    <row r="92" spans="1:23" s="161" customFormat="1" ht="15" x14ac:dyDescent="0.3">
      <c r="A92" s="180" t="s">
        <v>498</v>
      </c>
      <c r="B92" s="158" t="s">
        <v>499</v>
      </c>
      <c r="C92" s="181" t="s">
        <v>500</v>
      </c>
      <c r="D92" s="157" t="s">
        <v>211</v>
      </c>
      <c r="E92" s="8" t="s">
        <v>71</v>
      </c>
      <c r="F92" s="8" t="s">
        <v>5081</v>
      </c>
      <c r="G92" s="10" t="s">
        <v>72</v>
      </c>
      <c r="H92" s="10">
        <v>0</v>
      </c>
      <c r="I92" s="8" t="s">
        <v>73</v>
      </c>
      <c r="J92" s="72">
        <v>0</v>
      </c>
      <c r="K92" s="163">
        <v>454</v>
      </c>
      <c r="L92" s="163">
        <v>77</v>
      </c>
      <c r="M92" s="163">
        <v>2</v>
      </c>
      <c r="N92" s="163">
        <v>128</v>
      </c>
      <c r="O92" s="163">
        <v>49</v>
      </c>
      <c r="P92" s="163">
        <v>44</v>
      </c>
      <c r="Q92" s="164">
        <v>5</v>
      </c>
      <c r="R92" s="164">
        <v>31</v>
      </c>
      <c r="S92" s="164">
        <v>10.8</v>
      </c>
      <c r="T92" s="164">
        <v>1</v>
      </c>
      <c r="U92" s="164">
        <v>2</v>
      </c>
      <c r="V92" s="164">
        <v>2</v>
      </c>
      <c r="W92" s="165">
        <f t="shared" si="3"/>
        <v>51.8</v>
      </c>
    </row>
    <row r="93" spans="1:23" s="161" customFormat="1" ht="15" x14ac:dyDescent="0.3">
      <c r="A93" s="180" t="s">
        <v>501</v>
      </c>
      <c r="B93" s="158" t="s">
        <v>502</v>
      </c>
      <c r="C93" s="181" t="s">
        <v>503</v>
      </c>
      <c r="D93" s="157" t="s">
        <v>211</v>
      </c>
      <c r="E93" s="8" t="s">
        <v>71</v>
      </c>
      <c r="F93" s="8" t="s">
        <v>5081</v>
      </c>
      <c r="G93" s="10" t="s">
        <v>72</v>
      </c>
      <c r="H93" s="10">
        <v>0</v>
      </c>
      <c r="I93" s="8" t="s">
        <v>73</v>
      </c>
      <c r="J93" s="72">
        <v>0</v>
      </c>
      <c r="K93" s="163">
        <v>680</v>
      </c>
      <c r="L93" s="163">
        <v>14</v>
      </c>
      <c r="M93" s="163">
        <v>3</v>
      </c>
      <c r="N93" s="163">
        <v>484</v>
      </c>
      <c r="O93" s="163">
        <v>168</v>
      </c>
      <c r="P93" s="163">
        <v>121</v>
      </c>
      <c r="Q93" s="164">
        <v>15</v>
      </c>
      <c r="R93" s="164">
        <v>40</v>
      </c>
      <c r="S93" s="164">
        <v>17.399999999999999</v>
      </c>
      <c r="T93" s="164">
        <v>2.8</v>
      </c>
      <c r="U93" s="164">
        <v>3</v>
      </c>
      <c r="V93" s="164">
        <v>3</v>
      </c>
      <c r="W93" s="165">
        <f t="shared" si="3"/>
        <v>81.2</v>
      </c>
    </row>
    <row r="94" spans="1:23" s="161" customFormat="1" ht="15" x14ac:dyDescent="0.3">
      <c r="A94" s="180" t="s">
        <v>504</v>
      </c>
      <c r="B94" s="158" t="s">
        <v>505</v>
      </c>
      <c r="C94" s="181" t="s">
        <v>506</v>
      </c>
      <c r="D94" s="157" t="s">
        <v>212</v>
      </c>
      <c r="E94" s="8" t="s">
        <v>5082</v>
      </c>
      <c r="F94" s="8" t="s">
        <v>5083</v>
      </c>
      <c r="G94" s="10" t="s">
        <v>72</v>
      </c>
      <c r="H94" s="10">
        <v>0</v>
      </c>
      <c r="I94" s="8" t="s">
        <v>73</v>
      </c>
      <c r="J94" s="72">
        <v>0</v>
      </c>
      <c r="K94" s="163">
        <v>335</v>
      </c>
      <c r="L94" s="163">
        <v>0</v>
      </c>
      <c r="M94" s="163">
        <v>0</v>
      </c>
      <c r="N94" s="163">
        <v>305</v>
      </c>
      <c r="O94" s="163">
        <v>20</v>
      </c>
      <c r="P94" s="163">
        <v>101</v>
      </c>
      <c r="Q94" s="164">
        <v>3</v>
      </c>
      <c r="R94" s="164">
        <v>22</v>
      </c>
      <c r="S94" s="164">
        <v>9.8000000000000007</v>
      </c>
      <c r="T94" s="164">
        <v>3</v>
      </c>
      <c r="U94" s="164">
        <v>2</v>
      </c>
      <c r="V94" s="164">
        <v>3</v>
      </c>
      <c r="W94" s="165">
        <f t="shared" si="3"/>
        <v>42.8</v>
      </c>
    </row>
    <row r="95" spans="1:23" s="161" customFormat="1" ht="15" x14ac:dyDescent="0.3">
      <c r="A95" s="180" t="s">
        <v>507</v>
      </c>
      <c r="B95" s="158" t="s">
        <v>508</v>
      </c>
      <c r="C95" s="181" t="s">
        <v>509</v>
      </c>
      <c r="D95" s="157" t="s">
        <v>211</v>
      </c>
      <c r="E95" s="8" t="s">
        <v>71</v>
      </c>
      <c r="F95" s="8" t="s">
        <v>5081</v>
      </c>
      <c r="G95" s="10" t="s">
        <v>72</v>
      </c>
      <c r="H95" s="10">
        <v>0</v>
      </c>
      <c r="I95" s="8" t="s">
        <v>73</v>
      </c>
      <c r="J95" s="72">
        <v>0</v>
      </c>
      <c r="K95" s="163">
        <v>461</v>
      </c>
      <c r="L95" s="163">
        <v>46</v>
      </c>
      <c r="M95" s="163">
        <v>0</v>
      </c>
      <c r="N95" s="163">
        <v>362</v>
      </c>
      <c r="O95" s="163">
        <v>70</v>
      </c>
      <c r="P95" s="163">
        <v>121</v>
      </c>
      <c r="Q95" s="164">
        <v>14</v>
      </c>
      <c r="R95" s="164">
        <v>27</v>
      </c>
      <c r="S95" s="164">
        <v>22</v>
      </c>
      <c r="T95" s="164">
        <v>4.7</v>
      </c>
      <c r="U95" s="164">
        <v>3</v>
      </c>
      <c r="V95" s="164">
        <v>4</v>
      </c>
      <c r="W95" s="165">
        <f t="shared" si="3"/>
        <v>74.7</v>
      </c>
    </row>
    <row r="96" spans="1:23" s="161" customFormat="1" ht="15" x14ac:dyDescent="0.3">
      <c r="A96" s="180" t="s">
        <v>510</v>
      </c>
      <c r="B96" s="158" t="s">
        <v>511</v>
      </c>
      <c r="C96" s="181" t="s">
        <v>512</v>
      </c>
      <c r="D96" s="157" t="s">
        <v>211</v>
      </c>
      <c r="E96" s="8" t="s">
        <v>71</v>
      </c>
      <c r="F96" s="8" t="s">
        <v>5081</v>
      </c>
      <c r="G96" s="10" t="s">
        <v>72</v>
      </c>
      <c r="H96" s="10">
        <v>0</v>
      </c>
      <c r="I96" s="8" t="s">
        <v>73</v>
      </c>
      <c r="J96" s="72">
        <v>0</v>
      </c>
      <c r="K96" s="163">
        <v>803</v>
      </c>
      <c r="L96" s="163">
        <v>93</v>
      </c>
      <c r="M96" s="163">
        <v>4</v>
      </c>
      <c r="N96" s="163">
        <v>504</v>
      </c>
      <c r="O96" s="163">
        <v>71</v>
      </c>
      <c r="P96" s="163">
        <v>151</v>
      </c>
      <c r="Q96" s="164">
        <v>5</v>
      </c>
      <c r="R96" s="164">
        <v>57</v>
      </c>
      <c r="S96" s="164">
        <v>30.4</v>
      </c>
      <c r="T96" s="164">
        <v>5.6</v>
      </c>
      <c r="U96" s="164">
        <v>2</v>
      </c>
      <c r="V96" s="164">
        <v>4</v>
      </c>
      <c r="W96" s="165">
        <f t="shared" si="3"/>
        <v>104</v>
      </c>
    </row>
    <row r="97" spans="1:23" s="161" customFormat="1" ht="15" x14ac:dyDescent="0.3">
      <c r="A97" s="180" t="s">
        <v>513</v>
      </c>
      <c r="B97" s="158" t="s">
        <v>514</v>
      </c>
      <c r="C97" s="181" t="s">
        <v>515</v>
      </c>
      <c r="D97" s="157" t="s">
        <v>211</v>
      </c>
      <c r="E97" s="8" t="s">
        <v>71</v>
      </c>
      <c r="F97" s="8" t="s">
        <v>5081</v>
      </c>
      <c r="G97" s="10" t="s">
        <v>72</v>
      </c>
      <c r="H97" s="10">
        <v>0</v>
      </c>
      <c r="I97" s="8" t="s">
        <v>73</v>
      </c>
      <c r="J97" s="72">
        <v>0</v>
      </c>
      <c r="K97" s="163">
        <v>325</v>
      </c>
      <c r="L97" s="163">
        <v>0</v>
      </c>
      <c r="M97" s="163">
        <v>0</v>
      </c>
      <c r="N97" s="163">
        <v>289</v>
      </c>
      <c r="O97" s="163">
        <v>85</v>
      </c>
      <c r="P97" s="163">
        <v>82</v>
      </c>
      <c r="Q97" s="164">
        <v>8</v>
      </c>
      <c r="R97" s="164">
        <v>20</v>
      </c>
      <c r="S97" s="164">
        <v>18.7</v>
      </c>
      <c r="T97" s="164">
        <v>2.9</v>
      </c>
      <c r="U97" s="164">
        <v>4</v>
      </c>
      <c r="V97" s="164">
        <v>2</v>
      </c>
      <c r="W97" s="165">
        <f t="shared" si="3"/>
        <v>55.6</v>
      </c>
    </row>
    <row r="98" spans="1:23" s="161" customFormat="1" ht="15" x14ac:dyDescent="0.3">
      <c r="A98" s="180" t="s">
        <v>516</v>
      </c>
      <c r="B98" s="158" t="s">
        <v>517</v>
      </c>
      <c r="C98" s="181" t="s">
        <v>518</v>
      </c>
      <c r="D98" s="157" t="s">
        <v>211</v>
      </c>
      <c r="E98" s="8" t="s">
        <v>71</v>
      </c>
      <c r="F98" s="8" t="s">
        <v>5081</v>
      </c>
      <c r="G98" s="10" t="s">
        <v>72</v>
      </c>
      <c r="H98" s="10">
        <v>0</v>
      </c>
      <c r="I98" s="8" t="s">
        <v>73</v>
      </c>
      <c r="J98" s="72">
        <v>0</v>
      </c>
      <c r="K98" s="163">
        <v>304</v>
      </c>
      <c r="L98" s="163">
        <v>14</v>
      </c>
      <c r="M98" s="163">
        <v>2</v>
      </c>
      <c r="N98" s="163">
        <v>43</v>
      </c>
      <c r="O98" s="163">
        <v>4</v>
      </c>
      <c r="P98" s="163">
        <v>34</v>
      </c>
      <c r="Q98" s="164">
        <v>7.7</v>
      </c>
      <c r="R98" s="164">
        <v>13</v>
      </c>
      <c r="S98" s="164">
        <v>5.6</v>
      </c>
      <c r="T98" s="164">
        <v>1.8</v>
      </c>
      <c r="U98" s="164">
        <v>1</v>
      </c>
      <c r="V98" s="164">
        <v>2</v>
      </c>
      <c r="W98" s="165">
        <f t="shared" si="3"/>
        <v>31.099999999999998</v>
      </c>
    </row>
    <row r="99" spans="1:23" s="161" customFormat="1" ht="15" x14ac:dyDescent="0.3">
      <c r="A99" s="180" t="s">
        <v>519</v>
      </c>
      <c r="B99" s="158" t="s">
        <v>520</v>
      </c>
      <c r="C99" s="181" t="s">
        <v>521</v>
      </c>
      <c r="D99" s="157" t="s">
        <v>211</v>
      </c>
      <c r="E99" s="8" t="s">
        <v>71</v>
      </c>
      <c r="F99" s="8" t="s">
        <v>5081</v>
      </c>
      <c r="G99" s="10" t="s">
        <v>72</v>
      </c>
      <c r="H99" s="10">
        <v>0</v>
      </c>
      <c r="I99" s="8" t="s">
        <v>73</v>
      </c>
      <c r="J99" s="72">
        <v>0</v>
      </c>
      <c r="K99" s="163">
        <v>416</v>
      </c>
      <c r="L99" s="163">
        <v>30</v>
      </c>
      <c r="M99" s="163">
        <v>0</v>
      </c>
      <c r="N99" s="163">
        <v>301</v>
      </c>
      <c r="O99" s="163">
        <v>42</v>
      </c>
      <c r="P99" s="163">
        <v>68</v>
      </c>
      <c r="Q99" s="164">
        <v>2</v>
      </c>
      <c r="R99" s="164">
        <v>30</v>
      </c>
      <c r="S99" s="164">
        <v>17</v>
      </c>
      <c r="T99" s="164">
        <v>2.9</v>
      </c>
      <c r="U99" s="164">
        <v>2</v>
      </c>
      <c r="V99" s="164">
        <v>5</v>
      </c>
      <c r="W99" s="165">
        <f t="shared" si="3"/>
        <v>58.9</v>
      </c>
    </row>
    <row r="100" spans="1:23" s="161" customFormat="1" ht="15" x14ac:dyDescent="0.3">
      <c r="A100" s="180" t="s">
        <v>522</v>
      </c>
      <c r="B100" s="158" t="s">
        <v>523</v>
      </c>
      <c r="C100" s="181" t="s">
        <v>524</v>
      </c>
      <c r="D100" s="157" t="s">
        <v>211</v>
      </c>
      <c r="E100" s="8" t="s">
        <v>71</v>
      </c>
      <c r="F100" s="8" t="s">
        <v>5081</v>
      </c>
      <c r="G100" s="10" t="s">
        <v>72</v>
      </c>
      <c r="H100" s="10">
        <v>0</v>
      </c>
      <c r="I100" s="8" t="s">
        <v>73</v>
      </c>
      <c r="J100" s="72">
        <v>0</v>
      </c>
      <c r="K100" s="163">
        <v>348</v>
      </c>
      <c r="L100" s="163">
        <v>46</v>
      </c>
      <c r="M100" s="163">
        <v>1</v>
      </c>
      <c r="N100" s="163">
        <v>307</v>
      </c>
      <c r="O100" s="163">
        <v>59</v>
      </c>
      <c r="P100" s="163">
        <v>84</v>
      </c>
      <c r="Q100" s="164">
        <v>9</v>
      </c>
      <c r="R100" s="164">
        <v>20</v>
      </c>
      <c r="S100" s="164">
        <v>13</v>
      </c>
      <c r="T100" s="164">
        <v>3.9</v>
      </c>
      <c r="U100" s="164">
        <v>2</v>
      </c>
      <c r="V100" s="164">
        <v>3</v>
      </c>
      <c r="W100" s="165">
        <f t="shared" si="3"/>
        <v>50.9</v>
      </c>
    </row>
    <row r="101" spans="1:23" s="161" customFormat="1" ht="15" x14ac:dyDescent="0.3">
      <c r="A101" s="180" t="s">
        <v>525</v>
      </c>
      <c r="B101" s="158" t="s">
        <v>526</v>
      </c>
      <c r="C101" s="181" t="s">
        <v>527</v>
      </c>
      <c r="D101" s="157" t="s">
        <v>213</v>
      </c>
      <c r="E101" s="8" t="s">
        <v>71</v>
      </c>
      <c r="F101" s="8" t="s">
        <v>5083</v>
      </c>
      <c r="G101" s="10" t="s">
        <v>72</v>
      </c>
      <c r="H101" s="10">
        <v>0</v>
      </c>
      <c r="I101" s="8" t="s">
        <v>73</v>
      </c>
      <c r="J101" s="72">
        <v>0</v>
      </c>
      <c r="K101" s="163">
        <v>334</v>
      </c>
      <c r="L101" s="163">
        <v>0</v>
      </c>
      <c r="M101" s="163">
        <v>0</v>
      </c>
      <c r="N101" s="163">
        <v>215</v>
      </c>
      <c r="O101" s="163">
        <v>64</v>
      </c>
      <c r="P101" s="163">
        <v>90</v>
      </c>
      <c r="Q101" s="164">
        <v>9</v>
      </c>
      <c r="R101" s="164">
        <v>40</v>
      </c>
      <c r="S101" s="164">
        <v>16</v>
      </c>
      <c r="T101" s="164">
        <v>4.7</v>
      </c>
      <c r="U101" s="164">
        <v>2</v>
      </c>
      <c r="V101" s="164">
        <v>3</v>
      </c>
      <c r="W101" s="165">
        <f t="shared" si="3"/>
        <v>74.7</v>
      </c>
    </row>
    <row r="102" spans="1:23" s="161" customFormat="1" ht="30" x14ac:dyDescent="0.3">
      <c r="A102" s="180" t="s">
        <v>528</v>
      </c>
      <c r="B102" s="158" t="s">
        <v>529</v>
      </c>
      <c r="C102" s="181" t="s">
        <v>530</v>
      </c>
      <c r="D102" s="157" t="s">
        <v>86</v>
      </c>
      <c r="E102" s="8" t="s">
        <v>5085</v>
      </c>
      <c r="F102" s="8" t="s">
        <v>5084</v>
      </c>
      <c r="G102" s="10" t="s">
        <v>72</v>
      </c>
      <c r="H102" s="10">
        <v>0</v>
      </c>
      <c r="I102" s="8" t="s">
        <v>73</v>
      </c>
      <c r="J102" s="72">
        <v>0</v>
      </c>
      <c r="K102" s="163">
        <v>573</v>
      </c>
      <c r="L102" s="163">
        <v>0</v>
      </c>
      <c r="M102" s="163">
        <v>0</v>
      </c>
      <c r="N102" s="163">
        <v>420</v>
      </c>
      <c r="O102" s="163">
        <v>13</v>
      </c>
      <c r="P102" s="163">
        <v>106</v>
      </c>
      <c r="Q102" s="164">
        <v>5</v>
      </c>
      <c r="R102" s="164">
        <v>31</v>
      </c>
      <c r="S102" s="164">
        <v>4</v>
      </c>
      <c r="T102" s="164">
        <v>3</v>
      </c>
      <c r="U102" s="164">
        <v>5</v>
      </c>
      <c r="V102" s="164">
        <v>8</v>
      </c>
      <c r="W102" s="165">
        <f t="shared" si="3"/>
        <v>56</v>
      </c>
    </row>
    <row r="103" spans="1:23" s="161" customFormat="1" ht="15" x14ac:dyDescent="0.3">
      <c r="A103" s="180" t="s">
        <v>531</v>
      </c>
      <c r="B103" s="158" t="s">
        <v>532</v>
      </c>
      <c r="C103" s="181" t="s">
        <v>533</v>
      </c>
      <c r="D103" s="157" t="s">
        <v>211</v>
      </c>
      <c r="E103" s="8" t="s">
        <v>71</v>
      </c>
      <c r="F103" s="8" t="s">
        <v>5081</v>
      </c>
      <c r="G103" s="10" t="s">
        <v>72</v>
      </c>
      <c r="H103" s="10">
        <v>0</v>
      </c>
      <c r="I103" s="8" t="s">
        <v>73</v>
      </c>
      <c r="J103" s="72">
        <v>0</v>
      </c>
      <c r="K103" s="163">
        <v>541</v>
      </c>
      <c r="L103" s="163">
        <v>31</v>
      </c>
      <c r="M103" s="163">
        <v>1</v>
      </c>
      <c r="N103" s="163">
        <v>525</v>
      </c>
      <c r="O103" s="163">
        <v>221</v>
      </c>
      <c r="P103" s="163">
        <v>97</v>
      </c>
      <c r="Q103" s="164">
        <v>11</v>
      </c>
      <c r="R103" s="164">
        <v>43</v>
      </c>
      <c r="S103" s="164">
        <v>22</v>
      </c>
      <c r="T103" s="164">
        <v>5.7</v>
      </c>
      <c r="U103" s="164">
        <v>2</v>
      </c>
      <c r="V103" s="164">
        <v>3</v>
      </c>
      <c r="W103" s="165">
        <f t="shared" si="3"/>
        <v>86.7</v>
      </c>
    </row>
    <row r="104" spans="1:23" s="161" customFormat="1" ht="15" x14ac:dyDescent="0.3">
      <c r="A104" s="180" t="s">
        <v>534</v>
      </c>
      <c r="B104" s="158" t="s">
        <v>535</v>
      </c>
      <c r="C104" s="181" t="s">
        <v>536</v>
      </c>
      <c r="D104" s="157" t="s">
        <v>211</v>
      </c>
      <c r="E104" s="8" t="s">
        <v>71</v>
      </c>
      <c r="F104" s="8" t="s">
        <v>5081</v>
      </c>
      <c r="G104" s="10" t="s">
        <v>72</v>
      </c>
      <c r="H104" s="10">
        <v>0</v>
      </c>
      <c r="I104" s="8" t="s">
        <v>73</v>
      </c>
      <c r="J104" s="72">
        <v>0</v>
      </c>
      <c r="K104" s="163">
        <v>296</v>
      </c>
      <c r="L104" s="163">
        <v>46</v>
      </c>
      <c r="M104" s="163">
        <v>2</v>
      </c>
      <c r="N104" s="163">
        <v>212</v>
      </c>
      <c r="O104" s="163">
        <v>79</v>
      </c>
      <c r="P104" s="163">
        <v>57</v>
      </c>
      <c r="Q104" s="164">
        <v>6</v>
      </c>
      <c r="R104" s="164">
        <v>24</v>
      </c>
      <c r="S104" s="164">
        <v>7</v>
      </c>
      <c r="T104" s="164">
        <v>1.9</v>
      </c>
      <c r="U104" s="164">
        <v>2</v>
      </c>
      <c r="V104" s="164">
        <v>2</v>
      </c>
      <c r="W104" s="165">
        <f t="shared" si="3"/>
        <v>42.9</v>
      </c>
    </row>
    <row r="105" spans="1:23" s="161" customFormat="1" ht="15" x14ac:dyDescent="0.3">
      <c r="A105" s="180" t="s">
        <v>537</v>
      </c>
      <c r="B105" s="158" t="s">
        <v>538</v>
      </c>
      <c r="C105" s="181" t="s">
        <v>539</v>
      </c>
      <c r="D105" s="157" t="s">
        <v>212</v>
      </c>
      <c r="E105" s="8" t="s">
        <v>5082</v>
      </c>
      <c r="F105" s="8" t="s">
        <v>5083</v>
      </c>
      <c r="G105" s="10" t="s">
        <v>72</v>
      </c>
      <c r="H105" s="10">
        <v>0</v>
      </c>
      <c r="I105" s="8" t="s">
        <v>73</v>
      </c>
      <c r="J105" s="72">
        <v>0</v>
      </c>
      <c r="K105" s="163">
        <v>379</v>
      </c>
      <c r="L105" s="163">
        <v>0</v>
      </c>
      <c r="M105" s="163">
        <v>0</v>
      </c>
      <c r="N105" s="163">
        <v>319</v>
      </c>
      <c r="O105" s="163">
        <v>34</v>
      </c>
      <c r="P105" s="163">
        <v>98</v>
      </c>
      <c r="Q105" s="164">
        <v>5</v>
      </c>
      <c r="R105" s="164">
        <v>28</v>
      </c>
      <c r="S105" s="164">
        <v>17.600000000000001</v>
      </c>
      <c r="T105" s="164">
        <v>3</v>
      </c>
      <c r="U105" s="164">
        <v>3</v>
      </c>
      <c r="V105" s="164">
        <v>7</v>
      </c>
      <c r="W105" s="165">
        <f t="shared" si="3"/>
        <v>63.6</v>
      </c>
    </row>
    <row r="106" spans="1:23" s="161" customFormat="1" ht="15" x14ac:dyDescent="0.3">
      <c r="A106" s="180" t="s">
        <v>540</v>
      </c>
      <c r="B106" s="158" t="s">
        <v>541</v>
      </c>
      <c r="C106" s="181" t="s">
        <v>542</v>
      </c>
      <c r="D106" s="157" t="s">
        <v>211</v>
      </c>
      <c r="E106" s="8" t="s">
        <v>71</v>
      </c>
      <c r="F106" s="8" t="s">
        <v>5081</v>
      </c>
      <c r="G106" s="10" t="s">
        <v>72</v>
      </c>
      <c r="H106" s="10">
        <v>0</v>
      </c>
      <c r="I106" s="8" t="s">
        <v>73</v>
      </c>
      <c r="J106" s="72">
        <v>0</v>
      </c>
      <c r="K106" s="163">
        <v>528</v>
      </c>
      <c r="L106" s="163">
        <v>0</v>
      </c>
      <c r="M106" s="163">
        <v>0</v>
      </c>
      <c r="N106" s="163">
        <v>428</v>
      </c>
      <c r="O106" s="163">
        <v>155</v>
      </c>
      <c r="P106" s="163">
        <v>101</v>
      </c>
      <c r="Q106" s="164">
        <v>3</v>
      </c>
      <c r="R106" s="164">
        <v>39</v>
      </c>
      <c r="S106" s="164">
        <v>18</v>
      </c>
      <c r="T106" s="164">
        <v>3.7</v>
      </c>
      <c r="U106" s="164">
        <v>3</v>
      </c>
      <c r="V106" s="164">
        <v>2</v>
      </c>
      <c r="W106" s="165">
        <f t="shared" si="3"/>
        <v>68.7</v>
      </c>
    </row>
    <row r="107" spans="1:23" s="161" customFormat="1" ht="15" x14ac:dyDescent="0.3">
      <c r="A107" s="180" t="s">
        <v>543</v>
      </c>
      <c r="B107" s="158" t="s">
        <v>544</v>
      </c>
      <c r="C107" s="181" t="s">
        <v>545</v>
      </c>
      <c r="D107" s="157" t="s">
        <v>211</v>
      </c>
      <c r="E107" s="8" t="s">
        <v>71</v>
      </c>
      <c r="F107" s="8" t="s">
        <v>5081</v>
      </c>
      <c r="G107" s="10" t="s">
        <v>72</v>
      </c>
      <c r="H107" s="10">
        <v>0</v>
      </c>
      <c r="I107" s="8" t="s">
        <v>73</v>
      </c>
      <c r="J107" s="72">
        <v>0</v>
      </c>
      <c r="K107" s="163">
        <v>488</v>
      </c>
      <c r="L107" s="163">
        <v>0</v>
      </c>
      <c r="M107" s="163">
        <v>0</v>
      </c>
      <c r="N107" s="163">
        <v>425</v>
      </c>
      <c r="O107" s="163">
        <v>217</v>
      </c>
      <c r="P107" s="163">
        <v>84</v>
      </c>
      <c r="Q107" s="164">
        <v>11</v>
      </c>
      <c r="R107" s="164">
        <v>26</v>
      </c>
      <c r="S107" s="164">
        <v>18.3</v>
      </c>
      <c r="T107" s="164">
        <v>1.9</v>
      </c>
      <c r="U107" s="164">
        <v>2</v>
      </c>
      <c r="V107" s="164">
        <v>2</v>
      </c>
      <c r="W107" s="165">
        <f t="shared" si="3"/>
        <v>61.199999999999996</v>
      </c>
    </row>
    <row r="108" spans="1:23" s="161" customFormat="1" ht="15" x14ac:dyDescent="0.3">
      <c r="A108" s="180" t="s">
        <v>546</v>
      </c>
      <c r="B108" s="158" t="s">
        <v>547</v>
      </c>
      <c r="C108" s="181" t="s">
        <v>548</v>
      </c>
      <c r="D108" s="157" t="s">
        <v>211</v>
      </c>
      <c r="E108" s="8" t="s">
        <v>71</v>
      </c>
      <c r="F108" s="8" t="s">
        <v>5081</v>
      </c>
      <c r="G108" s="10" t="s">
        <v>72</v>
      </c>
      <c r="H108" s="10">
        <v>0</v>
      </c>
      <c r="I108" s="8" t="s">
        <v>73</v>
      </c>
      <c r="J108" s="72">
        <v>0</v>
      </c>
      <c r="K108" s="163">
        <v>781</v>
      </c>
      <c r="L108" s="163">
        <v>62</v>
      </c>
      <c r="M108" s="163">
        <v>1</v>
      </c>
      <c r="N108" s="163">
        <v>315</v>
      </c>
      <c r="O108" s="163">
        <v>85</v>
      </c>
      <c r="P108" s="163">
        <v>172</v>
      </c>
      <c r="Q108" s="164">
        <v>12</v>
      </c>
      <c r="R108" s="164">
        <v>54</v>
      </c>
      <c r="S108" s="164">
        <v>28.6</v>
      </c>
      <c r="T108" s="164">
        <v>5.5</v>
      </c>
      <c r="U108" s="164">
        <v>3</v>
      </c>
      <c r="V108" s="164">
        <v>4</v>
      </c>
      <c r="W108" s="165">
        <f t="shared" si="3"/>
        <v>107.1</v>
      </c>
    </row>
    <row r="109" spans="1:23" s="161" customFormat="1" ht="15" x14ac:dyDescent="0.3">
      <c r="A109" s="180" t="s">
        <v>549</v>
      </c>
      <c r="B109" s="158" t="s">
        <v>550</v>
      </c>
      <c r="C109" s="181" t="s">
        <v>551</v>
      </c>
      <c r="D109" s="157" t="s">
        <v>211</v>
      </c>
      <c r="E109" s="8" t="s">
        <v>71</v>
      </c>
      <c r="F109" s="8" t="s">
        <v>5081</v>
      </c>
      <c r="G109" s="10" t="s">
        <v>72</v>
      </c>
      <c r="H109" s="10">
        <v>0</v>
      </c>
      <c r="I109" s="8" t="s">
        <v>73</v>
      </c>
      <c r="J109" s="72">
        <v>0</v>
      </c>
      <c r="K109" s="163">
        <v>949</v>
      </c>
      <c r="L109" s="163">
        <v>30</v>
      </c>
      <c r="M109" s="163">
        <v>3</v>
      </c>
      <c r="N109" s="163">
        <v>808</v>
      </c>
      <c r="O109" s="163">
        <v>363</v>
      </c>
      <c r="P109" s="163">
        <v>170</v>
      </c>
      <c r="Q109" s="164">
        <v>8</v>
      </c>
      <c r="R109" s="164">
        <v>72</v>
      </c>
      <c r="S109" s="164">
        <v>14.9</v>
      </c>
      <c r="T109" s="164">
        <v>3.9</v>
      </c>
      <c r="U109" s="164">
        <v>3</v>
      </c>
      <c r="V109" s="164">
        <v>3</v>
      </c>
      <c r="W109" s="165">
        <f t="shared" si="3"/>
        <v>104.80000000000001</v>
      </c>
    </row>
    <row r="110" spans="1:23" s="161" customFormat="1" ht="15" x14ac:dyDescent="0.3">
      <c r="A110" s="180" t="s">
        <v>552</v>
      </c>
      <c r="B110" s="158" t="s">
        <v>553</v>
      </c>
      <c r="C110" s="181" t="s">
        <v>554</v>
      </c>
      <c r="D110" s="157" t="s">
        <v>211</v>
      </c>
      <c r="E110" s="8" t="s">
        <v>71</v>
      </c>
      <c r="F110" s="8" t="s">
        <v>5081</v>
      </c>
      <c r="G110" s="10" t="s">
        <v>72</v>
      </c>
      <c r="H110" s="10">
        <v>0</v>
      </c>
      <c r="I110" s="8" t="s">
        <v>73</v>
      </c>
      <c r="J110" s="72">
        <v>0</v>
      </c>
      <c r="K110" s="163">
        <v>620</v>
      </c>
      <c r="L110" s="163">
        <v>62</v>
      </c>
      <c r="M110" s="163">
        <v>2</v>
      </c>
      <c r="N110" s="163">
        <v>264</v>
      </c>
      <c r="O110" s="163">
        <v>50</v>
      </c>
      <c r="P110" s="163">
        <v>72</v>
      </c>
      <c r="Q110" s="164">
        <v>6</v>
      </c>
      <c r="R110" s="164">
        <v>40</v>
      </c>
      <c r="S110" s="164">
        <v>13</v>
      </c>
      <c r="T110" s="164">
        <v>4.8</v>
      </c>
      <c r="U110" s="164">
        <v>3</v>
      </c>
      <c r="V110" s="164">
        <v>4</v>
      </c>
      <c r="W110" s="165">
        <f t="shared" si="3"/>
        <v>70.8</v>
      </c>
    </row>
    <row r="111" spans="1:23" s="161" customFormat="1" ht="15" x14ac:dyDescent="0.3">
      <c r="A111" s="180" t="s">
        <v>555</v>
      </c>
      <c r="B111" s="158" t="s">
        <v>556</v>
      </c>
      <c r="C111" s="181" t="s">
        <v>557</v>
      </c>
      <c r="D111" s="157" t="s">
        <v>211</v>
      </c>
      <c r="E111" s="8" t="s">
        <v>71</v>
      </c>
      <c r="F111" s="8" t="s">
        <v>5081</v>
      </c>
      <c r="G111" s="10" t="s">
        <v>72</v>
      </c>
      <c r="H111" s="10">
        <v>0</v>
      </c>
      <c r="I111" s="8" t="s">
        <v>73</v>
      </c>
      <c r="J111" s="72">
        <v>0</v>
      </c>
      <c r="K111" s="163">
        <v>701</v>
      </c>
      <c r="L111" s="163">
        <v>50</v>
      </c>
      <c r="M111" s="163">
        <v>4</v>
      </c>
      <c r="N111" s="163">
        <v>252</v>
      </c>
      <c r="O111" s="163">
        <v>37</v>
      </c>
      <c r="P111" s="163">
        <v>105</v>
      </c>
      <c r="Q111" s="164">
        <v>16</v>
      </c>
      <c r="R111" s="164">
        <v>45</v>
      </c>
      <c r="S111" s="164">
        <v>17.600000000000001</v>
      </c>
      <c r="T111" s="164">
        <v>3.5</v>
      </c>
      <c r="U111" s="164">
        <v>3</v>
      </c>
      <c r="V111" s="164">
        <v>2</v>
      </c>
      <c r="W111" s="165">
        <f t="shared" si="3"/>
        <v>87.1</v>
      </c>
    </row>
    <row r="112" spans="1:23" s="161" customFormat="1" ht="15" x14ac:dyDescent="0.3">
      <c r="A112" s="180" t="s">
        <v>558</v>
      </c>
      <c r="B112" s="158" t="s">
        <v>559</v>
      </c>
      <c r="C112" s="181" t="s">
        <v>560</v>
      </c>
      <c r="D112" s="157" t="s">
        <v>211</v>
      </c>
      <c r="E112" s="8" t="s">
        <v>71</v>
      </c>
      <c r="F112" s="8" t="s">
        <v>5081</v>
      </c>
      <c r="G112" s="10" t="s">
        <v>72</v>
      </c>
      <c r="H112" s="10">
        <v>0</v>
      </c>
      <c r="I112" s="8" t="s">
        <v>73</v>
      </c>
      <c r="J112" s="72">
        <v>0</v>
      </c>
      <c r="K112" s="163">
        <v>554</v>
      </c>
      <c r="L112" s="163">
        <v>0</v>
      </c>
      <c r="M112" s="163">
        <v>0</v>
      </c>
      <c r="N112" s="163">
        <v>433</v>
      </c>
      <c r="O112" s="163">
        <v>122</v>
      </c>
      <c r="P112" s="163">
        <v>75</v>
      </c>
      <c r="Q112" s="164">
        <v>11</v>
      </c>
      <c r="R112" s="164">
        <v>36</v>
      </c>
      <c r="S112" s="164">
        <v>12.7</v>
      </c>
      <c r="T112" s="164">
        <v>2.9</v>
      </c>
      <c r="U112" s="164">
        <v>2</v>
      </c>
      <c r="V112" s="164">
        <v>3</v>
      </c>
      <c r="W112" s="165">
        <f t="shared" si="3"/>
        <v>67.599999999999994</v>
      </c>
    </row>
    <row r="113" spans="1:23" s="161" customFormat="1" ht="15" x14ac:dyDescent="0.3">
      <c r="A113" s="180" t="s">
        <v>561</v>
      </c>
      <c r="B113" s="158" t="s">
        <v>562</v>
      </c>
      <c r="C113" s="181" t="s">
        <v>563</v>
      </c>
      <c r="D113" s="157" t="s">
        <v>211</v>
      </c>
      <c r="E113" s="8" t="s">
        <v>71</v>
      </c>
      <c r="F113" s="8" t="s">
        <v>5081</v>
      </c>
      <c r="G113" s="10" t="s">
        <v>72</v>
      </c>
      <c r="H113" s="10">
        <v>0</v>
      </c>
      <c r="I113" s="8" t="s">
        <v>73</v>
      </c>
      <c r="J113" s="72">
        <v>0</v>
      </c>
      <c r="K113" s="163">
        <v>499</v>
      </c>
      <c r="L113" s="163">
        <v>30</v>
      </c>
      <c r="M113" s="163">
        <v>1</v>
      </c>
      <c r="N113" s="163">
        <v>438</v>
      </c>
      <c r="O113" s="163">
        <v>46</v>
      </c>
      <c r="P113" s="163">
        <v>62</v>
      </c>
      <c r="Q113" s="164">
        <v>3</v>
      </c>
      <c r="R113" s="164">
        <v>35</v>
      </c>
      <c r="S113" s="164">
        <v>26.8</v>
      </c>
      <c r="T113" s="164">
        <v>3.9</v>
      </c>
      <c r="U113" s="164">
        <v>1</v>
      </c>
      <c r="V113" s="164">
        <v>4</v>
      </c>
      <c r="W113" s="165">
        <f t="shared" si="3"/>
        <v>73.7</v>
      </c>
    </row>
    <row r="114" spans="1:23" s="161" customFormat="1" ht="15" x14ac:dyDescent="0.3">
      <c r="A114" s="180" t="s">
        <v>564</v>
      </c>
      <c r="B114" s="158" t="s">
        <v>565</v>
      </c>
      <c r="C114" s="181" t="s">
        <v>566</v>
      </c>
      <c r="D114" s="157" t="s">
        <v>212</v>
      </c>
      <c r="E114" s="8" t="s">
        <v>5082</v>
      </c>
      <c r="F114" s="8" t="s">
        <v>5083</v>
      </c>
      <c r="G114" s="10" t="s">
        <v>72</v>
      </c>
      <c r="H114" s="10">
        <v>0</v>
      </c>
      <c r="I114" s="8" t="s">
        <v>73</v>
      </c>
      <c r="J114" s="72">
        <v>0</v>
      </c>
      <c r="K114" s="163">
        <v>480</v>
      </c>
      <c r="L114" s="163">
        <v>0</v>
      </c>
      <c r="M114" s="163">
        <v>0</v>
      </c>
      <c r="N114" s="163">
        <v>467</v>
      </c>
      <c r="O114" s="163">
        <v>191</v>
      </c>
      <c r="P114" s="163">
        <v>111</v>
      </c>
      <c r="Q114" s="164">
        <v>5</v>
      </c>
      <c r="R114" s="164">
        <v>45</v>
      </c>
      <c r="S114" s="164">
        <v>6.8</v>
      </c>
      <c r="T114" s="164">
        <v>3</v>
      </c>
      <c r="U114" s="164">
        <v>3</v>
      </c>
      <c r="V114" s="164">
        <v>5</v>
      </c>
      <c r="W114" s="165">
        <f t="shared" si="3"/>
        <v>67.8</v>
      </c>
    </row>
    <row r="115" spans="1:23" s="161" customFormat="1" ht="15" x14ac:dyDescent="0.3">
      <c r="A115" s="180" t="s">
        <v>567</v>
      </c>
      <c r="B115" s="158" t="s">
        <v>568</v>
      </c>
      <c r="C115" s="181" t="s">
        <v>569</v>
      </c>
      <c r="D115" s="157" t="s">
        <v>213</v>
      </c>
      <c r="E115" s="8" t="s">
        <v>71</v>
      </c>
      <c r="F115" s="8" t="s">
        <v>5083</v>
      </c>
      <c r="G115" s="10" t="s">
        <v>72</v>
      </c>
      <c r="H115" s="10">
        <v>0</v>
      </c>
      <c r="I115" s="8" t="s">
        <v>73</v>
      </c>
      <c r="J115" s="72">
        <v>0</v>
      </c>
      <c r="K115" s="163">
        <v>267</v>
      </c>
      <c r="L115" s="163">
        <v>26</v>
      </c>
      <c r="M115" s="163">
        <v>0</v>
      </c>
      <c r="N115" s="163">
        <v>250</v>
      </c>
      <c r="O115" s="163">
        <v>13</v>
      </c>
      <c r="P115" s="163">
        <v>83</v>
      </c>
      <c r="Q115" s="164">
        <v>5</v>
      </c>
      <c r="R115" s="164">
        <v>23</v>
      </c>
      <c r="S115" s="164">
        <v>12</v>
      </c>
      <c r="T115" s="164">
        <v>3.8</v>
      </c>
      <c r="U115" s="164">
        <v>2</v>
      </c>
      <c r="V115" s="164">
        <v>2</v>
      </c>
      <c r="W115" s="165">
        <f t="shared" si="3"/>
        <v>47.8</v>
      </c>
    </row>
    <row r="116" spans="1:23" s="161" customFormat="1" ht="15" x14ac:dyDescent="0.3">
      <c r="A116" s="180" t="s">
        <v>570</v>
      </c>
      <c r="B116" s="158" t="s">
        <v>571</v>
      </c>
      <c r="C116" s="181" t="s">
        <v>572</v>
      </c>
      <c r="D116" s="157" t="s">
        <v>213</v>
      </c>
      <c r="E116" s="8" t="s">
        <v>71</v>
      </c>
      <c r="F116" s="8" t="s">
        <v>5083</v>
      </c>
      <c r="G116" s="10" t="s">
        <v>72</v>
      </c>
      <c r="H116" s="10">
        <v>0</v>
      </c>
      <c r="I116" s="8" t="s">
        <v>73</v>
      </c>
      <c r="J116" s="72">
        <v>0</v>
      </c>
      <c r="K116" s="163">
        <v>504</v>
      </c>
      <c r="L116" s="163">
        <v>30</v>
      </c>
      <c r="M116" s="163">
        <v>1</v>
      </c>
      <c r="N116" s="163">
        <v>465</v>
      </c>
      <c r="O116" s="163">
        <v>44</v>
      </c>
      <c r="P116" s="163">
        <v>95</v>
      </c>
      <c r="Q116" s="164">
        <v>3</v>
      </c>
      <c r="R116" s="164">
        <v>42</v>
      </c>
      <c r="S116" s="164">
        <v>30</v>
      </c>
      <c r="T116" s="164">
        <v>4.8</v>
      </c>
      <c r="U116" s="164">
        <v>2</v>
      </c>
      <c r="V116" s="164">
        <v>5</v>
      </c>
      <c r="W116" s="165">
        <f t="shared" si="3"/>
        <v>86.8</v>
      </c>
    </row>
    <row r="117" spans="1:23" s="161" customFormat="1" ht="15" x14ac:dyDescent="0.3">
      <c r="A117" s="180" t="s">
        <v>573</v>
      </c>
      <c r="B117" s="158" t="s">
        <v>574</v>
      </c>
      <c r="C117" s="181" t="s">
        <v>575</v>
      </c>
      <c r="D117" s="157" t="s">
        <v>211</v>
      </c>
      <c r="E117" s="8" t="s">
        <v>71</v>
      </c>
      <c r="F117" s="8" t="s">
        <v>5081</v>
      </c>
      <c r="G117" s="10" t="s">
        <v>72</v>
      </c>
      <c r="H117" s="10">
        <v>0</v>
      </c>
      <c r="I117" s="8" t="s">
        <v>73</v>
      </c>
      <c r="J117" s="72">
        <v>0</v>
      </c>
      <c r="K117" s="163">
        <v>926</v>
      </c>
      <c r="L117" s="163">
        <v>62</v>
      </c>
      <c r="M117" s="163">
        <v>6</v>
      </c>
      <c r="N117" s="163">
        <v>754</v>
      </c>
      <c r="O117" s="163">
        <v>173</v>
      </c>
      <c r="P117" s="163">
        <v>168</v>
      </c>
      <c r="Q117" s="164">
        <v>21</v>
      </c>
      <c r="R117" s="164">
        <v>42</v>
      </c>
      <c r="S117" s="164">
        <v>37.4</v>
      </c>
      <c r="T117" s="164">
        <v>6.7</v>
      </c>
      <c r="U117" s="164">
        <v>4</v>
      </c>
      <c r="V117" s="164">
        <v>5</v>
      </c>
      <c r="W117" s="165">
        <f t="shared" si="3"/>
        <v>116.10000000000001</v>
      </c>
    </row>
    <row r="118" spans="1:23" s="161" customFormat="1" ht="15" x14ac:dyDescent="0.3">
      <c r="A118" s="180" t="s">
        <v>576</v>
      </c>
      <c r="B118" s="158" t="s">
        <v>577</v>
      </c>
      <c r="C118" s="181" t="s">
        <v>578</v>
      </c>
      <c r="D118" s="157" t="s">
        <v>5079</v>
      </c>
      <c r="E118" s="8" t="s">
        <v>92</v>
      </c>
      <c r="F118" s="8" t="s">
        <v>92</v>
      </c>
      <c r="G118" s="10" t="s">
        <v>72</v>
      </c>
      <c r="H118" s="10">
        <v>0</v>
      </c>
      <c r="I118" s="8" t="s">
        <v>73</v>
      </c>
      <c r="J118" s="72">
        <v>0</v>
      </c>
      <c r="K118" s="163">
        <v>338</v>
      </c>
      <c r="L118" s="163">
        <v>0</v>
      </c>
      <c r="M118" s="163">
        <v>0</v>
      </c>
      <c r="N118" s="163">
        <v>306</v>
      </c>
      <c r="O118" s="163">
        <v>31</v>
      </c>
      <c r="P118" s="163">
        <v>338</v>
      </c>
      <c r="Q118" s="164">
        <v>24</v>
      </c>
      <c r="R118" s="164">
        <v>59</v>
      </c>
      <c r="S118" s="164">
        <v>125.9</v>
      </c>
      <c r="T118" s="164">
        <v>18.7</v>
      </c>
      <c r="U118" s="164">
        <v>4</v>
      </c>
      <c r="V118" s="164">
        <v>4</v>
      </c>
      <c r="W118" s="165">
        <f t="shared" si="3"/>
        <v>235.6</v>
      </c>
    </row>
    <row r="119" spans="1:23" s="161" customFormat="1" ht="15" x14ac:dyDescent="0.3">
      <c r="A119" s="180" t="s">
        <v>579</v>
      </c>
      <c r="B119" s="158" t="s">
        <v>580</v>
      </c>
      <c r="C119" s="181" t="s">
        <v>581</v>
      </c>
      <c r="D119" s="157" t="s">
        <v>5079</v>
      </c>
      <c r="E119" s="8" t="s">
        <v>92</v>
      </c>
      <c r="F119" s="8" t="s">
        <v>92</v>
      </c>
      <c r="G119" s="10" t="s">
        <v>72</v>
      </c>
      <c r="H119" s="10">
        <v>0</v>
      </c>
      <c r="I119" s="8" t="s">
        <v>73</v>
      </c>
      <c r="J119" s="72">
        <v>0</v>
      </c>
      <c r="K119" s="163">
        <v>326</v>
      </c>
      <c r="L119" s="163">
        <v>11</v>
      </c>
      <c r="M119" s="163">
        <v>11</v>
      </c>
      <c r="N119" s="163">
        <v>303</v>
      </c>
      <c r="O119" s="163">
        <v>77</v>
      </c>
      <c r="P119" s="163">
        <v>326</v>
      </c>
      <c r="Q119" s="164">
        <v>23</v>
      </c>
      <c r="R119" s="164">
        <v>57</v>
      </c>
      <c r="S119" s="164">
        <v>99.9</v>
      </c>
      <c r="T119" s="164">
        <v>25.6</v>
      </c>
      <c r="U119" s="164">
        <v>5</v>
      </c>
      <c r="V119" s="164">
        <v>6</v>
      </c>
      <c r="W119" s="165">
        <f t="shared" si="3"/>
        <v>216.5</v>
      </c>
    </row>
    <row r="120" spans="1:23" s="161" customFormat="1" ht="15" x14ac:dyDescent="0.3">
      <c r="A120" s="180" t="s">
        <v>582</v>
      </c>
      <c r="B120" s="158" t="s">
        <v>583</v>
      </c>
      <c r="C120" s="181" t="s">
        <v>584</v>
      </c>
      <c r="D120" s="157" t="s">
        <v>211</v>
      </c>
      <c r="E120" s="8" t="s">
        <v>71</v>
      </c>
      <c r="F120" s="8" t="s">
        <v>5081</v>
      </c>
      <c r="G120" s="10" t="s">
        <v>72</v>
      </c>
      <c r="H120" s="10">
        <v>0</v>
      </c>
      <c r="I120" s="8" t="s">
        <v>73</v>
      </c>
      <c r="J120" s="72">
        <v>0</v>
      </c>
      <c r="K120" s="163">
        <v>490</v>
      </c>
      <c r="L120" s="163">
        <v>47</v>
      </c>
      <c r="M120" s="163">
        <v>1</v>
      </c>
      <c r="N120" s="163">
        <v>448</v>
      </c>
      <c r="O120" s="163">
        <v>93</v>
      </c>
      <c r="P120" s="163">
        <v>83</v>
      </c>
      <c r="Q120" s="164">
        <v>5</v>
      </c>
      <c r="R120" s="164">
        <v>40</v>
      </c>
      <c r="S120" s="164">
        <v>32.5</v>
      </c>
      <c r="T120" s="164">
        <v>3.8</v>
      </c>
      <c r="U120" s="164">
        <v>2</v>
      </c>
      <c r="V120" s="164">
        <v>4</v>
      </c>
      <c r="W120" s="165">
        <f t="shared" si="3"/>
        <v>87.3</v>
      </c>
    </row>
    <row r="121" spans="1:23" s="161" customFormat="1" ht="15" x14ac:dyDescent="0.3">
      <c r="A121" s="180" t="s">
        <v>585</v>
      </c>
      <c r="B121" s="158" t="s">
        <v>586</v>
      </c>
      <c r="C121" s="181" t="s">
        <v>587</v>
      </c>
      <c r="D121" s="157" t="s">
        <v>211</v>
      </c>
      <c r="E121" s="8" t="s">
        <v>71</v>
      </c>
      <c r="F121" s="8" t="s">
        <v>5081</v>
      </c>
      <c r="G121" s="10" t="s">
        <v>72</v>
      </c>
      <c r="H121" s="10">
        <v>0</v>
      </c>
      <c r="I121" s="8" t="s">
        <v>73</v>
      </c>
      <c r="J121" s="72">
        <v>0</v>
      </c>
      <c r="K121" s="163">
        <v>640</v>
      </c>
      <c r="L121" s="163">
        <v>46</v>
      </c>
      <c r="M121" s="163">
        <v>2</v>
      </c>
      <c r="N121" s="163">
        <v>202</v>
      </c>
      <c r="O121" s="163">
        <v>24</v>
      </c>
      <c r="P121" s="163">
        <v>198</v>
      </c>
      <c r="Q121" s="164">
        <v>6</v>
      </c>
      <c r="R121" s="164">
        <v>45</v>
      </c>
      <c r="S121" s="164">
        <v>46</v>
      </c>
      <c r="T121" s="164">
        <v>5.7</v>
      </c>
      <c r="U121" s="164">
        <v>2</v>
      </c>
      <c r="V121" s="164">
        <v>5</v>
      </c>
      <c r="W121" s="165">
        <f t="shared" si="3"/>
        <v>109.7</v>
      </c>
    </row>
    <row r="122" spans="1:23" s="161" customFormat="1" ht="15" x14ac:dyDescent="0.3">
      <c r="A122" s="180" t="s">
        <v>588</v>
      </c>
      <c r="B122" s="158" t="s">
        <v>589</v>
      </c>
      <c r="C122" s="181" t="s">
        <v>590</v>
      </c>
      <c r="D122" s="157" t="s">
        <v>211</v>
      </c>
      <c r="E122" s="8" t="s">
        <v>71</v>
      </c>
      <c r="F122" s="8" t="s">
        <v>5081</v>
      </c>
      <c r="G122" s="10" t="s">
        <v>72</v>
      </c>
      <c r="H122" s="10">
        <v>0</v>
      </c>
      <c r="I122" s="8" t="s">
        <v>73</v>
      </c>
      <c r="J122" s="72">
        <v>0</v>
      </c>
      <c r="K122" s="163">
        <v>328</v>
      </c>
      <c r="L122" s="163">
        <v>62</v>
      </c>
      <c r="M122" s="163">
        <v>2</v>
      </c>
      <c r="N122" s="163">
        <v>245</v>
      </c>
      <c r="O122" s="163">
        <v>42</v>
      </c>
      <c r="P122" s="163">
        <v>60</v>
      </c>
      <c r="Q122" s="164">
        <v>6</v>
      </c>
      <c r="R122" s="164">
        <v>23</v>
      </c>
      <c r="S122" s="164">
        <v>12</v>
      </c>
      <c r="T122" s="164">
        <v>3.8</v>
      </c>
      <c r="U122" s="164">
        <v>2</v>
      </c>
      <c r="V122" s="164">
        <v>3</v>
      </c>
      <c r="W122" s="165">
        <f t="shared" si="3"/>
        <v>49.8</v>
      </c>
    </row>
    <row r="123" spans="1:23" s="161" customFormat="1" ht="15" x14ac:dyDescent="0.3">
      <c r="A123" s="180" t="s">
        <v>591</v>
      </c>
      <c r="B123" s="158" t="s">
        <v>592</v>
      </c>
      <c r="C123" s="181" t="s">
        <v>593</v>
      </c>
      <c r="D123" s="157" t="s">
        <v>211</v>
      </c>
      <c r="E123" s="8" t="s">
        <v>71</v>
      </c>
      <c r="F123" s="8" t="s">
        <v>5081</v>
      </c>
      <c r="G123" s="10" t="s">
        <v>72</v>
      </c>
      <c r="H123" s="10">
        <v>0</v>
      </c>
      <c r="I123" s="8" t="s">
        <v>73</v>
      </c>
      <c r="J123" s="72">
        <v>0</v>
      </c>
      <c r="K123" s="163">
        <v>605</v>
      </c>
      <c r="L123" s="163">
        <v>62</v>
      </c>
      <c r="M123" s="163">
        <v>2</v>
      </c>
      <c r="N123" s="163">
        <v>578</v>
      </c>
      <c r="O123" s="163">
        <v>43</v>
      </c>
      <c r="P123" s="163">
        <v>99</v>
      </c>
      <c r="Q123" s="164">
        <v>4</v>
      </c>
      <c r="R123" s="164">
        <v>43</v>
      </c>
      <c r="S123" s="164">
        <v>22.7</v>
      </c>
      <c r="T123" s="164">
        <v>2.9</v>
      </c>
      <c r="U123" s="164">
        <v>3</v>
      </c>
      <c r="V123" s="164">
        <v>2</v>
      </c>
      <c r="W123" s="165">
        <f t="shared" si="3"/>
        <v>77.600000000000009</v>
      </c>
    </row>
    <row r="124" spans="1:23" s="161" customFormat="1" ht="15" x14ac:dyDescent="0.3">
      <c r="A124" s="180" t="s">
        <v>594</v>
      </c>
      <c r="B124" s="158" t="s">
        <v>595</v>
      </c>
      <c r="C124" s="181" t="s">
        <v>596</v>
      </c>
      <c r="D124" s="157" t="s">
        <v>211</v>
      </c>
      <c r="E124" s="8" t="s">
        <v>71</v>
      </c>
      <c r="F124" s="8" t="s">
        <v>5081</v>
      </c>
      <c r="G124" s="10" t="s">
        <v>72</v>
      </c>
      <c r="H124" s="10">
        <v>0</v>
      </c>
      <c r="I124" s="8" t="s">
        <v>73</v>
      </c>
      <c r="J124" s="72">
        <v>0</v>
      </c>
      <c r="K124" s="163">
        <v>193</v>
      </c>
      <c r="L124" s="163">
        <v>39</v>
      </c>
      <c r="M124" s="163">
        <v>0</v>
      </c>
      <c r="N124" s="163">
        <v>190</v>
      </c>
      <c r="O124" s="163">
        <v>17</v>
      </c>
      <c r="P124" s="163">
        <v>67</v>
      </c>
      <c r="Q124" s="164">
        <v>6</v>
      </c>
      <c r="R124" s="164">
        <v>13</v>
      </c>
      <c r="S124" s="164">
        <v>8</v>
      </c>
      <c r="T124" s="164">
        <v>2</v>
      </c>
      <c r="U124" s="164">
        <v>2</v>
      </c>
      <c r="V124" s="164">
        <v>2</v>
      </c>
      <c r="W124" s="165">
        <f t="shared" si="3"/>
        <v>33</v>
      </c>
    </row>
    <row r="125" spans="1:23" s="161" customFormat="1" ht="15" x14ac:dyDescent="0.3">
      <c r="A125" s="180" t="s">
        <v>597</v>
      </c>
      <c r="B125" s="158" t="s">
        <v>598</v>
      </c>
      <c r="C125" s="181" t="s">
        <v>599</v>
      </c>
      <c r="D125" s="157" t="s">
        <v>211</v>
      </c>
      <c r="E125" s="8" t="s">
        <v>71</v>
      </c>
      <c r="F125" s="8" t="s">
        <v>5081</v>
      </c>
      <c r="G125" s="10" t="s">
        <v>72</v>
      </c>
      <c r="H125" s="10">
        <v>0</v>
      </c>
      <c r="I125" s="8" t="s">
        <v>73</v>
      </c>
      <c r="J125" s="72">
        <v>0</v>
      </c>
      <c r="K125" s="163">
        <v>259</v>
      </c>
      <c r="L125" s="163">
        <v>31</v>
      </c>
      <c r="M125" s="163">
        <v>3</v>
      </c>
      <c r="N125" s="163">
        <v>248</v>
      </c>
      <c r="O125" s="163">
        <v>85</v>
      </c>
      <c r="P125" s="163">
        <v>50</v>
      </c>
      <c r="Q125" s="164">
        <v>5</v>
      </c>
      <c r="R125" s="164">
        <v>23</v>
      </c>
      <c r="S125" s="164">
        <v>9.3000000000000007</v>
      </c>
      <c r="T125" s="164">
        <v>2.9</v>
      </c>
      <c r="U125" s="164">
        <v>1</v>
      </c>
      <c r="V125" s="164">
        <v>4</v>
      </c>
      <c r="W125" s="165">
        <f t="shared" si="3"/>
        <v>45.199999999999996</v>
      </c>
    </row>
    <row r="126" spans="1:23" s="161" customFormat="1" ht="15" x14ac:dyDescent="0.3">
      <c r="A126" s="180" t="s">
        <v>600</v>
      </c>
      <c r="B126" s="158" t="s">
        <v>601</v>
      </c>
      <c r="C126" s="181" t="s">
        <v>602</v>
      </c>
      <c r="D126" s="157" t="s">
        <v>211</v>
      </c>
      <c r="E126" s="8" t="s">
        <v>71</v>
      </c>
      <c r="F126" s="8" t="s">
        <v>5081</v>
      </c>
      <c r="G126" s="10" t="s">
        <v>72</v>
      </c>
      <c r="H126" s="10">
        <v>0</v>
      </c>
      <c r="I126" s="8" t="s">
        <v>73</v>
      </c>
      <c r="J126" s="72">
        <v>0</v>
      </c>
      <c r="K126" s="163">
        <v>612</v>
      </c>
      <c r="L126" s="163">
        <v>30</v>
      </c>
      <c r="M126" s="163">
        <v>2</v>
      </c>
      <c r="N126" s="163">
        <v>487</v>
      </c>
      <c r="O126" s="163">
        <v>109</v>
      </c>
      <c r="P126" s="163">
        <v>138</v>
      </c>
      <c r="Q126" s="164">
        <v>4</v>
      </c>
      <c r="R126" s="164">
        <v>48</v>
      </c>
      <c r="S126" s="164">
        <v>35.299999999999997</v>
      </c>
      <c r="T126" s="164">
        <v>3.9</v>
      </c>
      <c r="U126" s="164">
        <v>3</v>
      </c>
      <c r="V126" s="164">
        <v>6.8</v>
      </c>
      <c r="W126" s="165">
        <f t="shared" si="3"/>
        <v>101</v>
      </c>
    </row>
    <row r="127" spans="1:23" s="161" customFormat="1" ht="15" x14ac:dyDescent="0.3">
      <c r="A127" s="180" t="s">
        <v>603</v>
      </c>
      <c r="B127" s="158" t="s">
        <v>604</v>
      </c>
      <c r="C127" s="181" t="s">
        <v>605</v>
      </c>
      <c r="D127" s="157" t="s">
        <v>211</v>
      </c>
      <c r="E127" s="8" t="s">
        <v>71</v>
      </c>
      <c r="F127" s="8" t="s">
        <v>5081</v>
      </c>
      <c r="G127" s="10" t="s">
        <v>72</v>
      </c>
      <c r="H127" s="10">
        <v>0</v>
      </c>
      <c r="I127" s="8" t="s">
        <v>73</v>
      </c>
      <c r="J127" s="72">
        <v>0</v>
      </c>
      <c r="K127" s="163">
        <v>521</v>
      </c>
      <c r="L127" s="163">
        <v>62</v>
      </c>
      <c r="M127" s="163">
        <v>4</v>
      </c>
      <c r="N127" s="163">
        <v>409</v>
      </c>
      <c r="O127" s="163">
        <v>137</v>
      </c>
      <c r="P127" s="163">
        <v>99</v>
      </c>
      <c r="Q127" s="164">
        <v>10</v>
      </c>
      <c r="R127" s="164">
        <v>36</v>
      </c>
      <c r="S127" s="164">
        <v>21.4</v>
      </c>
      <c r="T127" s="164">
        <v>4.8</v>
      </c>
      <c r="U127" s="164">
        <v>2</v>
      </c>
      <c r="V127" s="164">
        <v>3</v>
      </c>
      <c r="W127" s="165">
        <f t="shared" si="3"/>
        <v>77.2</v>
      </c>
    </row>
    <row r="128" spans="1:23" s="161" customFormat="1" ht="15" x14ac:dyDescent="0.3">
      <c r="A128" s="180" t="s">
        <v>606</v>
      </c>
      <c r="B128" s="158" t="s">
        <v>607</v>
      </c>
      <c r="C128" s="181" t="s">
        <v>608</v>
      </c>
      <c r="D128" s="157" t="s">
        <v>211</v>
      </c>
      <c r="E128" s="8" t="s">
        <v>71</v>
      </c>
      <c r="F128" s="8" t="s">
        <v>5081</v>
      </c>
      <c r="G128" s="10" t="s">
        <v>72</v>
      </c>
      <c r="H128" s="10">
        <v>0</v>
      </c>
      <c r="I128" s="8" t="s">
        <v>73</v>
      </c>
      <c r="J128" s="72">
        <v>0</v>
      </c>
      <c r="K128" s="163">
        <v>499</v>
      </c>
      <c r="L128" s="163">
        <v>0</v>
      </c>
      <c r="M128" s="163">
        <v>0</v>
      </c>
      <c r="N128" s="163">
        <v>64</v>
      </c>
      <c r="O128" s="163">
        <v>19</v>
      </c>
      <c r="P128" s="163">
        <v>84</v>
      </c>
      <c r="Q128" s="164">
        <v>0</v>
      </c>
      <c r="R128" s="164">
        <v>33</v>
      </c>
      <c r="S128" s="164">
        <v>18</v>
      </c>
      <c r="T128" s="164">
        <v>2.8</v>
      </c>
      <c r="U128" s="164">
        <v>1</v>
      </c>
      <c r="V128" s="164">
        <v>2.9</v>
      </c>
      <c r="W128" s="165">
        <f t="shared" si="3"/>
        <v>57.699999999999996</v>
      </c>
    </row>
    <row r="129" spans="1:23" s="161" customFormat="1" ht="15" x14ac:dyDescent="0.3">
      <c r="A129" s="180" t="s">
        <v>609</v>
      </c>
      <c r="B129" s="158" t="s">
        <v>610</v>
      </c>
      <c r="C129" s="181" t="s">
        <v>611</v>
      </c>
      <c r="D129" s="157" t="s">
        <v>213</v>
      </c>
      <c r="E129" s="8" t="s">
        <v>71</v>
      </c>
      <c r="F129" s="8" t="s">
        <v>5083</v>
      </c>
      <c r="G129" s="10" t="s">
        <v>72</v>
      </c>
      <c r="H129" s="10">
        <v>0</v>
      </c>
      <c r="I129" s="8" t="s">
        <v>73</v>
      </c>
      <c r="J129" s="72">
        <v>0</v>
      </c>
      <c r="K129" s="163">
        <v>365</v>
      </c>
      <c r="L129" s="163">
        <v>55</v>
      </c>
      <c r="M129" s="163">
        <v>0</v>
      </c>
      <c r="N129" s="163">
        <v>354</v>
      </c>
      <c r="O129" s="163">
        <v>64</v>
      </c>
      <c r="P129" s="163">
        <v>86</v>
      </c>
      <c r="Q129" s="164">
        <v>3</v>
      </c>
      <c r="R129" s="164">
        <v>28</v>
      </c>
      <c r="S129" s="164">
        <v>8</v>
      </c>
      <c r="T129" s="164">
        <v>3.9</v>
      </c>
      <c r="U129" s="164">
        <v>2</v>
      </c>
      <c r="V129" s="164">
        <v>2</v>
      </c>
      <c r="W129" s="165">
        <f t="shared" si="3"/>
        <v>46.9</v>
      </c>
    </row>
    <row r="130" spans="1:23" s="161" customFormat="1" ht="15" x14ac:dyDescent="0.3">
      <c r="A130" s="180" t="s">
        <v>612</v>
      </c>
      <c r="B130" s="158" t="s">
        <v>613</v>
      </c>
      <c r="C130" s="181" t="s">
        <v>614</v>
      </c>
      <c r="D130" s="157" t="s">
        <v>211</v>
      </c>
      <c r="E130" s="8" t="s">
        <v>71</v>
      </c>
      <c r="F130" s="8" t="s">
        <v>5081</v>
      </c>
      <c r="G130" s="10" t="s">
        <v>72</v>
      </c>
      <c r="H130" s="10">
        <v>0</v>
      </c>
      <c r="I130" s="8" t="s">
        <v>73</v>
      </c>
      <c r="J130" s="72">
        <v>0</v>
      </c>
      <c r="K130" s="163">
        <v>654</v>
      </c>
      <c r="L130" s="163">
        <v>48</v>
      </c>
      <c r="M130" s="163">
        <v>2</v>
      </c>
      <c r="N130" s="163">
        <v>596</v>
      </c>
      <c r="O130" s="163">
        <v>8</v>
      </c>
      <c r="P130" s="163">
        <v>146</v>
      </c>
      <c r="Q130" s="164">
        <v>14</v>
      </c>
      <c r="R130" s="164">
        <v>39</v>
      </c>
      <c r="S130" s="164">
        <v>29.2</v>
      </c>
      <c r="T130" s="164">
        <v>3.8</v>
      </c>
      <c r="U130" s="164">
        <v>2</v>
      </c>
      <c r="V130" s="164">
        <v>4</v>
      </c>
      <c r="W130" s="165">
        <f t="shared" si="3"/>
        <v>92</v>
      </c>
    </row>
    <row r="131" spans="1:23" s="161" customFormat="1" ht="30" x14ac:dyDescent="0.3">
      <c r="A131" s="180" t="s">
        <v>615</v>
      </c>
      <c r="B131" s="158" t="s">
        <v>616</v>
      </c>
      <c r="C131" s="181" t="s">
        <v>617</v>
      </c>
      <c r="D131" s="157" t="s">
        <v>213</v>
      </c>
      <c r="E131" s="8" t="s">
        <v>71</v>
      </c>
      <c r="F131" s="8" t="s">
        <v>5083</v>
      </c>
      <c r="G131" s="10" t="s">
        <v>72</v>
      </c>
      <c r="H131" s="10">
        <v>0</v>
      </c>
      <c r="I131" s="8" t="s">
        <v>73</v>
      </c>
      <c r="J131" s="72">
        <v>0</v>
      </c>
      <c r="K131" s="163">
        <v>424</v>
      </c>
      <c r="L131" s="163">
        <v>30</v>
      </c>
      <c r="M131" s="163">
        <v>1</v>
      </c>
      <c r="N131" s="163">
        <v>374</v>
      </c>
      <c r="O131" s="163">
        <v>78</v>
      </c>
      <c r="P131" s="163">
        <v>123</v>
      </c>
      <c r="Q131" s="164">
        <v>3</v>
      </c>
      <c r="R131" s="164">
        <v>32</v>
      </c>
      <c r="S131" s="164">
        <v>17.7</v>
      </c>
      <c r="T131" s="164">
        <v>2</v>
      </c>
      <c r="U131" s="164">
        <v>2</v>
      </c>
      <c r="V131" s="164">
        <v>3</v>
      </c>
      <c r="W131" s="165">
        <f t="shared" si="3"/>
        <v>59.7</v>
      </c>
    </row>
    <row r="132" spans="1:23" s="161" customFormat="1" ht="15" x14ac:dyDescent="0.3">
      <c r="A132" s="180" t="s">
        <v>618</v>
      </c>
      <c r="B132" s="158" t="s">
        <v>619</v>
      </c>
      <c r="C132" s="181" t="s">
        <v>620</v>
      </c>
      <c r="D132" s="157" t="s">
        <v>211</v>
      </c>
      <c r="E132" s="8" t="s">
        <v>71</v>
      </c>
      <c r="F132" s="8" t="s">
        <v>5081</v>
      </c>
      <c r="G132" s="10" t="s">
        <v>72</v>
      </c>
      <c r="H132" s="10">
        <v>0</v>
      </c>
      <c r="I132" s="8" t="s">
        <v>73</v>
      </c>
      <c r="J132" s="72">
        <v>0</v>
      </c>
      <c r="K132" s="163">
        <v>504</v>
      </c>
      <c r="L132" s="163">
        <v>46</v>
      </c>
      <c r="M132" s="163">
        <v>1</v>
      </c>
      <c r="N132" s="163">
        <v>450</v>
      </c>
      <c r="O132" s="163">
        <v>50</v>
      </c>
      <c r="P132" s="163">
        <v>93</v>
      </c>
      <c r="Q132" s="164">
        <v>9</v>
      </c>
      <c r="R132" s="164">
        <v>34</v>
      </c>
      <c r="S132" s="164">
        <v>17</v>
      </c>
      <c r="T132" s="164">
        <v>2</v>
      </c>
      <c r="U132" s="164">
        <v>3</v>
      </c>
      <c r="V132" s="164">
        <v>3</v>
      </c>
      <c r="W132" s="165">
        <f t="shared" si="3"/>
        <v>68</v>
      </c>
    </row>
    <row r="133" spans="1:23" s="161" customFormat="1" ht="15" x14ac:dyDescent="0.3">
      <c r="A133" s="180" t="s">
        <v>621</v>
      </c>
      <c r="B133" s="158" t="s">
        <v>622</v>
      </c>
      <c r="C133" s="181" t="s">
        <v>623</v>
      </c>
      <c r="D133" s="157" t="s">
        <v>211</v>
      </c>
      <c r="E133" s="8" t="s">
        <v>71</v>
      </c>
      <c r="F133" s="8" t="s">
        <v>5081</v>
      </c>
      <c r="G133" s="10" t="s">
        <v>72</v>
      </c>
      <c r="H133" s="10">
        <v>0</v>
      </c>
      <c r="I133" s="8" t="s">
        <v>73</v>
      </c>
      <c r="J133" s="72">
        <v>0</v>
      </c>
      <c r="K133" s="163">
        <v>722</v>
      </c>
      <c r="L133" s="163">
        <v>0</v>
      </c>
      <c r="M133" s="163">
        <v>0</v>
      </c>
      <c r="N133" s="163">
        <v>610</v>
      </c>
      <c r="O133" s="163">
        <v>143</v>
      </c>
      <c r="P133" s="163">
        <v>108</v>
      </c>
      <c r="Q133" s="164">
        <v>1</v>
      </c>
      <c r="R133" s="164">
        <v>51</v>
      </c>
      <c r="S133" s="164">
        <v>19.3</v>
      </c>
      <c r="T133" s="164">
        <v>3.9</v>
      </c>
      <c r="U133" s="164">
        <v>4</v>
      </c>
      <c r="V133" s="164">
        <v>5</v>
      </c>
      <c r="W133" s="165">
        <f t="shared" si="3"/>
        <v>84.2</v>
      </c>
    </row>
    <row r="134" spans="1:23" s="161" customFormat="1" ht="15" x14ac:dyDescent="0.3">
      <c r="A134" s="180" t="s">
        <v>624</v>
      </c>
      <c r="B134" s="158" t="s">
        <v>625</v>
      </c>
      <c r="C134" s="181" t="s">
        <v>626</v>
      </c>
      <c r="D134" s="157" t="s">
        <v>211</v>
      </c>
      <c r="E134" s="8" t="s">
        <v>71</v>
      </c>
      <c r="F134" s="8" t="s">
        <v>5081</v>
      </c>
      <c r="G134" s="10" t="s">
        <v>72</v>
      </c>
      <c r="H134" s="10">
        <v>0</v>
      </c>
      <c r="I134" s="8" t="s">
        <v>73</v>
      </c>
      <c r="J134" s="72">
        <v>0</v>
      </c>
      <c r="K134" s="163">
        <v>1165</v>
      </c>
      <c r="L134" s="163">
        <v>0</v>
      </c>
      <c r="M134" s="163">
        <v>0</v>
      </c>
      <c r="N134" s="163">
        <v>997</v>
      </c>
      <c r="O134" s="163">
        <v>748</v>
      </c>
      <c r="P134" s="163">
        <v>139</v>
      </c>
      <c r="Q134" s="164">
        <v>24</v>
      </c>
      <c r="R134" s="164">
        <v>76</v>
      </c>
      <c r="S134" s="164">
        <v>33.5</v>
      </c>
      <c r="T134" s="164">
        <v>6.8</v>
      </c>
      <c r="U134" s="164">
        <v>3</v>
      </c>
      <c r="V134" s="164">
        <v>5</v>
      </c>
      <c r="W134" s="165">
        <f t="shared" si="3"/>
        <v>148.30000000000001</v>
      </c>
    </row>
    <row r="135" spans="1:23" s="161" customFormat="1" ht="15" x14ac:dyDescent="0.3">
      <c r="A135" s="180" t="s">
        <v>627</v>
      </c>
      <c r="B135" s="158" t="s">
        <v>628</v>
      </c>
      <c r="C135" s="181" t="s">
        <v>629</v>
      </c>
      <c r="D135" s="157" t="s">
        <v>211</v>
      </c>
      <c r="E135" s="8" t="s">
        <v>71</v>
      </c>
      <c r="F135" s="8" t="s">
        <v>5081</v>
      </c>
      <c r="G135" s="10" t="s">
        <v>72</v>
      </c>
      <c r="H135" s="10">
        <v>0</v>
      </c>
      <c r="I135" s="8" t="s">
        <v>73</v>
      </c>
      <c r="J135" s="72">
        <v>0</v>
      </c>
      <c r="K135" s="163">
        <v>301</v>
      </c>
      <c r="L135" s="163">
        <v>30</v>
      </c>
      <c r="M135" s="163">
        <v>4</v>
      </c>
      <c r="N135" s="163">
        <v>281</v>
      </c>
      <c r="O135" s="163">
        <v>15</v>
      </c>
      <c r="P135" s="163">
        <v>68</v>
      </c>
      <c r="Q135" s="164">
        <v>1</v>
      </c>
      <c r="R135" s="164">
        <v>24</v>
      </c>
      <c r="S135" s="164">
        <v>11</v>
      </c>
      <c r="T135" s="164">
        <v>4.9000000000000004</v>
      </c>
      <c r="U135" s="164">
        <v>2</v>
      </c>
      <c r="V135" s="164">
        <v>2</v>
      </c>
      <c r="W135" s="165">
        <f t="shared" si="3"/>
        <v>44.9</v>
      </c>
    </row>
    <row r="136" spans="1:23" s="161" customFormat="1" ht="15" x14ac:dyDescent="0.3">
      <c r="A136" s="180" t="s">
        <v>630</v>
      </c>
      <c r="B136" s="158" t="s">
        <v>631</v>
      </c>
      <c r="C136" s="181" t="s">
        <v>632</v>
      </c>
      <c r="D136" s="157" t="s">
        <v>212</v>
      </c>
      <c r="E136" s="8" t="s">
        <v>5082</v>
      </c>
      <c r="F136" s="8" t="s">
        <v>5083</v>
      </c>
      <c r="G136" s="10" t="s">
        <v>72</v>
      </c>
      <c r="H136" s="10">
        <v>0</v>
      </c>
      <c r="I136" s="8" t="s">
        <v>73</v>
      </c>
      <c r="J136" s="72">
        <v>0</v>
      </c>
      <c r="K136" s="163">
        <v>282</v>
      </c>
      <c r="L136" s="163">
        <v>0</v>
      </c>
      <c r="M136" s="163">
        <v>0</v>
      </c>
      <c r="N136" s="163">
        <v>255</v>
      </c>
      <c r="O136" s="163">
        <v>51</v>
      </c>
      <c r="P136" s="163">
        <v>67</v>
      </c>
      <c r="Q136" s="164">
        <v>9</v>
      </c>
      <c r="R136" s="164">
        <v>23</v>
      </c>
      <c r="S136" s="164">
        <v>8.1999999999999993</v>
      </c>
      <c r="T136" s="164">
        <v>2</v>
      </c>
      <c r="U136" s="164">
        <v>3</v>
      </c>
      <c r="V136" s="164">
        <v>5</v>
      </c>
      <c r="W136" s="165">
        <f t="shared" si="3"/>
        <v>50.2</v>
      </c>
    </row>
    <row r="137" spans="1:23" s="161" customFormat="1" ht="15" x14ac:dyDescent="0.3">
      <c r="A137" s="180" t="s">
        <v>633</v>
      </c>
      <c r="B137" s="158" t="s">
        <v>634</v>
      </c>
      <c r="C137" s="181" t="s">
        <v>635</v>
      </c>
      <c r="D137" s="157" t="s">
        <v>213</v>
      </c>
      <c r="E137" s="8" t="s">
        <v>71</v>
      </c>
      <c r="F137" s="8" t="s">
        <v>5083</v>
      </c>
      <c r="G137" s="10" t="s">
        <v>72</v>
      </c>
      <c r="H137" s="10">
        <v>0</v>
      </c>
      <c r="I137" s="8" t="s">
        <v>73</v>
      </c>
      <c r="J137" s="72">
        <v>0</v>
      </c>
      <c r="K137" s="163">
        <v>592</v>
      </c>
      <c r="L137" s="163">
        <v>0</v>
      </c>
      <c r="M137" s="163">
        <v>0</v>
      </c>
      <c r="N137" s="163">
        <v>476</v>
      </c>
      <c r="O137" s="163">
        <v>135</v>
      </c>
      <c r="P137" s="163">
        <v>110</v>
      </c>
      <c r="Q137" s="164">
        <v>9</v>
      </c>
      <c r="R137" s="164">
        <v>36</v>
      </c>
      <c r="S137" s="164">
        <v>13.3</v>
      </c>
      <c r="T137" s="164">
        <v>5.7</v>
      </c>
      <c r="U137" s="164">
        <v>3</v>
      </c>
      <c r="V137" s="164">
        <v>3</v>
      </c>
      <c r="W137" s="165">
        <f t="shared" si="3"/>
        <v>70</v>
      </c>
    </row>
    <row r="138" spans="1:23" s="161" customFormat="1" ht="15" x14ac:dyDescent="0.3">
      <c r="A138" s="180" t="s">
        <v>636</v>
      </c>
      <c r="B138" s="158" t="s">
        <v>637</v>
      </c>
      <c r="C138" s="181" t="s">
        <v>638</v>
      </c>
      <c r="D138" s="157" t="s">
        <v>211</v>
      </c>
      <c r="E138" s="8" t="s">
        <v>71</v>
      </c>
      <c r="F138" s="8" t="s">
        <v>5081</v>
      </c>
      <c r="G138" s="10" t="s">
        <v>72</v>
      </c>
      <c r="H138" s="10">
        <v>0</v>
      </c>
      <c r="I138" s="8" t="s">
        <v>73</v>
      </c>
      <c r="J138" s="72">
        <v>0</v>
      </c>
      <c r="K138" s="163">
        <v>701</v>
      </c>
      <c r="L138" s="163">
        <v>30</v>
      </c>
      <c r="M138" s="163">
        <v>2</v>
      </c>
      <c r="N138" s="163">
        <v>581</v>
      </c>
      <c r="O138" s="163">
        <v>140</v>
      </c>
      <c r="P138" s="163">
        <v>120</v>
      </c>
      <c r="Q138" s="164">
        <v>11</v>
      </c>
      <c r="R138" s="164">
        <v>42</v>
      </c>
      <c r="S138" s="164">
        <v>25.8</v>
      </c>
      <c r="T138" s="164">
        <v>3</v>
      </c>
      <c r="U138" s="164">
        <v>2</v>
      </c>
      <c r="V138" s="164">
        <v>4</v>
      </c>
      <c r="W138" s="165">
        <f t="shared" si="3"/>
        <v>87.8</v>
      </c>
    </row>
    <row r="139" spans="1:23" s="161" customFormat="1" ht="15" x14ac:dyDescent="0.3">
      <c r="A139" s="180" t="s">
        <v>639</v>
      </c>
      <c r="B139" s="158" t="s">
        <v>640</v>
      </c>
      <c r="C139" s="181" t="s">
        <v>641</v>
      </c>
      <c r="D139" s="157" t="s">
        <v>211</v>
      </c>
      <c r="E139" s="8" t="s">
        <v>71</v>
      </c>
      <c r="F139" s="8" t="s">
        <v>5081</v>
      </c>
      <c r="G139" s="10" t="s">
        <v>72</v>
      </c>
      <c r="H139" s="10">
        <v>0</v>
      </c>
      <c r="I139" s="8" t="s">
        <v>73</v>
      </c>
      <c r="J139" s="72">
        <v>0</v>
      </c>
      <c r="K139" s="163">
        <v>179</v>
      </c>
      <c r="L139" s="163">
        <v>131</v>
      </c>
      <c r="M139" s="163">
        <v>1</v>
      </c>
      <c r="N139" s="163">
        <v>168</v>
      </c>
      <c r="O139" s="163">
        <v>5</v>
      </c>
      <c r="P139" s="163">
        <v>56</v>
      </c>
      <c r="Q139" s="164">
        <v>5</v>
      </c>
      <c r="R139" s="164">
        <v>22</v>
      </c>
      <c r="S139" s="164">
        <v>19.399999999999999</v>
      </c>
      <c r="T139" s="164">
        <v>3</v>
      </c>
      <c r="U139" s="164">
        <v>1</v>
      </c>
      <c r="V139" s="164">
        <v>3</v>
      </c>
      <c r="W139" s="165">
        <f t="shared" ref="W139:W202" si="4">SUM(Q139:V139)</f>
        <v>53.4</v>
      </c>
    </row>
    <row r="140" spans="1:23" s="161" customFormat="1" ht="15" x14ac:dyDescent="0.3">
      <c r="A140" s="180" t="s">
        <v>642</v>
      </c>
      <c r="B140" s="158" t="s">
        <v>643</v>
      </c>
      <c r="C140" s="181" t="s">
        <v>644</v>
      </c>
      <c r="D140" s="157" t="s">
        <v>86</v>
      </c>
      <c r="E140" s="8" t="s">
        <v>5085</v>
      </c>
      <c r="F140" s="8" t="s">
        <v>5084</v>
      </c>
      <c r="G140" s="10" t="s">
        <v>72</v>
      </c>
      <c r="H140" s="10">
        <v>0</v>
      </c>
      <c r="I140" s="8" t="s">
        <v>73</v>
      </c>
      <c r="J140" s="72">
        <v>0</v>
      </c>
      <c r="K140" s="163">
        <v>281</v>
      </c>
      <c r="L140" s="163">
        <v>0</v>
      </c>
      <c r="M140" s="163">
        <v>0</v>
      </c>
      <c r="N140" s="163">
        <v>253</v>
      </c>
      <c r="O140" s="163">
        <v>26</v>
      </c>
      <c r="P140" s="163">
        <v>55</v>
      </c>
      <c r="Q140" s="164">
        <v>5</v>
      </c>
      <c r="R140" s="164">
        <v>15</v>
      </c>
      <c r="S140" s="164">
        <v>3</v>
      </c>
      <c r="T140" s="164">
        <v>1</v>
      </c>
      <c r="U140" s="164">
        <v>4</v>
      </c>
      <c r="V140" s="164">
        <v>3</v>
      </c>
      <c r="W140" s="165">
        <f t="shared" si="4"/>
        <v>31</v>
      </c>
    </row>
    <row r="141" spans="1:23" s="161" customFormat="1" ht="15" x14ac:dyDescent="0.3">
      <c r="A141" s="180" t="s">
        <v>645</v>
      </c>
      <c r="B141" s="158" t="s">
        <v>646</v>
      </c>
      <c r="C141" s="181" t="s">
        <v>647</v>
      </c>
      <c r="D141" s="157" t="s">
        <v>211</v>
      </c>
      <c r="E141" s="8" t="s">
        <v>71</v>
      </c>
      <c r="F141" s="8" t="s">
        <v>5081</v>
      </c>
      <c r="G141" s="10" t="s">
        <v>72</v>
      </c>
      <c r="H141" s="10">
        <v>0</v>
      </c>
      <c r="I141" s="8" t="s">
        <v>73</v>
      </c>
      <c r="J141" s="72">
        <v>0</v>
      </c>
      <c r="K141" s="163">
        <v>1388</v>
      </c>
      <c r="L141" s="163">
        <v>0</v>
      </c>
      <c r="M141" s="163">
        <v>0</v>
      </c>
      <c r="N141" s="163">
        <v>1270</v>
      </c>
      <c r="O141" s="163">
        <v>671</v>
      </c>
      <c r="P141" s="163">
        <v>227</v>
      </c>
      <c r="Q141" s="164">
        <v>13</v>
      </c>
      <c r="R141" s="164">
        <v>103</v>
      </c>
      <c r="S141" s="164">
        <v>35</v>
      </c>
      <c r="T141" s="164">
        <v>7.8</v>
      </c>
      <c r="U141" s="164">
        <v>6</v>
      </c>
      <c r="V141" s="164">
        <v>10</v>
      </c>
      <c r="W141" s="165">
        <f t="shared" si="4"/>
        <v>174.8</v>
      </c>
    </row>
    <row r="142" spans="1:23" s="161" customFormat="1" ht="15" x14ac:dyDescent="0.3">
      <c r="A142" s="180" t="s">
        <v>648</v>
      </c>
      <c r="B142" s="158" t="s">
        <v>649</v>
      </c>
      <c r="C142" s="181" t="s">
        <v>650</v>
      </c>
      <c r="D142" s="157" t="s">
        <v>211</v>
      </c>
      <c r="E142" s="8" t="s">
        <v>71</v>
      </c>
      <c r="F142" s="8" t="s">
        <v>5081</v>
      </c>
      <c r="G142" s="10" t="s">
        <v>72</v>
      </c>
      <c r="H142" s="10">
        <v>0</v>
      </c>
      <c r="I142" s="8" t="s">
        <v>73</v>
      </c>
      <c r="J142" s="72">
        <v>0</v>
      </c>
      <c r="K142" s="163">
        <v>998</v>
      </c>
      <c r="L142" s="163">
        <v>0</v>
      </c>
      <c r="M142" s="163">
        <v>0</v>
      </c>
      <c r="N142" s="163">
        <v>909</v>
      </c>
      <c r="O142" s="163">
        <v>331</v>
      </c>
      <c r="P142" s="163">
        <v>152</v>
      </c>
      <c r="Q142" s="164">
        <v>12</v>
      </c>
      <c r="R142" s="164">
        <v>63</v>
      </c>
      <c r="S142" s="164">
        <v>29</v>
      </c>
      <c r="T142" s="164">
        <v>5.9</v>
      </c>
      <c r="U142" s="164">
        <v>4</v>
      </c>
      <c r="V142" s="164">
        <v>7</v>
      </c>
      <c r="W142" s="165">
        <f t="shared" si="4"/>
        <v>120.9</v>
      </c>
    </row>
    <row r="143" spans="1:23" s="161" customFormat="1" ht="15" x14ac:dyDescent="0.3">
      <c r="A143" s="180" t="s">
        <v>651</v>
      </c>
      <c r="B143" s="158" t="s">
        <v>652</v>
      </c>
      <c r="C143" s="181" t="s">
        <v>653</v>
      </c>
      <c r="D143" s="157" t="s">
        <v>212</v>
      </c>
      <c r="E143" s="8" t="s">
        <v>5082</v>
      </c>
      <c r="F143" s="8" t="s">
        <v>5083</v>
      </c>
      <c r="G143" s="10" t="s">
        <v>72</v>
      </c>
      <c r="H143" s="10">
        <v>0</v>
      </c>
      <c r="I143" s="8" t="s">
        <v>73</v>
      </c>
      <c r="J143" s="72">
        <v>0</v>
      </c>
      <c r="K143" s="163">
        <v>437</v>
      </c>
      <c r="L143" s="163">
        <v>0</v>
      </c>
      <c r="M143" s="163">
        <v>0</v>
      </c>
      <c r="N143" s="163">
        <v>429</v>
      </c>
      <c r="O143" s="163">
        <v>117</v>
      </c>
      <c r="P143" s="163">
        <v>82</v>
      </c>
      <c r="Q143" s="164">
        <v>2</v>
      </c>
      <c r="R143" s="164">
        <v>31</v>
      </c>
      <c r="S143" s="164">
        <v>8</v>
      </c>
      <c r="T143" s="164">
        <v>2.9</v>
      </c>
      <c r="U143" s="164">
        <v>3</v>
      </c>
      <c r="V143" s="164">
        <v>3</v>
      </c>
      <c r="W143" s="165">
        <f t="shared" si="4"/>
        <v>49.9</v>
      </c>
    </row>
    <row r="144" spans="1:23" s="161" customFormat="1" ht="15" x14ac:dyDescent="0.3">
      <c r="A144" s="180" t="s">
        <v>654</v>
      </c>
      <c r="B144" s="158" t="s">
        <v>655</v>
      </c>
      <c r="C144" s="181" t="s">
        <v>656</v>
      </c>
      <c r="D144" s="157" t="s">
        <v>211</v>
      </c>
      <c r="E144" s="8" t="s">
        <v>71</v>
      </c>
      <c r="F144" s="8" t="s">
        <v>5081</v>
      </c>
      <c r="G144" s="10" t="s">
        <v>72</v>
      </c>
      <c r="H144" s="10">
        <v>0</v>
      </c>
      <c r="I144" s="8" t="s">
        <v>73</v>
      </c>
      <c r="J144" s="72">
        <v>0</v>
      </c>
      <c r="K144" s="163">
        <v>557</v>
      </c>
      <c r="L144" s="163">
        <v>30</v>
      </c>
      <c r="M144" s="163">
        <v>1</v>
      </c>
      <c r="N144" s="163">
        <v>486</v>
      </c>
      <c r="O144" s="163">
        <v>144</v>
      </c>
      <c r="P144" s="163">
        <v>168</v>
      </c>
      <c r="Q144" s="164">
        <v>8</v>
      </c>
      <c r="R144" s="164">
        <v>44</v>
      </c>
      <c r="S144" s="164">
        <v>16.600000000000001</v>
      </c>
      <c r="T144" s="164">
        <v>3.8</v>
      </c>
      <c r="U144" s="164">
        <v>1</v>
      </c>
      <c r="V144" s="164">
        <v>2</v>
      </c>
      <c r="W144" s="165">
        <f t="shared" si="4"/>
        <v>75.399999999999991</v>
      </c>
    </row>
    <row r="145" spans="1:23" s="161" customFormat="1" ht="15" x14ac:dyDescent="0.3">
      <c r="A145" s="180" t="s">
        <v>657</v>
      </c>
      <c r="B145" s="158" t="s">
        <v>658</v>
      </c>
      <c r="C145" s="181" t="s">
        <v>659</v>
      </c>
      <c r="D145" s="157" t="s">
        <v>211</v>
      </c>
      <c r="E145" s="8" t="s">
        <v>71</v>
      </c>
      <c r="F145" s="8" t="s">
        <v>5081</v>
      </c>
      <c r="G145" s="10" t="s">
        <v>72</v>
      </c>
      <c r="H145" s="10">
        <v>0</v>
      </c>
      <c r="I145" s="8" t="s">
        <v>73</v>
      </c>
      <c r="J145" s="72">
        <v>0</v>
      </c>
      <c r="K145" s="163">
        <v>1272</v>
      </c>
      <c r="L145" s="163">
        <v>0</v>
      </c>
      <c r="M145" s="163">
        <v>0</v>
      </c>
      <c r="N145" s="163">
        <v>1105</v>
      </c>
      <c r="O145" s="163">
        <v>359</v>
      </c>
      <c r="P145" s="163">
        <v>138</v>
      </c>
      <c r="Q145" s="164">
        <v>15</v>
      </c>
      <c r="R145" s="164">
        <v>81</v>
      </c>
      <c r="S145" s="164">
        <v>20.399999999999999</v>
      </c>
      <c r="T145" s="164">
        <v>5.7</v>
      </c>
      <c r="U145" s="164">
        <v>3</v>
      </c>
      <c r="V145" s="164">
        <v>5</v>
      </c>
      <c r="W145" s="165">
        <f t="shared" si="4"/>
        <v>130.10000000000002</v>
      </c>
    </row>
    <row r="146" spans="1:23" s="161" customFormat="1" ht="15" x14ac:dyDescent="0.3">
      <c r="A146" s="180" t="s">
        <v>660</v>
      </c>
      <c r="B146" s="158" t="s">
        <v>661</v>
      </c>
      <c r="C146" s="181" t="s">
        <v>662</v>
      </c>
      <c r="D146" s="157" t="s">
        <v>211</v>
      </c>
      <c r="E146" s="8" t="s">
        <v>71</v>
      </c>
      <c r="F146" s="8" t="s">
        <v>5081</v>
      </c>
      <c r="G146" s="10" t="s">
        <v>72</v>
      </c>
      <c r="H146" s="10">
        <v>0</v>
      </c>
      <c r="I146" s="8" t="s">
        <v>73</v>
      </c>
      <c r="J146" s="72">
        <v>0</v>
      </c>
      <c r="K146" s="163">
        <v>956</v>
      </c>
      <c r="L146" s="163">
        <v>62</v>
      </c>
      <c r="M146" s="163">
        <v>6</v>
      </c>
      <c r="N146" s="163">
        <v>732</v>
      </c>
      <c r="O146" s="163">
        <v>343</v>
      </c>
      <c r="P146" s="163">
        <v>159</v>
      </c>
      <c r="Q146" s="164">
        <v>14</v>
      </c>
      <c r="R146" s="164">
        <v>61</v>
      </c>
      <c r="S146" s="164">
        <v>33.700000000000003</v>
      </c>
      <c r="T146" s="164">
        <v>5.7</v>
      </c>
      <c r="U146" s="164">
        <v>3</v>
      </c>
      <c r="V146" s="164">
        <v>4</v>
      </c>
      <c r="W146" s="165">
        <f t="shared" si="4"/>
        <v>121.4</v>
      </c>
    </row>
    <row r="147" spans="1:23" s="161" customFormat="1" ht="15" x14ac:dyDescent="0.3">
      <c r="A147" s="180" t="s">
        <v>663</v>
      </c>
      <c r="B147" s="158" t="s">
        <v>664</v>
      </c>
      <c r="C147" s="181" t="s">
        <v>665</v>
      </c>
      <c r="D147" s="157" t="s">
        <v>213</v>
      </c>
      <c r="E147" s="8" t="s">
        <v>71</v>
      </c>
      <c r="F147" s="8" t="s">
        <v>5083</v>
      </c>
      <c r="G147" s="10" t="s">
        <v>72</v>
      </c>
      <c r="H147" s="10">
        <v>0</v>
      </c>
      <c r="I147" s="8" t="s">
        <v>73</v>
      </c>
      <c r="J147" s="72">
        <v>0</v>
      </c>
      <c r="K147" s="163">
        <v>276</v>
      </c>
      <c r="L147" s="163">
        <v>67</v>
      </c>
      <c r="M147" s="163">
        <v>3</v>
      </c>
      <c r="N147" s="163">
        <v>249</v>
      </c>
      <c r="O147" s="163">
        <v>19</v>
      </c>
      <c r="P147" s="163">
        <v>62</v>
      </c>
      <c r="Q147" s="164">
        <v>2</v>
      </c>
      <c r="R147" s="164">
        <v>24</v>
      </c>
      <c r="S147" s="164">
        <v>12</v>
      </c>
      <c r="T147" s="164">
        <v>3.9</v>
      </c>
      <c r="U147" s="164">
        <v>2</v>
      </c>
      <c r="V147" s="164">
        <v>3</v>
      </c>
      <c r="W147" s="165">
        <f t="shared" si="4"/>
        <v>46.9</v>
      </c>
    </row>
    <row r="148" spans="1:23" s="161" customFormat="1" ht="15" x14ac:dyDescent="0.3">
      <c r="A148" s="180" t="s">
        <v>666</v>
      </c>
      <c r="B148" s="158" t="s">
        <v>667</v>
      </c>
      <c r="C148" s="181" t="s">
        <v>668</v>
      </c>
      <c r="D148" s="157" t="s">
        <v>211</v>
      </c>
      <c r="E148" s="8" t="s">
        <v>71</v>
      </c>
      <c r="F148" s="8" t="s">
        <v>5081</v>
      </c>
      <c r="G148" s="10" t="s">
        <v>72</v>
      </c>
      <c r="H148" s="10">
        <v>0</v>
      </c>
      <c r="I148" s="8" t="s">
        <v>73</v>
      </c>
      <c r="J148" s="72">
        <v>0</v>
      </c>
      <c r="K148" s="163">
        <v>819</v>
      </c>
      <c r="L148" s="163">
        <v>30</v>
      </c>
      <c r="M148" s="163">
        <v>1</v>
      </c>
      <c r="N148" s="163">
        <v>707</v>
      </c>
      <c r="O148" s="163">
        <v>398</v>
      </c>
      <c r="P148" s="163">
        <v>140</v>
      </c>
      <c r="Q148" s="164">
        <v>11</v>
      </c>
      <c r="R148" s="164">
        <v>59</v>
      </c>
      <c r="S148" s="164">
        <v>40.5</v>
      </c>
      <c r="T148" s="164">
        <v>6.4</v>
      </c>
      <c r="U148" s="164">
        <v>3</v>
      </c>
      <c r="V148" s="164">
        <v>4</v>
      </c>
      <c r="W148" s="165">
        <f t="shared" si="4"/>
        <v>123.9</v>
      </c>
    </row>
    <row r="149" spans="1:23" s="161" customFormat="1" ht="15" x14ac:dyDescent="0.3">
      <c r="A149" s="180" t="s">
        <v>669</v>
      </c>
      <c r="B149" s="158" t="s">
        <v>670</v>
      </c>
      <c r="C149" s="181" t="s">
        <v>671</v>
      </c>
      <c r="D149" s="157" t="s">
        <v>213</v>
      </c>
      <c r="E149" s="8" t="s">
        <v>71</v>
      </c>
      <c r="F149" s="8" t="s">
        <v>5083</v>
      </c>
      <c r="G149" s="10" t="s">
        <v>72</v>
      </c>
      <c r="H149" s="10">
        <v>0</v>
      </c>
      <c r="I149" s="8" t="s">
        <v>73</v>
      </c>
      <c r="J149" s="72">
        <v>0</v>
      </c>
      <c r="K149" s="163">
        <v>1120</v>
      </c>
      <c r="L149" s="163">
        <v>14</v>
      </c>
      <c r="M149" s="163">
        <v>7</v>
      </c>
      <c r="N149" s="163">
        <v>984</v>
      </c>
      <c r="O149" s="163">
        <v>345</v>
      </c>
      <c r="P149" s="163">
        <v>165</v>
      </c>
      <c r="Q149" s="164">
        <v>11</v>
      </c>
      <c r="R149" s="164">
        <v>80</v>
      </c>
      <c r="S149" s="164">
        <v>31.2</v>
      </c>
      <c r="T149" s="164">
        <v>5.9</v>
      </c>
      <c r="U149" s="164">
        <v>5</v>
      </c>
      <c r="V149" s="164">
        <v>7</v>
      </c>
      <c r="W149" s="165">
        <f t="shared" si="4"/>
        <v>140.1</v>
      </c>
    </row>
    <row r="150" spans="1:23" s="161" customFormat="1" ht="15" x14ac:dyDescent="0.3">
      <c r="A150" s="180" t="s">
        <v>672</v>
      </c>
      <c r="B150" s="158" t="s">
        <v>673</v>
      </c>
      <c r="C150" s="181" t="s">
        <v>674</v>
      </c>
      <c r="D150" s="157" t="s">
        <v>213</v>
      </c>
      <c r="E150" s="8" t="s">
        <v>71</v>
      </c>
      <c r="F150" s="8" t="s">
        <v>5083</v>
      </c>
      <c r="G150" s="10" t="s">
        <v>72</v>
      </c>
      <c r="H150" s="10">
        <v>0</v>
      </c>
      <c r="I150" s="8" t="s">
        <v>73</v>
      </c>
      <c r="J150" s="72">
        <v>0</v>
      </c>
      <c r="K150" s="163">
        <v>581</v>
      </c>
      <c r="L150" s="163">
        <v>36</v>
      </c>
      <c r="M150" s="163">
        <v>3</v>
      </c>
      <c r="N150" s="163">
        <v>432</v>
      </c>
      <c r="O150" s="163">
        <v>85</v>
      </c>
      <c r="P150" s="163">
        <v>113</v>
      </c>
      <c r="Q150" s="164">
        <v>5</v>
      </c>
      <c r="R150" s="164">
        <v>44</v>
      </c>
      <c r="S150" s="164">
        <v>23.9</v>
      </c>
      <c r="T150" s="164">
        <v>3.9</v>
      </c>
      <c r="U150" s="164">
        <v>3</v>
      </c>
      <c r="V150" s="164">
        <v>4</v>
      </c>
      <c r="W150" s="165">
        <f t="shared" si="4"/>
        <v>83.800000000000011</v>
      </c>
    </row>
    <row r="151" spans="1:23" s="161" customFormat="1" ht="15" x14ac:dyDescent="0.3">
      <c r="A151" s="180" t="s">
        <v>675</v>
      </c>
      <c r="B151" s="158" t="s">
        <v>676</v>
      </c>
      <c r="C151" s="181" t="s">
        <v>677</v>
      </c>
      <c r="D151" s="157" t="s">
        <v>213</v>
      </c>
      <c r="E151" s="8" t="s">
        <v>71</v>
      </c>
      <c r="F151" s="8" t="s">
        <v>5083</v>
      </c>
      <c r="G151" s="10" t="s">
        <v>72</v>
      </c>
      <c r="H151" s="10">
        <v>0</v>
      </c>
      <c r="I151" s="8" t="s">
        <v>73</v>
      </c>
      <c r="J151" s="72">
        <v>0</v>
      </c>
      <c r="K151" s="163">
        <v>522</v>
      </c>
      <c r="L151" s="163">
        <v>46</v>
      </c>
      <c r="M151" s="163">
        <v>10</v>
      </c>
      <c r="N151" s="163">
        <v>475</v>
      </c>
      <c r="O151" s="163">
        <v>23</v>
      </c>
      <c r="P151" s="163">
        <v>143</v>
      </c>
      <c r="Q151" s="164">
        <v>3</v>
      </c>
      <c r="R151" s="164">
        <v>42</v>
      </c>
      <c r="S151" s="164">
        <v>30.2</v>
      </c>
      <c r="T151" s="164">
        <v>3.9</v>
      </c>
      <c r="U151" s="164">
        <v>3</v>
      </c>
      <c r="V151" s="164">
        <v>2</v>
      </c>
      <c r="W151" s="165">
        <f t="shared" si="4"/>
        <v>84.100000000000009</v>
      </c>
    </row>
    <row r="152" spans="1:23" s="161" customFormat="1" ht="15" x14ac:dyDescent="0.3">
      <c r="A152" s="180" t="s">
        <v>678</v>
      </c>
      <c r="B152" s="158" t="s">
        <v>679</v>
      </c>
      <c r="C152" s="181" t="s">
        <v>680</v>
      </c>
      <c r="D152" s="157" t="s">
        <v>211</v>
      </c>
      <c r="E152" s="8" t="s">
        <v>71</v>
      </c>
      <c r="F152" s="8" t="s">
        <v>5081</v>
      </c>
      <c r="G152" s="10" t="s">
        <v>72</v>
      </c>
      <c r="H152" s="10">
        <v>0</v>
      </c>
      <c r="I152" s="8" t="s">
        <v>73</v>
      </c>
      <c r="J152" s="72">
        <v>0</v>
      </c>
      <c r="K152" s="163">
        <v>629</v>
      </c>
      <c r="L152" s="163">
        <v>0</v>
      </c>
      <c r="M152" s="163">
        <v>0</v>
      </c>
      <c r="N152" s="163">
        <v>251</v>
      </c>
      <c r="O152" s="163">
        <v>44</v>
      </c>
      <c r="P152" s="163">
        <v>90</v>
      </c>
      <c r="Q152" s="164">
        <v>3</v>
      </c>
      <c r="R152" s="164">
        <v>37</v>
      </c>
      <c r="S152" s="164">
        <v>12.8</v>
      </c>
      <c r="T152" s="164">
        <v>5.7</v>
      </c>
      <c r="U152" s="164">
        <v>2</v>
      </c>
      <c r="V152" s="164">
        <v>4</v>
      </c>
      <c r="W152" s="165">
        <f t="shared" si="4"/>
        <v>64.5</v>
      </c>
    </row>
    <row r="153" spans="1:23" s="161" customFormat="1" ht="15" x14ac:dyDescent="0.3">
      <c r="A153" s="180" t="s">
        <v>681</v>
      </c>
      <c r="B153" s="158" t="s">
        <v>682</v>
      </c>
      <c r="C153" s="181" t="s">
        <v>683</v>
      </c>
      <c r="D153" s="157" t="s">
        <v>211</v>
      </c>
      <c r="E153" s="8" t="s">
        <v>71</v>
      </c>
      <c r="F153" s="8" t="s">
        <v>5081</v>
      </c>
      <c r="G153" s="10" t="s">
        <v>72</v>
      </c>
      <c r="H153" s="10">
        <v>0</v>
      </c>
      <c r="I153" s="8" t="s">
        <v>73</v>
      </c>
      <c r="J153" s="72">
        <v>0</v>
      </c>
      <c r="K153" s="163">
        <v>1067</v>
      </c>
      <c r="L153" s="163">
        <v>0</v>
      </c>
      <c r="M153" s="163">
        <v>0</v>
      </c>
      <c r="N153" s="163">
        <v>779</v>
      </c>
      <c r="O153" s="163">
        <v>378</v>
      </c>
      <c r="P153" s="163">
        <v>182</v>
      </c>
      <c r="Q153" s="164">
        <v>29</v>
      </c>
      <c r="R153" s="164">
        <v>48</v>
      </c>
      <c r="S153" s="164">
        <v>32.4</v>
      </c>
      <c r="T153" s="164">
        <v>4.8</v>
      </c>
      <c r="U153" s="164">
        <v>4</v>
      </c>
      <c r="V153" s="164">
        <v>5</v>
      </c>
      <c r="W153" s="165">
        <f t="shared" si="4"/>
        <v>123.2</v>
      </c>
    </row>
    <row r="154" spans="1:23" s="161" customFormat="1" ht="15" x14ac:dyDescent="0.3">
      <c r="A154" s="180" t="s">
        <v>684</v>
      </c>
      <c r="B154" s="158" t="s">
        <v>685</v>
      </c>
      <c r="C154" s="181" t="s">
        <v>686</v>
      </c>
      <c r="D154" s="157" t="s">
        <v>212</v>
      </c>
      <c r="E154" s="8" t="s">
        <v>5082</v>
      </c>
      <c r="F154" s="8" t="s">
        <v>5083</v>
      </c>
      <c r="G154" s="10" t="s">
        <v>72</v>
      </c>
      <c r="H154" s="10">
        <v>0</v>
      </c>
      <c r="I154" s="8" t="s">
        <v>73</v>
      </c>
      <c r="J154" s="72">
        <v>0</v>
      </c>
      <c r="K154" s="163">
        <v>925</v>
      </c>
      <c r="L154" s="163">
        <v>0</v>
      </c>
      <c r="M154" s="163">
        <v>0</v>
      </c>
      <c r="N154" s="163">
        <v>608</v>
      </c>
      <c r="O154" s="163">
        <v>31</v>
      </c>
      <c r="P154" s="163">
        <v>105</v>
      </c>
      <c r="Q154" s="164">
        <v>8</v>
      </c>
      <c r="R154" s="164">
        <v>47</v>
      </c>
      <c r="S154" s="164">
        <v>15.6</v>
      </c>
      <c r="T154" s="164">
        <v>4.9000000000000004</v>
      </c>
      <c r="U154" s="164">
        <v>4</v>
      </c>
      <c r="V154" s="164">
        <v>5</v>
      </c>
      <c r="W154" s="165">
        <f t="shared" si="4"/>
        <v>84.5</v>
      </c>
    </row>
    <row r="155" spans="1:23" s="161" customFormat="1" ht="15" x14ac:dyDescent="0.3">
      <c r="A155" s="180" t="s">
        <v>687</v>
      </c>
      <c r="B155" s="158" t="s">
        <v>688</v>
      </c>
      <c r="C155" s="181" t="s">
        <v>689</v>
      </c>
      <c r="D155" s="157" t="s">
        <v>211</v>
      </c>
      <c r="E155" s="8" t="s">
        <v>71</v>
      </c>
      <c r="F155" s="8" t="s">
        <v>5081</v>
      </c>
      <c r="G155" s="10" t="s">
        <v>72</v>
      </c>
      <c r="H155" s="10">
        <v>0</v>
      </c>
      <c r="I155" s="8" t="s">
        <v>73</v>
      </c>
      <c r="J155" s="72">
        <v>0</v>
      </c>
      <c r="K155" s="163">
        <v>336</v>
      </c>
      <c r="L155" s="163">
        <v>30</v>
      </c>
      <c r="M155" s="163">
        <v>3</v>
      </c>
      <c r="N155" s="163">
        <v>303</v>
      </c>
      <c r="O155" s="163">
        <v>22</v>
      </c>
      <c r="P155" s="163">
        <v>91</v>
      </c>
      <c r="Q155" s="164">
        <v>5</v>
      </c>
      <c r="R155" s="164">
        <v>31</v>
      </c>
      <c r="S155" s="164">
        <v>15.8</v>
      </c>
      <c r="T155" s="164">
        <v>2.9</v>
      </c>
      <c r="U155" s="164">
        <v>2</v>
      </c>
      <c r="V155" s="164">
        <v>3</v>
      </c>
      <c r="W155" s="165">
        <f t="shared" si="4"/>
        <v>59.699999999999996</v>
      </c>
    </row>
    <row r="156" spans="1:23" s="161" customFormat="1" ht="15" x14ac:dyDescent="0.3">
      <c r="A156" s="180" t="s">
        <v>690</v>
      </c>
      <c r="B156" s="158" t="s">
        <v>691</v>
      </c>
      <c r="C156" s="181" t="s">
        <v>692</v>
      </c>
      <c r="D156" s="157" t="s">
        <v>213</v>
      </c>
      <c r="E156" s="8" t="s">
        <v>71</v>
      </c>
      <c r="F156" s="8" t="s">
        <v>5083</v>
      </c>
      <c r="G156" s="10" t="s">
        <v>72</v>
      </c>
      <c r="H156" s="10">
        <v>0</v>
      </c>
      <c r="I156" s="8" t="s">
        <v>73</v>
      </c>
      <c r="J156" s="72">
        <v>0</v>
      </c>
      <c r="K156" s="163">
        <v>1077</v>
      </c>
      <c r="L156" s="163">
        <v>0</v>
      </c>
      <c r="M156" s="163">
        <v>0</v>
      </c>
      <c r="N156" s="163">
        <v>992</v>
      </c>
      <c r="O156" s="163">
        <v>209</v>
      </c>
      <c r="P156" s="163">
        <v>148</v>
      </c>
      <c r="Q156" s="164">
        <v>12</v>
      </c>
      <c r="R156" s="164">
        <v>66</v>
      </c>
      <c r="S156" s="164">
        <v>13.1</v>
      </c>
      <c r="T156" s="164">
        <v>4</v>
      </c>
      <c r="U156" s="164">
        <v>2</v>
      </c>
      <c r="V156" s="164">
        <v>4</v>
      </c>
      <c r="W156" s="165">
        <f t="shared" si="4"/>
        <v>101.1</v>
      </c>
    </row>
    <row r="157" spans="1:23" s="161" customFormat="1" ht="15" x14ac:dyDescent="0.3">
      <c r="A157" s="180" t="s">
        <v>693</v>
      </c>
      <c r="B157" s="158" t="s">
        <v>694</v>
      </c>
      <c r="C157" s="181" t="s">
        <v>695</v>
      </c>
      <c r="D157" s="157" t="s">
        <v>211</v>
      </c>
      <c r="E157" s="8" t="s">
        <v>71</v>
      </c>
      <c r="F157" s="8" t="s">
        <v>5081</v>
      </c>
      <c r="G157" s="10" t="s">
        <v>72</v>
      </c>
      <c r="H157" s="10">
        <v>0</v>
      </c>
      <c r="I157" s="8" t="s">
        <v>73</v>
      </c>
      <c r="J157" s="72">
        <v>0</v>
      </c>
      <c r="K157" s="163">
        <v>201</v>
      </c>
      <c r="L157" s="163">
        <v>14</v>
      </c>
      <c r="M157" s="163">
        <v>1</v>
      </c>
      <c r="N157" s="163">
        <v>196</v>
      </c>
      <c r="O157" s="163">
        <v>8</v>
      </c>
      <c r="P157" s="163">
        <v>32</v>
      </c>
      <c r="Q157" s="164">
        <v>1</v>
      </c>
      <c r="R157" s="164">
        <v>13</v>
      </c>
      <c r="S157" s="164">
        <v>6.6</v>
      </c>
      <c r="T157" s="164">
        <v>0.9</v>
      </c>
      <c r="U157" s="164">
        <v>2</v>
      </c>
      <c r="V157" s="164">
        <v>2</v>
      </c>
      <c r="W157" s="165">
        <f t="shared" si="4"/>
        <v>25.5</v>
      </c>
    </row>
    <row r="158" spans="1:23" s="161" customFormat="1" ht="15" x14ac:dyDescent="0.3">
      <c r="A158" s="180" t="s">
        <v>696</v>
      </c>
      <c r="B158" s="158" t="s">
        <v>697</v>
      </c>
      <c r="C158" s="181" t="s">
        <v>698</v>
      </c>
      <c r="D158" s="157" t="s">
        <v>211</v>
      </c>
      <c r="E158" s="8" t="s">
        <v>71</v>
      </c>
      <c r="F158" s="8" t="s">
        <v>5081</v>
      </c>
      <c r="G158" s="10" t="s">
        <v>72</v>
      </c>
      <c r="H158" s="10">
        <v>0</v>
      </c>
      <c r="I158" s="8" t="s">
        <v>73</v>
      </c>
      <c r="J158" s="72">
        <v>0</v>
      </c>
      <c r="K158" s="163">
        <v>134</v>
      </c>
      <c r="L158" s="163">
        <v>14</v>
      </c>
      <c r="M158" s="163">
        <v>0</v>
      </c>
      <c r="N158" s="163">
        <v>131</v>
      </c>
      <c r="O158" s="163">
        <v>12</v>
      </c>
      <c r="P158" s="163">
        <v>37</v>
      </c>
      <c r="Q158" s="164">
        <v>1</v>
      </c>
      <c r="R158" s="164">
        <v>15</v>
      </c>
      <c r="S158" s="164">
        <v>11.9</v>
      </c>
      <c r="T158" s="164">
        <v>0</v>
      </c>
      <c r="U158" s="164">
        <v>1</v>
      </c>
      <c r="V158" s="164">
        <v>2</v>
      </c>
      <c r="W158" s="165">
        <f t="shared" si="4"/>
        <v>30.9</v>
      </c>
    </row>
    <row r="159" spans="1:23" s="161" customFormat="1" ht="30" x14ac:dyDescent="0.3">
      <c r="A159" s="180" t="s">
        <v>699</v>
      </c>
      <c r="B159" s="158" t="s">
        <v>700</v>
      </c>
      <c r="C159" s="181" t="s">
        <v>701</v>
      </c>
      <c r="D159" s="157" t="s">
        <v>213</v>
      </c>
      <c r="E159" s="8" t="s">
        <v>71</v>
      </c>
      <c r="F159" s="8" t="s">
        <v>5083</v>
      </c>
      <c r="G159" s="10" t="s">
        <v>72</v>
      </c>
      <c r="H159" s="10">
        <v>0</v>
      </c>
      <c r="I159" s="8" t="s">
        <v>73</v>
      </c>
      <c r="J159" s="72">
        <v>0</v>
      </c>
      <c r="K159" s="163">
        <v>626</v>
      </c>
      <c r="L159" s="163">
        <v>32</v>
      </c>
      <c r="M159" s="163">
        <v>1</v>
      </c>
      <c r="N159" s="163">
        <v>535</v>
      </c>
      <c r="O159" s="163">
        <v>208</v>
      </c>
      <c r="P159" s="163">
        <v>134</v>
      </c>
      <c r="Q159" s="164">
        <v>12</v>
      </c>
      <c r="R159" s="164">
        <v>42</v>
      </c>
      <c r="S159" s="164">
        <v>20.8</v>
      </c>
      <c r="T159" s="164">
        <v>3.8</v>
      </c>
      <c r="U159" s="164">
        <v>3</v>
      </c>
      <c r="V159" s="164">
        <v>3</v>
      </c>
      <c r="W159" s="165">
        <f t="shared" si="4"/>
        <v>84.6</v>
      </c>
    </row>
    <row r="160" spans="1:23" s="161" customFormat="1" ht="15" x14ac:dyDescent="0.3">
      <c r="A160" s="180" t="s">
        <v>702</v>
      </c>
      <c r="B160" s="158" t="s">
        <v>703</v>
      </c>
      <c r="C160" s="181" t="s">
        <v>704</v>
      </c>
      <c r="D160" s="157" t="s">
        <v>211</v>
      </c>
      <c r="E160" s="8" t="s">
        <v>71</v>
      </c>
      <c r="F160" s="8" t="s">
        <v>5081</v>
      </c>
      <c r="G160" s="10" t="s">
        <v>72</v>
      </c>
      <c r="H160" s="10">
        <v>0</v>
      </c>
      <c r="I160" s="8" t="s">
        <v>73</v>
      </c>
      <c r="J160" s="72">
        <v>0</v>
      </c>
      <c r="K160" s="163">
        <v>706</v>
      </c>
      <c r="L160" s="163">
        <v>14</v>
      </c>
      <c r="M160" s="163">
        <v>2</v>
      </c>
      <c r="N160" s="163">
        <v>530</v>
      </c>
      <c r="O160" s="163">
        <v>149</v>
      </c>
      <c r="P160" s="163">
        <v>133</v>
      </c>
      <c r="Q160" s="164">
        <v>7</v>
      </c>
      <c r="R160" s="164">
        <v>51</v>
      </c>
      <c r="S160" s="164">
        <v>38.4</v>
      </c>
      <c r="T160" s="164">
        <v>5.7</v>
      </c>
      <c r="U160" s="164">
        <v>3</v>
      </c>
      <c r="V160" s="164">
        <v>4</v>
      </c>
      <c r="W160" s="165">
        <f t="shared" si="4"/>
        <v>109.10000000000001</v>
      </c>
    </row>
    <row r="161" spans="1:23" s="161" customFormat="1" ht="15" x14ac:dyDescent="0.3">
      <c r="A161" s="180" t="s">
        <v>705</v>
      </c>
      <c r="B161" s="158" t="s">
        <v>706</v>
      </c>
      <c r="C161" s="181" t="s">
        <v>707</v>
      </c>
      <c r="D161" s="157" t="s">
        <v>211</v>
      </c>
      <c r="E161" s="8" t="s">
        <v>71</v>
      </c>
      <c r="F161" s="8" t="s">
        <v>5081</v>
      </c>
      <c r="G161" s="10" t="s">
        <v>72</v>
      </c>
      <c r="H161" s="10">
        <v>0</v>
      </c>
      <c r="I161" s="8" t="s">
        <v>73</v>
      </c>
      <c r="J161" s="72">
        <v>0</v>
      </c>
      <c r="K161" s="163">
        <v>531</v>
      </c>
      <c r="L161" s="163">
        <v>62</v>
      </c>
      <c r="M161" s="163">
        <v>4</v>
      </c>
      <c r="N161" s="163">
        <v>466</v>
      </c>
      <c r="O161" s="163">
        <v>69</v>
      </c>
      <c r="P161" s="163">
        <v>137</v>
      </c>
      <c r="Q161" s="164">
        <v>7</v>
      </c>
      <c r="R161" s="164">
        <v>37</v>
      </c>
      <c r="S161" s="164">
        <v>30.4</v>
      </c>
      <c r="T161" s="164">
        <v>6.7</v>
      </c>
      <c r="U161" s="164">
        <v>2</v>
      </c>
      <c r="V161" s="164">
        <v>3</v>
      </c>
      <c r="W161" s="165">
        <f t="shared" si="4"/>
        <v>86.100000000000009</v>
      </c>
    </row>
    <row r="162" spans="1:23" s="161" customFormat="1" ht="15" x14ac:dyDescent="0.3">
      <c r="A162" s="180" t="s">
        <v>708</v>
      </c>
      <c r="B162" s="158" t="s">
        <v>709</v>
      </c>
      <c r="C162" s="181" t="s">
        <v>710</v>
      </c>
      <c r="D162" s="157" t="s">
        <v>211</v>
      </c>
      <c r="E162" s="8" t="s">
        <v>71</v>
      </c>
      <c r="F162" s="8" t="s">
        <v>5081</v>
      </c>
      <c r="G162" s="10" t="s">
        <v>72</v>
      </c>
      <c r="H162" s="10">
        <v>0</v>
      </c>
      <c r="I162" s="8" t="s">
        <v>73</v>
      </c>
      <c r="J162" s="72">
        <v>0</v>
      </c>
      <c r="K162" s="163">
        <v>459</v>
      </c>
      <c r="L162" s="163">
        <v>14</v>
      </c>
      <c r="M162" s="163">
        <v>1</v>
      </c>
      <c r="N162" s="163">
        <v>142</v>
      </c>
      <c r="O162" s="163">
        <v>81</v>
      </c>
      <c r="P162" s="163">
        <v>29</v>
      </c>
      <c r="Q162" s="164">
        <v>8</v>
      </c>
      <c r="R162" s="164">
        <v>20</v>
      </c>
      <c r="S162" s="164">
        <v>13.7</v>
      </c>
      <c r="T162" s="164">
        <v>1</v>
      </c>
      <c r="U162" s="164">
        <v>2</v>
      </c>
      <c r="V162" s="164">
        <v>2</v>
      </c>
      <c r="W162" s="165">
        <f t="shared" si="4"/>
        <v>46.7</v>
      </c>
    </row>
    <row r="163" spans="1:23" s="161" customFormat="1" ht="15" x14ac:dyDescent="0.3">
      <c r="A163" s="180" t="s">
        <v>711</v>
      </c>
      <c r="B163" s="158" t="s">
        <v>712</v>
      </c>
      <c r="C163" s="181" t="s">
        <v>713</v>
      </c>
      <c r="D163" s="157" t="s">
        <v>211</v>
      </c>
      <c r="E163" s="8" t="s">
        <v>71</v>
      </c>
      <c r="F163" s="8" t="s">
        <v>5081</v>
      </c>
      <c r="G163" s="10" t="s">
        <v>72</v>
      </c>
      <c r="H163" s="10">
        <v>0</v>
      </c>
      <c r="I163" s="8" t="s">
        <v>73</v>
      </c>
      <c r="J163" s="72">
        <v>0</v>
      </c>
      <c r="K163" s="163">
        <v>255</v>
      </c>
      <c r="L163" s="163">
        <v>30</v>
      </c>
      <c r="M163" s="163">
        <v>0</v>
      </c>
      <c r="N163" s="163">
        <v>222</v>
      </c>
      <c r="O163" s="163">
        <v>26</v>
      </c>
      <c r="P163" s="163">
        <v>75</v>
      </c>
      <c r="Q163" s="164">
        <v>4</v>
      </c>
      <c r="R163" s="164">
        <v>23</v>
      </c>
      <c r="S163" s="164">
        <v>16</v>
      </c>
      <c r="T163" s="164">
        <v>3.9</v>
      </c>
      <c r="U163" s="164">
        <v>2</v>
      </c>
      <c r="V163" s="164">
        <v>2</v>
      </c>
      <c r="W163" s="165">
        <f t="shared" si="4"/>
        <v>50.9</v>
      </c>
    </row>
    <row r="164" spans="1:23" s="161" customFormat="1" ht="15" x14ac:dyDescent="0.3">
      <c r="A164" s="180" t="s">
        <v>714</v>
      </c>
      <c r="B164" s="158" t="s">
        <v>715</v>
      </c>
      <c r="C164" s="181" t="s">
        <v>716</v>
      </c>
      <c r="D164" s="157" t="s">
        <v>211</v>
      </c>
      <c r="E164" s="8" t="s">
        <v>71</v>
      </c>
      <c r="F164" s="8" t="s">
        <v>5081</v>
      </c>
      <c r="G164" s="10" t="s">
        <v>72</v>
      </c>
      <c r="H164" s="10">
        <v>0</v>
      </c>
      <c r="I164" s="8" t="s">
        <v>73</v>
      </c>
      <c r="J164" s="72">
        <v>0</v>
      </c>
      <c r="K164" s="163">
        <v>676</v>
      </c>
      <c r="L164" s="163">
        <v>62</v>
      </c>
      <c r="M164" s="163">
        <v>3</v>
      </c>
      <c r="N164" s="163">
        <v>426</v>
      </c>
      <c r="O164" s="163">
        <v>207</v>
      </c>
      <c r="P164" s="163">
        <v>131</v>
      </c>
      <c r="Q164" s="164">
        <v>14</v>
      </c>
      <c r="R164" s="164">
        <v>43</v>
      </c>
      <c r="S164" s="164">
        <v>33.200000000000003</v>
      </c>
      <c r="T164" s="164">
        <v>5.8</v>
      </c>
      <c r="U164" s="164">
        <v>2</v>
      </c>
      <c r="V164" s="164">
        <v>3</v>
      </c>
      <c r="W164" s="165">
        <f t="shared" si="4"/>
        <v>101</v>
      </c>
    </row>
    <row r="165" spans="1:23" s="161" customFormat="1" ht="15" x14ac:dyDescent="0.3">
      <c r="A165" s="180" t="s">
        <v>717</v>
      </c>
      <c r="B165" s="158" t="s">
        <v>718</v>
      </c>
      <c r="C165" s="181" t="s">
        <v>719</v>
      </c>
      <c r="D165" s="157" t="s">
        <v>211</v>
      </c>
      <c r="E165" s="8" t="s">
        <v>71</v>
      </c>
      <c r="F165" s="8" t="s">
        <v>5081</v>
      </c>
      <c r="G165" s="10" t="s">
        <v>72</v>
      </c>
      <c r="H165" s="10">
        <v>0</v>
      </c>
      <c r="I165" s="8" t="s">
        <v>73</v>
      </c>
      <c r="J165" s="72">
        <v>0</v>
      </c>
      <c r="K165" s="163">
        <v>324</v>
      </c>
      <c r="L165" s="163">
        <v>30</v>
      </c>
      <c r="M165" s="163">
        <v>2</v>
      </c>
      <c r="N165" s="163">
        <v>267</v>
      </c>
      <c r="O165" s="163">
        <v>11</v>
      </c>
      <c r="P165" s="163">
        <v>70</v>
      </c>
      <c r="Q165" s="164">
        <v>2</v>
      </c>
      <c r="R165" s="164">
        <v>34</v>
      </c>
      <c r="S165" s="164">
        <v>17.8</v>
      </c>
      <c r="T165" s="164">
        <v>2.9</v>
      </c>
      <c r="U165" s="164">
        <v>2</v>
      </c>
      <c r="V165" s="164">
        <v>2</v>
      </c>
      <c r="W165" s="165">
        <f t="shared" si="4"/>
        <v>60.699999999999996</v>
      </c>
    </row>
    <row r="166" spans="1:23" s="161" customFormat="1" ht="15" x14ac:dyDescent="0.3">
      <c r="A166" s="180" t="s">
        <v>720</v>
      </c>
      <c r="B166" s="158" t="s">
        <v>721</v>
      </c>
      <c r="C166" s="181" t="s">
        <v>722</v>
      </c>
      <c r="D166" s="157" t="s">
        <v>211</v>
      </c>
      <c r="E166" s="8" t="s">
        <v>71</v>
      </c>
      <c r="F166" s="8" t="s">
        <v>5081</v>
      </c>
      <c r="G166" s="10" t="s">
        <v>72</v>
      </c>
      <c r="H166" s="10">
        <v>0</v>
      </c>
      <c r="I166" s="8" t="s">
        <v>73</v>
      </c>
      <c r="J166" s="72">
        <v>0</v>
      </c>
      <c r="K166" s="163">
        <v>534</v>
      </c>
      <c r="L166" s="163">
        <v>30</v>
      </c>
      <c r="M166" s="163">
        <v>2</v>
      </c>
      <c r="N166" s="163">
        <v>451</v>
      </c>
      <c r="O166" s="163">
        <v>181</v>
      </c>
      <c r="P166" s="163">
        <v>105</v>
      </c>
      <c r="Q166" s="164">
        <v>18</v>
      </c>
      <c r="R166" s="164">
        <v>39</v>
      </c>
      <c r="S166" s="164">
        <v>21.9</v>
      </c>
      <c r="T166" s="164">
        <v>4.2</v>
      </c>
      <c r="U166" s="164">
        <v>3</v>
      </c>
      <c r="V166" s="164">
        <v>4.9000000000000004</v>
      </c>
      <c r="W166" s="165">
        <f t="shared" si="4"/>
        <v>91.000000000000014</v>
      </c>
    </row>
    <row r="167" spans="1:23" s="161" customFormat="1" ht="15" x14ac:dyDescent="0.3">
      <c r="A167" s="180" t="s">
        <v>723</v>
      </c>
      <c r="B167" s="158" t="s">
        <v>724</v>
      </c>
      <c r="C167" s="181" t="s">
        <v>725</v>
      </c>
      <c r="D167" s="157" t="s">
        <v>211</v>
      </c>
      <c r="E167" s="8" t="s">
        <v>71</v>
      </c>
      <c r="F167" s="8" t="s">
        <v>5081</v>
      </c>
      <c r="G167" s="10" t="s">
        <v>72</v>
      </c>
      <c r="H167" s="10">
        <v>0</v>
      </c>
      <c r="I167" s="8" t="s">
        <v>73</v>
      </c>
      <c r="J167" s="72">
        <v>0</v>
      </c>
      <c r="K167" s="163">
        <v>1325</v>
      </c>
      <c r="L167" s="163">
        <v>14</v>
      </c>
      <c r="M167" s="163">
        <v>1</v>
      </c>
      <c r="N167" s="163">
        <v>1090</v>
      </c>
      <c r="O167" s="163">
        <v>413</v>
      </c>
      <c r="P167" s="163">
        <v>170</v>
      </c>
      <c r="Q167" s="164">
        <v>10</v>
      </c>
      <c r="R167" s="164">
        <v>76</v>
      </c>
      <c r="S167" s="164">
        <v>21.9</v>
      </c>
      <c r="T167" s="164">
        <v>5.6</v>
      </c>
      <c r="U167" s="164">
        <v>4</v>
      </c>
      <c r="V167" s="164">
        <v>5</v>
      </c>
      <c r="W167" s="165">
        <f t="shared" si="4"/>
        <v>122.5</v>
      </c>
    </row>
    <row r="168" spans="1:23" s="161" customFormat="1" ht="15" x14ac:dyDescent="0.3">
      <c r="A168" s="180" t="s">
        <v>726</v>
      </c>
      <c r="B168" s="158" t="s">
        <v>727</v>
      </c>
      <c r="C168" s="181" t="s">
        <v>728</v>
      </c>
      <c r="D168" s="157" t="s">
        <v>212</v>
      </c>
      <c r="E168" s="8" t="s">
        <v>5082</v>
      </c>
      <c r="F168" s="8" t="s">
        <v>5083</v>
      </c>
      <c r="G168" s="10" t="s">
        <v>72</v>
      </c>
      <c r="H168" s="10">
        <v>0</v>
      </c>
      <c r="I168" s="8" t="s">
        <v>73</v>
      </c>
      <c r="J168" s="72">
        <v>0</v>
      </c>
      <c r="K168" s="163">
        <v>1597</v>
      </c>
      <c r="L168" s="163">
        <v>0</v>
      </c>
      <c r="M168" s="163">
        <v>0</v>
      </c>
      <c r="N168" s="163">
        <v>1203</v>
      </c>
      <c r="O168" s="163">
        <v>143</v>
      </c>
      <c r="P168" s="163">
        <v>215</v>
      </c>
      <c r="Q168" s="164">
        <v>14</v>
      </c>
      <c r="R168" s="164">
        <v>77</v>
      </c>
      <c r="S168" s="164">
        <v>18.2</v>
      </c>
      <c r="T168" s="164">
        <v>4</v>
      </c>
      <c r="U168" s="164">
        <v>4</v>
      </c>
      <c r="V168" s="164">
        <v>4</v>
      </c>
      <c r="W168" s="165">
        <f t="shared" si="4"/>
        <v>121.2</v>
      </c>
    </row>
    <row r="169" spans="1:23" s="161" customFormat="1" ht="15" x14ac:dyDescent="0.3">
      <c r="A169" s="180" t="s">
        <v>729</v>
      </c>
      <c r="B169" s="158" t="s">
        <v>730</v>
      </c>
      <c r="C169" s="181" t="s">
        <v>731</v>
      </c>
      <c r="D169" s="157" t="s">
        <v>211</v>
      </c>
      <c r="E169" s="8" t="s">
        <v>71</v>
      </c>
      <c r="F169" s="8" t="s">
        <v>5081</v>
      </c>
      <c r="G169" s="10" t="s">
        <v>72</v>
      </c>
      <c r="H169" s="10">
        <v>0</v>
      </c>
      <c r="I169" s="8" t="s">
        <v>73</v>
      </c>
      <c r="J169" s="72">
        <v>0</v>
      </c>
      <c r="K169" s="163">
        <v>344</v>
      </c>
      <c r="L169" s="163">
        <v>30</v>
      </c>
      <c r="M169" s="163">
        <v>1</v>
      </c>
      <c r="N169" s="163">
        <v>327</v>
      </c>
      <c r="O169" s="163">
        <v>42</v>
      </c>
      <c r="P169" s="163">
        <v>102</v>
      </c>
      <c r="Q169" s="164">
        <v>2</v>
      </c>
      <c r="R169" s="164">
        <v>27</v>
      </c>
      <c r="S169" s="164">
        <v>14.6</v>
      </c>
      <c r="T169" s="164">
        <v>3.9</v>
      </c>
      <c r="U169" s="164">
        <v>1</v>
      </c>
      <c r="V169" s="164">
        <v>3</v>
      </c>
      <c r="W169" s="165">
        <f t="shared" si="4"/>
        <v>51.5</v>
      </c>
    </row>
    <row r="170" spans="1:23" s="161" customFormat="1" ht="15" x14ac:dyDescent="0.3">
      <c r="A170" s="180" t="s">
        <v>732</v>
      </c>
      <c r="B170" s="158" t="s">
        <v>733</v>
      </c>
      <c r="C170" s="181" t="s">
        <v>734</v>
      </c>
      <c r="D170" s="157" t="s">
        <v>211</v>
      </c>
      <c r="E170" s="8" t="s">
        <v>71</v>
      </c>
      <c r="F170" s="8" t="s">
        <v>5081</v>
      </c>
      <c r="G170" s="10" t="s">
        <v>72</v>
      </c>
      <c r="H170" s="10">
        <v>0</v>
      </c>
      <c r="I170" s="8" t="s">
        <v>73</v>
      </c>
      <c r="J170" s="72">
        <v>0</v>
      </c>
      <c r="K170" s="163">
        <v>611</v>
      </c>
      <c r="L170" s="163">
        <v>77</v>
      </c>
      <c r="M170" s="163">
        <v>3</v>
      </c>
      <c r="N170" s="163">
        <v>395</v>
      </c>
      <c r="O170" s="163">
        <v>55</v>
      </c>
      <c r="P170" s="163">
        <v>132</v>
      </c>
      <c r="Q170" s="164">
        <v>12</v>
      </c>
      <c r="R170" s="164">
        <v>42</v>
      </c>
      <c r="S170" s="164">
        <v>28.2</v>
      </c>
      <c r="T170" s="164">
        <v>3.9</v>
      </c>
      <c r="U170" s="164">
        <v>2</v>
      </c>
      <c r="V170" s="164">
        <v>2</v>
      </c>
      <c r="W170" s="165">
        <f t="shared" si="4"/>
        <v>90.100000000000009</v>
      </c>
    </row>
    <row r="171" spans="1:23" s="161" customFormat="1" ht="15" x14ac:dyDescent="0.3">
      <c r="A171" s="180" t="s">
        <v>735</v>
      </c>
      <c r="B171" s="158" t="s">
        <v>736</v>
      </c>
      <c r="C171" s="181" t="s">
        <v>737</v>
      </c>
      <c r="D171" s="157" t="s">
        <v>211</v>
      </c>
      <c r="E171" s="8" t="s">
        <v>71</v>
      </c>
      <c r="F171" s="8" t="s">
        <v>5081</v>
      </c>
      <c r="G171" s="10" t="s">
        <v>72</v>
      </c>
      <c r="H171" s="10">
        <v>0</v>
      </c>
      <c r="I171" s="8" t="s">
        <v>73</v>
      </c>
      <c r="J171" s="72">
        <v>0</v>
      </c>
      <c r="K171" s="163">
        <v>1144</v>
      </c>
      <c r="L171" s="163">
        <v>14</v>
      </c>
      <c r="M171" s="163">
        <v>0</v>
      </c>
      <c r="N171" s="163">
        <v>883</v>
      </c>
      <c r="O171" s="163">
        <v>197</v>
      </c>
      <c r="P171" s="163">
        <v>160</v>
      </c>
      <c r="Q171" s="164">
        <v>11</v>
      </c>
      <c r="R171" s="164">
        <v>71</v>
      </c>
      <c r="S171" s="164">
        <v>29.6</v>
      </c>
      <c r="T171" s="164">
        <v>7.8</v>
      </c>
      <c r="U171" s="164">
        <v>4</v>
      </c>
      <c r="V171" s="164">
        <v>4</v>
      </c>
      <c r="W171" s="165">
        <f t="shared" si="4"/>
        <v>127.39999999999999</v>
      </c>
    </row>
    <row r="172" spans="1:23" s="161" customFormat="1" ht="15" x14ac:dyDescent="0.3">
      <c r="A172" s="180" t="s">
        <v>738</v>
      </c>
      <c r="B172" s="158" t="s">
        <v>739</v>
      </c>
      <c r="C172" s="181" t="s">
        <v>740</v>
      </c>
      <c r="D172" s="157" t="s">
        <v>211</v>
      </c>
      <c r="E172" s="8" t="s">
        <v>71</v>
      </c>
      <c r="F172" s="8" t="s">
        <v>5081</v>
      </c>
      <c r="G172" s="10" t="s">
        <v>72</v>
      </c>
      <c r="H172" s="10">
        <v>0</v>
      </c>
      <c r="I172" s="8" t="s">
        <v>73</v>
      </c>
      <c r="J172" s="72">
        <v>0</v>
      </c>
      <c r="K172" s="163">
        <v>1204</v>
      </c>
      <c r="L172" s="163">
        <v>46</v>
      </c>
      <c r="M172" s="163">
        <v>3</v>
      </c>
      <c r="N172" s="163">
        <v>807</v>
      </c>
      <c r="O172" s="163">
        <v>327</v>
      </c>
      <c r="P172" s="163">
        <v>192</v>
      </c>
      <c r="Q172" s="164">
        <v>25</v>
      </c>
      <c r="R172" s="164">
        <v>74</v>
      </c>
      <c r="S172" s="164">
        <v>45</v>
      </c>
      <c r="T172" s="164">
        <v>9.9</v>
      </c>
      <c r="U172" s="164">
        <v>3</v>
      </c>
      <c r="V172" s="164">
        <v>6</v>
      </c>
      <c r="W172" s="165">
        <f t="shared" si="4"/>
        <v>162.9</v>
      </c>
    </row>
    <row r="173" spans="1:23" s="161" customFormat="1" ht="15" x14ac:dyDescent="0.3">
      <c r="A173" s="180" t="s">
        <v>741</v>
      </c>
      <c r="B173" s="158" t="s">
        <v>742</v>
      </c>
      <c r="C173" s="181" t="s">
        <v>743</v>
      </c>
      <c r="D173" s="157" t="s">
        <v>213</v>
      </c>
      <c r="E173" s="8" t="s">
        <v>71</v>
      </c>
      <c r="F173" s="8" t="s">
        <v>5083</v>
      </c>
      <c r="G173" s="10" t="s">
        <v>72</v>
      </c>
      <c r="H173" s="10">
        <v>0</v>
      </c>
      <c r="I173" s="8" t="s">
        <v>73</v>
      </c>
      <c r="J173" s="72">
        <v>0</v>
      </c>
      <c r="K173" s="163">
        <v>1485</v>
      </c>
      <c r="L173" s="163">
        <v>0</v>
      </c>
      <c r="M173" s="163">
        <v>0</v>
      </c>
      <c r="N173" s="163">
        <v>1085</v>
      </c>
      <c r="O173" s="163">
        <v>340</v>
      </c>
      <c r="P173" s="163">
        <v>185</v>
      </c>
      <c r="Q173" s="164">
        <v>32</v>
      </c>
      <c r="R173" s="164">
        <v>71</v>
      </c>
      <c r="S173" s="164">
        <v>37.299999999999997</v>
      </c>
      <c r="T173" s="164">
        <v>6.8</v>
      </c>
      <c r="U173" s="164">
        <v>3</v>
      </c>
      <c r="V173" s="164">
        <v>4.7</v>
      </c>
      <c r="W173" s="165">
        <f t="shared" si="4"/>
        <v>154.80000000000001</v>
      </c>
    </row>
    <row r="174" spans="1:23" s="161" customFormat="1" ht="15" x14ac:dyDescent="0.3">
      <c r="A174" s="180" t="s">
        <v>744</v>
      </c>
      <c r="B174" s="158" t="s">
        <v>745</v>
      </c>
      <c r="C174" s="181" t="s">
        <v>746</v>
      </c>
      <c r="D174" s="157" t="s">
        <v>213</v>
      </c>
      <c r="E174" s="8" t="s">
        <v>71</v>
      </c>
      <c r="F174" s="8" t="s">
        <v>5083</v>
      </c>
      <c r="G174" s="10" t="s">
        <v>72</v>
      </c>
      <c r="H174" s="10">
        <v>0</v>
      </c>
      <c r="I174" s="8" t="s">
        <v>73</v>
      </c>
      <c r="J174" s="72">
        <v>0</v>
      </c>
      <c r="K174" s="163">
        <v>1187</v>
      </c>
      <c r="L174" s="163">
        <v>14</v>
      </c>
      <c r="M174" s="163">
        <v>1</v>
      </c>
      <c r="N174" s="163">
        <v>606</v>
      </c>
      <c r="O174" s="163">
        <v>52</v>
      </c>
      <c r="P174" s="163">
        <v>228</v>
      </c>
      <c r="Q174" s="164">
        <v>2</v>
      </c>
      <c r="R174" s="164">
        <v>79</v>
      </c>
      <c r="S174" s="164">
        <v>41.8</v>
      </c>
      <c r="T174" s="164">
        <v>8.5</v>
      </c>
      <c r="U174" s="164">
        <v>4</v>
      </c>
      <c r="V174" s="164">
        <v>4</v>
      </c>
      <c r="W174" s="165">
        <f t="shared" si="4"/>
        <v>139.30000000000001</v>
      </c>
    </row>
    <row r="175" spans="1:23" s="161" customFormat="1" ht="15" x14ac:dyDescent="0.3">
      <c r="A175" s="180" t="s">
        <v>747</v>
      </c>
      <c r="B175" s="158" t="s">
        <v>748</v>
      </c>
      <c r="C175" s="181" t="s">
        <v>749</v>
      </c>
      <c r="D175" s="157" t="s">
        <v>211</v>
      </c>
      <c r="E175" s="8" t="s">
        <v>71</v>
      </c>
      <c r="F175" s="8" t="s">
        <v>5081</v>
      </c>
      <c r="G175" s="10" t="s">
        <v>72</v>
      </c>
      <c r="H175" s="10">
        <v>0</v>
      </c>
      <c r="I175" s="8" t="s">
        <v>73</v>
      </c>
      <c r="J175" s="72">
        <v>0</v>
      </c>
      <c r="K175" s="163">
        <v>303</v>
      </c>
      <c r="L175" s="163">
        <v>30</v>
      </c>
      <c r="M175" s="163">
        <v>0</v>
      </c>
      <c r="N175" s="163">
        <v>253</v>
      </c>
      <c r="O175" s="163">
        <v>12</v>
      </c>
      <c r="P175" s="163">
        <v>83</v>
      </c>
      <c r="Q175" s="164">
        <v>6</v>
      </c>
      <c r="R175" s="164">
        <v>26</v>
      </c>
      <c r="S175" s="164">
        <v>18</v>
      </c>
      <c r="T175" s="164">
        <v>2</v>
      </c>
      <c r="U175" s="164">
        <v>2</v>
      </c>
      <c r="V175" s="164">
        <v>2</v>
      </c>
      <c r="W175" s="165">
        <f t="shared" si="4"/>
        <v>56</v>
      </c>
    </row>
    <row r="176" spans="1:23" s="161" customFormat="1" ht="15" x14ac:dyDescent="0.3">
      <c r="A176" s="180" t="s">
        <v>750</v>
      </c>
      <c r="B176" s="158" t="s">
        <v>751</v>
      </c>
      <c r="C176" s="181" t="s">
        <v>752</v>
      </c>
      <c r="D176" s="157" t="s">
        <v>213</v>
      </c>
      <c r="E176" s="8" t="s">
        <v>71</v>
      </c>
      <c r="F176" s="8" t="s">
        <v>5083</v>
      </c>
      <c r="G176" s="10" t="s">
        <v>72</v>
      </c>
      <c r="H176" s="10">
        <v>0</v>
      </c>
      <c r="I176" s="8" t="s">
        <v>73</v>
      </c>
      <c r="J176" s="72">
        <v>0</v>
      </c>
      <c r="K176" s="163">
        <v>685</v>
      </c>
      <c r="L176" s="163">
        <v>30</v>
      </c>
      <c r="M176" s="163">
        <v>2</v>
      </c>
      <c r="N176" s="163">
        <v>547</v>
      </c>
      <c r="O176" s="163">
        <v>139</v>
      </c>
      <c r="P176" s="163">
        <v>188</v>
      </c>
      <c r="Q176" s="164">
        <v>5</v>
      </c>
      <c r="R176" s="164">
        <v>54</v>
      </c>
      <c r="S176" s="164">
        <v>31</v>
      </c>
      <c r="T176" s="164">
        <v>5.7</v>
      </c>
      <c r="U176" s="164">
        <v>3</v>
      </c>
      <c r="V176" s="164">
        <v>3</v>
      </c>
      <c r="W176" s="165">
        <f t="shared" si="4"/>
        <v>101.7</v>
      </c>
    </row>
    <row r="177" spans="1:23" s="161" customFormat="1" ht="15" x14ac:dyDescent="0.3">
      <c r="A177" s="180" t="s">
        <v>753</v>
      </c>
      <c r="B177" s="158" t="s">
        <v>754</v>
      </c>
      <c r="C177" s="181" t="s">
        <v>755</v>
      </c>
      <c r="D177" s="157" t="s">
        <v>212</v>
      </c>
      <c r="E177" s="8" t="s">
        <v>5082</v>
      </c>
      <c r="F177" s="8" t="s">
        <v>5083</v>
      </c>
      <c r="G177" s="10" t="s">
        <v>72</v>
      </c>
      <c r="H177" s="10">
        <v>0</v>
      </c>
      <c r="I177" s="8" t="s">
        <v>73</v>
      </c>
      <c r="J177" s="72">
        <v>0</v>
      </c>
      <c r="K177" s="163">
        <v>481</v>
      </c>
      <c r="L177" s="163">
        <v>0</v>
      </c>
      <c r="M177" s="163">
        <v>0</v>
      </c>
      <c r="N177" s="163">
        <v>404</v>
      </c>
      <c r="O177" s="163">
        <v>29</v>
      </c>
      <c r="P177" s="163">
        <v>124</v>
      </c>
      <c r="Q177" s="164">
        <v>3.7</v>
      </c>
      <c r="R177" s="164">
        <v>33</v>
      </c>
      <c r="S177" s="164">
        <v>24</v>
      </c>
      <c r="T177" s="164">
        <v>5.9</v>
      </c>
      <c r="U177" s="164">
        <v>2</v>
      </c>
      <c r="V177" s="164">
        <v>3</v>
      </c>
      <c r="W177" s="165">
        <f t="shared" si="4"/>
        <v>71.600000000000009</v>
      </c>
    </row>
    <row r="178" spans="1:23" s="161" customFormat="1" ht="15" x14ac:dyDescent="0.3">
      <c r="A178" s="180" t="s">
        <v>756</v>
      </c>
      <c r="B178" s="158" t="s">
        <v>757</v>
      </c>
      <c r="C178" s="181" t="s">
        <v>758</v>
      </c>
      <c r="D178" s="157" t="s">
        <v>211</v>
      </c>
      <c r="E178" s="8" t="s">
        <v>71</v>
      </c>
      <c r="F178" s="8" t="s">
        <v>5081</v>
      </c>
      <c r="G178" s="10" t="s">
        <v>72</v>
      </c>
      <c r="H178" s="10">
        <v>0</v>
      </c>
      <c r="I178" s="8" t="s">
        <v>73</v>
      </c>
      <c r="J178" s="72">
        <v>0</v>
      </c>
      <c r="K178" s="163">
        <v>647</v>
      </c>
      <c r="L178" s="163">
        <v>46</v>
      </c>
      <c r="M178" s="163">
        <v>5</v>
      </c>
      <c r="N178" s="163">
        <v>558</v>
      </c>
      <c r="O178" s="163">
        <v>126</v>
      </c>
      <c r="P178" s="163">
        <v>158</v>
      </c>
      <c r="Q178" s="164">
        <v>11</v>
      </c>
      <c r="R178" s="164">
        <v>51</v>
      </c>
      <c r="S178" s="164">
        <v>30.1</v>
      </c>
      <c r="T178" s="164">
        <v>5.8</v>
      </c>
      <c r="U178" s="164">
        <v>2</v>
      </c>
      <c r="V178" s="164">
        <v>5</v>
      </c>
      <c r="W178" s="165">
        <f t="shared" si="4"/>
        <v>104.89999999999999</v>
      </c>
    </row>
    <row r="179" spans="1:23" s="161" customFormat="1" ht="15" x14ac:dyDescent="0.3">
      <c r="A179" s="180" t="s">
        <v>759</v>
      </c>
      <c r="B179" s="158" t="s">
        <v>760</v>
      </c>
      <c r="C179" s="181" t="s">
        <v>761</v>
      </c>
      <c r="D179" s="157" t="s">
        <v>211</v>
      </c>
      <c r="E179" s="8" t="s">
        <v>71</v>
      </c>
      <c r="F179" s="8" t="s">
        <v>5081</v>
      </c>
      <c r="G179" s="10" t="s">
        <v>72</v>
      </c>
      <c r="H179" s="10">
        <v>0</v>
      </c>
      <c r="I179" s="8" t="s">
        <v>73</v>
      </c>
      <c r="J179" s="72">
        <v>0</v>
      </c>
      <c r="K179" s="163">
        <v>212</v>
      </c>
      <c r="L179" s="163">
        <v>30</v>
      </c>
      <c r="M179" s="163">
        <v>1</v>
      </c>
      <c r="N179" s="163">
        <v>198</v>
      </c>
      <c r="O179" s="163">
        <v>22</v>
      </c>
      <c r="P179" s="163">
        <v>38</v>
      </c>
      <c r="Q179" s="164">
        <v>6</v>
      </c>
      <c r="R179" s="164">
        <v>10</v>
      </c>
      <c r="S179" s="164">
        <v>10.9</v>
      </c>
      <c r="T179" s="164">
        <v>2.9</v>
      </c>
      <c r="U179" s="164">
        <v>2</v>
      </c>
      <c r="V179" s="164">
        <v>2</v>
      </c>
      <c r="W179" s="165">
        <f t="shared" si="4"/>
        <v>33.799999999999997</v>
      </c>
    </row>
    <row r="180" spans="1:23" s="161" customFormat="1" ht="15" x14ac:dyDescent="0.3">
      <c r="A180" s="180" t="s">
        <v>762</v>
      </c>
      <c r="B180" s="158" t="s">
        <v>763</v>
      </c>
      <c r="C180" s="181" t="s">
        <v>764</v>
      </c>
      <c r="D180" s="157" t="s">
        <v>211</v>
      </c>
      <c r="E180" s="8" t="s">
        <v>71</v>
      </c>
      <c r="F180" s="8" t="s">
        <v>5081</v>
      </c>
      <c r="G180" s="10" t="s">
        <v>72</v>
      </c>
      <c r="H180" s="10">
        <v>0</v>
      </c>
      <c r="I180" s="8" t="s">
        <v>73</v>
      </c>
      <c r="J180" s="72">
        <v>0</v>
      </c>
      <c r="K180" s="163">
        <v>807</v>
      </c>
      <c r="L180" s="163">
        <v>93</v>
      </c>
      <c r="M180" s="163">
        <v>3</v>
      </c>
      <c r="N180" s="163">
        <v>664</v>
      </c>
      <c r="O180" s="163">
        <v>127</v>
      </c>
      <c r="P180" s="163">
        <v>135</v>
      </c>
      <c r="Q180" s="164">
        <v>5</v>
      </c>
      <c r="R180" s="164">
        <v>60</v>
      </c>
      <c r="S180" s="164">
        <v>19</v>
      </c>
      <c r="T180" s="164">
        <v>2.9</v>
      </c>
      <c r="U180" s="164">
        <v>4</v>
      </c>
      <c r="V180" s="164">
        <v>6</v>
      </c>
      <c r="W180" s="165">
        <f t="shared" si="4"/>
        <v>96.9</v>
      </c>
    </row>
    <row r="181" spans="1:23" s="161" customFormat="1" ht="15" x14ac:dyDescent="0.3">
      <c r="A181" s="180" t="s">
        <v>765</v>
      </c>
      <c r="B181" s="158" t="s">
        <v>766</v>
      </c>
      <c r="C181" s="181" t="s">
        <v>767</v>
      </c>
      <c r="D181" s="157" t="s">
        <v>211</v>
      </c>
      <c r="E181" s="8" t="s">
        <v>71</v>
      </c>
      <c r="F181" s="8" t="s">
        <v>5081</v>
      </c>
      <c r="G181" s="10" t="s">
        <v>72</v>
      </c>
      <c r="H181" s="10">
        <v>0</v>
      </c>
      <c r="I181" s="8" t="s">
        <v>73</v>
      </c>
      <c r="J181" s="72">
        <v>0</v>
      </c>
      <c r="K181" s="163">
        <v>817</v>
      </c>
      <c r="L181" s="163">
        <v>30</v>
      </c>
      <c r="M181" s="163">
        <v>5</v>
      </c>
      <c r="N181" s="163">
        <v>604</v>
      </c>
      <c r="O181" s="163">
        <v>188</v>
      </c>
      <c r="P181" s="163">
        <v>117</v>
      </c>
      <c r="Q181" s="164">
        <v>3</v>
      </c>
      <c r="R181" s="164">
        <v>55</v>
      </c>
      <c r="S181" s="164">
        <v>28</v>
      </c>
      <c r="T181" s="164">
        <v>3.8</v>
      </c>
      <c r="U181" s="164">
        <v>3</v>
      </c>
      <c r="V181" s="164">
        <v>5</v>
      </c>
      <c r="W181" s="165">
        <f t="shared" si="4"/>
        <v>97.8</v>
      </c>
    </row>
    <row r="182" spans="1:23" s="161" customFormat="1" ht="15" x14ac:dyDescent="0.3">
      <c r="A182" s="180" t="s">
        <v>768</v>
      </c>
      <c r="B182" s="158" t="s">
        <v>769</v>
      </c>
      <c r="C182" s="181" t="s">
        <v>770</v>
      </c>
      <c r="D182" s="157" t="s">
        <v>211</v>
      </c>
      <c r="E182" s="8" t="s">
        <v>71</v>
      </c>
      <c r="F182" s="8" t="s">
        <v>5081</v>
      </c>
      <c r="G182" s="10" t="s">
        <v>72</v>
      </c>
      <c r="H182" s="10">
        <v>0</v>
      </c>
      <c r="I182" s="8" t="s">
        <v>73</v>
      </c>
      <c r="J182" s="72">
        <v>0</v>
      </c>
      <c r="K182" s="163">
        <v>659</v>
      </c>
      <c r="L182" s="163">
        <v>79</v>
      </c>
      <c r="M182" s="163">
        <v>9</v>
      </c>
      <c r="N182" s="163">
        <v>496</v>
      </c>
      <c r="O182" s="163">
        <v>157</v>
      </c>
      <c r="P182" s="163">
        <v>93</v>
      </c>
      <c r="Q182" s="164">
        <v>15</v>
      </c>
      <c r="R182" s="164">
        <v>39</v>
      </c>
      <c r="S182" s="164">
        <v>31</v>
      </c>
      <c r="T182" s="164">
        <v>5.7</v>
      </c>
      <c r="U182" s="164">
        <v>2</v>
      </c>
      <c r="V182" s="164">
        <v>3.9</v>
      </c>
      <c r="W182" s="165">
        <f t="shared" si="4"/>
        <v>96.600000000000009</v>
      </c>
    </row>
    <row r="183" spans="1:23" s="161" customFormat="1" ht="15" x14ac:dyDescent="0.3">
      <c r="A183" s="180" t="s">
        <v>771</v>
      </c>
      <c r="B183" s="158" t="s">
        <v>772</v>
      </c>
      <c r="C183" s="181" t="s">
        <v>773</v>
      </c>
      <c r="D183" s="157" t="s">
        <v>211</v>
      </c>
      <c r="E183" s="8" t="s">
        <v>71</v>
      </c>
      <c r="F183" s="8" t="s">
        <v>5081</v>
      </c>
      <c r="G183" s="10" t="s">
        <v>72</v>
      </c>
      <c r="H183" s="10">
        <v>0</v>
      </c>
      <c r="I183" s="8" t="s">
        <v>73</v>
      </c>
      <c r="J183" s="72">
        <v>0</v>
      </c>
      <c r="K183" s="163">
        <v>1101</v>
      </c>
      <c r="L183" s="163">
        <v>46</v>
      </c>
      <c r="M183" s="163">
        <v>3</v>
      </c>
      <c r="N183" s="163">
        <v>835</v>
      </c>
      <c r="O183" s="163">
        <v>301</v>
      </c>
      <c r="P183" s="163">
        <v>157</v>
      </c>
      <c r="Q183" s="164">
        <v>8</v>
      </c>
      <c r="R183" s="164">
        <v>76</v>
      </c>
      <c r="S183" s="164">
        <v>39.5</v>
      </c>
      <c r="T183" s="164">
        <v>7.7</v>
      </c>
      <c r="U183" s="164">
        <v>4</v>
      </c>
      <c r="V183" s="164">
        <v>6</v>
      </c>
      <c r="W183" s="165">
        <f t="shared" si="4"/>
        <v>141.19999999999999</v>
      </c>
    </row>
    <row r="184" spans="1:23" s="161" customFormat="1" ht="15" x14ac:dyDescent="0.3">
      <c r="A184" s="180" t="s">
        <v>774</v>
      </c>
      <c r="B184" s="158" t="s">
        <v>775</v>
      </c>
      <c r="C184" s="181" t="s">
        <v>776</v>
      </c>
      <c r="D184" s="157" t="s">
        <v>212</v>
      </c>
      <c r="E184" s="8" t="s">
        <v>5082</v>
      </c>
      <c r="F184" s="8" t="s">
        <v>5083</v>
      </c>
      <c r="G184" s="10" t="s">
        <v>72</v>
      </c>
      <c r="H184" s="10">
        <v>0</v>
      </c>
      <c r="I184" s="8" t="s">
        <v>73</v>
      </c>
      <c r="J184" s="72">
        <v>0</v>
      </c>
      <c r="K184" s="163">
        <v>470</v>
      </c>
      <c r="L184" s="163">
        <v>0</v>
      </c>
      <c r="M184" s="163">
        <v>0</v>
      </c>
      <c r="N184" s="163">
        <v>437</v>
      </c>
      <c r="O184" s="163">
        <v>118</v>
      </c>
      <c r="P184" s="163">
        <v>118</v>
      </c>
      <c r="Q184" s="164">
        <v>10</v>
      </c>
      <c r="R184" s="164">
        <v>28</v>
      </c>
      <c r="S184" s="164">
        <v>11</v>
      </c>
      <c r="T184" s="164">
        <v>4</v>
      </c>
      <c r="U184" s="164">
        <v>3</v>
      </c>
      <c r="V184" s="164">
        <v>3</v>
      </c>
      <c r="W184" s="165">
        <f t="shared" si="4"/>
        <v>59</v>
      </c>
    </row>
    <row r="185" spans="1:23" s="161" customFormat="1" ht="15" x14ac:dyDescent="0.3">
      <c r="A185" s="180" t="s">
        <v>777</v>
      </c>
      <c r="B185" s="158" t="s">
        <v>778</v>
      </c>
      <c r="C185" s="181" t="s">
        <v>779</v>
      </c>
      <c r="D185" s="157" t="s">
        <v>211</v>
      </c>
      <c r="E185" s="8" t="s">
        <v>71</v>
      </c>
      <c r="F185" s="8" t="s">
        <v>5081</v>
      </c>
      <c r="G185" s="10" t="s">
        <v>72</v>
      </c>
      <c r="H185" s="10">
        <v>0</v>
      </c>
      <c r="I185" s="8" t="s">
        <v>73</v>
      </c>
      <c r="J185" s="72">
        <v>0</v>
      </c>
      <c r="K185" s="163">
        <v>431</v>
      </c>
      <c r="L185" s="163">
        <v>62</v>
      </c>
      <c r="M185" s="163">
        <v>3</v>
      </c>
      <c r="N185" s="163">
        <v>336</v>
      </c>
      <c r="O185" s="163">
        <v>44</v>
      </c>
      <c r="P185" s="163">
        <v>106</v>
      </c>
      <c r="Q185" s="164">
        <v>0</v>
      </c>
      <c r="R185" s="164">
        <v>35</v>
      </c>
      <c r="S185" s="164">
        <v>23.2</v>
      </c>
      <c r="T185" s="164">
        <v>2.9</v>
      </c>
      <c r="U185" s="164">
        <v>2</v>
      </c>
      <c r="V185" s="164">
        <v>4</v>
      </c>
      <c r="W185" s="165">
        <f t="shared" si="4"/>
        <v>67.099999999999994</v>
      </c>
    </row>
    <row r="186" spans="1:23" s="161" customFormat="1" ht="15" x14ac:dyDescent="0.3">
      <c r="A186" s="180" t="s">
        <v>780</v>
      </c>
      <c r="B186" s="158" t="s">
        <v>781</v>
      </c>
      <c r="C186" s="181" t="s">
        <v>782</v>
      </c>
      <c r="D186" s="157" t="s">
        <v>212</v>
      </c>
      <c r="E186" s="8" t="s">
        <v>5082</v>
      </c>
      <c r="F186" s="8" t="s">
        <v>5083</v>
      </c>
      <c r="G186" s="10" t="s">
        <v>72</v>
      </c>
      <c r="H186" s="10">
        <v>0</v>
      </c>
      <c r="I186" s="8" t="s">
        <v>73</v>
      </c>
      <c r="J186" s="72">
        <v>0</v>
      </c>
      <c r="K186" s="163">
        <v>1517</v>
      </c>
      <c r="L186" s="163">
        <v>0</v>
      </c>
      <c r="M186" s="163">
        <v>0</v>
      </c>
      <c r="N186" s="163">
        <v>1305</v>
      </c>
      <c r="O186" s="163">
        <v>513</v>
      </c>
      <c r="P186" s="163">
        <v>224</v>
      </c>
      <c r="Q186" s="164">
        <v>21</v>
      </c>
      <c r="R186" s="164">
        <v>104</v>
      </c>
      <c r="S186" s="164">
        <v>20.7</v>
      </c>
      <c r="T186" s="164">
        <v>5</v>
      </c>
      <c r="U186" s="164">
        <v>5</v>
      </c>
      <c r="V186" s="164">
        <v>8</v>
      </c>
      <c r="W186" s="165">
        <f t="shared" si="4"/>
        <v>163.69999999999999</v>
      </c>
    </row>
    <row r="187" spans="1:23" s="161" customFormat="1" ht="15" x14ac:dyDescent="0.3">
      <c r="A187" s="180" t="s">
        <v>783</v>
      </c>
      <c r="B187" s="158" t="s">
        <v>784</v>
      </c>
      <c r="C187" s="181" t="s">
        <v>785</v>
      </c>
      <c r="D187" s="157" t="s">
        <v>211</v>
      </c>
      <c r="E187" s="8" t="s">
        <v>71</v>
      </c>
      <c r="F187" s="8" t="s">
        <v>5081</v>
      </c>
      <c r="G187" s="10" t="s">
        <v>72</v>
      </c>
      <c r="H187" s="10">
        <v>0</v>
      </c>
      <c r="I187" s="8" t="s">
        <v>73</v>
      </c>
      <c r="J187" s="72">
        <v>0</v>
      </c>
      <c r="K187" s="163">
        <v>231</v>
      </c>
      <c r="L187" s="163">
        <v>46</v>
      </c>
      <c r="M187" s="163">
        <v>1</v>
      </c>
      <c r="N187" s="163">
        <v>213</v>
      </c>
      <c r="O187" s="163">
        <v>10</v>
      </c>
      <c r="P187" s="163">
        <v>47</v>
      </c>
      <c r="Q187" s="164">
        <v>2</v>
      </c>
      <c r="R187" s="164">
        <v>18</v>
      </c>
      <c r="S187" s="164">
        <v>13</v>
      </c>
      <c r="T187" s="164">
        <v>4.7</v>
      </c>
      <c r="U187" s="164">
        <v>2</v>
      </c>
      <c r="V187" s="164">
        <v>3</v>
      </c>
      <c r="W187" s="165">
        <f t="shared" si="4"/>
        <v>42.7</v>
      </c>
    </row>
    <row r="188" spans="1:23" s="161" customFormat="1" ht="15" x14ac:dyDescent="0.3">
      <c r="A188" s="180" t="s">
        <v>786</v>
      </c>
      <c r="B188" s="158" t="s">
        <v>787</v>
      </c>
      <c r="C188" s="181" t="s">
        <v>788</v>
      </c>
      <c r="D188" s="157" t="s">
        <v>211</v>
      </c>
      <c r="E188" s="8" t="s">
        <v>71</v>
      </c>
      <c r="F188" s="8" t="s">
        <v>5081</v>
      </c>
      <c r="G188" s="10" t="s">
        <v>72</v>
      </c>
      <c r="H188" s="10">
        <v>0</v>
      </c>
      <c r="I188" s="8" t="s">
        <v>73</v>
      </c>
      <c r="J188" s="72">
        <v>0</v>
      </c>
      <c r="K188" s="163">
        <v>900</v>
      </c>
      <c r="L188" s="163">
        <v>0</v>
      </c>
      <c r="M188" s="163">
        <v>0</v>
      </c>
      <c r="N188" s="163">
        <v>484</v>
      </c>
      <c r="O188" s="163">
        <v>98</v>
      </c>
      <c r="P188" s="163">
        <v>207</v>
      </c>
      <c r="Q188" s="164">
        <v>9</v>
      </c>
      <c r="R188" s="164">
        <v>71</v>
      </c>
      <c r="S188" s="164">
        <v>50.4</v>
      </c>
      <c r="T188" s="164">
        <v>9.3000000000000007</v>
      </c>
      <c r="U188" s="164">
        <v>3</v>
      </c>
      <c r="V188" s="164">
        <v>4</v>
      </c>
      <c r="W188" s="165">
        <f t="shared" si="4"/>
        <v>146.70000000000002</v>
      </c>
    </row>
    <row r="189" spans="1:23" s="161" customFormat="1" ht="15" x14ac:dyDescent="0.3">
      <c r="A189" s="180" t="s">
        <v>789</v>
      </c>
      <c r="B189" s="158" t="s">
        <v>790</v>
      </c>
      <c r="C189" s="181" t="s">
        <v>791</v>
      </c>
      <c r="D189" s="157" t="s">
        <v>212</v>
      </c>
      <c r="E189" s="8" t="s">
        <v>5082</v>
      </c>
      <c r="F189" s="8" t="s">
        <v>5083</v>
      </c>
      <c r="G189" s="10" t="s">
        <v>72</v>
      </c>
      <c r="H189" s="10">
        <v>0</v>
      </c>
      <c r="I189" s="8" t="s">
        <v>73</v>
      </c>
      <c r="J189" s="72">
        <v>0</v>
      </c>
      <c r="K189" s="163">
        <v>882</v>
      </c>
      <c r="L189" s="163">
        <v>0</v>
      </c>
      <c r="M189" s="163">
        <v>0</v>
      </c>
      <c r="N189" s="163">
        <v>860</v>
      </c>
      <c r="O189" s="163">
        <v>296</v>
      </c>
      <c r="P189" s="163">
        <v>130</v>
      </c>
      <c r="Q189" s="164">
        <v>10</v>
      </c>
      <c r="R189" s="164">
        <v>61</v>
      </c>
      <c r="S189" s="164">
        <v>11</v>
      </c>
      <c r="T189" s="164">
        <v>5.9</v>
      </c>
      <c r="U189" s="164">
        <v>4</v>
      </c>
      <c r="V189" s="164">
        <v>6</v>
      </c>
      <c r="W189" s="165">
        <f t="shared" si="4"/>
        <v>97.9</v>
      </c>
    </row>
    <row r="190" spans="1:23" s="161" customFormat="1" ht="15" x14ac:dyDescent="0.3">
      <c r="A190" s="180" t="s">
        <v>792</v>
      </c>
      <c r="B190" s="158" t="s">
        <v>793</v>
      </c>
      <c r="C190" s="181" t="s">
        <v>794</v>
      </c>
      <c r="D190" s="157" t="s">
        <v>211</v>
      </c>
      <c r="E190" s="8" t="s">
        <v>71</v>
      </c>
      <c r="F190" s="8" t="s">
        <v>5081</v>
      </c>
      <c r="G190" s="10" t="s">
        <v>72</v>
      </c>
      <c r="H190" s="10">
        <v>0</v>
      </c>
      <c r="I190" s="8" t="s">
        <v>73</v>
      </c>
      <c r="J190" s="72">
        <v>0</v>
      </c>
      <c r="K190" s="163">
        <v>370</v>
      </c>
      <c r="L190" s="163">
        <v>46</v>
      </c>
      <c r="M190" s="163">
        <v>5</v>
      </c>
      <c r="N190" s="163">
        <v>350</v>
      </c>
      <c r="O190" s="163">
        <v>30</v>
      </c>
      <c r="P190" s="163">
        <v>90</v>
      </c>
      <c r="Q190" s="164">
        <v>0</v>
      </c>
      <c r="R190" s="164">
        <v>33</v>
      </c>
      <c r="S190" s="164">
        <v>13.6</v>
      </c>
      <c r="T190" s="164">
        <v>4.8</v>
      </c>
      <c r="U190" s="164">
        <v>3</v>
      </c>
      <c r="V190" s="164">
        <v>4</v>
      </c>
      <c r="W190" s="165">
        <f t="shared" si="4"/>
        <v>58.4</v>
      </c>
    </row>
    <row r="191" spans="1:23" s="161" customFormat="1" ht="15" x14ac:dyDescent="0.3">
      <c r="A191" s="180" t="s">
        <v>795</v>
      </c>
      <c r="B191" s="158" t="s">
        <v>796</v>
      </c>
      <c r="C191" s="181" t="s">
        <v>797</v>
      </c>
      <c r="D191" s="157" t="s">
        <v>213</v>
      </c>
      <c r="E191" s="8" t="s">
        <v>71</v>
      </c>
      <c r="F191" s="8" t="s">
        <v>5083</v>
      </c>
      <c r="G191" s="10" t="s">
        <v>72</v>
      </c>
      <c r="H191" s="10">
        <v>0</v>
      </c>
      <c r="I191" s="8" t="s">
        <v>73</v>
      </c>
      <c r="J191" s="72">
        <v>0</v>
      </c>
      <c r="K191" s="163">
        <v>931</v>
      </c>
      <c r="L191" s="163">
        <v>46</v>
      </c>
      <c r="M191" s="163">
        <v>3</v>
      </c>
      <c r="N191" s="163">
        <v>713</v>
      </c>
      <c r="O191" s="163">
        <v>400</v>
      </c>
      <c r="P191" s="163">
        <v>188</v>
      </c>
      <c r="Q191" s="164">
        <v>13</v>
      </c>
      <c r="R191" s="164">
        <v>71</v>
      </c>
      <c r="S191" s="164">
        <v>46</v>
      </c>
      <c r="T191" s="164">
        <v>5.8</v>
      </c>
      <c r="U191" s="164">
        <v>4</v>
      </c>
      <c r="V191" s="164">
        <v>5</v>
      </c>
      <c r="W191" s="165">
        <f t="shared" si="4"/>
        <v>144.80000000000001</v>
      </c>
    </row>
    <row r="192" spans="1:23" s="161" customFormat="1" ht="15" x14ac:dyDescent="0.3">
      <c r="A192" s="180" t="s">
        <v>798</v>
      </c>
      <c r="B192" s="158" t="s">
        <v>799</v>
      </c>
      <c r="C192" s="181" t="s">
        <v>800</v>
      </c>
      <c r="D192" s="157" t="s">
        <v>213</v>
      </c>
      <c r="E192" s="8" t="s">
        <v>71</v>
      </c>
      <c r="F192" s="8" t="s">
        <v>5083</v>
      </c>
      <c r="G192" s="10" t="s">
        <v>72</v>
      </c>
      <c r="H192" s="10">
        <v>0</v>
      </c>
      <c r="I192" s="8" t="s">
        <v>73</v>
      </c>
      <c r="J192" s="72">
        <v>0</v>
      </c>
      <c r="K192" s="163">
        <v>997</v>
      </c>
      <c r="L192" s="163">
        <v>46</v>
      </c>
      <c r="M192" s="163">
        <v>2</v>
      </c>
      <c r="N192" s="163">
        <v>856</v>
      </c>
      <c r="O192" s="163">
        <v>275</v>
      </c>
      <c r="P192" s="163">
        <v>165</v>
      </c>
      <c r="Q192" s="164">
        <v>15</v>
      </c>
      <c r="R192" s="164">
        <v>70</v>
      </c>
      <c r="S192" s="164">
        <v>46.3</v>
      </c>
      <c r="T192" s="164">
        <v>4.7</v>
      </c>
      <c r="U192" s="164">
        <v>4</v>
      </c>
      <c r="V192" s="164">
        <v>3</v>
      </c>
      <c r="W192" s="165">
        <f t="shared" si="4"/>
        <v>143</v>
      </c>
    </row>
    <row r="193" spans="1:23" s="161" customFormat="1" ht="15" x14ac:dyDescent="0.3">
      <c r="A193" s="180" t="s">
        <v>801</v>
      </c>
      <c r="B193" s="158" t="s">
        <v>802</v>
      </c>
      <c r="C193" s="181" t="s">
        <v>803</v>
      </c>
      <c r="D193" s="157" t="s">
        <v>212</v>
      </c>
      <c r="E193" s="8" t="s">
        <v>5082</v>
      </c>
      <c r="F193" s="8" t="s">
        <v>5083</v>
      </c>
      <c r="G193" s="10" t="s">
        <v>72</v>
      </c>
      <c r="H193" s="10">
        <v>0</v>
      </c>
      <c r="I193" s="8" t="s">
        <v>73</v>
      </c>
      <c r="J193" s="72">
        <v>0</v>
      </c>
      <c r="K193" s="163">
        <v>1634</v>
      </c>
      <c r="L193" s="163">
        <v>0</v>
      </c>
      <c r="M193" s="163">
        <v>0</v>
      </c>
      <c r="N193" s="163">
        <v>1505</v>
      </c>
      <c r="O193" s="163">
        <v>452</v>
      </c>
      <c r="P193" s="163">
        <v>231</v>
      </c>
      <c r="Q193" s="164">
        <v>22</v>
      </c>
      <c r="R193" s="164">
        <v>80</v>
      </c>
      <c r="S193" s="164">
        <v>21.7</v>
      </c>
      <c r="T193" s="164">
        <v>4</v>
      </c>
      <c r="U193" s="164">
        <v>4</v>
      </c>
      <c r="V193" s="164">
        <v>5</v>
      </c>
      <c r="W193" s="165">
        <f t="shared" si="4"/>
        <v>136.69999999999999</v>
      </c>
    </row>
    <row r="194" spans="1:23" s="161" customFormat="1" ht="15" x14ac:dyDescent="0.3">
      <c r="A194" s="180" t="s">
        <v>804</v>
      </c>
      <c r="B194" s="158" t="s">
        <v>805</v>
      </c>
      <c r="C194" s="181" t="s">
        <v>806</v>
      </c>
      <c r="D194" s="157" t="s">
        <v>212</v>
      </c>
      <c r="E194" s="8" t="s">
        <v>5082</v>
      </c>
      <c r="F194" s="8" t="s">
        <v>5083</v>
      </c>
      <c r="G194" s="10" t="s">
        <v>72</v>
      </c>
      <c r="H194" s="10">
        <v>0</v>
      </c>
      <c r="I194" s="8" t="s">
        <v>73</v>
      </c>
      <c r="J194" s="72">
        <v>0</v>
      </c>
      <c r="K194" s="163">
        <v>1359</v>
      </c>
      <c r="L194" s="163">
        <v>0</v>
      </c>
      <c r="M194" s="163">
        <v>0</v>
      </c>
      <c r="N194" s="163">
        <v>1085</v>
      </c>
      <c r="O194" s="163">
        <v>142</v>
      </c>
      <c r="P194" s="163">
        <v>211</v>
      </c>
      <c r="Q194" s="164">
        <v>26</v>
      </c>
      <c r="R194" s="164">
        <v>78</v>
      </c>
      <c r="S194" s="164">
        <v>26.2</v>
      </c>
      <c r="T194" s="164">
        <v>4.8</v>
      </c>
      <c r="U194" s="164">
        <v>5</v>
      </c>
      <c r="V194" s="164">
        <v>7</v>
      </c>
      <c r="W194" s="165">
        <f t="shared" si="4"/>
        <v>147</v>
      </c>
    </row>
    <row r="195" spans="1:23" s="161" customFormat="1" ht="15" x14ac:dyDescent="0.3">
      <c r="A195" s="180" t="s">
        <v>807</v>
      </c>
      <c r="B195" s="158" t="s">
        <v>808</v>
      </c>
      <c r="C195" s="181" t="s">
        <v>809</v>
      </c>
      <c r="D195" s="157" t="s">
        <v>213</v>
      </c>
      <c r="E195" s="8" t="s">
        <v>71</v>
      </c>
      <c r="F195" s="8" t="s">
        <v>5083</v>
      </c>
      <c r="G195" s="10" t="s">
        <v>72</v>
      </c>
      <c r="H195" s="10">
        <v>0</v>
      </c>
      <c r="I195" s="8" t="s">
        <v>73</v>
      </c>
      <c r="J195" s="72">
        <v>0</v>
      </c>
      <c r="K195" s="163">
        <v>1209</v>
      </c>
      <c r="L195" s="163">
        <v>31</v>
      </c>
      <c r="M195" s="163">
        <v>3</v>
      </c>
      <c r="N195" s="163">
        <v>723</v>
      </c>
      <c r="O195" s="163">
        <v>148</v>
      </c>
      <c r="P195" s="163">
        <v>171</v>
      </c>
      <c r="Q195" s="164">
        <v>14</v>
      </c>
      <c r="R195" s="164">
        <v>65</v>
      </c>
      <c r="S195" s="164">
        <v>19.3</v>
      </c>
      <c r="T195" s="164">
        <v>4.4000000000000004</v>
      </c>
      <c r="U195" s="164">
        <v>3</v>
      </c>
      <c r="V195" s="164">
        <v>3</v>
      </c>
      <c r="W195" s="165">
        <f t="shared" si="4"/>
        <v>108.7</v>
      </c>
    </row>
    <row r="196" spans="1:23" s="161" customFormat="1" ht="15" x14ac:dyDescent="0.3">
      <c r="A196" s="180" t="s">
        <v>810</v>
      </c>
      <c r="B196" s="158" t="s">
        <v>811</v>
      </c>
      <c r="C196" s="181" t="s">
        <v>812</v>
      </c>
      <c r="D196" s="157" t="s">
        <v>211</v>
      </c>
      <c r="E196" s="8" t="s">
        <v>71</v>
      </c>
      <c r="F196" s="8" t="s">
        <v>5081</v>
      </c>
      <c r="G196" s="10" t="s">
        <v>72</v>
      </c>
      <c r="H196" s="10">
        <v>0</v>
      </c>
      <c r="I196" s="8" t="s">
        <v>73</v>
      </c>
      <c r="J196" s="72">
        <v>0</v>
      </c>
      <c r="K196" s="163">
        <v>1096</v>
      </c>
      <c r="L196" s="163">
        <v>62</v>
      </c>
      <c r="M196" s="163">
        <v>4</v>
      </c>
      <c r="N196" s="163">
        <v>782</v>
      </c>
      <c r="O196" s="163">
        <v>325</v>
      </c>
      <c r="P196" s="163">
        <v>188</v>
      </c>
      <c r="Q196" s="164">
        <v>10</v>
      </c>
      <c r="R196" s="164">
        <v>76</v>
      </c>
      <c r="S196" s="164">
        <v>38</v>
      </c>
      <c r="T196" s="164">
        <v>6.7</v>
      </c>
      <c r="U196" s="164">
        <v>4</v>
      </c>
      <c r="V196" s="164">
        <v>4</v>
      </c>
      <c r="W196" s="165">
        <f t="shared" si="4"/>
        <v>138.69999999999999</v>
      </c>
    </row>
    <row r="197" spans="1:23" s="161" customFormat="1" ht="15" x14ac:dyDescent="0.3">
      <c r="A197" s="180" t="s">
        <v>813</v>
      </c>
      <c r="B197" s="158" t="s">
        <v>814</v>
      </c>
      <c r="C197" s="181" t="s">
        <v>815</v>
      </c>
      <c r="D197" s="157" t="s">
        <v>5079</v>
      </c>
      <c r="E197" s="8" t="s">
        <v>92</v>
      </c>
      <c r="F197" s="8" t="s">
        <v>92</v>
      </c>
      <c r="G197" s="10" t="s">
        <v>72</v>
      </c>
      <c r="H197" s="10">
        <v>0</v>
      </c>
      <c r="I197" s="8" t="s">
        <v>73</v>
      </c>
      <c r="J197" s="72">
        <v>0</v>
      </c>
      <c r="K197" s="163">
        <v>356</v>
      </c>
      <c r="L197" s="163">
        <v>0</v>
      </c>
      <c r="M197" s="163">
        <v>0</v>
      </c>
      <c r="N197" s="163">
        <v>299</v>
      </c>
      <c r="O197" s="163">
        <v>117</v>
      </c>
      <c r="P197" s="163">
        <v>356</v>
      </c>
      <c r="Q197" s="164">
        <v>23</v>
      </c>
      <c r="R197" s="164">
        <v>75</v>
      </c>
      <c r="S197" s="164">
        <v>140</v>
      </c>
      <c r="T197" s="164">
        <v>23.8</v>
      </c>
      <c r="U197" s="164">
        <v>5</v>
      </c>
      <c r="V197" s="164">
        <v>5</v>
      </c>
      <c r="W197" s="165">
        <f t="shared" si="4"/>
        <v>271.8</v>
      </c>
    </row>
    <row r="198" spans="1:23" s="161" customFormat="1" ht="15" x14ac:dyDescent="0.3">
      <c r="A198" s="180" t="s">
        <v>816</v>
      </c>
      <c r="B198" s="158" t="s">
        <v>817</v>
      </c>
      <c r="C198" s="181" t="s">
        <v>818</v>
      </c>
      <c r="D198" s="157" t="s">
        <v>211</v>
      </c>
      <c r="E198" s="8" t="s">
        <v>71</v>
      </c>
      <c r="F198" s="8" t="s">
        <v>5081</v>
      </c>
      <c r="G198" s="10" t="s">
        <v>72</v>
      </c>
      <c r="H198" s="10">
        <v>0</v>
      </c>
      <c r="I198" s="8" t="s">
        <v>73</v>
      </c>
      <c r="J198" s="72">
        <v>0</v>
      </c>
      <c r="K198" s="163">
        <v>387</v>
      </c>
      <c r="L198" s="163">
        <v>46</v>
      </c>
      <c r="M198" s="163">
        <v>1</v>
      </c>
      <c r="N198" s="163">
        <v>332</v>
      </c>
      <c r="O198" s="163">
        <v>18</v>
      </c>
      <c r="P198" s="163">
        <v>80</v>
      </c>
      <c r="Q198" s="164">
        <v>0</v>
      </c>
      <c r="R198" s="164">
        <v>35</v>
      </c>
      <c r="S198" s="164">
        <v>24</v>
      </c>
      <c r="T198" s="164">
        <v>2.9</v>
      </c>
      <c r="U198" s="164">
        <v>2</v>
      </c>
      <c r="V198" s="164">
        <v>3</v>
      </c>
      <c r="W198" s="165">
        <f t="shared" si="4"/>
        <v>66.900000000000006</v>
      </c>
    </row>
    <row r="199" spans="1:23" s="161" customFormat="1" ht="15" x14ac:dyDescent="0.3">
      <c r="A199" s="180" t="s">
        <v>819</v>
      </c>
      <c r="B199" s="158" t="s">
        <v>820</v>
      </c>
      <c r="C199" s="181" t="s">
        <v>821</v>
      </c>
      <c r="D199" s="157" t="s">
        <v>212</v>
      </c>
      <c r="E199" s="8" t="s">
        <v>5082</v>
      </c>
      <c r="F199" s="8" t="s">
        <v>5083</v>
      </c>
      <c r="G199" s="10" t="s">
        <v>72</v>
      </c>
      <c r="H199" s="10">
        <v>0</v>
      </c>
      <c r="I199" s="8" t="s">
        <v>73</v>
      </c>
      <c r="J199" s="72">
        <v>0</v>
      </c>
      <c r="K199" s="163">
        <v>1772</v>
      </c>
      <c r="L199" s="163">
        <v>0</v>
      </c>
      <c r="M199" s="163">
        <v>0</v>
      </c>
      <c r="N199" s="163">
        <v>1259</v>
      </c>
      <c r="O199" s="163">
        <v>173</v>
      </c>
      <c r="P199" s="163">
        <v>254</v>
      </c>
      <c r="Q199" s="164">
        <v>17</v>
      </c>
      <c r="R199" s="164">
        <v>104</v>
      </c>
      <c r="S199" s="164">
        <v>29.1</v>
      </c>
      <c r="T199" s="164">
        <v>7.7</v>
      </c>
      <c r="U199" s="164">
        <v>5</v>
      </c>
      <c r="V199" s="164">
        <v>6</v>
      </c>
      <c r="W199" s="165">
        <f t="shared" si="4"/>
        <v>168.79999999999998</v>
      </c>
    </row>
    <row r="200" spans="1:23" s="161" customFormat="1" ht="15" x14ac:dyDescent="0.3">
      <c r="A200" s="180" t="s">
        <v>822</v>
      </c>
      <c r="B200" s="158" t="s">
        <v>823</v>
      </c>
      <c r="C200" s="181" t="s">
        <v>824</v>
      </c>
      <c r="D200" s="157" t="s">
        <v>213</v>
      </c>
      <c r="E200" s="8" t="s">
        <v>71</v>
      </c>
      <c r="F200" s="8" t="s">
        <v>5083</v>
      </c>
      <c r="G200" s="10" t="s">
        <v>72</v>
      </c>
      <c r="H200" s="10">
        <v>0</v>
      </c>
      <c r="I200" s="8" t="s">
        <v>73</v>
      </c>
      <c r="J200" s="72">
        <v>0</v>
      </c>
      <c r="K200" s="163">
        <v>1252</v>
      </c>
      <c r="L200" s="163">
        <v>30</v>
      </c>
      <c r="M200" s="163">
        <v>2</v>
      </c>
      <c r="N200" s="163">
        <v>901</v>
      </c>
      <c r="O200" s="163">
        <v>17</v>
      </c>
      <c r="P200" s="163">
        <v>103</v>
      </c>
      <c r="Q200" s="164">
        <v>9</v>
      </c>
      <c r="R200" s="164">
        <v>66</v>
      </c>
      <c r="S200" s="164">
        <v>35.700000000000003</v>
      </c>
      <c r="T200" s="164">
        <v>5.2</v>
      </c>
      <c r="U200" s="164">
        <v>4</v>
      </c>
      <c r="V200" s="164">
        <v>4</v>
      </c>
      <c r="W200" s="165">
        <f t="shared" si="4"/>
        <v>123.9</v>
      </c>
    </row>
    <row r="201" spans="1:23" s="161" customFormat="1" ht="15" x14ac:dyDescent="0.3">
      <c r="A201" s="180" t="s">
        <v>825</v>
      </c>
      <c r="B201" s="158" t="s">
        <v>826</v>
      </c>
      <c r="C201" s="181" t="s">
        <v>827</v>
      </c>
      <c r="D201" s="157" t="s">
        <v>211</v>
      </c>
      <c r="E201" s="8" t="s">
        <v>71</v>
      </c>
      <c r="F201" s="8" t="s">
        <v>5081</v>
      </c>
      <c r="G201" s="10" t="s">
        <v>72</v>
      </c>
      <c r="H201" s="10">
        <v>0</v>
      </c>
      <c r="I201" s="8" t="s">
        <v>73</v>
      </c>
      <c r="J201" s="72">
        <v>0</v>
      </c>
      <c r="K201" s="163">
        <v>504</v>
      </c>
      <c r="L201" s="163">
        <v>46</v>
      </c>
      <c r="M201" s="163">
        <v>5</v>
      </c>
      <c r="N201" s="163">
        <v>239</v>
      </c>
      <c r="O201" s="163">
        <v>30</v>
      </c>
      <c r="P201" s="163">
        <v>75</v>
      </c>
      <c r="Q201" s="164">
        <v>5</v>
      </c>
      <c r="R201" s="164">
        <v>32</v>
      </c>
      <c r="S201" s="164">
        <v>27.3</v>
      </c>
      <c r="T201" s="164">
        <v>1.9</v>
      </c>
      <c r="U201" s="164">
        <v>2</v>
      </c>
      <c r="V201" s="164">
        <v>3</v>
      </c>
      <c r="W201" s="165">
        <f t="shared" si="4"/>
        <v>71.2</v>
      </c>
    </row>
    <row r="202" spans="1:23" s="161" customFormat="1" ht="15" x14ac:dyDescent="0.3">
      <c r="A202" s="180" t="s">
        <v>828</v>
      </c>
      <c r="B202" s="158" t="s">
        <v>829</v>
      </c>
      <c r="C202" s="181" t="s">
        <v>830</v>
      </c>
      <c r="D202" s="157" t="s">
        <v>213</v>
      </c>
      <c r="E202" s="8" t="s">
        <v>71</v>
      </c>
      <c r="F202" s="8" t="s">
        <v>5083</v>
      </c>
      <c r="G202" s="10" t="s">
        <v>72</v>
      </c>
      <c r="H202" s="10">
        <v>0</v>
      </c>
      <c r="I202" s="8" t="s">
        <v>73</v>
      </c>
      <c r="J202" s="72">
        <v>0</v>
      </c>
      <c r="K202" s="163">
        <v>552</v>
      </c>
      <c r="L202" s="163">
        <v>77</v>
      </c>
      <c r="M202" s="163">
        <v>7</v>
      </c>
      <c r="N202" s="163">
        <v>460</v>
      </c>
      <c r="O202" s="163">
        <v>207</v>
      </c>
      <c r="P202" s="163">
        <v>121</v>
      </c>
      <c r="Q202" s="164">
        <v>5</v>
      </c>
      <c r="R202" s="164">
        <v>46</v>
      </c>
      <c r="S202" s="164">
        <v>27</v>
      </c>
      <c r="T202" s="164">
        <v>7.6</v>
      </c>
      <c r="U202" s="164">
        <v>3</v>
      </c>
      <c r="V202" s="164">
        <v>4</v>
      </c>
      <c r="W202" s="165">
        <f t="shared" si="4"/>
        <v>92.6</v>
      </c>
    </row>
    <row r="203" spans="1:23" s="161" customFormat="1" ht="15" x14ac:dyDescent="0.3">
      <c r="A203" s="180" t="s">
        <v>831</v>
      </c>
      <c r="B203" s="158" t="s">
        <v>832</v>
      </c>
      <c r="C203" s="181" t="s">
        <v>833</v>
      </c>
      <c r="D203" s="157" t="s">
        <v>212</v>
      </c>
      <c r="E203" s="8" t="s">
        <v>5082</v>
      </c>
      <c r="F203" s="8" t="s">
        <v>5083</v>
      </c>
      <c r="G203" s="10" t="s">
        <v>72</v>
      </c>
      <c r="H203" s="10">
        <v>0</v>
      </c>
      <c r="I203" s="8" t="s">
        <v>73</v>
      </c>
      <c r="J203" s="72">
        <v>0</v>
      </c>
      <c r="K203" s="163">
        <v>1325</v>
      </c>
      <c r="L203" s="163">
        <v>0</v>
      </c>
      <c r="M203" s="163">
        <v>0</v>
      </c>
      <c r="N203" s="163">
        <v>500</v>
      </c>
      <c r="O203" s="163">
        <v>14</v>
      </c>
      <c r="P203" s="163">
        <v>157</v>
      </c>
      <c r="Q203" s="164">
        <v>7</v>
      </c>
      <c r="R203" s="164">
        <v>70</v>
      </c>
      <c r="S203" s="164">
        <v>20</v>
      </c>
      <c r="T203" s="164">
        <v>4.8</v>
      </c>
      <c r="U203" s="164">
        <v>4</v>
      </c>
      <c r="V203" s="164">
        <v>4</v>
      </c>
      <c r="W203" s="165">
        <f t="shared" ref="W203:W266" si="5">SUM(Q203:V203)</f>
        <v>109.8</v>
      </c>
    </row>
    <row r="204" spans="1:23" s="161" customFormat="1" ht="15" x14ac:dyDescent="0.3">
      <c r="A204" s="180" t="s">
        <v>834</v>
      </c>
      <c r="B204" s="158" t="s">
        <v>835</v>
      </c>
      <c r="C204" s="181" t="s">
        <v>836</v>
      </c>
      <c r="D204" s="157" t="s">
        <v>212</v>
      </c>
      <c r="E204" s="8" t="s">
        <v>5082</v>
      </c>
      <c r="F204" s="8" t="s">
        <v>5083</v>
      </c>
      <c r="G204" s="10" t="s">
        <v>72</v>
      </c>
      <c r="H204" s="10">
        <v>0</v>
      </c>
      <c r="I204" s="8" t="s">
        <v>73</v>
      </c>
      <c r="J204" s="72">
        <v>0</v>
      </c>
      <c r="K204" s="163">
        <v>717</v>
      </c>
      <c r="L204" s="163">
        <v>0</v>
      </c>
      <c r="M204" s="163">
        <v>0</v>
      </c>
      <c r="N204" s="163">
        <v>611</v>
      </c>
      <c r="O204" s="163">
        <v>98</v>
      </c>
      <c r="P204" s="163">
        <v>126</v>
      </c>
      <c r="Q204" s="164">
        <v>2</v>
      </c>
      <c r="R204" s="164">
        <v>44</v>
      </c>
      <c r="S204" s="164">
        <v>19.100000000000001</v>
      </c>
      <c r="T204" s="164">
        <v>4.9000000000000004</v>
      </c>
      <c r="U204" s="164">
        <v>3</v>
      </c>
      <c r="V204" s="164">
        <v>4</v>
      </c>
      <c r="W204" s="165">
        <f t="shared" si="5"/>
        <v>77</v>
      </c>
    </row>
    <row r="205" spans="1:23" s="161" customFormat="1" ht="15" x14ac:dyDescent="0.3">
      <c r="A205" s="180" t="s">
        <v>837</v>
      </c>
      <c r="B205" s="158" t="s">
        <v>838</v>
      </c>
      <c r="C205" s="181" t="s">
        <v>839</v>
      </c>
      <c r="D205" s="157" t="s">
        <v>211</v>
      </c>
      <c r="E205" s="8" t="s">
        <v>71</v>
      </c>
      <c r="F205" s="8" t="s">
        <v>5081</v>
      </c>
      <c r="G205" s="10" t="s">
        <v>72</v>
      </c>
      <c r="H205" s="10">
        <v>0</v>
      </c>
      <c r="I205" s="8" t="s">
        <v>73</v>
      </c>
      <c r="J205" s="72">
        <v>0</v>
      </c>
      <c r="K205" s="163">
        <v>448</v>
      </c>
      <c r="L205" s="163">
        <v>62</v>
      </c>
      <c r="M205" s="163">
        <v>6</v>
      </c>
      <c r="N205" s="163">
        <v>398</v>
      </c>
      <c r="O205" s="163">
        <v>35</v>
      </c>
      <c r="P205" s="163">
        <v>53</v>
      </c>
      <c r="Q205" s="164">
        <v>3</v>
      </c>
      <c r="R205" s="164">
        <v>31</v>
      </c>
      <c r="S205" s="164">
        <v>17.600000000000001</v>
      </c>
      <c r="T205" s="164">
        <v>3.9</v>
      </c>
      <c r="U205" s="164">
        <v>3</v>
      </c>
      <c r="V205" s="164">
        <v>4</v>
      </c>
      <c r="W205" s="165">
        <f t="shared" si="5"/>
        <v>62.5</v>
      </c>
    </row>
    <row r="206" spans="1:23" s="161" customFormat="1" ht="15" x14ac:dyDescent="0.3">
      <c r="A206" s="180" t="s">
        <v>840</v>
      </c>
      <c r="B206" s="158" t="s">
        <v>841</v>
      </c>
      <c r="C206" s="181" t="s">
        <v>842</v>
      </c>
      <c r="D206" s="157" t="s">
        <v>211</v>
      </c>
      <c r="E206" s="8" t="s">
        <v>71</v>
      </c>
      <c r="F206" s="8" t="s">
        <v>5081</v>
      </c>
      <c r="G206" s="10" t="s">
        <v>72</v>
      </c>
      <c r="H206" s="10">
        <v>0</v>
      </c>
      <c r="I206" s="8" t="s">
        <v>73</v>
      </c>
      <c r="J206" s="72">
        <v>0</v>
      </c>
      <c r="K206" s="163">
        <v>181</v>
      </c>
      <c r="L206" s="163">
        <v>43</v>
      </c>
      <c r="M206" s="163">
        <v>1</v>
      </c>
      <c r="N206" s="163">
        <v>172</v>
      </c>
      <c r="O206" s="163">
        <v>8</v>
      </c>
      <c r="P206" s="163">
        <v>58</v>
      </c>
      <c r="Q206" s="164">
        <v>6</v>
      </c>
      <c r="R206" s="164">
        <v>18</v>
      </c>
      <c r="S206" s="164">
        <v>11</v>
      </c>
      <c r="T206" s="164">
        <v>2</v>
      </c>
      <c r="U206" s="164">
        <v>2</v>
      </c>
      <c r="V206" s="164">
        <v>3</v>
      </c>
      <c r="W206" s="165">
        <f t="shared" si="5"/>
        <v>42</v>
      </c>
    </row>
    <row r="207" spans="1:23" s="161" customFormat="1" ht="15" x14ac:dyDescent="0.3">
      <c r="A207" s="180" t="s">
        <v>843</v>
      </c>
      <c r="B207" s="158" t="s">
        <v>844</v>
      </c>
      <c r="C207" s="181" t="s">
        <v>845</v>
      </c>
      <c r="D207" s="157" t="s">
        <v>211</v>
      </c>
      <c r="E207" s="8" t="s">
        <v>71</v>
      </c>
      <c r="F207" s="8" t="s">
        <v>5081</v>
      </c>
      <c r="G207" s="10" t="s">
        <v>72</v>
      </c>
      <c r="H207" s="10">
        <v>0</v>
      </c>
      <c r="I207" s="8" t="s">
        <v>73</v>
      </c>
      <c r="J207" s="72">
        <v>0</v>
      </c>
      <c r="K207" s="163">
        <v>373</v>
      </c>
      <c r="L207" s="163">
        <v>30</v>
      </c>
      <c r="M207" s="163">
        <v>2</v>
      </c>
      <c r="N207" s="163">
        <v>303</v>
      </c>
      <c r="O207" s="163">
        <v>16</v>
      </c>
      <c r="P207" s="163">
        <v>96</v>
      </c>
      <c r="Q207" s="164">
        <v>6</v>
      </c>
      <c r="R207" s="164">
        <v>46</v>
      </c>
      <c r="S207" s="164">
        <v>30</v>
      </c>
      <c r="T207" s="164">
        <v>5.7</v>
      </c>
      <c r="U207" s="164">
        <v>3</v>
      </c>
      <c r="V207" s="164">
        <v>2</v>
      </c>
      <c r="W207" s="165">
        <f t="shared" si="5"/>
        <v>92.7</v>
      </c>
    </row>
    <row r="208" spans="1:23" s="161" customFormat="1" ht="15" x14ac:dyDescent="0.3">
      <c r="A208" s="180" t="s">
        <v>846</v>
      </c>
      <c r="B208" s="158" t="s">
        <v>847</v>
      </c>
      <c r="C208" s="181" t="s">
        <v>848</v>
      </c>
      <c r="D208" s="157" t="s">
        <v>211</v>
      </c>
      <c r="E208" s="8" t="s">
        <v>71</v>
      </c>
      <c r="F208" s="8" t="s">
        <v>5081</v>
      </c>
      <c r="G208" s="10" t="s">
        <v>72</v>
      </c>
      <c r="H208" s="10">
        <v>0</v>
      </c>
      <c r="I208" s="8" t="s">
        <v>73</v>
      </c>
      <c r="J208" s="72">
        <v>0</v>
      </c>
      <c r="K208" s="163">
        <v>291</v>
      </c>
      <c r="L208" s="163">
        <v>14</v>
      </c>
      <c r="M208" s="163">
        <v>0</v>
      </c>
      <c r="N208" s="163">
        <v>277</v>
      </c>
      <c r="O208" s="163">
        <v>21</v>
      </c>
      <c r="P208" s="163">
        <v>72</v>
      </c>
      <c r="Q208" s="164">
        <v>4</v>
      </c>
      <c r="R208" s="164">
        <v>22</v>
      </c>
      <c r="S208" s="164">
        <v>8.6</v>
      </c>
      <c r="T208" s="164">
        <v>0</v>
      </c>
      <c r="U208" s="164">
        <v>1</v>
      </c>
      <c r="V208" s="164">
        <v>3</v>
      </c>
      <c r="W208" s="165">
        <f t="shared" si="5"/>
        <v>38.6</v>
      </c>
    </row>
    <row r="209" spans="1:23" s="161" customFormat="1" ht="15" x14ac:dyDescent="0.3">
      <c r="A209" s="180" t="s">
        <v>849</v>
      </c>
      <c r="B209" s="158" t="s">
        <v>850</v>
      </c>
      <c r="C209" s="181" t="s">
        <v>851</v>
      </c>
      <c r="D209" s="157" t="s">
        <v>212</v>
      </c>
      <c r="E209" s="8" t="s">
        <v>5082</v>
      </c>
      <c r="F209" s="8" t="s">
        <v>5083</v>
      </c>
      <c r="G209" s="10" t="s">
        <v>72</v>
      </c>
      <c r="H209" s="10">
        <v>0</v>
      </c>
      <c r="I209" s="8" t="s">
        <v>73</v>
      </c>
      <c r="J209" s="72">
        <v>0</v>
      </c>
      <c r="K209" s="163">
        <v>416</v>
      </c>
      <c r="L209" s="163">
        <v>0</v>
      </c>
      <c r="M209" s="163">
        <v>0</v>
      </c>
      <c r="N209" s="163">
        <v>355</v>
      </c>
      <c r="O209" s="163">
        <v>126</v>
      </c>
      <c r="P209" s="163">
        <v>93</v>
      </c>
      <c r="Q209" s="164">
        <v>3</v>
      </c>
      <c r="R209" s="164">
        <v>30</v>
      </c>
      <c r="S209" s="164">
        <v>17.7</v>
      </c>
      <c r="T209" s="164">
        <v>3</v>
      </c>
      <c r="U209" s="164">
        <v>3</v>
      </c>
      <c r="V209" s="164">
        <v>6.1</v>
      </c>
      <c r="W209" s="165">
        <f t="shared" si="5"/>
        <v>62.800000000000004</v>
      </c>
    </row>
    <row r="210" spans="1:23" s="161" customFormat="1" ht="15" x14ac:dyDescent="0.3">
      <c r="A210" s="180" t="s">
        <v>852</v>
      </c>
      <c r="B210" s="158" t="s">
        <v>853</v>
      </c>
      <c r="C210" s="181" t="s">
        <v>854</v>
      </c>
      <c r="D210" s="157" t="s">
        <v>211</v>
      </c>
      <c r="E210" s="8" t="s">
        <v>71</v>
      </c>
      <c r="F210" s="8" t="s">
        <v>5081</v>
      </c>
      <c r="G210" s="10" t="s">
        <v>72</v>
      </c>
      <c r="H210" s="10">
        <v>0</v>
      </c>
      <c r="I210" s="8" t="s">
        <v>73</v>
      </c>
      <c r="J210" s="72">
        <v>0</v>
      </c>
      <c r="K210" s="163">
        <v>857</v>
      </c>
      <c r="L210" s="163">
        <v>0</v>
      </c>
      <c r="M210" s="163">
        <v>0</v>
      </c>
      <c r="N210" s="163">
        <v>563</v>
      </c>
      <c r="O210" s="163">
        <v>247</v>
      </c>
      <c r="P210" s="163">
        <v>147</v>
      </c>
      <c r="Q210" s="164">
        <v>10</v>
      </c>
      <c r="R210" s="164">
        <v>51</v>
      </c>
      <c r="S210" s="164">
        <v>30.8</v>
      </c>
      <c r="T210" s="164">
        <v>1.9</v>
      </c>
      <c r="U210" s="164">
        <v>3</v>
      </c>
      <c r="V210" s="164">
        <v>4</v>
      </c>
      <c r="W210" s="165">
        <f t="shared" si="5"/>
        <v>100.7</v>
      </c>
    </row>
    <row r="211" spans="1:23" s="161" customFormat="1" ht="15" x14ac:dyDescent="0.3">
      <c r="A211" s="180" t="s">
        <v>855</v>
      </c>
      <c r="B211" s="158" t="s">
        <v>856</v>
      </c>
      <c r="C211" s="181" t="s">
        <v>857</v>
      </c>
      <c r="D211" s="157" t="s">
        <v>211</v>
      </c>
      <c r="E211" s="8" t="s">
        <v>71</v>
      </c>
      <c r="F211" s="8" t="s">
        <v>5081</v>
      </c>
      <c r="G211" s="10" t="s">
        <v>72</v>
      </c>
      <c r="H211" s="10">
        <v>0</v>
      </c>
      <c r="I211" s="8" t="s">
        <v>73</v>
      </c>
      <c r="J211" s="72">
        <v>0</v>
      </c>
      <c r="K211" s="163">
        <v>810</v>
      </c>
      <c r="L211" s="163">
        <v>30</v>
      </c>
      <c r="M211" s="163">
        <v>0</v>
      </c>
      <c r="N211" s="163">
        <v>626</v>
      </c>
      <c r="O211" s="163">
        <v>199</v>
      </c>
      <c r="P211" s="163">
        <v>142</v>
      </c>
      <c r="Q211" s="164">
        <v>17</v>
      </c>
      <c r="R211" s="164">
        <v>40</v>
      </c>
      <c r="S211" s="164">
        <v>19</v>
      </c>
      <c r="T211" s="164">
        <v>4.7</v>
      </c>
      <c r="U211" s="164">
        <v>3</v>
      </c>
      <c r="V211" s="164">
        <v>4</v>
      </c>
      <c r="W211" s="165">
        <f t="shared" si="5"/>
        <v>87.7</v>
      </c>
    </row>
    <row r="212" spans="1:23" s="161" customFormat="1" ht="15" x14ac:dyDescent="0.3">
      <c r="A212" s="180" t="s">
        <v>858</v>
      </c>
      <c r="B212" s="158" t="s">
        <v>859</v>
      </c>
      <c r="C212" s="181" t="s">
        <v>860</v>
      </c>
      <c r="D212" s="157" t="s">
        <v>211</v>
      </c>
      <c r="E212" s="8" t="s">
        <v>71</v>
      </c>
      <c r="F212" s="8" t="s">
        <v>5081</v>
      </c>
      <c r="G212" s="10" t="s">
        <v>72</v>
      </c>
      <c r="H212" s="10">
        <v>0</v>
      </c>
      <c r="I212" s="8" t="s">
        <v>73</v>
      </c>
      <c r="J212" s="72">
        <v>0</v>
      </c>
      <c r="K212" s="163">
        <v>385</v>
      </c>
      <c r="L212" s="163">
        <v>30</v>
      </c>
      <c r="M212" s="163">
        <v>2</v>
      </c>
      <c r="N212" s="163">
        <v>304</v>
      </c>
      <c r="O212" s="163">
        <v>43</v>
      </c>
      <c r="P212" s="163">
        <v>55</v>
      </c>
      <c r="Q212" s="164">
        <v>2</v>
      </c>
      <c r="R212" s="164">
        <v>32</v>
      </c>
      <c r="S212" s="164">
        <v>11.9</v>
      </c>
      <c r="T212" s="164">
        <v>3.9</v>
      </c>
      <c r="U212" s="164">
        <v>3</v>
      </c>
      <c r="V212" s="164">
        <v>2</v>
      </c>
      <c r="W212" s="165">
        <f t="shared" si="5"/>
        <v>54.8</v>
      </c>
    </row>
    <row r="213" spans="1:23" s="161" customFormat="1" ht="15" x14ac:dyDescent="0.3">
      <c r="A213" s="180" t="s">
        <v>861</v>
      </c>
      <c r="B213" s="158" t="s">
        <v>862</v>
      </c>
      <c r="C213" s="181" t="s">
        <v>863</v>
      </c>
      <c r="D213" s="157" t="s">
        <v>211</v>
      </c>
      <c r="E213" s="8" t="s">
        <v>71</v>
      </c>
      <c r="F213" s="8" t="s">
        <v>5081</v>
      </c>
      <c r="G213" s="10" t="s">
        <v>72</v>
      </c>
      <c r="H213" s="10">
        <v>0</v>
      </c>
      <c r="I213" s="8" t="s">
        <v>73</v>
      </c>
      <c r="J213" s="72">
        <v>0</v>
      </c>
      <c r="K213" s="163">
        <v>433</v>
      </c>
      <c r="L213" s="163">
        <v>46</v>
      </c>
      <c r="M213" s="163">
        <v>5</v>
      </c>
      <c r="N213" s="163">
        <v>319</v>
      </c>
      <c r="O213" s="163">
        <v>30</v>
      </c>
      <c r="P213" s="163">
        <v>88</v>
      </c>
      <c r="Q213" s="164">
        <v>5</v>
      </c>
      <c r="R213" s="164">
        <v>33</v>
      </c>
      <c r="S213" s="164">
        <v>28.9</v>
      </c>
      <c r="T213" s="164">
        <v>5.8</v>
      </c>
      <c r="U213" s="164">
        <v>2</v>
      </c>
      <c r="V213" s="164">
        <v>4</v>
      </c>
      <c r="W213" s="165">
        <f t="shared" si="5"/>
        <v>78.7</v>
      </c>
    </row>
    <row r="214" spans="1:23" s="161" customFormat="1" ht="15" x14ac:dyDescent="0.3">
      <c r="A214" s="180" t="s">
        <v>864</v>
      </c>
      <c r="B214" s="158" t="s">
        <v>865</v>
      </c>
      <c r="C214" s="181" t="s">
        <v>866</v>
      </c>
      <c r="D214" s="157" t="s">
        <v>211</v>
      </c>
      <c r="E214" s="8" t="s">
        <v>71</v>
      </c>
      <c r="F214" s="8" t="s">
        <v>5081</v>
      </c>
      <c r="G214" s="10" t="s">
        <v>72</v>
      </c>
      <c r="H214" s="10">
        <v>0</v>
      </c>
      <c r="I214" s="8" t="s">
        <v>73</v>
      </c>
      <c r="J214" s="72">
        <v>0</v>
      </c>
      <c r="K214" s="163">
        <v>901</v>
      </c>
      <c r="L214" s="163">
        <v>30</v>
      </c>
      <c r="M214" s="163">
        <v>3</v>
      </c>
      <c r="N214" s="163">
        <v>749</v>
      </c>
      <c r="O214" s="163">
        <v>201</v>
      </c>
      <c r="P214" s="163">
        <v>144</v>
      </c>
      <c r="Q214" s="164">
        <v>14</v>
      </c>
      <c r="R214" s="164">
        <v>54</v>
      </c>
      <c r="S214" s="164">
        <v>34.200000000000003</v>
      </c>
      <c r="T214" s="164">
        <v>4.8</v>
      </c>
      <c r="U214" s="164">
        <v>4</v>
      </c>
      <c r="V214" s="164">
        <v>4</v>
      </c>
      <c r="W214" s="165">
        <f t="shared" si="5"/>
        <v>115</v>
      </c>
    </row>
    <row r="215" spans="1:23" s="161" customFormat="1" ht="15" x14ac:dyDescent="0.3">
      <c r="A215" s="180" t="s">
        <v>867</v>
      </c>
      <c r="B215" s="158" t="s">
        <v>868</v>
      </c>
      <c r="C215" s="181" t="s">
        <v>869</v>
      </c>
      <c r="D215" s="157" t="s">
        <v>211</v>
      </c>
      <c r="E215" s="8" t="s">
        <v>71</v>
      </c>
      <c r="F215" s="8" t="s">
        <v>5081</v>
      </c>
      <c r="G215" s="10" t="s">
        <v>72</v>
      </c>
      <c r="H215" s="10">
        <v>0</v>
      </c>
      <c r="I215" s="8" t="s">
        <v>73</v>
      </c>
      <c r="J215" s="72">
        <v>0</v>
      </c>
      <c r="K215" s="163">
        <v>734</v>
      </c>
      <c r="L215" s="163">
        <v>0</v>
      </c>
      <c r="M215" s="163">
        <v>0</v>
      </c>
      <c r="N215" s="163">
        <v>417</v>
      </c>
      <c r="O215" s="163">
        <v>159</v>
      </c>
      <c r="P215" s="163">
        <v>96</v>
      </c>
      <c r="Q215" s="164">
        <v>4</v>
      </c>
      <c r="R215" s="164">
        <v>43</v>
      </c>
      <c r="S215" s="164">
        <v>30</v>
      </c>
      <c r="T215" s="164">
        <v>1.8</v>
      </c>
      <c r="U215" s="164">
        <v>3</v>
      </c>
      <c r="V215" s="164">
        <v>3.9</v>
      </c>
      <c r="W215" s="165">
        <f t="shared" si="5"/>
        <v>85.7</v>
      </c>
    </row>
    <row r="216" spans="1:23" s="161" customFormat="1" ht="15" x14ac:dyDescent="0.3">
      <c r="A216" s="180" t="s">
        <v>870</v>
      </c>
      <c r="B216" s="158" t="s">
        <v>871</v>
      </c>
      <c r="C216" s="181" t="s">
        <v>872</v>
      </c>
      <c r="D216" s="157" t="s">
        <v>211</v>
      </c>
      <c r="E216" s="8" t="s">
        <v>71</v>
      </c>
      <c r="F216" s="8" t="s">
        <v>5081</v>
      </c>
      <c r="G216" s="10" t="s">
        <v>72</v>
      </c>
      <c r="H216" s="10">
        <v>0</v>
      </c>
      <c r="I216" s="8" t="s">
        <v>73</v>
      </c>
      <c r="J216" s="72">
        <v>0</v>
      </c>
      <c r="K216" s="163">
        <v>887</v>
      </c>
      <c r="L216" s="163">
        <v>1</v>
      </c>
      <c r="M216" s="163">
        <v>0</v>
      </c>
      <c r="N216" s="163">
        <v>680</v>
      </c>
      <c r="O216" s="163">
        <v>206</v>
      </c>
      <c r="P216" s="163">
        <v>142</v>
      </c>
      <c r="Q216" s="164">
        <v>23</v>
      </c>
      <c r="R216" s="164">
        <v>56</v>
      </c>
      <c r="S216" s="164">
        <v>34.9</v>
      </c>
      <c r="T216" s="164">
        <v>6.7</v>
      </c>
      <c r="U216" s="164">
        <v>3</v>
      </c>
      <c r="V216" s="164">
        <v>4</v>
      </c>
      <c r="W216" s="165">
        <f t="shared" si="5"/>
        <v>127.60000000000001</v>
      </c>
    </row>
    <row r="217" spans="1:23" s="161" customFormat="1" ht="15" x14ac:dyDescent="0.3">
      <c r="A217" s="180" t="s">
        <v>873</v>
      </c>
      <c r="B217" s="158" t="s">
        <v>874</v>
      </c>
      <c r="C217" s="181" t="s">
        <v>875</v>
      </c>
      <c r="D217" s="157" t="s">
        <v>211</v>
      </c>
      <c r="E217" s="8" t="s">
        <v>71</v>
      </c>
      <c r="F217" s="8" t="s">
        <v>5081</v>
      </c>
      <c r="G217" s="10" t="s">
        <v>72</v>
      </c>
      <c r="H217" s="10">
        <v>0</v>
      </c>
      <c r="I217" s="8" t="s">
        <v>73</v>
      </c>
      <c r="J217" s="72">
        <v>0</v>
      </c>
      <c r="K217" s="163">
        <v>198</v>
      </c>
      <c r="L217" s="163">
        <v>14</v>
      </c>
      <c r="M217" s="163">
        <v>2</v>
      </c>
      <c r="N217" s="163">
        <v>192</v>
      </c>
      <c r="O217" s="163">
        <v>23</v>
      </c>
      <c r="P217" s="163">
        <v>45</v>
      </c>
      <c r="Q217" s="164">
        <v>1</v>
      </c>
      <c r="R217" s="164">
        <v>15</v>
      </c>
      <c r="S217" s="164">
        <v>9</v>
      </c>
      <c r="T217" s="164">
        <v>3.9</v>
      </c>
      <c r="U217" s="164">
        <v>2</v>
      </c>
      <c r="V217" s="164">
        <v>2</v>
      </c>
      <c r="W217" s="165">
        <f t="shared" si="5"/>
        <v>32.9</v>
      </c>
    </row>
    <row r="218" spans="1:23" s="161" customFormat="1" ht="15" x14ac:dyDescent="0.3">
      <c r="A218" s="180" t="s">
        <v>876</v>
      </c>
      <c r="B218" s="158" t="s">
        <v>877</v>
      </c>
      <c r="C218" s="181" t="s">
        <v>878</v>
      </c>
      <c r="D218" s="157" t="s">
        <v>211</v>
      </c>
      <c r="E218" s="8" t="s">
        <v>71</v>
      </c>
      <c r="F218" s="8" t="s">
        <v>5081</v>
      </c>
      <c r="G218" s="10" t="s">
        <v>72</v>
      </c>
      <c r="H218" s="10">
        <v>0</v>
      </c>
      <c r="I218" s="8" t="s">
        <v>73</v>
      </c>
      <c r="J218" s="72">
        <v>0</v>
      </c>
      <c r="K218" s="163">
        <v>628</v>
      </c>
      <c r="L218" s="163">
        <v>64</v>
      </c>
      <c r="M218" s="163">
        <v>2</v>
      </c>
      <c r="N218" s="163">
        <v>523</v>
      </c>
      <c r="O218" s="163">
        <v>100</v>
      </c>
      <c r="P218" s="163">
        <v>172</v>
      </c>
      <c r="Q218" s="164">
        <v>8</v>
      </c>
      <c r="R218" s="164">
        <v>42</v>
      </c>
      <c r="S218" s="164">
        <v>44.9</v>
      </c>
      <c r="T218" s="164">
        <v>3.8</v>
      </c>
      <c r="U218" s="164">
        <v>3</v>
      </c>
      <c r="V218" s="164">
        <v>3</v>
      </c>
      <c r="W218" s="165">
        <f t="shared" si="5"/>
        <v>104.7</v>
      </c>
    </row>
    <row r="219" spans="1:23" s="161" customFormat="1" ht="15" x14ac:dyDescent="0.3">
      <c r="A219" s="180" t="s">
        <v>879</v>
      </c>
      <c r="B219" s="158" t="s">
        <v>880</v>
      </c>
      <c r="C219" s="181" t="s">
        <v>881</v>
      </c>
      <c r="D219" s="157" t="s">
        <v>212</v>
      </c>
      <c r="E219" s="8" t="s">
        <v>5082</v>
      </c>
      <c r="F219" s="8" t="s">
        <v>5083</v>
      </c>
      <c r="G219" s="10" t="s">
        <v>72</v>
      </c>
      <c r="H219" s="10">
        <v>0</v>
      </c>
      <c r="I219" s="8" t="s">
        <v>73</v>
      </c>
      <c r="J219" s="72">
        <v>0</v>
      </c>
      <c r="K219" s="163">
        <v>1943</v>
      </c>
      <c r="L219" s="163">
        <v>0</v>
      </c>
      <c r="M219" s="163">
        <v>0</v>
      </c>
      <c r="N219" s="163">
        <v>1563</v>
      </c>
      <c r="O219" s="163">
        <v>255</v>
      </c>
      <c r="P219" s="163">
        <v>234</v>
      </c>
      <c r="Q219" s="164">
        <v>19</v>
      </c>
      <c r="R219" s="164">
        <v>102</v>
      </c>
      <c r="S219" s="164">
        <v>29.2</v>
      </c>
      <c r="T219" s="164">
        <v>5.9</v>
      </c>
      <c r="U219" s="164">
        <v>6</v>
      </c>
      <c r="V219" s="164">
        <v>7</v>
      </c>
      <c r="W219" s="165">
        <f t="shared" si="5"/>
        <v>169.1</v>
      </c>
    </row>
    <row r="220" spans="1:23" s="161" customFormat="1" ht="15" x14ac:dyDescent="0.3">
      <c r="A220" s="180" t="s">
        <v>882</v>
      </c>
      <c r="B220" s="158" t="s">
        <v>883</v>
      </c>
      <c r="C220" s="181" t="s">
        <v>884</v>
      </c>
      <c r="D220" s="157" t="s">
        <v>211</v>
      </c>
      <c r="E220" s="8" t="s">
        <v>71</v>
      </c>
      <c r="F220" s="8" t="s">
        <v>5081</v>
      </c>
      <c r="G220" s="10" t="s">
        <v>72</v>
      </c>
      <c r="H220" s="10">
        <v>0</v>
      </c>
      <c r="I220" s="8" t="s">
        <v>73</v>
      </c>
      <c r="J220" s="72">
        <v>0</v>
      </c>
      <c r="K220" s="163">
        <v>768</v>
      </c>
      <c r="L220" s="163">
        <v>30</v>
      </c>
      <c r="M220" s="163">
        <v>2</v>
      </c>
      <c r="N220" s="163">
        <v>287</v>
      </c>
      <c r="O220" s="163">
        <v>40</v>
      </c>
      <c r="P220" s="163">
        <v>136</v>
      </c>
      <c r="Q220" s="164">
        <v>8</v>
      </c>
      <c r="R220" s="164">
        <v>49</v>
      </c>
      <c r="S220" s="164">
        <v>9.9</v>
      </c>
      <c r="T220" s="164">
        <v>5.8</v>
      </c>
      <c r="U220" s="164">
        <v>3</v>
      </c>
      <c r="V220" s="164">
        <v>3</v>
      </c>
      <c r="W220" s="165">
        <f t="shared" si="5"/>
        <v>78.7</v>
      </c>
    </row>
    <row r="221" spans="1:23" s="161" customFormat="1" ht="30" x14ac:dyDescent="0.3">
      <c r="A221" s="180" t="s">
        <v>885</v>
      </c>
      <c r="B221" s="158" t="s">
        <v>886</v>
      </c>
      <c r="C221" s="181" t="s">
        <v>887</v>
      </c>
      <c r="D221" s="157" t="s">
        <v>211</v>
      </c>
      <c r="E221" s="8" t="s">
        <v>71</v>
      </c>
      <c r="F221" s="8" t="s">
        <v>5081</v>
      </c>
      <c r="G221" s="10" t="s">
        <v>72</v>
      </c>
      <c r="H221" s="10">
        <v>0</v>
      </c>
      <c r="I221" s="8" t="s">
        <v>73</v>
      </c>
      <c r="J221" s="72">
        <v>0</v>
      </c>
      <c r="K221" s="163">
        <v>127</v>
      </c>
      <c r="L221" s="163">
        <v>26</v>
      </c>
      <c r="M221" s="163">
        <v>1</v>
      </c>
      <c r="N221" s="163">
        <v>119</v>
      </c>
      <c r="O221" s="163">
        <v>3</v>
      </c>
      <c r="P221" s="163">
        <v>22</v>
      </c>
      <c r="Q221" s="164">
        <v>4</v>
      </c>
      <c r="R221" s="164">
        <v>8</v>
      </c>
      <c r="S221" s="164">
        <v>9</v>
      </c>
      <c r="T221" s="164">
        <v>2.9</v>
      </c>
      <c r="U221" s="164">
        <v>2</v>
      </c>
      <c r="V221" s="164">
        <v>2</v>
      </c>
      <c r="W221" s="165">
        <f t="shared" si="5"/>
        <v>27.9</v>
      </c>
    </row>
    <row r="222" spans="1:23" s="161" customFormat="1" ht="30" x14ac:dyDescent="0.3">
      <c r="A222" s="180" t="s">
        <v>888</v>
      </c>
      <c r="B222" s="158" t="s">
        <v>889</v>
      </c>
      <c r="C222" s="181" t="s">
        <v>890</v>
      </c>
      <c r="D222" s="157" t="s">
        <v>211</v>
      </c>
      <c r="E222" s="8" t="s">
        <v>71</v>
      </c>
      <c r="F222" s="8" t="s">
        <v>5081</v>
      </c>
      <c r="G222" s="10" t="s">
        <v>72</v>
      </c>
      <c r="H222" s="10">
        <v>0</v>
      </c>
      <c r="I222" s="8" t="s">
        <v>73</v>
      </c>
      <c r="J222" s="72">
        <v>0</v>
      </c>
      <c r="K222" s="163">
        <v>453</v>
      </c>
      <c r="L222" s="163">
        <v>0</v>
      </c>
      <c r="M222" s="163">
        <v>0</v>
      </c>
      <c r="N222" s="163">
        <v>309</v>
      </c>
      <c r="O222" s="163">
        <v>57</v>
      </c>
      <c r="P222" s="163">
        <v>103</v>
      </c>
      <c r="Q222" s="164">
        <v>2</v>
      </c>
      <c r="R222" s="164">
        <v>38</v>
      </c>
      <c r="S222" s="164">
        <v>16.2</v>
      </c>
      <c r="T222" s="164">
        <v>3.7</v>
      </c>
      <c r="U222" s="164">
        <v>2</v>
      </c>
      <c r="V222" s="164">
        <v>4</v>
      </c>
      <c r="W222" s="165">
        <f t="shared" si="5"/>
        <v>65.900000000000006</v>
      </c>
    </row>
    <row r="223" spans="1:23" s="161" customFormat="1" ht="30" x14ac:dyDescent="0.3">
      <c r="A223" s="180" t="s">
        <v>891</v>
      </c>
      <c r="B223" s="158" t="s">
        <v>892</v>
      </c>
      <c r="C223" s="181" t="s">
        <v>893</v>
      </c>
      <c r="D223" s="157" t="s">
        <v>85</v>
      </c>
      <c r="E223" s="8" t="s">
        <v>5082</v>
      </c>
      <c r="F223" s="8" t="s">
        <v>5084</v>
      </c>
      <c r="G223" s="10" t="s">
        <v>72</v>
      </c>
      <c r="H223" s="10">
        <v>0</v>
      </c>
      <c r="I223" s="8" t="s">
        <v>73</v>
      </c>
      <c r="J223" s="72">
        <v>0</v>
      </c>
      <c r="K223" s="163">
        <v>349</v>
      </c>
      <c r="L223" s="163">
        <v>0</v>
      </c>
      <c r="M223" s="163">
        <v>0</v>
      </c>
      <c r="N223" s="163">
        <v>320</v>
      </c>
      <c r="O223" s="163">
        <v>16</v>
      </c>
      <c r="P223" s="163">
        <v>85</v>
      </c>
      <c r="Q223" s="164">
        <v>1</v>
      </c>
      <c r="R223" s="164">
        <v>34</v>
      </c>
      <c r="S223" s="164">
        <v>3</v>
      </c>
      <c r="T223" s="164">
        <v>3</v>
      </c>
      <c r="U223" s="164">
        <v>2</v>
      </c>
      <c r="V223" s="164">
        <v>2</v>
      </c>
      <c r="W223" s="165">
        <f t="shared" si="5"/>
        <v>45</v>
      </c>
    </row>
    <row r="224" spans="1:23" s="161" customFormat="1" ht="30" x14ac:dyDescent="0.3">
      <c r="A224" s="180" t="s">
        <v>894</v>
      </c>
      <c r="B224" s="158" t="s">
        <v>895</v>
      </c>
      <c r="C224" s="181" t="s">
        <v>896</v>
      </c>
      <c r="D224" s="157" t="s">
        <v>212</v>
      </c>
      <c r="E224" s="8" t="s">
        <v>5082</v>
      </c>
      <c r="F224" s="8" t="s">
        <v>5083</v>
      </c>
      <c r="G224" s="10" t="s">
        <v>72</v>
      </c>
      <c r="H224" s="10">
        <v>0</v>
      </c>
      <c r="I224" s="8" t="s">
        <v>73</v>
      </c>
      <c r="J224" s="72">
        <v>0</v>
      </c>
      <c r="K224" s="163">
        <v>151</v>
      </c>
      <c r="L224" s="163">
        <v>0</v>
      </c>
      <c r="M224" s="163">
        <v>0</v>
      </c>
      <c r="N224" s="163">
        <v>127</v>
      </c>
      <c r="O224" s="163">
        <v>8</v>
      </c>
      <c r="P224" s="163">
        <v>57</v>
      </c>
      <c r="Q224" s="164">
        <v>4</v>
      </c>
      <c r="R224" s="164">
        <v>13</v>
      </c>
      <c r="S224" s="164">
        <v>3</v>
      </c>
      <c r="T224" s="164">
        <v>1</v>
      </c>
      <c r="U224" s="164">
        <v>1</v>
      </c>
      <c r="V224" s="164">
        <v>2</v>
      </c>
      <c r="W224" s="165">
        <f t="shared" si="5"/>
        <v>24</v>
      </c>
    </row>
    <row r="225" spans="1:23" s="161" customFormat="1" ht="15" x14ac:dyDescent="0.3">
      <c r="A225" s="180" t="s">
        <v>897</v>
      </c>
      <c r="B225" s="158" t="s">
        <v>898</v>
      </c>
      <c r="C225" s="181" t="s">
        <v>899</v>
      </c>
      <c r="D225" s="157" t="s">
        <v>212</v>
      </c>
      <c r="E225" s="8" t="s">
        <v>5082</v>
      </c>
      <c r="F225" s="8" t="s">
        <v>5083</v>
      </c>
      <c r="G225" s="10" t="s">
        <v>72</v>
      </c>
      <c r="H225" s="10">
        <v>0</v>
      </c>
      <c r="I225" s="8" t="s">
        <v>73</v>
      </c>
      <c r="J225" s="72">
        <v>0</v>
      </c>
      <c r="K225" s="163">
        <v>269</v>
      </c>
      <c r="L225" s="163">
        <v>0</v>
      </c>
      <c r="M225" s="163">
        <v>0</v>
      </c>
      <c r="N225" s="163">
        <v>235</v>
      </c>
      <c r="O225" s="163">
        <v>14</v>
      </c>
      <c r="P225" s="163">
        <v>95</v>
      </c>
      <c r="Q225" s="164">
        <v>10</v>
      </c>
      <c r="R225" s="164">
        <v>15</v>
      </c>
      <c r="S225" s="164">
        <v>12.8</v>
      </c>
      <c r="T225" s="164">
        <v>0</v>
      </c>
      <c r="U225" s="164">
        <v>2</v>
      </c>
      <c r="V225" s="164">
        <v>3</v>
      </c>
      <c r="W225" s="165">
        <f t="shared" si="5"/>
        <v>42.8</v>
      </c>
    </row>
    <row r="226" spans="1:23" s="161" customFormat="1" ht="15" x14ac:dyDescent="0.3">
      <c r="A226" s="180" t="s">
        <v>900</v>
      </c>
      <c r="B226" s="158" t="s">
        <v>901</v>
      </c>
      <c r="C226" s="181" t="s">
        <v>902</v>
      </c>
      <c r="D226" s="157" t="s">
        <v>211</v>
      </c>
      <c r="E226" s="8" t="s">
        <v>71</v>
      </c>
      <c r="F226" s="8" t="s">
        <v>5081</v>
      </c>
      <c r="G226" s="10" t="s">
        <v>72</v>
      </c>
      <c r="H226" s="10">
        <v>0</v>
      </c>
      <c r="I226" s="8" t="s">
        <v>73</v>
      </c>
      <c r="J226" s="72">
        <v>0</v>
      </c>
      <c r="K226" s="163">
        <v>317</v>
      </c>
      <c r="L226" s="163">
        <v>30</v>
      </c>
      <c r="M226" s="163">
        <v>2</v>
      </c>
      <c r="N226" s="163">
        <v>278</v>
      </c>
      <c r="O226" s="163">
        <v>26</v>
      </c>
      <c r="P226" s="163">
        <v>51</v>
      </c>
      <c r="Q226" s="164">
        <v>9</v>
      </c>
      <c r="R226" s="164">
        <v>22</v>
      </c>
      <c r="S226" s="164">
        <v>18.2</v>
      </c>
      <c r="T226" s="164">
        <v>1</v>
      </c>
      <c r="U226" s="164">
        <v>2</v>
      </c>
      <c r="V226" s="164">
        <v>3</v>
      </c>
      <c r="W226" s="165">
        <f t="shared" si="5"/>
        <v>55.2</v>
      </c>
    </row>
    <row r="227" spans="1:23" s="161" customFormat="1" ht="15" x14ac:dyDescent="0.3">
      <c r="A227" s="180" t="s">
        <v>903</v>
      </c>
      <c r="B227" s="158" t="s">
        <v>904</v>
      </c>
      <c r="C227" s="181" t="s">
        <v>905</v>
      </c>
      <c r="D227" s="157" t="s">
        <v>211</v>
      </c>
      <c r="E227" s="8" t="s">
        <v>71</v>
      </c>
      <c r="F227" s="8" t="s">
        <v>5081</v>
      </c>
      <c r="G227" s="10" t="s">
        <v>72</v>
      </c>
      <c r="H227" s="10">
        <v>0</v>
      </c>
      <c r="I227" s="8" t="s">
        <v>73</v>
      </c>
      <c r="J227" s="72">
        <v>0</v>
      </c>
      <c r="K227" s="163">
        <v>88</v>
      </c>
      <c r="L227" s="163">
        <v>14</v>
      </c>
      <c r="M227" s="163">
        <v>0</v>
      </c>
      <c r="N227" s="163">
        <v>80</v>
      </c>
      <c r="O227" s="163">
        <v>5</v>
      </c>
      <c r="P227" s="163">
        <v>25</v>
      </c>
      <c r="Q227" s="164">
        <v>2</v>
      </c>
      <c r="R227" s="164">
        <v>11</v>
      </c>
      <c r="S227" s="164">
        <v>6.6</v>
      </c>
      <c r="T227" s="164">
        <v>2</v>
      </c>
      <c r="U227" s="164">
        <v>1</v>
      </c>
      <c r="V227" s="164">
        <v>2</v>
      </c>
      <c r="W227" s="165">
        <f t="shared" si="5"/>
        <v>24.6</v>
      </c>
    </row>
    <row r="228" spans="1:23" s="161" customFormat="1" ht="15" x14ac:dyDescent="0.3">
      <c r="A228" s="180" t="s">
        <v>906</v>
      </c>
      <c r="B228" s="158" t="s">
        <v>907</v>
      </c>
      <c r="C228" s="181" t="s">
        <v>908</v>
      </c>
      <c r="D228" s="157" t="s">
        <v>211</v>
      </c>
      <c r="E228" s="8" t="s">
        <v>71</v>
      </c>
      <c r="F228" s="8" t="s">
        <v>5081</v>
      </c>
      <c r="G228" s="10" t="s">
        <v>72</v>
      </c>
      <c r="H228" s="10">
        <v>0</v>
      </c>
      <c r="I228" s="8" t="s">
        <v>73</v>
      </c>
      <c r="J228" s="72">
        <v>0</v>
      </c>
      <c r="K228" s="163">
        <v>380</v>
      </c>
      <c r="L228" s="163">
        <v>48</v>
      </c>
      <c r="M228" s="163">
        <v>4</v>
      </c>
      <c r="N228" s="163">
        <v>354</v>
      </c>
      <c r="O228" s="163">
        <v>19</v>
      </c>
      <c r="P228" s="163">
        <v>117</v>
      </c>
      <c r="Q228" s="164">
        <v>3</v>
      </c>
      <c r="R228" s="164">
        <v>42</v>
      </c>
      <c r="S228" s="164">
        <v>31.6</v>
      </c>
      <c r="T228" s="164">
        <v>4.8</v>
      </c>
      <c r="U228" s="164">
        <v>2</v>
      </c>
      <c r="V228" s="164">
        <v>3</v>
      </c>
      <c r="W228" s="165">
        <f t="shared" si="5"/>
        <v>86.399999999999991</v>
      </c>
    </row>
    <row r="229" spans="1:23" s="161" customFormat="1" ht="15" x14ac:dyDescent="0.3">
      <c r="A229" s="180" t="s">
        <v>909</v>
      </c>
      <c r="B229" s="158" t="s">
        <v>910</v>
      </c>
      <c r="C229" s="181" t="s">
        <v>911</v>
      </c>
      <c r="D229" s="157" t="s">
        <v>211</v>
      </c>
      <c r="E229" s="8" t="s">
        <v>71</v>
      </c>
      <c r="F229" s="8" t="s">
        <v>5081</v>
      </c>
      <c r="G229" s="10" t="s">
        <v>72</v>
      </c>
      <c r="H229" s="10">
        <v>0</v>
      </c>
      <c r="I229" s="8" t="s">
        <v>73</v>
      </c>
      <c r="J229" s="72">
        <v>0</v>
      </c>
      <c r="K229" s="163">
        <v>328</v>
      </c>
      <c r="L229" s="163">
        <v>30</v>
      </c>
      <c r="M229" s="163">
        <v>3</v>
      </c>
      <c r="N229" s="163">
        <v>280</v>
      </c>
      <c r="O229" s="163">
        <v>10</v>
      </c>
      <c r="P229" s="163">
        <v>94</v>
      </c>
      <c r="Q229" s="164">
        <v>2</v>
      </c>
      <c r="R229" s="164">
        <v>22</v>
      </c>
      <c r="S229" s="164">
        <v>13</v>
      </c>
      <c r="T229" s="164">
        <v>1</v>
      </c>
      <c r="U229" s="164">
        <v>1</v>
      </c>
      <c r="V229" s="164">
        <v>3</v>
      </c>
      <c r="W229" s="165">
        <f t="shared" si="5"/>
        <v>42</v>
      </c>
    </row>
    <row r="230" spans="1:23" s="161" customFormat="1" ht="15" x14ac:dyDescent="0.3">
      <c r="A230" s="180" t="s">
        <v>912</v>
      </c>
      <c r="B230" s="158" t="s">
        <v>913</v>
      </c>
      <c r="C230" s="181" t="s">
        <v>914</v>
      </c>
      <c r="D230" s="157" t="s">
        <v>211</v>
      </c>
      <c r="E230" s="8" t="s">
        <v>71</v>
      </c>
      <c r="F230" s="8" t="s">
        <v>5081</v>
      </c>
      <c r="G230" s="10" t="s">
        <v>72</v>
      </c>
      <c r="H230" s="10">
        <v>0</v>
      </c>
      <c r="I230" s="8" t="s">
        <v>73</v>
      </c>
      <c r="J230" s="72">
        <v>0</v>
      </c>
      <c r="K230" s="163">
        <v>349</v>
      </c>
      <c r="L230" s="163">
        <v>31</v>
      </c>
      <c r="M230" s="163">
        <v>0</v>
      </c>
      <c r="N230" s="163">
        <v>337</v>
      </c>
      <c r="O230" s="163">
        <v>94</v>
      </c>
      <c r="P230" s="163">
        <v>69</v>
      </c>
      <c r="Q230" s="164">
        <v>4</v>
      </c>
      <c r="R230" s="164">
        <v>25</v>
      </c>
      <c r="S230" s="164">
        <v>15.6</v>
      </c>
      <c r="T230" s="164">
        <v>4.8</v>
      </c>
      <c r="U230" s="164">
        <v>4</v>
      </c>
      <c r="V230" s="164">
        <v>2</v>
      </c>
      <c r="W230" s="165">
        <f t="shared" si="5"/>
        <v>55.4</v>
      </c>
    </row>
    <row r="231" spans="1:23" s="161" customFormat="1" ht="15" x14ac:dyDescent="0.3">
      <c r="A231" s="180" t="s">
        <v>915</v>
      </c>
      <c r="B231" s="158" t="s">
        <v>916</v>
      </c>
      <c r="C231" s="181" t="s">
        <v>917</v>
      </c>
      <c r="D231" s="157" t="s">
        <v>211</v>
      </c>
      <c r="E231" s="8" t="s">
        <v>71</v>
      </c>
      <c r="F231" s="8" t="s">
        <v>5081</v>
      </c>
      <c r="G231" s="10" t="s">
        <v>72</v>
      </c>
      <c r="H231" s="10">
        <v>0</v>
      </c>
      <c r="I231" s="8" t="s">
        <v>73</v>
      </c>
      <c r="J231" s="72">
        <v>0</v>
      </c>
      <c r="K231" s="163">
        <v>544</v>
      </c>
      <c r="L231" s="163">
        <v>77</v>
      </c>
      <c r="M231" s="163">
        <v>1</v>
      </c>
      <c r="N231" s="163">
        <v>427</v>
      </c>
      <c r="O231" s="163">
        <v>85</v>
      </c>
      <c r="P231" s="163">
        <v>102</v>
      </c>
      <c r="Q231" s="164">
        <v>2</v>
      </c>
      <c r="R231" s="164">
        <v>44</v>
      </c>
      <c r="S231" s="164">
        <v>28.6</v>
      </c>
      <c r="T231" s="164">
        <v>4.8</v>
      </c>
      <c r="U231" s="164">
        <v>2</v>
      </c>
      <c r="V231" s="164">
        <v>4.9000000000000004</v>
      </c>
      <c r="W231" s="165">
        <f t="shared" si="5"/>
        <v>86.3</v>
      </c>
    </row>
    <row r="232" spans="1:23" s="161" customFormat="1" ht="15" x14ac:dyDescent="0.3">
      <c r="A232" s="180" t="s">
        <v>918</v>
      </c>
      <c r="B232" s="158" t="s">
        <v>919</v>
      </c>
      <c r="C232" s="181" t="s">
        <v>920</v>
      </c>
      <c r="D232" s="157" t="s">
        <v>211</v>
      </c>
      <c r="E232" s="8" t="s">
        <v>71</v>
      </c>
      <c r="F232" s="8" t="s">
        <v>5081</v>
      </c>
      <c r="G232" s="10" t="s">
        <v>72</v>
      </c>
      <c r="H232" s="10">
        <v>0</v>
      </c>
      <c r="I232" s="8" t="s">
        <v>73</v>
      </c>
      <c r="J232" s="72">
        <v>0</v>
      </c>
      <c r="K232" s="163">
        <v>377</v>
      </c>
      <c r="L232" s="163">
        <v>30</v>
      </c>
      <c r="M232" s="163">
        <v>3</v>
      </c>
      <c r="N232" s="163">
        <v>196</v>
      </c>
      <c r="O232" s="163">
        <v>27</v>
      </c>
      <c r="P232" s="163">
        <v>80</v>
      </c>
      <c r="Q232" s="164">
        <v>4</v>
      </c>
      <c r="R232" s="164">
        <v>29</v>
      </c>
      <c r="S232" s="164">
        <v>22</v>
      </c>
      <c r="T232" s="164">
        <v>2</v>
      </c>
      <c r="U232" s="164">
        <v>2</v>
      </c>
      <c r="V232" s="164">
        <v>2</v>
      </c>
      <c r="W232" s="165">
        <f t="shared" si="5"/>
        <v>61</v>
      </c>
    </row>
    <row r="233" spans="1:23" s="161" customFormat="1" ht="15" x14ac:dyDescent="0.3">
      <c r="A233" s="180" t="s">
        <v>921</v>
      </c>
      <c r="B233" s="158" t="s">
        <v>922</v>
      </c>
      <c r="C233" s="181" t="s">
        <v>923</v>
      </c>
      <c r="D233" s="157" t="s">
        <v>212</v>
      </c>
      <c r="E233" s="8" t="s">
        <v>5082</v>
      </c>
      <c r="F233" s="8" t="s">
        <v>5083</v>
      </c>
      <c r="G233" s="10" t="s">
        <v>72</v>
      </c>
      <c r="H233" s="10">
        <v>0</v>
      </c>
      <c r="I233" s="8" t="s">
        <v>73</v>
      </c>
      <c r="J233" s="72">
        <v>0</v>
      </c>
      <c r="K233" s="163">
        <v>1215</v>
      </c>
      <c r="L233" s="163">
        <v>0</v>
      </c>
      <c r="M233" s="163">
        <v>0</v>
      </c>
      <c r="N233" s="163">
        <v>852</v>
      </c>
      <c r="O233" s="163">
        <v>59</v>
      </c>
      <c r="P233" s="163">
        <v>215</v>
      </c>
      <c r="Q233" s="164">
        <v>22</v>
      </c>
      <c r="R233" s="164">
        <v>72</v>
      </c>
      <c r="S233" s="164">
        <v>28.8</v>
      </c>
      <c r="T233" s="164">
        <v>5.9</v>
      </c>
      <c r="U233" s="164">
        <v>4</v>
      </c>
      <c r="V233" s="164">
        <v>6</v>
      </c>
      <c r="W233" s="165">
        <f t="shared" si="5"/>
        <v>138.69999999999999</v>
      </c>
    </row>
    <row r="234" spans="1:23" s="161" customFormat="1" ht="15" x14ac:dyDescent="0.3">
      <c r="A234" s="180" t="s">
        <v>924</v>
      </c>
      <c r="B234" s="158" t="s">
        <v>925</v>
      </c>
      <c r="C234" s="181" t="s">
        <v>926</v>
      </c>
      <c r="D234" s="157" t="s">
        <v>211</v>
      </c>
      <c r="E234" s="8" t="s">
        <v>71</v>
      </c>
      <c r="F234" s="8" t="s">
        <v>5081</v>
      </c>
      <c r="G234" s="10" t="s">
        <v>72</v>
      </c>
      <c r="H234" s="10">
        <v>0</v>
      </c>
      <c r="I234" s="8" t="s">
        <v>73</v>
      </c>
      <c r="J234" s="72">
        <v>0</v>
      </c>
      <c r="K234" s="163">
        <v>371</v>
      </c>
      <c r="L234" s="163">
        <v>46</v>
      </c>
      <c r="M234" s="163">
        <v>0</v>
      </c>
      <c r="N234" s="163">
        <v>298</v>
      </c>
      <c r="O234" s="163">
        <v>23</v>
      </c>
      <c r="P234" s="163">
        <v>54</v>
      </c>
      <c r="Q234" s="164">
        <v>6</v>
      </c>
      <c r="R234" s="164">
        <v>24</v>
      </c>
      <c r="S234" s="164">
        <v>18.3</v>
      </c>
      <c r="T234" s="164">
        <v>3.8</v>
      </c>
      <c r="U234" s="164">
        <v>2</v>
      </c>
      <c r="V234" s="164">
        <v>3</v>
      </c>
      <c r="W234" s="165">
        <f t="shared" si="5"/>
        <v>57.099999999999994</v>
      </c>
    </row>
    <row r="235" spans="1:23" s="161" customFormat="1" ht="15" x14ac:dyDescent="0.3">
      <c r="A235" s="180" t="s">
        <v>927</v>
      </c>
      <c r="B235" s="158" t="s">
        <v>928</v>
      </c>
      <c r="C235" s="181" t="s">
        <v>929</v>
      </c>
      <c r="D235" s="157" t="s">
        <v>212</v>
      </c>
      <c r="E235" s="8" t="s">
        <v>5082</v>
      </c>
      <c r="F235" s="8" t="s">
        <v>5083</v>
      </c>
      <c r="G235" s="10" t="s">
        <v>72</v>
      </c>
      <c r="H235" s="10">
        <v>0</v>
      </c>
      <c r="I235" s="8" t="s">
        <v>73</v>
      </c>
      <c r="J235" s="72">
        <v>0</v>
      </c>
      <c r="K235" s="163">
        <v>1343</v>
      </c>
      <c r="L235" s="163">
        <v>0</v>
      </c>
      <c r="M235" s="163">
        <v>0</v>
      </c>
      <c r="N235" s="163">
        <v>1167</v>
      </c>
      <c r="O235" s="163">
        <v>235</v>
      </c>
      <c r="P235" s="163">
        <v>244</v>
      </c>
      <c r="Q235" s="164">
        <v>26</v>
      </c>
      <c r="R235" s="164">
        <v>67</v>
      </c>
      <c r="S235" s="164">
        <v>20.399999999999999</v>
      </c>
      <c r="T235" s="164">
        <v>5.9</v>
      </c>
      <c r="U235" s="164">
        <v>4</v>
      </c>
      <c r="V235" s="164">
        <v>5</v>
      </c>
      <c r="W235" s="165">
        <f t="shared" si="5"/>
        <v>128.30000000000001</v>
      </c>
    </row>
    <row r="236" spans="1:23" s="161" customFormat="1" ht="15" x14ac:dyDescent="0.3">
      <c r="A236" s="180" t="s">
        <v>930</v>
      </c>
      <c r="B236" s="158" t="s">
        <v>931</v>
      </c>
      <c r="C236" s="181" t="s">
        <v>932</v>
      </c>
      <c r="D236" s="157" t="s">
        <v>213</v>
      </c>
      <c r="E236" s="8" t="s">
        <v>71</v>
      </c>
      <c r="F236" s="8" t="s">
        <v>5083</v>
      </c>
      <c r="G236" s="10" t="s">
        <v>73</v>
      </c>
      <c r="H236" s="10" t="s">
        <v>73</v>
      </c>
      <c r="I236" s="8" t="s">
        <v>73</v>
      </c>
      <c r="J236" s="72">
        <v>0</v>
      </c>
      <c r="K236" s="163">
        <v>536</v>
      </c>
      <c r="L236" s="163">
        <v>77</v>
      </c>
      <c r="M236" s="163">
        <v>2</v>
      </c>
      <c r="N236" s="163">
        <v>306</v>
      </c>
      <c r="O236" s="163">
        <v>20</v>
      </c>
      <c r="P236" s="163">
        <v>106</v>
      </c>
      <c r="Q236" s="164">
        <v>5</v>
      </c>
      <c r="R236" s="164">
        <v>49</v>
      </c>
      <c r="S236" s="164">
        <v>23.6</v>
      </c>
      <c r="T236" s="164">
        <v>4.9000000000000004</v>
      </c>
      <c r="U236" s="164">
        <v>4</v>
      </c>
      <c r="V236" s="164">
        <v>2</v>
      </c>
      <c r="W236" s="165">
        <f t="shared" si="5"/>
        <v>88.5</v>
      </c>
    </row>
    <row r="237" spans="1:23" s="161" customFormat="1" ht="30" x14ac:dyDescent="0.3">
      <c r="A237" s="180" t="s">
        <v>933</v>
      </c>
      <c r="B237" s="158" t="s">
        <v>934</v>
      </c>
      <c r="C237" s="181" t="s">
        <v>935</v>
      </c>
      <c r="D237" s="157" t="s">
        <v>211</v>
      </c>
      <c r="E237" s="8" t="s">
        <v>71</v>
      </c>
      <c r="F237" s="8" t="s">
        <v>5081</v>
      </c>
      <c r="G237" s="10" t="s">
        <v>72</v>
      </c>
      <c r="H237" s="10">
        <v>0</v>
      </c>
      <c r="I237" s="8" t="s">
        <v>73</v>
      </c>
      <c r="J237" s="72">
        <v>0</v>
      </c>
      <c r="K237" s="163">
        <v>267</v>
      </c>
      <c r="L237" s="163">
        <v>51</v>
      </c>
      <c r="M237" s="163">
        <v>0</v>
      </c>
      <c r="N237" s="163">
        <v>251</v>
      </c>
      <c r="O237" s="163">
        <v>26</v>
      </c>
      <c r="P237" s="163">
        <v>75</v>
      </c>
      <c r="Q237" s="164">
        <v>6</v>
      </c>
      <c r="R237" s="164">
        <v>24</v>
      </c>
      <c r="S237" s="164">
        <v>14.8</v>
      </c>
      <c r="T237" s="164">
        <v>3.9</v>
      </c>
      <c r="U237" s="164">
        <v>2</v>
      </c>
      <c r="V237" s="164">
        <v>4</v>
      </c>
      <c r="W237" s="165">
        <f t="shared" si="5"/>
        <v>54.699999999999996</v>
      </c>
    </row>
    <row r="238" spans="1:23" s="161" customFormat="1" ht="15" x14ac:dyDescent="0.3">
      <c r="A238" s="180" t="s">
        <v>936</v>
      </c>
      <c r="B238" s="158" t="s">
        <v>937</v>
      </c>
      <c r="C238" s="181" t="s">
        <v>938</v>
      </c>
      <c r="D238" s="157" t="s">
        <v>212</v>
      </c>
      <c r="E238" s="8" t="s">
        <v>5082</v>
      </c>
      <c r="F238" s="8" t="s">
        <v>5083</v>
      </c>
      <c r="G238" s="10" t="s">
        <v>72</v>
      </c>
      <c r="H238" s="10">
        <v>0</v>
      </c>
      <c r="I238" s="8" t="s">
        <v>73</v>
      </c>
      <c r="J238" s="72">
        <v>0</v>
      </c>
      <c r="K238" s="163">
        <v>697</v>
      </c>
      <c r="L238" s="163">
        <v>0</v>
      </c>
      <c r="M238" s="163">
        <v>0</v>
      </c>
      <c r="N238" s="163">
        <v>544</v>
      </c>
      <c r="O238" s="163">
        <v>27</v>
      </c>
      <c r="P238" s="163">
        <v>134</v>
      </c>
      <c r="Q238" s="164">
        <v>3</v>
      </c>
      <c r="R238" s="164">
        <v>49</v>
      </c>
      <c r="S238" s="164">
        <v>17.899999999999999</v>
      </c>
      <c r="T238" s="164">
        <v>2</v>
      </c>
      <c r="U238" s="164">
        <v>2</v>
      </c>
      <c r="V238" s="164">
        <v>4</v>
      </c>
      <c r="W238" s="165">
        <f t="shared" si="5"/>
        <v>77.900000000000006</v>
      </c>
    </row>
    <row r="239" spans="1:23" s="161" customFormat="1" ht="15" x14ac:dyDescent="0.3">
      <c r="A239" s="180" t="s">
        <v>939</v>
      </c>
      <c r="B239" s="158" t="s">
        <v>940</v>
      </c>
      <c r="C239" s="181" t="s">
        <v>941</v>
      </c>
      <c r="D239" s="157" t="s">
        <v>211</v>
      </c>
      <c r="E239" s="8" t="s">
        <v>71</v>
      </c>
      <c r="F239" s="8" t="s">
        <v>5081</v>
      </c>
      <c r="G239" s="10" t="s">
        <v>72</v>
      </c>
      <c r="H239" s="10">
        <v>0</v>
      </c>
      <c r="I239" s="8" t="s">
        <v>73</v>
      </c>
      <c r="J239" s="72">
        <v>0</v>
      </c>
      <c r="K239" s="163">
        <v>159</v>
      </c>
      <c r="L239" s="163">
        <v>14</v>
      </c>
      <c r="M239" s="163">
        <v>2</v>
      </c>
      <c r="N239" s="163">
        <v>150</v>
      </c>
      <c r="O239" s="163">
        <v>11</v>
      </c>
      <c r="P239" s="163">
        <v>40</v>
      </c>
      <c r="Q239" s="164">
        <v>6</v>
      </c>
      <c r="R239" s="164">
        <v>8</v>
      </c>
      <c r="S239" s="164">
        <v>7.9</v>
      </c>
      <c r="T239" s="164">
        <v>1</v>
      </c>
      <c r="U239" s="164">
        <v>2</v>
      </c>
      <c r="V239" s="164">
        <v>2</v>
      </c>
      <c r="W239" s="165">
        <f t="shared" si="5"/>
        <v>26.9</v>
      </c>
    </row>
    <row r="240" spans="1:23" s="161" customFormat="1" ht="15" x14ac:dyDescent="0.3">
      <c r="A240" s="180" t="s">
        <v>942</v>
      </c>
      <c r="B240" s="158" t="s">
        <v>943</v>
      </c>
      <c r="C240" s="181" t="s">
        <v>944</v>
      </c>
      <c r="D240" s="157" t="s">
        <v>213</v>
      </c>
      <c r="E240" s="8" t="s">
        <v>71</v>
      </c>
      <c r="F240" s="8" t="s">
        <v>5083</v>
      </c>
      <c r="G240" s="10" t="s">
        <v>72</v>
      </c>
      <c r="H240" s="10">
        <v>0</v>
      </c>
      <c r="I240" s="8" t="s">
        <v>73</v>
      </c>
      <c r="J240" s="72">
        <v>0</v>
      </c>
      <c r="K240" s="163">
        <v>675</v>
      </c>
      <c r="L240" s="163">
        <v>30</v>
      </c>
      <c r="M240" s="163">
        <v>1</v>
      </c>
      <c r="N240" s="163">
        <v>629</v>
      </c>
      <c r="O240" s="163">
        <v>43</v>
      </c>
      <c r="P240" s="163">
        <v>207</v>
      </c>
      <c r="Q240" s="164">
        <v>16</v>
      </c>
      <c r="R240" s="164">
        <v>40</v>
      </c>
      <c r="S240" s="164">
        <v>23.6</v>
      </c>
      <c r="T240" s="164">
        <v>3.9</v>
      </c>
      <c r="U240" s="164">
        <v>3</v>
      </c>
      <c r="V240" s="164">
        <v>3</v>
      </c>
      <c r="W240" s="165">
        <f t="shared" si="5"/>
        <v>89.5</v>
      </c>
    </row>
    <row r="241" spans="1:23" s="161" customFormat="1" ht="15" x14ac:dyDescent="0.3">
      <c r="A241" s="180" t="s">
        <v>945</v>
      </c>
      <c r="B241" s="158" t="s">
        <v>946</v>
      </c>
      <c r="C241" s="181" t="s">
        <v>947</v>
      </c>
      <c r="D241" s="157" t="s">
        <v>211</v>
      </c>
      <c r="E241" s="8" t="s">
        <v>71</v>
      </c>
      <c r="F241" s="8" t="s">
        <v>5081</v>
      </c>
      <c r="G241" s="10" t="s">
        <v>72</v>
      </c>
      <c r="H241" s="10">
        <v>0</v>
      </c>
      <c r="I241" s="8" t="s">
        <v>73</v>
      </c>
      <c r="J241" s="72">
        <v>0</v>
      </c>
      <c r="K241" s="163">
        <v>351</v>
      </c>
      <c r="L241" s="163">
        <v>30</v>
      </c>
      <c r="M241" s="163">
        <v>2</v>
      </c>
      <c r="N241" s="163">
        <v>280</v>
      </c>
      <c r="O241" s="163">
        <v>32</v>
      </c>
      <c r="P241" s="163">
        <v>88</v>
      </c>
      <c r="Q241" s="164">
        <v>7</v>
      </c>
      <c r="R241" s="164">
        <v>29</v>
      </c>
      <c r="S241" s="164">
        <v>28</v>
      </c>
      <c r="T241" s="164">
        <v>5.8</v>
      </c>
      <c r="U241" s="164">
        <v>2</v>
      </c>
      <c r="V241" s="164">
        <v>3</v>
      </c>
      <c r="W241" s="165">
        <f t="shared" si="5"/>
        <v>74.8</v>
      </c>
    </row>
    <row r="242" spans="1:23" s="161" customFormat="1" ht="15" x14ac:dyDescent="0.3">
      <c r="A242" s="180" t="s">
        <v>948</v>
      </c>
      <c r="B242" s="158" t="s">
        <v>949</v>
      </c>
      <c r="C242" s="181" t="s">
        <v>950</v>
      </c>
      <c r="D242" s="157" t="s">
        <v>211</v>
      </c>
      <c r="E242" s="8" t="s">
        <v>71</v>
      </c>
      <c r="F242" s="8" t="s">
        <v>5081</v>
      </c>
      <c r="G242" s="10" t="s">
        <v>72</v>
      </c>
      <c r="H242" s="10">
        <v>0</v>
      </c>
      <c r="I242" s="8" t="s">
        <v>73</v>
      </c>
      <c r="J242" s="72">
        <v>0</v>
      </c>
      <c r="K242" s="163">
        <v>519</v>
      </c>
      <c r="L242" s="163">
        <v>30</v>
      </c>
      <c r="M242" s="163">
        <v>0</v>
      </c>
      <c r="N242" s="163">
        <v>496</v>
      </c>
      <c r="O242" s="163">
        <v>119</v>
      </c>
      <c r="P242" s="163">
        <v>119</v>
      </c>
      <c r="Q242" s="164">
        <v>14</v>
      </c>
      <c r="R242" s="164">
        <v>30</v>
      </c>
      <c r="S242" s="164">
        <v>19.7</v>
      </c>
      <c r="T242" s="164">
        <v>3</v>
      </c>
      <c r="U242" s="164">
        <v>3</v>
      </c>
      <c r="V242" s="164">
        <v>3</v>
      </c>
      <c r="W242" s="165">
        <f t="shared" si="5"/>
        <v>72.7</v>
      </c>
    </row>
    <row r="243" spans="1:23" s="161" customFormat="1" ht="15" x14ac:dyDescent="0.3">
      <c r="A243" s="180" t="s">
        <v>951</v>
      </c>
      <c r="B243" s="158" t="s">
        <v>952</v>
      </c>
      <c r="C243" s="181" t="s">
        <v>953</v>
      </c>
      <c r="D243" s="157" t="s">
        <v>212</v>
      </c>
      <c r="E243" s="8" t="s">
        <v>5082</v>
      </c>
      <c r="F243" s="8" t="s">
        <v>5083</v>
      </c>
      <c r="G243" s="10" t="s">
        <v>72</v>
      </c>
      <c r="H243" s="10">
        <v>0</v>
      </c>
      <c r="I243" s="8" t="s">
        <v>73</v>
      </c>
      <c r="J243" s="72">
        <v>0</v>
      </c>
      <c r="K243" s="163">
        <v>280</v>
      </c>
      <c r="L243" s="163">
        <v>0</v>
      </c>
      <c r="M243" s="163">
        <v>0</v>
      </c>
      <c r="N243" s="163">
        <v>271</v>
      </c>
      <c r="O243" s="163">
        <v>79</v>
      </c>
      <c r="P243" s="163">
        <v>72</v>
      </c>
      <c r="Q243" s="164">
        <v>5</v>
      </c>
      <c r="R243" s="164">
        <v>22</v>
      </c>
      <c r="S243" s="164">
        <v>9.6</v>
      </c>
      <c r="T243" s="164">
        <v>2</v>
      </c>
      <c r="U243" s="164">
        <v>2</v>
      </c>
      <c r="V243" s="164">
        <v>4</v>
      </c>
      <c r="W243" s="165">
        <f t="shared" si="5"/>
        <v>44.6</v>
      </c>
    </row>
    <row r="244" spans="1:23" s="161" customFormat="1" ht="15" x14ac:dyDescent="0.3">
      <c r="A244" s="180" t="s">
        <v>954</v>
      </c>
      <c r="B244" s="158" t="s">
        <v>955</v>
      </c>
      <c r="C244" s="181" t="s">
        <v>956</v>
      </c>
      <c r="D244" s="157" t="s">
        <v>212</v>
      </c>
      <c r="E244" s="8" t="s">
        <v>5082</v>
      </c>
      <c r="F244" s="8" t="s">
        <v>5083</v>
      </c>
      <c r="G244" s="10" t="s">
        <v>72</v>
      </c>
      <c r="H244" s="10">
        <v>0</v>
      </c>
      <c r="I244" s="8" t="s">
        <v>73</v>
      </c>
      <c r="J244" s="72">
        <v>0</v>
      </c>
      <c r="K244" s="163">
        <v>544</v>
      </c>
      <c r="L244" s="163">
        <v>0</v>
      </c>
      <c r="M244" s="163">
        <v>0</v>
      </c>
      <c r="N244" s="163">
        <v>509</v>
      </c>
      <c r="O244" s="163">
        <v>80</v>
      </c>
      <c r="P244" s="163">
        <v>133</v>
      </c>
      <c r="Q244" s="164">
        <v>8</v>
      </c>
      <c r="R244" s="164">
        <v>33</v>
      </c>
      <c r="S244" s="164">
        <v>20</v>
      </c>
      <c r="T244" s="164">
        <v>2</v>
      </c>
      <c r="U244" s="164">
        <v>2</v>
      </c>
      <c r="V244" s="164">
        <v>5</v>
      </c>
      <c r="W244" s="165">
        <f t="shared" si="5"/>
        <v>70</v>
      </c>
    </row>
    <row r="245" spans="1:23" s="161" customFormat="1" ht="15" x14ac:dyDescent="0.3">
      <c r="A245" s="180" t="s">
        <v>957</v>
      </c>
      <c r="B245" s="158" t="s">
        <v>958</v>
      </c>
      <c r="C245" s="181" t="s">
        <v>959</v>
      </c>
      <c r="D245" s="157" t="s">
        <v>211</v>
      </c>
      <c r="E245" s="8" t="s">
        <v>71</v>
      </c>
      <c r="F245" s="8" t="s">
        <v>5081</v>
      </c>
      <c r="G245" s="10" t="s">
        <v>72</v>
      </c>
      <c r="H245" s="10">
        <v>0</v>
      </c>
      <c r="I245" s="8" t="s">
        <v>73</v>
      </c>
      <c r="J245" s="72">
        <v>0</v>
      </c>
      <c r="K245" s="163">
        <v>392</v>
      </c>
      <c r="L245" s="163">
        <v>30</v>
      </c>
      <c r="M245" s="163">
        <v>3</v>
      </c>
      <c r="N245" s="163">
        <v>174</v>
      </c>
      <c r="O245" s="163">
        <v>47</v>
      </c>
      <c r="P245" s="163">
        <v>120</v>
      </c>
      <c r="Q245" s="164">
        <v>2</v>
      </c>
      <c r="R245" s="164">
        <v>37</v>
      </c>
      <c r="S245" s="164">
        <v>29</v>
      </c>
      <c r="T245" s="164">
        <v>5.7</v>
      </c>
      <c r="U245" s="164">
        <v>2</v>
      </c>
      <c r="V245" s="164">
        <v>3</v>
      </c>
      <c r="W245" s="165">
        <f t="shared" si="5"/>
        <v>78.7</v>
      </c>
    </row>
    <row r="246" spans="1:23" s="161" customFormat="1" ht="15" x14ac:dyDescent="0.3">
      <c r="A246" s="180" t="s">
        <v>960</v>
      </c>
      <c r="B246" s="158" t="s">
        <v>961</v>
      </c>
      <c r="C246" s="181" t="s">
        <v>962</v>
      </c>
      <c r="D246" s="157" t="s">
        <v>211</v>
      </c>
      <c r="E246" s="8" t="s">
        <v>71</v>
      </c>
      <c r="F246" s="8" t="s">
        <v>5081</v>
      </c>
      <c r="G246" s="10" t="s">
        <v>72</v>
      </c>
      <c r="H246" s="10">
        <v>0</v>
      </c>
      <c r="I246" s="8" t="s">
        <v>73</v>
      </c>
      <c r="J246" s="72">
        <v>0</v>
      </c>
      <c r="K246" s="163">
        <v>183</v>
      </c>
      <c r="L246" s="163">
        <v>14</v>
      </c>
      <c r="M246" s="163">
        <v>0</v>
      </c>
      <c r="N246" s="163">
        <v>169</v>
      </c>
      <c r="O246" s="163">
        <v>21</v>
      </c>
      <c r="P246" s="163">
        <v>41</v>
      </c>
      <c r="Q246" s="164">
        <v>4</v>
      </c>
      <c r="R246" s="164">
        <v>13</v>
      </c>
      <c r="S246" s="164">
        <v>11.9</v>
      </c>
      <c r="T246" s="164">
        <v>4.7</v>
      </c>
      <c r="U246" s="164">
        <v>2</v>
      </c>
      <c r="V246" s="164">
        <v>3</v>
      </c>
      <c r="W246" s="165">
        <f t="shared" si="5"/>
        <v>38.6</v>
      </c>
    </row>
    <row r="247" spans="1:23" s="161" customFormat="1" ht="15" x14ac:dyDescent="0.3">
      <c r="A247" s="180" t="s">
        <v>963</v>
      </c>
      <c r="B247" s="158" t="s">
        <v>964</v>
      </c>
      <c r="C247" s="181" t="s">
        <v>965</v>
      </c>
      <c r="D247" s="157" t="s">
        <v>211</v>
      </c>
      <c r="E247" s="8" t="s">
        <v>71</v>
      </c>
      <c r="F247" s="8" t="s">
        <v>5081</v>
      </c>
      <c r="G247" s="10" t="s">
        <v>72</v>
      </c>
      <c r="H247" s="10">
        <v>0</v>
      </c>
      <c r="I247" s="8" t="s">
        <v>73</v>
      </c>
      <c r="J247" s="72">
        <v>0</v>
      </c>
      <c r="K247" s="163">
        <v>208</v>
      </c>
      <c r="L247" s="163">
        <v>55</v>
      </c>
      <c r="M247" s="163">
        <v>1</v>
      </c>
      <c r="N247" s="163">
        <v>206</v>
      </c>
      <c r="O247" s="163">
        <v>18</v>
      </c>
      <c r="P247" s="163">
        <v>51</v>
      </c>
      <c r="Q247" s="164">
        <v>6</v>
      </c>
      <c r="R247" s="164">
        <v>17</v>
      </c>
      <c r="S247" s="164">
        <v>12</v>
      </c>
      <c r="T247" s="164">
        <v>2</v>
      </c>
      <c r="U247" s="164">
        <v>2</v>
      </c>
      <c r="V247" s="164">
        <v>2</v>
      </c>
      <c r="W247" s="165">
        <f t="shared" si="5"/>
        <v>41</v>
      </c>
    </row>
    <row r="248" spans="1:23" s="161" customFormat="1" ht="15" x14ac:dyDescent="0.3">
      <c r="A248" s="180" t="s">
        <v>966</v>
      </c>
      <c r="B248" s="158" t="s">
        <v>967</v>
      </c>
      <c r="C248" s="181" t="s">
        <v>968</v>
      </c>
      <c r="D248" s="157" t="s">
        <v>211</v>
      </c>
      <c r="E248" s="8" t="s">
        <v>71</v>
      </c>
      <c r="F248" s="8" t="s">
        <v>5081</v>
      </c>
      <c r="G248" s="10" t="s">
        <v>72</v>
      </c>
      <c r="H248" s="10">
        <v>0</v>
      </c>
      <c r="I248" s="8" t="s">
        <v>73</v>
      </c>
      <c r="J248" s="72">
        <v>0</v>
      </c>
      <c r="K248" s="163">
        <v>212</v>
      </c>
      <c r="L248" s="163">
        <v>31</v>
      </c>
      <c r="M248" s="163">
        <v>2</v>
      </c>
      <c r="N248" s="163">
        <v>205</v>
      </c>
      <c r="O248" s="163">
        <v>34</v>
      </c>
      <c r="P248" s="163">
        <v>41</v>
      </c>
      <c r="Q248" s="164">
        <v>2</v>
      </c>
      <c r="R248" s="164">
        <v>18</v>
      </c>
      <c r="S248" s="164">
        <v>12.2</v>
      </c>
      <c r="T248" s="164">
        <v>2.9</v>
      </c>
      <c r="U248" s="164">
        <v>2</v>
      </c>
      <c r="V248" s="164">
        <v>4</v>
      </c>
      <c r="W248" s="165">
        <f t="shared" si="5"/>
        <v>41.1</v>
      </c>
    </row>
    <row r="249" spans="1:23" s="161" customFormat="1" ht="15" x14ac:dyDescent="0.3">
      <c r="A249" s="180" t="s">
        <v>969</v>
      </c>
      <c r="B249" s="158" t="s">
        <v>970</v>
      </c>
      <c r="C249" s="181" t="s">
        <v>971</v>
      </c>
      <c r="D249" s="157" t="s">
        <v>212</v>
      </c>
      <c r="E249" s="8" t="s">
        <v>5082</v>
      </c>
      <c r="F249" s="8" t="s">
        <v>5083</v>
      </c>
      <c r="G249" s="10" t="s">
        <v>72</v>
      </c>
      <c r="H249" s="10">
        <v>0</v>
      </c>
      <c r="I249" s="8" t="s">
        <v>73</v>
      </c>
      <c r="J249" s="72">
        <v>0</v>
      </c>
      <c r="K249" s="163">
        <v>96</v>
      </c>
      <c r="L249" s="163">
        <v>0</v>
      </c>
      <c r="M249" s="163">
        <v>0</v>
      </c>
      <c r="N249" s="163">
        <v>91</v>
      </c>
      <c r="O249" s="163">
        <v>10</v>
      </c>
      <c r="P249" s="163">
        <v>32</v>
      </c>
      <c r="Q249" s="164">
        <v>2</v>
      </c>
      <c r="R249" s="164">
        <v>10</v>
      </c>
      <c r="S249" s="164">
        <v>0</v>
      </c>
      <c r="T249" s="164">
        <v>1</v>
      </c>
      <c r="U249" s="164">
        <v>2</v>
      </c>
      <c r="V249" s="164">
        <v>2</v>
      </c>
      <c r="W249" s="165">
        <f t="shared" si="5"/>
        <v>17</v>
      </c>
    </row>
    <row r="250" spans="1:23" s="161" customFormat="1" ht="15" x14ac:dyDescent="0.3">
      <c r="A250" s="180" t="s">
        <v>972</v>
      </c>
      <c r="B250" s="158" t="s">
        <v>973</v>
      </c>
      <c r="C250" s="181" t="s">
        <v>974</v>
      </c>
      <c r="D250" s="157" t="s">
        <v>212</v>
      </c>
      <c r="E250" s="8" t="s">
        <v>5082</v>
      </c>
      <c r="F250" s="8" t="s">
        <v>5083</v>
      </c>
      <c r="G250" s="10" t="s">
        <v>72</v>
      </c>
      <c r="H250" s="10">
        <v>0</v>
      </c>
      <c r="I250" s="8" t="s">
        <v>73</v>
      </c>
      <c r="J250" s="72">
        <v>0</v>
      </c>
      <c r="K250" s="163">
        <v>536</v>
      </c>
      <c r="L250" s="163">
        <v>0</v>
      </c>
      <c r="M250" s="163">
        <v>0</v>
      </c>
      <c r="N250" s="163">
        <v>412</v>
      </c>
      <c r="O250" s="163">
        <v>76</v>
      </c>
      <c r="P250" s="163">
        <v>85</v>
      </c>
      <c r="Q250" s="164">
        <v>9</v>
      </c>
      <c r="R250" s="164">
        <v>22</v>
      </c>
      <c r="S250" s="164">
        <v>12.5</v>
      </c>
      <c r="T250" s="164">
        <v>1</v>
      </c>
      <c r="U250" s="164">
        <v>3</v>
      </c>
      <c r="V250" s="164">
        <v>3</v>
      </c>
      <c r="W250" s="165">
        <f t="shared" si="5"/>
        <v>50.5</v>
      </c>
    </row>
    <row r="251" spans="1:23" s="161" customFormat="1" ht="15" x14ac:dyDescent="0.3">
      <c r="A251" s="180" t="s">
        <v>975</v>
      </c>
      <c r="B251" s="158" t="s">
        <v>976</v>
      </c>
      <c r="C251" s="181" t="s">
        <v>977</v>
      </c>
      <c r="D251" s="157" t="s">
        <v>211</v>
      </c>
      <c r="E251" s="8" t="s">
        <v>71</v>
      </c>
      <c r="F251" s="8" t="s">
        <v>5081</v>
      </c>
      <c r="G251" s="10" t="s">
        <v>72</v>
      </c>
      <c r="H251" s="10">
        <v>0</v>
      </c>
      <c r="I251" s="8" t="s">
        <v>73</v>
      </c>
      <c r="J251" s="72">
        <v>0</v>
      </c>
      <c r="K251" s="163">
        <v>132</v>
      </c>
      <c r="L251" s="163">
        <v>14</v>
      </c>
      <c r="M251" s="163">
        <v>2</v>
      </c>
      <c r="N251" s="163">
        <v>128</v>
      </c>
      <c r="O251" s="163">
        <v>24</v>
      </c>
      <c r="P251" s="163">
        <v>32</v>
      </c>
      <c r="Q251" s="164">
        <v>1</v>
      </c>
      <c r="R251" s="164">
        <v>11</v>
      </c>
      <c r="S251" s="164">
        <v>7</v>
      </c>
      <c r="T251" s="164">
        <v>4</v>
      </c>
      <c r="U251" s="164">
        <v>1</v>
      </c>
      <c r="V251" s="164">
        <v>1</v>
      </c>
      <c r="W251" s="165">
        <f t="shared" si="5"/>
        <v>25</v>
      </c>
    </row>
    <row r="252" spans="1:23" s="161" customFormat="1" ht="15" x14ac:dyDescent="0.3">
      <c r="A252" s="180" t="s">
        <v>978</v>
      </c>
      <c r="B252" s="158" t="s">
        <v>979</v>
      </c>
      <c r="C252" s="181" t="s">
        <v>980</v>
      </c>
      <c r="D252" s="157" t="s">
        <v>211</v>
      </c>
      <c r="E252" s="8" t="s">
        <v>71</v>
      </c>
      <c r="F252" s="8" t="s">
        <v>5081</v>
      </c>
      <c r="G252" s="10" t="s">
        <v>72</v>
      </c>
      <c r="H252" s="10">
        <v>0</v>
      </c>
      <c r="I252" s="8" t="s">
        <v>73</v>
      </c>
      <c r="J252" s="72">
        <v>0</v>
      </c>
      <c r="K252" s="163">
        <v>258</v>
      </c>
      <c r="L252" s="163">
        <v>46</v>
      </c>
      <c r="M252" s="163">
        <v>0</v>
      </c>
      <c r="N252" s="163">
        <v>248</v>
      </c>
      <c r="O252" s="163">
        <v>5</v>
      </c>
      <c r="P252" s="163">
        <v>94</v>
      </c>
      <c r="Q252" s="164">
        <v>3</v>
      </c>
      <c r="R252" s="164">
        <v>22</v>
      </c>
      <c r="S252" s="164">
        <v>18.600000000000001</v>
      </c>
      <c r="T252" s="164">
        <v>2.9</v>
      </c>
      <c r="U252" s="164">
        <v>2</v>
      </c>
      <c r="V252" s="164">
        <v>3</v>
      </c>
      <c r="W252" s="165">
        <f t="shared" si="5"/>
        <v>51.5</v>
      </c>
    </row>
    <row r="253" spans="1:23" s="161" customFormat="1" ht="15" x14ac:dyDescent="0.3">
      <c r="A253" s="180" t="s">
        <v>981</v>
      </c>
      <c r="B253" s="158" t="s">
        <v>982</v>
      </c>
      <c r="C253" s="181" t="s">
        <v>983</v>
      </c>
      <c r="D253" s="157" t="s">
        <v>211</v>
      </c>
      <c r="E253" s="8" t="s">
        <v>71</v>
      </c>
      <c r="F253" s="8" t="s">
        <v>5081</v>
      </c>
      <c r="G253" s="10" t="s">
        <v>72</v>
      </c>
      <c r="H253" s="10">
        <v>0</v>
      </c>
      <c r="I253" s="8" t="s">
        <v>73</v>
      </c>
      <c r="J253" s="72">
        <v>0</v>
      </c>
      <c r="K253" s="163">
        <v>334</v>
      </c>
      <c r="L253" s="163">
        <v>47</v>
      </c>
      <c r="M253" s="163">
        <v>3</v>
      </c>
      <c r="N253" s="163">
        <v>276</v>
      </c>
      <c r="O253" s="163">
        <v>9</v>
      </c>
      <c r="P253" s="163">
        <v>131</v>
      </c>
      <c r="Q253" s="164">
        <v>12</v>
      </c>
      <c r="R253" s="164">
        <v>34</v>
      </c>
      <c r="S253" s="164">
        <v>25</v>
      </c>
      <c r="T253" s="164">
        <v>6.7</v>
      </c>
      <c r="U253" s="164">
        <v>2</v>
      </c>
      <c r="V253" s="164">
        <v>3</v>
      </c>
      <c r="W253" s="165">
        <f t="shared" si="5"/>
        <v>82.7</v>
      </c>
    </row>
    <row r="254" spans="1:23" s="161" customFormat="1" ht="15" x14ac:dyDescent="0.3">
      <c r="A254" s="180" t="s">
        <v>984</v>
      </c>
      <c r="B254" s="158" t="s">
        <v>985</v>
      </c>
      <c r="C254" s="181" t="s">
        <v>986</v>
      </c>
      <c r="D254" s="157" t="s">
        <v>213</v>
      </c>
      <c r="E254" s="8" t="s">
        <v>71</v>
      </c>
      <c r="F254" s="8" t="s">
        <v>5083</v>
      </c>
      <c r="G254" s="10" t="s">
        <v>72</v>
      </c>
      <c r="H254" s="10">
        <v>0</v>
      </c>
      <c r="I254" s="8" t="s">
        <v>73</v>
      </c>
      <c r="J254" s="72">
        <v>0</v>
      </c>
      <c r="K254" s="163">
        <v>200</v>
      </c>
      <c r="L254" s="163">
        <v>31</v>
      </c>
      <c r="M254" s="163">
        <v>3</v>
      </c>
      <c r="N254" s="163">
        <v>178</v>
      </c>
      <c r="O254" s="163">
        <v>11</v>
      </c>
      <c r="P254" s="163">
        <v>55</v>
      </c>
      <c r="Q254" s="164">
        <v>3</v>
      </c>
      <c r="R254" s="164">
        <v>24</v>
      </c>
      <c r="S254" s="164">
        <v>15.6</v>
      </c>
      <c r="T254" s="164">
        <v>3.9</v>
      </c>
      <c r="U254" s="164">
        <v>2</v>
      </c>
      <c r="V254" s="164">
        <v>3</v>
      </c>
      <c r="W254" s="165">
        <f t="shared" si="5"/>
        <v>51.5</v>
      </c>
    </row>
    <row r="255" spans="1:23" s="161" customFormat="1" ht="30" x14ac:dyDescent="0.3">
      <c r="A255" s="180" t="s">
        <v>987</v>
      </c>
      <c r="B255" s="158" t="s">
        <v>988</v>
      </c>
      <c r="C255" s="181" t="s">
        <v>989</v>
      </c>
      <c r="D255" s="157" t="s">
        <v>211</v>
      </c>
      <c r="E255" s="8" t="s">
        <v>71</v>
      </c>
      <c r="F255" s="8" t="s">
        <v>5081</v>
      </c>
      <c r="G255" s="10" t="s">
        <v>72</v>
      </c>
      <c r="H255" s="10">
        <v>0</v>
      </c>
      <c r="I255" s="8" t="s">
        <v>73</v>
      </c>
      <c r="J255" s="72">
        <v>0</v>
      </c>
      <c r="K255" s="163">
        <v>199</v>
      </c>
      <c r="L255" s="163">
        <v>42</v>
      </c>
      <c r="M255" s="163">
        <v>1</v>
      </c>
      <c r="N255" s="163">
        <v>180</v>
      </c>
      <c r="O255" s="163">
        <v>22</v>
      </c>
      <c r="P255" s="163">
        <v>52</v>
      </c>
      <c r="Q255" s="164">
        <v>2</v>
      </c>
      <c r="R255" s="164">
        <v>21</v>
      </c>
      <c r="S255" s="164">
        <v>12</v>
      </c>
      <c r="T255" s="164">
        <v>1.9</v>
      </c>
      <c r="U255" s="164">
        <v>1</v>
      </c>
      <c r="V255" s="164">
        <v>2</v>
      </c>
      <c r="W255" s="165">
        <f t="shared" si="5"/>
        <v>39.9</v>
      </c>
    </row>
    <row r="256" spans="1:23" s="161" customFormat="1" ht="15" x14ac:dyDescent="0.3">
      <c r="A256" s="180" t="s">
        <v>990</v>
      </c>
      <c r="B256" s="158" t="s">
        <v>991</v>
      </c>
      <c r="C256" s="181" t="s">
        <v>992</v>
      </c>
      <c r="D256" s="157" t="s">
        <v>211</v>
      </c>
      <c r="E256" s="8" t="s">
        <v>71</v>
      </c>
      <c r="F256" s="8" t="s">
        <v>5081</v>
      </c>
      <c r="G256" s="10" t="s">
        <v>72</v>
      </c>
      <c r="H256" s="10">
        <v>0</v>
      </c>
      <c r="I256" s="8" t="s">
        <v>73</v>
      </c>
      <c r="J256" s="72">
        <v>0</v>
      </c>
      <c r="K256" s="163">
        <v>399</v>
      </c>
      <c r="L256" s="163">
        <v>0</v>
      </c>
      <c r="M256" s="163">
        <v>0</v>
      </c>
      <c r="N256" s="163">
        <v>380</v>
      </c>
      <c r="O256" s="163">
        <v>182</v>
      </c>
      <c r="P256" s="163">
        <v>43</v>
      </c>
      <c r="Q256" s="164">
        <v>6</v>
      </c>
      <c r="R256" s="164">
        <v>26</v>
      </c>
      <c r="S256" s="164">
        <v>13.5</v>
      </c>
      <c r="T256" s="164">
        <v>1</v>
      </c>
      <c r="U256" s="164">
        <v>3</v>
      </c>
      <c r="V256" s="164">
        <v>4</v>
      </c>
      <c r="W256" s="165">
        <f t="shared" si="5"/>
        <v>53.5</v>
      </c>
    </row>
    <row r="257" spans="1:23" s="161" customFormat="1" ht="15" x14ac:dyDescent="0.3">
      <c r="A257" s="180" t="s">
        <v>993</v>
      </c>
      <c r="B257" s="158" t="s">
        <v>994</v>
      </c>
      <c r="C257" s="181" t="s">
        <v>995</v>
      </c>
      <c r="D257" s="157" t="s">
        <v>211</v>
      </c>
      <c r="E257" s="8" t="s">
        <v>71</v>
      </c>
      <c r="F257" s="8" t="s">
        <v>5081</v>
      </c>
      <c r="G257" s="10" t="s">
        <v>72</v>
      </c>
      <c r="H257" s="10">
        <v>0</v>
      </c>
      <c r="I257" s="8" t="s">
        <v>73</v>
      </c>
      <c r="J257" s="72">
        <v>0</v>
      </c>
      <c r="K257" s="163">
        <v>678</v>
      </c>
      <c r="L257" s="163">
        <v>64</v>
      </c>
      <c r="M257" s="163">
        <v>12</v>
      </c>
      <c r="N257" s="163">
        <v>378</v>
      </c>
      <c r="O257" s="163">
        <v>29</v>
      </c>
      <c r="P257" s="163">
        <v>125</v>
      </c>
      <c r="Q257" s="164">
        <v>6</v>
      </c>
      <c r="R257" s="164">
        <v>51</v>
      </c>
      <c r="S257" s="164">
        <v>31</v>
      </c>
      <c r="T257" s="164">
        <v>5.7</v>
      </c>
      <c r="U257" s="164">
        <v>3</v>
      </c>
      <c r="V257" s="164">
        <v>3</v>
      </c>
      <c r="W257" s="165">
        <f t="shared" si="5"/>
        <v>99.7</v>
      </c>
    </row>
    <row r="258" spans="1:23" s="161" customFormat="1" ht="15" x14ac:dyDescent="0.3">
      <c r="A258" s="180" t="s">
        <v>996</v>
      </c>
      <c r="B258" s="158" t="s">
        <v>997</v>
      </c>
      <c r="C258" s="181" t="s">
        <v>998</v>
      </c>
      <c r="D258" s="157" t="s">
        <v>212</v>
      </c>
      <c r="E258" s="8" t="s">
        <v>5082</v>
      </c>
      <c r="F258" s="8" t="s">
        <v>5083</v>
      </c>
      <c r="G258" s="10" t="s">
        <v>72</v>
      </c>
      <c r="H258" s="10">
        <v>0</v>
      </c>
      <c r="I258" s="8" t="s">
        <v>73</v>
      </c>
      <c r="J258" s="72">
        <v>0</v>
      </c>
      <c r="K258" s="163">
        <v>262</v>
      </c>
      <c r="L258" s="163">
        <v>0</v>
      </c>
      <c r="M258" s="163">
        <v>0</v>
      </c>
      <c r="N258" s="163">
        <v>190</v>
      </c>
      <c r="O258" s="163">
        <v>4</v>
      </c>
      <c r="P258" s="163">
        <v>66</v>
      </c>
      <c r="Q258" s="164">
        <v>3</v>
      </c>
      <c r="R258" s="164">
        <v>17</v>
      </c>
      <c r="S258" s="164">
        <v>4</v>
      </c>
      <c r="T258" s="164">
        <v>1</v>
      </c>
      <c r="U258" s="164">
        <v>1</v>
      </c>
      <c r="V258" s="164">
        <v>3</v>
      </c>
      <c r="W258" s="165">
        <f t="shared" si="5"/>
        <v>29</v>
      </c>
    </row>
    <row r="259" spans="1:23" s="161" customFormat="1" ht="15" x14ac:dyDescent="0.3">
      <c r="A259" s="180" t="s">
        <v>999</v>
      </c>
      <c r="B259" s="158" t="s">
        <v>1000</v>
      </c>
      <c r="C259" s="181" t="s">
        <v>1001</v>
      </c>
      <c r="D259" s="157" t="s">
        <v>211</v>
      </c>
      <c r="E259" s="8" t="s">
        <v>71</v>
      </c>
      <c r="F259" s="8" t="s">
        <v>5081</v>
      </c>
      <c r="G259" s="10" t="s">
        <v>72</v>
      </c>
      <c r="H259" s="10">
        <v>0</v>
      </c>
      <c r="I259" s="8" t="s">
        <v>73</v>
      </c>
      <c r="J259" s="72">
        <v>0</v>
      </c>
      <c r="K259" s="163">
        <v>648</v>
      </c>
      <c r="L259" s="163">
        <v>30</v>
      </c>
      <c r="M259" s="163">
        <v>2</v>
      </c>
      <c r="N259" s="163">
        <v>578</v>
      </c>
      <c r="O259" s="163">
        <v>111</v>
      </c>
      <c r="P259" s="163">
        <v>172</v>
      </c>
      <c r="Q259" s="164">
        <v>5</v>
      </c>
      <c r="R259" s="164">
        <v>48</v>
      </c>
      <c r="S259" s="164">
        <v>34.200000000000003</v>
      </c>
      <c r="T259" s="164">
        <v>3.9</v>
      </c>
      <c r="U259" s="164">
        <v>2</v>
      </c>
      <c r="V259" s="164">
        <v>4</v>
      </c>
      <c r="W259" s="165">
        <f t="shared" si="5"/>
        <v>97.100000000000009</v>
      </c>
    </row>
    <row r="260" spans="1:23" s="161" customFormat="1" ht="15" x14ac:dyDescent="0.3">
      <c r="A260" s="180" t="s">
        <v>1002</v>
      </c>
      <c r="B260" s="158" t="s">
        <v>1003</v>
      </c>
      <c r="C260" s="181" t="s">
        <v>1004</v>
      </c>
      <c r="D260" s="157" t="s">
        <v>211</v>
      </c>
      <c r="E260" s="8" t="s">
        <v>71</v>
      </c>
      <c r="F260" s="8" t="s">
        <v>5081</v>
      </c>
      <c r="G260" s="10" t="s">
        <v>72</v>
      </c>
      <c r="H260" s="10">
        <v>0</v>
      </c>
      <c r="I260" s="8" t="s">
        <v>73</v>
      </c>
      <c r="J260" s="72">
        <v>0</v>
      </c>
      <c r="K260" s="163">
        <v>557</v>
      </c>
      <c r="L260" s="163">
        <v>46</v>
      </c>
      <c r="M260" s="163">
        <v>1</v>
      </c>
      <c r="N260" s="163">
        <v>377</v>
      </c>
      <c r="O260" s="163">
        <v>17</v>
      </c>
      <c r="P260" s="163">
        <v>92</v>
      </c>
      <c r="Q260" s="164">
        <v>14</v>
      </c>
      <c r="R260" s="164">
        <v>33</v>
      </c>
      <c r="S260" s="164">
        <v>28</v>
      </c>
      <c r="T260" s="164">
        <v>4.8</v>
      </c>
      <c r="U260" s="164">
        <v>3</v>
      </c>
      <c r="V260" s="164">
        <v>5</v>
      </c>
      <c r="W260" s="165">
        <f t="shared" si="5"/>
        <v>87.8</v>
      </c>
    </row>
    <row r="261" spans="1:23" s="161" customFormat="1" ht="15" x14ac:dyDescent="0.3">
      <c r="A261" s="180" t="s">
        <v>1005</v>
      </c>
      <c r="B261" s="158" t="s">
        <v>1006</v>
      </c>
      <c r="C261" s="181" t="s">
        <v>1007</v>
      </c>
      <c r="D261" s="157" t="s">
        <v>212</v>
      </c>
      <c r="E261" s="8" t="s">
        <v>5082</v>
      </c>
      <c r="F261" s="8" t="s">
        <v>5083</v>
      </c>
      <c r="G261" s="10" t="s">
        <v>72</v>
      </c>
      <c r="H261" s="10">
        <v>0</v>
      </c>
      <c r="I261" s="8" t="s">
        <v>73</v>
      </c>
      <c r="J261" s="72">
        <v>0</v>
      </c>
      <c r="K261" s="163">
        <v>1191</v>
      </c>
      <c r="L261" s="163">
        <v>0</v>
      </c>
      <c r="M261" s="163">
        <v>0</v>
      </c>
      <c r="N261" s="163">
        <v>779</v>
      </c>
      <c r="O261" s="163">
        <v>91</v>
      </c>
      <c r="P261" s="163">
        <v>217</v>
      </c>
      <c r="Q261" s="164">
        <v>2</v>
      </c>
      <c r="R261" s="164">
        <v>82</v>
      </c>
      <c r="S261" s="164">
        <v>29</v>
      </c>
      <c r="T261" s="164">
        <v>7.7</v>
      </c>
      <c r="U261" s="164">
        <v>4</v>
      </c>
      <c r="V261" s="164">
        <v>4</v>
      </c>
      <c r="W261" s="165">
        <f t="shared" si="5"/>
        <v>128.69999999999999</v>
      </c>
    </row>
    <row r="262" spans="1:23" s="161" customFormat="1" ht="15" x14ac:dyDescent="0.3">
      <c r="A262" s="180" t="s">
        <v>1008</v>
      </c>
      <c r="B262" s="158" t="s">
        <v>1009</v>
      </c>
      <c r="C262" s="181" t="s">
        <v>1010</v>
      </c>
      <c r="D262" s="157" t="s">
        <v>211</v>
      </c>
      <c r="E262" s="8" t="s">
        <v>71</v>
      </c>
      <c r="F262" s="8" t="s">
        <v>5086</v>
      </c>
      <c r="G262" s="10" t="s">
        <v>72</v>
      </c>
      <c r="H262" s="10">
        <v>0</v>
      </c>
      <c r="I262" s="8" t="s">
        <v>73</v>
      </c>
      <c r="J262" s="72">
        <v>0</v>
      </c>
      <c r="K262" s="163">
        <v>81</v>
      </c>
      <c r="L262" s="163">
        <v>46</v>
      </c>
      <c r="M262" s="163">
        <v>0</v>
      </c>
      <c r="N262" s="163">
        <v>64</v>
      </c>
      <c r="O262" s="163">
        <v>26</v>
      </c>
      <c r="P262" s="163">
        <v>13</v>
      </c>
      <c r="Q262" s="164">
        <v>1</v>
      </c>
      <c r="R262" s="164">
        <v>10</v>
      </c>
      <c r="S262" s="164">
        <v>4</v>
      </c>
      <c r="T262" s="164">
        <v>0</v>
      </c>
      <c r="U262" s="164">
        <v>1</v>
      </c>
      <c r="V262" s="164">
        <v>1</v>
      </c>
      <c r="W262" s="165">
        <f t="shared" si="5"/>
        <v>17</v>
      </c>
    </row>
    <row r="263" spans="1:23" s="161" customFormat="1" ht="15" x14ac:dyDescent="0.3">
      <c r="A263" s="180" t="s">
        <v>1011</v>
      </c>
      <c r="B263" s="158" t="s">
        <v>1012</v>
      </c>
      <c r="C263" s="181" t="s">
        <v>1013</v>
      </c>
      <c r="D263" s="157" t="s">
        <v>211</v>
      </c>
      <c r="E263" s="8" t="s">
        <v>71</v>
      </c>
      <c r="F263" s="8" t="s">
        <v>5081</v>
      </c>
      <c r="G263" s="10" t="s">
        <v>72</v>
      </c>
      <c r="H263" s="10">
        <v>0</v>
      </c>
      <c r="I263" s="8" t="s">
        <v>73</v>
      </c>
      <c r="J263" s="72">
        <v>0</v>
      </c>
      <c r="K263" s="163">
        <v>1460</v>
      </c>
      <c r="L263" s="163">
        <v>0</v>
      </c>
      <c r="M263" s="163">
        <v>0</v>
      </c>
      <c r="N263" s="163">
        <v>103</v>
      </c>
      <c r="O263" s="163">
        <v>32</v>
      </c>
      <c r="P263" s="163">
        <v>195</v>
      </c>
      <c r="Q263" s="164">
        <v>6</v>
      </c>
      <c r="R263" s="164">
        <v>77</v>
      </c>
      <c r="S263" s="164">
        <v>18.7</v>
      </c>
      <c r="T263" s="164">
        <v>8.5</v>
      </c>
      <c r="U263" s="164">
        <v>4</v>
      </c>
      <c r="V263" s="164">
        <v>4</v>
      </c>
      <c r="W263" s="165">
        <f t="shared" si="5"/>
        <v>118.2</v>
      </c>
    </row>
    <row r="264" spans="1:23" s="161" customFormat="1" ht="15" x14ac:dyDescent="0.3">
      <c r="A264" s="180" t="s">
        <v>1014</v>
      </c>
      <c r="B264" s="158" t="s">
        <v>1015</v>
      </c>
      <c r="C264" s="181" t="s">
        <v>1016</v>
      </c>
      <c r="D264" s="157" t="s">
        <v>213</v>
      </c>
      <c r="E264" s="8" t="s">
        <v>71</v>
      </c>
      <c r="F264" s="8" t="s">
        <v>5083</v>
      </c>
      <c r="G264" s="10" t="s">
        <v>72</v>
      </c>
      <c r="H264" s="10">
        <v>0</v>
      </c>
      <c r="I264" s="8" t="s">
        <v>73</v>
      </c>
      <c r="J264" s="72">
        <v>0</v>
      </c>
      <c r="K264" s="163">
        <v>531</v>
      </c>
      <c r="L264" s="163">
        <v>55</v>
      </c>
      <c r="M264" s="163">
        <v>0</v>
      </c>
      <c r="N264" s="163">
        <v>496</v>
      </c>
      <c r="O264" s="163">
        <v>19</v>
      </c>
      <c r="P264" s="163">
        <v>99</v>
      </c>
      <c r="Q264" s="164">
        <v>7</v>
      </c>
      <c r="R264" s="164">
        <v>24</v>
      </c>
      <c r="S264" s="164">
        <v>11.7</v>
      </c>
      <c r="T264" s="164">
        <v>4</v>
      </c>
      <c r="U264" s="164">
        <v>2</v>
      </c>
      <c r="V264" s="164">
        <v>4</v>
      </c>
      <c r="W264" s="165">
        <f t="shared" si="5"/>
        <v>52.7</v>
      </c>
    </row>
    <row r="265" spans="1:23" s="161" customFormat="1" ht="15" x14ac:dyDescent="0.3">
      <c r="A265" s="180" t="s">
        <v>1017</v>
      </c>
      <c r="B265" s="158" t="s">
        <v>1018</v>
      </c>
      <c r="C265" s="181" t="s">
        <v>1019</v>
      </c>
      <c r="D265" s="157" t="s">
        <v>211</v>
      </c>
      <c r="E265" s="8" t="s">
        <v>71</v>
      </c>
      <c r="F265" s="8" t="s">
        <v>5081</v>
      </c>
      <c r="G265" s="10" t="s">
        <v>72</v>
      </c>
      <c r="H265" s="10">
        <v>0</v>
      </c>
      <c r="I265" s="8" t="s">
        <v>73</v>
      </c>
      <c r="J265" s="72">
        <v>0</v>
      </c>
      <c r="K265" s="163">
        <v>173</v>
      </c>
      <c r="L265" s="163">
        <v>30</v>
      </c>
      <c r="M265" s="163">
        <v>2</v>
      </c>
      <c r="N265" s="163">
        <v>163</v>
      </c>
      <c r="O265" s="163">
        <v>6</v>
      </c>
      <c r="P265" s="163">
        <v>34</v>
      </c>
      <c r="Q265" s="164">
        <v>4</v>
      </c>
      <c r="R265" s="164">
        <v>12</v>
      </c>
      <c r="S265" s="164">
        <v>9.6</v>
      </c>
      <c r="T265" s="164">
        <v>1.9</v>
      </c>
      <c r="U265" s="164">
        <v>2</v>
      </c>
      <c r="V265" s="164">
        <v>2</v>
      </c>
      <c r="W265" s="165">
        <f t="shared" si="5"/>
        <v>31.5</v>
      </c>
    </row>
    <row r="266" spans="1:23" s="161" customFormat="1" ht="15" x14ac:dyDescent="0.3">
      <c r="A266" s="180" t="s">
        <v>1020</v>
      </c>
      <c r="B266" s="158" t="s">
        <v>1021</v>
      </c>
      <c r="C266" s="181" t="s">
        <v>1022</v>
      </c>
      <c r="D266" s="157" t="s">
        <v>211</v>
      </c>
      <c r="E266" s="8" t="s">
        <v>71</v>
      </c>
      <c r="F266" s="8" t="s">
        <v>5087</v>
      </c>
      <c r="G266" s="10" t="s">
        <v>72</v>
      </c>
      <c r="H266" s="10">
        <v>0</v>
      </c>
      <c r="I266" s="8" t="s">
        <v>73</v>
      </c>
      <c r="J266" s="72">
        <v>0</v>
      </c>
      <c r="K266" s="163">
        <v>157</v>
      </c>
      <c r="L266" s="163">
        <v>30</v>
      </c>
      <c r="M266" s="163">
        <v>6</v>
      </c>
      <c r="N266" s="163">
        <v>133</v>
      </c>
      <c r="O266" s="163">
        <v>30</v>
      </c>
      <c r="P266" s="163">
        <v>41</v>
      </c>
      <c r="Q266" s="164">
        <v>2</v>
      </c>
      <c r="R266" s="164">
        <v>17</v>
      </c>
      <c r="S266" s="164">
        <v>8.6999999999999993</v>
      </c>
      <c r="T266" s="164">
        <v>1.9</v>
      </c>
      <c r="U266" s="164">
        <v>2</v>
      </c>
      <c r="V266" s="164">
        <v>2</v>
      </c>
      <c r="W266" s="165">
        <f t="shared" si="5"/>
        <v>33.599999999999994</v>
      </c>
    </row>
    <row r="267" spans="1:23" s="161" customFormat="1" ht="15" x14ac:dyDescent="0.3">
      <c r="A267" s="180" t="s">
        <v>1023</v>
      </c>
      <c r="B267" s="158" t="s">
        <v>1024</v>
      </c>
      <c r="C267" s="181" t="s">
        <v>1025</v>
      </c>
      <c r="D267" s="157" t="s">
        <v>211</v>
      </c>
      <c r="E267" s="8" t="s">
        <v>71</v>
      </c>
      <c r="F267" s="8" t="s">
        <v>5081</v>
      </c>
      <c r="G267" s="10" t="s">
        <v>72</v>
      </c>
      <c r="H267" s="10">
        <v>0</v>
      </c>
      <c r="I267" s="8" t="s">
        <v>73</v>
      </c>
      <c r="J267" s="72">
        <v>0</v>
      </c>
      <c r="K267" s="163">
        <v>268</v>
      </c>
      <c r="L267" s="163">
        <v>67</v>
      </c>
      <c r="M267" s="163">
        <v>0</v>
      </c>
      <c r="N267" s="163">
        <v>261</v>
      </c>
      <c r="O267" s="163">
        <v>27</v>
      </c>
      <c r="P267" s="163">
        <v>71</v>
      </c>
      <c r="Q267" s="164">
        <v>14</v>
      </c>
      <c r="R267" s="164">
        <v>19</v>
      </c>
      <c r="S267" s="164">
        <v>20</v>
      </c>
      <c r="T267" s="164">
        <v>4.9000000000000004</v>
      </c>
      <c r="U267" s="164">
        <v>3</v>
      </c>
      <c r="V267" s="164">
        <v>3</v>
      </c>
      <c r="W267" s="165">
        <f t="shared" ref="W267:W330" si="6">SUM(Q267:V267)</f>
        <v>63.9</v>
      </c>
    </row>
    <row r="268" spans="1:23" s="161" customFormat="1" ht="15" x14ac:dyDescent="0.3">
      <c r="A268" s="180" t="s">
        <v>1026</v>
      </c>
      <c r="B268" s="158" t="s">
        <v>1027</v>
      </c>
      <c r="C268" s="181" t="s">
        <v>1028</v>
      </c>
      <c r="D268" s="157" t="s">
        <v>211</v>
      </c>
      <c r="E268" s="8" t="s">
        <v>71</v>
      </c>
      <c r="F268" s="8" t="s">
        <v>5081</v>
      </c>
      <c r="G268" s="10" t="s">
        <v>72</v>
      </c>
      <c r="H268" s="10">
        <v>0</v>
      </c>
      <c r="I268" s="8" t="s">
        <v>73</v>
      </c>
      <c r="J268" s="72">
        <v>0</v>
      </c>
      <c r="K268" s="163">
        <v>265</v>
      </c>
      <c r="L268" s="163">
        <v>30</v>
      </c>
      <c r="M268" s="163">
        <v>2</v>
      </c>
      <c r="N268" s="163">
        <v>260</v>
      </c>
      <c r="O268" s="163">
        <v>44</v>
      </c>
      <c r="P268" s="163">
        <v>68</v>
      </c>
      <c r="Q268" s="164">
        <v>3</v>
      </c>
      <c r="R268" s="164">
        <v>24</v>
      </c>
      <c r="S268" s="164">
        <v>11.9</v>
      </c>
      <c r="T268" s="164">
        <v>2.9</v>
      </c>
      <c r="U268" s="164">
        <v>1</v>
      </c>
      <c r="V268" s="164">
        <v>3</v>
      </c>
      <c r="W268" s="165">
        <f t="shared" si="6"/>
        <v>45.8</v>
      </c>
    </row>
    <row r="269" spans="1:23" s="161" customFormat="1" ht="15" x14ac:dyDescent="0.3">
      <c r="A269" s="180" t="s">
        <v>1029</v>
      </c>
      <c r="B269" s="158" t="s">
        <v>1030</v>
      </c>
      <c r="C269" s="181" t="s">
        <v>1031</v>
      </c>
      <c r="D269" s="157" t="s">
        <v>211</v>
      </c>
      <c r="E269" s="8" t="s">
        <v>71</v>
      </c>
      <c r="F269" s="8" t="s">
        <v>5081</v>
      </c>
      <c r="G269" s="10" t="s">
        <v>72</v>
      </c>
      <c r="H269" s="10">
        <v>0</v>
      </c>
      <c r="I269" s="8" t="s">
        <v>73</v>
      </c>
      <c r="J269" s="72">
        <v>0</v>
      </c>
      <c r="K269" s="163">
        <v>368</v>
      </c>
      <c r="L269" s="163">
        <v>46</v>
      </c>
      <c r="M269" s="163">
        <v>2</v>
      </c>
      <c r="N269" s="163">
        <v>353</v>
      </c>
      <c r="O269" s="163">
        <v>18</v>
      </c>
      <c r="P269" s="163">
        <v>104</v>
      </c>
      <c r="Q269" s="164">
        <v>10</v>
      </c>
      <c r="R269" s="164">
        <v>22</v>
      </c>
      <c r="S269" s="164">
        <v>19</v>
      </c>
      <c r="T269" s="164">
        <v>4.7</v>
      </c>
      <c r="U269" s="164">
        <v>3</v>
      </c>
      <c r="V269" s="164">
        <v>2</v>
      </c>
      <c r="W269" s="165">
        <f t="shared" si="6"/>
        <v>60.7</v>
      </c>
    </row>
    <row r="270" spans="1:23" s="161" customFormat="1" ht="15" x14ac:dyDescent="0.3">
      <c r="A270" s="180" t="s">
        <v>1032</v>
      </c>
      <c r="B270" s="158" t="s">
        <v>1033</v>
      </c>
      <c r="C270" s="181" t="s">
        <v>1034</v>
      </c>
      <c r="D270" s="157" t="s">
        <v>211</v>
      </c>
      <c r="E270" s="8" t="s">
        <v>71</v>
      </c>
      <c r="F270" s="8" t="s">
        <v>5081</v>
      </c>
      <c r="G270" s="10" t="s">
        <v>72</v>
      </c>
      <c r="H270" s="10">
        <v>0</v>
      </c>
      <c r="I270" s="8" t="s">
        <v>73</v>
      </c>
      <c r="J270" s="72">
        <v>0</v>
      </c>
      <c r="K270" s="163">
        <v>207</v>
      </c>
      <c r="L270" s="163">
        <v>30</v>
      </c>
      <c r="M270" s="163">
        <v>4</v>
      </c>
      <c r="N270" s="163">
        <v>186</v>
      </c>
      <c r="O270" s="163">
        <v>9</v>
      </c>
      <c r="P270" s="163">
        <v>42</v>
      </c>
      <c r="Q270" s="164">
        <v>0</v>
      </c>
      <c r="R270" s="164">
        <v>23</v>
      </c>
      <c r="S270" s="164">
        <v>9</v>
      </c>
      <c r="T270" s="164">
        <v>4.9000000000000004</v>
      </c>
      <c r="U270" s="164">
        <v>2</v>
      </c>
      <c r="V270" s="164">
        <v>2</v>
      </c>
      <c r="W270" s="165">
        <f t="shared" si="6"/>
        <v>40.9</v>
      </c>
    </row>
    <row r="271" spans="1:23" s="161" customFormat="1" ht="15" x14ac:dyDescent="0.3">
      <c r="A271" s="180" t="s">
        <v>1035</v>
      </c>
      <c r="B271" s="158" t="s">
        <v>1036</v>
      </c>
      <c r="C271" s="181" t="s">
        <v>1037</v>
      </c>
      <c r="D271" s="157" t="s">
        <v>86</v>
      </c>
      <c r="E271" s="8" t="s">
        <v>5085</v>
      </c>
      <c r="F271" s="8" t="s">
        <v>5084</v>
      </c>
      <c r="G271" s="10" t="s">
        <v>72</v>
      </c>
      <c r="H271" s="10">
        <v>0</v>
      </c>
      <c r="I271" s="8" t="s">
        <v>73</v>
      </c>
      <c r="J271" s="72">
        <v>0</v>
      </c>
      <c r="K271" s="163">
        <v>288</v>
      </c>
      <c r="L271" s="163">
        <v>0</v>
      </c>
      <c r="M271" s="163">
        <v>0</v>
      </c>
      <c r="N271" s="163">
        <v>265</v>
      </c>
      <c r="O271" s="163">
        <v>241</v>
      </c>
      <c r="P271" s="163">
        <v>10</v>
      </c>
      <c r="Q271" s="164">
        <v>2</v>
      </c>
      <c r="R271" s="164">
        <v>25</v>
      </c>
      <c r="S271" s="164">
        <v>3</v>
      </c>
      <c r="T271" s="164">
        <v>4</v>
      </c>
      <c r="U271" s="164">
        <v>2</v>
      </c>
      <c r="V271" s="164">
        <v>3</v>
      </c>
      <c r="W271" s="165">
        <f t="shared" si="6"/>
        <v>39</v>
      </c>
    </row>
    <row r="272" spans="1:23" s="161" customFormat="1" ht="15" x14ac:dyDescent="0.3">
      <c r="A272" s="180" t="s">
        <v>1038</v>
      </c>
      <c r="B272" s="158" t="s">
        <v>1039</v>
      </c>
      <c r="C272" s="181" t="s">
        <v>1040</v>
      </c>
      <c r="D272" s="157" t="s">
        <v>212</v>
      </c>
      <c r="E272" s="8" t="s">
        <v>5082</v>
      </c>
      <c r="F272" s="8" t="s">
        <v>5083</v>
      </c>
      <c r="G272" s="10" t="s">
        <v>72</v>
      </c>
      <c r="H272" s="10">
        <v>0</v>
      </c>
      <c r="I272" s="8" t="s">
        <v>73</v>
      </c>
      <c r="J272" s="72">
        <v>0</v>
      </c>
      <c r="K272" s="163">
        <v>204</v>
      </c>
      <c r="L272" s="163">
        <v>0</v>
      </c>
      <c r="M272" s="163">
        <v>0</v>
      </c>
      <c r="N272" s="163">
        <v>162</v>
      </c>
      <c r="O272" s="163">
        <v>1</v>
      </c>
      <c r="P272" s="163">
        <v>44</v>
      </c>
      <c r="Q272" s="164">
        <v>5</v>
      </c>
      <c r="R272" s="164">
        <v>12</v>
      </c>
      <c r="S272" s="164">
        <v>5</v>
      </c>
      <c r="T272" s="164">
        <v>1</v>
      </c>
      <c r="U272" s="164">
        <v>2</v>
      </c>
      <c r="V272" s="164">
        <v>1</v>
      </c>
      <c r="W272" s="165">
        <f t="shared" si="6"/>
        <v>26</v>
      </c>
    </row>
    <row r="273" spans="1:23" s="161" customFormat="1" ht="30" x14ac:dyDescent="0.3">
      <c r="A273" s="180" t="s">
        <v>1041</v>
      </c>
      <c r="B273" s="158" t="s">
        <v>1042</v>
      </c>
      <c r="C273" s="181" t="s">
        <v>1043</v>
      </c>
      <c r="D273" s="157" t="s">
        <v>86</v>
      </c>
      <c r="E273" s="8" t="s">
        <v>5085</v>
      </c>
      <c r="F273" s="8" t="s">
        <v>5084</v>
      </c>
      <c r="G273" s="10" t="s">
        <v>72</v>
      </c>
      <c r="H273" s="10">
        <v>0</v>
      </c>
      <c r="I273" s="8" t="s">
        <v>73</v>
      </c>
      <c r="J273" s="72">
        <v>0</v>
      </c>
      <c r="K273" s="163">
        <v>606</v>
      </c>
      <c r="L273" s="163">
        <v>0</v>
      </c>
      <c r="M273" s="163">
        <v>0</v>
      </c>
      <c r="N273" s="163">
        <v>399</v>
      </c>
      <c r="O273" s="163">
        <v>84</v>
      </c>
      <c r="P273" s="163">
        <v>117</v>
      </c>
      <c r="Q273" s="164">
        <v>9</v>
      </c>
      <c r="R273" s="164">
        <v>29</v>
      </c>
      <c r="S273" s="164">
        <v>13.8</v>
      </c>
      <c r="T273" s="164">
        <v>4</v>
      </c>
      <c r="U273" s="164">
        <v>4</v>
      </c>
      <c r="V273" s="164">
        <v>5</v>
      </c>
      <c r="W273" s="165">
        <f t="shared" si="6"/>
        <v>64.8</v>
      </c>
    </row>
    <row r="274" spans="1:23" s="161" customFormat="1" ht="15" x14ac:dyDescent="0.3">
      <c r="A274" s="180" t="s">
        <v>1044</v>
      </c>
      <c r="B274" s="158" t="s">
        <v>1045</v>
      </c>
      <c r="C274" s="181" t="s">
        <v>1046</v>
      </c>
      <c r="D274" s="157" t="s">
        <v>211</v>
      </c>
      <c r="E274" s="8" t="s">
        <v>71</v>
      </c>
      <c r="F274" s="8" t="s">
        <v>5081</v>
      </c>
      <c r="G274" s="10" t="s">
        <v>72</v>
      </c>
      <c r="H274" s="10">
        <v>0</v>
      </c>
      <c r="I274" s="8" t="s">
        <v>73</v>
      </c>
      <c r="J274" s="72">
        <v>0</v>
      </c>
      <c r="K274" s="163">
        <v>465</v>
      </c>
      <c r="L274" s="163">
        <v>30</v>
      </c>
      <c r="M274" s="163">
        <v>0</v>
      </c>
      <c r="N274" s="163">
        <v>396</v>
      </c>
      <c r="O274" s="163">
        <v>79</v>
      </c>
      <c r="P274" s="163">
        <v>80</v>
      </c>
      <c r="Q274" s="164">
        <v>3</v>
      </c>
      <c r="R274" s="164">
        <v>35</v>
      </c>
      <c r="S274" s="164">
        <v>19.2</v>
      </c>
      <c r="T274" s="164">
        <v>2.8</v>
      </c>
      <c r="U274" s="164">
        <v>3</v>
      </c>
      <c r="V274" s="164">
        <v>3</v>
      </c>
      <c r="W274" s="165">
        <f t="shared" si="6"/>
        <v>66</v>
      </c>
    </row>
    <row r="275" spans="1:23" s="161" customFormat="1" ht="15" x14ac:dyDescent="0.3">
      <c r="A275" s="180" t="s">
        <v>1047</v>
      </c>
      <c r="B275" s="158" t="s">
        <v>1048</v>
      </c>
      <c r="C275" s="181" t="s">
        <v>1049</v>
      </c>
      <c r="D275" s="157" t="s">
        <v>211</v>
      </c>
      <c r="E275" s="8" t="s">
        <v>71</v>
      </c>
      <c r="F275" s="8" t="s">
        <v>5081</v>
      </c>
      <c r="G275" s="10" t="s">
        <v>72</v>
      </c>
      <c r="H275" s="10">
        <v>0</v>
      </c>
      <c r="I275" s="8" t="s">
        <v>73</v>
      </c>
      <c r="J275" s="72">
        <v>0</v>
      </c>
      <c r="K275" s="163">
        <v>496</v>
      </c>
      <c r="L275" s="163">
        <v>46</v>
      </c>
      <c r="M275" s="163">
        <v>1</v>
      </c>
      <c r="N275" s="163">
        <v>423</v>
      </c>
      <c r="O275" s="163">
        <v>8</v>
      </c>
      <c r="P275" s="163">
        <v>113</v>
      </c>
      <c r="Q275" s="164">
        <v>7</v>
      </c>
      <c r="R275" s="164">
        <v>46</v>
      </c>
      <c r="S275" s="164">
        <v>23.4</v>
      </c>
      <c r="T275" s="164">
        <v>6.8</v>
      </c>
      <c r="U275" s="164">
        <v>3</v>
      </c>
      <c r="V275" s="164">
        <v>3</v>
      </c>
      <c r="W275" s="165">
        <f t="shared" si="6"/>
        <v>89.2</v>
      </c>
    </row>
    <row r="276" spans="1:23" s="161" customFormat="1" ht="15" x14ac:dyDescent="0.3">
      <c r="A276" s="180" t="s">
        <v>1050</v>
      </c>
      <c r="B276" s="158" t="s">
        <v>1051</v>
      </c>
      <c r="C276" s="181" t="s">
        <v>1052</v>
      </c>
      <c r="D276" s="157" t="s">
        <v>212</v>
      </c>
      <c r="E276" s="8" t="s">
        <v>5082</v>
      </c>
      <c r="F276" s="8" t="s">
        <v>5083</v>
      </c>
      <c r="G276" s="10" t="s">
        <v>72</v>
      </c>
      <c r="H276" s="10">
        <v>0</v>
      </c>
      <c r="I276" s="8" t="s">
        <v>73</v>
      </c>
      <c r="J276" s="72">
        <v>0</v>
      </c>
      <c r="K276" s="163">
        <v>306</v>
      </c>
      <c r="L276" s="163">
        <v>0</v>
      </c>
      <c r="M276" s="163">
        <v>0</v>
      </c>
      <c r="N276" s="163">
        <v>289</v>
      </c>
      <c r="O276" s="163">
        <v>52</v>
      </c>
      <c r="P276" s="163">
        <v>74</v>
      </c>
      <c r="Q276" s="164">
        <v>3</v>
      </c>
      <c r="R276" s="164">
        <v>24</v>
      </c>
      <c r="S276" s="164">
        <v>15.3</v>
      </c>
      <c r="T276" s="164">
        <v>4.9000000000000004</v>
      </c>
      <c r="U276" s="164">
        <v>3</v>
      </c>
      <c r="V276" s="164">
        <v>4</v>
      </c>
      <c r="W276" s="165">
        <f t="shared" si="6"/>
        <v>54.199999999999996</v>
      </c>
    </row>
    <row r="277" spans="1:23" s="161" customFormat="1" ht="15" x14ac:dyDescent="0.3">
      <c r="A277" s="180" t="s">
        <v>1053</v>
      </c>
      <c r="B277" s="158" t="s">
        <v>1054</v>
      </c>
      <c r="C277" s="181" t="s">
        <v>1055</v>
      </c>
      <c r="D277" s="157" t="s">
        <v>86</v>
      </c>
      <c r="E277" s="8" t="s">
        <v>5085</v>
      </c>
      <c r="F277" s="8" t="s">
        <v>5084</v>
      </c>
      <c r="G277" s="10" t="s">
        <v>72</v>
      </c>
      <c r="H277" s="10">
        <v>0</v>
      </c>
      <c r="I277" s="8" t="s">
        <v>73</v>
      </c>
      <c r="J277" s="72">
        <v>0</v>
      </c>
      <c r="K277" s="163">
        <v>218</v>
      </c>
      <c r="L277" s="163">
        <v>0</v>
      </c>
      <c r="M277" s="163">
        <v>0</v>
      </c>
      <c r="N277" s="163">
        <v>173</v>
      </c>
      <c r="O277" s="163">
        <v>24</v>
      </c>
      <c r="P277" s="163">
        <v>44</v>
      </c>
      <c r="Q277" s="164">
        <v>3</v>
      </c>
      <c r="R277" s="164">
        <v>12</v>
      </c>
      <c r="S277" s="164">
        <v>4</v>
      </c>
      <c r="T277" s="164">
        <v>1</v>
      </c>
      <c r="U277" s="164">
        <v>2</v>
      </c>
      <c r="V277" s="164">
        <v>2</v>
      </c>
      <c r="W277" s="165">
        <f t="shared" si="6"/>
        <v>24</v>
      </c>
    </row>
    <row r="278" spans="1:23" s="161" customFormat="1" ht="15" x14ac:dyDescent="0.3">
      <c r="A278" s="180" t="s">
        <v>1056</v>
      </c>
      <c r="B278" s="158" t="s">
        <v>1057</v>
      </c>
      <c r="C278" s="181" t="s">
        <v>1058</v>
      </c>
      <c r="D278" s="157" t="s">
        <v>212</v>
      </c>
      <c r="E278" s="8" t="s">
        <v>5082</v>
      </c>
      <c r="F278" s="8" t="s">
        <v>5083</v>
      </c>
      <c r="G278" s="10" t="s">
        <v>72</v>
      </c>
      <c r="H278" s="10">
        <v>0</v>
      </c>
      <c r="I278" s="8" t="s">
        <v>73</v>
      </c>
      <c r="J278" s="72">
        <v>0</v>
      </c>
      <c r="K278" s="163">
        <v>349</v>
      </c>
      <c r="L278" s="163">
        <v>0</v>
      </c>
      <c r="M278" s="163">
        <v>0</v>
      </c>
      <c r="N278" s="163">
        <v>341</v>
      </c>
      <c r="O278" s="163">
        <v>82</v>
      </c>
      <c r="P278" s="163">
        <v>74</v>
      </c>
      <c r="Q278" s="164">
        <v>8</v>
      </c>
      <c r="R278" s="164">
        <v>21</v>
      </c>
      <c r="S278" s="164">
        <v>7.6</v>
      </c>
      <c r="T278" s="164">
        <v>1.9</v>
      </c>
      <c r="U278" s="164">
        <v>1</v>
      </c>
      <c r="V278" s="164">
        <v>5</v>
      </c>
      <c r="W278" s="165">
        <f t="shared" si="6"/>
        <v>44.5</v>
      </c>
    </row>
    <row r="279" spans="1:23" s="161" customFormat="1" ht="15" x14ac:dyDescent="0.3">
      <c r="A279" s="180" t="s">
        <v>1059</v>
      </c>
      <c r="B279" s="158" t="s">
        <v>1060</v>
      </c>
      <c r="C279" s="181" t="s">
        <v>1061</v>
      </c>
      <c r="D279" s="157" t="s">
        <v>86</v>
      </c>
      <c r="E279" s="8" t="s">
        <v>5085</v>
      </c>
      <c r="F279" s="8" t="s">
        <v>5084</v>
      </c>
      <c r="G279" s="10" t="s">
        <v>72</v>
      </c>
      <c r="H279" s="10">
        <v>0</v>
      </c>
      <c r="I279" s="8" t="s">
        <v>73</v>
      </c>
      <c r="J279" s="72">
        <v>0</v>
      </c>
      <c r="K279" s="163">
        <v>188</v>
      </c>
      <c r="L279" s="163">
        <v>0</v>
      </c>
      <c r="M279" s="163">
        <v>0</v>
      </c>
      <c r="N279" s="163">
        <v>161</v>
      </c>
      <c r="O279" s="163">
        <v>6</v>
      </c>
      <c r="P279" s="163">
        <v>43</v>
      </c>
      <c r="Q279" s="164">
        <v>4</v>
      </c>
      <c r="R279" s="164">
        <v>8</v>
      </c>
      <c r="S279" s="164">
        <v>2</v>
      </c>
      <c r="T279" s="164">
        <v>1</v>
      </c>
      <c r="U279" s="164">
        <v>3</v>
      </c>
      <c r="V279" s="164">
        <v>6</v>
      </c>
      <c r="W279" s="165">
        <f t="shared" si="6"/>
        <v>24</v>
      </c>
    </row>
    <row r="280" spans="1:23" s="161" customFormat="1" ht="15" x14ac:dyDescent="0.3">
      <c r="A280" s="180" t="s">
        <v>1062</v>
      </c>
      <c r="B280" s="158" t="s">
        <v>1063</v>
      </c>
      <c r="C280" s="181" t="s">
        <v>1064</v>
      </c>
      <c r="D280" s="157" t="s">
        <v>212</v>
      </c>
      <c r="E280" s="8" t="s">
        <v>5082</v>
      </c>
      <c r="F280" s="8" t="s">
        <v>5083</v>
      </c>
      <c r="G280" s="10" t="s">
        <v>72</v>
      </c>
      <c r="H280" s="10">
        <v>0</v>
      </c>
      <c r="I280" s="8" t="s">
        <v>73</v>
      </c>
      <c r="J280" s="72">
        <v>0</v>
      </c>
      <c r="K280" s="163">
        <v>164</v>
      </c>
      <c r="L280" s="163">
        <v>0</v>
      </c>
      <c r="M280" s="163">
        <v>0</v>
      </c>
      <c r="N280" s="163">
        <v>146</v>
      </c>
      <c r="O280" s="163">
        <v>13</v>
      </c>
      <c r="P280" s="163">
        <v>52</v>
      </c>
      <c r="Q280" s="164">
        <v>2</v>
      </c>
      <c r="R280" s="164">
        <v>15</v>
      </c>
      <c r="S280" s="164">
        <v>6</v>
      </c>
      <c r="T280" s="164">
        <v>1</v>
      </c>
      <c r="U280" s="164">
        <v>2</v>
      </c>
      <c r="V280" s="164">
        <v>2</v>
      </c>
      <c r="W280" s="165">
        <f t="shared" si="6"/>
        <v>28</v>
      </c>
    </row>
    <row r="281" spans="1:23" s="161" customFormat="1" ht="15" x14ac:dyDescent="0.3">
      <c r="A281" s="180" t="s">
        <v>1065</v>
      </c>
      <c r="B281" s="158" t="s">
        <v>1066</v>
      </c>
      <c r="C281" s="181" t="s">
        <v>1067</v>
      </c>
      <c r="D281" s="157" t="s">
        <v>212</v>
      </c>
      <c r="E281" s="8" t="s">
        <v>5082</v>
      </c>
      <c r="F281" s="8" t="s">
        <v>5083</v>
      </c>
      <c r="G281" s="10" t="s">
        <v>72</v>
      </c>
      <c r="H281" s="10">
        <v>0</v>
      </c>
      <c r="I281" s="8" t="s">
        <v>73</v>
      </c>
      <c r="J281" s="72">
        <v>0</v>
      </c>
      <c r="K281" s="163">
        <v>152</v>
      </c>
      <c r="L281" s="163">
        <v>0</v>
      </c>
      <c r="M281" s="163">
        <v>0</v>
      </c>
      <c r="N281" s="163">
        <v>149</v>
      </c>
      <c r="O281" s="163">
        <v>34</v>
      </c>
      <c r="P281" s="163">
        <v>44</v>
      </c>
      <c r="Q281" s="164">
        <v>2</v>
      </c>
      <c r="R281" s="164">
        <v>16</v>
      </c>
      <c r="S281" s="164">
        <v>9</v>
      </c>
      <c r="T281" s="164">
        <v>2</v>
      </c>
      <c r="U281" s="164">
        <v>2</v>
      </c>
      <c r="V281" s="164">
        <v>2</v>
      </c>
      <c r="W281" s="165">
        <f t="shared" si="6"/>
        <v>33</v>
      </c>
    </row>
    <row r="282" spans="1:23" s="161" customFormat="1" ht="15" x14ac:dyDescent="0.3">
      <c r="A282" s="180" t="s">
        <v>1068</v>
      </c>
      <c r="B282" s="158" t="s">
        <v>1069</v>
      </c>
      <c r="C282" s="181" t="s">
        <v>1070</v>
      </c>
      <c r="D282" s="157" t="s">
        <v>212</v>
      </c>
      <c r="E282" s="8" t="s">
        <v>5082</v>
      </c>
      <c r="F282" s="8" t="s">
        <v>5083</v>
      </c>
      <c r="G282" s="10" t="s">
        <v>72</v>
      </c>
      <c r="H282" s="10">
        <v>0</v>
      </c>
      <c r="I282" s="8" t="s">
        <v>73</v>
      </c>
      <c r="J282" s="72">
        <v>0</v>
      </c>
      <c r="K282" s="163">
        <v>146</v>
      </c>
      <c r="L282" s="163">
        <v>0</v>
      </c>
      <c r="M282" s="163">
        <v>0</v>
      </c>
      <c r="N282" s="163">
        <v>138</v>
      </c>
      <c r="O282" s="163">
        <v>10</v>
      </c>
      <c r="P282" s="163">
        <v>55</v>
      </c>
      <c r="Q282" s="164">
        <v>5</v>
      </c>
      <c r="R282" s="164">
        <v>9</v>
      </c>
      <c r="S282" s="164">
        <v>6</v>
      </c>
      <c r="T282" s="164">
        <v>1</v>
      </c>
      <c r="U282" s="164">
        <v>2</v>
      </c>
      <c r="V282" s="164">
        <v>2</v>
      </c>
      <c r="W282" s="165">
        <f t="shared" si="6"/>
        <v>25</v>
      </c>
    </row>
    <row r="283" spans="1:23" s="161" customFormat="1" ht="15" x14ac:dyDescent="0.3">
      <c r="A283" s="180" t="s">
        <v>1071</v>
      </c>
      <c r="B283" s="158" t="s">
        <v>1072</v>
      </c>
      <c r="C283" s="181" t="s">
        <v>1073</v>
      </c>
      <c r="D283" s="157" t="s">
        <v>212</v>
      </c>
      <c r="E283" s="8" t="s">
        <v>5082</v>
      </c>
      <c r="F283" s="8" t="s">
        <v>5083</v>
      </c>
      <c r="G283" s="10" t="s">
        <v>72</v>
      </c>
      <c r="H283" s="10">
        <v>0</v>
      </c>
      <c r="I283" s="8" t="s">
        <v>73</v>
      </c>
      <c r="J283" s="72">
        <v>0</v>
      </c>
      <c r="K283" s="163">
        <v>342</v>
      </c>
      <c r="L283" s="163">
        <v>0</v>
      </c>
      <c r="M283" s="163">
        <v>0</v>
      </c>
      <c r="N283" s="163">
        <v>314</v>
      </c>
      <c r="O283" s="163">
        <v>26</v>
      </c>
      <c r="P283" s="163">
        <v>82</v>
      </c>
      <c r="Q283" s="164">
        <v>4</v>
      </c>
      <c r="R283" s="164">
        <v>24</v>
      </c>
      <c r="S283" s="164">
        <v>14</v>
      </c>
      <c r="T283" s="164">
        <v>2</v>
      </c>
      <c r="U283" s="164">
        <v>2</v>
      </c>
      <c r="V283" s="164">
        <v>2</v>
      </c>
      <c r="W283" s="165">
        <f t="shared" si="6"/>
        <v>48</v>
      </c>
    </row>
    <row r="284" spans="1:23" s="161" customFormat="1" ht="30" x14ac:dyDescent="0.3">
      <c r="A284" s="180" t="s">
        <v>1074</v>
      </c>
      <c r="B284" s="158" t="s">
        <v>1075</v>
      </c>
      <c r="C284" s="181" t="s">
        <v>1076</v>
      </c>
      <c r="D284" s="157" t="s">
        <v>211</v>
      </c>
      <c r="E284" s="8" t="s">
        <v>71</v>
      </c>
      <c r="F284" s="8" t="s">
        <v>5081</v>
      </c>
      <c r="G284" s="10" t="s">
        <v>72</v>
      </c>
      <c r="H284" s="10">
        <v>0</v>
      </c>
      <c r="I284" s="8" t="s">
        <v>73</v>
      </c>
      <c r="J284" s="72">
        <v>0</v>
      </c>
      <c r="K284" s="163">
        <v>619</v>
      </c>
      <c r="L284" s="163">
        <v>46</v>
      </c>
      <c r="M284" s="163">
        <v>3</v>
      </c>
      <c r="N284" s="163">
        <v>545</v>
      </c>
      <c r="O284" s="163">
        <v>138</v>
      </c>
      <c r="P284" s="163">
        <v>126</v>
      </c>
      <c r="Q284" s="164">
        <v>7</v>
      </c>
      <c r="R284" s="164">
        <v>46</v>
      </c>
      <c r="S284" s="164">
        <v>31.2</v>
      </c>
      <c r="T284" s="164">
        <v>9.8000000000000007</v>
      </c>
      <c r="U284" s="164">
        <v>3</v>
      </c>
      <c r="V284" s="164">
        <v>6</v>
      </c>
      <c r="W284" s="165">
        <f t="shared" si="6"/>
        <v>103</v>
      </c>
    </row>
    <row r="285" spans="1:23" s="161" customFormat="1" ht="15" x14ac:dyDescent="0.3">
      <c r="A285" s="180" t="s">
        <v>1077</v>
      </c>
      <c r="B285" s="158" t="s">
        <v>1078</v>
      </c>
      <c r="C285" s="181" t="s">
        <v>1079</v>
      </c>
      <c r="D285" s="157" t="s">
        <v>212</v>
      </c>
      <c r="E285" s="8" t="s">
        <v>5082</v>
      </c>
      <c r="F285" s="8" t="s">
        <v>5083</v>
      </c>
      <c r="G285" s="10" t="s">
        <v>72</v>
      </c>
      <c r="H285" s="10">
        <v>0</v>
      </c>
      <c r="I285" s="8" t="s">
        <v>73</v>
      </c>
      <c r="J285" s="72">
        <v>0</v>
      </c>
      <c r="K285" s="163">
        <v>314</v>
      </c>
      <c r="L285" s="163">
        <v>0</v>
      </c>
      <c r="M285" s="163">
        <v>0</v>
      </c>
      <c r="N285" s="163">
        <v>285</v>
      </c>
      <c r="O285" s="163">
        <v>29</v>
      </c>
      <c r="P285" s="163">
        <v>110</v>
      </c>
      <c r="Q285" s="164">
        <v>8</v>
      </c>
      <c r="R285" s="164">
        <v>10</v>
      </c>
      <c r="S285" s="164">
        <v>1</v>
      </c>
      <c r="T285" s="164">
        <v>0</v>
      </c>
      <c r="U285" s="164">
        <v>2</v>
      </c>
      <c r="V285" s="164">
        <v>3</v>
      </c>
      <c r="W285" s="165">
        <f t="shared" si="6"/>
        <v>24</v>
      </c>
    </row>
    <row r="286" spans="1:23" s="161" customFormat="1" ht="15" x14ac:dyDescent="0.3">
      <c r="A286" s="180" t="s">
        <v>1080</v>
      </c>
      <c r="B286" s="158" t="s">
        <v>1081</v>
      </c>
      <c r="C286" s="181" t="s">
        <v>1082</v>
      </c>
      <c r="D286" s="157" t="s">
        <v>212</v>
      </c>
      <c r="E286" s="8" t="s">
        <v>5082</v>
      </c>
      <c r="F286" s="8" t="s">
        <v>5083</v>
      </c>
      <c r="G286" s="10" t="s">
        <v>72</v>
      </c>
      <c r="H286" s="10">
        <v>0</v>
      </c>
      <c r="I286" s="8" t="s">
        <v>73</v>
      </c>
      <c r="J286" s="72">
        <v>0</v>
      </c>
      <c r="K286" s="163">
        <v>360</v>
      </c>
      <c r="L286" s="163">
        <v>0</v>
      </c>
      <c r="M286" s="163">
        <v>0</v>
      </c>
      <c r="N286" s="163">
        <v>290</v>
      </c>
      <c r="O286" s="163">
        <v>5</v>
      </c>
      <c r="P286" s="163">
        <v>101</v>
      </c>
      <c r="Q286" s="164">
        <v>5</v>
      </c>
      <c r="R286" s="164">
        <v>18</v>
      </c>
      <c r="S286" s="164">
        <v>8</v>
      </c>
      <c r="T286" s="164">
        <v>1</v>
      </c>
      <c r="U286" s="164">
        <v>2</v>
      </c>
      <c r="V286" s="164">
        <v>1</v>
      </c>
      <c r="W286" s="165">
        <f t="shared" si="6"/>
        <v>35</v>
      </c>
    </row>
    <row r="287" spans="1:23" s="161" customFormat="1" ht="15" x14ac:dyDescent="0.3">
      <c r="A287" s="180" t="s">
        <v>1083</v>
      </c>
      <c r="B287" s="158" t="s">
        <v>1084</v>
      </c>
      <c r="C287" s="181" t="s">
        <v>1085</v>
      </c>
      <c r="D287" s="157" t="s">
        <v>212</v>
      </c>
      <c r="E287" s="8" t="s">
        <v>5082</v>
      </c>
      <c r="F287" s="8" t="s">
        <v>5083</v>
      </c>
      <c r="G287" s="10" t="s">
        <v>72</v>
      </c>
      <c r="H287" s="10">
        <v>0</v>
      </c>
      <c r="I287" s="8" t="s">
        <v>73</v>
      </c>
      <c r="J287" s="72">
        <v>0</v>
      </c>
      <c r="K287" s="163">
        <v>389</v>
      </c>
      <c r="L287" s="163">
        <v>0</v>
      </c>
      <c r="M287" s="163">
        <v>0</v>
      </c>
      <c r="N287" s="163">
        <v>317</v>
      </c>
      <c r="O287" s="163">
        <v>8</v>
      </c>
      <c r="P287" s="163">
        <v>80</v>
      </c>
      <c r="Q287" s="164">
        <v>2</v>
      </c>
      <c r="R287" s="164">
        <v>31</v>
      </c>
      <c r="S287" s="164">
        <v>10.9</v>
      </c>
      <c r="T287" s="164">
        <v>2.9</v>
      </c>
      <c r="U287" s="164">
        <v>2</v>
      </c>
      <c r="V287" s="164">
        <v>2</v>
      </c>
      <c r="W287" s="165">
        <f t="shared" si="6"/>
        <v>50.8</v>
      </c>
    </row>
    <row r="288" spans="1:23" s="161" customFormat="1" ht="15" x14ac:dyDescent="0.3">
      <c r="A288" s="180" t="s">
        <v>1086</v>
      </c>
      <c r="B288" s="158" t="s">
        <v>1087</v>
      </c>
      <c r="C288" s="181" t="s">
        <v>1088</v>
      </c>
      <c r="D288" s="157" t="s">
        <v>5079</v>
      </c>
      <c r="E288" s="8" t="s">
        <v>92</v>
      </c>
      <c r="F288" s="8" t="s">
        <v>92</v>
      </c>
      <c r="G288" s="10" t="s">
        <v>72</v>
      </c>
      <c r="H288" s="10">
        <v>0</v>
      </c>
      <c r="I288" s="8" t="s">
        <v>73</v>
      </c>
      <c r="J288" s="72">
        <v>0</v>
      </c>
      <c r="K288" s="163">
        <v>240</v>
      </c>
      <c r="L288" s="163">
        <v>0</v>
      </c>
      <c r="M288" s="163">
        <v>0</v>
      </c>
      <c r="N288" s="163">
        <v>220</v>
      </c>
      <c r="O288" s="163">
        <v>24</v>
      </c>
      <c r="P288" s="163">
        <v>240</v>
      </c>
      <c r="Q288" s="164">
        <v>9</v>
      </c>
      <c r="R288" s="164">
        <v>52</v>
      </c>
      <c r="S288" s="164">
        <v>84</v>
      </c>
      <c r="T288" s="164">
        <v>11.4</v>
      </c>
      <c r="U288" s="164">
        <v>4</v>
      </c>
      <c r="V288" s="164">
        <v>4</v>
      </c>
      <c r="W288" s="165">
        <f t="shared" si="6"/>
        <v>164.4</v>
      </c>
    </row>
    <row r="289" spans="1:23" s="161" customFormat="1" ht="15" x14ac:dyDescent="0.3">
      <c r="A289" s="180" t="s">
        <v>1089</v>
      </c>
      <c r="B289" s="158" t="s">
        <v>1090</v>
      </c>
      <c r="C289" s="181" t="s">
        <v>1091</v>
      </c>
      <c r="D289" s="157" t="s">
        <v>5079</v>
      </c>
      <c r="E289" s="8" t="s">
        <v>92</v>
      </c>
      <c r="F289" s="8" t="s">
        <v>92</v>
      </c>
      <c r="G289" s="10" t="s">
        <v>72</v>
      </c>
      <c r="H289" s="10">
        <v>0</v>
      </c>
      <c r="I289" s="8" t="s">
        <v>73</v>
      </c>
      <c r="J289" s="72">
        <v>0</v>
      </c>
      <c r="K289" s="163">
        <v>648</v>
      </c>
      <c r="L289" s="163">
        <v>0</v>
      </c>
      <c r="M289" s="163">
        <v>0</v>
      </c>
      <c r="N289" s="163">
        <v>575</v>
      </c>
      <c r="O289" s="163">
        <v>81</v>
      </c>
      <c r="P289" s="163">
        <v>648</v>
      </c>
      <c r="Q289" s="164">
        <v>19</v>
      </c>
      <c r="R289" s="164">
        <v>110</v>
      </c>
      <c r="S289" s="164">
        <v>144.69999999999999</v>
      </c>
      <c r="T289" s="164">
        <v>35.5</v>
      </c>
      <c r="U289" s="164">
        <v>6</v>
      </c>
      <c r="V289" s="164">
        <v>7</v>
      </c>
      <c r="W289" s="165">
        <f t="shared" si="6"/>
        <v>322.2</v>
      </c>
    </row>
    <row r="290" spans="1:23" s="161" customFormat="1" ht="15" x14ac:dyDescent="0.3">
      <c r="A290" s="180" t="s">
        <v>1092</v>
      </c>
      <c r="B290" s="158" t="s">
        <v>1093</v>
      </c>
      <c r="C290" s="181" t="s">
        <v>1094</v>
      </c>
      <c r="D290" s="157" t="s">
        <v>5079</v>
      </c>
      <c r="E290" s="8" t="s">
        <v>92</v>
      </c>
      <c r="F290" s="8" t="s">
        <v>92</v>
      </c>
      <c r="G290" s="10" t="s">
        <v>72</v>
      </c>
      <c r="H290" s="10">
        <v>0</v>
      </c>
      <c r="I290" s="8" t="s">
        <v>73</v>
      </c>
      <c r="J290" s="72">
        <v>0</v>
      </c>
      <c r="K290" s="163">
        <v>267</v>
      </c>
      <c r="L290" s="163">
        <v>0</v>
      </c>
      <c r="M290" s="163">
        <v>0</v>
      </c>
      <c r="N290" s="163">
        <v>223</v>
      </c>
      <c r="O290" s="163">
        <v>77</v>
      </c>
      <c r="P290" s="163">
        <v>267</v>
      </c>
      <c r="Q290" s="164">
        <v>9</v>
      </c>
      <c r="R290" s="164">
        <v>55</v>
      </c>
      <c r="S290" s="164">
        <v>87.7</v>
      </c>
      <c r="T290" s="164">
        <v>10.3</v>
      </c>
      <c r="U290" s="164">
        <v>4</v>
      </c>
      <c r="V290" s="164">
        <v>5</v>
      </c>
      <c r="W290" s="165">
        <f t="shared" si="6"/>
        <v>171</v>
      </c>
    </row>
    <row r="291" spans="1:23" s="161" customFormat="1" ht="15" x14ac:dyDescent="0.3">
      <c r="A291" s="180" t="s">
        <v>1095</v>
      </c>
      <c r="B291" s="158" t="s">
        <v>1096</v>
      </c>
      <c r="C291" s="181" t="s">
        <v>1097</v>
      </c>
      <c r="D291" s="157" t="s">
        <v>5079</v>
      </c>
      <c r="E291" s="8" t="s">
        <v>92</v>
      </c>
      <c r="F291" s="8" t="s">
        <v>92</v>
      </c>
      <c r="G291" s="10" t="s">
        <v>72</v>
      </c>
      <c r="H291" s="10">
        <v>0</v>
      </c>
      <c r="I291" s="8" t="s">
        <v>73</v>
      </c>
      <c r="J291" s="72">
        <v>0</v>
      </c>
      <c r="K291" s="163">
        <v>239</v>
      </c>
      <c r="L291" s="163">
        <v>0</v>
      </c>
      <c r="M291" s="163">
        <v>0</v>
      </c>
      <c r="N291" s="163">
        <v>207</v>
      </c>
      <c r="O291" s="163">
        <v>28</v>
      </c>
      <c r="P291" s="163">
        <v>239</v>
      </c>
      <c r="Q291" s="164">
        <v>5</v>
      </c>
      <c r="R291" s="164">
        <v>43</v>
      </c>
      <c r="S291" s="164">
        <v>65</v>
      </c>
      <c r="T291" s="164">
        <v>11.5</v>
      </c>
      <c r="U291" s="164">
        <v>3</v>
      </c>
      <c r="V291" s="164">
        <v>6</v>
      </c>
      <c r="W291" s="165">
        <f t="shared" si="6"/>
        <v>133.5</v>
      </c>
    </row>
    <row r="292" spans="1:23" s="161" customFormat="1" ht="15" x14ac:dyDescent="0.3">
      <c r="A292" s="180" t="s">
        <v>1098</v>
      </c>
      <c r="B292" s="158" t="s">
        <v>1099</v>
      </c>
      <c r="C292" s="181" t="s">
        <v>1100</v>
      </c>
      <c r="D292" s="157" t="s">
        <v>5079</v>
      </c>
      <c r="E292" s="8" t="s">
        <v>92</v>
      </c>
      <c r="F292" s="8" t="s">
        <v>92</v>
      </c>
      <c r="G292" s="10" t="s">
        <v>72</v>
      </c>
      <c r="H292" s="10">
        <v>0</v>
      </c>
      <c r="I292" s="8" t="s">
        <v>73</v>
      </c>
      <c r="J292" s="72">
        <v>0</v>
      </c>
      <c r="K292" s="163">
        <v>217</v>
      </c>
      <c r="L292" s="163">
        <v>0</v>
      </c>
      <c r="M292" s="163">
        <v>0</v>
      </c>
      <c r="N292" s="163">
        <v>92</v>
      </c>
      <c r="O292" s="163">
        <v>14</v>
      </c>
      <c r="P292" s="163">
        <v>217</v>
      </c>
      <c r="Q292" s="164">
        <v>7</v>
      </c>
      <c r="R292" s="164">
        <v>48</v>
      </c>
      <c r="S292" s="164">
        <v>66.599999999999994</v>
      </c>
      <c r="T292" s="164">
        <v>11.9</v>
      </c>
      <c r="U292" s="164">
        <v>2</v>
      </c>
      <c r="V292" s="164">
        <v>6</v>
      </c>
      <c r="W292" s="165">
        <f t="shared" si="6"/>
        <v>141.5</v>
      </c>
    </row>
    <row r="293" spans="1:23" s="161" customFormat="1" ht="15" x14ac:dyDescent="0.3">
      <c r="A293" s="180" t="s">
        <v>1101</v>
      </c>
      <c r="B293" s="158" t="s">
        <v>1102</v>
      </c>
      <c r="C293" s="181" t="s">
        <v>1103</v>
      </c>
      <c r="D293" s="157" t="s">
        <v>5079</v>
      </c>
      <c r="E293" s="8" t="s">
        <v>92</v>
      </c>
      <c r="F293" s="8" t="s">
        <v>92</v>
      </c>
      <c r="G293" s="10" t="s">
        <v>72</v>
      </c>
      <c r="H293" s="10">
        <v>0</v>
      </c>
      <c r="I293" s="8" t="s">
        <v>73</v>
      </c>
      <c r="J293" s="72">
        <v>0</v>
      </c>
      <c r="K293" s="163">
        <v>456</v>
      </c>
      <c r="L293" s="163">
        <v>0</v>
      </c>
      <c r="M293" s="163">
        <v>0</v>
      </c>
      <c r="N293" s="163">
        <v>416</v>
      </c>
      <c r="O293" s="163">
        <v>116</v>
      </c>
      <c r="P293" s="163">
        <v>456</v>
      </c>
      <c r="Q293" s="164">
        <v>25</v>
      </c>
      <c r="R293" s="164">
        <v>48</v>
      </c>
      <c r="S293" s="164">
        <v>107.2</v>
      </c>
      <c r="T293" s="164">
        <v>10.5</v>
      </c>
      <c r="U293" s="164">
        <v>5</v>
      </c>
      <c r="V293" s="164">
        <v>6</v>
      </c>
      <c r="W293" s="165">
        <f t="shared" si="6"/>
        <v>201.7</v>
      </c>
    </row>
    <row r="294" spans="1:23" s="161" customFormat="1" ht="15" x14ac:dyDescent="0.3">
      <c r="A294" s="180" t="s">
        <v>1104</v>
      </c>
      <c r="B294" s="158" t="s">
        <v>1105</v>
      </c>
      <c r="C294" s="181" t="s">
        <v>1106</v>
      </c>
      <c r="D294" s="157" t="s">
        <v>211</v>
      </c>
      <c r="E294" s="8" t="s">
        <v>71</v>
      </c>
      <c r="F294" s="8" t="s">
        <v>5081</v>
      </c>
      <c r="G294" s="10" t="s">
        <v>72</v>
      </c>
      <c r="H294" s="10">
        <v>0</v>
      </c>
      <c r="I294" s="8" t="s">
        <v>73</v>
      </c>
      <c r="J294" s="72">
        <v>0</v>
      </c>
      <c r="K294" s="163">
        <v>297</v>
      </c>
      <c r="L294" s="163">
        <v>30</v>
      </c>
      <c r="M294" s="163">
        <v>1</v>
      </c>
      <c r="N294" s="163">
        <v>276</v>
      </c>
      <c r="O294" s="163">
        <v>76</v>
      </c>
      <c r="P294" s="163">
        <v>75</v>
      </c>
      <c r="Q294" s="164">
        <v>2</v>
      </c>
      <c r="R294" s="164">
        <v>31</v>
      </c>
      <c r="S294" s="164">
        <v>25</v>
      </c>
      <c r="T294" s="164">
        <v>4.8</v>
      </c>
      <c r="U294" s="164">
        <v>3</v>
      </c>
      <c r="V294" s="164">
        <v>3</v>
      </c>
      <c r="W294" s="165">
        <f t="shared" si="6"/>
        <v>68.8</v>
      </c>
    </row>
    <row r="295" spans="1:23" s="161" customFormat="1" ht="15" x14ac:dyDescent="0.3">
      <c r="A295" s="180" t="s">
        <v>1107</v>
      </c>
      <c r="B295" s="158" t="s">
        <v>1108</v>
      </c>
      <c r="C295" s="181" t="s">
        <v>1109</v>
      </c>
      <c r="D295" s="157" t="s">
        <v>211</v>
      </c>
      <c r="E295" s="8" t="s">
        <v>71</v>
      </c>
      <c r="F295" s="8" t="s">
        <v>5081</v>
      </c>
      <c r="G295" s="10" t="s">
        <v>72</v>
      </c>
      <c r="H295" s="10">
        <v>0</v>
      </c>
      <c r="I295" s="8" t="s">
        <v>73</v>
      </c>
      <c r="J295" s="72">
        <v>0</v>
      </c>
      <c r="K295" s="163">
        <v>477</v>
      </c>
      <c r="L295" s="163">
        <v>0</v>
      </c>
      <c r="M295" s="163">
        <v>0</v>
      </c>
      <c r="N295" s="163">
        <v>416</v>
      </c>
      <c r="O295" s="163">
        <v>71</v>
      </c>
      <c r="P295" s="163">
        <v>72</v>
      </c>
      <c r="Q295" s="164">
        <v>10</v>
      </c>
      <c r="R295" s="164">
        <v>29</v>
      </c>
      <c r="S295" s="164">
        <v>13</v>
      </c>
      <c r="T295" s="164">
        <v>2.9</v>
      </c>
      <c r="U295" s="164">
        <v>2</v>
      </c>
      <c r="V295" s="164">
        <v>5</v>
      </c>
      <c r="W295" s="165">
        <f t="shared" si="6"/>
        <v>61.9</v>
      </c>
    </row>
    <row r="296" spans="1:23" s="161" customFormat="1" ht="15" x14ac:dyDescent="0.3">
      <c r="A296" s="180" t="s">
        <v>1110</v>
      </c>
      <c r="B296" s="158" t="s">
        <v>1111</v>
      </c>
      <c r="C296" s="181" t="s">
        <v>1112</v>
      </c>
      <c r="D296" s="157" t="s">
        <v>211</v>
      </c>
      <c r="E296" s="8" t="s">
        <v>71</v>
      </c>
      <c r="F296" s="8" t="s">
        <v>5081</v>
      </c>
      <c r="G296" s="10" t="s">
        <v>72</v>
      </c>
      <c r="H296" s="10">
        <v>0</v>
      </c>
      <c r="I296" s="8" t="s">
        <v>73</v>
      </c>
      <c r="J296" s="72">
        <v>0</v>
      </c>
      <c r="K296" s="163">
        <v>144</v>
      </c>
      <c r="L296" s="163">
        <v>31</v>
      </c>
      <c r="M296" s="163">
        <v>0</v>
      </c>
      <c r="N296" s="163">
        <v>135</v>
      </c>
      <c r="O296" s="163">
        <v>27</v>
      </c>
      <c r="P296" s="163">
        <v>49</v>
      </c>
      <c r="Q296" s="164">
        <v>1</v>
      </c>
      <c r="R296" s="164">
        <v>16</v>
      </c>
      <c r="S296" s="164">
        <v>20.6</v>
      </c>
      <c r="T296" s="164">
        <v>5.8</v>
      </c>
      <c r="U296" s="164">
        <v>2</v>
      </c>
      <c r="V296" s="164">
        <v>2</v>
      </c>
      <c r="W296" s="165">
        <f t="shared" si="6"/>
        <v>47.4</v>
      </c>
    </row>
    <row r="297" spans="1:23" s="161" customFormat="1" ht="15" x14ac:dyDescent="0.3">
      <c r="A297" s="180" t="s">
        <v>1113</v>
      </c>
      <c r="B297" s="158" t="s">
        <v>1114</v>
      </c>
      <c r="C297" s="181" t="s">
        <v>1115</v>
      </c>
      <c r="D297" s="157" t="s">
        <v>211</v>
      </c>
      <c r="E297" s="8" t="s">
        <v>71</v>
      </c>
      <c r="F297" s="8" t="s">
        <v>5081</v>
      </c>
      <c r="G297" s="10" t="s">
        <v>72</v>
      </c>
      <c r="H297" s="10">
        <v>0</v>
      </c>
      <c r="I297" s="8" t="s">
        <v>73</v>
      </c>
      <c r="J297" s="72">
        <v>0</v>
      </c>
      <c r="K297" s="163">
        <v>503</v>
      </c>
      <c r="L297" s="163">
        <v>48</v>
      </c>
      <c r="M297" s="163">
        <v>2</v>
      </c>
      <c r="N297" s="163">
        <v>405</v>
      </c>
      <c r="O297" s="163">
        <v>111</v>
      </c>
      <c r="P297" s="163">
        <v>139</v>
      </c>
      <c r="Q297" s="164">
        <v>8</v>
      </c>
      <c r="R297" s="164">
        <v>49</v>
      </c>
      <c r="S297" s="164">
        <v>32.6</v>
      </c>
      <c r="T297" s="164">
        <v>9.3000000000000007</v>
      </c>
      <c r="U297" s="164">
        <v>2</v>
      </c>
      <c r="V297" s="164">
        <v>3</v>
      </c>
      <c r="W297" s="165">
        <f t="shared" si="6"/>
        <v>103.89999999999999</v>
      </c>
    </row>
    <row r="298" spans="1:23" s="161" customFormat="1" ht="15" x14ac:dyDescent="0.3">
      <c r="A298" s="180" t="s">
        <v>1116</v>
      </c>
      <c r="B298" s="158" t="s">
        <v>1117</v>
      </c>
      <c r="C298" s="181" t="s">
        <v>1118</v>
      </c>
      <c r="D298" s="157" t="s">
        <v>212</v>
      </c>
      <c r="E298" s="8" t="s">
        <v>5082</v>
      </c>
      <c r="F298" s="8" t="s">
        <v>5083</v>
      </c>
      <c r="G298" s="10" t="s">
        <v>72</v>
      </c>
      <c r="H298" s="10">
        <v>0</v>
      </c>
      <c r="I298" s="8" t="s">
        <v>73</v>
      </c>
      <c r="J298" s="72">
        <v>0</v>
      </c>
      <c r="K298" s="163">
        <v>214</v>
      </c>
      <c r="L298" s="163">
        <v>0</v>
      </c>
      <c r="M298" s="163">
        <v>0</v>
      </c>
      <c r="N298" s="163">
        <v>147</v>
      </c>
      <c r="O298" s="163">
        <v>33</v>
      </c>
      <c r="P298" s="163">
        <v>39</v>
      </c>
      <c r="Q298" s="164">
        <v>1</v>
      </c>
      <c r="R298" s="164">
        <v>20</v>
      </c>
      <c r="S298" s="164">
        <v>6.6</v>
      </c>
      <c r="T298" s="164">
        <v>1</v>
      </c>
      <c r="U298" s="164">
        <v>2</v>
      </c>
      <c r="V298" s="164">
        <v>2</v>
      </c>
      <c r="W298" s="165">
        <f t="shared" si="6"/>
        <v>32.6</v>
      </c>
    </row>
    <row r="299" spans="1:23" s="161" customFormat="1" ht="30" x14ac:dyDescent="0.3">
      <c r="A299" s="180" t="s">
        <v>1119</v>
      </c>
      <c r="B299" s="158" t="s">
        <v>1120</v>
      </c>
      <c r="C299" s="181" t="s">
        <v>1121</v>
      </c>
      <c r="D299" s="157" t="s">
        <v>85</v>
      </c>
      <c r="E299" s="8" t="s">
        <v>5082</v>
      </c>
      <c r="F299" s="8" t="s">
        <v>5084</v>
      </c>
      <c r="G299" s="10" t="s">
        <v>72</v>
      </c>
      <c r="H299" s="10">
        <v>0</v>
      </c>
      <c r="I299" s="8" t="s">
        <v>73</v>
      </c>
      <c r="J299" s="72">
        <v>0</v>
      </c>
      <c r="K299" s="163">
        <v>420</v>
      </c>
      <c r="L299" s="163">
        <v>0</v>
      </c>
      <c r="M299" s="163">
        <v>0</v>
      </c>
      <c r="N299" s="163">
        <v>325</v>
      </c>
      <c r="O299" s="163">
        <v>60</v>
      </c>
      <c r="P299" s="163">
        <v>63</v>
      </c>
      <c r="Q299" s="164">
        <v>3</v>
      </c>
      <c r="R299" s="164">
        <v>18</v>
      </c>
      <c r="S299" s="164">
        <v>11</v>
      </c>
      <c r="T299" s="164">
        <v>2</v>
      </c>
      <c r="U299" s="164">
        <v>4</v>
      </c>
      <c r="V299" s="164">
        <v>2</v>
      </c>
      <c r="W299" s="165">
        <f t="shared" si="6"/>
        <v>40</v>
      </c>
    </row>
    <row r="300" spans="1:23" s="161" customFormat="1" ht="15" x14ac:dyDescent="0.3">
      <c r="A300" s="180" t="s">
        <v>1122</v>
      </c>
      <c r="B300" s="158" t="s">
        <v>1123</v>
      </c>
      <c r="C300" s="181" t="s">
        <v>1124</v>
      </c>
      <c r="D300" s="157" t="s">
        <v>212</v>
      </c>
      <c r="E300" s="8" t="s">
        <v>5081</v>
      </c>
      <c r="F300" s="8" t="s">
        <v>5083</v>
      </c>
      <c r="G300" s="10" t="s">
        <v>72</v>
      </c>
      <c r="H300" s="10">
        <v>0</v>
      </c>
      <c r="I300" s="8" t="s">
        <v>73</v>
      </c>
      <c r="J300" s="72">
        <v>0</v>
      </c>
      <c r="K300" s="163">
        <v>812</v>
      </c>
      <c r="L300" s="163">
        <v>0</v>
      </c>
      <c r="M300" s="163">
        <v>0</v>
      </c>
      <c r="N300" s="163">
        <v>677</v>
      </c>
      <c r="O300" s="163">
        <v>39</v>
      </c>
      <c r="P300" s="163">
        <v>124</v>
      </c>
      <c r="Q300" s="164">
        <v>8</v>
      </c>
      <c r="R300" s="164">
        <v>51</v>
      </c>
      <c r="S300" s="164">
        <v>18</v>
      </c>
      <c r="T300" s="164">
        <v>3.8</v>
      </c>
      <c r="U300" s="164">
        <v>5</v>
      </c>
      <c r="V300" s="164">
        <v>3</v>
      </c>
      <c r="W300" s="165">
        <f t="shared" si="6"/>
        <v>88.8</v>
      </c>
    </row>
    <row r="301" spans="1:23" s="161" customFormat="1" ht="15" x14ac:dyDescent="0.3">
      <c r="A301" s="180" t="s">
        <v>1125</v>
      </c>
      <c r="B301" s="158" t="s">
        <v>1126</v>
      </c>
      <c r="C301" s="181" t="s">
        <v>1127</v>
      </c>
      <c r="D301" s="157" t="s">
        <v>213</v>
      </c>
      <c r="E301" s="8" t="s">
        <v>71</v>
      </c>
      <c r="F301" s="8" t="s">
        <v>5083</v>
      </c>
      <c r="G301" s="10" t="s">
        <v>72</v>
      </c>
      <c r="H301" s="10">
        <v>0</v>
      </c>
      <c r="I301" s="8" t="s">
        <v>73</v>
      </c>
      <c r="J301" s="72">
        <v>0</v>
      </c>
      <c r="K301" s="163">
        <v>443</v>
      </c>
      <c r="L301" s="163">
        <v>31</v>
      </c>
      <c r="M301" s="163">
        <v>5</v>
      </c>
      <c r="N301" s="163">
        <v>388</v>
      </c>
      <c r="O301" s="163">
        <v>124</v>
      </c>
      <c r="P301" s="163">
        <v>114</v>
      </c>
      <c r="Q301" s="164">
        <v>4</v>
      </c>
      <c r="R301" s="164">
        <v>39</v>
      </c>
      <c r="S301" s="164">
        <v>24.6</v>
      </c>
      <c r="T301" s="164">
        <v>3.9</v>
      </c>
      <c r="U301" s="164">
        <v>3</v>
      </c>
      <c r="V301" s="164">
        <v>4</v>
      </c>
      <c r="W301" s="165">
        <f t="shared" si="6"/>
        <v>78.5</v>
      </c>
    </row>
    <row r="302" spans="1:23" s="161" customFormat="1" ht="15" x14ac:dyDescent="0.3">
      <c r="A302" s="180" t="s">
        <v>1128</v>
      </c>
      <c r="B302" s="158" t="s">
        <v>1129</v>
      </c>
      <c r="C302" s="181" t="s">
        <v>1130</v>
      </c>
      <c r="D302" s="157" t="s">
        <v>212</v>
      </c>
      <c r="E302" s="8" t="s">
        <v>5082</v>
      </c>
      <c r="F302" s="8" t="s">
        <v>5083</v>
      </c>
      <c r="G302" s="10" t="s">
        <v>72</v>
      </c>
      <c r="H302" s="10">
        <v>0</v>
      </c>
      <c r="I302" s="8" t="s">
        <v>73</v>
      </c>
      <c r="J302" s="72">
        <v>0</v>
      </c>
      <c r="K302" s="163">
        <v>296</v>
      </c>
      <c r="L302" s="163">
        <v>0</v>
      </c>
      <c r="M302" s="163">
        <v>0</v>
      </c>
      <c r="N302" s="163">
        <v>221</v>
      </c>
      <c r="O302" s="163">
        <v>2</v>
      </c>
      <c r="P302" s="163">
        <v>49</v>
      </c>
      <c r="Q302" s="164">
        <v>4</v>
      </c>
      <c r="R302" s="164">
        <v>17</v>
      </c>
      <c r="S302" s="164">
        <v>7</v>
      </c>
      <c r="T302" s="164">
        <v>1</v>
      </c>
      <c r="U302" s="164">
        <v>2</v>
      </c>
      <c r="V302" s="164">
        <v>2</v>
      </c>
      <c r="W302" s="165">
        <f t="shared" si="6"/>
        <v>33</v>
      </c>
    </row>
    <row r="303" spans="1:23" s="161" customFormat="1" ht="15" x14ac:dyDescent="0.3">
      <c r="A303" s="180" t="s">
        <v>1131</v>
      </c>
      <c r="B303" s="158" t="s">
        <v>1132</v>
      </c>
      <c r="C303" s="181" t="s">
        <v>1133</v>
      </c>
      <c r="D303" s="157" t="s">
        <v>213</v>
      </c>
      <c r="E303" s="8" t="s">
        <v>71</v>
      </c>
      <c r="F303" s="8" t="s">
        <v>5083</v>
      </c>
      <c r="G303" s="10" t="s">
        <v>72</v>
      </c>
      <c r="H303" s="10">
        <v>0</v>
      </c>
      <c r="I303" s="8" t="s">
        <v>73</v>
      </c>
      <c r="J303" s="72">
        <v>0</v>
      </c>
      <c r="K303" s="163">
        <v>387</v>
      </c>
      <c r="L303" s="163">
        <v>46</v>
      </c>
      <c r="M303" s="163">
        <v>2</v>
      </c>
      <c r="N303" s="163">
        <v>339</v>
      </c>
      <c r="O303" s="163">
        <v>26</v>
      </c>
      <c r="P303" s="163">
        <v>57</v>
      </c>
      <c r="Q303" s="164">
        <v>4</v>
      </c>
      <c r="R303" s="164">
        <v>28</v>
      </c>
      <c r="S303" s="164">
        <v>14</v>
      </c>
      <c r="T303" s="164">
        <v>2.9</v>
      </c>
      <c r="U303" s="164">
        <v>3</v>
      </c>
      <c r="V303" s="164">
        <v>2</v>
      </c>
      <c r="W303" s="165">
        <f t="shared" si="6"/>
        <v>53.9</v>
      </c>
    </row>
    <row r="304" spans="1:23" s="161" customFormat="1" ht="15" x14ac:dyDescent="0.3">
      <c r="A304" s="180" t="s">
        <v>1134</v>
      </c>
      <c r="B304" s="158" t="s">
        <v>1135</v>
      </c>
      <c r="C304" s="181" t="s">
        <v>1136</v>
      </c>
      <c r="D304" s="157" t="s">
        <v>5079</v>
      </c>
      <c r="E304" s="8" t="s">
        <v>92</v>
      </c>
      <c r="F304" s="8" t="s">
        <v>92</v>
      </c>
      <c r="G304" s="10" t="s">
        <v>72</v>
      </c>
      <c r="H304" s="10">
        <v>0</v>
      </c>
      <c r="I304" s="8" t="s">
        <v>73</v>
      </c>
      <c r="J304" s="72">
        <v>0</v>
      </c>
      <c r="K304" s="163">
        <v>362</v>
      </c>
      <c r="L304" s="163">
        <v>0</v>
      </c>
      <c r="M304" s="163">
        <v>0</v>
      </c>
      <c r="N304" s="163">
        <v>339</v>
      </c>
      <c r="O304" s="163">
        <v>87</v>
      </c>
      <c r="P304" s="163">
        <v>362</v>
      </c>
      <c r="Q304" s="164">
        <v>41</v>
      </c>
      <c r="R304" s="164">
        <v>69</v>
      </c>
      <c r="S304" s="164">
        <v>185.8</v>
      </c>
      <c r="T304" s="164">
        <v>25.5</v>
      </c>
      <c r="U304" s="164">
        <v>5</v>
      </c>
      <c r="V304" s="164">
        <v>5</v>
      </c>
      <c r="W304" s="165">
        <f t="shared" si="6"/>
        <v>331.3</v>
      </c>
    </row>
    <row r="305" spans="1:23" s="161" customFormat="1" ht="15" x14ac:dyDescent="0.3">
      <c r="A305" s="180" t="s">
        <v>1137</v>
      </c>
      <c r="B305" s="158" t="s">
        <v>1138</v>
      </c>
      <c r="C305" s="181" t="s">
        <v>1139</v>
      </c>
      <c r="D305" s="157" t="s">
        <v>211</v>
      </c>
      <c r="E305" s="8" t="s">
        <v>71</v>
      </c>
      <c r="F305" s="8" t="s">
        <v>5081</v>
      </c>
      <c r="G305" s="10" t="s">
        <v>72</v>
      </c>
      <c r="H305" s="10">
        <v>0</v>
      </c>
      <c r="I305" s="8" t="s">
        <v>73</v>
      </c>
      <c r="J305" s="72">
        <v>0</v>
      </c>
      <c r="K305" s="163">
        <v>170</v>
      </c>
      <c r="L305" s="163">
        <v>14</v>
      </c>
      <c r="M305" s="163">
        <v>1</v>
      </c>
      <c r="N305" s="163">
        <v>150</v>
      </c>
      <c r="O305" s="163">
        <v>23</v>
      </c>
      <c r="P305" s="163">
        <v>29</v>
      </c>
      <c r="Q305" s="164">
        <v>2</v>
      </c>
      <c r="R305" s="164">
        <v>16</v>
      </c>
      <c r="S305" s="164">
        <v>8</v>
      </c>
      <c r="T305" s="164">
        <v>1.8</v>
      </c>
      <c r="U305" s="164">
        <v>1</v>
      </c>
      <c r="V305" s="164">
        <v>2</v>
      </c>
      <c r="W305" s="165">
        <f t="shared" si="6"/>
        <v>30.8</v>
      </c>
    </row>
    <row r="306" spans="1:23" s="161" customFormat="1" ht="15" x14ac:dyDescent="0.3">
      <c r="A306" s="180" t="s">
        <v>1140</v>
      </c>
      <c r="B306" s="158" t="s">
        <v>1141</v>
      </c>
      <c r="C306" s="181" t="s">
        <v>1142</v>
      </c>
      <c r="D306" s="157" t="s">
        <v>211</v>
      </c>
      <c r="E306" s="8" t="s">
        <v>71</v>
      </c>
      <c r="F306" s="8" t="s">
        <v>5081</v>
      </c>
      <c r="G306" s="10" t="s">
        <v>72</v>
      </c>
      <c r="H306" s="10">
        <v>0</v>
      </c>
      <c r="I306" s="8" t="s">
        <v>73</v>
      </c>
      <c r="J306" s="72">
        <v>0</v>
      </c>
      <c r="K306" s="163">
        <v>240</v>
      </c>
      <c r="L306" s="163">
        <v>46</v>
      </c>
      <c r="M306" s="163">
        <v>0</v>
      </c>
      <c r="N306" s="163">
        <v>232</v>
      </c>
      <c r="O306" s="163">
        <v>26</v>
      </c>
      <c r="P306" s="163">
        <v>69</v>
      </c>
      <c r="Q306" s="164">
        <v>4</v>
      </c>
      <c r="R306" s="164">
        <v>28</v>
      </c>
      <c r="S306" s="164">
        <v>20.6</v>
      </c>
      <c r="T306" s="164">
        <v>3.8</v>
      </c>
      <c r="U306" s="164">
        <v>3</v>
      </c>
      <c r="V306" s="164">
        <v>6</v>
      </c>
      <c r="W306" s="165">
        <f t="shared" si="6"/>
        <v>65.400000000000006</v>
      </c>
    </row>
    <row r="307" spans="1:23" s="161" customFormat="1" ht="15" x14ac:dyDescent="0.3">
      <c r="A307" s="180" t="s">
        <v>1143</v>
      </c>
      <c r="B307" s="158" t="s">
        <v>1144</v>
      </c>
      <c r="C307" s="181" t="s">
        <v>1145</v>
      </c>
      <c r="D307" s="157" t="s">
        <v>211</v>
      </c>
      <c r="E307" s="8" t="s">
        <v>71</v>
      </c>
      <c r="F307" s="8" t="s">
        <v>5081</v>
      </c>
      <c r="G307" s="10" t="s">
        <v>72</v>
      </c>
      <c r="H307" s="10">
        <v>0</v>
      </c>
      <c r="I307" s="8" t="s">
        <v>73</v>
      </c>
      <c r="J307" s="72">
        <v>0</v>
      </c>
      <c r="K307" s="163">
        <v>331</v>
      </c>
      <c r="L307" s="163">
        <v>0</v>
      </c>
      <c r="M307" s="163">
        <v>0</v>
      </c>
      <c r="N307" s="163">
        <v>317</v>
      </c>
      <c r="O307" s="163">
        <v>41</v>
      </c>
      <c r="P307" s="163">
        <v>47</v>
      </c>
      <c r="Q307" s="164">
        <v>3</v>
      </c>
      <c r="R307" s="164">
        <v>18</v>
      </c>
      <c r="S307" s="164">
        <v>9</v>
      </c>
      <c r="T307" s="164">
        <v>2</v>
      </c>
      <c r="U307" s="164">
        <v>2</v>
      </c>
      <c r="V307" s="164">
        <v>3.6</v>
      </c>
      <c r="W307" s="165">
        <f t="shared" si="6"/>
        <v>37.6</v>
      </c>
    </row>
    <row r="308" spans="1:23" s="161" customFormat="1" ht="15" x14ac:dyDescent="0.3">
      <c r="A308" s="180" t="s">
        <v>1146</v>
      </c>
      <c r="B308" s="158" t="s">
        <v>1147</v>
      </c>
      <c r="C308" s="181" t="s">
        <v>1148</v>
      </c>
      <c r="D308" s="157" t="s">
        <v>211</v>
      </c>
      <c r="E308" s="8" t="s">
        <v>71</v>
      </c>
      <c r="F308" s="8" t="s">
        <v>5081</v>
      </c>
      <c r="G308" s="10" t="s">
        <v>72</v>
      </c>
      <c r="H308" s="10">
        <v>0</v>
      </c>
      <c r="I308" s="8" t="s">
        <v>73</v>
      </c>
      <c r="J308" s="72">
        <v>0</v>
      </c>
      <c r="K308" s="163">
        <v>245</v>
      </c>
      <c r="L308" s="163">
        <v>80</v>
      </c>
      <c r="M308" s="163">
        <v>0</v>
      </c>
      <c r="N308" s="163">
        <v>242</v>
      </c>
      <c r="O308" s="163">
        <v>12</v>
      </c>
      <c r="P308" s="163">
        <v>61</v>
      </c>
      <c r="Q308" s="164">
        <v>10</v>
      </c>
      <c r="R308" s="164">
        <v>19</v>
      </c>
      <c r="S308" s="164">
        <v>15.3</v>
      </c>
      <c r="T308" s="164">
        <v>3.8</v>
      </c>
      <c r="U308" s="164">
        <v>2</v>
      </c>
      <c r="V308" s="164">
        <v>1</v>
      </c>
      <c r="W308" s="165">
        <f t="shared" si="6"/>
        <v>51.099999999999994</v>
      </c>
    </row>
    <row r="309" spans="1:23" s="161" customFormat="1" ht="15" x14ac:dyDescent="0.3">
      <c r="A309" s="180" t="s">
        <v>1149</v>
      </c>
      <c r="B309" s="158" t="s">
        <v>1150</v>
      </c>
      <c r="C309" s="181" t="s">
        <v>1151</v>
      </c>
      <c r="D309" s="157" t="s">
        <v>86</v>
      </c>
      <c r="E309" s="8" t="s">
        <v>5085</v>
      </c>
      <c r="F309" s="8" t="s">
        <v>5084</v>
      </c>
      <c r="G309" s="10" t="s">
        <v>72</v>
      </c>
      <c r="H309" s="10">
        <v>0</v>
      </c>
      <c r="I309" s="8" t="s">
        <v>73</v>
      </c>
      <c r="J309" s="72">
        <v>0</v>
      </c>
      <c r="K309" s="163">
        <v>246</v>
      </c>
      <c r="L309" s="163">
        <v>0</v>
      </c>
      <c r="M309" s="163">
        <v>0</v>
      </c>
      <c r="N309" s="163">
        <v>221</v>
      </c>
      <c r="O309" s="163">
        <v>92</v>
      </c>
      <c r="P309" s="163">
        <v>56</v>
      </c>
      <c r="Q309" s="164">
        <v>3</v>
      </c>
      <c r="R309" s="164">
        <v>18</v>
      </c>
      <c r="S309" s="164">
        <v>13</v>
      </c>
      <c r="T309" s="164">
        <v>4</v>
      </c>
      <c r="U309" s="164">
        <v>3</v>
      </c>
      <c r="V309" s="164">
        <v>3</v>
      </c>
      <c r="W309" s="165">
        <f t="shared" si="6"/>
        <v>44</v>
      </c>
    </row>
    <row r="310" spans="1:23" s="161" customFormat="1" ht="15" x14ac:dyDescent="0.3">
      <c r="A310" s="180" t="s">
        <v>1152</v>
      </c>
      <c r="B310" s="158" t="s">
        <v>1153</v>
      </c>
      <c r="C310" s="181" t="s">
        <v>1154</v>
      </c>
      <c r="D310" s="157" t="s">
        <v>85</v>
      </c>
      <c r="E310" s="8" t="s">
        <v>5082</v>
      </c>
      <c r="F310" s="8" t="s">
        <v>5084</v>
      </c>
      <c r="G310" s="10" t="s">
        <v>72</v>
      </c>
      <c r="H310" s="10">
        <v>0</v>
      </c>
      <c r="I310" s="8" t="s">
        <v>73</v>
      </c>
      <c r="J310" s="72">
        <v>0</v>
      </c>
      <c r="K310" s="163">
        <v>514</v>
      </c>
      <c r="L310" s="163">
        <v>0</v>
      </c>
      <c r="M310" s="163">
        <v>0</v>
      </c>
      <c r="N310" s="163">
        <v>432</v>
      </c>
      <c r="O310" s="163">
        <v>13</v>
      </c>
      <c r="P310" s="163">
        <v>104</v>
      </c>
      <c r="Q310" s="164">
        <v>11</v>
      </c>
      <c r="R310" s="164">
        <v>37</v>
      </c>
      <c r="S310" s="164">
        <v>11</v>
      </c>
      <c r="T310" s="164">
        <v>2.9</v>
      </c>
      <c r="U310" s="164">
        <v>3</v>
      </c>
      <c r="V310" s="164">
        <v>5</v>
      </c>
      <c r="W310" s="165">
        <f t="shared" si="6"/>
        <v>69.900000000000006</v>
      </c>
    </row>
    <row r="311" spans="1:23" s="161" customFormat="1" ht="15" x14ac:dyDescent="0.3">
      <c r="A311" s="180" t="s">
        <v>1155</v>
      </c>
      <c r="B311" s="158" t="s">
        <v>1156</v>
      </c>
      <c r="C311" s="181" t="s">
        <v>1157</v>
      </c>
      <c r="D311" s="157" t="s">
        <v>86</v>
      </c>
      <c r="E311" s="8" t="s">
        <v>5085</v>
      </c>
      <c r="F311" s="8" t="s">
        <v>5084</v>
      </c>
      <c r="G311" s="10" t="s">
        <v>72</v>
      </c>
      <c r="H311" s="10">
        <v>0</v>
      </c>
      <c r="I311" s="8" t="s">
        <v>73</v>
      </c>
      <c r="J311" s="72">
        <v>0</v>
      </c>
      <c r="K311" s="163">
        <v>4120</v>
      </c>
      <c r="L311" s="163">
        <v>0</v>
      </c>
      <c r="M311" s="163">
        <v>0</v>
      </c>
      <c r="N311" s="163">
        <v>3079</v>
      </c>
      <c r="O311" s="163">
        <v>132</v>
      </c>
      <c r="P311" s="163">
        <v>451</v>
      </c>
      <c r="Q311" s="164">
        <v>38</v>
      </c>
      <c r="R311" s="164">
        <v>167</v>
      </c>
      <c r="S311" s="164">
        <v>30.6</v>
      </c>
      <c r="T311" s="164">
        <v>18.899999999999999</v>
      </c>
      <c r="U311" s="164">
        <v>14</v>
      </c>
      <c r="V311" s="164">
        <v>13</v>
      </c>
      <c r="W311" s="165">
        <f t="shared" si="6"/>
        <v>281.5</v>
      </c>
    </row>
    <row r="312" spans="1:23" s="161" customFormat="1" ht="15" x14ac:dyDescent="0.3">
      <c r="A312" s="180" t="s">
        <v>1158</v>
      </c>
      <c r="B312" s="158" t="s">
        <v>1159</v>
      </c>
      <c r="C312" s="181" t="s">
        <v>1160</v>
      </c>
      <c r="D312" s="157" t="s">
        <v>86</v>
      </c>
      <c r="E312" s="8" t="s">
        <v>5085</v>
      </c>
      <c r="F312" s="8" t="s">
        <v>5084</v>
      </c>
      <c r="G312" s="10" t="s">
        <v>72</v>
      </c>
      <c r="H312" s="10">
        <v>0</v>
      </c>
      <c r="I312" s="8" t="s">
        <v>73</v>
      </c>
      <c r="J312" s="72">
        <v>0</v>
      </c>
      <c r="K312" s="163">
        <v>222</v>
      </c>
      <c r="L312" s="163">
        <v>0</v>
      </c>
      <c r="M312" s="163">
        <v>0</v>
      </c>
      <c r="N312" s="163">
        <v>190</v>
      </c>
      <c r="O312" s="163">
        <v>48</v>
      </c>
      <c r="P312" s="163">
        <v>49</v>
      </c>
      <c r="Q312" s="164">
        <v>6</v>
      </c>
      <c r="R312" s="164">
        <v>10</v>
      </c>
      <c r="S312" s="164">
        <v>4</v>
      </c>
      <c r="T312" s="164">
        <v>1</v>
      </c>
      <c r="U312" s="164">
        <v>2</v>
      </c>
      <c r="V312" s="164">
        <v>3</v>
      </c>
      <c r="W312" s="165">
        <f t="shared" si="6"/>
        <v>26</v>
      </c>
    </row>
    <row r="313" spans="1:23" s="161" customFormat="1" ht="15" x14ac:dyDescent="0.3">
      <c r="A313" s="180" t="s">
        <v>1161</v>
      </c>
      <c r="B313" s="158" t="s">
        <v>1162</v>
      </c>
      <c r="C313" s="181" t="s">
        <v>1163</v>
      </c>
      <c r="D313" s="157" t="s">
        <v>85</v>
      </c>
      <c r="E313" s="8" t="s">
        <v>5082</v>
      </c>
      <c r="F313" s="8" t="s">
        <v>5084</v>
      </c>
      <c r="G313" s="10" t="s">
        <v>72</v>
      </c>
      <c r="H313" s="10">
        <v>0</v>
      </c>
      <c r="I313" s="8" t="s">
        <v>73</v>
      </c>
      <c r="J313" s="72">
        <v>0</v>
      </c>
      <c r="K313" s="163">
        <v>501</v>
      </c>
      <c r="L313" s="163">
        <v>0</v>
      </c>
      <c r="M313" s="163">
        <v>0</v>
      </c>
      <c r="N313" s="163">
        <v>436</v>
      </c>
      <c r="O313" s="163">
        <v>19</v>
      </c>
      <c r="P313" s="163">
        <v>111</v>
      </c>
      <c r="Q313" s="164">
        <v>5</v>
      </c>
      <c r="R313" s="164">
        <v>34</v>
      </c>
      <c r="S313" s="164">
        <v>9</v>
      </c>
      <c r="T313" s="164">
        <v>4.9000000000000004</v>
      </c>
      <c r="U313" s="164">
        <v>3</v>
      </c>
      <c r="V313" s="164">
        <v>2</v>
      </c>
      <c r="W313" s="165">
        <f t="shared" si="6"/>
        <v>57.9</v>
      </c>
    </row>
    <row r="314" spans="1:23" s="161" customFormat="1" ht="15" x14ac:dyDescent="0.3">
      <c r="A314" s="180" t="s">
        <v>1164</v>
      </c>
      <c r="B314" s="158" t="s">
        <v>1165</v>
      </c>
      <c r="C314" s="181" t="s">
        <v>1166</v>
      </c>
      <c r="D314" s="157" t="s">
        <v>86</v>
      </c>
      <c r="E314" s="8" t="s">
        <v>5085</v>
      </c>
      <c r="F314" s="8" t="s">
        <v>5084</v>
      </c>
      <c r="G314" s="10" t="s">
        <v>72</v>
      </c>
      <c r="H314" s="10">
        <v>0</v>
      </c>
      <c r="I314" s="8" t="s">
        <v>73</v>
      </c>
      <c r="J314" s="72">
        <v>0</v>
      </c>
      <c r="K314" s="163">
        <v>1840</v>
      </c>
      <c r="L314" s="163">
        <v>0</v>
      </c>
      <c r="M314" s="163">
        <v>0</v>
      </c>
      <c r="N314" s="163">
        <v>1423</v>
      </c>
      <c r="O314" s="163">
        <v>344</v>
      </c>
      <c r="P314" s="163">
        <v>276</v>
      </c>
      <c r="Q314" s="164">
        <v>22</v>
      </c>
      <c r="R314" s="164">
        <v>107</v>
      </c>
      <c r="S314" s="164">
        <v>23</v>
      </c>
      <c r="T314" s="164">
        <v>10</v>
      </c>
      <c r="U314" s="164">
        <v>8</v>
      </c>
      <c r="V314" s="164">
        <v>13</v>
      </c>
      <c r="W314" s="165">
        <f t="shared" si="6"/>
        <v>183</v>
      </c>
    </row>
    <row r="315" spans="1:23" s="161" customFormat="1" ht="15" x14ac:dyDescent="0.3">
      <c r="A315" s="180" t="s">
        <v>1167</v>
      </c>
      <c r="B315" s="158" t="s">
        <v>1168</v>
      </c>
      <c r="C315" s="181" t="s">
        <v>1169</v>
      </c>
      <c r="D315" s="157" t="s">
        <v>86</v>
      </c>
      <c r="E315" s="8" t="s">
        <v>5085</v>
      </c>
      <c r="F315" s="8" t="s">
        <v>5084</v>
      </c>
      <c r="G315" s="10" t="s">
        <v>72</v>
      </c>
      <c r="H315" s="10">
        <v>0</v>
      </c>
      <c r="I315" s="8" t="s">
        <v>73</v>
      </c>
      <c r="J315" s="72">
        <v>0</v>
      </c>
      <c r="K315" s="163">
        <v>212</v>
      </c>
      <c r="L315" s="163">
        <v>0</v>
      </c>
      <c r="M315" s="163">
        <v>0</v>
      </c>
      <c r="N315" s="163">
        <v>142</v>
      </c>
      <c r="O315" s="163">
        <v>52</v>
      </c>
      <c r="P315" s="163">
        <v>0</v>
      </c>
      <c r="Q315" s="164" t="s">
        <v>5093</v>
      </c>
      <c r="R315" s="164" t="s">
        <v>5093</v>
      </c>
      <c r="S315" s="164" t="s">
        <v>5093</v>
      </c>
      <c r="T315" s="164">
        <v>1</v>
      </c>
      <c r="U315" s="164" t="s">
        <v>5093</v>
      </c>
      <c r="V315" s="164" t="s">
        <v>5093</v>
      </c>
      <c r="W315" s="165">
        <f t="shared" si="6"/>
        <v>1</v>
      </c>
    </row>
    <row r="316" spans="1:23" s="161" customFormat="1" ht="30" x14ac:dyDescent="0.3">
      <c r="A316" s="180" t="s">
        <v>1170</v>
      </c>
      <c r="B316" s="158" t="s">
        <v>1171</v>
      </c>
      <c r="C316" s="181" t="s">
        <v>1172</v>
      </c>
      <c r="D316" s="157" t="s">
        <v>86</v>
      </c>
      <c r="E316" s="8" t="s">
        <v>5085</v>
      </c>
      <c r="F316" s="8" t="s">
        <v>5084</v>
      </c>
      <c r="G316" s="10" t="s">
        <v>72</v>
      </c>
      <c r="H316" s="10">
        <v>0</v>
      </c>
      <c r="I316" s="8" t="s">
        <v>73</v>
      </c>
      <c r="J316" s="72">
        <v>0</v>
      </c>
      <c r="K316" s="163">
        <v>442</v>
      </c>
      <c r="L316" s="163">
        <v>0</v>
      </c>
      <c r="M316" s="163">
        <v>0</v>
      </c>
      <c r="N316" s="163">
        <v>388</v>
      </c>
      <c r="O316" s="163">
        <v>15</v>
      </c>
      <c r="P316" s="163">
        <v>110</v>
      </c>
      <c r="Q316" s="164">
        <v>6.7</v>
      </c>
      <c r="R316" s="164">
        <v>24</v>
      </c>
      <c r="S316" s="164">
        <v>4</v>
      </c>
      <c r="T316" s="164">
        <v>2</v>
      </c>
      <c r="U316" s="164">
        <v>3</v>
      </c>
      <c r="V316" s="164">
        <v>3</v>
      </c>
      <c r="W316" s="165">
        <f t="shared" si="6"/>
        <v>42.7</v>
      </c>
    </row>
    <row r="317" spans="1:23" s="161" customFormat="1" ht="15" x14ac:dyDescent="0.3">
      <c r="A317" s="180" t="s">
        <v>1173</v>
      </c>
      <c r="B317" s="158" t="s">
        <v>1174</v>
      </c>
      <c r="C317" s="181" t="s">
        <v>1175</v>
      </c>
      <c r="D317" s="157" t="s">
        <v>211</v>
      </c>
      <c r="E317" s="8" t="s">
        <v>71</v>
      </c>
      <c r="F317" s="8" t="s">
        <v>5081</v>
      </c>
      <c r="G317" s="10" t="s">
        <v>72</v>
      </c>
      <c r="H317" s="10">
        <v>0</v>
      </c>
      <c r="I317" s="8" t="s">
        <v>73</v>
      </c>
      <c r="J317" s="72">
        <v>0</v>
      </c>
      <c r="K317" s="163">
        <v>560</v>
      </c>
      <c r="L317" s="163">
        <v>30</v>
      </c>
      <c r="M317" s="163">
        <v>2</v>
      </c>
      <c r="N317" s="163">
        <v>352</v>
      </c>
      <c r="O317" s="163">
        <v>47</v>
      </c>
      <c r="P317" s="163">
        <v>118</v>
      </c>
      <c r="Q317" s="164">
        <v>13</v>
      </c>
      <c r="R317" s="164">
        <v>34</v>
      </c>
      <c r="S317" s="164">
        <v>14</v>
      </c>
      <c r="T317" s="164">
        <v>3.9</v>
      </c>
      <c r="U317" s="164">
        <v>3</v>
      </c>
      <c r="V317" s="164">
        <v>2.9</v>
      </c>
      <c r="W317" s="165">
        <f t="shared" si="6"/>
        <v>70.800000000000011</v>
      </c>
    </row>
    <row r="318" spans="1:23" s="161" customFormat="1" ht="15" x14ac:dyDescent="0.3">
      <c r="A318" s="180" t="s">
        <v>1167</v>
      </c>
      <c r="B318" s="158" t="s">
        <v>1176</v>
      </c>
      <c r="C318" s="181" t="s">
        <v>1177</v>
      </c>
      <c r="D318" s="157" t="s">
        <v>211</v>
      </c>
      <c r="E318" s="8" t="s">
        <v>71</v>
      </c>
      <c r="F318" s="8" t="s">
        <v>5081</v>
      </c>
      <c r="G318" s="10" t="s">
        <v>72</v>
      </c>
      <c r="H318" s="10">
        <v>0</v>
      </c>
      <c r="I318" s="8" t="s">
        <v>73</v>
      </c>
      <c r="J318" s="72">
        <v>0</v>
      </c>
      <c r="K318" s="163">
        <v>227</v>
      </c>
      <c r="L318" s="163">
        <v>30</v>
      </c>
      <c r="M318" s="163">
        <v>12</v>
      </c>
      <c r="N318" s="163">
        <v>42</v>
      </c>
      <c r="O318" s="163">
        <v>4</v>
      </c>
      <c r="P318" s="163">
        <v>22</v>
      </c>
      <c r="Q318" s="164">
        <v>6</v>
      </c>
      <c r="R318" s="164">
        <v>22</v>
      </c>
      <c r="S318" s="164">
        <v>4</v>
      </c>
      <c r="T318" s="164">
        <v>2</v>
      </c>
      <c r="U318" s="164">
        <v>1</v>
      </c>
      <c r="V318" s="164">
        <v>2</v>
      </c>
      <c r="W318" s="165">
        <f t="shared" si="6"/>
        <v>37</v>
      </c>
    </row>
    <row r="319" spans="1:23" s="161" customFormat="1" ht="30" x14ac:dyDescent="0.3">
      <c r="A319" s="180" t="s">
        <v>1178</v>
      </c>
      <c r="B319" s="158" t="s">
        <v>1179</v>
      </c>
      <c r="C319" s="181" t="s">
        <v>1180</v>
      </c>
      <c r="D319" s="157" t="s">
        <v>86</v>
      </c>
      <c r="E319" s="8" t="s">
        <v>5085</v>
      </c>
      <c r="F319" s="8" t="s">
        <v>5084</v>
      </c>
      <c r="G319" s="10" t="s">
        <v>72</v>
      </c>
      <c r="H319" s="10">
        <v>0</v>
      </c>
      <c r="I319" s="8" t="s">
        <v>73</v>
      </c>
      <c r="J319" s="72">
        <v>0</v>
      </c>
      <c r="K319" s="163">
        <v>578</v>
      </c>
      <c r="L319" s="163">
        <v>0</v>
      </c>
      <c r="M319" s="163">
        <v>0</v>
      </c>
      <c r="N319" s="163">
        <v>470</v>
      </c>
      <c r="O319" s="163">
        <v>17</v>
      </c>
      <c r="P319" s="163">
        <v>83</v>
      </c>
      <c r="Q319" s="164">
        <v>7</v>
      </c>
      <c r="R319" s="164">
        <v>27</v>
      </c>
      <c r="S319" s="164">
        <v>9</v>
      </c>
      <c r="T319" s="164">
        <v>5</v>
      </c>
      <c r="U319" s="164">
        <v>3</v>
      </c>
      <c r="V319" s="164">
        <v>4</v>
      </c>
      <c r="W319" s="165">
        <f t="shared" si="6"/>
        <v>55</v>
      </c>
    </row>
    <row r="320" spans="1:23" s="161" customFormat="1" ht="15" x14ac:dyDescent="0.3">
      <c r="A320" s="180" t="s">
        <v>1181</v>
      </c>
      <c r="B320" s="158" t="s">
        <v>1182</v>
      </c>
      <c r="C320" s="181" t="s">
        <v>1183</v>
      </c>
      <c r="D320" s="157" t="s">
        <v>85</v>
      </c>
      <c r="E320" s="8" t="s">
        <v>5082</v>
      </c>
      <c r="F320" s="8" t="s">
        <v>5084</v>
      </c>
      <c r="G320" s="10" t="s">
        <v>72</v>
      </c>
      <c r="H320" s="10">
        <v>0</v>
      </c>
      <c r="I320" s="8" t="s">
        <v>73</v>
      </c>
      <c r="J320" s="72">
        <v>0</v>
      </c>
      <c r="K320" s="163">
        <v>553</v>
      </c>
      <c r="L320" s="163">
        <v>0</v>
      </c>
      <c r="M320" s="163">
        <v>0</v>
      </c>
      <c r="N320" s="163">
        <v>455</v>
      </c>
      <c r="O320" s="163">
        <v>16</v>
      </c>
      <c r="P320" s="163">
        <v>141</v>
      </c>
      <c r="Q320" s="164">
        <v>16</v>
      </c>
      <c r="R320" s="164">
        <v>31</v>
      </c>
      <c r="S320" s="164">
        <v>6</v>
      </c>
      <c r="T320" s="164">
        <v>2</v>
      </c>
      <c r="U320" s="164">
        <v>3</v>
      </c>
      <c r="V320" s="164">
        <v>2</v>
      </c>
      <c r="W320" s="165">
        <f t="shared" si="6"/>
        <v>60</v>
      </c>
    </row>
    <row r="321" spans="1:23" s="161" customFormat="1" ht="15" x14ac:dyDescent="0.3">
      <c r="A321" s="180" t="s">
        <v>1184</v>
      </c>
      <c r="B321" s="158" t="s">
        <v>1185</v>
      </c>
      <c r="C321" s="181" t="s">
        <v>1186</v>
      </c>
      <c r="D321" s="157" t="s">
        <v>86</v>
      </c>
      <c r="E321" s="8" t="s">
        <v>5085</v>
      </c>
      <c r="F321" s="8" t="s">
        <v>5084</v>
      </c>
      <c r="G321" s="10" t="s">
        <v>72</v>
      </c>
      <c r="H321" s="10">
        <v>0</v>
      </c>
      <c r="I321" s="8" t="s">
        <v>73</v>
      </c>
      <c r="J321" s="72">
        <v>0</v>
      </c>
      <c r="K321" s="163">
        <v>169</v>
      </c>
      <c r="L321" s="163">
        <v>0</v>
      </c>
      <c r="M321" s="163">
        <v>0</v>
      </c>
      <c r="N321" s="163">
        <v>154</v>
      </c>
      <c r="O321" s="163">
        <v>10</v>
      </c>
      <c r="P321" s="163">
        <v>85</v>
      </c>
      <c r="Q321" s="164">
        <v>8</v>
      </c>
      <c r="R321" s="164">
        <v>17</v>
      </c>
      <c r="S321" s="164">
        <v>1</v>
      </c>
      <c r="T321" s="164">
        <v>0</v>
      </c>
      <c r="U321" s="164">
        <v>3</v>
      </c>
      <c r="V321" s="164">
        <v>2</v>
      </c>
      <c r="W321" s="165">
        <f t="shared" si="6"/>
        <v>31</v>
      </c>
    </row>
    <row r="322" spans="1:23" s="161" customFormat="1" ht="15" x14ac:dyDescent="0.3">
      <c r="A322" s="180" t="s">
        <v>1187</v>
      </c>
      <c r="B322" s="158" t="s">
        <v>1188</v>
      </c>
      <c r="C322" s="181" t="s">
        <v>1189</v>
      </c>
      <c r="D322" s="157" t="s">
        <v>86</v>
      </c>
      <c r="E322" s="8" t="s">
        <v>5085</v>
      </c>
      <c r="F322" s="8" t="s">
        <v>5084</v>
      </c>
      <c r="G322" s="10" t="s">
        <v>72</v>
      </c>
      <c r="H322" s="10">
        <v>0</v>
      </c>
      <c r="I322" s="8" t="s">
        <v>73</v>
      </c>
      <c r="J322" s="72">
        <v>0</v>
      </c>
      <c r="K322" s="163">
        <v>3878</v>
      </c>
      <c r="L322" s="163">
        <v>0</v>
      </c>
      <c r="M322" s="163">
        <v>0</v>
      </c>
      <c r="N322" s="163">
        <v>2963</v>
      </c>
      <c r="O322" s="163">
        <v>542</v>
      </c>
      <c r="P322" s="163">
        <v>580</v>
      </c>
      <c r="Q322" s="164">
        <v>40</v>
      </c>
      <c r="R322" s="164">
        <v>170</v>
      </c>
      <c r="S322" s="164">
        <v>51.6</v>
      </c>
      <c r="T322" s="164">
        <v>20.9</v>
      </c>
      <c r="U322" s="164">
        <v>11</v>
      </c>
      <c r="V322" s="164">
        <v>14.9</v>
      </c>
      <c r="W322" s="165">
        <f t="shared" si="6"/>
        <v>308.39999999999998</v>
      </c>
    </row>
    <row r="323" spans="1:23" s="161" customFormat="1" ht="30" x14ac:dyDescent="0.3">
      <c r="A323" s="180" t="s">
        <v>1190</v>
      </c>
      <c r="B323" s="158" t="s">
        <v>1191</v>
      </c>
      <c r="C323" s="181" t="s">
        <v>1192</v>
      </c>
      <c r="D323" s="157" t="s">
        <v>86</v>
      </c>
      <c r="E323" s="8" t="s">
        <v>5085</v>
      </c>
      <c r="F323" s="8" t="s">
        <v>5084</v>
      </c>
      <c r="G323" s="10" t="s">
        <v>72</v>
      </c>
      <c r="H323" s="10">
        <v>0</v>
      </c>
      <c r="I323" s="8" t="s">
        <v>73</v>
      </c>
      <c r="J323" s="72">
        <v>0</v>
      </c>
      <c r="K323" s="163">
        <v>243</v>
      </c>
      <c r="L323" s="163">
        <v>0</v>
      </c>
      <c r="M323" s="163">
        <v>0</v>
      </c>
      <c r="N323" s="163">
        <v>195</v>
      </c>
      <c r="O323" s="163">
        <v>5</v>
      </c>
      <c r="P323" s="163">
        <v>55</v>
      </c>
      <c r="Q323" s="164">
        <v>4</v>
      </c>
      <c r="R323" s="164">
        <v>15</v>
      </c>
      <c r="S323" s="164">
        <v>6.9</v>
      </c>
      <c r="T323" s="164">
        <v>1</v>
      </c>
      <c r="U323" s="164">
        <v>2</v>
      </c>
      <c r="V323" s="164">
        <v>2</v>
      </c>
      <c r="W323" s="165">
        <f t="shared" si="6"/>
        <v>30.9</v>
      </c>
    </row>
    <row r="324" spans="1:23" s="161" customFormat="1" ht="15" x14ac:dyDescent="0.3">
      <c r="A324" s="180" t="s">
        <v>1193</v>
      </c>
      <c r="B324" s="158" t="s">
        <v>1194</v>
      </c>
      <c r="C324" s="181" t="s">
        <v>1195</v>
      </c>
      <c r="D324" s="157" t="s">
        <v>86</v>
      </c>
      <c r="E324" s="8" t="s">
        <v>5085</v>
      </c>
      <c r="F324" s="8" t="s">
        <v>5084</v>
      </c>
      <c r="G324" s="10" t="s">
        <v>72</v>
      </c>
      <c r="H324" s="10">
        <v>0</v>
      </c>
      <c r="I324" s="8" t="s">
        <v>73</v>
      </c>
      <c r="J324" s="72">
        <v>0</v>
      </c>
      <c r="K324" s="163">
        <v>5970</v>
      </c>
      <c r="L324" s="163">
        <v>0</v>
      </c>
      <c r="M324" s="163">
        <v>0</v>
      </c>
      <c r="N324" s="163">
        <v>3628</v>
      </c>
      <c r="O324" s="163">
        <v>0</v>
      </c>
      <c r="P324" s="163">
        <v>77</v>
      </c>
      <c r="Q324" s="164">
        <v>33</v>
      </c>
      <c r="R324" s="164">
        <v>251</v>
      </c>
      <c r="S324" s="164">
        <v>27</v>
      </c>
      <c r="T324" s="164">
        <v>29.9</v>
      </c>
      <c r="U324" s="164">
        <v>15</v>
      </c>
      <c r="V324" s="164">
        <v>18</v>
      </c>
      <c r="W324" s="165">
        <f t="shared" si="6"/>
        <v>373.9</v>
      </c>
    </row>
    <row r="325" spans="1:23" s="161" customFormat="1" ht="15" x14ac:dyDescent="0.3">
      <c r="A325" s="180" t="s">
        <v>1167</v>
      </c>
      <c r="B325" s="158" t="s">
        <v>1196</v>
      </c>
      <c r="C325" s="181" t="s">
        <v>1197</v>
      </c>
      <c r="D325" s="157" t="s">
        <v>86</v>
      </c>
      <c r="E325" s="8" t="s">
        <v>5085</v>
      </c>
      <c r="F325" s="8" t="s">
        <v>5084</v>
      </c>
      <c r="G325" s="10" t="s">
        <v>72</v>
      </c>
      <c r="H325" s="10">
        <v>0</v>
      </c>
      <c r="I325" s="8" t="s">
        <v>73</v>
      </c>
      <c r="J325" s="72">
        <v>0</v>
      </c>
      <c r="K325" s="163">
        <v>199</v>
      </c>
      <c r="L325" s="163">
        <v>0</v>
      </c>
      <c r="M325" s="163">
        <v>0</v>
      </c>
      <c r="N325" s="163">
        <v>141</v>
      </c>
      <c r="O325" s="163">
        <v>12</v>
      </c>
      <c r="P325" s="163">
        <v>0</v>
      </c>
      <c r="Q325" s="164" t="s">
        <v>5093</v>
      </c>
      <c r="R325" s="164" t="s">
        <v>5093</v>
      </c>
      <c r="S325" s="164" t="s">
        <v>5093</v>
      </c>
      <c r="T325" s="164">
        <v>1</v>
      </c>
      <c r="U325" s="164" t="s">
        <v>5093</v>
      </c>
      <c r="V325" s="164" t="s">
        <v>5093</v>
      </c>
      <c r="W325" s="165">
        <f t="shared" si="6"/>
        <v>1</v>
      </c>
    </row>
    <row r="326" spans="1:23" s="161" customFormat="1" ht="15" x14ac:dyDescent="0.3">
      <c r="A326" s="180" t="s">
        <v>1198</v>
      </c>
      <c r="B326" s="158" t="s">
        <v>1199</v>
      </c>
      <c r="C326" s="181" t="s">
        <v>1200</v>
      </c>
      <c r="D326" s="157" t="s">
        <v>86</v>
      </c>
      <c r="E326" s="8" t="s">
        <v>5085</v>
      </c>
      <c r="F326" s="8" t="s">
        <v>5084</v>
      </c>
      <c r="G326" s="10" t="s">
        <v>72</v>
      </c>
      <c r="H326" s="10">
        <v>0</v>
      </c>
      <c r="I326" s="8" t="s">
        <v>73</v>
      </c>
      <c r="J326" s="72">
        <v>0</v>
      </c>
      <c r="K326" s="163">
        <v>353</v>
      </c>
      <c r="L326" s="163">
        <v>0</v>
      </c>
      <c r="M326" s="163">
        <v>0</v>
      </c>
      <c r="N326" s="163">
        <v>272</v>
      </c>
      <c r="O326" s="163">
        <v>266</v>
      </c>
      <c r="P326" s="163">
        <v>12</v>
      </c>
      <c r="Q326" s="164">
        <v>3</v>
      </c>
      <c r="R326" s="164">
        <v>23</v>
      </c>
      <c r="S326" s="164">
        <v>5.2</v>
      </c>
      <c r="T326" s="164">
        <v>2</v>
      </c>
      <c r="U326" s="164">
        <v>3</v>
      </c>
      <c r="V326" s="164">
        <v>4</v>
      </c>
      <c r="W326" s="165">
        <f t="shared" si="6"/>
        <v>40.200000000000003</v>
      </c>
    </row>
    <row r="327" spans="1:23" s="161" customFormat="1" ht="30" x14ac:dyDescent="0.3">
      <c r="A327" s="180" t="s">
        <v>1201</v>
      </c>
      <c r="B327" s="158" t="s">
        <v>1202</v>
      </c>
      <c r="C327" s="181" t="s">
        <v>1203</v>
      </c>
      <c r="D327" s="157" t="s">
        <v>212</v>
      </c>
      <c r="E327" s="8" t="s">
        <v>5082</v>
      </c>
      <c r="F327" s="8" t="s">
        <v>5083</v>
      </c>
      <c r="G327" s="10" t="s">
        <v>72</v>
      </c>
      <c r="H327" s="10">
        <v>0</v>
      </c>
      <c r="I327" s="8" t="s">
        <v>73</v>
      </c>
      <c r="J327" s="72">
        <v>0</v>
      </c>
      <c r="K327" s="163">
        <v>257</v>
      </c>
      <c r="L327" s="163">
        <v>0</v>
      </c>
      <c r="M327" s="163">
        <v>0</v>
      </c>
      <c r="N327" s="163">
        <v>127</v>
      </c>
      <c r="O327" s="163">
        <v>10</v>
      </c>
      <c r="P327" s="163">
        <v>99</v>
      </c>
      <c r="Q327" s="164">
        <v>15</v>
      </c>
      <c r="R327" s="164">
        <v>23</v>
      </c>
      <c r="S327" s="164">
        <v>5.6</v>
      </c>
      <c r="T327" s="164">
        <v>2</v>
      </c>
      <c r="U327" s="164">
        <v>2</v>
      </c>
      <c r="V327" s="164">
        <v>3</v>
      </c>
      <c r="W327" s="165">
        <f t="shared" si="6"/>
        <v>50.6</v>
      </c>
    </row>
    <row r="328" spans="1:23" s="161" customFormat="1" ht="30" x14ac:dyDescent="0.3">
      <c r="A328" s="180" t="s">
        <v>1204</v>
      </c>
      <c r="B328" s="158" t="s">
        <v>1205</v>
      </c>
      <c r="C328" s="181" t="s">
        <v>1206</v>
      </c>
      <c r="D328" s="157" t="s">
        <v>212</v>
      </c>
      <c r="E328" s="8" t="s">
        <v>5082</v>
      </c>
      <c r="F328" s="8" t="s">
        <v>5083</v>
      </c>
      <c r="G328" s="10" t="s">
        <v>72</v>
      </c>
      <c r="H328" s="10">
        <v>0</v>
      </c>
      <c r="I328" s="8" t="s">
        <v>73</v>
      </c>
      <c r="J328" s="72">
        <v>0</v>
      </c>
      <c r="K328" s="163">
        <v>568</v>
      </c>
      <c r="L328" s="163">
        <v>0</v>
      </c>
      <c r="M328" s="163">
        <v>0</v>
      </c>
      <c r="N328" s="163">
        <v>172</v>
      </c>
      <c r="O328" s="163">
        <v>8</v>
      </c>
      <c r="P328" s="163">
        <v>119</v>
      </c>
      <c r="Q328" s="164">
        <v>2</v>
      </c>
      <c r="R328" s="164">
        <v>35</v>
      </c>
      <c r="S328" s="164">
        <v>5</v>
      </c>
      <c r="T328" s="164">
        <v>1.9</v>
      </c>
      <c r="U328" s="164">
        <v>3</v>
      </c>
      <c r="V328" s="164">
        <v>2</v>
      </c>
      <c r="W328" s="165">
        <f t="shared" si="6"/>
        <v>48.9</v>
      </c>
    </row>
    <row r="329" spans="1:23" s="161" customFormat="1" ht="15" x14ac:dyDescent="0.3">
      <c r="A329" s="180" t="s">
        <v>1207</v>
      </c>
      <c r="B329" s="158" t="s">
        <v>1208</v>
      </c>
      <c r="C329" s="181" t="s">
        <v>1209</v>
      </c>
      <c r="D329" s="157" t="s">
        <v>86</v>
      </c>
      <c r="E329" s="8" t="s">
        <v>5085</v>
      </c>
      <c r="F329" s="8" t="s">
        <v>5084</v>
      </c>
      <c r="G329" s="10" t="s">
        <v>72</v>
      </c>
      <c r="H329" s="10">
        <v>0</v>
      </c>
      <c r="I329" s="8" t="s">
        <v>73</v>
      </c>
      <c r="J329" s="72">
        <v>0</v>
      </c>
      <c r="K329" s="163">
        <v>3497</v>
      </c>
      <c r="L329" s="163">
        <v>0</v>
      </c>
      <c r="M329" s="163">
        <v>0</v>
      </c>
      <c r="N329" s="163">
        <v>2759</v>
      </c>
      <c r="O329" s="163">
        <v>736</v>
      </c>
      <c r="P329" s="163">
        <v>581</v>
      </c>
      <c r="Q329" s="164">
        <v>32</v>
      </c>
      <c r="R329" s="164">
        <v>176</v>
      </c>
      <c r="S329" s="164">
        <v>40.700000000000003</v>
      </c>
      <c r="T329" s="164">
        <v>21.9</v>
      </c>
      <c r="U329" s="164">
        <v>12</v>
      </c>
      <c r="V329" s="164">
        <v>21</v>
      </c>
      <c r="W329" s="165">
        <f t="shared" si="6"/>
        <v>303.59999999999997</v>
      </c>
    </row>
    <row r="330" spans="1:23" s="161" customFormat="1" ht="15" x14ac:dyDescent="0.3">
      <c r="A330" s="180" t="s">
        <v>1210</v>
      </c>
      <c r="B330" s="158" t="s">
        <v>1211</v>
      </c>
      <c r="C330" s="181" t="s">
        <v>1212</v>
      </c>
      <c r="D330" s="157" t="s">
        <v>211</v>
      </c>
      <c r="E330" s="8" t="s">
        <v>71</v>
      </c>
      <c r="F330" s="8" t="s">
        <v>5081</v>
      </c>
      <c r="G330" s="10" t="s">
        <v>72</v>
      </c>
      <c r="H330" s="10">
        <v>0</v>
      </c>
      <c r="I330" s="8" t="s">
        <v>73</v>
      </c>
      <c r="J330" s="72">
        <v>0</v>
      </c>
      <c r="K330" s="163">
        <v>303</v>
      </c>
      <c r="L330" s="163">
        <v>83</v>
      </c>
      <c r="M330" s="163">
        <v>0</v>
      </c>
      <c r="N330" s="163">
        <v>288</v>
      </c>
      <c r="O330" s="163">
        <v>21</v>
      </c>
      <c r="P330" s="163">
        <v>76</v>
      </c>
      <c r="Q330" s="164">
        <v>14</v>
      </c>
      <c r="R330" s="164">
        <v>20</v>
      </c>
      <c r="S330" s="164">
        <v>10</v>
      </c>
      <c r="T330" s="164">
        <v>3.8</v>
      </c>
      <c r="U330" s="164">
        <v>1</v>
      </c>
      <c r="V330" s="164">
        <v>4</v>
      </c>
      <c r="W330" s="165">
        <f t="shared" si="6"/>
        <v>52.8</v>
      </c>
    </row>
    <row r="331" spans="1:23" s="161" customFormat="1" ht="15" x14ac:dyDescent="0.3">
      <c r="A331" s="180" t="s">
        <v>1213</v>
      </c>
      <c r="B331" s="158" t="s">
        <v>1214</v>
      </c>
      <c r="C331" s="181" t="s">
        <v>1215</v>
      </c>
      <c r="D331" s="157" t="s">
        <v>212</v>
      </c>
      <c r="E331" s="8" t="s">
        <v>5082</v>
      </c>
      <c r="F331" s="8" t="s">
        <v>5083</v>
      </c>
      <c r="G331" s="10" t="s">
        <v>72</v>
      </c>
      <c r="H331" s="10">
        <v>0</v>
      </c>
      <c r="I331" s="8" t="s">
        <v>73</v>
      </c>
      <c r="J331" s="72">
        <v>0</v>
      </c>
      <c r="K331" s="163">
        <v>528</v>
      </c>
      <c r="L331" s="163">
        <v>0</v>
      </c>
      <c r="M331" s="163">
        <v>0</v>
      </c>
      <c r="N331" s="163">
        <v>106</v>
      </c>
      <c r="O331" s="163">
        <v>5</v>
      </c>
      <c r="P331" s="163">
        <v>113</v>
      </c>
      <c r="Q331" s="164">
        <v>10</v>
      </c>
      <c r="R331" s="164">
        <v>46</v>
      </c>
      <c r="S331" s="164">
        <v>5.7</v>
      </c>
      <c r="T331" s="164">
        <v>4.8</v>
      </c>
      <c r="U331" s="164">
        <v>3</v>
      </c>
      <c r="V331" s="164">
        <v>5</v>
      </c>
      <c r="W331" s="165">
        <f t="shared" ref="W331:W394" si="7">SUM(Q331:V331)</f>
        <v>74.5</v>
      </c>
    </row>
    <row r="332" spans="1:23" s="161" customFormat="1" ht="30" x14ac:dyDescent="0.3">
      <c r="A332" s="180" t="s">
        <v>1216</v>
      </c>
      <c r="B332" s="158" t="s">
        <v>1217</v>
      </c>
      <c r="C332" s="181" t="s">
        <v>1218</v>
      </c>
      <c r="D332" s="157" t="s">
        <v>85</v>
      </c>
      <c r="E332" s="8" t="s">
        <v>5082</v>
      </c>
      <c r="F332" s="8" t="s">
        <v>5084</v>
      </c>
      <c r="G332" s="10" t="s">
        <v>72</v>
      </c>
      <c r="H332" s="10">
        <v>0</v>
      </c>
      <c r="I332" s="8" t="s">
        <v>73</v>
      </c>
      <c r="J332" s="72">
        <v>0</v>
      </c>
      <c r="K332" s="163">
        <v>676</v>
      </c>
      <c r="L332" s="163">
        <v>0</v>
      </c>
      <c r="M332" s="163">
        <v>0</v>
      </c>
      <c r="N332" s="163">
        <v>461</v>
      </c>
      <c r="O332" s="163">
        <v>45</v>
      </c>
      <c r="P332" s="163">
        <v>218</v>
      </c>
      <c r="Q332" s="164">
        <v>5</v>
      </c>
      <c r="R332" s="164">
        <v>57</v>
      </c>
      <c r="S332" s="164">
        <v>19.7</v>
      </c>
      <c r="T332" s="164">
        <v>6</v>
      </c>
      <c r="U332" s="164">
        <v>3</v>
      </c>
      <c r="V332" s="164">
        <v>2</v>
      </c>
      <c r="W332" s="165">
        <f t="shared" si="7"/>
        <v>92.7</v>
      </c>
    </row>
    <row r="333" spans="1:23" s="161" customFormat="1" ht="15" x14ac:dyDescent="0.3">
      <c r="A333" s="180" t="s">
        <v>1219</v>
      </c>
      <c r="B333" s="158" t="s">
        <v>1220</v>
      </c>
      <c r="C333" s="181" t="s">
        <v>1221</v>
      </c>
      <c r="D333" s="157" t="s">
        <v>86</v>
      </c>
      <c r="E333" s="8" t="s">
        <v>5085</v>
      </c>
      <c r="F333" s="8" t="s">
        <v>5084</v>
      </c>
      <c r="G333" s="10" t="s">
        <v>72</v>
      </c>
      <c r="H333" s="10">
        <v>0</v>
      </c>
      <c r="I333" s="8" t="s">
        <v>73</v>
      </c>
      <c r="J333" s="72">
        <v>0</v>
      </c>
      <c r="K333" s="163">
        <v>616</v>
      </c>
      <c r="L333" s="163">
        <v>0</v>
      </c>
      <c r="M333" s="163">
        <v>0</v>
      </c>
      <c r="N333" s="163">
        <v>380</v>
      </c>
      <c r="O333" s="163">
        <v>0</v>
      </c>
      <c r="P333" s="163">
        <v>15</v>
      </c>
      <c r="Q333" s="164">
        <v>0</v>
      </c>
      <c r="R333" s="164">
        <v>41</v>
      </c>
      <c r="S333" s="164">
        <v>3</v>
      </c>
      <c r="T333" s="164">
        <v>4</v>
      </c>
      <c r="U333" s="164">
        <v>4</v>
      </c>
      <c r="V333" s="164">
        <v>4</v>
      </c>
      <c r="W333" s="165">
        <f t="shared" si="7"/>
        <v>56</v>
      </c>
    </row>
    <row r="334" spans="1:23" s="161" customFormat="1" ht="30" x14ac:dyDescent="0.3">
      <c r="A334" s="180" t="s">
        <v>1222</v>
      </c>
      <c r="B334" s="158" t="s">
        <v>1223</v>
      </c>
      <c r="C334" s="181" t="s">
        <v>1224</v>
      </c>
      <c r="D334" s="157" t="s">
        <v>212</v>
      </c>
      <c r="E334" s="8" t="s">
        <v>5082</v>
      </c>
      <c r="F334" s="8" t="s">
        <v>5083</v>
      </c>
      <c r="G334" s="10" t="s">
        <v>72</v>
      </c>
      <c r="H334" s="10">
        <v>0</v>
      </c>
      <c r="I334" s="8" t="s">
        <v>73</v>
      </c>
      <c r="J334" s="72">
        <v>0</v>
      </c>
      <c r="K334" s="163">
        <v>346</v>
      </c>
      <c r="L334" s="163">
        <v>0</v>
      </c>
      <c r="M334" s="163">
        <v>0</v>
      </c>
      <c r="N334" s="163">
        <v>299</v>
      </c>
      <c r="O334" s="163">
        <v>7</v>
      </c>
      <c r="P334" s="163">
        <v>63</v>
      </c>
      <c r="Q334" s="164">
        <v>3</v>
      </c>
      <c r="R334" s="164">
        <v>21</v>
      </c>
      <c r="S334" s="164">
        <v>6</v>
      </c>
      <c r="T334" s="164">
        <v>1</v>
      </c>
      <c r="U334" s="164">
        <v>1</v>
      </c>
      <c r="V334" s="164">
        <v>3</v>
      </c>
      <c r="W334" s="165">
        <f t="shared" si="7"/>
        <v>35</v>
      </c>
    </row>
    <row r="335" spans="1:23" s="161" customFormat="1" ht="30" x14ac:dyDescent="0.3">
      <c r="A335" s="180" t="s">
        <v>1225</v>
      </c>
      <c r="B335" s="158" t="s">
        <v>1226</v>
      </c>
      <c r="C335" s="181" t="s">
        <v>1227</v>
      </c>
      <c r="D335" s="157" t="s">
        <v>86</v>
      </c>
      <c r="E335" s="8" t="s">
        <v>5085</v>
      </c>
      <c r="F335" s="8" t="s">
        <v>5084</v>
      </c>
      <c r="G335" s="10" t="s">
        <v>72</v>
      </c>
      <c r="H335" s="10">
        <v>0</v>
      </c>
      <c r="I335" s="8" t="s">
        <v>73</v>
      </c>
      <c r="J335" s="72">
        <v>0</v>
      </c>
      <c r="K335" s="163">
        <v>283</v>
      </c>
      <c r="L335" s="163">
        <v>0</v>
      </c>
      <c r="M335" s="163">
        <v>0</v>
      </c>
      <c r="N335" s="163">
        <v>222</v>
      </c>
      <c r="O335" s="163">
        <v>82</v>
      </c>
      <c r="P335" s="163">
        <v>58</v>
      </c>
      <c r="Q335" s="164">
        <v>4</v>
      </c>
      <c r="R335" s="164">
        <v>21</v>
      </c>
      <c r="S335" s="164">
        <v>7</v>
      </c>
      <c r="T335" s="164">
        <v>2</v>
      </c>
      <c r="U335" s="164">
        <v>2</v>
      </c>
      <c r="V335" s="164">
        <v>4</v>
      </c>
      <c r="W335" s="165">
        <f t="shared" si="7"/>
        <v>40</v>
      </c>
    </row>
    <row r="336" spans="1:23" s="161" customFormat="1" ht="15" x14ac:dyDescent="0.3">
      <c r="A336" s="180" t="s">
        <v>1228</v>
      </c>
      <c r="B336" s="158" t="s">
        <v>1229</v>
      </c>
      <c r="C336" s="181" t="s">
        <v>1230</v>
      </c>
      <c r="D336" s="157" t="s">
        <v>86</v>
      </c>
      <c r="E336" s="8" t="s">
        <v>5085</v>
      </c>
      <c r="F336" s="8" t="s">
        <v>5084</v>
      </c>
      <c r="G336" s="10" t="s">
        <v>72</v>
      </c>
      <c r="H336" s="10">
        <v>0</v>
      </c>
      <c r="I336" s="8" t="s">
        <v>73</v>
      </c>
      <c r="J336" s="72">
        <v>0</v>
      </c>
      <c r="K336" s="163">
        <v>420</v>
      </c>
      <c r="L336" s="163">
        <v>0</v>
      </c>
      <c r="M336" s="163">
        <v>0</v>
      </c>
      <c r="N336" s="163">
        <v>335</v>
      </c>
      <c r="O336" s="163">
        <v>28</v>
      </c>
      <c r="P336" s="163">
        <v>121</v>
      </c>
      <c r="Q336" s="164">
        <v>9</v>
      </c>
      <c r="R336" s="164">
        <v>25</v>
      </c>
      <c r="S336" s="164">
        <v>15</v>
      </c>
      <c r="T336" s="164">
        <v>9.9</v>
      </c>
      <c r="U336" s="164">
        <v>4</v>
      </c>
      <c r="V336" s="164">
        <v>8</v>
      </c>
      <c r="W336" s="165">
        <f t="shared" si="7"/>
        <v>70.900000000000006</v>
      </c>
    </row>
    <row r="337" spans="1:23" s="161" customFormat="1" ht="15" x14ac:dyDescent="0.3">
      <c r="A337" s="180" t="s">
        <v>1231</v>
      </c>
      <c r="B337" s="158" t="s">
        <v>1232</v>
      </c>
      <c r="C337" s="181" t="s">
        <v>1233</v>
      </c>
      <c r="D337" s="157" t="s">
        <v>86</v>
      </c>
      <c r="E337" s="8" t="s">
        <v>5085</v>
      </c>
      <c r="F337" s="8" t="s">
        <v>5084</v>
      </c>
      <c r="G337" s="10" t="s">
        <v>72</v>
      </c>
      <c r="H337" s="10">
        <v>0</v>
      </c>
      <c r="I337" s="8" t="s">
        <v>73</v>
      </c>
      <c r="J337" s="72">
        <v>0</v>
      </c>
      <c r="K337" s="163">
        <v>452</v>
      </c>
      <c r="L337" s="163">
        <v>0</v>
      </c>
      <c r="M337" s="163">
        <v>0</v>
      </c>
      <c r="N337" s="163">
        <v>359</v>
      </c>
      <c r="O337" s="163">
        <v>16</v>
      </c>
      <c r="P337" s="163">
        <v>70</v>
      </c>
      <c r="Q337" s="164">
        <v>17</v>
      </c>
      <c r="R337" s="164">
        <v>20</v>
      </c>
      <c r="S337" s="164">
        <v>3.8</v>
      </c>
      <c r="T337" s="164">
        <v>2.9</v>
      </c>
      <c r="U337" s="164">
        <v>3</v>
      </c>
      <c r="V337" s="164">
        <v>2</v>
      </c>
      <c r="W337" s="165">
        <f t="shared" si="7"/>
        <v>48.699999999999996</v>
      </c>
    </row>
    <row r="338" spans="1:23" s="161" customFormat="1" ht="15" x14ac:dyDescent="0.3">
      <c r="A338" s="180" t="s">
        <v>1234</v>
      </c>
      <c r="B338" s="158" t="s">
        <v>1235</v>
      </c>
      <c r="C338" s="181" t="s">
        <v>1236</v>
      </c>
      <c r="D338" s="157" t="s">
        <v>86</v>
      </c>
      <c r="E338" s="8" t="s">
        <v>5085</v>
      </c>
      <c r="F338" s="8" t="s">
        <v>5084</v>
      </c>
      <c r="G338" s="10" t="s">
        <v>72</v>
      </c>
      <c r="H338" s="10">
        <v>0</v>
      </c>
      <c r="I338" s="8" t="s">
        <v>73</v>
      </c>
      <c r="J338" s="72">
        <v>0</v>
      </c>
      <c r="K338" s="163">
        <v>196</v>
      </c>
      <c r="L338" s="163">
        <v>0</v>
      </c>
      <c r="M338" s="163">
        <v>0</v>
      </c>
      <c r="N338" s="163">
        <v>164</v>
      </c>
      <c r="O338" s="163">
        <v>27</v>
      </c>
      <c r="P338" s="163">
        <v>40</v>
      </c>
      <c r="Q338" s="164">
        <v>0</v>
      </c>
      <c r="R338" s="164">
        <v>13</v>
      </c>
      <c r="S338" s="164">
        <v>3</v>
      </c>
      <c r="T338" s="164">
        <v>1.9</v>
      </c>
      <c r="U338" s="164">
        <v>2</v>
      </c>
      <c r="V338" s="164">
        <v>1</v>
      </c>
      <c r="W338" s="165">
        <f t="shared" si="7"/>
        <v>20.9</v>
      </c>
    </row>
    <row r="339" spans="1:23" s="161" customFormat="1" ht="15" x14ac:dyDescent="0.3">
      <c r="A339" s="180" t="s">
        <v>1237</v>
      </c>
      <c r="B339" s="158" t="s">
        <v>1238</v>
      </c>
      <c r="C339" s="181" t="s">
        <v>1239</v>
      </c>
      <c r="D339" s="157" t="s">
        <v>85</v>
      </c>
      <c r="E339" s="8" t="s">
        <v>5082</v>
      </c>
      <c r="F339" s="8" t="s">
        <v>5084</v>
      </c>
      <c r="G339" s="10" t="s">
        <v>72</v>
      </c>
      <c r="H339" s="10">
        <v>0</v>
      </c>
      <c r="I339" s="8" t="s">
        <v>73</v>
      </c>
      <c r="J339" s="72">
        <v>0</v>
      </c>
      <c r="K339" s="163">
        <v>681</v>
      </c>
      <c r="L339" s="163">
        <v>0</v>
      </c>
      <c r="M339" s="163">
        <v>0</v>
      </c>
      <c r="N339" s="163">
        <v>455</v>
      </c>
      <c r="O339" s="163">
        <v>46</v>
      </c>
      <c r="P339" s="163">
        <v>150</v>
      </c>
      <c r="Q339" s="164">
        <v>13</v>
      </c>
      <c r="R339" s="164">
        <v>42</v>
      </c>
      <c r="S339" s="164">
        <v>13.9</v>
      </c>
      <c r="T339" s="164">
        <v>3</v>
      </c>
      <c r="U339" s="164">
        <v>3</v>
      </c>
      <c r="V339" s="164">
        <v>4.5999999999999996</v>
      </c>
      <c r="W339" s="165">
        <f t="shared" si="7"/>
        <v>79.5</v>
      </c>
    </row>
    <row r="340" spans="1:23" s="161" customFormat="1" ht="15" x14ac:dyDescent="0.3">
      <c r="A340" s="180" t="s">
        <v>1167</v>
      </c>
      <c r="B340" s="158" t="s">
        <v>1240</v>
      </c>
      <c r="C340" s="181" t="s">
        <v>1241</v>
      </c>
      <c r="D340" s="157" t="s">
        <v>86</v>
      </c>
      <c r="E340" s="8" t="s">
        <v>5085</v>
      </c>
      <c r="F340" s="8" t="s">
        <v>5084</v>
      </c>
      <c r="G340" s="10" t="s">
        <v>72</v>
      </c>
      <c r="H340" s="10">
        <v>0</v>
      </c>
      <c r="I340" s="8" t="s">
        <v>73</v>
      </c>
      <c r="J340" s="72">
        <v>0</v>
      </c>
      <c r="K340" s="163">
        <v>210</v>
      </c>
      <c r="L340" s="163">
        <v>0</v>
      </c>
      <c r="M340" s="163">
        <v>0</v>
      </c>
      <c r="N340" s="163">
        <v>127</v>
      </c>
      <c r="O340" s="163">
        <v>35</v>
      </c>
      <c r="P340" s="163">
        <v>0</v>
      </c>
      <c r="Q340" s="164" t="s">
        <v>5093</v>
      </c>
      <c r="R340" s="164" t="s">
        <v>5093</v>
      </c>
      <c r="S340" s="164" t="s">
        <v>5093</v>
      </c>
      <c r="T340" s="164">
        <v>1</v>
      </c>
      <c r="U340" s="164" t="s">
        <v>5093</v>
      </c>
      <c r="V340" s="164" t="s">
        <v>5093</v>
      </c>
      <c r="W340" s="165">
        <f t="shared" si="7"/>
        <v>1</v>
      </c>
    </row>
    <row r="341" spans="1:23" s="161" customFormat="1" ht="15" x14ac:dyDescent="0.3">
      <c r="A341" s="180" t="s">
        <v>1242</v>
      </c>
      <c r="B341" s="158" t="s">
        <v>1243</v>
      </c>
      <c r="C341" s="181" t="s">
        <v>1244</v>
      </c>
      <c r="D341" s="157" t="s">
        <v>85</v>
      </c>
      <c r="E341" s="8" t="s">
        <v>5082</v>
      </c>
      <c r="F341" s="8" t="s">
        <v>5084</v>
      </c>
      <c r="G341" s="10" t="s">
        <v>72</v>
      </c>
      <c r="H341" s="10">
        <v>0</v>
      </c>
      <c r="I341" s="8" t="s">
        <v>73</v>
      </c>
      <c r="J341" s="72">
        <v>0</v>
      </c>
      <c r="K341" s="163">
        <v>637</v>
      </c>
      <c r="L341" s="163">
        <v>0</v>
      </c>
      <c r="M341" s="163">
        <v>0</v>
      </c>
      <c r="N341" s="163">
        <v>451</v>
      </c>
      <c r="O341" s="163">
        <v>10</v>
      </c>
      <c r="P341" s="163">
        <v>119</v>
      </c>
      <c r="Q341" s="164">
        <v>4</v>
      </c>
      <c r="R341" s="164">
        <v>37</v>
      </c>
      <c r="S341" s="164">
        <v>8.1999999999999993</v>
      </c>
      <c r="T341" s="164">
        <v>2</v>
      </c>
      <c r="U341" s="164">
        <v>3</v>
      </c>
      <c r="V341" s="164">
        <v>5.9</v>
      </c>
      <c r="W341" s="165">
        <f t="shared" si="7"/>
        <v>60.1</v>
      </c>
    </row>
    <row r="342" spans="1:23" s="161" customFormat="1" ht="30" x14ac:dyDescent="0.3">
      <c r="A342" s="180" t="s">
        <v>1245</v>
      </c>
      <c r="B342" s="158" t="s">
        <v>1246</v>
      </c>
      <c r="C342" s="181" t="s">
        <v>1247</v>
      </c>
      <c r="D342" s="157" t="s">
        <v>86</v>
      </c>
      <c r="E342" s="8" t="s">
        <v>5085</v>
      </c>
      <c r="F342" s="8" t="s">
        <v>5084</v>
      </c>
      <c r="G342" s="10" t="s">
        <v>72</v>
      </c>
      <c r="H342" s="10">
        <v>0</v>
      </c>
      <c r="I342" s="8" t="s">
        <v>73</v>
      </c>
      <c r="J342" s="72">
        <v>0</v>
      </c>
      <c r="K342" s="163">
        <v>667</v>
      </c>
      <c r="L342" s="163">
        <v>0</v>
      </c>
      <c r="M342" s="163">
        <v>0</v>
      </c>
      <c r="N342" s="163">
        <v>590</v>
      </c>
      <c r="O342" s="163">
        <v>111</v>
      </c>
      <c r="P342" s="163">
        <v>134</v>
      </c>
      <c r="Q342" s="164">
        <v>13</v>
      </c>
      <c r="R342" s="164">
        <v>34</v>
      </c>
      <c r="S342" s="164">
        <v>20</v>
      </c>
      <c r="T342" s="164">
        <v>6</v>
      </c>
      <c r="U342" s="164">
        <v>6</v>
      </c>
      <c r="V342" s="164">
        <v>9</v>
      </c>
      <c r="W342" s="165">
        <f t="shared" si="7"/>
        <v>88</v>
      </c>
    </row>
    <row r="343" spans="1:23" s="161" customFormat="1" ht="15" x14ac:dyDescent="0.3">
      <c r="A343" s="180" t="s">
        <v>1248</v>
      </c>
      <c r="B343" s="158" t="s">
        <v>1249</v>
      </c>
      <c r="C343" s="181" t="s">
        <v>1250</v>
      </c>
      <c r="D343" s="157" t="s">
        <v>86</v>
      </c>
      <c r="E343" s="8" t="s">
        <v>5085</v>
      </c>
      <c r="F343" s="8" t="s">
        <v>5084</v>
      </c>
      <c r="G343" s="10" t="s">
        <v>72</v>
      </c>
      <c r="H343" s="10">
        <v>0</v>
      </c>
      <c r="I343" s="8" t="s">
        <v>73</v>
      </c>
      <c r="J343" s="72">
        <v>0</v>
      </c>
      <c r="K343" s="163">
        <v>263</v>
      </c>
      <c r="L343" s="163">
        <v>0</v>
      </c>
      <c r="M343" s="163">
        <v>0</v>
      </c>
      <c r="N343" s="163">
        <v>243</v>
      </c>
      <c r="O343" s="163">
        <v>82</v>
      </c>
      <c r="P343" s="163">
        <v>53</v>
      </c>
      <c r="Q343" s="164">
        <v>1</v>
      </c>
      <c r="R343" s="164">
        <v>22</v>
      </c>
      <c r="S343" s="164">
        <v>8</v>
      </c>
      <c r="T343" s="164">
        <v>1</v>
      </c>
      <c r="U343" s="164">
        <v>3</v>
      </c>
      <c r="V343" s="164">
        <v>5</v>
      </c>
      <c r="W343" s="165">
        <f t="shared" si="7"/>
        <v>40</v>
      </c>
    </row>
    <row r="344" spans="1:23" s="161" customFormat="1" ht="30" x14ac:dyDescent="0.3">
      <c r="A344" s="180" t="s">
        <v>1251</v>
      </c>
      <c r="B344" s="158" t="s">
        <v>1252</v>
      </c>
      <c r="C344" s="181" t="s">
        <v>1253</v>
      </c>
      <c r="D344" s="157" t="s">
        <v>86</v>
      </c>
      <c r="E344" s="8" t="s">
        <v>5085</v>
      </c>
      <c r="F344" s="8" t="s">
        <v>5084</v>
      </c>
      <c r="G344" s="10" t="s">
        <v>72</v>
      </c>
      <c r="H344" s="10">
        <v>0</v>
      </c>
      <c r="I344" s="8" t="s">
        <v>73</v>
      </c>
      <c r="J344" s="72">
        <v>0</v>
      </c>
      <c r="K344" s="163">
        <v>821</v>
      </c>
      <c r="L344" s="163">
        <v>0</v>
      </c>
      <c r="M344" s="163">
        <v>0</v>
      </c>
      <c r="N344" s="163">
        <v>659</v>
      </c>
      <c r="O344" s="163">
        <v>81</v>
      </c>
      <c r="P344" s="163">
        <v>151</v>
      </c>
      <c r="Q344" s="164">
        <v>1</v>
      </c>
      <c r="R344" s="164">
        <v>50</v>
      </c>
      <c r="S344" s="164">
        <v>14</v>
      </c>
      <c r="T344" s="164">
        <v>6</v>
      </c>
      <c r="U344" s="164">
        <v>5</v>
      </c>
      <c r="V344" s="164">
        <v>3</v>
      </c>
      <c r="W344" s="165">
        <f t="shared" si="7"/>
        <v>79</v>
      </c>
    </row>
    <row r="345" spans="1:23" s="161" customFormat="1" ht="30" x14ac:dyDescent="0.3">
      <c r="A345" s="180" t="s">
        <v>1254</v>
      </c>
      <c r="B345" s="158" t="s">
        <v>1255</v>
      </c>
      <c r="C345" s="181" t="s">
        <v>1256</v>
      </c>
      <c r="D345" s="157" t="s">
        <v>86</v>
      </c>
      <c r="E345" s="8" t="s">
        <v>5085</v>
      </c>
      <c r="F345" s="8" t="s">
        <v>5084</v>
      </c>
      <c r="G345" s="10" t="s">
        <v>72</v>
      </c>
      <c r="H345" s="10">
        <v>0</v>
      </c>
      <c r="I345" s="8" t="s">
        <v>73</v>
      </c>
      <c r="J345" s="72">
        <v>0</v>
      </c>
      <c r="K345" s="163">
        <v>441</v>
      </c>
      <c r="L345" s="163">
        <v>0</v>
      </c>
      <c r="M345" s="163">
        <v>0</v>
      </c>
      <c r="N345" s="163">
        <v>340</v>
      </c>
      <c r="O345" s="163">
        <v>6</v>
      </c>
      <c r="P345" s="163">
        <v>75</v>
      </c>
      <c r="Q345" s="164">
        <v>6</v>
      </c>
      <c r="R345" s="164">
        <v>29</v>
      </c>
      <c r="S345" s="164">
        <v>7</v>
      </c>
      <c r="T345" s="164">
        <v>2</v>
      </c>
      <c r="U345" s="164">
        <v>3</v>
      </c>
      <c r="V345" s="164">
        <v>7</v>
      </c>
      <c r="W345" s="165">
        <f t="shared" si="7"/>
        <v>54</v>
      </c>
    </row>
    <row r="346" spans="1:23" s="161" customFormat="1" ht="15" x14ac:dyDescent="0.3">
      <c r="A346" s="180" t="s">
        <v>1257</v>
      </c>
      <c r="B346" s="158" t="s">
        <v>1258</v>
      </c>
      <c r="C346" s="181" t="s">
        <v>1259</v>
      </c>
      <c r="D346" s="157" t="s">
        <v>212</v>
      </c>
      <c r="E346" s="8" t="s">
        <v>5082</v>
      </c>
      <c r="F346" s="8" t="s">
        <v>5083</v>
      </c>
      <c r="G346" s="10" t="s">
        <v>72</v>
      </c>
      <c r="H346" s="10">
        <v>0</v>
      </c>
      <c r="I346" s="8" t="s">
        <v>73</v>
      </c>
      <c r="J346" s="72">
        <v>0</v>
      </c>
      <c r="K346" s="163">
        <v>182</v>
      </c>
      <c r="L346" s="163">
        <v>0</v>
      </c>
      <c r="M346" s="163">
        <v>0</v>
      </c>
      <c r="N346" s="163">
        <v>161</v>
      </c>
      <c r="O346" s="163">
        <v>9</v>
      </c>
      <c r="P346" s="163">
        <v>49</v>
      </c>
      <c r="Q346" s="164">
        <v>2</v>
      </c>
      <c r="R346" s="164">
        <v>11</v>
      </c>
      <c r="S346" s="164">
        <v>9</v>
      </c>
      <c r="T346" s="164">
        <v>0</v>
      </c>
      <c r="U346" s="164">
        <v>2</v>
      </c>
      <c r="V346" s="164">
        <v>0</v>
      </c>
      <c r="W346" s="165">
        <f t="shared" si="7"/>
        <v>24</v>
      </c>
    </row>
    <row r="347" spans="1:23" s="161" customFormat="1" ht="30" x14ac:dyDescent="0.3">
      <c r="A347" s="180" t="s">
        <v>1260</v>
      </c>
      <c r="B347" s="158" t="s">
        <v>1261</v>
      </c>
      <c r="C347" s="181" t="s">
        <v>1262</v>
      </c>
      <c r="D347" s="157" t="s">
        <v>86</v>
      </c>
      <c r="E347" s="8" t="s">
        <v>5085</v>
      </c>
      <c r="F347" s="8" t="s">
        <v>5084</v>
      </c>
      <c r="G347" s="10" t="s">
        <v>72</v>
      </c>
      <c r="H347" s="10">
        <v>0</v>
      </c>
      <c r="I347" s="8" t="s">
        <v>73</v>
      </c>
      <c r="J347" s="72">
        <v>0</v>
      </c>
      <c r="K347" s="163">
        <v>1273</v>
      </c>
      <c r="L347" s="163">
        <v>0</v>
      </c>
      <c r="M347" s="163">
        <v>0</v>
      </c>
      <c r="N347" s="163">
        <v>955</v>
      </c>
      <c r="O347" s="163">
        <v>95</v>
      </c>
      <c r="P347" s="163">
        <v>253</v>
      </c>
      <c r="Q347" s="164">
        <v>28</v>
      </c>
      <c r="R347" s="164">
        <v>61</v>
      </c>
      <c r="S347" s="164">
        <v>18.399999999999999</v>
      </c>
      <c r="T347" s="164">
        <v>7.9</v>
      </c>
      <c r="U347" s="164">
        <v>7</v>
      </c>
      <c r="V347" s="164">
        <v>8</v>
      </c>
      <c r="W347" s="165">
        <f t="shared" si="7"/>
        <v>130.30000000000001</v>
      </c>
    </row>
    <row r="348" spans="1:23" s="161" customFormat="1" ht="15" x14ac:dyDescent="0.3">
      <c r="A348" s="180" t="s">
        <v>1263</v>
      </c>
      <c r="B348" s="158" t="s">
        <v>1264</v>
      </c>
      <c r="C348" s="181" t="s">
        <v>1265</v>
      </c>
      <c r="D348" s="157" t="s">
        <v>86</v>
      </c>
      <c r="E348" s="8" t="s">
        <v>5085</v>
      </c>
      <c r="F348" s="8" t="s">
        <v>5084</v>
      </c>
      <c r="G348" s="10" t="s">
        <v>72</v>
      </c>
      <c r="H348" s="10">
        <v>0</v>
      </c>
      <c r="I348" s="8" t="s">
        <v>73</v>
      </c>
      <c r="J348" s="72">
        <v>0</v>
      </c>
      <c r="K348" s="163">
        <v>505</v>
      </c>
      <c r="L348" s="163">
        <v>0</v>
      </c>
      <c r="M348" s="163">
        <v>0</v>
      </c>
      <c r="N348" s="163">
        <v>440</v>
      </c>
      <c r="O348" s="163">
        <v>14</v>
      </c>
      <c r="P348" s="163">
        <v>87</v>
      </c>
      <c r="Q348" s="164">
        <v>9</v>
      </c>
      <c r="R348" s="164">
        <v>29</v>
      </c>
      <c r="S348" s="164">
        <v>3</v>
      </c>
      <c r="T348" s="164">
        <v>4.9000000000000004</v>
      </c>
      <c r="U348" s="164">
        <v>4</v>
      </c>
      <c r="V348" s="164">
        <v>3</v>
      </c>
      <c r="W348" s="165">
        <f t="shared" si="7"/>
        <v>52.9</v>
      </c>
    </row>
    <row r="349" spans="1:23" s="161" customFormat="1" ht="15" x14ac:dyDescent="0.3">
      <c r="A349" s="180" t="s">
        <v>1266</v>
      </c>
      <c r="B349" s="158" t="s">
        <v>1267</v>
      </c>
      <c r="C349" s="181" t="s">
        <v>1268</v>
      </c>
      <c r="D349" s="157" t="s">
        <v>86</v>
      </c>
      <c r="E349" s="8" t="s">
        <v>5085</v>
      </c>
      <c r="F349" s="8" t="s">
        <v>5084</v>
      </c>
      <c r="G349" s="10" t="s">
        <v>72</v>
      </c>
      <c r="H349" s="10">
        <v>0</v>
      </c>
      <c r="I349" s="8" t="s">
        <v>73</v>
      </c>
      <c r="J349" s="72">
        <v>0</v>
      </c>
      <c r="K349" s="163">
        <v>4642</v>
      </c>
      <c r="L349" s="163">
        <v>0</v>
      </c>
      <c r="M349" s="163">
        <v>0</v>
      </c>
      <c r="N349" s="163">
        <v>3307</v>
      </c>
      <c r="O349" s="163">
        <v>684</v>
      </c>
      <c r="P349" s="163">
        <v>668</v>
      </c>
      <c r="Q349" s="164">
        <v>43</v>
      </c>
      <c r="R349" s="164">
        <v>204</v>
      </c>
      <c r="S349" s="164">
        <v>60.3</v>
      </c>
      <c r="T349" s="164">
        <v>25.9</v>
      </c>
      <c r="U349" s="164">
        <v>14</v>
      </c>
      <c r="V349" s="164">
        <v>18</v>
      </c>
      <c r="W349" s="165">
        <f t="shared" si="7"/>
        <v>365.2</v>
      </c>
    </row>
    <row r="350" spans="1:23" s="161" customFormat="1" ht="15" x14ac:dyDescent="0.3">
      <c r="A350" s="180" t="s">
        <v>1269</v>
      </c>
      <c r="B350" s="158" t="s">
        <v>1270</v>
      </c>
      <c r="C350" s="181" t="s">
        <v>1271</v>
      </c>
      <c r="D350" s="157" t="s">
        <v>213</v>
      </c>
      <c r="E350" s="8" t="s">
        <v>71</v>
      </c>
      <c r="F350" s="8" t="s">
        <v>5083</v>
      </c>
      <c r="G350" s="10" t="s">
        <v>72</v>
      </c>
      <c r="H350" s="10">
        <v>0</v>
      </c>
      <c r="I350" s="8" t="s">
        <v>73</v>
      </c>
      <c r="J350" s="72">
        <v>0</v>
      </c>
      <c r="K350" s="163">
        <v>526</v>
      </c>
      <c r="L350" s="163">
        <v>0</v>
      </c>
      <c r="M350" s="163">
        <v>0</v>
      </c>
      <c r="N350" s="163">
        <v>157</v>
      </c>
      <c r="O350" s="163">
        <v>3</v>
      </c>
      <c r="P350" s="163">
        <v>110</v>
      </c>
      <c r="Q350" s="164">
        <v>8</v>
      </c>
      <c r="R350" s="164">
        <v>29</v>
      </c>
      <c r="S350" s="164">
        <v>11</v>
      </c>
      <c r="T350" s="164">
        <v>1.6</v>
      </c>
      <c r="U350" s="164">
        <v>3</v>
      </c>
      <c r="V350" s="164">
        <v>4</v>
      </c>
      <c r="W350" s="165">
        <f t="shared" si="7"/>
        <v>56.6</v>
      </c>
    </row>
    <row r="351" spans="1:23" s="161" customFormat="1" ht="15" x14ac:dyDescent="0.3">
      <c r="A351" s="180" t="s">
        <v>1272</v>
      </c>
      <c r="B351" s="158" t="s">
        <v>1273</v>
      </c>
      <c r="C351" s="181" t="s">
        <v>1274</v>
      </c>
      <c r="D351" s="157" t="s">
        <v>86</v>
      </c>
      <c r="E351" s="8" t="s">
        <v>5085</v>
      </c>
      <c r="F351" s="8" t="s">
        <v>5084</v>
      </c>
      <c r="G351" s="10" t="s">
        <v>72</v>
      </c>
      <c r="H351" s="10">
        <v>0</v>
      </c>
      <c r="I351" s="8" t="s">
        <v>73</v>
      </c>
      <c r="J351" s="72">
        <v>0</v>
      </c>
      <c r="K351" s="163">
        <v>232</v>
      </c>
      <c r="L351" s="163">
        <v>0</v>
      </c>
      <c r="M351" s="163">
        <v>0</v>
      </c>
      <c r="N351" s="163">
        <v>218</v>
      </c>
      <c r="O351" s="163">
        <v>15</v>
      </c>
      <c r="P351" s="163">
        <v>59</v>
      </c>
      <c r="Q351" s="164">
        <v>5</v>
      </c>
      <c r="R351" s="164">
        <v>17</v>
      </c>
      <c r="S351" s="164">
        <v>7.9</v>
      </c>
      <c r="T351" s="164">
        <v>2</v>
      </c>
      <c r="U351" s="164">
        <v>3</v>
      </c>
      <c r="V351" s="164">
        <v>5</v>
      </c>
      <c r="W351" s="165">
        <f t="shared" si="7"/>
        <v>39.9</v>
      </c>
    </row>
    <row r="352" spans="1:23" s="161" customFormat="1" ht="30" x14ac:dyDescent="0.3">
      <c r="A352" s="180" t="s">
        <v>1275</v>
      </c>
      <c r="B352" s="158" t="s">
        <v>1276</v>
      </c>
      <c r="C352" s="181" t="s">
        <v>1277</v>
      </c>
      <c r="D352" s="157" t="s">
        <v>85</v>
      </c>
      <c r="E352" s="8" t="s">
        <v>5082</v>
      </c>
      <c r="F352" s="8" t="s">
        <v>5084</v>
      </c>
      <c r="G352" s="10" t="s">
        <v>72</v>
      </c>
      <c r="H352" s="10">
        <v>0</v>
      </c>
      <c r="I352" s="8" t="s">
        <v>73</v>
      </c>
      <c r="J352" s="72">
        <v>0</v>
      </c>
      <c r="K352" s="163">
        <v>694</v>
      </c>
      <c r="L352" s="163">
        <v>0</v>
      </c>
      <c r="M352" s="163">
        <v>0</v>
      </c>
      <c r="N352" s="163">
        <v>393</v>
      </c>
      <c r="O352" s="163">
        <v>66</v>
      </c>
      <c r="P352" s="163">
        <v>161</v>
      </c>
      <c r="Q352" s="164">
        <v>23</v>
      </c>
      <c r="R352" s="164">
        <v>30</v>
      </c>
      <c r="S352" s="164">
        <v>4</v>
      </c>
      <c r="T352" s="164">
        <v>3</v>
      </c>
      <c r="U352" s="164">
        <v>3</v>
      </c>
      <c r="V352" s="164">
        <v>7</v>
      </c>
      <c r="W352" s="165">
        <f t="shared" si="7"/>
        <v>70</v>
      </c>
    </row>
    <row r="353" spans="1:23" s="161" customFormat="1" ht="30" x14ac:dyDescent="0.3">
      <c r="A353" s="180" t="s">
        <v>1278</v>
      </c>
      <c r="B353" s="158" t="s">
        <v>1279</v>
      </c>
      <c r="C353" s="181" t="s">
        <v>1280</v>
      </c>
      <c r="D353" s="157" t="s">
        <v>86</v>
      </c>
      <c r="E353" s="8" t="s">
        <v>5085</v>
      </c>
      <c r="F353" s="8" t="s">
        <v>5084</v>
      </c>
      <c r="G353" s="10" t="s">
        <v>72</v>
      </c>
      <c r="H353" s="10">
        <v>0</v>
      </c>
      <c r="I353" s="8" t="s">
        <v>73</v>
      </c>
      <c r="J353" s="72">
        <v>0</v>
      </c>
      <c r="K353" s="163">
        <v>540</v>
      </c>
      <c r="L353" s="163">
        <v>0</v>
      </c>
      <c r="M353" s="163">
        <v>0</v>
      </c>
      <c r="N353" s="163">
        <v>461</v>
      </c>
      <c r="O353" s="163">
        <v>23</v>
      </c>
      <c r="P353" s="163">
        <v>125</v>
      </c>
      <c r="Q353" s="164">
        <v>9</v>
      </c>
      <c r="R353" s="164">
        <v>26</v>
      </c>
      <c r="S353" s="164">
        <v>7.7</v>
      </c>
      <c r="T353" s="164">
        <v>3.9</v>
      </c>
      <c r="U353" s="164">
        <v>4</v>
      </c>
      <c r="V353" s="164">
        <v>7.9</v>
      </c>
      <c r="W353" s="165">
        <f t="shared" si="7"/>
        <v>58.5</v>
      </c>
    </row>
    <row r="354" spans="1:23" s="161" customFormat="1" ht="15" x14ac:dyDescent="0.3">
      <c r="A354" s="180" t="s">
        <v>1281</v>
      </c>
      <c r="B354" s="158" t="s">
        <v>1282</v>
      </c>
      <c r="C354" s="181" t="s">
        <v>1283</v>
      </c>
      <c r="D354" s="157" t="s">
        <v>86</v>
      </c>
      <c r="E354" s="8" t="s">
        <v>5085</v>
      </c>
      <c r="F354" s="8" t="s">
        <v>5084</v>
      </c>
      <c r="G354" s="10" t="s">
        <v>72</v>
      </c>
      <c r="H354" s="10">
        <v>0</v>
      </c>
      <c r="I354" s="8" t="s">
        <v>73</v>
      </c>
      <c r="J354" s="72">
        <v>0</v>
      </c>
      <c r="K354" s="163">
        <v>145</v>
      </c>
      <c r="L354" s="163">
        <v>0</v>
      </c>
      <c r="M354" s="163">
        <v>0</v>
      </c>
      <c r="N354" s="163">
        <v>119</v>
      </c>
      <c r="O354" s="163">
        <v>8</v>
      </c>
      <c r="P354" s="163">
        <v>40</v>
      </c>
      <c r="Q354" s="164">
        <v>0</v>
      </c>
      <c r="R354" s="164">
        <v>12</v>
      </c>
      <c r="S354" s="164">
        <v>3</v>
      </c>
      <c r="T354" s="164">
        <v>1</v>
      </c>
      <c r="U354" s="164">
        <v>2</v>
      </c>
      <c r="V354" s="164">
        <v>2</v>
      </c>
      <c r="W354" s="165">
        <f t="shared" si="7"/>
        <v>20</v>
      </c>
    </row>
    <row r="355" spans="1:23" s="161" customFormat="1" ht="15" x14ac:dyDescent="0.3">
      <c r="A355" s="180" t="s">
        <v>1167</v>
      </c>
      <c r="B355" s="158" t="s">
        <v>1284</v>
      </c>
      <c r="C355" s="181" t="s">
        <v>1285</v>
      </c>
      <c r="D355" s="157" t="s">
        <v>86</v>
      </c>
      <c r="E355" s="8" t="s">
        <v>5085</v>
      </c>
      <c r="F355" s="8" t="s">
        <v>5084</v>
      </c>
      <c r="G355" s="10" t="s">
        <v>72</v>
      </c>
      <c r="H355" s="10">
        <v>0</v>
      </c>
      <c r="I355" s="8" t="s">
        <v>73</v>
      </c>
      <c r="J355" s="72">
        <v>0</v>
      </c>
      <c r="K355" s="163">
        <v>211</v>
      </c>
      <c r="L355" s="163">
        <v>0</v>
      </c>
      <c r="M355" s="163">
        <v>0</v>
      </c>
      <c r="N355" s="163">
        <v>176</v>
      </c>
      <c r="O355" s="163">
        <v>59</v>
      </c>
      <c r="P355" s="163">
        <v>11</v>
      </c>
      <c r="Q355" s="164" t="s">
        <v>5093</v>
      </c>
      <c r="R355" s="164" t="s">
        <v>5093</v>
      </c>
      <c r="S355" s="164" t="s">
        <v>5093</v>
      </c>
      <c r="T355" s="164">
        <v>1</v>
      </c>
      <c r="U355" s="164" t="s">
        <v>5093</v>
      </c>
      <c r="V355" s="164" t="s">
        <v>5093</v>
      </c>
      <c r="W355" s="165">
        <f t="shared" si="7"/>
        <v>1</v>
      </c>
    </row>
    <row r="356" spans="1:23" s="161" customFormat="1" ht="30" x14ac:dyDescent="0.3">
      <c r="A356" s="180" t="s">
        <v>1286</v>
      </c>
      <c r="B356" s="158" t="s">
        <v>1287</v>
      </c>
      <c r="C356" s="181" t="s">
        <v>1288</v>
      </c>
      <c r="D356" s="157" t="s">
        <v>86</v>
      </c>
      <c r="E356" s="8" t="s">
        <v>5085</v>
      </c>
      <c r="F356" s="8" t="s">
        <v>5084</v>
      </c>
      <c r="G356" s="10" t="s">
        <v>72</v>
      </c>
      <c r="H356" s="10">
        <v>0</v>
      </c>
      <c r="I356" s="8" t="s">
        <v>73</v>
      </c>
      <c r="J356" s="72">
        <v>0</v>
      </c>
      <c r="K356" s="163">
        <v>296</v>
      </c>
      <c r="L356" s="163">
        <v>0</v>
      </c>
      <c r="M356" s="163">
        <v>0</v>
      </c>
      <c r="N356" s="163">
        <v>247</v>
      </c>
      <c r="O356" s="163">
        <v>11</v>
      </c>
      <c r="P356" s="163">
        <v>76</v>
      </c>
      <c r="Q356" s="164">
        <v>4</v>
      </c>
      <c r="R356" s="164">
        <v>16</v>
      </c>
      <c r="S356" s="164">
        <v>8</v>
      </c>
      <c r="T356" s="164">
        <v>3</v>
      </c>
      <c r="U356" s="164">
        <v>2</v>
      </c>
      <c r="V356" s="164">
        <v>2</v>
      </c>
      <c r="W356" s="165">
        <f t="shared" si="7"/>
        <v>35</v>
      </c>
    </row>
    <row r="357" spans="1:23" s="161" customFormat="1" ht="15" x14ac:dyDescent="0.3">
      <c r="A357" s="180" t="s">
        <v>1289</v>
      </c>
      <c r="B357" s="158" t="s">
        <v>1290</v>
      </c>
      <c r="C357" s="181" t="s">
        <v>1291</v>
      </c>
      <c r="D357" s="157" t="s">
        <v>211</v>
      </c>
      <c r="E357" s="8" t="s">
        <v>71</v>
      </c>
      <c r="F357" s="8" t="s">
        <v>5081</v>
      </c>
      <c r="G357" s="10" t="s">
        <v>72</v>
      </c>
      <c r="H357" s="10">
        <v>0</v>
      </c>
      <c r="I357" s="8" t="s">
        <v>73</v>
      </c>
      <c r="J357" s="72">
        <v>0</v>
      </c>
      <c r="K357" s="163">
        <v>1020</v>
      </c>
      <c r="L357" s="163">
        <v>0</v>
      </c>
      <c r="M357" s="163">
        <v>0</v>
      </c>
      <c r="N357" s="163">
        <v>981</v>
      </c>
      <c r="O357" s="163">
        <v>601</v>
      </c>
      <c r="P357" s="163">
        <v>225</v>
      </c>
      <c r="Q357" s="164">
        <v>19</v>
      </c>
      <c r="R357" s="164">
        <v>84</v>
      </c>
      <c r="S357" s="164">
        <v>46.9</v>
      </c>
      <c r="T357" s="164">
        <v>7.5</v>
      </c>
      <c r="U357" s="164">
        <v>3</v>
      </c>
      <c r="V357" s="164">
        <v>5</v>
      </c>
      <c r="W357" s="165">
        <f t="shared" si="7"/>
        <v>165.4</v>
      </c>
    </row>
    <row r="358" spans="1:23" s="161" customFormat="1" ht="15" x14ac:dyDescent="0.3">
      <c r="A358" s="180" t="s">
        <v>1292</v>
      </c>
      <c r="B358" s="158" t="s">
        <v>1293</v>
      </c>
      <c r="C358" s="181" t="s">
        <v>1294</v>
      </c>
      <c r="D358" s="157" t="s">
        <v>86</v>
      </c>
      <c r="E358" s="8" t="s">
        <v>5085</v>
      </c>
      <c r="F358" s="8" t="s">
        <v>5084</v>
      </c>
      <c r="G358" s="10" t="s">
        <v>72</v>
      </c>
      <c r="H358" s="10">
        <v>0</v>
      </c>
      <c r="I358" s="8" t="s">
        <v>73</v>
      </c>
      <c r="J358" s="72">
        <v>0</v>
      </c>
      <c r="K358" s="163">
        <v>206</v>
      </c>
      <c r="L358" s="163">
        <v>0</v>
      </c>
      <c r="M358" s="163">
        <v>0</v>
      </c>
      <c r="N358" s="163">
        <v>170</v>
      </c>
      <c r="O358" s="163">
        <v>18</v>
      </c>
      <c r="P358" s="163">
        <v>55</v>
      </c>
      <c r="Q358" s="164">
        <v>2</v>
      </c>
      <c r="R358" s="164">
        <v>13</v>
      </c>
      <c r="S358" s="164">
        <v>3</v>
      </c>
      <c r="T358" s="164">
        <v>1</v>
      </c>
      <c r="U358" s="164">
        <v>3</v>
      </c>
      <c r="V358" s="164">
        <v>3.6</v>
      </c>
      <c r="W358" s="165">
        <f t="shared" si="7"/>
        <v>25.6</v>
      </c>
    </row>
    <row r="359" spans="1:23" s="161" customFormat="1" ht="15" x14ac:dyDescent="0.3">
      <c r="A359" s="180" t="s">
        <v>1295</v>
      </c>
      <c r="B359" s="158" t="s">
        <v>1296</v>
      </c>
      <c r="C359" s="181" t="s">
        <v>1297</v>
      </c>
      <c r="D359" s="157" t="s">
        <v>86</v>
      </c>
      <c r="E359" s="8" t="s">
        <v>5085</v>
      </c>
      <c r="F359" s="8" t="s">
        <v>5084</v>
      </c>
      <c r="G359" s="10" t="s">
        <v>72</v>
      </c>
      <c r="H359" s="10">
        <v>0</v>
      </c>
      <c r="I359" s="8" t="s">
        <v>73</v>
      </c>
      <c r="J359" s="72">
        <v>0</v>
      </c>
      <c r="K359" s="163">
        <v>2935</v>
      </c>
      <c r="L359" s="163">
        <v>0</v>
      </c>
      <c r="M359" s="163">
        <v>0</v>
      </c>
      <c r="N359" s="163">
        <v>2374</v>
      </c>
      <c r="O359" s="163">
        <v>974</v>
      </c>
      <c r="P359" s="163">
        <v>423</v>
      </c>
      <c r="Q359" s="164">
        <v>32</v>
      </c>
      <c r="R359" s="164">
        <v>161</v>
      </c>
      <c r="S359" s="164">
        <v>68.099999999999994</v>
      </c>
      <c r="T359" s="164">
        <v>23.9</v>
      </c>
      <c r="U359" s="164">
        <v>14</v>
      </c>
      <c r="V359" s="164">
        <v>18.899999999999999</v>
      </c>
      <c r="W359" s="165">
        <f t="shared" si="7"/>
        <v>317.89999999999998</v>
      </c>
    </row>
    <row r="360" spans="1:23" s="161" customFormat="1" ht="30" x14ac:dyDescent="0.3">
      <c r="A360" s="180" t="s">
        <v>1298</v>
      </c>
      <c r="B360" s="158" t="s">
        <v>1299</v>
      </c>
      <c r="C360" s="181" t="s">
        <v>1300</v>
      </c>
      <c r="D360" s="157" t="s">
        <v>211</v>
      </c>
      <c r="E360" s="8" t="s">
        <v>71</v>
      </c>
      <c r="F360" s="8" t="s">
        <v>5081</v>
      </c>
      <c r="G360" s="10" t="s">
        <v>72</v>
      </c>
      <c r="H360" s="10">
        <v>0</v>
      </c>
      <c r="I360" s="8" t="s">
        <v>73</v>
      </c>
      <c r="J360" s="72">
        <v>0</v>
      </c>
      <c r="K360" s="163">
        <v>770</v>
      </c>
      <c r="L360" s="163">
        <v>0</v>
      </c>
      <c r="M360" s="163">
        <v>0</v>
      </c>
      <c r="N360" s="163">
        <v>742</v>
      </c>
      <c r="O360" s="163">
        <v>251</v>
      </c>
      <c r="P360" s="163">
        <v>145</v>
      </c>
      <c r="Q360" s="164">
        <v>13</v>
      </c>
      <c r="R360" s="164">
        <v>51</v>
      </c>
      <c r="S360" s="164">
        <v>25.8</v>
      </c>
      <c r="T360" s="164">
        <v>4.8</v>
      </c>
      <c r="U360" s="164">
        <v>3</v>
      </c>
      <c r="V360" s="164">
        <v>2</v>
      </c>
      <c r="W360" s="165">
        <f t="shared" si="7"/>
        <v>99.6</v>
      </c>
    </row>
    <row r="361" spans="1:23" s="161" customFormat="1" ht="30" x14ac:dyDescent="0.3">
      <c r="A361" s="180" t="s">
        <v>1301</v>
      </c>
      <c r="B361" s="158" t="s">
        <v>1302</v>
      </c>
      <c r="C361" s="181" t="s">
        <v>1303</v>
      </c>
      <c r="D361" s="157" t="s">
        <v>86</v>
      </c>
      <c r="E361" s="8" t="s">
        <v>5085</v>
      </c>
      <c r="F361" s="8" t="s">
        <v>5084</v>
      </c>
      <c r="G361" s="10" t="s">
        <v>72</v>
      </c>
      <c r="H361" s="10">
        <v>0</v>
      </c>
      <c r="I361" s="8" t="s">
        <v>73</v>
      </c>
      <c r="J361" s="72">
        <v>0</v>
      </c>
      <c r="K361" s="163">
        <v>415</v>
      </c>
      <c r="L361" s="163">
        <v>0</v>
      </c>
      <c r="M361" s="163">
        <v>0</v>
      </c>
      <c r="N361" s="163">
        <v>376</v>
      </c>
      <c r="O361" s="163">
        <v>57</v>
      </c>
      <c r="P361" s="163">
        <v>81</v>
      </c>
      <c r="Q361" s="164">
        <v>6</v>
      </c>
      <c r="R361" s="164">
        <v>23</v>
      </c>
      <c r="S361" s="164">
        <v>4.9000000000000004</v>
      </c>
      <c r="T361" s="164">
        <v>2</v>
      </c>
      <c r="U361" s="164">
        <v>2</v>
      </c>
      <c r="V361" s="164">
        <v>5</v>
      </c>
      <c r="W361" s="165">
        <f t="shared" si="7"/>
        <v>42.9</v>
      </c>
    </row>
    <row r="362" spans="1:23" s="161" customFormat="1" ht="30" x14ac:dyDescent="0.3">
      <c r="A362" s="180" t="s">
        <v>1304</v>
      </c>
      <c r="B362" s="158" t="s">
        <v>1305</v>
      </c>
      <c r="C362" s="181" t="s">
        <v>1306</v>
      </c>
      <c r="D362" s="157" t="s">
        <v>86</v>
      </c>
      <c r="E362" s="8" t="s">
        <v>5085</v>
      </c>
      <c r="F362" s="8" t="s">
        <v>5084</v>
      </c>
      <c r="G362" s="10" t="s">
        <v>72</v>
      </c>
      <c r="H362" s="10">
        <v>0</v>
      </c>
      <c r="I362" s="8" t="s">
        <v>73</v>
      </c>
      <c r="J362" s="72">
        <v>0</v>
      </c>
      <c r="K362" s="163">
        <v>262</v>
      </c>
      <c r="L362" s="163">
        <v>0</v>
      </c>
      <c r="M362" s="163">
        <v>0</v>
      </c>
      <c r="N362" s="163">
        <v>241</v>
      </c>
      <c r="O362" s="163">
        <v>31</v>
      </c>
      <c r="P362" s="163">
        <v>51</v>
      </c>
      <c r="Q362" s="164">
        <v>5</v>
      </c>
      <c r="R362" s="164">
        <v>15</v>
      </c>
      <c r="S362" s="164">
        <v>3.8</v>
      </c>
      <c r="T362" s="164">
        <v>2</v>
      </c>
      <c r="U362" s="164">
        <v>3</v>
      </c>
      <c r="V362" s="164">
        <v>4.9000000000000004</v>
      </c>
      <c r="W362" s="165">
        <f t="shared" si="7"/>
        <v>33.700000000000003</v>
      </c>
    </row>
    <row r="363" spans="1:23" s="161" customFormat="1" ht="15" x14ac:dyDescent="0.3">
      <c r="A363" s="180" t="s">
        <v>1307</v>
      </c>
      <c r="B363" s="158" t="s">
        <v>1308</v>
      </c>
      <c r="C363" s="181" t="s">
        <v>1309</v>
      </c>
      <c r="D363" s="157" t="s">
        <v>86</v>
      </c>
      <c r="E363" s="8" t="s">
        <v>5085</v>
      </c>
      <c r="F363" s="8" t="s">
        <v>5084</v>
      </c>
      <c r="G363" s="10" t="s">
        <v>72</v>
      </c>
      <c r="H363" s="10">
        <v>0</v>
      </c>
      <c r="I363" s="8" t="s">
        <v>73</v>
      </c>
      <c r="J363" s="72">
        <v>0</v>
      </c>
      <c r="K363" s="163">
        <v>134</v>
      </c>
      <c r="L363" s="163">
        <v>0</v>
      </c>
      <c r="M363" s="163">
        <v>0</v>
      </c>
      <c r="N363" s="163">
        <v>124</v>
      </c>
      <c r="O363" s="163">
        <v>6</v>
      </c>
      <c r="P363" s="163">
        <v>44</v>
      </c>
      <c r="Q363" s="164">
        <v>2</v>
      </c>
      <c r="R363" s="164">
        <v>8</v>
      </c>
      <c r="S363" s="164">
        <v>4</v>
      </c>
      <c r="T363" s="164">
        <v>0</v>
      </c>
      <c r="U363" s="164">
        <v>3</v>
      </c>
      <c r="V363" s="164">
        <v>3</v>
      </c>
      <c r="W363" s="165">
        <f t="shared" si="7"/>
        <v>20</v>
      </c>
    </row>
    <row r="364" spans="1:23" s="161" customFormat="1" ht="15" x14ac:dyDescent="0.3">
      <c r="A364" s="180" t="s">
        <v>1310</v>
      </c>
      <c r="B364" s="158" t="s">
        <v>1311</v>
      </c>
      <c r="C364" s="181" t="s">
        <v>1312</v>
      </c>
      <c r="D364" s="157" t="s">
        <v>211</v>
      </c>
      <c r="E364" s="8" t="s">
        <v>71</v>
      </c>
      <c r="F364" s="8" t="s">
        <v>5081</v>
      </c>
      <c r="G364" s="10" t="s">
        <v>72</v>
      </c>
      <c r="H364" s="10">
        <v>0</v>
      </c>
      <c r="I364" s="8" t="s">
        <v>73</v>
      </c>
      <c r="J364" s="72">
        <v>0</v>
      </c>
      <c r="K364" s="163">
        <v>447</v>
      </c>
      <c r="L364" s="163">
        <v>46</v>
      </c>
      <c r="M364" s="163">
        <v>4</v>
      </c>
      <c r="N364" s="163">
        <v>398</v>
      </c>
      <c r="O364" s="163">
        <v>189</v>
      </c>
      <c r="P364" s="163">
        <v>91</v>
      </c>
      <c r="Q364" s="164">
        <v>12</v>
      </c>
      <c r="R364" s="164">
        <v>29</v>
      </c>
      <c r="S364" s="164">
        <v>12.7</v>
      </c>
      <c r="T364" s="164">
        <v>0</v>
      </c>
      <c r="U364" s="164">
        <v>2</v>
      </c>
      <c r="V364" s="164">
        <v>2</v>
      </c>
      <c r="W364" s="165">
        <f t="shared" si="7"/>
        <v>57.7</v>
      </c>
    </row>
    <row r="365" spans="1:23" s="161" customFormat="1" ht="30" x14ac:dyDescent="0.3">
      <c r="A365" s="180" t="s">
        <v>1313</v>
      </c>
      <c r="B365" s="158" t="s">
        <v>1314</v>
      </c>
      <c r="C365" s="181" t="s">
        <v>1315</v>
      </c>
      <c r="D365" s="157" t="s">
        <v>212</v>
      </c>
      <c r="E365" s="8" t="s">
        <v>5082</v>
      </c>
      <c r="F365" s="8" t="s">
        <v>5083</v>
      </c>
      <c r="G365" s="10" t="s">
        <v>72</v>
      </c>
      <c r="H365" s="10">
        <v>0</v>
      </c>
      <c r="I365" s="8" t="s">
        <v>73</v>
      </c>
      <c r="J365" s="72">
        <v>0</v>
      </c>
      <c r="K365" s="163">
        <v>218</v>
      </c>
      <c r="L365" s="163">
        <v>0</v>
      </c>
      <c r="M365" s="163">
        <v>0</v>
      </c>
      <c r="N365" s="163">
        <v>179</v>
      </c>
      <c r="O365" s="163">
        <v>3</v>
      </c>
      <c r="P365" s="163">
        <v>67</v>
      </c>
      <c r="Q365" s="164">
        <v>4</v>
      </c>
      <c r="R365" s="164">
        <v>11</v>
      </c>
      <c r="S365" s="164">
        <v>10</v>
      </c>
      <c r="T365" s="164">
        <v>2</v>
      </c>
      <c r="U365" s="164">
        <v>2</v>
      </c>
      <c r="V365" s="164">
        <v>2</v>
      </c>
      <c r="W365" s="165">
        <f t="shared" si="7"/>
        <v>31</v>
      </c>
    </row>
    <row r="366" spans="1:23" s="161" customFormat="1" ht="15" x14ac:dyDescent="0.3">
      <c r="A366" s="180" t="s">
        <v>1316</v>
      </c>
      <c r="B366" s="158" t="s">
        <v>1317</v>
      </c>
      <c r="C366" s="181" t="s">
        <v>1318</v>
      </c>
      <c r="D366" s="157" t="s">
        <v>86</v>
      </c>
      <c r="E366" s="8" t="s">
        <v>5085</v>
      </c>
      <c r="F366" s="8" t="s">
        <v>5084</v>
      </c>
      <c r="G366" s="10" t="s">
        <v>72</v>
      </c>
      <c r="H366" s="10">
        <v>0</v>
      </c>
      <c r="I366" s="8" t="s">
        <v>73</v>
      </c>
      <c r="J366" s="72">
        <v>0</v>
      </c>
      <c r="K366" s="163">
        <v>552</v>
      </c>
      <c r="L366" s="163">
        <v>0</v>
      </c>
      <c r="M366" s="163">
        <v>0</v>
      </c>
      <c r="N366" s="163">
        <v>494</v>
      </c>
      <c r="O366" s="163">
        <v>55</v>
      </c>
      <c r="P366" s="163">
        <v>102</v>
      </c>
      <c r="Q366" s="164">
        <v>14</v>
      </c>
      <c r="R366" s="164">
        <v>29</v>
      </c>
      <c r="S366" s="164">
        <v>12.9</v>
      </c>
      <c r="T366" s="164">
        <v>4.9000000000000004</v>
      </c>
      <c r="U366" s="164">
        <v>4</v>
      </c>
      <c r="V366" s="164">
        <v>4</v>
      </c>
      <c r="W366" s="165">
        <f t="shared" si="7"/>
        <v>68.8</v>
      </c>
    </row>
    <row r="367" spans="1:23" s="161" customFormat="1" ht="15" x14ac:dyDescent="0.3">
      <c r="A367" s="180" t="s">
        <v>1319</v>
      </c>
      <c r="B367" s="158" t="s">
        <v>1320</v>
      </c>
      <c r="C367" s="181" t="s">
        <v>1321</v>
      </c>
      <c r="D367" s="157" t="s">
        <v>212</v>
      </c>
      <c r="E367" s="8" t="s">
        <v>5082</v>
      </c>
      <c r="F367" s="8" t="s">
        <v>5083</v>
      </c>
      <c r="G367" s="10" t="s">
        <v>72</v>
      </c>
      <c r="H367" s="10">
        <v>0</v>
      </c>
      <c r="I367" s="8" t="s">
        <v>73</v>
      </c>
      <c r="J367" s="72">
        <v>0</v>
      </c>
      <c r="K367" s="163">
        <v>143</v>
      </c>
      <c r="L367" s="163">
        <v>0</v>
      </c>
      <c r="M367" s="163">
        <v>0</v>
      </c>
      <c r="N367" s="163">
        <v>128</v>
      </c>
      <c r="O367" s="163">
        <v>3</v>
      </c>
      <c r="P367" s="163">
        <v>55</v>
      </c>
      <c r="Q367" s="164">
        <v>1</v>
      </c>
      <c r="R367" s="164">
        <v>10</v>
      </c>
      <c r="S367" s="164">
        <v>2.2000000000000002</v>
      </c>
      <c r="T367" s="164">
        <v>1.9</v>
      </c>
      <c r="U367" s="164">
        <v>2</v>
      </c>
      <c r="V367" s="164">
        <v>3</v>
      </c>
      <c r="W367" s="165">
        <f t="shared" si="7"/>
        <v>20.100000000000001</v>
      </c>
    </row>
    <row r="368" spans="1:23" s="161" customFormat="1" ht="30" x14ac:dyDescent="0.3">
      <c r="A368" s="180" t="s">
        <v>1322</v>
      </c>
      <c r="B368" s="158" t="s">
        <v>1323</v>
      </c>
      <c r="C368" s="181" t="s">
        <v>1324</v>
      </c>
      <c r="D368" s="157" t="s">
        <v>86</v>
      </c>
      <c r="E368" s="8" t="s">
        <v>5085</v>
      </c>
      <c r="F368" s="8" t="s">
        <v>5084</v>
      </c>
      <c r="G368" s="10" t="s">
        <v>72</v>
      </c>
      <c r="H368" s="10">
        <v>0</v>
      </c>
      <c r="I368" s="8" t="s">
        <v>73</v>
      </c>
      <c r="J368" s="72">
        <v>0</v>
      </c>
      <c r="K368" s="163">
        <v>391</v>
      </c>
      <c r="L368" s="163">
        <v>0</v>
      </c>
      <c r="M368" s="163">
        <v>0</v>
      </c>
      <c r="N368" s="163">
        <v>293</v>
      </c>
      <c r="O368" s="163">
        <v>311</v>
      </c>
      <c r="P368" s="163">
        <v>17</v>
      </c>
      <c r="Q368" s="164">
        <v>6</v>
      </c>
      <c r="R368" s="164">
        <v>25</v>
      </c>
      <c r="S368" s="164">
        <v>3</v>
      </c>
      <c r="T368" s="164">
        <v>3</v>
      </c>
      <c r="U368" s="164">
        <v>3</v>
      </c>
      <c r="V368" s="164">
        <v>7</v>
      </c>
      <c r="W368" s="165">
        <f t="shared" si="7"/>
        <v>47</v>
      </c>
    </row>
    <row r="369" spans="1:23" s="161" customFormat="1" ht="15" x14ac:dyDescent="0.3">
      <c r="A369" s="180" t="s">
        <v>1325</v>
      </c>
      <c r="B369" s="158" t="s">
        <v>1326</v>
      </c>
      <c r="C369" s="181" t="s">
        <v>1327</v>
      </c>
      <c r="D369" s="157" t="s">
        <v>86</v>
      </c>
      <c r="E369" s="8" t="s">
        <v>5085</v>
      </c>
      <c r="F369" s="8" t="s">
        <v>5084</v>
      </c>
      <c r="G369" s="10" t="s">
        <v>72</v>
      </c>
      <c r="H369" s="10">
        <v>0</v>
      </c>
      <c r="I369" s="8" t="s">
        <v>73</v>
      </c>
      <c r="J369" s="72">
        <v>0</v>
      </c>
      <c r="K369" s="163">
        <v>3667</v>
      </c>
      <c r="L369" s="163">
        <v>0</v>
      </c>
      <c r="M369" s="163">
        <v>0</v>
      </c>
      <c r="N369" s="163">
        <v>2571</v>
      </c>
      <c r="O369" s="163">
        <v>311</v>
      </c>
      <c r="P369" s="163">
        <v>678</v>
      </c>
      <c r="Q369" s="164">
        <v>22</v>
      </c>
      <c r="R369" s="164">
        <v>193</v>
      </c>
      <c r="S369" s="164">
        <v>95.1</v>
      </c>
      <c r="T369" s="164">
        <v>24.6</v>
      </c>
      <c r="U369" s="164">
        <v>14</v>
      </c>
      <c r="V369" s="164">
        <v>14</v>
      </c>
      <c r="W369" s="165">
        <f t="shared" si="7"/>
        <v>362.70000000000005</v>
      </c>
    </row>
    <row r="370" spans="1:23" s="161" customFormat="1" ht="30" x14ac:dyDescent="0.3">
      <c r="A370" s="180" t="s">
        <v>1328</v>
      </c>
      <c r="B370" s="158" t="s">
        <v>1329</v>
      </c>
      <c r="C370" s="181" t="s">
        <v>1330</v>
      </c>
      <c r="D370" s="157" t="s">
        <v>85</v>
      </c>
      <c r="E370" s="8" t="s">
        <v>5082</v>
      </c>
      <c r="F370" s="8" t="s">
        <v>5084</v>
      </c>
      <c r="G370" s="10" t="s">
        <v>72</v>
      </c>
      <c r="H370" s="10">
        <v>0</v>
      </c>
      <c r="I370" s="8" t="s">
        <v>73</v>
      </c>
      <c r="J370" s="72">
        <v>0</v>
      </c>
      <c r="K370" s="163">
        <v>485</v>
      </c>
      <c r="L370" s="163">
        <v>0</v>
      </c>
      <c r="M370" s="163">
        <v>0</v>
      </c>
      <c r="N370" s="163">
        <v>411</v>
      </c>
      <c r="O370" s="163">
        <v>39</v>
      </c>
      <c r="P370" s="163">
        <v>81</v>
      </c>
      <c r="Q370" s="164">
        <v>14</v>
      </c>
      <c r="R370" s="164">
        <v>26</v>
      </c>
      <c r="S370" s="164">
        <v>3</v>
      </c>
      <c r="T370" s="164">
        <v>3</v>
      </c>
      <c r="U370" s="164">
        <v>3</v>
      </c>
      <c r="V370" s="164">
        <v>6</v>
      </c>
      <c r="W370" s="165">
        <f t="shared" si="7"/>
        <v>55</v>
      </c>
    </row>
    <row r="371" spans="1:23" s="161" customFormat="1" ht="15" x14ac:dyDescent="0.3">
      <c r="A371" s="180" t="s">
        <v>1331</v>
      </c>
      <c r="B371" s="158" t="s">
        <v>1332</v>
      </c>
      <c r="C371" s="181" t="s">
        <v>1333</v>
      </c>
      <c r="D371" s="157" t="s">
        <v>86</v>
      </c>
      <c r="E371" s="8" t="s">
        <v>5085</v>
      </c>
      <c r="F371" s="8" t="s">
        <v>5084</v>
      </c>
      <c r="G371" s="10" t="s">
        <v>72</v>
      </c>
      <c r="H371" s="10">
        <v>0</v>
      </c>
      <c r="I371" s="8" t="s">
        <v>73</v>
      </c>
      <c r="J371" s="72">
        <v>0</v>
      </c>
      <c r="K371" s="163">
        <v>184</v>
      </c>
      <c r="L371" s="163">
        <v>0</v>
      </c>
      <c r="M371" s="163">
        <v>0</v>
      </c>
      <c r="N371" s="163">
        <v>168</v>
      </c>
      <c r="O371" s="163">
        <v>25</v>
      </c>
      <c r="P371" s="163">
        <v>34</v>
      </c>
      <c r="Q371" s="164">
        <v>6</v>
      </c>
      <c r="R371" s="164">
        <v>7</v>
      </c>
      <c r="S371" s="164">
        <v>4</v>
      </c>
      <c r="T371" s="164">
        <v>1</v>
      </c>
      <c r="U371" s="164">
        <v>1</v>
      </c>
      <c r="V371" s="164">
        <v>2.1</v>
      </c>
      <c r="W371" s="165">
        <f t="shared" si="7"/>
        <v>21.1</v>
      </c>
    </row>
    <row r="372" spans="1:23" s="161" customFormat="1" ht="15" x14ac:dyDescent="0.3">
      <c r="A372" s="180" t="s">
        <v>1334</v>
      </c>
      <c r="B372" s="158" t="s">
        <v>1335</v>
      </c>
      <c r="C372" s="181" t="s">
        <v>1336</v>
      </c>
      <c r="D372" s="157" t="s">
        <v>86</v>
      </c>
      <c r="E372" s="8" t="s">
        <v>5085</v>
      </c>
      <c r="F372" s="8" t="s">
        <v>5084</v>
      </c>
      <c r="G372" s="10" t="s">
        <v>72</v>
      </c>
      <c r="H372" s="10">
        <v>0</v>
      </c>
      <c r="I372" s="8" t="s">
        <v>73</v>
      </c>
      <c r="J372" s="72">
        <v>0</v>
      </c>
      <c r="K372" s="163">
        <v>213</v>
      </c>
      <c r="L372" s="163">
        <v>0</v>
      </c>
      <c r="M372" s="163">
        <v>0</v>
      </c>
      <c r="N372" s="163">
        <v>167</v>
      </c>
      <c r="O372" s="163">
        <v>14</v>
      </c>
      <c r="P372" s="163">
        <v>77</v>
      </c>
      <c r="Q372" s="164">
        <v>1</v>
      </c>
      <c r="R372" s="164">
        <v>17</v>
      </c>
      <c r="S372" s="164">
        <v>0</v>
      </c>
      <c r="T372" s="164">
        <v>1</v>
      </c>
      <c r="U372" s="164">
        <v>2</v>
      </c>
      <c r="V372" s="164">
        <v>3</v>
      </c>
      <c r="W372" s="165">
        <f t="shared" si="7"/>
        <v>24</v>
      </c>
    </row>
    <row r="373" spans="1:23" s="161" customFormat="1" ht="15" x14ac:dyDescent="0.3">
      <c r="A373" s="180" t="s">
        <v>1337</v>
      </c>
      <c r="B373" s="158" t="s">
        <v>1338</v>
      </c>
      <c r="C373" s="181" t="s">
        <v>1339</v>
      </c>
      <c r="D373" s="157" t="s">
        <v>85</v>
      </c>
      <c r="E373" s="8" t="s">
        <v>5083</v>
      </c>
      <c r="F373" s="8" t="s">
        <v>5084</v>
      </c>
      <c r="G373" s="10" t="s">
        <v>73</v>
      </c>
      <c r="H373" s="10" t="s">
        <v>73</v>
      </c>
      <c r="I373" s="8" t="s">
        <v>73</v>
      </c>
      <c r="J373" s="72">
        <v>0</v>
      </c>
      <c r="K373" s="163">
        <v>347</v>
      </c>
      <c r="L373" s="163">
        <v>0</v>
      </c>
      <c r="M373" s="163">
        <v>0</v>
      </c>
      <c r="N373" s="163">
        <v>290</v>
      </c>
      <c r="O373" s="163">
        <v>19</v>
      </c>
      <c r="P373" s="163">
        <v>72</v>
      </c>
      <c r="Q373" s="164">
        <v>0</v>
      </c>
      <c r="R373" s="164">
        <v>27</v>
      </c>
      <c r="S373" s="164">
        <v>17</v>
      </c>
      <c r="T373" s="164">
        <v>4</v>
      </c>
      <c r="U373" s="164">
        <v>2</v>
      </c>
      <c r="V373" s="164">
        <v>6</v>
      </c>
      <c r="W373" s="165">
        <f t="shared" si="7"/>
        <v>56</v>
      </c>
    </row>
    <row r="374" spans="1:23" s="161" customFormat="1" ht="15" x14ac:dyDescent="0.3">
      <c r="A374" s="180" t="s">
        <v>1340</v>
      </c>
      <c r="B374" s="158" t="s">
        <v>1341</v>
      </c>
      <c r="C374" s="181" t="s">
        <v>1342</v>
      </c>
      <c r="D374" s="157" t="s">
        <v>211</v>
      </c>
      <c r="E374" s="8" t="s">
        <v>71</v>
      </c>
      <c r="F374" s="8" t="s">
        <v>5081</v>
      </c>
      <c r="G374" s="10" t="s">
        <v>72</v>
      </c>
      <c r="H374" s="10">
        <v>0</v>
      </c>
      <c r="I374" s="8" t="s">
        <v>73</v>
      </c>
      <c r="J374" s="72">
        <v>0</v>
      </c>
      <c r="K374" s="163">
        <v>382</v>
      </c>
      <c r="L374" s="163">
        <v>65</v>
      </c>
      <c r="M374" s="163">
        <v>3</v>
      </c>
      <c r="N374" s="163">
        <v>330</v>
      </c>
      <c r="O374" s="163">
        <v>48</v>
      </c>
      <c r="P374" s="163">
        <v>97</v>
      </c>
      <c r="Q374" s="164">
        <v>16</v>
      </c>
      <c r="R374" s="164">
        <v>31</v>
      </c>
      <c r="S374" s="164">
        <v>11.7</v>
      </c>
      <c r="T374" s="164">
        <v>3.9</v>
      </c>
      <c r="U374" s="164">
        <v>2</v>
      </c>
      <c r="V374" s="164">
        <v>3</v>
      </c>
      <c r="W374" s="165">
        <f t="shared" si="7"/>
        <v>67.599999999999994</v>
      </c>
    </row>
    <row r="375" spans="1:23" s="161" customFormat="1" ht="30" x14ac:dyDescent="0.3">
      <c r="A375" s="180" t="s">
        <v>1343</v>
      </c>
      <c r="B375" s="158" t="s">
        <v>1344</v>
      </c>
      <c r="C375" s="181" t="s">
        <v>1345</v>
      </c>
      <c r="D375" s="157" t="s">
        <v>86</v>
      </c>
      <c r="E375" s="8" t="s">
        <v>5085</v>
      </c>
      <c r="F375" s="8" t="s">
        <v>5084</v>
      </c>
      <c r="G375" s="10" t="s">
        <v>72</v>
      </c>
      <c r="H375" s="10">
        <v>0</v>
      </c>
      <c r="I375" s="8" t="s">
        <v>73</v>
      </c>
      <c r="J375" s="72">
        <v>0</v>
      </c>
      <c r="K375" s="163">
        <v>999</v>
      </c>
      <c r="L375" s="163">
        <v>0</v>
      </c>
      <c r="M375" s="163">
        <v>0</v>
      </c>
      <c r="N375" s="163">
        <v>502</v>
      </c>
      <c r="O375" s="163">
        <v>5</v>
      </c>
      <c r="P375" s="163">
        <v>166</v>
      </c>
      <c r="Q375" s="164">
        <v>9</v>
      </c>
      <c r="R375" s="164">
        <v>49</v>
      </c>
      <c r="S375" s="164">
        <v>22.1</v>
      </c>
      <c r="T375" s="164">
        <v>5</v>
      </c>
      <c r="U375" s="164">
        <v>2</v>
      </c>
      <c r="V375" s="164">
        <v>6.1</v>
      </c>
      <c r="W375" s="165">
        <f t="shared" si="7"/>
        <v>93.199999999999989</v>
      </c>
    </row>
    <row r="376" spans="1:23" s="161" customFormat="1" ht="30" x14ac:dyDescent="0.3">
      <c r="A376" s="180" t="s">
        <v>1346</v>
      </c>
      <c r="B376" s="158" t="s">
        <v>1347</v>
      </c>
      <c r="C376" s="181" t="s">
        <v>1348</v>
      </c>
      <c r="D376" s="157" t="s">
        <v>86</v>
      </c>
      <c r="E376" s="8" t="s">
        <v>5085</v>
      </c>
      <c r="F376" s="8" t="s">
        <v>5084</v>
      </c>
      <c r="G376" s="10" t="s">
        <v>72</v>
      </c>
      <c r="H376" s="10">
        <v>0</v>
      </c>
      <c r="I376" s="8" t="s">
        <v>73</v>
      </c>
      <c r="J376" s="72">
        <v>0</v>
      </c>
      <c r="K376" s="163">
        <v>484</v>
      </c>
      <c r="L376" s="163">
        <v>0</v>
      </c>
      <c r="M376" s="163">
        <v>0</v>
      </c>
      <c r="N376" s="163">
        <v>403</v>
      </c>
      <c r="O376" s="163">
        <v>52</v>
      </c>
      <c r="P376" s="163">
        <v>109</v>
      </c>
      <c r="Q376" s="164">
        <v>5</v>
      </c>
      <c r="R376" s="164">
        <v>19</v>
      </c>
      <c r="S376" s="164">
        <v>15</v>
      </c>
      <c r="T376" s="164">
        <v>5</v>
      </c>
      <c r="U376" s="164">
        <v>4</v>
      </c>
      <c r="V376" s="164">
        <v>5</v>
      </c>
      <c r="W376" s="165">
        <f t="shared" si="7"/>
        <v>53</v>
      </c>
    </row>
    <row r="377" spans="1:23" s="161" customFormat="1" ht="30" x14ac:dyDescent="0.3">
      <c r="A377" s="180" t="s">
        <v>1349</v>
      </c>
      <c r="B377" s="158" t="s">
        <v>1350</v>
      </c>
      <c r="C377" s="181" t="s">
        <v>1351</v>
      </c>
      <c r="D377" s="157" t="s">
        <v>86</v>
      </c>
      <c r="E377" s="8" t="s">
        <v>5085</v>
      </c>
      <c r="F377" s="8" t="s">
        <v>5084</v>
      </c>
      <c r="G377" s="10" t="s">
        <v>72</v>
      </c>
      <c r="H377" s="10">
        <v>0</v>
      </c>
      <c r="I377" s="8" t="s">
        <v>73</v>
      </c>
      <c r="J377" s="72">
        <v>0</v>
      </c>
      <c r="K377" s="163">
        <v>327</v>
      </c>
      <c r="L377" s="163">
        <v>0</v>
      </c>
      <c r="M377" s="163">
        <v>0</v>
      </c>
      <c r="N377" s="163">
        <v>271</v>
      </c>
      <c r="O377" s="163">
        <v>52</v>
      </c>
      <c r="P377" s="163">
        <v>65</v>
      </c>
      <c r="Q377" s="164">
        <v>5</v>
      </c>
      <c r="R377" s="164">
        <v>14</v>
      </c>
      <c r="S377" s="164">
        <v>9</v>
      </c>
      <c r="T377" s="164">
        <v>2</v>
      </c>
      <c r="U377" s="164">
        <v>3</v>
      </c>
      <c r="V377" s="164">
        <v>3</v>
      </c>
      <c r="W377" s="165">
        <f t="shared" si="7"/>
        <v>36</v>
      </c>
    </row>
    <row r="378" spans="1:23" s="161" customFormat="1" ht="15" x14ac:dyDescent="0.3">
      <c r="A378" s="180" t="s">
        <v>1352</v>
      </c>
      <c r="B378" s="158" t="s">
        <v>1353</v>
      </c>
      <c r="C378" s="181" t="s">
        <v>1354</v>
      </c>
      <c r="D378" s="157" t="s">
        <v>86</v>
      </c>
      <c r="E378" s="8" t="s">
        <v>5085</v>
      </c>
      <c r="F378" s="8" t="s">
        <v>5084</v>
      </c>
      <c r="G378" s="10" t="s">
        <v>72</v>
      </c>
      <c r="H378" s="10">
        <v>0</v>
      </c>
      <c r="I378" s="8" t="s">
        <v>73</v>
      </c>
      <c r="J378" s="72">
        <v>0</v>
      </c>
      <c r="K378" s="163">
        <v>2223</v>
      </c>
      <c r="L378" s="163">
        <v>0</v>
      </c>
      <c r="M378" s="163">
        <v>0</v>
      </c>
      <c r="N378" s="163">
        <v>1843</v>
      </c>
      <c r="O378" s="163">
        <v>385</v>
      </c>
      <c r="P378" s="163">
        <v>292</v>
      </c>
      <c r="Q378" s="164">
        <v>41</v>
      </c>
      <c r="R378" s="164">
        <v>106</v>
      </c>
      <c r="S378" s="164">
        <v>22.2</v>
      </c>
      <c r="T378" s="164">
        <v>16.8</v>
      </c>
      <c r="U378" s="164">
        <v>13</v>
      </c>
      <c r="V378" s="164">
        <v>27</v>
      </c>
      <c r="W378" s="165">
        <f t="shared" si="7"/>
        <v>226</v>
      </c>
    </row>
    <row r="379" spans="1:23" s="161" customFormat="1" ht="30" x14ac:dyDescent="0.3">
      <c r="A379" s="180" t="s">
        <v>1355</v>
      </c>
      <c r="B379" s="158" t="s">
        <v>1356</v>
      </c>
      <c r="C379" s="181" t="s">
        <v>1357</v>
      </c>
      <c r="D379" s="157" t="s">
        <v>85</v>
      </c>
      <c r="E379" s="8" t="s">
        <v>5082</v>
      </c>
      <c r="F379" s="8" t="s">
        <v>5084</v>
      </c>
      <c r="G379" s="10" t="s">
        <v>72</v>
      </c>
      <c r="H379" s="10">
        <v>0</v>
      </c>
      <c r="I379" s="8" t="s">
        <v>73</v>
      </c>
      <c r="J379" s="72">
        <v>0</v>
      </c>
      <c r="K379" s="163">
        <v>554</v>
      </c>
      <c r="L379" s="163">
        <v>0</v>
      </c>
      <c r="M379" s="163">
        <v>0</v>
      </c>
      <c r="N379" s="163">
        <v>420</v>
      </c>
      <c r="O379" s="163">
        <v>5</v>
      </c>
      <c r="P379" s="163">
        <v>77</v>
      </c>
      <c r="Q379" s="164">
        <v>6</v>
      </c>
      <c r="R379" s="164">
        <v>27</v>
      </c>
      <c r="S379" s="164">
        <v>7.9</v>
      </c>
      <c r="T379" s="164">
        <v>3</v>
      </c>
      <c r="U379" s="164">
        <v>3</v>
      </c>
      <c r="V379" s="164">
        <v>1.7</v>
      </c>
      <c r="W379" s="165">
        <f t="shared" si="7"/>
        <v>48.6</v>
      </c>
    </row>
    <row r="380" spans="1:23" s="161" customFormat="1" ht="30" x14ac:dyDescent="0.3">
      <c r="A380" s="180" t="s">
        <v>1358</v>
      </c>
      <c r="B380" s="158" t="s">
        <v>1359</v>
      </c>
      <c r="C380" s="181" t="s">
        <v>1360</v>
      </c>
      <c r="D380" s="157" t="s">
        <v>86</v>
      </c>
      <c r="E380" s="8" t="s">
        <v>5085</v>
      </c>
      <c r="F380" s="8" t="s">
        <v>5084</v>
      </c>
      <c r="G380" s="10" t="s">
        <v>72</v>
      </c>
      <c r="H380" s="10">
        <v>0</v>
      </c>
      <c r="I380" s="8" t="s">
        <v>73</v>
      </c>
      <c r="J380" s="72">
        <v>0</v>
      </c>
      <c r="K380" s="163">
        <v>487</v>
      </c>
      <c r="L380" s="163">
        <v>0</v>
      </c>
      <c r="M380" s="163">
        <v>0</v>
      </c>
      <c r="N380" s="163">
        <v>433</v>
      </c>
      <c r="O380" s="163">
        <v>103</v>
      </c>
      <c r="P380" s="163">
        <v>108</v>
      </c>
      <c r="Q380" s="164">
        <v>9</v>
      </c>
      <c r="R380" s="164">
        <v>28</v>
      </c>
      <c r="S380" s="164">
        <v>11.7</v>
      </c>
      <c r="T380" s="164">
        <v>3.9</v>
      </c>
      <c r="U380" s="164">
        <v>3</v>
      </c>
      <c r="V380" s="164">
        <v>5</v>
      </c>
      <c r="W380" s="165">
        <f t="shared" si="7"/>
        <v>60.6</v>
      </c>
    </row>
    <row r="381" spans="1:23" s="161" customFormat="1" ht="30" x14ac:dyDescent="0.3">
      <c r="A381" s="180" t="s">
        <v>1361</v>
      </c>
      <c r="B381" s="158" t="s">
        <v>1362</v>
      </c>
      <c r="C381" s="181" t="s">
        <v>1363</v>
      </c>
      <c r="D381" s="157" t="s">
        <v>86</v>
      </c>
      <c r="E381" s="8" t="s">
        <v>5085</v>
      </c>
      <c r="F381" s="8" t="s">
        <v>5084</v>
      </c>
      <c r="G381" s="10" t="s">
        <v>72</v>
      </c>
      <c r="H381" s="10">
        <v>0</v>
      </c>
      <c r="I381" s="8" t="s">
        <v>73</v>
      </c>
      <c r="J381" s="72">
        <v>0</v>
      </c>
      <c r="K381" s="163">
        <v>437</v>
      </c>
      <c r="L381" s="163">
        <v>0</v>
      </c>
      <c r="M381" s="163">
        <v>0</v>
      </c>
      <c r="N381" s="163">
        <v>348</v>
      </c>
      <c r="O381" s="163">
        <v>8</v>
      </c>
      <c r="P381" s="163">
        <v>60</v>
      </c>
      <c r="Q381" s="164">
        <v>4</v>
      </c>
      <c r="R381" s="164">
        <v>25</v>
      </c>
      <c r="S381" s="164">
        <v>10</v>
      </c>
      <c r="T381" s="164">
        <v>3</v>
      </c>
      <c r="U381" s="164">
        <v>2</v>
      </c>
      <c r="V381" s="164">
        <v>3</v>
      </c>
      <c r="W381" s="165">
        <f t="shared" si="7"/>
        <v>47</v>
      </c>
    </row>
    <row r="382" spans="1:23" s="161" customFormat="1" ht="30" x14ac:dyDescent="0.3">
      <c r="A382" s="180" t="s">
        <v>1364</v>
      </c>
      <c r="B382" s="158" t="s">
        <v>1365</v>
      </c>
      <c r="C382" s="181" t="s">
        <v>1366</v>
      </c>
      <c r="D382" s="157" t="s">
        <v>86</v>
      </c>
      <c r="E382" s="8" t="s">
        <v>5085</v>
      </c>
      <c r="F382" s="8" t="s">
        <v>5084</v>
      </c>
      <c r="G382" s="10" t="s">
        <v>72</v>
      </c>
      <c r="H382" s="10">
        <v>0</v>
      </c>
      <c r="I382" s="8" t="s">
        <v>73</v>
      </c>
      <c r="J382" s="72">
        <v>0</v>
      </c>
      <c r="K382" s="163">
        <v>357</v>
      </c>
      <c r="L382" s="163">
        <v>0</v>
      </c>
      <c r="M382" s="163">
        <v>0</v>
      </c>
      <c r="N382" s="163">
        <v>289</v>
      </c>
      <c r="O382" s="163">
        <v>21</v>
      </c>
      <c r="P382" s="163">
        <v>59</v>
      </c>
      <c r="Q382" s="164">
        <v>0</v>
      </c>
      <c r="R382" s="164">
        <v>20</v>
      </c>
      <c r="S382" s="164">
        <v>6.9</v>
      </c>
      <c r="T382" s="164">
        <v>4</v>
      </c>
      <c r="U382" s="164">
        <v>3</v>
      </c>
      <c r="V382" s="164">
        <v>0</v>
      </c>
      <c r="W382" s="165">
        <f t="shared" si="7"/>
        <v>33.9</v>
      </c>
    </row>
    <row r="383" spans="1:23" s="161" customFormat="1" ht="15" x14ac:dyDescent="0.3">
      <c r="A383" s="180" t="s">
        <v>1367</v>
      </c>
      <c r="B383" s="158" t="s">
        <v>1368</v>
      </c>
      <c r="C383" s="181" t="s">
        <v>1369</v>
      </c>
      <c r="D383" s="157" t="s">
        <v>86</v>
      </c>
      <c r="E383" s="8" t="s">
        <v>5085</v>
      </c>
      <c r="F383" s="8" t="s">
        <v>5084</v>
      </c>
      <c r="G383" s="10" t="s">
        <v>72</v>
      </c>
      <c r="H383" s="10">
        <v>0</v>
      </c>
      <c r="I383" s="8" t="s">
        <v>73</v>
      </c>
      <c r="J383" s="72">
        <v>0</v>
      </c>
      <c r="K383" s="163">
        <v>278</v>
      </c>
      <c r="L383" s="163">
        <v>0</v>
      </c>
      <c r="M383" s="163">
        <v>0</v>
      </c>
      <c r="N383" s="163">
        <v>231</v>
      </c>
      <c r="O383" s="163">
        <v>8</v>
      </c>
      <c r="P383" s="163">
        <v>57</v>
      </c>
      <c r="Q383" s="164">
        <v>4</v>
      </c>
      <c r="R383" s="164">
        <v>15</v>
      </c>
      <c r="S383" s="164">
        <v>5</v>
      </c>
      <c r="T383" s="164">
        <v>3</v>
      </c>
      <c r="U383" s="164">
        <v>3</v>
      </c>
      <c r="V383" s="164">
        <v>2</v>
      </c>
      <c r="W383" s="165">
        <f t="shared" si="7"/>
        <v>32</v>
      </c>
    </row>
    <row r="384" spans="1:23" s="161" customFormat="1" ht="15" x14ac:dyDescent="0.3">
      <c r="A384" s="180" t="s">
        <v>1370</v>
      </c>
      <c r="B384" s="158" t="s">
        <v>1371</v>
      </c>
      <c r="C384" s="181" t="s">
        <v>1372</v>
      </c>
      <c r="D384" s="157" t="s">
        <v>86</v>
      </c>
      <c r="E384" s="8" t="s">
        <v>5085</v>
      </c>
      <c r="F384" s="8" t="s">
        <v>5084</v>
      </c>
      <c r="G384" s="10" t="s">
        <v>72</v>
      </c>
      <c r="H384" s="10">
        <v>0</v>
      </c>
      <c r="I384" s="8" t="s">
        <v>73</v>
      </c>
      <c r="J384" s="72">
        <v>0</v>
      </c>
      <c r="K384" s="163">
        <v>339</v>
      </c>
      <c r="L384" s="163">
        <v>0</v>
      </c>
      <c r="M384" s="163">
        <v>0</v>
      </c>
      <c r="N384" s="163">
        <v>283</v>
      </c>
      <c r="O384" s="163">
        <v>110</v>
      </c>
      <c r="P384" s="163">
        <v>74</v>
      </c>
      <c r="Q384" s="164">
        <v>12</v>
      </c>
      <c r="R384" s="164">
        <v>22</v>
      </c>
      <c r="S384" s="164">
        <v>11</v>
      </c>
      <c r="T384" s="164">
        <v>5</v>
      </c>
      <c r="U384" s="164">
        <v>3</v>
      </c>
      <c r="V384" s="164">
        <v>3</v>
      </c>
      <c r="W384" s="165">
        <f t="shared" si="7"/>
        <v>56</v>
      </c>
    </row>
    <row r="385" spans="1:23" s="161" customFormat="1" ht="30" x14ac:dyDescent="0.3">
      <c r="A385" s="180" t="s">
        <v>1373</v>
      </c>
      <c r="B385" s="158" t="s">
        <v>1374</v>
      </c>
      <c r="C385" s="181" t="s">
        <v>1375</v>
      </c>
      <c r="D385" s="157" t="s">
        <v>86</v>
      </c>
      <c r="E385" s="8" t="s">
        <v>5085</v>
      </c>
      <c r="F385" s="8" t="s">
        <v>5084</v>
      </c>
      <c r="G385" s="10" t="s">
        <v>72</v>
      </c>
      <c r="H385" s="10">
        <v>0</v>
      </c>
      <c r="I385" s="8" t="s">
        <v>73</v>
      </c>
      <c r="J385" s="72">
        <v>0</v>
      </c>
      <c r="K385" s="163">
        <v>198</v>
      </c>
      <c r="L385" s="163">
        <v>0</v>
      </c>
      <c r="M385" s="163">
        <v>0</v>
      </c>
      <c r="N385" s="163">
        <v>191</v>
      </c>
      <c r="O385" s="163">
        <v>50</v>
      </c>
      <c r="P385" s="163">
        <v>44</v>
      </c>
      <c r="Q385" s="164">
        <v>5</v>
      </c>
      <c r="R385" s="164">
        <v>15</v>
      </c>
      <c r="S385" s="164">
        <v>3</v>
      </c>
      <c r="T385" s="164">
        <v>3</v>
      </c>
      <c r="U385" s="164">
        <v>2</v>
      </c>
      <c r="V385" s="164">
        <v>3</v>
      </c>
      <c r="W385" s="165">
        <f t="shared" si="7"/>
        <v>31</v>
      </c>
    </row>
    <row r="386" spans="1:23" s="161" customFormat="1" ht="15" x14ac:dyDescent="0.3">
      <c r="A386" s="180" t="s">
        <v>1376</v>
      </c>
      <c r="B386" s="158" t="s">
        <v>1377</v>
      </c>
      <c r="C386" s="181" t="s">
        <v>1378</v>
      </c>
      <c r="D386" s="157" t="s">
        <v>86</v>
      </c>
      <c r="E386" s="8" t="s">
        <v>5085</v>
      </c>
      <c r="F386" s="8" t="s">
        <v>5084</v>
      </c>
      <c r="G386" s="10" t="s">
        <v>72</v>
      </c>
      <c r="H386" s="10">
        <v>0</v>
      </c>
      <c r="I386" s="8" t="s">
        <v>73</v>
      </c>
      <c r="J386" s="72">
        <v>0</v>
      </c>
      <c r="K386" s="163">
        <v>233</v>
      </c>
      <c r="L386" s="163">
        <v>0</v>
      </c>
      <c r="M386" s="163">
        <v>0</v>
      </c>
      <c r="N386" s="163">
        <v>196</v>
      </c>
      <c r="O386" s="163">
        <v>0</v>
      </c>
      <c r="P386" s="163">
        <v>65</v>
      </c>
      <c r="Q386" s="164">
        <v>2</v>
      </c>
      <c r="R386" s="164">
        <v>16</v>
      </c>
      <c r="S386" s="164">
        <v>4</v>
      </c>
      <c r="T386" s="164">
        <v>4</v>
      </c>
      <c r="U386" s="164">
        <v>2</v>
      </c>
      <c r="V386" s="164">
        <v>5</v>
      </c>
      <c r="W386" s="165">
        <f t="shared" si="7"/>
        <v>33</v>
      </c>
    </row>
    <row r="387" spans="1:23" s="161" customFormat="1" ht="15" x14ac:dyDescent="0.3">
      <c r="A387" s="180" t="s">
        <v>1379</v>
      </c>
      <c r="B387" s="158" t="s">
        <v>1380</v>
      </c>
      <c r="C387" s="181" t="s">
        <v>1381</v>
      </c>
      <c r="D387" s="157" t="s">
        <v>85</v>
      </c>
      <c r="E387" s="8" t="s">
        <v>5082</v>
      </c>
      <c r="F387" s="8" t="s">
        <v>5084</v>
      </c>
      <c r="G387" s="10" t="s">
        <v>72</v>
      </c>
      <c r="H387" s="10">
        <v>0</v>
      </c>
      <c r="I387" s="8" t="s">
        <v>73</v>
      </c>
      <c r="J387" s="72">
        <v>0</v>
      </c>
      <c r="K387" s="163">
        <v>447</v>
      </c>
      <c r="L387" s="163">
        <v>0</v>
      </c>
      <c r="M387" s="163">
        <v>0</v>
      </c>
      <c r="N387" s="163">
        <v>381</v>
      </c>
      <c r="O387" s="163">
        <v>7</v>
      </c>
      <c r="P387" s="163">
        <v>36</v>
      </c>
      <c r="Q387" s="164">
        <v>2</v>
      </c>
      <c r="R387" s="164">
        <v>17</v>
      </c>
      <c r="S387" s="164">
        <v>2</v>
      </c>
      <c r="T387" s="164">
        <v>1</v>
      </c>
      <c r="U387" s="164">
        <v>3</v>
      </c>
      <c r="V387" s="164">
        <v>3</v>
      </c>
      <c r="W387" s="165">
        <f t="shared" si="7"/>
        <v>28</v>
      </c>
    </row>
    <row r="388" spans="1:23" s="161" customFormat="1" ht="15" x14ac:dyDescent="0.3">
      <c r="A388" s="180" t="s">
        <v>1382</v>
      </c>
      <c r="B388" s="158" t="s">
        <v>1383</v>
      </c>
      <c r="C388" s="181" t="s">
        <v>1384</v>
      </c>
      <c r="D388" s="157" t="s">
        <v>86</v>
      </c>
      <c r="E388" s="8" t="s">
        <v>5085</v>
      </c>
      <c r="F388" s="8" t="s">
        <v>5084</v>
      </c>
      <c r="G388" s="10" t="s">
        <v>72</v>
      </c>
      <c r="H388" s="10">
        <v>0</v>
      </c>
      <c r="I388" s="8" t="s">
        <v>73</v>
      </c>
      <c r="J388" s="72">
        <v>0</v>
      </c>
      <c r="K388" s="163">
        <v>630</v>
      </c>
      <c r="L388" s="163">
        <v>0</v>
      </c>
      <c r="M388" s="163">
        <v>0</v>
      </c>
      <c r="N388" s="163">
        <v>444</v>
      </c>
      <c r="O388" s="163">
        <v>5</v>
      </c>
      <c r="P388" s="163">
        <v>75</v>
      </c>
      <c r="Q388" s="164">
        <v>11</v>
      </c>
      <c r="R388" s="164">
        <v>22</v>
      </c>
      <c r="S388" s="164">
        <v>2.7</v>
      </c>
      <c r="T388" s="164">
        <v>3</v>
      </c>
      <c r="U388" s="164">
        <v>4</v>
      </c>
      <c r="V388" s="164">
        <v>4</v>
      </c>
      <c r="W388" s="165">
        <f t="shared" si="7"/>
        <v>46.7</v>
      </c>
    </row>
    <row r="389" spans="1:23" s="161" customFormat="1" ht="30" x14ac:dyDescent="0.3">
      <c r="A389" s="180" t="s">
        <v>1385</v>
      </c>
      <c r="B389" s="158" t="s">
        <v>1386</v>
      </c>
      <c r="C389" s="181" t="s">
        <v>1387</v>
      </c>
      <c r="D389" s="157" t="s">
        <v>86</v>
      </c>
      <c r="E389" s="8" t="s">
        <v>5085</v>
      </c>
      <c r="F389" s="8" t="s">
        <v>5084</v>
      </c>
      <c r="G389" s="10" t="s">
        <v>72</v>
      </c>
      <c r="H389" s="10">
        <v>0</v>
      </c>
      <c r="I389" s="8" t="s">
        <v>73</v>
      </c>
      <c r="J389" s="72">
        <v>0</v>
      </c>
      <c r="K389" s="163">
        <v>275</v>
      </c>
      <c r="L389" s="163">
        <v>0</v>
      </c>
      <c r="M389" s="163">
        <v>0</v>
      </c>
      <c r="N389" s="163">
        <v>266</v>
      </c>
      <c r="O389" s="163">
        <v>73</v>
      </c>
      <c r="P389" s="163">
        <v>72</v>
      </c>
      <c r="Q389" s="164">
        <v>9</v>
      </c>
      <c r="R389" s="164">
        <v>17</v>
      </c>
      <c r="S389" s="164">
        <v>14.9</v>
      </c>
      <c r="T389" s="164">
        <v>2</v>
      </c>
      <c r="U389" s="164">
        <v>2</v>
      </c>
      <c r="V389" s="164">
        <v>6</v>
      </c>
      <c r="W389" s="165">
        <f t="shared" si="7"/>
        <v>50.9</v>
      </c>
    </row>
    <row r="390" spans="1:23" s="161" customFormat="1" ht="15" x14ac:dyDescent="0.3">
      <c r="A390" s="180" t="s">
        <v>1388</v>
      </c>
      <c r="B390" s="158" t="s">
        <v>1389</v>
      </c>
      <c r="C390" s="181" t="s">
        <v>1390</v>
      </c>
      <c r="D390" s="157" t="s">
        <v>211</v>
      </c>
      <c r="E390" s="8" t="s">
        <v>71</v>
      </c>
      <c r="F390" s="8" t="s">
        <v>5081</v>
      </c>
      <c r="G390" s="10" t="s">
        <v>72</v>
      </c>
      <c r="H390" s="10">
        <v>0</v>
      </c>
      <c r="I390" s="8" t="s">
        <v>73</v>
      </c>
      <c r="J390" s="72">
        <v>0</v>
      </c>
      <c r="K390" s="163">
        <v>295</v>
      </c>
      <c r="L390" s="163">
        <v>30</v>
      </c>
      <c r="M390" s="163">
        <v>4</v>
      </c>
      <c r="N390" s="163">
        <v>287</v>
      </c>
      <c r="O390" s="163">
        <v>21</v>
      </c>
      <c r="P390" s="163">
        <v>98</v>
      </c>
      <c r="Q390" s="164">
        <v>11</v>
      </c>
      <c r="R390" s="164">
        <v>16</v>
      </c>
      <c r="S390" s="164">
        <v>13</v>
      </c>
      <c r="T390" s="164">
        <v>1.9</v>
      </c>
      <c r="U390" s="164">
        <v>2</v>
      </c>
      <c r="V390" s="164">
        <v>2</v>
      </c>
      <c r="W390" s="165">
        <f t="shared" si="7"/>
        <v>45.9</v>
      </c>
    </row>
    <row r="391" spans="1:23" s="161" customFormat="1" ht="30" x14ac:dyDescent="0.3">
      <c r="A391" s="180" t="s">
        <v>1391</v>
      </c>
      <c r="B391" s="158" t="s">
        <v>1392</v>
      </c>
      <c r="C391" s="181" t="s">
        <v>1393</v>
      </c>
      <c r="D391" s="157" t="s">
        <v>86</v>
      </c>
      <c r="E391" s="8" t="s">
        <v>5085</v>
      </c>
      <c r="F391" s="8" t="s">
        <v>5084</v>
      </c>
      <c r="G391" s="10" t="s">
        <v>72</v>
      </c>
      <c r="H391" s="10">
        <v>0</v>
      </c>
      <c r="I391" s="8" t="s">
        <v>73</v>
      </c>
      <c r="J391" s="72">
        <v>0</v>
      </c>
      <c r="K391" s="163">
        <v>565</v>
      </c>
      <c r="L391" s="163">
        <v>0</v>
      </c>
      <c r="M391" s="163">
        <v>0</v>
      </c>
      <c r="N391" s="163">
        <v>474</v>
      </c>
      <c r="O391" s="163">
        <v>20</v>
      </c>
      <c r="P391" s="163">
        <v>137</v>
      </c>
      <c r="Q391" s="164">
        <v>5</v>
      </c>
      <c r="R391" s="164">
        <v>30</v>
      </c>
      <c r="S391" s="164">
        <v>4</v>
      </c>
      <c r="T391" s="164">
        <v>4</v>
      </c>
      <c r="U391" s="164">
        <v>4</v>
      </c>
      <c r="V391" s="164">
        <v>7</v>
      </c>
      <c r="W391" s="165">
        <f t="shared" si="7"/>
        <v>54</v>
      </c>
    </row>
    <row r="392" spans="1:23" s="161" customFormat="1" ht="30" x14ac:dyDescent="0.3">
      <c r="A392" s="180" t="s">
        <v>1394</v>
      </c>
      <c r="B392" s="158" t="s">
        <v>1395</v>
      </c>
      <c r="C392" s="181" t="s">
        <v>1396</v>
      </c>
      <c r="D392" s="157" t="s">
        <v>86</v>
      </c>
      <c r="E392" s="8" t="s">
        <v>5085</v>
      </c>
      <c r="F392" s="8" t="s">
        <v>5084</v>
      </c>
      <c r="G392" s="10" t="s">
        <v>72</v>
      </c>
      <c r="H392" s="10">
        <v>0</v>
      </c>
      <c r="I392" s="8" t="s">
        <v>73</v>
      </c>
      <c r="J392" s="72">
        <v>0</v>
      </c>
      <c r="K392" s="163">
        <v>305</v>
      </c>
      <c r="L392" s="163">
        <v>0</v>
      </c>
      <c r="M392" s="163">
        <v>0</v>
      </c>
      <c r="N392" s="163">
        <v>235</v>
      </c>
      <c r="O392" s="163">
        <v>21</v>
      </c>
      <c r="P392" s="163">
        <v>64</v>
      </c>
      <c r="Q392" s="164">
        <v>3</v>
      </c>
      <c r="R392" s="164">
        <v>16</v>
      </c>
      <c r="S392" s="164">
        <v>2.9</v>
      </c>
      <c r="T392" s="164">
        <v>2</v>
      </c>
      <c r="U392" s="164">
        <v>3</v>
      </c>
      <c r="V392" s="164">
        <v>1</v>
      </c>
      <c r="W392" s="165">
        <f t="shared" si="7"/>
        <v>27.9</v>
      </c>
    </row>
    <row r="393" spans="1:23" s="161" customFormat="1" ht="15" x14ac:dyDescent="0.3">
      <c r="A393" s="180" t="s">
        <v>1397</v>
      </c>
      <c r="B393" s="158" t="s">
        <v>1398</v>
      </c>
      <c r="C393" s="181" t="s">
        <v>1399</v>
      </c>
      <c r="D393" s="157" t="s">
        <v>86</v>
      </c>
      <c r="E393" s="8" t="s">
        <v>5085</v>
      </c>
      <c r="F393" s="8" t="s">
        <v>5084</v>
      </c>
      <c r="G393" s="10" t="s">
        <v>72</v>
      </c>
      <c r="H393" s="10">
        <v>0</v>
      </c>
      <c r="I393" s="8" t="s">
        <v>73</v>
      </c>
      <c r="J393" s="72">
        <v>0</v>
      </c>
      <c r="K393" s="163">
        <v>669</v>
      </c>
      <c r="L393" s="163">
        <v>0</v>
      </c>
      <c r="M393" s="163">
        <v>0</v>
      </c>
      <c r="N393" s="163">
        <v>568</v>
      </c>
      <c r="O393" s="163">
        <v>32</v>
      </c>
      <c r="P393" s="163">
        <v>125</v>
      </c>
      <c r="Q393" s="164">
        <v>5</v>
      </c>
      <c r="R393" s="164">
        <v>43</v>
      </c>
      <c r="S393" s="164">
        <v>4.4000000000000004</v>
      </c>
      <c r="T393" s="164">
        <v>3.9</v>
      </c>
      <c r="U393" s="164">
        <v>4</v>
      </c>
      <c r="V393" s="164">
        <v>3</v>
      </c>
      <c r="W393" s="165">
        <f t="shared" si="7"/>
        <v>63.3</v>
      </c>
    </row>
    <row r="394" spans="1:23" s="161" customFormat="1" ht="30" x14ac:dyDescent="0.3">
      <c r="A394" s="180" t="s">
        <v>1400</v>
      </c>
      <c r="B394" s="158" t="s">
        <v>1401</v>
      </c>
      <c r="C394" s="181" t="s">
        <v>1402</v>
      </c>
      <c r="D394" s="157" t="s">
        <v>212</v>
      </c>
      <c r="E394" s="8" t="s">
        <v>5082</v>
      </c>
      <c r="F394" s="8" t="s">
        <v>5083</v>
      </c>
      <c r="G394" s="10" t="s">
        <v>72</v>
      </c>
      <c r="H394" s="10">
        <v>0</v>
      </c>
      <c r="I394" s="8" t="s">
        <v>73</v>
      </c>
      <c r="J394" s="72">
        <v>0</v>
      </c>
      <c r="K394" s="163">
        <v>345</v>
      </c>
      <c r="L394" s="163">
        <v>0</v>
      </c>
      <c r="M394" s="163">
        <v>0</v>
      </c>
      <c r="N394" s="163">
        <v>312</v>
      </c>
      <c r="O394" s="163">
        <v>61</v>
      </c>
      <c r="P394" s="163">
        <v>87</v>
      </c>
      <c r="Q394" s="164">
        <v>9</v>
      </c>
      <c r="R394" s="164">
        <v>25</v>
      </c>
      <c r="S394" s="164">
        <v>7</v>
      </c>
      <c r="T394" s="164">
        <v>2.9</v>
      </c>
      <c r="U394" s="164">
        <v>3</v>
      </c>
      <c r="V394" s="164">
        <v>4</v>
      </c>
      <c r="W394" s="165">
        <f t="shared" si="7"/>
        <v>50.9</v>
      </c>
    </row>
    <row r="395" spans="1:23" s="161" customFormat="1" ht="15" x14ac:dyDescent="0.3">
      <c r="A395" s="180" t="s">
        <v>1403</v>
      </c>
      <c r="B395" s="158" t="s">
        <v>1404</v>
      </c>
      <c r="C395" s="181" t="s">
        <v>1405</v>
      </c>
      <c r="D395" s="157" t="s">
        <v>86</v>
      </c>
      <c r="E395" s="8" t="s">
        <v>5085</v>
      </c>
      <c r="F395" s="8" t="s">
        <v>5084</v>
      </c>
      <c r="G395" s="10" t="s">
        <v>72</v>
      </c>
      <c r="H395" s="10">
        <v>0</v>
      </c>
      <c r="I395" s="8" t="s">
        <v>73</v>
      </c>
      <c r="J395" s="72">
        <v>0</v>
      </c>
      <c r="K395" s="163">
        <v>722</v>
      </c>
      <c r="L395" s="163">
        <v>0</v>
      </c>
      <c r="M395" s="163">
        <v>0</v>
      </c>
      <c r="N395" s="163">
        <v>524</v>
      </c>
      <c r="O395" s="163">
        <v>128</v>
      </c>
      <c r="P395" s="163">
        <v>106</v>
      </c>
      <c r="Q395" s="164">
        <v>12</v>
      </c>
      <c r="R395" s="164">
        <v>40</v>
      </c>
      <c r="S395" s="164">
        <v>17.899999999999999</v>
      </c>
      <c r="T395" s="164">
        <v>5</v>
      </c>
      <c r="U395" s="164">
        <v>2</v>
      </c>
      <c r="V395" s="164">
        <v>2</v>
      </c>
      <c r="W395" s="165">
        <f t="shared" ref="W395:W458" si="8">SUM(Q395:V395)</f>
        <v>78.900000000000006</v>
      </c>
    </row>
    <row r="396" spans="1:23" s="161" customFormat="1" ht="15" x14ac:dyDescent="0.3">
      <c r="A396" s="180" t="s">
        <v>1406</v>
      </c>
      <c r="B396" s="158" t="s">
        <v>1407</v>
      </c>
      <c r="C396" s="181" t="s">
        <v>1408</v>
      </c>
      <c r="D396" s="157" t="s">
        <v>86</v>
      </c>
      <c r="E396" s="8" t="s">
        <v>5085</v>
      </c>
      <c r="F396" s="8" t="s">
        <v>5084</v>
      </c>
      <c r="G396" s="10" t="s">
        <v>72</v>
      </c>
      <c r="H396" s="10">
        <v>0</v>
      </c>
      <c r="I396" s="8" t="s">
        <v>73</v>
      </c>
      <c r="J396" s="72">
        <v>0</v>
      </c>
      <c r="K396" s="163">
        <v>251</v>
      </c>
      <c r="L396" s="163">
        <v>0</v>
      </c>
      <c r="M396" s="163">
        <v>0</v>
      </c>
      <c r="N396" s="163">
        <v>213</v>
      </c>
      <c r="O396" s="163">
        <v>18</v>
      </c>
      <c r="P396" s="163">
        <v>79</v>
      </c>
      <c r="Q396" s="164">
        <v>8</v>
      </c>
      <c r="R396" s="164">
        <v>6</v>
      </c>
      <c r="S396" s="164">
        <v>2</v>
      </c>
      <c r="T396" s="164">
        <v>4</v>
      </c>
      <c r="U396" s="164">
        <v>4</v>
      </c>
      <c r="V396" s="164">
        <v>5</v>
      </c>
      <c r="W396" s="165">
        <f t="shared" si="8"/>
        <v>29</v>
      </c>
    </row>
    <row r="397" spans="1:23" s="161" customFormat="1" ht="15" x14ac:dyDescent="0.3">
      <c r="A397" s="180" t="s">
        <v>1409</v>
      </c>
      <c r="B397" s="158" t="s">
        <v>1410</v>
      </c>
      <c r="C397" s="181" t="s">
        <v>1411</v>
      </c>
      <c r="D397" s="157" t="s">
        <v>86</v>
      </c>
      <c r="E397" s="8" t="s">
        <v>5085</v>
      </c>
      <c r="F397" s="8" t="s">
        <v>5084</v>
      </c>
      <c r="G397" s="10" t="s">
        <v>72</v>
      </c>
      <c r="H397" s="10">
        <v>0</v>
      </c>
      <c r="I397" s="8" t="s">
        <v>73</v>
      </c>
      <c r="J397" s="72">
        <v>0</v>
      </c>
      <c r="K397" s="163">
        <v>176</v>
      </c>
      <c r="L397" s="163">
        <v>0</v>
      </c>
      <c r="M397" s="163">
        <v>0</v>
      </c>
      <c r="N397" s="163">
        <v>144</v>
      </c>
      <c r="O397" s="163">
        <v>18</v>
      </c>
      <c r="P397" s="163">
        <v>40</v>
      </c>
      <c r="Q397" s="164">
        <v>3</v>
      </c>
      <c r="R397" s="164">
        <v>18</v>
      </c>
      <c r="S397" s="164">
        <v>4</v>
      </c>
      <c r="T397" s="164">
        <v>3</v>
      </c>
      <c r="U397" s="164">
        <v>1</v>
      </c>
      <c r="V397" s="164">
        <v>3</v>
      </c>
      <c r="W397" s="165">
        <f t="shared" si="8"/>
        <v>32</v>
      </c>
    </row>
    <row r="398" spans="1:23" s="161" customFormat="1" ht="15" x14ac:dyDescent="0.3">
      <c r="A398" s="180" t="s">
        <v>1412</v>
      </c>
      <c r="B398" s="158" t="s">
        <v>1413</v>
      </c>
      <c r="C398" s="181" t="s">
        <v>1414</v>
      </c>
      <c r="D398" s="157" t="s">
        <v>86</v>
      </c>
      <c r="E398" s="8" t="s">
        <v>5085</v>
      </c>
      <c r="F398" s="8" t="s">
        <v>5084</v>
      </c>
      <c r="G398" s="10" t="s">
        <v>72</v>
      </c>
      <c r="H398" s="10">
        <v>0</v>
      </c>
      <c r="I398" s="8" t="s">
        <v>73</v>
      </c>
      <c r="J398" s="72">
        <v>0</v>
      </c>
      <c r="K398" s="163">
        <v>350</v>
      </c>
      <c r="L398" s="163">
        <v>0</v>
      </c>
      <c r="M398" s="163">
        <v>0</v>
      </c>
      <c r="N398" s="163">
        <v>283</v>
      </c>
      <c r="O398" s="163">
        <v>10</v>
      </c>
      <c r="P398" s="163">
        <v>54</v>
      </c>
      <c r="Q398" s="164">
        <v>4</v>
      </c>
      <c r="R398" s="164">
        <v>12</v>
      </c>
      <c r="S398" s="164">
        <v>6</v>
      </c>
      <c r="T398" s="164">
        <v>2</v>
      </c>
      <c r="U398" s="164">
        <v>3</v>
      </c>
      <c r="V398" s="164">
        <v>3</v>
      </c>
      <c r="W398" s="165">
        <f t="shared" si="8"/>
        <v>30</v>
      </c>
    </row>
    <row r="399" spans="1:23" s="161" customFormat="1" ht="15" x14ac:dyDescent="0.3">
      <c r="A399" s="180" t="s">
        <v>1415</v>
      </c>
      <c r="B399" s="158" t="s">
        <v>1416</v>
      </c>
      <c r="C399" s="181" t="s">
        <v>1417</v>
      </c>
      <c r="D399" s="157" t="s">
        <v>86</v>
      </c>
      <c r="E399" s="8" t="s">
        <v>5085</v>
      </c>
      <c r="F399" s="8" t="s">
        <v>5084</v>
      </c>
      <c r="G399" s="10" t="s">
        <v>72</v>
      </c>
      <c r="H399" s="10">
        <v>0</v>
      </c>
      <c r="I399" s="8" t="s">
        <v>73</v>
      </c>
      <c r="J399" s="72">
        <v>0</v>
      </c>
      <c r="K399" s="163">
        <v>93</v>
      </c>
      <c r="L399" s="163">
        <v>0</v>
      </c>
      <c r="M399" s="163">
        <v>0</v>
      </c>
      <c r="N399" s="163">
        <v>79</v>
      </c>
      <c r="O399" s="163">
        <v>1</v>
      </c>
      <c r="P399" s="163">
        <v>21</v>
      </c>
      <c r="Q399" s="164">
        <v>3</v>
      </c>
      <c r="R399" s="164">
        <v>6</v>
      </c>
      <c r="S399" s="164">
        <v>2</v>
      </c>
      <c r="T399" s="164">
        <v>3</v>
      </c>
      <c r="U399" s="164">
        <v>2</v>
      </c>
      <c r="V399" s="164">
        <v>2</v>
      </c>
      <c r="W399" s="165">
        <f t="shared" si="8"/>
        <v>18</v>
      </c>
    </row>
    <row r="400" spans="1:23" s="161" customFormat="1" ht="15" x14ac:dyDescent="0.3">
      <c r="A400" s="180" t="s">
        <v>1418</v>
      </c>
      <c r="B400" s="158" t="s">
        <v>1419</v>
      </c>
      <c r="C400" s="181" t="s">
        <v>1420</v>
      </c>
      <c r="D400" s="157" t="s">
        <v>86</v>
      </c>
      <c r="E400" s="8" t="s">
        <v>5085</v>
      </c>
      <c r="F400" s="8" t="s">
        <v>5084</v>
      </c>
      <c r="G400" s="10" t="s">
        <v>72</v>
      </c>
      <c r="H400" s="10">
        <v>0</v>
      </c>
      <c r="I400" s="8" t="s">
        <v>73</v>
      </c>
      <c r="J400" s="72">
        <v>0</v>
      </c>
      <c r="K400" s="163">
        <v>350</v>
      </c>
      <c r="L400" s="163">
        <v>0</v>
      </c>
      <c r="M400" s="163">
        <v>0</v>
      </c>
      <c r="N400" s="163">
        <v>290</v>
      </c>
      <c r="O400" s="163">
        <v>19</v>
      </c>
      <c r="P400" s="163">
        <v>85</v>
      </c>
      <c r="Q400" s="164">
        <v>6</v>
      </c>
      <c r="R400" s="164">
        <v>22</v>
      </c>
      <c r="S400" s="164">
        <v>7</v>
      </c>
      <c r="T400" s="164">
        <v>3</v>
      </c>
      <c r="U400" s="164">
        <v>2</v>
      </c>
      <c r="V400" s="164">
        <v>2</v>
      </c>
      <c r="W400" s="165">
        <f t="shared" si="8"/>
        <v>42</v>
      </c>
    </row>
    <row r="401" spans="1:23" s="161" customFormat="1" ht="30" x14ac:dyDescent="0.3">
      <c r="A401" s="180" t="s">
        <v>1421</v>
      </c>
      <c r="B401" s="158" t="s">
        <v>1422</v>
      </c>
      <c r="C401" s="181" t="s">
        <v>1423</v>
      </c>
      <c r="D401" s="157" t="s">
        <v>86</v>
      </c>
      <c r="E401" s="8" t="s">
        <v>5085</v>
      </c>
      <c r="F401" s="8" t="s">
        <v>5084</v>
      </c>
      <c r="G401" s="10" t="s">
        <v>72</v>
      </c>
      <c r="H401" s="10">
        <v>0</v>
      </c>
      <c r="I401" s="8" t="s">
        <v>73</v>
      </c>
      <c r="J401" s="72">
        <v>0</v>
      </c>
      <c r="K401" s="163">
        <v>359</v>
      </c>
      <c r="L401" s="163">
        <v>0</v>
      </c>
      <c r="M401" s="163">
        <v>0</v>
      </c>
      <c r="N401" s="163">
        <v>294</v>
      </c>
      <c r="O401" s="163">
        <v>71</v>
      </c>
      <c r="P401" s="163">
        <v>74</v>
      </c>
      <c r="Q401" s="164">
        <v>3</v>
      </c>
      <c r="R401" s="164">
        <v>28</v>
      </c>
      <c r="S401" s="164">
        <v>3</v>
      </c>
      <c r="T401" s="164">
        <v>3</v>
      </c>
      <c r="U401" s="164">
        <v>2</v>
      </c>
      <c r="V401" s="164">
        <v>3</v>
      </c>
      <c r="W401" s="165">
        <f t="shared" si="8"/>
        <v>42</v>
      </c>
    </row>
    <row r="402" spans="1:23" s="161" customFormat="1" ht="15" x14ac:dyDescent="0.3">
      <c r="A402" s="180" t="s">
        <v>1424</v>
      </c>
      <c r="B402" s="158" t="s">
        <v>1425</v>
      </c>
      <c r="C402" s="181" t="s">
        <v>1426</v>
      </c>
      <c r="D402" s="157" t="s">
        <v>86</v>
      </c>
      <c r="E402" s="8" t="s">
        <v>5085</v>
      </c>
      <c r="F402" s="8" t="s">
        <v>5084</v>
      </c>
      <c r="G402" s="10" t="s">
        <v>72</v>
      </c>
      <c r="H402" s="10">
        <v>0</v>
      </c>
      <c r="I402" s="8" t="s">
        <v>73</v>
      </c>
      <c r="J402" s="72">
        <v>0</v>
      </c>
      <c r="K402" s="163">
        <v>345</v>
      </c>
      <c r="L402" s="163">
        <v>0</v>
      </c>
      <c r="M402" s="163">
        <v>0</v>
      </c>
      <c r="N402" s="163">
        <v>274</v>
      </c>
      <c r="O402" s="163">
        <v>17</v>
      </c>
      <c r="P402" s="163">
        <v>83</v>
      </c>
      <c r="Q402" s="164">
        <v>7</v>
      </c>
      <c r="R402" s="164">
        <v>24</v>
      </c>
      <c r="S402" s="164">
        <v>5</v>
      </c>
      <c r="T402" s="164">
        <v>2</v>
      </c>
      <c r="U402" s="164">
        <v>3</v>
      </c>
      <c r="V402" s="164">
        <v>7</v>
      </c>
      <c r="W402" s="165">
        <f t="shared" si="8"/>
        <v>48</v>
      </c>
    </row>
    <row r="403" spans="1:23" s="161" customFormat="1" ht="15" x14ac:dyDescent="0.3">
      <c r="A403" s="180" t="s">
        <v>1427</v>
      </c>
      <c r="B403" s="158" t="s">
        <v>1428</v>
      </c>
      <c r="C403" s="181" t="s">
        <v>1429</v>
      </c>
      <c r="D403" s="157" t="s">
        <v>212</v>
      </c>
      <c r="E403" s="8" t="s">
        <v>5082</v>
      </c>
      <c r="F403" s="8" t="s">
        <v>5083</v>
      </c>
      <c r="G403" s="10" t="s">
        <v>72</v>
      </c>
      <c r="H403" s="10">
        <v>0</v>
      </c>
      <c r="I403" s="8" t="s">
        <v>73</v>
      </c>
      <c r="J403" s="72">
        <v>0</v>
      </c>
      <c r="K403" s="163">
        <v>487</v>
      </c>
      <c r="L403" s="163">
        <v>0</v>
      </c>
      <c r="M403" s="163">
        <v>0</v>
      </c>
      <c r="N403" s="163">
        <v>257</v>
      </c>
      <c r="O403" s="163">
        <v>15</v>
      </c>
      <c r="P403" s="163">
        <v>93</v>
      </c>
      <c r="Q403" s="164">
        <v>7</v>
      </c>
      <c r="R403" s="164">
        <v>28</v>
      </c>
      <c r="S403" s="164">
        <v>6</v>
      </c>
      <c r="T403" s="164">
        <v>3</v>
      </c>
      <c r="U403" s="164">
        <v>2</v>
      </c>
      <c r="V403" s="164">
        <v>3</v>
      </c>
      <c r="W403" s="165">
        <f t="shared" si="8"/>
        <v>49</v>
      </c>
    </row>
    <row r="404" spans="1:23" s="161" customFormat="1" ht="15" x14ac:dyDescent="0.3">
      <c r="A404" s="180" t="s">
        <v>1430</v>
      </c>
      <c r="B404" s="158" t="s">
        <v>1431</v>
      </c>
      <c r="C404" s="181" t="s">
        <v>1432</v>
      </c>
      <c r="D404" s="157" t="s">
        <v>86</v>
      </c>
      <c r="E404" s="8" t="s">
        <v>5085</v>
      </c>
      <c r="F404" s="8" t="s">
        <v>5084</v>
      </c>
      <c r="G404" s="10" t="s">
        <v>72</v>
      </c>
      <c r="H404" s="10">
        <v>0</v>
      </c>
      <c r="I404" s="8" t="s">
        <v>73</v>
      </c>
      <c r="J404" s="72">
        <v>0</v>
      </c>
      <c r="K404" s="163">
        <v>183</v>
      </c>
      <c r="L404" s="163">
        <v>0</v>
      </c>
      <c r="M404" s="163">
        <v>0</v>
      </c>
      <c r="N404" s="163">
        <v>157</v>
      </c>
      <c r="O404" s="163">
        <v>13</v>
      </c>
      <c r="P404" s="163">
        <v>45</v>
      </c>
      <c r="Q404" s="164">
        <v>2</v>
      </c>
      <c r="R404" s="164">
        <v>13</v>
      </c>
      <c r="S404" s="164">
        <v>2.7</v>
      </c>
      <c r="T404" s="164">
        <v>1</v>
      </c>
      <c r="U404" s="164">
        <v>2</v>
      </c>
      <c r="V404" s="164">
        <v>2</v>
      </c>
      <c r="W404" s="165">
        <f t="shared" si="8"/>
        <v>22.7</v>
      </c>
    </row>
    <row r="405" spans="1:23" s="161" customFormat="1" ht="15" x14ac:dyDescent="0.3">
      <c r="A405" s="180" t="s">
        <v>1433</v>
      </c>
      <c r="B405" s="158" t="s">
        <v>1434</v>
      </c>
      <c r="C405" s="181" t="s">
        <v>1435</v>
      </c>
      <c r="D405" s="157" t="s">
        <v>212</v>
      </c>
      <c r="E405" s="8" t="s">
        <v>5082</v>
      </c>
      <c r="F405" s="8" t="s">
        <v>5083</v>
      </c>
      <c r="G405" s="10" t="s">
        <v>72</v>
      </c>
      <c r="H405" s="10">
        <v>0</v>
      </c>
      <c r="I405" s="8" t="s">
        <v>73</v>
      </c>
      <c r="J405" s="72">
        <v>0</v>
      </c>
      <c r="K405" s="163">
        <v>227</v>
      </c>
      <c r="L405" s="163">
        <v>0</v>
      </c>
      <c r="M405" s="163">
        <v>0</v>
      </c>
      <c r="N405" s="163">
        <v>208</v>
      </c>
      <c r="O405" s="163">
        <v>26</v>
      </c>
      <c r="P405" s="163">
        <v>59</v>
      </c>
      <c r="Q405" s="164">
        <v>5</v>
      </c>
      <c r="R405" s="164">
        <v>11</v>
      </c>
      <c r="S405" s="164">
        <v>7</v>
      </c>
      <c r="T405" s="164">
        <v>2</v>
      </c>
      <c r="U405" s="164">
        <v>3</v>
      </c>
      <c r="V405" s="164">
        <v>4</v>
      </c>
      <c r="W405" s="165">
        <f t="shared" si="8"/>
        <v>32</v>
      </c>
    </row>
    <row r="406" spans="1:23" s="161" customFormat="1" ht="15" x14ac:dyDescent="0.3">
      <c r="A406" s="180" t="s">
        <v>1436</v>
      </c>
      <c r="B406" s="158" t="s">
        <v>1437</v>
      </c>
      <c r="C406" s="181" t="s">
        <v>1438</v>
      </c>
      <c r="D406" s="157" t="s">
        <v>212</v>
      </c>
      <c r="E406" s="8" t="s">
        <v>5082</v>
      </c>
      <c r="F406" s="8" t="s">
        <v>5083</v>
      </c>
      <c r="G406" s="10" t="s">
        <v>72</v>
      </c>
      <c r="H406" s="10">
        <v>0</v>
      </c>
      <c r="I406" s="8" t="s">
        <v>73</v>
      </c>
      <c r="J406" s="72">
        <v>0</v>
      </c>
      <c r="K406" s="163">
        <v>248</v>
      </c>
      <c r="L406" s="163">
        <v>0</v>
      </c>
      <c r="M406" s="163">
        <v>0</v>
      </c>
      <c r="N406" s="163">
        <v>204</v>
      </c>
      <c r="O406" s="163">
        <v>33</v>
      </c>
      <c r="P406" s="163">
        <v>83</v>
      </c>
      <c r="Q406" s="164">
        <v>3</v>
      </c>
      <c r="R406" s="164">
        <v>26</v>
      </c>
      <c r="S406" s="164">
        <v>5</v>
      </c>
      <c r="T406" s="164">
        <v>1.9</v>
      </c>
      <c r="U406" s="164">
        <v>3</v>
      </c>
      <c r="V406" s="164">
        <v>3</v>
      </c>
      <c r="W406" s="165">
        <f t="shared" si="8"/>
        <v>41.9</v>
      </c>
    </row>
    <row r="407" spans="1:23" s="161" customFormat="1" ht="15" x14ac:dyDescent="0.3">
      <c r="A407" s="180" t="s">
        <v>1439</v>
      </c>
      <c r="B407" s="158" t="s">
        <v>1440</v>
      </c>
      <c r="C407" s="181" t="s">
        <v>1441</v>
      </c>
      <c r="D407" s="157" t="s">
        <v>86</v>
      </c>
      <c r="E407" s="8" t="s">
        <v>5085</v>
      </c>
      <c r="F407" s="8" t="s">
        <v>5084</v>
      </c>
      <c r="G407" s="10" t="s">
        <v>72</v>
      </c>
      <c r="H407" s="10">
        <v>0</v>
      </c>
      <c r="I407" s="8" t="s">
        <v>73</v>
      </c>
      <c r="J407" s="72">
        <v>0</v>
      </c>
      <c r="K407" s="163">
        <v>269</v>
      </c>
      <c r="L407" s="163">
        <v>0</v>
      </c>
      <c r="M407" s="163">
        <v>0</v>
      </c>
      <c r="N407" s="163">
        <v>228</v>
      </c>
      <c r="O407" s="163">
        <v>231</v>
      </c>
      <c r="P407" s="163">
        <v>4</v>
      </c>
      <c r="Q407" s="164">
        <v>8</v>
      </c>
      <c r="R407" s="164">
        <v>9</v>
      </c>
      <c r="S407" s="164">
        <v>4.5999999999999996</v>
      </c>
      <c r="T407" s="164">
        <v>1</v>
      </c>
      <c r="U407" s="164">
        <v>2</v>
      </c>
      <c r="V407" s="164">
        <v>3</v>
      </c>
      <c r="W407" s="165">
        <f t="shared" si="8"/>
        <v>27.6</v>
      </c>
    </row>
    <row r="408" spans="1:23" s="161" customFormat="1" ht="15" x14ac:dyDescent="0.3">
      <c r="A408" s="180" t="s">
        <v>1442</v>
      </c>
      <c r="B408" s="158" t="s">
        <v>1443</v>
      </c>
      <c r="C408" s="181" t="s">
        <v>1444</v>
      </c>
      <c r="D408" s="157" t="s">
        <v>85</v>
      </c>
      <c r="E408" s="8" t="s">
        <v>5082</v>
      </c>
      <c r="F408" s="8" t="s">
        <v>5084</v>
      </c>
      <c r="G408" s="10" t="s">
        <v>72</v>
      </c>
      <c r="H408" s="10">
        <v>0</v>
      </c>
      <c r="I408" s="8" t="s">
        <v>73</v>
      </c>
      <c r="J408" s="72">
        <v>0</v>
      </c>
      <c r="K408" s="163">
        <v>424</v>
      </c>
      <c r="L408" s="163">
        <v>0</v>
      </c>
      <c r="M408" s="163">
        <v>0</v>
      </c>
      <c r="N408" s="163">
        <v>379</v>
      </c>
      <c r="O408" s="163">
        <v>57</v>
      </c>
      <c r="P408" s="163">
        <v>105</v>
      </c>
      <c r="Q408" s="164">
        <v>7</v>
      </c>
      <c r="R408" s="164">
        <v>34</v>
      </c>
      <c r="S408" s="164">
        <v>7</v>
      </c>
      <c r="T408" s="164">
        <v>5</v>
      </c>
      <c r="U408" s="164">
        <v>3</v>
      </c>
      <c r="V408" s="164">
        <v>7</v>
      </c>
      <c r="W408" s="165">
        <f t="shared" si="8"/>
        <v>63</v>
      </c>
    </row>
    <row r="409" spans="1:23" s="161" customFormat="1" ht="15" x14ac:dyDescent="0.3">
      <c r="A409" s="180" t="s">
        <v>1445</v>
      </c>
      <c r="B409" s="158" t="s">
        <v>1446</v>
      </c>
      <c r="C409" s="181" t="s">
        <v>1447</v>
      </c>
      <c r="D409" s="157" t="s">
        <v>212</v>
      </c>
      <c r="E409" s="8" t="s">
        <v>5082</v>
      </c>
      <c r="F409" s="8" t="s">
        <v>5083</v>
      </c>
      <c r="G409" s="10" t="s">
        <v>72</v>
      </c>
      <c r="H409" s="10">
        <v>0</v>
      </c>
      <c r="I409" s="8" t="s">
        <v>73</v>
      </c>
      <c r="J409" s="72">
        <v>0</v>
      </c>
      <c r="K409" s="163">
        <v>176</v>
      </c>
      <c r="L409" s="163">
        <v>0</v>
      </c>
      <c r="M409" s="163">
        <v>0</v>
      </c>
      <c r="N409" s="163">
        <v>161</v>
      </c>
      <c r="O409" s="163">
        <v>13</v>
      </c>
      <c r="P409" s="163">
        <v>56</v>
      </c>
      <c r="Q409" s="164">
        <v>4</v>
      </c>
      <c r="R409" s="164">
        <v>16</v>
      </c>
      <c r="S409" s="164">
        <v>8</v>
      </c>
      <c r="T409" s="164">
        <v>2</v>
      </c>
      <c r="U409" s="164">
        <v>1</v>
      </c>
      <c r="V409" s="164">
        <v>1</v>
      </c>
      <c r="W409" s="165">
        <f t="shared" si="8"/>
        <v>32</v>
      </c>
    </row>
    <row r="410" spans="1:23" s="161" customFormat="1" ht="15" x14ac:dyDescent="0.3">
      <c r="A410" s="180" t="s">
        <v>1448</v>
      </c>
      <c r="B410" s="158" t="s">
        <v>1449</v>
      </c>
      <c r="C410" s="181" t="s">
        <v>1450</v>
      </c>
      <c r="D410" s="157" t="s">
        <v>85</v>
      </c>
      <c r="E410" s="8" t="s">
        <v>5082</v>
      </c>
      <c r="F410" s="8" t="s">
        <v>5084</v>
      </c>
      <c r="G410" s="10" t="s">
        <v>72</v>
      </c>
      <c r="H410" s="10">
        <v>0</v>
      </c>
      <c r="I410" s="8" t="s">
        <v>73</v>
      </c>
      <c r="J410" s="72">
        <v>0</v>
      </c>
      <c r="K410" s="163">
        <v>1313</v>
      </c>
      <c r="L410" s="163">
        <v>0</v>
      </c>
      <c r="M410" s="163">
        <v>0</v>
      </c>
      <c r="N410" s="163">
        <v>882</v>
      </c>
      <c r="O410" s="163">
        <v>3</v>
      </c>
      <c r="P410" s="163">
        <v>96</v>
      </c>
      <c r="Q410" s="164">
        <v>7</v>
      </c>
      <c r="R410" s="164">
        <v>55</v>
      </c>
      <c r="S410" s="164">
        <v>5</v>
      </c>
      <c r="T410" s="164">
        <v>3</v>
      </c>
      <c r="U410" s="164">
        <v>7</v>
      </c>
      <c r="V410" s="164">
        <v>6.6</v>
      </c>
      <c r="W410" s="165">
        <f t="shared" si="8"/>
        <v>83.6</v>
      </c>
    </row>
    <row r="411" spans="1:23" s="161" customFormat="1" ht="15" x14ac:dyDescent="0.3">
      <c r="A411" s="180" t="s">
        <v>1451</v>
      </c>
      <c r="B411" s="158" t="s">
        <v>1452</v>
      </c>
      <c r="C411" s="181" t="s">
        <v>1453</v>
      </c>
      <c r="D411" s="157" t="s">
        <v>86</v>
      </c>
      <c r="E411" s="8" t="s">
        <v>5085</v>
      </c>
      <c r="F411" s="8" t="s">
        <v>5084</v>
      </c>
      <c r="G411" s="10" t="s">
        <v>72</v>
      </c>
      <c r="H411" s="10">
        <v>0</v>
      </c>
      <c r="I411" s="8" t="s">
        <v>73</v>
      </c>
      <c r="J411" s="72">
        <v>0</v>
      </c>
      <c r="K411" s="163">
        <v>276</v>
      </c>
      <c r="L411" s="163">
        <v>0</v>
      </c>
      <c r="M411" s="163">
        <v>0</v>
      </c>
      <c r="N411" s="163">
        <v>239</v>
      </c>
      <c r="O411" s="163">
        <v>99</v>
      </c>
      <c r="P411" s="163">
        <v>48</v>
      </c>
      <c r="Q411" s="164">
        <v>9</v>
      </c>
      <c r="R411" s="164">
        <v>16</v>
      </c>
      <c r="S411" s="164">
        <v>1</v>
      </c>
      <c r="T411" s="164">
        <v>2</v>
      </c>
      <c r="U411" s="164">
        <v>2</v>
      </c>
      <c r="V411" s="164">
        <v>3</v>
      </c>
      <c r="W411" s="165">
        <f t="shared" si="8"/>
        <v>33</v>
      </c>
    </row>
    <row r="412" spans="1:23" s="161" customFormat="1" ht="15" x14ac:dyDescent="0.3">
      <c r="A412" s="180" t="s">
        <v>1454</v>
      </c>
      <c r="B412" s="158" t="s">
        <v>1455</v>
      </c>
      <c r="C412" s="181" t="s">
        <v>1456</v>
      </c>
      <c r="D412" s="157" t="s">
        <v>86</v>
      </c>
      <c r="E412" s="8" t="s">
        <v>5085</v>
      </c>
      <c r="F412" s="8" t="s">
        <v>5084</v>
      </c>
      <c r="G412" s="10" t="s">
        <v>72</v>
      </c>
      <c r="H412" s="10">
        <v>0</v>
      </c>
      <c r="I412" s="8" t="s">
        <v>73</v>
      </c>
      <c r="J412" s="72">
        <v>0</v>
      </c>
      <c r="K412" s="163">
        <v>146</v>
      </c>
      <c r="L412" s="163">
        <v>0</v>
      </c>
      <c r="M412" s="163">
        <v>0</v>
      </c>
      <c r="N412" s="163">
        <v>124</v>
      </c>
      <c r="O412" s="163">
        <v>9</v>
      </c>
      <c r="P412" s="163">
        <v>47</v>
      </c>
      <c r="Q412" s="164">
        <v>2</v>
      </c>
      <c r="R412" s="164">
        <v>15</v>
      </c>
      <c r="S412" s="164">
        <v>1</v>
      </c>
      <c r="T412" s="164">
        <v>2</v>
      </c>
      <c r="U412" s="164">
        <v>2</v>
      </c>
      <c r="V412" s="164">
        <v>0</v>
      </c>
      <c r="W412" s="165">
        <f t="shared" si="8"/>
        <v>22</v>
      </c>
    </row>
    <row r="413" spans="1:23" s="161" customFormat="1" ht="15" x14ac:dyDescent="0.3">
      <c r="A413" s="180" t="s">
        <v>1457</v>
      </c>
      <c r="B413" s="158" t="s">
        <v>1458</v>
      </c>
      <c r="C413" s="181" t="s">
        <v>1459</v>
      </c>
      <c r="D413" s="157" t="s">
        <v>86</v>
      </c>
      <c r="E413" s="8" t="s">
        <v>5085</v>
      </c>
      <c r="F413" s="8" t="s">
        <v>5084</v>
      </c>
      <c r="G413" s="10" t="s">
        <v>72</v>
      </c>
      <c r="H413" s="10">
        <v>0</v>
      </c>
      <c r="I413" s="8" t="s">
        <v>73</v>
      </c>
      <c r="J413" s="72">
        <v>0</v>
      </c>
      <c r="K413" s="163">
        <v>359</v>
      </c>
      <c r="L413" s="163">
        <v>0</v>
      </c>
      <c r="M413" s="163">
        <v>0</v>
      </c>
      <c r="N413" s="163">
        <v>256</v>
      </c>
      <c r="O413" s="163">
        <v>6</v>
      </c>
      <c r="P413" s="163">
        <v>45</v>
      </c>
      <c r="Q413" s="164">
        <v>2</v>
      </c>
      <c r="R413" s="164">
        <v>20</v>
      </c>
      <c r="S413" s="164">
        <v>3</v>
      </c>
      <c r="T413" s="164">
        <v>2</v>
      </c>
      <c r="U413" s="164">
        <v>2</v>
      </c>
      <c r="V413" s="164">
        <v>4</v>
      </c>
      <c r="W413" s="165">
        <f t="shared" si="8"/>
        <v>33</v>
      </c>
    </row>
    <row r="414" spans="1:23" s="161" customFormat="1" ht="15" x14ac:dyDescent="0.3">
      <c r="A414" s="180" t="s">
        <v>1460</v>
      </c>
      <c r="B414" s="158" t="s">
        <v>1461</v>
      </c>
      <c r="C414" s="181" t="s">
        <v>1462</v>
      </c>
      <c r="D414" s="157" t="s">
        <v>211</v>
      </c>
      <c r="E414" s="8" t="s">
        <v>71</v>
      </c>
      <c r="F414" s="8" t="s">
        <v>5081</v>
      </c>
      <c r="G414" s="10" t="s">
        <v>72</v>
      </c>
      <c r="H414" s="10">
        <v>0</v>
      </c>
      <c r="I414" s="8" t="s">
        <v>73</v>
      </c>
      <c r="J414" s="72">
        <v>0</v>
      </c>
      <c r="K414" s="163">
        <v>326</v>
      </c>
      <c r="L414" s="163">
        <v>42</v>
      </c>
      <c r="M414" s="163">
        <v>2</v>
      </c>
      <c r="N414" s="163">
        <v>246</v>
      </c>
      <c r="O414" s="163">
        <v>11</v>
      </c>
      <c r="P414" s="163">
        <v>58</v>
      </c>
      <c r="Q414" s="164">
        <v>12</v>
      </c>
      <c r="R414" s="164">
        <v>16</v>
      </c>
      <c r="S414" s="164">
        <v>12</v>
      </c>
      <c r="T414" s="164">
        <v>3</v>
      </c>
      <c r="U414" s="164">
        <v>1</v>
      </c>
      <c r="V414" s="164">
        <v>2</v>
      </c>
      <c r="W414" s="165">
        <f t="shared" si="8"/>
        <v>46</v>
      </c>
    </row>
    <row r="415" spans="1:23" s="161" customFormat="1" ht="15" x14ac:dyDescent="0.3">
      <c r="A415" s="180" t="s">
        <v>1463</v>
      </c>
      <c r="B415" s="158" t="s">
        <v>1464</v>
      </c>
      <c r="C415" s="181" t="s">
        <v>1465</v>
      </c>
      <c r="D415" s="157" t="s">
        <v>86</v>
      </c>
      <c r="E415" s="8" t="s">
        <v>5085</v>
      </c>
      <c r="F415" s="8" t="s">
        <v>5084</v>
      </c>
      <c r="G415" s="10" t="s">
        <v>72</v>
      </c>
      <c r="H415" s="10">
        <v>0</v>
      </c>
      <c r="I415" s="8" t="s">
        <v>73</v>
      </c>
      <c r="J415" s="72">
        <v>0</v>
      </c>
      <c r="K415" s="163">
        <v>1176</v>
      </c>
      <c r="L415" s="163">
        <v>0</v>
      </c>
      <c r="M415" s="163">
        <v>0</v>
      </c>
      <c r="N415" s="163">
        <v>911</v>
      </c>
      <c r="O415" s="163">
        <v>116</v>
      </c>
      <c r="P415" s="163">
        <v>217</v>
      </c>
      <c r="Q415" s="164">
        <v>9.1999999999999993</v>
      </c>
      <c r="R415" s="164">
        <v>65</v>
      </c>
      <c r="S415" s="164">
        <v>48.6</v>
      </c>
      <c r="T415" s="164">
        <v>10.9</v>
      </c>
      <c r="U415" s="164">
        <v>9</v>
      </c>
      <c r="V415" s="164">
        <v>7.6</v>
      </c>
      <c r="W415" s="165">
        <f t="shared" si="8"/>
        <v>150.30000000000001</v>
      </c>
    </row>
    <row r="416" spans="1:23" s="161" customFormat="1" ht="30" x14ac:dyDescent="0.3">
      <c r="A416" s="180" t="s">
        <v>1466</v>
      </c>
      <c r="B416" s="158" t="s">
        <v>1467</v>
      </c>
      <c r="C416" s="181" t="s">
        <v>1468</v>
      </c>
      <c r="D416" s="157" t="s">
        <v>86</v>
      </c>
      <c r="E416" s="8" t="s">
        <v>5085</v>
      </c>
      <c r="F416" s="8" t="s">
        <v>5084</v>
      </c>
      <c r="G416" s="10" t="s">
        <v>72</v>
      </c>
      <c r="H416" s="10">
        <v>0</v>
      </c>
      <c r="I416" s="8" t="s">
        <v>73</v>
      </c>
      <c r="J416" s="72">
        <v>0</v>
      </c>
      <c r="K416" s="163">
        <v>802</v>
      </c>
      <c r="L416" s="163">
        <v>0</v>
      </c>
      <c r="M416" s="163">
        <v>0</v>
      </c>
      <c r="N416" s="163">
        <v>640</v>
      </c>
      <c r="O416" s="163">
        <v>20</v>
      </c>
      <c r="P416" s="163">
        <v>162</v>
      </c>
      <c r="Q416" s="164">
        <v>20</v>
      </c>
      <c r="R416" s="164">
        <v>32</v>
      </c>
      <c r="S416" s="164">
        <v>17.100000000000001</v>
      </c>
      <c r="T416" s="164">
        <v>8.9</v>
      </c>
      <c r="U416" s="164">
        <v>5</v>
      </c>
      <c r="V416" s="164">
        <v>5</v>
      </c>
      <c r="W416" s="165">
        <f t="shared" si="8"/>
        <v>88</v>
      </c>
    </row>
    <row r="417" spans="1:23" s="161" customFormat="1" ht="15" x14ac:dyDescent="0.3">
      <c r="A417" s="180" t="s">
        <v>1469</v>
      </c>
      <c r="B417" s="158" t="s">
        <v>1470</v>
      </c>
      <c r="C417" s="181" t="s">
        <v>1471</v>
      </c>
      <c r="D417" s="157" t="s">
        <v>85</v>
      </c>
      <c r="E417" s="8" t="s">
        <v>5082</v>
      </c>
      <c r="F417" s="8" t="s">
        <v>5084</v>
      </c>
      <c r="G417" s="10" t="s">
        <v>72</v>
      </c>
      <c r="H417" s="10">
        <v>0</v>
      </c>
      <c r="I417" s="8" t="s">
        <v>73</v>
      </c>
      <c r="J417" s="72">
        <v>0</v>
      </c>
      <c r="K417" s="163">
        <v>555</v>
      </c>
      <c r="L417" s="163">
        <v>0</v>
      </c>
      <c r="M417" s="163">
        <v>0</v>
      </c>
      <c r="N417" s="163">
        <v>524</v>
      </c>
      <c r="O417" s="163">
        <v>83</v>
      </c>
      <c r="P417" s="163">
        <v>80</v>
      </c>
      <c r="Q417" s="164">
        <v>14</v>
      </c>
      <c r="R417" s="164">
        <v>32</v>
      </c>
      <c r="S417" s="164">
        <v>7</v>
      </c>
      <c r="T417" s="164">
        <v>2</v>
      </c>
      <c r="U417" s="164">
        <v>4</v>
      </c>
      <c r="V417" s="164">
        <v>3</v>
      </c>
      <c r="W417" s="165">
        <f t="shared" si="8"/>
        <v>62</v>
      </c>
    </row>
    <row r="418" spans="1:23" s="161" customFormat="1" ht="15" x14ac:dyDescent="0.3">
      <c r="A418" s="180" t="s">
        <v>1472</v>
      </c>
      <c r="B418" s="158" t="s">
        <v>1473</v>
      </c>
      <c r="C418" s="181" t="s">
        <v>1474</v>
      </c>
      <c r="D418" s="157" t="s">
        <v>86</v>
      </c>
      <c r="E418" s="8" t="s">
        <v>5085</v>
      </c>
      <c r="F418" s="8" t="s">
        <v>5084</v>
      </c>
      <c r="G418" s="10" t="s">
        <v>72</v>
      </c>
      <c r="H418" s="10">
        <v>0</v>
      </c>
      <c r="I418" s="8" t="s">
        <v>73</v>
      </c>
      <c r="J418" s="72">
        <v>0</v>
      </c>
      <c r="K418" s="163">
        <v>202</v>
      </c>
      <c r="L418" s="163">
        <v>0</v>
      </c>
      <c r="M418" s="163">
        <v>0</v>
      </c>
      <c r="N418" s="163">
        <v>139</v>
      </c>
      <c r="O418" s="163">
        <v>21</v>
      </c>
      <c r="P418" s="163">
        <v>4</v>
      </c>
      <c r="Q418" s="164">
        <v>7</v>
      </c>
      <c r="R418" s="164">
        <v>33</v>
      </c>
      <c r="S418" s="164">
        <v>14</v>
      </c>
      <c r="T418" s="164">
        <v>3</v>
      </c>
      <c r="U418" s="164">
        <v>3</v>
      </c>
      <c r="V418" s="164">
        <v>7</v>
      </c>
      <c r="W418" s="165">
        <f t="shared" si="8"/>
        <v>67</v>
      </c>
    </row>
    <row r="419" spans="1:23" s="161" customFormat="1" ht="15" x14ac:dyDescent="0.3">
      <c r="A419" s="180" t="s">
        <v>1475</v>
      </c>
      <c r="B419" s="158" t="s">
        <v>1476</v>
      </c>
      <c r="C419" s="181" t="s">
        <v>1477</v>
      </c>
      <c r="D419" s="157" t="s">
        <v>86</v>
      </c>
      <c r="E419" s="8" t="s">
        <v>5085</v>
      </c>
      <c r="F419" s="8" t="s">
        <v>5084</v>
      </c>
      <c r="G419" s="10" t="s">
        <v>72</v>
      </c>
      <c r="H419" s="10">
        <v>0</v>
      </c>
      <c r="I419" s="8" t="s">
        <v>73</v>
      </c>
      <c r="J419" s="72">
        <v>0</v>
      </c>
      <c r="K419" s="163">
        <v>402</v>
      </c>
      <c r="L419" s="163">
        <v>0</v>
      </c>
      <c r="M419" s="163">
        <v>0</v>
      </c>
      <c r="N419" s="163">
        <v>304</v>
      </c>
      <c r="O419" s="163">
        <v>90</v>
      </c>
      <c r="P419" s="163">
        <v>61</v>
      </c>
      <c r="Q419" s="164">
        <v>15</v>
      </c>
      <c r="R419" s="164">
        <v>22</v>
      </c>
      <c r="S419" s="164">
        <v>5.6</v>
      </c>
      <c r="T419" s="164">
        <v>6</v>
      </c>
      <c r="U419" s="164">
        <v>3</v>
      </c>
      <c r="V419" s="164">
        <v>3</v>
      </c>
      <c r="W419" s="165">
        <f t="shared" si="8"/>
        <v>54.6</v>
      </c>
    </row>
    <row r="420" spans="1:23" s="161" customFormat="1" ht="30" x14ac:dyDescent="0.3">
      <c r="A420" s="180" t="s">
        <v>1478</v>
      </c>
      <c r="B420" s="158" t="s">
        <v>1479</v>
      </c>
      <c r="C420" s="181" t="s">
        <v>1480</v>
      </c>
      <c r="D420" s="157" t="s">
        <v>85</v>
      </c>
      <c r="E420" s="8" t="s">
        <v>5082</v>
      </c>
      <c r="F420" s="8" t="s">
        <v>5084</v>
      </c>
      <c r="G420" s="10" t="s">
        <v>72</v>
      </c>
      <c r="H420" s="10">
        <v>0</v>
      </c>
      <c r="I420" s="8" t="s">
        <v>73</v>
      </c>
      <c r="J420" s="72">
        <v>0</v>
      </c>
      <c r="K420" s="163">
        <v>425</v>
      </c>
      <c r="L420" s="163">
        <v>0</v>
      </c>
      <c r="M420" s="163">
        <v>0</v>
      </c>
      <c r="N420" s="163">
        <v>328</v>
      </c>
      <c r="O420" s="163">
        <v>33</v>
      </c>
      <c r="P420" s="163">
        <v>77</v>
      </c>
      <c r="Q420" s="164">
        <v>7</v>
      </c>
      <c r="R420" s="164">
        <v>25</v>
      </c>
      <c r="S420" s="164">
        <v>2</v>
      </c>
      <c r="T420" s="164">
        <v>1</v>
      </c>
      <c r="U420" s="164">
        <v>2</v>
      </c>
      <c r="V420" s="164">
        <v>3</v>
      </c>
      <c r="W420" s="165">
        <f t="shared" si="8"/>
        <v>40</v>
      </c>
    </row>
    <row r="421" spans="1:23" s="161" customFormat="1" ht="30" x14ac:dyDescent="0.3">
      <c r="A421" s="180" t="s">
        <v>1481</v>
      </c>
      <c r="B421" s="158" t="s">
        <v>1482</v>
      </c>
      <c r="C421" s="181" t="s">
        <v>1483</v>
      </c>
      <c r="D421" s="157" t="s">
        <v>86</v>
      </c>
      <c r="E421" s="8" t="s">
        <v>5085</v>
      </c>
      <c r="F421" s="8" t="s">
        <v>5084</v>
      </c>
      <c r="G421" s="10" t="s">
        <v>72</v>
      </c>
      <c r="H421" s="10">
        <v>0</v>
      </c>
      <c r="I421" s="8" t="s">
        <v>73</v>
      </c>
      <c r="J421" s="72">
        <v>0</v>
      </c>
      <c r="K421" s="163">
        <v>622</v>
      </c>
      <c r="L421" s="163">
        <v>0</v>
      </c>
      <c r="M421" s="163">
        <v>0</v>
      </c>
      <c r="N421" s="163">
        <v>471</v>
      </c>
      <c r="O421" s="163">
        <v>31</v>
      </c>
      <c r="P421" s="163">
        <v>137</v>
      </c>
      <c r="Q421" s="164">
        <v>7</v>
      </c>
      <c r="R421" s="164">
        <v>43</v>
      </c>
      <c r="S421" s="164">
        <v>19</v>
      </c>
      <c r="T421" s="164">
        <v>6</v>
      </c>
      <c r="U421" s="164">
        <v>4</v>
      </c>
      <c r="V421" s="164">
        <v>5.9</v>
      </c>
      <c r="W421" s="165">
        <f t="shared" si="8"/>
        <v>84.9</v>
      </c>
    </row>
    <row r="422" spans="1:23" s="161" customFormat="1" ht="30" x14ac:dyDescent="0.3">
      <c r="A422" s="180" t="s">
        <v>1484</v>
      </c>
      <c r="B422" s="158" t="s">
        <v>1485</v>
      </c>
      <c r="C422" s="181" t="s">
        <v>1486</v>
      </c>
      <c r="D422" s="157" t="s">
        <v>86</v>
      </c>
      <c r="E422" s="8" t="s">
        <v>5085</v>
      </c>
      <c r="F422" s="8" t="s">
        <v>5084</v>
      </c>
      <c r="G422" s="10" t="s">
        <v>72</v>
      </c>
      <c r="H422" s="10">
        <v>0</v>
      </c>
      <c r="I422" s="8" t="s">
        <v>73</v>
      </c>
      <c r="J422" s="72">
        <v>0</v>
      </c>
      <c r="K422" s="163">
        <v>190</v>
      </c>
      <c r="L422" s="163">
        <v>0</v>
      </c>
      <c r="M422" s="163">
        <v>0</v>
      </c>
      <c r="N422" s="163">
        <v>155</v>
      </c>
      <c r="O422" s="163">
        <v>11</v>
      </c>
      <c r="P422" s="163">
        <v>39</v>
      </c>
      <c r="Q422" s="164">
        <v>4</v>
      </c>
      <c r="R422" s="164">
        <v>10</v>
      </c>
      <c r="S422" s="164">
        <v>0.6</v>
      </c>
      <c r="T422" s="164">
        <v>0</v>
      </c>
      <c r="U422" s="164">
        <v>3</v>
      </c>
      <c r="V422" s="164">
        <v>4</v>
      </c>
      <c r="W422" s="165">
        <f t="shared" si="8"/>
        <v>21.6</v>
      </c>
    </row>
    <row r="423" spans="1:23" s="161" customFormat="1" ht="30" x14ac:dyDescent="0.3">
      <c r="A423" s="180" t="s">
        <v>1487</v>
      </c>
      <c r="B423" s="158" t="s">
        <v>1488</v>
      </c>
      <c r="C423" s="181" t="s">
        <v>1489</v>
      </c>
      <c r="D423" s="157" t="s">
        <v>86</v>
      </c>
      <c r="E423" s="8" t="s">
        <v>5085</v>
      </c>
      <c r="F423" s="8" t="s">
        <v>5084</v>
      </c>
      <c r="G423" s="10" t="s">
        <v>72</v>
      </c>
      <c r="H423" s="10">
        <v>0</v>
      </c>
      <c r="I423" s="8" t="s">
        <v>73</v>
      </c>
      <c r="J423" s="72">
        <v>0</v>
      </c>
      <c r="K423" s="163">
        <v>230</v>
      </c>
      <c r="L423" s="163">
        <v>0</v>
      </c>
      <c r="M423" s="163">
        <v>0</v>
      </c>
      <c r="N423" s="163">
        <v>161</v>
      </c>
      <c r="O423" s="163">
        <v>19</v>
      </c>
      <c r="P423" s="163">
        <v>44</v>
      </c>
      <c r="Q423" s="164">
        <v>8</v>
      </c>
      <c r="R423" s="164">
        <v>11</v>
      </c>
      <c r="S423" s="164">
        <v>6</v>
      </c>
      <c r="T423" s="164">
        <v>1</v>
      </c>
      <c r="U423" s="164">
        <v>3</v>
      </c>
      <c r="V423" s="164">
        <v>2</v>
      </c>
      <c r="W423" s="165">
        <f t="shared" si="8"/>
        <v>31</v>
      </c>
    </row>
    <row r="424" spans="1:23" s="161" customFormat="1" ht="15" x14ac:dyDescent="0.3">
      <c r="A424" s="180" t="s">
        <v>1490</v>
      </c>
      <c r="B424" s="158" t="s">
        <v>1491</v>
      </c>
      <c r="C424" s="181" t="s">
        <v>1492</v>
      </c>
      <c r="D424" s="157" t="s">
        <v>86</v>
      </c>
      <c r="E424" s="8" t="s">
        <v>5085</v>
      </c>
      <c r="F424" s="8" t="s">
        <v>5084</v>
      </c>
      <c r="G424" s="10" t="s">
        <v>72</v>
      </c>
      <c r="H424" s="10">
        <v>0</v>
      </c>
      <c r="I424" s="8" t="s">
        <v>73</v>
      </c>
      <c r="J424" s="72">
        <v>0</v>
      </c>
      <c r="K424" s="163">
        <v>415</v>
      </c>
      <c r="L424" s="163">
        <v>0</v>
      </c>
      <c r="M424" s="163">
        <v>0</v>
      </c>
      <c r="N424" s="163">
        <v>355</v>
      </c>
      <c r="O424" s="163">
        <v>42</v>
      </c>
      <c r="P424" s="163">
        <v>94</v>
      </c>
      <c r="Q424" s="164">
        <v>7</v>
      </c>
      <c r="R424" s="164">
        <v>26</v>
      </c>
      <c r="S424" s="164">
        <v>5.6</v>
      </c>
      <c r="T424" s="164">
        <v>3</v>
      </c>
      <c r="U424" s="164">
        <v>2</v>
      </c>
      <c r="V424" s="164">
        <v>3</v>
      </c>
      <c r="W424" s="165">
        <f t="shared" si="8"/>
        <v>46.6</v>
      </c>
    </row>
    <row r="425" spans="1:23" s="161" customFormat="1" ht="30" x14ac:dyDescent="0.3">
      <c r="A425" s="180" t="s">
        <v>1493</v>
      </c>
      <c r="B425" s="158" t="s">
        <v>1494</v>
      </c>
      <c r="C425" s="181" t="s">
        <v>1495</v>
      </c>
      <c r="D425" s="157" t="s">
        <v>86</v>
      </c>
      <c r="E425" s="8" t="s">
        <v>5085</v>
      </c>
      <c r="F425" s="8" t="s">
        <v>5084</v>
      </c>
      <c r="G425" s="10" t="s">
        <v>72</v>
      </c>
      <c r="H425" s="10">
        <v>0</v>
      </c>
      <c r="I425" s="8" t="s">
        <v>73</v>
      </c>
      <c r="J425" s="72">
        <v>0</v>
      </c>
      <c r="K425" s="163">
        <v>395</v>
      </c>
      <c r="L425" s="163">
        <v>0</v>
      </c>
      <c r="M425" s="163">
        <v>0</v>
      </c>
      <c r="N425" s="163">
        <v>351</v>
      </c>
      <c r="O425" s="163">
        <v>31</v>
      </c>
      <c r="P425" s="163">
        <v>131</v>
      </c>
      <c r="Q425" s="164">
        <v>9</v>
      </c>
      <c r="R425" s="164">
        <v>26</v>
      </c>
      <c r="S425" s="164">
        <v>23.9</v>
      </c>
      <c r="T425" s="164">
        <v>7.4</v>
      </c>
      <c r="U425" s="164">
        <v>5</v>
      </c>
      <c r="V425" s="164">
        <v>7.9</v>
      </c>
      <c r="W425" s="165">
        <f t="shared" si="8"/>
        <v>79.2</v>
      </c>
    </row>
    <row r="426" spans="1:23" s="161" customFormat="1" ht="15" x14ac:dyDescent="0.3">
      <c r="A426" s="180" t="s">
        <v>1496</v>
      </c>
      <c r="B426" s="158" t="s">
        <v>1497</v>
      </c>
      <c r="C426" s="181" t="s">
        <v>1498</v>
      </c>
      <c r="D426" s="157" t="s">
        <v>211</v>
      </c>
      <c r="E426" s="8" t="s">
        <v>71</v>
      </c>
      <c r="F426" s="8" t="s">
        <v>5081</v>
      </c>
      <c r="G426" s="10" t="s">
        <v>72</v>
      </c>
      <c r="H426" s="10">
        <v>0</v>
      </c>
      <c r="I426" s="8" t="s">
        <v>73</v>
      </c>
      <c r="J426" s="72">
        <v>0</v>
      </c>
      <c r="K426" s="163">
        <v>262</v>
      </c>
      <c r="L426" s="163">
        <v>55</v>
      </c>
      <c r="M426" s="163">
        <v>1</v>
      </c>
      <c r="N426" s="163">
        <v>228</v>
      </c>
      <c r="O426" s="163">
        <v>12</v>
      </c>
      <c r="P426" s="163">
        <v>43</v>
      </c>
      <c r="Q426" s="164">
        <v>13</v>
      </c>
      <c r="R426" s="164">
        <v>10</v>
      </c>
      <c r="S426" s="164">
        <v>8</v>
      </c>
      <c r="T426" s="164">
        <v>2.9</v>
      </c>
      <c r="U426" s="164">
        <v>2</v>
      </c>
      <c r="V426" s="164">
        <v>3</v>
      </c>
      <c r="W426" s="165">
        <f t="shared" si="8"/>
        <v>38.9</v>
      </c>
    </row>
    <row r="427" spans="1:23" s="161" customFormat="1" ht="15" x14ac:dyDescent="0.3">
      <c r="A427" s="180" t="s">
        <v>1499</v>
      </c>
      <c r="B427" s="158" t="s">
        <v>1500</v>
      </c>
      <c r="C427" s="181" t="s">
        <v>1501</v>
      </c>
      <c r="D427" s="157" t="s">
        <v>211</v>
      </c>
      <c r="E427" s="8" t="s">
        <v>71</v>
      </c>
      <c r="F427" s="8" t="s">
        <v>5081</v>
      </c>
      <c r="G427" s="10" t="s">
        <v>72</v>
      </c>
      <c r="H427" s="10">
        <v>0</v>
      </c>
      <c r="I427" s="8" t="s">
        <v>73</v>
      </c>
      <c r="J427" s="72">
        <v>0</v>
      </c>
      <c r="K427" s="163">
        <v>254</v>
      </c>
      <c r="L427" s="163">
        <v>30</v>
      </c>
      <c r="M427" s="163">
        <v>1</v>
      </c>
      <c r="N427" s="163">
        <v>181</v>
      </c>
      <c r="O427" s="163">
        <v>3</v>
      </c>
      <c r="P427" s="163">
        <v>35</v>
      </c>
      <c r="Q427" s="164">
        <v>5</v>
      </c>
      <c r="R427" s="164">
        <v>13</v>
      </c>
      <c r="S427" s="164">
        <v>4.9000000000000004</v>
      </c>
      <c r="T427" s="164">
        <v>0.9</v>
      </c>
      <c r="U427" s="164">
        <v>1</v>
      </c>
      <c r="V427" s="164">
        <v>2</v>
      </c>
      <c r="W427" s="165">
        <f t="shared" si="8"/>
        <v>26.799999999999997</v>
      </c>
    </row>
    <row r="428" spans="1:23" s="161" customFormat="1" ht="15" x14ac:dyDescent="0.3">
      <c r="A428" s="180" t="s">
        <v>1502</v>
      </c>
      <c r="B428" s="158" t="s">
        <v>1503</v>
      </c>
      <c r="C428" s="181" t="s">
        <v>1504</v>
      </c>
      <c r="D428" s="157" t="s">
        <v>86</v>
      </c>
      <c r="E428" s="8" t="s">
        <v>5085</v>
      </c>
      <c r="F428" s="8" t="s">
        <v>5084</v>
      </c>
      <c r="G428" s="10" t="s">
        <v>72</v>
      </c>
      <c r="H428" s="10">
        <v>0</v>
      </c>
      <c r="I428" s="8" t="s">
        <v>73</v>
      </c>
      <c r="J428" s="72">
        <v>0</v>
      </c>
      <c r="K428" s="163">
        <v>318</v>
      </c>
      <c r="L428" s="163">
        <v>0</v>
      </c>
      <c r="M428" s="163">
        <v>0</v>
      </c>
      <c r="N428" s="163">
        <v>238</v>
      </c>
      <c r="O428" s="163">
        <v>34</v>
      </c>
      <c r="P428" s="163">
        <v>61</v>
      </c>
      <c r="Q428" s="164">
        <v>5</v>
      </c>
      <c r="R428" s="164">
        <v>19</v>
      </c>
      <c r="S428" s="164">
        <v>7.6</v>
      </c>
      <c r="T428" s="164">
        <v>2</v>
      </c>
      <c r="U428" s="164">
        <v>2</v>
      </c>
      <c r="V428" s="164">
        <v>2</v>
      </c>
      <c r="W428" s="165">
        <f t="shared" si="8"/>
        <v>37.6</v>
      </c>
    </row>
    <row r="429" spans="1:23" s="161" customFormat="1" ht="15" x14ac:dyDescent="0.3">
      <c r="A429" s="180" t="s">
        <v>1505</v>
      </c>
      <c r="B429" s="158" t="s">
        <v>1506</v>
      </c>
      <c r="C429" s="181" t="s">
        <v>1507</v>
      </c>
      <c r="D429" s="157" t="s">
        <v>86</v>
      </c>
      <c r="E429" s="8" t="s">
        <v>5085</v>
      </c>
      <c r="F429" s="8" t="s">
        <v>5084</v>
      </c>
      <c r="G429" s="10" t="s">
        <v>72</v>
      </c>
      <c r="H429" s="10">
        <v>0</v>
      </c>
      <c r="I429" s="8" t="s">
        <v>73</v>
      </c>
      <c r="J429" s="72">
        <v>0</v>
      </c>
      <c r="K429" s="163">
        <v>205</v>
      </c>
      <c r="L429" s="163">
        <v>0</v>
      </c>
      <c r="M429" s="163">
        <v>0</v>
      </c>
      <c r="N429" s="163">
        <v>165</v>
      </c>
      <c r="O429" s="163">
        <v>7</v>
      </c>
      <c r="P429" s="163">
        <v>37</v>
      </c>
      <c r="Q429" s="164">
        <v>2</v>
      </c>
      <c r="R429" s="164">
        <v>15</v>
      </c>
      <c r="S429" s="164">
        <v>0.9</v>
      </c>
      <c r="T429" s="164">
        <v>2</v>
      </c>
      <c r="U429" s="164">
        <v>2</v>
      </c>
      <c r="V429" s="164">
        <v>2</v>
      </c>
      <c r="W429" s="165">
        <f t="shared" si="8"/>
        <v>23.9</v>
      </c>
    </row>
    <row r="430" spans="1:23" s="161" customFormat="1" ht="15" x14ac:dyDescent="0.3">
      <c r="A430" s="180" t="s">
        <v>1508</v>
      </c>
      <c r="B430" s="158" t="s">
        <v>1509</v>
      </c>
      <c r="C430" s="181" t="s">
        <v>1510</v>
      </c>
      <c r="D430" s="157" t="s">
        <v>86</v>
      </c>
      <c r="E430" s="8" t="s">
        <v>5085</v>
      </c>
      <c r="F430" s="8" t="s">
        <v>5084</v>
      </c>
      <c r="G430" s="10" t="s">
        <v>72</v>
      </c>
      <c r="H430" s="10">
        <v>0</v>
      </c>
      <c r="I430" s="8" t="s">
        <v>73</v>
      </c>
      <c r="J430" s="72">
        <v>0</v>
      </c>
      <c r="K430" s="163">
        <v>413</v>
      </c>
      <c r="L430" s="163">
        <v>0</v>
      </c>
      <c r="M430" s="163">
        <v>0</v>
      </c>
      <c r="N430" s="163">
        <v>393</v>
      </c>
      <c r="O430" s="163">
        <v>18</v>
      </c>
      <c r="P430" s="163">
        <v>66</v>
      </c>
      <c r="Q430" s="164">
        <v>6</v>
      </c>
      <c r="R430" s="164">
        <v>21</v>
      </c>
      <c r="S430" s="164">
        <v>7</v>
      </c>
      <c r="T430" s="164">
        <v>3</v>
      </c>
      <c r="U430" s="164">
        <v>3</v>
      </c>
      <c r="V430" s="164">
        <v>5</v>
      </c>
      <c r="W430" s="165">
        <f t="shared" si="8"/>
        <v>45</v>
      </c>
    </row>
    <row r="431" spans="1:23" s="161" customFormat="1" ht="15" x14ac:dyDescent="0.3">
      <c r="A431" s="180" t="s">
        <v>1511</v>
      </c>
      <c r="B431" s="158" t="s">
        <v>1512</v>
      </c>
      <c r="C431" s="181" t="s">
        <v>1513</v>
      </c>
      <c r="D431" s="157" t="s">
        <v>86</v>
      </c>
      <c r="E431" s="8" t="s">
        <v>5085</v>
      </c>
      <c r="F431" s="8" t="s">
        <v>5084</v>
      </c>
      <c r="G431" s="10" t="s">
        <v>72</v>
      </c>
      <c r="H431" s="10">
        <v>0</v>
      </c>
      <c r="I431" s="8" t="s">
        <v>73</v>
      </c>
      <c r="J431" s="72">
        <v>0</v>
      </c>
      <c r="K431" s="163">
        <v>206</v>
      </c>
      <c r="L431" s="163">
        <v>0</v>
      </c>
      <c r="M431" s="163">
        <v>0</v>
      </c>
      <c r="N431" s="163">
        <v>162</v>
      </c>
      <c r="O431" s="163">
        <v>5</v>
      </c>
      <c r="P431" s="163">
        <v>55</v>
      </c>
      <c r="Q431" s="164">
        <v>3</v>
      </c>
      <c r="R431" s="164">
        <v>15</v>
      </c>
      <c r="S431" s="164">
        <v>1</v>
      </c>
      <c r="T431" s="164">
        <v>1</v>
      </c>
      <c r="U431" s="164">
        <v>2</v>
      </c>
      <c r="V431" s="164">
        <v>4</v>
      </c>
      <c r="W431" s="165">
        <f t="shared" si="8"/>
        <v>26</v>
      </c>
    </row>
    <row r="432" spans="1:23" s="161" customFormat="1" ht="30" x14ac:dyDescent="0.3">
      <c r="A432" s="180" t="s">
        <v>1514</v>
      </c>
      <c r="B432" s="158" t="s">
        <v>1515</v>
      </c>
      <c r="C432" s="181" t="s">
        <v>1516</v>
      </c>
      <c r="D432" s="157" t="s">
        <v>86</v>
      </c>
      <c r="E432" s="8" t="s">
        <v>5085</v>
      </c>
      <c r="F432" s="8" t="s">
        <v>5084</v>
      </c>
      <c r="G432" s="10" t="s">
        <v>72</v>
      </c>
      <c r="H432" s="10">
        <v>0</v>
      </c>
      <c r="I432" s="8" t="s">
        <v>73</v>
      </c>
      <c r="J432" s="72">
        <v>0</v>
      </c>
      <c r="K432" s="163">
        <v>282</v>
      </c>
      <c r="L432" s="163">
        <v>0</v>
      </c>
      <c r="M432" s="163">
        <v>0</v>
      </c>
      <c r="N432" s="163">
        <v>233</v>
      </c>
      <c r="O432" s="163">
        <v>32</v>
      </c>
      <c r="P432" s="163">
        <v>57</v>
      </c>
      <c r="Q432" s="164">
        <v>11</v>
      </c>
      <c r="R432" s="164">
        <v>10</v>
      </c>
      <c r="S432" s="164">
        <v>7.8</v>
      </c>
      <c r="T432" s="164">
        <v>2</v>
      </c>
      <c r="U432" s="164">
        <v>1</v>
      </c>
      <c r="V432" s="164">
        <v>3</v>
      </c>
      <c r="W432" s="165">
        <f t="shared" si="8"/>
        <v>34.799999999999997</v>
      </c>
    </row>
    <row r="433" spans="1:23" s="161" customFormat="1" ht="15" x14ac:dyDescent="0.3">
      <c r="A433" s="180" t="s">
        <v>1517</v>
      </c>
      <c r="B433" s="158" t="s">
        <v>1518</v>
      </c>
      <c r="C433" s="181" t="s">
        <v>1519</v>
      </c>
      <c r="D433" s="157" t="s">
        <v>86</v>
      </c>
      <c r="E433" s="8" t="s">
        <v>5085</v>
      </c>
      <c r="F433" s="8" t="s">
        <v>5084</v>
      </c>
      <c r="G433" s="10" t="s">
        <v>72</v>
      </c>
      <c r="H433" s="10">
        <v>0</v>
      </c>
      <c r="I433" s="8" t="s">
        <v>73</v>
      </c>
      <c r="J433" s="72">
        <v>0</v>
      </c>
      <c r="K433" s="163">
        <v>395</v>
      </c>
      <c r="L433" s="163">
        <v>0</v>
      </c>
      <c r="M433" s="163">
        <v>0</v>
      </c>
      <c r="N433" s="163">
        <v>339</v>
      </c>
      <c r="O433" s="163">
        <v>116</v>
      </c>
      <c r="P433" s="163">
        <v>73</v>
      </c>
      <c r="Q433" s="164">
        <v>5</v>
      </c>
      <c r="R433" s="164">
        <v>23</v>
      </c>
      <c r="S433" s="164">
        <v>9</v>
      </c>
      <c r="T433" s="164">
        <v>4</v>
      </c>
      <c r="U433" s="164">
        <v>5</v>
      </c>
      <c r="V433" s="164">
        <v>2</v>
      </c>
      <c r="W433" s="165">
        <f t="shared" si="8"/>
        <v>48</v>
      </c>
    </row>
    <row r="434" spans="1:23" s="161" customFormat="1" ht="15" x14ac:dyDescent="0.3">
      <c r="A434" s="180" t="s">
        <v>1520</v>
      </c>
      <c r="B434" s="158" t="s">
        <v>1521</v>
      </c>
      <c r="C434" s="181" t="s">
        <v>1522</v>
      </c>
      <c r="D434" s="157" t="s">
        <v>86</v>
      </c>
      <c r="E434" s="8" t="s">
        <v>5085</v>
      </c>
      <c r="F434" s="8" t="s">
        <v>5084</v>
      </c>
      <c r="G434" s="10" t="s">
        <v>72</v>
      </c>
      <c r="H434" s="10">
        <v>0</v>
      </c>
      <c r="I434" s="8" t="s">
        <v>73</v>
      </c>
      <c r="J434" s="72">
        <v>0</v>
      </c>
      <c r="K434" s="163">
        <v>242</v>
      </c>
      <c r="L434" s="163">
        <v>0</v>
      </c>
      <c r="M434" s="163">
        <v>0</v>
      </c>
      <c r="N434" s="163">
        <v>183</v>
      </c>
      <c r="O434" s="163">
        <v>51</v>
      </c>
      <c r="P434" s="163">
        <v>46</v>
      </c>
      <c r="Q434" s="164">
        <v>2</v>
      </c>
      <c r="R434" s="164">
        <v>16</v>
      </c>
      <c r="S434" s="164">
        <v>8.5</v>
      </c>
      <c r="T434" s="164">
        <v>1</v>
      </c>
      <c r="U434" s="164">
        <v>3</v>
      </c>
      <c r="V434" s="164">
        <v>3</v>
      </c>
      <c r="W434" s="165">
        <f t="shared" si="8"/>
        <v>33.5</v>
      </c>
    </row>
    <row r="435" spans="1:23" s="161" customFormat="1" ht="15" x14ac:dyDescent="0.3">
      <c r="A435" s="180" t="s">
        <v>1523</v>
      </c>
      <c r="B435" s="158" t="s">
        <v>1524</v>
      </c>
      <c r="C435" s="181" t="s">
        <v>1525</v>
      </c>
      <c r="D435" s="157" t="s">
        <v>86</v>
      </c>
      <c r="E435" s="8" t="s">
        <v>5085</v>
      </c>
      <c r="F435" s="8" t="s">
        <v>5084</v>
      </c>
      <c r="G435" s="10" t="s">
        <v>72</v>
      </c>
      <c r="H435" s="10">
        <v>0</v>
      </c>
      <c r="I435" s="8" t="s">
        <v>73</v>
      </c>
      <c r="J435" s="72">
        <v>0</v>
      </c>
      <c r="K435" s="163">
        <v>211</v>
      </c>
      <c r="L435" s="163">
        <v>0</v>
      </c>
      <c r="M435" s="163">
        <v>0</v>
      </c>
      <c r="N435" s="163">
        <v>174</v>
      </c>
      <c r="O435" s="163">
        <v>6</v>
      </c>
      <c r="P435" s="163">
        <v>56</v>
      </c>
      <c r="Q435" s="164">
        <v>3</v>
      </c>
      <c r="R435" s="164">
        <v>7</v>
      </c>
      <c r="S435" s="164">
        <v>1</v>
      </c>
      <c r="T435" s="164">
        <v>1</v>
      </c>
      <c r="U435" s="164">
        <v>2</v>
      </c>
      <c r="V435" s="164">
        <v>4</v>
      </c>
      <c r="W435" s="165">
        <f t="shared" si="8"/>
        <v>18</v>
      </c>
    </row>
    <row r="436" spans="1:23" s="161" customFormat="1" ht="15" x14ac:dyDescent="0.3">
      <c r="A436" s="180" t="s">
        <v>1526</v>
      </c>
      <c r="B436" s="158" t="s">
        <v>1527</v>
      </c>
      <c r="C436" s="181" t="s">
        <v>1528</v>
      </c>
      <c r="D436" s="157" t="s">
        <v>85</v>
      </c>
      <c r="E436" s="8" t="s">
        <v>5082</v>
      </c>
      <c r="F436" s="8" t="s">
        <v>5084</v>
      </c>
      <c r="G436" s="10" t="s">
        <v>72</v>
      </c>
      <c r="H436" s="10">
        <v>0</v>
      </c>
      <c r="I436" s="8" t="s">
        <v>73</v>
      </c>
      <c r="J436" s="72">
        <v>0</v>
      </c>
      <c r="K436" s="163">
        <v>646</v>
      </c>
      <c r="L436" s="163">
        <v>0</v>
      </c>
      <c r="M436" s="163">
        <v>0</v>
      </c>
      <c r="N436" s="163">
        <v>517</v>
      </c>
      <c r="O436" s="163">
        <v>4</v>
      </c>
      <c r="P436" s="163">
        <v>165</v>
      </c>
      <c r="Q436" s="164">
        <v>15</v>
      </c>
      <c r="R436" s="164">
        <v>27</v>
      </c>
      <c r="S436" s="164">
        <v>14</v>
      </c>
      <c r="T436" s="164">
        <v>0</v>
      </c>
      <c r="U436" s="164">
        <v>5</v>
      </c>
      <c r="V436" s="164">
        <v>6</v>
      </c>
      <c r="W436" s="165">
        <f t="shared" si="8"/>
        <v>67</v>
      </c>
    </row>
    <row r="437" spans="1:23" s="161" customFormat="1" ht="15" x14ac:dyDescent="0.3">
      <c r="A437" s="180" t="s">
        <v>1529</v>
      </c>
      <c r="B437" s="158" t="s">
        <v>1530</v>
      </c>
      <c r="C437" s="181" t="s">
        <v>1531</v>
      </c>
      <c r="D437" s="157" t="s">
        <v>86</v>
      </c>
      <c r="E437" s="8" t="s">
        <v>5085</v>
      </c>
      <c r="F437" s="8" t="s">
        <v>5084</v>
      </c>
      <c r="G437" s="10" t="s">
        <v>72</v>
      </c>
      <c r="H437" s="10">
        <v>0</v>
      </c>
      <c r="I437" s="8" t="s">
        <v>73</v>
      </c>
      <c r="J437" s="72">
        <v>0</v>
      </c>
      <c r="K437" s="163">
        <v>284</v>
      </c>
      <c r="L437" s="163">
        <v>0</v>
      </c>
      <c r="M437" s="163">
        <v>0</v>
      </c>
      <c r="N437" s="163">
        <v>265</v>
      </c>
      <c r="O437" s="163">
        <v>9</v>
      </c>
      <c r="P437" s="163">
        <v>70</v>
      </c>
      <c r="Q437" s="164">
        <v>2</v>
      </c>
      <c r="R437" s="164">
        <v>22</v>
      </c>
      <c r="S437" s="164">
        <v>4</v>
      </c>
      <c r="T437" s="164">
        <v>3</v>
      </c>
      <c r="U437" s="164">
        <v>4</v>
      </c>
      <c r="V437" s="164">
        <v>5</v>
      </c>
      <c r="W437" s="165">
        <f t="shared" si="8"/>
        <v>40</v>
      </c>
    </row>
    <row r="438" spans="1:23" s="161" customFormat="1" ht="15" x14ac:dyDescent="0.3">
      <c r="A438" s="180" t="s">
        <v>1532</v>
      </c>
      <c r="B438" s="158" t="s">
        <v>1533</v>
      </c>
      <c r="C438" s="181" t="s">
        <v>1534</v>
      </c>
      <c r="D438" s="157" t="s">
        <v>86</v>
      </c>
      <c r="E438" s="8" t="s">
        <v>5085</v>
      </c>
      <c r="F438" s="8" t="s">
        <v>5084</v>
      </c>
      <c r="G438" s="10" t="s">
        <v>72</v>
      </c>
      <c r="H438" s="10">
        <v>0</v>
      </c>
      <c r="I438" s="8" t="s">
        <v>73</v>
      </c>
      <c r="J438" s="72">
        <v>0</v>
      </c>
      <c r="K438" s="163">
        <v>212</v>
      </c>
      <c r="L438" s="163">
        <v>0</v>
      </c>
      <c r="M438" s="163">
        <v>0</v>
      </c>
      <c r="N438" s="163">
        <v>197</v>
      </c>
      <c r="O438" s="163">
        <v>4</v>
      </c>
      <c r="P438" s="163">
        <v>67</v>
      </c>
      <c r="Q438" s="164">
        <v>8</v>
      </c>
      <c r="R438" s="164">
        <v>14</v>
      </c>
      <c r="S438" s="164">
        <v>1</v>
      </c>
      <c r="T438" s="164">
        <v>2</v>
      </c>
      <c r="U438" s="164">
        <v>2</v>
      </c>
      <c r="V438" s="164">
        <v>5</v>
      </c>
      <c r="W438" s="165">
        <f t="shared" si="8"/>
        <v>32</v>
      </c>
    </row>
    <row r="439" spans="1:23" s="161" customFormat="1" ht="15" x14ac:dyDescent="0.3">
      <c r="A439" s="180" t="s">
        <v>1535</v>
      </c>
      <c r="B439" s="158" t="s">
        <v>1536</v>
      </c>
      <c r="C439" s="181" t="s">
        <v>1537</v>
      </c>
      <c r="D439" s="157" t="s">
        <v>212</v>
      </c>
      <c r="E439" s="8" t="s">
        <v>5082</v>
      </c>
      <c r="F439" s="8" t="s">
        <v>5083</v>
      </c>
      <c r="G439" s="10" t="s">
        <v>72</v>
      </c>
      <c r="H439" s="10">
        <v>0</v>
      </c>
      <c r="I439" s="8" t="s">
        <v>73</v>
      </c>
      <c r="J439" s="72">
        <v>0</v>
      </c>
      <c r="K439" s="163">
        <v>310</v>
      </c>
      <c r="L439" s="163">
        <v>0</v>
      </c>
      <c r="M439" s="163">
        <v>0</v>
      </c>
      <c r="N439" s="163">
        <v>293</v>
      </c>
      <c r="O439" s="163">
        <v>37</v>
      </c>
      <c r="P439" s="163">
        <v>109</v>
      </c>
      <c r="Q439" s="164">
        <v>10</v>
      </c>
      <c r="R439" s="164">
        <v>13</v>
      </c>
      <c r="S439" s="164">
        <v>4</v>
      </c>
      <c r="T439" s="164">
        <v>2</v>
      </c>
      <c r="U439" s="164">
        <v>3</v>
      </c>
      <c r="V439" s="164">
        <v>3</v>
      </c>
      <c r="W439" s="165">
        <f t="shared" si="8"/>
        <v>35</v>
      </c>
    </row>
    <row r="440" spans="1:23" s="161" customFormat="1" ht="15" x14ac:dyDescent="0.3">
      <c r="A440" s="180" t="s">
        <v>1538</v>
      </c>
      <c r="B440" s="158" t="s">
        <v>1539</v>
      </c>
      <c r="C440" s="181" t="s">
        <v>1540</v>
      </c>
      <c r="D440" s="157" t="s">
        <v>86</v>
      </c>
      <c r="E440" s="8" t="s">
        <v>5085</v>
      </c>
      <c r="F440" s="8" t="s">
        <v>5084</v>
      </c>
      <c r="G440" s="10" t="s">
        <v>72</v>
      </c>
      <c r="H440" s="10">
        <v>0</v>
      </c>
      <c r="I440" s="8" t="s">
        <v>73</v>
      </c>
      <c r="J440" s="72">
        <v>0</v>
      </c>
      <c r="K440" s="163">
        <v>866</v>
      </c>
      <c r="L440" s="163">
        <v>0</v>
      </c>
      <c r="M440" s="163">
        <v>0</v>
      </c>
      <c r="N440" s="163">
        <v>597</v>
      </c>
      <c r="O440" s="163">
        <v>8</v>
      </c>
      <c r="P440" s="163">
        <v>138</v>
      </c>
      <c r="Q440" s="164">
        <v>16</v>
      </c>
      <c r="R440" s="164">
        <v>49</v>
      </c>
      <c r="S440" s="164">
        <v>5</v>
      </c>
      <c r="T440" s="164">
        <v>5</v>
      </c>
      <c r="U440" s="164">
        <v>5</v>
      </c>
      <c r="V440" s="164">
        <v>8</v>
      </c>
      <c r="W440" s="165">
        <f t="shared" si="8"/>
        <v>88</v>
      </c>
    </row>
    <row r="441" spans="1:23" s="161" customFormat="1" ht="15" x14ac:dyDescent="0.3">
      <c r="A441" s="180" t="s">
        <v>1167</v>
      </c>
      <c r="B441" s="158" t="s">
        <v>1541</v>
      </c>
      <c r="C441" s="181" t="s">
        <v>1542</v>
      </c>
      <c r="D441" s="157" t="s">
        <v>86</v>
      </c>
      <c r="E441" s="8" t="s">
        <v>5085</v>
      </c>
      <c r="F441" s="8" t="s">
        <v>5084</v>
      </c>
      <c r="G441" s="10" t="s">
        <v>72</v>
      </c>
      <c r="H441" s="10">
        <v>0</v>
      </c>
      <c r="I441" s="8" t="s">
        <v>73</v>
      </c>
      <c r="J441" s="72">
        <v>0</v>
      </c>
      <c r="K441" s="163">
        <v>225</v>
      </c>
      <c r="L441" s="163">
        <v>0</v>
      </c>
      <c r="M441" s="163">
        <v>0</v>
      </c>
      <c r="N441" s="163">
        <v>157</v>
      </c>
      <c r="O441" s="163">
        <v>23</v>
      </c>
      <c r="P441" s="163">
        <v>0</v>
      </c>
      <c r="Q441" s="164" t="s">
        <v>5093</v>
      </c>
      <c r="R441" s="164" t="s">
        <v>5093</v>
      </c>
      <c r="S441" s="164" t="s">
        <v>5093</v>
      </c>
      <c r="T441" s="164">
        <v>1</v>
      </c>
      <c r="U441" s="164" t="s">
        <v>5093</v>
      </c>
      <c r="V441" s="164" t="s">
        <v>5093</v>
      </c>
      <c r="W441" s="165">
        <f t="shared" si="8"/>
        <v>1</v>
      </c>
    </row>
    <row r="442" spans="1:23" s="161" customFormat="1" ht="15" x14ac:dyDescent="0.3">
      <c r="A442" s="180" t="s">
        <v>1167</v>
      </c>
      <c r="B442" s="158" t="s">
        <v>1543</v>
      </c>
      <c r="C442" s="181" t="s">
        <v>1544</v>
      </c>
      <c r="D442" s="157" t="s">
        <v>86</v>
      </c>
      <c r="E442" s="8" t="s">
        <v>5085</v>
      </c>
      <c r="F442" s="8" t="s">
        <v>5084</v>
      </c>
      <c r="G442" s="10" t="s">
        <v>72</v>
      </c>
      <c r="H442" s="10">
        <v>0</v>
      </c>
      <c r="I442" s="8" t="s">
        <v>73</v>
      </c>
      <c r="J442" s="72">
        <v>0</v>
      </c>
      <c r="K442" s="163">
        <v>223</v>
      </c>
      <c r="L442" s="163">
        <v>0</v>
      </c>
      <c r="M442" s="163">
        <v>0</v>
      </c>
      <c r="N442" s="163">
        <v>146</v>
      </c>
      <c r="O442" s="163">
        <v>24</v>
      </c>
      <c r="P442" s="163">
        <v>0</v>
      </c>
      <c r="Q442" s="164" t="s">
        <v>5093</v>
      </c>
      <c r="R442" s="164" t="s">
        <v>5093</v>
      </c>
      <c r="S442" s="164" t="s">
        <v>5093</v>
      </c>
      <c r="T442" s="164">
        <v>1</v>
      </c>
      <c r="U442" s="164" t="s">
        <v>5093</v>
      </c>
      <c r="V442" s="164" t="s">
        <v>5093</v>
      </c>
      <c r="W442" s="165">
        <f t="shared" si="8"/>
        <v>1</v>
      </c>
    </row>
    <row r="443" spans="1:23" s="161" customFormat="1" ht="15" x14ac:dyDescent="0.3">
      <c r="A443" s="180" t="s">
        <v>1545</v>
      </c>
      <c r="B443" s="158" t="s">
        <v>1546</v>
      </c>
      <c r="C443" s="181" t="s">
        <v>1547</v>
      </c>
      <c r="D443" s="157" t="s">
        <v>86</v>
      </c>
      <c r="E443" s="8" t="s">
        <v>5085</v>
      </c>
      <c r="F443" s="8" t="s">
        <v>5084</v>
      </c>
      <c r="G443" s="10" t="s">
        <v>72</v>
      </c>
      <c r="H443" s="10">
        <v>0</v>
      </c>
      <c r="I443" s="8" t="s">
        <v>73</v>
      </c>
      <c r="J443" s="72">
        <v>0</v>
      </c>
      <c r="K443" s="163">
        <v>270</v>
      </c>
      <c r="L443" s="163">
        <v>0</v>
      </c>
      <c r="M443" s="163">
        <v>0</v>
      </c>
      <c r="N443" s="163">
        <v>222</v>
      </c>
      <c r="O443" s="163">
        <v>60</v>
      </c>
      <c r="P443" s="163">
        <v>41</v>
      </c>
      <c r="Q443" s="164">
        <v>4</v>
      </c>
      <c r="R443" s="164">
        <v>17</v>
      </c>
      <c r="S443" s="164">
        <v>4</v>
      </c>
      <c r="T443" s="164">
        <v>3</v>
      </c>
      <c r="U443" s="164">
        <v>3</v>
      </c>
      <c r="V443" s="164">
        <v>3</v>
      </c>
      <c r="W443" s="165">
        <f t="shared" si="8"/>
        <v>34</v>
      </c>
    </row>
    <row r="444" spans="1:23" s="161" customFormat="1" ht="30" x14ac:dyDescent="0.3">
      <c r="A444" s="180" t="s">
        <v>1548</v>
      </c>
      <c r="B444" s="158" t="s">
        <v>1549</v>
      </c>
      <c r="C444" s="181" t="s">
        <v>1550</v>
      </c>
      <c r="D444" s="157" t="s">
        <v>86</v>
      </c>
      <c r="E444" s="8" t="s">
        <v>5085</v>
      </c>
      <c r="F444" s="8" t="s">
        <v>5084</v>
      </c>
      <c r="G444" s="10" t="s">
        <v>72</v>
      </c>
      <c r="H444" s="10">
        <v>0</v>
      </c>
      <c r="I444" s="8" t="s">
        <v>73</v>
      </c>
      <c r="J444" s="72">
        <v>0</v>
      </c>
      <c r="K444" s="163">
        <v>346</v>
      </c>
      <c r="L444" s="163">
        <v>0</v>
      </c>
      <c r="M444" s="163">
        <v>0</v>
      </c>
      <c r="N444" s="163">
        <v>306</v>
      </c>
      <c r="O444" s="163">
        <v>31</v>
      </c>
      <c r="P444" s="163">
        <v>108</v>
      </c>
      <c r="Q444" s="164">
        <v>2</v>
      </c>
      <c r="R444" s="164">
        <v>31</v>
      </c>
      <c r="S444" s="164">
        <v>19.7</v>
      </c>
      <c r="T444" s="164">
        <v>5.8</v>
      </c>
      <c r="U444" s="164">
        <v>3</v>
      </c>
      <c r="V444" s="164">
        <v>5</v>
      </c>
      <c r="W444" s="165">
        <f t="shared" si="8"/>
        <v>66.5</v>
      </c>
    </row>
    <row r="445" spans="1:23" s="161" customFormat="1" ht="15" x14ac:dyDescent="0.3">
      <c r="A445" s="180" t="s">
        <v>1551</v>
      </c>
      <c r="B445" s="158" t="s">
        <v>1552</v>
      </c>
      <c r="C445" s="181" t="s">
        <v>1553</v>
      </c>
      <c r="D445" s="157" t="s">
        <v>212</v>
      </c>
      <c r="E445" s="8" t="s">
        <v>5082</v>
      </c>
      <c r="F445" s="8" t="s">
        <v>5083</v>
      </c>
      <c r="G445" s="10" t="s">
        <v>72</v>
      </c>
      <c r="H445" s="10">
        <v>0</v>
      </c>
      <c r="I445" s="8" t="s">
        <v>73</v>
      </c>
      <c r="J445" s="72">
        <v>0</v>
      </c>
      <c r="K445" s="163">
        <v>466</v>
      </c>
      <c r="L445" s="163">
        <v>0</v>
      </c>
      <c r="M445" s="163">
        <v>0</v>
      </c>
      <c r="N445" s="163">
        <v>454</v>
      </c>
      <c r="O445" s="163">
        <v>44</v>
      </c>
      <c r="P445" s="163">
        <v>92</v>
      </c>
      <c r="Q445" s="164">
        <v>11</v>
      </c>
      <c r="R445" s="164">
        <v>18</v>
      </c>
      <c r="S445" s="164">
        <v>6.6</v>
      </c>
      <c r="T445" s="164">
        <v>1</v>
      </c>
      <c r="U445" s="164">
        <v>2</v>
      </c>
      <c r="V445" s="164">
        <v>5</v>
      </c>
      <c r="W445" s="165">
        <f t="shared" si="8"/>
        <v>43.6</v>
      </c>
    </row>
    <row r="446" spans="1:23" s="161" customFormat="1" ht="15" x14ac:dyDescent="0.3">
      <c r="A446" s="180" t="s">
        <v>1554</v>
      </c>
      <c r="B446" s="158" t="s">
        <v>1555</v>
      </c>
      <c r="C446" s="181" t="s">
        <v>1556</v>
      </c>
      <c r="D446" s="157" t="s">
        <v>212</v>
      </c>
      <c r="E446" s="8" t="s">
        <v>5082</v>
      </c>
      <c r="F446" s="8" t="s">
        <v>5083</v>
      </c>
      <c r="G446" s="10" t="s">
        <v>72</v>
      </c>
      <c r="H446" s="10">
        <v>0</v>
      </c>
      <c r="I446" s="8" t="s">
        <v>73</v>
      </c>
      <c r="J446" s="72">
        <v>0</v>
      </c>
      <c r="K446" s="163">
        <v>498</v>
      </c>
      <c r="L446" s="163">
        <v>0</v>
      </c>
      <c r="M446" s="163">
        <v>0</v>
      </c>
      <c r="N446" s="163">
        <v>479</v>
      </c>
      <c r="O446" s="163">
        <v>88</v>
      </c>
      <c r="P446" s="163">
        <v>109</v>
      </c>
      <c r="Q446" s="164">
        <v>11</v>
      </c>
      <c r="R446" s="164">
        <v>31</v>
      </c>
      <c r="S446" s="164">
        <v>4</v>
      </c>
      <c r="T446" s="164">
        <v>2.9</v>
      </c>
      <c r="U446" s="164">
        <v>3</v>
      </c>
      <c r="V446" s="164">
        <v>3</v>
      </c>
      <c r="W446" s="165">
        <f t="shared" si="8"/>
        <v>54.9</v>
      </c>
    </row>
    <row r="447" spans="1:23" s="161" customFormat="1" ht="15" x14ac:dyDescent="0.3">
      <c r="A447" s="180" t="s">
        <v>1557</v>
      </c>
      <c r="B447" s="158" t="s">
        <v>1558</v>
      </c>
      <c r="C447" s="181" t="s">
        <v>1559</v>
      </c>
      <c r="D447" s="157" t="s">
        <v>212</v>
      </c>
      <c r="E447" s="8" t="s">
        <v>5082</v>
      </c>
      <c r="F447" s="8" t="s">
        <v>5083</v>
      </c>
      <c r="G447" s="10" t="s">
        <v>72</v>
      </c>
      <c r="H447" s="10">
        <v>0</v>
      </c>
      <c r="I447" s="8" t="s">
        <v>73</v>
      </c>
      <c r="J447" s="72">
        <v>0</v>
      </c>
      <c r="K447" s="163">
        <v>204</v>
      </c>
      <c r="L447" s="163">
        <v>0</v>
      </c>
      <c r="M447" s="163">
        <v>0</v>
      </c>
      <c r="N447" s="163">
        <v>189</v>
      </c>
      <c r="O447" s="163">
        <v>21</v>
      </c>
      <c r="P447" s="163">
        <v>53</v>
      </c>
      <c r="Q447" s="164">
        <v>7</v>
      </c>
      <c r="R447" s="164">
        <v>12</v>
      </c>
      <c r="S447" s="164">
        <v>3</v>
      </c>
      <c r="T447" s="164">
        <v>2</v>
      </c>
      <c r="U447" s="164">
        <v>1</v>
      </c>
      <c r="V447" s="164">
        <v>3</v>
      </c>
      <c r="W447" s="165">
        <f t="shared" si="8"/>
        <v>28</v>
      </c>
    </row>
    <row r="448" spans="1:23" s="161" customFormat="1" ht="30" x14ac:dyDescent="0.3">
      <c r="A448" s="180" t="s">
        <v>1560</v>
      </c>
      <c r="B448" s="158" t="s">
        <v>1561</v>
      </c>
      <c r="C448" s="181" t="s">
        <v>1562</v>
      </c>
      <c r="D448" s="157" t="s">
        <v>212</v>
      </c>
      <c r="E448" s="8" t="s">
        <v>5082</v>
      </c>
      <c r="F448" s="8" t="s">
        <v>5083</v>
      </c>
      <c r="G448" s="10" t="s">
        <v>72</v>
      </c>
      <c r="H448" s="10">
        <v>0</v>
      </c>
      <c r="I448" s="8" t="s">
        <v>73</v>
      </c>
      <c r="J448" s="72">
        <v>0</v>
      </c>
      <c r="K448" s="163">
        <v>107</v>
      </c>
      <c r="L448" s="163">
        <v>0</v>
      </c>
      <c r="M448" s="163">
        <v>0</v>
      </c>
      <c r="N448" s="163">
        <v>105</v>
      </c>
      <c r="O448" s="163">
        <v>7</v>
      </c>
      <c r="P448" s="163">
        <v>43</v>
      </c>
      <c r="Q448" s="164">
        <v>2</v>
      </c>
      <c r="R448" s="164">
        <v>12</v>
      </c>
      <c r="S448" s="164">
        <v>2</v>
      </c>
      <c r="T448" s="164">
        <v>1</v>
      </c>
      <c r="U448" s="164">
        <v>1</v>
      </c>
      <c r="V448" s="164">
        <v>2</v>
      </c>
      <c r="W448" s="165">
        <f t="shared" si="8"/>
        <v>20</v>
      </c>
    </row>
    <row r="449" spans="1:23" s="161" customFormat="1" ht="15" x14ac:dyDescent="0.3">
      <c r="A449" s="180" t="s">
        <v>1563</v>
      </c>
      <c r="B449" s="158" t="s">
        <v>1564</v>
      </c>
      <c r="C449" s="181" t="s">
        <v>1565</v>
      </c>
      <c r="D449" s="157" t="s">
        <v>86</v>
      </c>
      <c r="E449" s="8" t="s">
        <v>5085</v>
      </c>
      <c r="F449" s="8" t="s">
        <v>5084</v>
      </c>
      <c r="G449" s="10" t="s">
        <v>72</v>
      </c>
      <c r="H449" s="10">
        <v>0</v>
      </c>
      <c r="I449" s="8" t="s">
        <v>73</v>
      </c>
      <c r="J449" s="72">
        <v>0</v>
      </c>
      <c r="K449" s="163">
        <v>1185</v>
      </c>
      <c r="L449" s="163">
        <v>0</v>
      </c>
      <c r="M449" s="163">
        <v>0</v>
      </c>
      <c r="N449" s="163">
        <v>1002</v>
      </c>
      <c r="O449" s="163">
        <v>226</v>
      </c>
      <c r="P449" s="163">
        <v>260</v>
      </c>
      <c r="Q449" s="164">
        <v>29</v>
      </c>
      <c r="R449" s="164">
        <v>83</v>
      </c>
      <c r="S449" s="164">
        <v>14</v>
      </c>
      <c r="T449" s="164">
        <v>7</v>
      </c>
      <c r="U449" s="164">
        <v>6</v>
      </c>
      <c r="V449" s="164">
        <v>10</v>
      </c>
      <c r="W449" s="165">
        <f t="shared" si="8"/>
        <v>149</v>
      </c>
    </row>
    <row r="450" spans="1:23" s="161" customFormat="1" ht="15" x14ac:dyDescent="0.3">
      <c r="A450" s="180" t="s">
        <v>1566</v>
      </c>
      <c r="B450" s="158" t="s">
        <v>1567</v>
      </c>
      <c r="C450" s="181" t="s">
        <v>1568</v>
      </c>
      <c r="D450" s="157" t="s">
        <v>212</v>
      </c>
      <c r="E450" s="8" t="s">
        <v>5082</v>
      </c>
      <c r="F450" s="8" t="s">
        <v>5083</v>
      </c>
      <c r="G450" s="10" t="s">
        <v>72</v>
      </c>
      <c r="H450" s="10">
        <v>0</v>
      </c>
      <c r="I450" s="8" t="s">
        <v>73</v>
      </c>
      <c r="J450" s="72">
        <v>0</v>
      </c>
      <c r="K450" s="163">
        <v>118</v>
      </c>
      <c r="L450" s="163">
        <v>0</v>
      </c>
      <c r="M450" s="163">
        <v>0</v>
      </c>
      <c r="N450" s="163">
        <v>114</v>
      </c>
      <c r="O450" s="163">
        <v>15</v>
      </c>
      <c r="P450" s="163">
        <v>46</v>
      </c>
      <c r="Q450" s="164">
        <v>1</v>
      </c>
      <c r="R450" s="164">
        <v>10</v>
      </c>
      <c r="S450" s="164">
        <v>1</v>
      </c>
      <c r="T450" s="164">
        <v>0</v>
      </c>
      <c r="U450" s="164">
        <v>2</v>
      </c>
      <c r="V450" s="164">
        <v>4</v>
      </c>
      <c r="W450" s="165">
        <f t="shared" si="8"/>
        <v>18</v>
      </c>
    </row>
    <row r="451" spans="1:23" s="161" customFormat="1" ht="15" x14ac:dyDescent="0.3">
      <c r="A451" s="180" t="s">
        <v>1569</v>
      </c>
      <c r="B451" s="158" t="s">
        <v>1570</v>
      </c>
      <c r="C451" s="181" t="s">
        <v>1571</v>
      </c>
      <c r="D451" s="157" t="s">
        <v>86</v>
      </c>
      <c r="E451" s="8" t="s">
        <v>5085</v>
      </c>
      <c r="F451" s="8" t="s">
        <v>5084</v>
      </c>
      <c r="G451" s="10" t="s">
        <v>72</v>
      </c>
      <c r="H451" s="10">
        <v>0</v>
      </c>
      <c r="I451" s="8" t="s">
        <v>73</v>
      </c>
      <c r="J451" s="72">
        <v>0</v>
      </c>
      <c r="K451" s="163">
        <v>255</v>
      </c>
      <c r="L451" s="163">
        <v>0</v>
      </c>
      <c r="M451" s="163">
        <v>0</v>
      </c>
      <c r="N451" s="163">
        <v>227</v>
      </c>
      <c r="O451" s="163">
        <v>7</v>
      </c>
      <c r="P451" s="163">
        <v>86</v>
      </c>
      <c r="Q451" s="164">
        <v>3</v>
      </c>
      <c r="R451" s="164">
        <v>13</v>
      </c>
      <c r="S451" s="164">
        <v>5.7</v>
      </c>
      <c r="T451" s="164">
        <v>2</v>
      </c>
      <c r="U451" s="164">
        <v>3</v>
      </c>
      <c r="V451" s="164">
        <v>5</v>
      </c>
      <c r="W451" s="165">
        <f t="shared" si="8"/>
        <v>31.7</v>
      </c>
    </row>
    <row r="452" spans="1:23" s="161" customFormat="1" ht="15" x14ac:dyDescent="0.3">
      <c r="A452" s="180" t="s">
        <v>1572</v>
      </c>
      <c r="B452" s="158" t="s">
        <v>1573</v>
      </c>
      <c r="C452" s="181" t="s">
        <v>1574</v>
      </c>
      <c r="D452" s="157" t="s">
        <v>86</v>
      </c>
      <c r="E452" s="8" t="s">
        <v>5085</v>
      </c>
      <c r="F452" s="8" t="s">
        <v>5084</v>
      </c>
      <c r="G452" s="10" t="s">
        <v>72</v>
      </c>
      <c r="H452" s="10">
        <v>0</v>
      </c>
      <c r="I452" s="8" t="s">
        <v>73</v>
      </c>
      <c r="J452" s="72">
        <v>0</v>
      </c>
      <c r="K452" s="163">
        <v>825</v>
      </c>
      <c r="L452" s="163">
        <v>0</v>
      </c>
      <c r="M452" s="163">
        <v>0</v>
      </c>
      <c r="N452" s="163">
        <v>560</v>
      </c>
      <c r="O452" s="163">
        <v>8</v>
      </c>
      <c r="P452" s="163">
        <v>122</v>
      </c>
      <c r="Q452" s="164">
        <v>9</v>
      </c>
      <c r="R452" s="164">
        <v>41</v>
      </c>
      <c r="S452" s="164">
        <v>8.9</v>
      </c>
      <c r="T452" s="164">
        <v>4</v>
      </c>
      <c r="U452" s="164">
        <v>4</v>
      </c>
      <c r="V452" s="164">
        <v>4</v>
      </c>
      <c r="W452" s="165">
        <f t="shared" si="8"/>
        <v>70.900000000000006</v>
      </c>
    </row>
    <row r="453" spans="1:23" s="161" customFormat="1" ht="15" x14ac:dyDescent="0.3">
      <c r="A453" s="180" t="s">
        <v>1575</v>
      </c>
      <c r="B453" s="158" t="s">
        <v>1576</v>
      </c>
      <c r="C453" s="181" t="s">
        <v>1577</v>
      </c>
      <c r="D453" s="157" t="s">
        <v>212</v>
      </c>
      <c r="E453" s="8" t="s">
        <v>5082</v>
      </c>
      <c r="F453" s="8" t="s">
        <v>5083</v>
      </c>
      <c r="G453" s="10" t="s">
        <v>72</v>
      </c>
      <c r="H453" s="10">
        <v>0</v>
      </c>
      <c r="I453" s="8" t="s">
        <v>73</v>
      </c>
      <c r="J453" s="72">
        <v>0</v>
      </c>
      <c r="K453" s="163">
        <v>182</v>
      </c>
      <c r="L453" s="163">
        <v>0</v>
      </c>
      <c r="M453" s="163">
        <v>0</v>
      </c>
      <c r="N453" s="163">
        <v>172</v>
      </c>
      <c r="O453" s="163">
        <v>0</v>
      </c>
      <c r="P453" s="163">
        <v>47</v>
      </c>
      <c r="Q453" s="164">
        <v>2</v>
      </c>
      <c r="R453" s="164">
        <v>14</v>
      </c>
      <c r="S453" s="164">
        <v>3</v>
      </c>
      <c r="T453" s="164">
        <v>1</v>
      </c>
      <c r="U453" s="164">
        <v>2</v>
      </c>
      <c r="V453" s="164">
        <v>3</v>
      </c>
      <c r="W453" s="165">
        <f t="shared" si="8"/>
        <v>25</v>
      </c>
    </row>
    <row r="454" spans="1:23" s="161" customFormat="1" ht="15" x14ac:dyDescent="0.3">
      <c r="A454" s="180" t="s">
        <v>1578</v>
      </c>
      <c r="B454" s="158" t="s">
        <v>1579</v>
      </c>
      <c r="C454" s="181" t="s">
        <v>1580</v>
      </c>
      <c r="D454" s="157" t="s">
        <v>86</v>
      </c>
      <c r="E454" s="8" t="s">
        <v>5085</v>
      </c>
      <c r="F454" s="8" t="s">
        <v>5084</v>
      </c>
      <c r="G454" s="10" t="s">
        <v>72</v>
      </c>
      <c r="H454" s="10">
        <v>0</v>
      </c>
      <c r="I454" s="8" t="s">
        <v>73</v>
      </c>
      <c r="J454" s="72">
        <v>0</v>
      </c>
      <c r="K454" s="163">
        <v>194</v>
      </c>
      <c r="L454" s="163">
        <v>0</v>
      </c>
      <c r="M454" s="163">
        <v>0</v>
      </c>
      <c r="N454" s="163">
        <v>142</v>
      </c>
      <c r="O454" s="163">
        <v>14</v>
      </c>
      <c r="P454" s="163">
        <v>77</v>
      </c>
      <c r="Q454" s="164">
        <v>8</v>
      </c>
      <c r="R454" s="164">
        <v>14</v>
      </c>
      <c r="S454" s="164">
        <v>0.9</v>
      </c>
      <c r="T454" s="164">
        <v>1</v>
      </c>
      <c r="U454" s="164">
        <v>2</v>
      </c>
      <c r="V454" s="164">
        <v>3</v>
      </c>
      <c r="W454" s="165">
        <f t="shared" si="8"/>
        <v>28.9</v>
      </c>
    </row>
    <row r="455" spans="1:23" s="161" customFormat="1" ht="30" x14ac:dyDescent="0.3">
      <c r="A455" s="180" t="s">
        <v>1581</v>
      </c>
      <c r="B455" s="158" t="s">
        <v>1582</v>
      </c>
      <c r="C455" s="181" t="s">
        <v>1583</v>
      </c>
      <c r="D455" s="157" t="s">
        <v>86</v>
      </c>
      <c r="E455" s="8" t="s">
        <v>5085</v>
      </c>
      <c r="F455" s="8" t="s">
        <v>5084</v>
      </c>
      <c r="G455" s="10" t="s">
        <v>72</v>
      </c>
      <c r="H455" s="10">
        <v>0</v>
      </c>
      <c r="I455" s="8" t="s">
        <v>73</v>
      </c>
      <c r="J455" s="72">
        <v>0</v>
      </c>
      <c r="K455" s="163">
        <v>427</v>
      </c>
      <c r="L455" s="163">
        <v>0</v>
      </c>
      <c r="M455" s="163">
        <v>0</v>
      </c>
      <c r="N455" s="163">
        <v>329</v>
      </c>
      <c r="O455" s="163">
        <v>5</v>
      </c>
      <c r="P455" s="163">
        <v>86</v>
      </c>
      <c r="Q455" s="164">
        <v>5</v>
      </c>
      <c r="R455" s="164">
        <v>22</v>
      </c>
      <c r="S455" s="164">
        <v>4</v>
      </c>
      <c r="T455" s="164">
        <v>4</v>
      </c>
      <c r="U455" s="164">
        <v>3</v>
      </c>
      <c r="V455" s="164">
        <v>4</v>
      </c>
      <c r="W455" s="165">
        <f t="shared" si="8"/>
        <v>42</v>
      </c>
    </row>
    <row r="456" spans="1:23" s="161" customFormat="1" ht="15" x14ac:dyDescent="0.3">
      <c r="A456" s="180" t="s">
        <v>1584</v>
      </c>
      <c r="B456" s="158" t="s">
        <v>1585</v>
      </c>
      <c r="C456" s="181" t="s">
        <v>1586</v>
      </c>
      <c r="D456" s="157" t="s">
        <v>211</v>
      </c>
      <c r="E456" s="8" t="s">
        <v>71</v>
      </c>
      <c r="F456" s="8" t="s">
        <v>5081</v>
      </c>
      <c r="G456" s="10" t="s">
        <v>72</v>
      </c>
      <c r="H456" s="10">
        <v>0</v>
      </c>
      <c r="I456" s="8" t="s">
        <v>73</v>
      </c>
      <c r="J456" s="72">
        <v>0</v>
      </c>
      <c r="K456" s="163">
        <v>189</v>
      </c>
      <c r="L456" s="163">
        <v>14</v>
      </c>
      <c r="M456" s="163">
        <v>2</v>
      </c>
      <c r="N456" s="163">
        <v>187</v>
      </c>
      <c r="O456" s="163">
        <v>37</v>
      </c>
      <c r="P456" s="163">
        <v>57</v>
      </c>
      <c r="Q456" s="164">
        <v>7</v>
      </c>
      <c r="R456" s="164">
        <v>10</v>
      </c>
      <c r="S456" s="164">
        <v>9</v>
      </c>
      <c r="T456" s="164">
        <v>0.9</v>
      </c>
      <c r="U456" s="164">
        <v>2</v>
      </c>
      <c r="V456" s="164">
        <v>3</v>
      </c>
      <c r="W456" s="165">
        <f t="shared" si="8"/>
        <v>31.9</v>
      </c>
    </row>
    <row r="457" spans="1:23" s="161" customFormat="1" ht="30" x14ac:dyDescent="0.3">
      <c r="A457" s="180" t="s">
        <v>1587</v>
      </c>
      <c r="B457" s="158" t="s">
        <v>1588</v>
      </c>
      <c r="C457" s="181" t="s">
        <v>1589</v>
      </c>
      <c r="D457" s="157" t="s">
        <v>211</v>
      </c>
      <c r="E457" s="8" t="s">
        <v>71</v>
      </c>
      <c r="F457" s="8" t="s">
        <v>5081</v>
      </c>
      <c r="G457" s="10" t="s">
        <v>72</v>
      </c>
      <c r="H457" s="10">
        <v>0</v>
      </c>
      <c r="I457" s="8" t="s">
        <v>73</v>
      </c>
      <c r="J457" s="72">
        <v>0</v>
      </c>
      <c r="K457" s="163">
        <v>509</v>
      </c>
      <c r="L457" s="163">
        <v>31</v>
      </c>
      <c r="M457" s="163">
        <v>4</v>
      </c>
      <c r="N457" s="163">
        <v>455</v>
      </c>
      <c r="O457" s="163">
        <v>103</v>
      </c>
      <c r="P457" s="163">
        <v>100</v>
      </c>
      <c r="Q457" s="164">
        <v>11</v>
      </c>
      <c r="R457" s="164">
        <v>37</v>
      </c>
      <c r="S457" s="164">
        <v>27</v>
      </c>
      <c r="T457" s="164">
        <v>3.9</v>
      </c>
      <c r="U457" s="164">
        <v>1</v>
      </c>
      <c r="V457" s="164">
        <v>2</v>
      </c>
      <c r="W457" s="165">
        <f t="shared" si="8"/>
        <v>81.900000000000006</v>
      </c>
    </row>
    <row r="458" spans="1:23" s="161" customFormat="1" ht="15" x14ac:dyDescent="0.3">
      <c r="A458" s="180" t="s">
        <v>1590</v>
      </c>
      <c r="B458" s="158" t="s">
        <v>1591</v>
      </c>
      <c r="C458" s="181" t="s">
        <v>1592</v>
      </c>
      <c r="D458" s="157" t="s">
        <v>212</v>
      </c>
      <c r="E458" s="8" t="s">
        <v>5082</v>
      </c>
      <c r="F458" s="8" t="s">
        <v>5083</v>
      </c>
      <c r="G458" s="10" t="s">
        <v>72</v>
      </c>
      <c r="H458" s="10">
        <v>0</v>
      </c>
      <c r="I458" s="8" t="s">
        <v>73</v>
      </c>
      <c r="J458" s="72">
        <v>0</v>
      </c>
      <c r="K458" s="163">
        <v>271</v>
      </c>
      <c r="L458" s="163">
        <v>0</v>
      </c>
      <c r="M458" s="163">
        <v>0</v>
      </c>
      <c r="N458" s="163">
        <v>245</v>
      </c>
      <c r="O458" s="163">
        <v>28</v>
      </c>
      <c r="P458" s="163">
        <v>75</v>
      </c>
      <c r="Q458" s="164">
        <v>2</v>
      </c>
      <c r="R458" s="164">
        <v>21</v>
      </c>
      <c r="S458" s="164">
        <v>5</v>
      </c>
      <c r="T458" s="164">
        <v>0</v>
      </c>
      <c r="U458" s="164">
        <v>2</v>
      </c>
      <c r="V458" s="164">
        <v>5</v>
      </c>
      <c r="W458" s="165">
        <f t="shared" si="8"/>
        <v>35</v>
      </c>
    </row>
    <row r="459" spans="1:23" s="161" customFormat="1" ht="15" x14ac:dyDescent="0.3">
      <c r="A459" s="180" t="s">
        <v>1593</v>
      </c>
      <c r="B459" s="158" t="s">
        <v>1594</v>
      </c>
      <c r="C459" s="181" t="s">
        <v>1595</v>
      </c>
      <c r="D459" s="157" t="s">
        <v>212</v>
      </c>
      <c r="E459" s="8" t="s">
        <v>5082</v>
      </c>
      <c r="F459" s="8" t="s">
        <v>5083</v>
      </c>
      <c r="G459" s="10" t="s">
        <v>72</v>
      </c>
      <c r="H459" s="10">
        <v>0</v>
      </c>
      <c r="I459" s="8" t="s">
        <v>73</v>
      </c>
      <c r="J459" s="72">
        <v>0</v>
      </c>
      <c r="K459" s="163">
        <v>151</v>
      </c>
      <c r="L459" s="163">
        <v>0</v>
      </c>
      <c r="M459" s="163">
        <v>0</v>
      </c>
      <c r="N459" s="163">
        <v>131</v>
      </c>
      <c r="O459" s="163">
        <v>13</v>
      </c>
      <c r="P459" s="163">
        <v>47</v>
      </c>
      <c r="Q459" s="164">
        <v>9</v>
      </c>
      <c r="R459" s="164">
        <v>9</v>
      </c>
      <c r="S459" s="164">
        <v>6</v>
      </c>
      <c r="T459" s="164">
        <v>0</v>
      </c>
      <c r="U459" s="164">
        <v>1</v>
      </c>
      <c r="V459" s="164">
        <v>2</v>
      </c>
      <c r="W459" s="165">
        <f t="shared" ref="W459:W522" si="9">SUM(Q459:V459)</f>
        <v>27</v>
      </c>
    </row>
    <row r="460" spans="1:23" s="161" customFormat="1" ht="15" x14ac:dyDescent="0.3">
      <c r="A460" s="180" t="s">
        <v>1596</v>
      </c>
      <c r="B460" s="158" t="s">
        <v>1597</v>
      </c>
      <c r="C460" s="181" t="s">
        <v>1598</v>
      </c>
      <c r="D460" s="157" t="s">
        <v>211</v>
      </c>
      <c r="E460" s="8" t="s">
        <v>71</v>
      </c>
      <c r="F460" s="8" t="s">
        <v>5081</v>
      </c>
      <c r="G460" s="10" t="s">
        <v>72</v>
      </c>
      <c r="H460" s="10">
        <v>0</v>
      </c>
      <c r="I460" s="8" t="s">
        <v>73</v>
      </c>
      <c r="J460" s="72">
        <v>0</v>
      </c>
      <c r="K460" s="163">
        <v>386</v>
      </c>
      <c r="L460" s="163">
        <v>0</v>
      </c>
      <c r="M460" s="163">
        <v>0</v>
      </c>
      <c r="N460" s="163">
        <v>146</v>
      </c>
      <c r="O460" s="163">
        <v>15</v>
      </c>
      <c r="P460" s="163">
        <v>107</v>
      </c>
      <c r="Q460" s="164">
        <v>15</v>
      </c>
      <c r="R460" s="164">
        <v>43</v>
      </c>
      <c r="S460" s="164">
        <v>10</v>
      </c>
      <c r="T460" s="164">
        <v>4.7</v>
      </c>
      <c r="U460" s="164">
        <v>3</v>
      </c>
      <c r="V460" s="164">
        <v>7</v>
      </c>
      <c r="W460" s="165">
        <f t="shared" si="9"/>
        <v>82.7</v>
      </c>
    </row>
    <row r="461" spans="1:23" s="161" customFormat="1" ht="30" x14ac:dyDescent="0.3">
      <c r="A461" s="180" t="s">
        <v>1599</v>
      </c>
      <c r="B461" s="158" t="s">
        <v>1600</v>
      </c>
      <c r="C461" s="181" t="s">
        <v>1601</v>
      </c>
      <c r="D461" s="157" t="s">
        <v>86</v>
      </c>
      <c r="E461" s="8" t="s">
        <v>5085</v>
      </c>
      <c r="F461" s="8" t="s">
        <v>5084</v>
      </c>
      <c r="G461" s="10" t="s">
        <v>72</v>
      </c>
      <c r="H461" s="10">
        <v>0</v>
      </c>
      <c r="I461" s="8" t="s">
        <v>73</v>
      </c>
      <c r="J461" s="72">
        <v>0</v>
      </c>
      <c r="K461" s="163">
        <v>261</v>
      </c>
      <c r="L461" s="163">
        <v>0</v>
      </c>
      <c r="M461" s="163">
        <v>0</v>
      </c>
      <c r="N461" s="163">
        <v>228</v>
      </c>
      <c r="O461" s="163">
        <v>57</v>
      </c>
      <c r="P461" s="163">
        <v>56</v>
      </c>
      <c r="Q461" s="164">
        <v>5</v>
      </c>
      <c r="R461" s="164">
        <v>18</v>
      </c>
      <c r="S461" s="164">
        <v>3</v>
      </c>
      <c r="T461" s="164">
        <v>2</v>
      </c>
      <c r="U461" s="164">
        <v>3</v>
      </c>
      <c r="V461" s="164">
        <v>3</v>
      </c>
      <c r="W461" s="165">
        <f t="shared" si="9"/>
        <v>34</v>
      </c>
    </row>
    <row r="462" spans="1:23" s="161" customFormat="1" ht="15" x14ac:dyDescent="0.3">
      <c r="A462" s="180" t="s">
        <v>1602</v>
      </c>
      <c r="B462" s="158" t="s">
        <v>1603</v>
      </c>
      <c r="C462" s="181" t="s">
        <v>1604</v>
      </c>
      <c r="D462" s="157" t="s">
        <v>86</v>
      </c>
      <c r="E462" s="8" t="s">
        <v>5085</v>
      </c>
      <c r="F462" s="8" t="s">
        <v>5084</v>
      </c>
      <c r="G462" s="10" t="s">
        <v>72</v>
      </c>
      <c r="H462" s="10">
        <v>0</v>
      </c>
      <c r="I462" s="8" t="s">
        <v>73</v>
      </c>
      <c r="J462" s="72">
        <v>0</v>
      </c>
      <c r="K462" s="163">
        <v>675</v>
      </c>
      <c r="L462" s="163">
        <v>0</v>
      </c>
      <c r="M462" s="163">
        <v>0</v>
      </c>
      <c r="N462" s="163">
        <v>266</v>
      </c>
      <c r="O462" s="163">
        <v>1</v>
      </c>
      <c r="P462" s="163">
        <v>100</v>
      </c>
      <c r="Q462" s="164">
        <v>8</v>
      </c>
      <c r="R462" s="164">
        <v>58</v>
      </c>
      <c r="S462" s="164">
        <v>5</v>
      </c>
      <c r="T462" s="164">
        <v>4</v>
      </c>
      <c r="U462" s="164">
        <v>5</v>
      </c>
      <c r="V462" s="164">
        <v>3</v>
      </c>
      <c r="W462" s="165">
        <f t="shared" si="9"/>
        <v>83</v>
      </c>
    </row>
    <row r="463" spans="1:23" s="161" customFormat="1" ht="15" x14ac:dyDescent="0.3">
      <c r="A463" s="180" t="s">
        <v>1605</v>
      </c>
      <c r="B463" s="158" t="s">
        <v>1606</v>
      </c>
      <c r="C463" s="181" t="s">
        <v>1607</v>
      </c>
      <c r="D463" s="157" t="s">
        <v>86</v>
      </c>
      <c r="E463" s="8" t="s">
        <v>5085</v>
      </c>
      <c r="F463" s="8" t="s">
        <v>5084</v>
      </c>
      <c r="G463" s="10" t="s">
        <v>72</v>
      </c>
      <c r="H463" s="10">
        <v>0</v>
      </c>
      <c r="I463" s="8" t="s">
        <v>73</v>
      </c>
      <c r="J463" s="72">
        <v>0</v>
      </c>
      <c r="K463" s="163">
        <v>217</v>
      </c>
      <c r="L463" s="163">
        <v>0</v>
      </c>
      <c r="M463" s="163">
        <v>0</v>
      </c>
      <c r="N463" s="163">
        <v>187</v>
      </c>
      <c r="O463" s="163">
        <v>41</v>
      </c>
      <c r="P463" s="163">
        <v>49</v>
      </c>
      <c r="Q463" s="164">
        <v>4</v>
      </c>
      <c r="R463" s="164">
        <v>12</v>
      </c>
      <c r="S463" s="164">
        <v>6</v>
      </c>
      <c r="T463" s="164">
        <v>3</v>
      </c>
      <c r="U463" s="164">
        <v>2</v>
      </c>
      <c r="V463" s="164">
        <v>3</v>
      </c>
      <c r="W463" s="165">
        <f t="shared" si="9"/>
        <v>30</v>
      </c>
    </row>
    <row r="464" spans="1:23" s="161" customFormat="1" ht="15" x14ac:dyDescent="0.3">
      <c r="A464" s="180" t="s">
        <v>1608</v>
      </c>
      <c r="B464" s="158" t="s">
        <v>1609</v>
      </c>
      <c r="C464" s="181" t="s">
        <v>1610</v>
      </c>
      <c r="D464" s="157" t="s">
        <v>213</v>
      </c>
      <c r="E464" s="8" t="s">
        <v>71</v>
      </c>
      <c r="F464" s="8" t="s">
        <v>5083</v>
      </c>
      <c r="G464" s="10" t="s">
        <v>72</v>
      </c>
      <c r="H464" s="10">
        <v>0</v>
      </c>
      <c r="I464" s="8" t="s">
        <v>73</v>
      </c>
      <c r="J464" s="72">
        <v>0</v>
      </c>
      <c r="K464" s="163">
        <v>516</v>
      </c>
      <c r="L464" s="163">
        <v>0</v>
      </c>
      <c r="M464" s="163">
        <v>0</v>
      </c>
      <c r="N464" s="163">
        <v>116</v>
      </c>
      <c r="O464" s="163">
        <v>45</v>
      </c>
      <c r="P464" s="163">
        <v>32</v>
      </c>
      <c r="Q464" s="164">
        <v>2</v>
      </c>
      <c r="R464" s="164">
        <v>24</v>
      </c>
      <c r="S464" s="164">
        <v>8.4</v>
      </c>
      <c r="T464" s="164">
        <v>2</v>
      </c>
      <c r="U464" s="164">
        <v>2</v>
      </c>
      <c r="V464" s="164">
        <v>4</v>
      </c>
      <c r="W464" s="165">
        <f t="shared" si="9"/>
        <v>42.4</v>
      </c>
    </row>
    <row r="465" spans="1:23" s="161" customFormat="1" ht="15" x14ac:dyDescent="0.3">
      <c r="A465" s="180" t="s">
        <v>1611</v>
      </c>
      <c r="B465" s="158" t="s">
        <v>1612</v>
      </c>
      <c r="C465" s="181" t="s">
        <v>1613</v>
      </c>
      <c r="D465" s="157" t="s">
        <v>86</v>
      </c>
      <c r="E465" s="8" t="s">
        <v>5085</v>
      </c>
      <c r="F465" s="8" t="s">
        <v>5084</v>
      </c>
      <c r="G465" s="10" t="s">
        <v>72</v>
      </c>
      <c r="H465" s="10">
        <v>0</v>
      </c>
      <c r="I465" s="8" t="s">
        <v>73</v>
      </c>
      <c r="J465" s="72">
        <v>0</v>
      </c>
      <c r="K465" s="163">
        <v>111</v>
      </c>
      <c r="L465" s="163">
        <v>0</v>
      </c>
      <c r="M465" s="163">
        <v>0</v>
      </c>
      <c r="N465" s="163">
        <v>109</v>
      </c>
      <c r="O465" s="163">
        <v>13</v>
      </c>
      <c r="P465" s="163">
        <v>34</v>
      </c>
      <c r="Q465" s="164">
        <v>3</v>
      </c>
      <c r="R465" s="164">
        <v>10</v>
      </c>
      <c r="S465" s="164">
        <v>1</v>
      </c>
      <c r="T465" s="164">
        <v>1</v>
      </c>
      <c r="U465" s="164">
        <v>2</v>
      </c>
      <c r="V465" s="164">
        <v>5</v>
      </c>
      <c r="W465" s="165">
        <f t="shared" si="9"/>
        <v>22</v>
      </c>
    </row>
    <row r="466" spans="1:23" s="161" customFormat="1" ht="15" x14ac:dyDescent="0.3">
      <c r="A466" s="180" t="s">
        <v>1614</v>
      </c>
      <c r="B466" s="158" t="s">
        <v>1615</v>
      </c>
      <c r="C466" s="181" t="s">
        <v>1616</v>
      </c>
      <c r="D466" s="157" t="s">
        <v>85</v>
      </c>
      <c r="E466" s="8" t="s">
        <v>5082</v>
      </c>
      <c r="F466" s="8" t="s">
        <v>5084</v>
      </c>
      <c r="G466" s="10" t="s">
        <v>72</v>
      </c>
      <c r="H466" s="10">
        <v>0</v>
      </c>
      <c r="I466" s="8" t="s">
        <v>73</v>
      </c>
      <c r="J466" s="72">
        <v>0</v>
      </c>
      <c r="K466" s="163">
        <v>919</v>
      </c>
      <c r="L466" s="163">
        <v>0</v>
      </c>
      <c r="M466" s="163">
        <v>0</v>
      </c>
      <c r="N466" s="163">
        <v>698</v>
      </c>
      <c r="O466" s="163">
        <v>144</v>
      </c>
      <c r="P466" s="163">
        <v>181</v>
      </c>
      <c r="Q466" s="164">
        <v>10</v>
      </c>
      <c r="R466" s="164">
        <v>50</v>
      </c>
      <c r="S466" s="164">
        <v>13.6</v>
      </c>
      <c r="T466" s="164">
        <v>5</v>
      </c>
      <c r="U466" s="164">
        <v>4</v>
      </c>
      <c r="V466" s="164">
        <v>4</v>
      </c>
      <c r="W466" s="165">
        <f t="shared" si="9"/>
        <v>86.6</v>
      </c>
    </row>
    <row r="467" spans="1:23" s="161" customFormat="1" ht="15" x14ac:dyDescent="0.3">
      <c r="A467" s="180" t="s">
        <v>1617</v>
      </c>
      <c r="B467" s="158" t="s">
        <v>1618</v>
      </c>
      <c r="C467" s="181" t="s">
        <v>1619</v>
      </c>
      <c r="D467" s="157" t="s">
        <v>212</v>
      </c>
      <c r="E467" s="8" t="s">
        <v>5082</v>
      </c>
      <c r="F467" s="8" t="s">
        <v>5083</v>
      </c>
      <c r="G467" s="10" t="s">
        <v>72</v>
      </c>
      <c r="H467" s="10">
        <v>0</v>
      </c>
      <c r="I467" s="8" t="s">
        <v>73</v>
      </c>
      <c r="J467" s="72">
        <v>0</v>
      </c>
      <c r="K467" s="163">
        <v>184</v>
      </c>
      <c r="L467" s="163">
        <v>0</v>
      </c>
      <c r="M467" s="163">
        <v>0</v>
      </c>
      <c r="N467" s="163">
        <v>167</v>
      </c>
      <c r="O467" s="163">
        <v>14</v>
      </c>
      <c r="P467" s="163">
        <v>60</v>
      </c>
      <c r="Q467" s="164">
        <v>9</v>
      </c>
      <c r="R467" s="164">
        <v>14</v>
      </c>
      <c r="S467" s="164">
        <v>5</v>
      </c>
      <c r="T467" s="164">
        <v>1</v>
      </c>
      <c r="U467" s="164">
        <v>2</v>
      </c>
      <c r="V467" s="164">
        <v>3</v>
      </c>
      <c r="W467" s="165">
        <f t="shared" si="9"/>
        <v>34</v>
      </c>
    </row>
    <row r="468" spans="1:23" s="161" customFormat="1" ht="15" x14ac:dyDescent="0.3">
      <c r="A468" s="180" t="s">
        <v>1620</v>
      </c>
      <c r="B468" s="158" t="s">
        <v>1621</v>
      </c>
      <c r="C468" s="181" t="s">
        <v>1622</v>
      </c>
      <c r="D468" s="157" t="s">
        <v>85</v>
      </c>
      <c r="E468" s="8" t="s">
        <v>5083</v>
      </c>
      <c r="F468" s="8" t="s">
        <v>5084</v>
      </c>
      <c r="G468" s="10" t="s">
        <v>73</v>
      </c>
      <c r="H468" s="10" t="s">
        <v>73</v>
      </c>
      <c r="I468" s="8" t="s">
        <v>73</v>
      </c>
      <c r="J468" s="72">
        <v>0</v>
      </c>
      <c r="K468" s="163">
        <v>162</v>
      </c>
      <c r="L468" s="163">
        <v>0</v>
      </c>
      <c r="M468" s="163">
        <v>0</v>
      </c>
      <c r="N468" s="163">
        <v>143</v>
      </c>
      <c r="O468" s="163">
        <v>11</v>
      </c>
      <c r="P468" s="163">
        <v>56</v>
      </c>
      <c r="Q468" s="164">
        <v>3</v>
      </c>
      <c r="R468" s="164">
        <v>14</v>
      </c>
      <c r="S468" s="164">
        <v>9.6999999999999993</v>
      </c>
      <c r="T468" s="164">
        <v>2</v>
      </c>
      <c r="U468" s="164">
        <v>2</v>
      </c>
      <c r="V468" s="164">
        <v>3</v>
      </c>
      <c r="W468" s="165">
        <f t="shared" si="9"/>
        <v>33.700000000000003</v>
      </c>
    </row>
    <row r="469" spans="1:23" s="161" customFormat="1" ht="15" x14ac:dyDescent="0.3">
      <c r="A469" s="180" t="s">
        <v>1623</v>
      </c>
      <c r="B469" s="158" t="s">
        <v>1624</v>
      </c>
      <c r="C469" s="181" t="s">
        <v>1625</v>
      </c>
      <c r="D469" s="157" t="s">
        <v>86</v>
      </c>
      <c r="E469" s="8" t="s">
        <v>5085</v>
      </c>
      <c r="F469" s="8" t="s">
        <v>5084</v>
      </c>
      <c r="G469" s="10" t="s">
        <v>72</v>
      </c>
      <c r="H469" s="10">
        <v>0</v>
      </c>
      <c r="I469" s="8" t="s">
        <v>73</v>
      </c>
      <c r="J469" s="72">
        <v>0</v>
      </c>
      <c r="K469" s="163">
        <v>174</v>
      </c>
      <c r="L469" s="163">
        <v>0</v>
      </c>
      <c r="M469" s="163">
        <v>0</v>
      </c>
      <c r="N469" s="163">
        <v>154</v>
      </c>
      <c r="O469" s="163">
        <v>7</v>
      </c>
      <c r="P469" s="163">
        <v>56</v>
      </c>
      <c r="Q469" s="164">
        <v>2</v>
      </c>
      <c r="R469" s="164">
        <v>11</v>
      </c>
      <c r="S469" s="164">
        <v>2</v>
      </c>
      <c r="T469" s="164">
        <v>2</v>
      </c>
      <c r="U469" s="164">
        <v>2</v>
      </c>
      <c r="V469" s="164">
        <v>3</v>
      </c>
      <c r="W469" s="165">
        <f t="shared" si="9"/>
        <v>22</v>
      </c>
    </row>
    <row r="470" spans="1:23" s="161" customFormat="1" ht="30" x14ac:dyDescent="0.3">
      <c r="A470" s="180" t="s">
        <v>1626</v>
      </c>
      <c r="B470" s="158" t="s">
        <v>1627</v>
      </c>
      <c r="C470" s="181" t="s">
        <v>1628</v>
      </c>
      <c r="D470" s="157" t="s">
        <v>211</v>
      </c>
      <c r="E470" s="8" t="s">
        <v>71</v>
      </c>
      <c r="F470" s="8" t="s">
        <v>5081</v>
      </c>
      <c r="G470" s="10" t="s">
        <v>72</v>
      </c>
      <c r="H470" s="10">
        <v>0</v>
      </c>
      <c r="I470" s="8" t="s">
        <v>73</v>
      </c>
      <c r="J470" s="72">
        <v>0</v>
      </c>
      <c r="K470" s="163">
        <v>354</v>
      </c>
      <c r="L470" s="163">
        <v>30</v>
      </c>
      <c r="M470" s="163">
        <v>1</v>
      </c>
      <c r="N470" s="163">
        <v>238</v>
      </c>
      <c r="O470" s="163">
        <v>51</v>
      </c>
      <c r="P470" s="163">
        <v>93</v>
      </c>
      <c r="Q470" s="164">
        <v>12</v>
      </c>
      <c r="R470" s="164">
        <v>15</v>
      </c>
      <c r="S470" s="164">
        <v>15.6</v>
      </c>
      <c r="T470" s="164">
        <v>5.7</v>
      </c>
      <c r="U470" s="164">
        <v>2</v>
      </c>
      <c r="V470" s="164">
        <v>5</v>
      </c>
      <c r="W470" s="165">
        <f t="shared" si="9"/>
        <v>55.300000000000004</v>
      </c>
    </row>
    <row r="471" spans="1:23" s="161" customFormat="1" ht="30" x14ac:dyDescent="0.3">
      <c r="A471" s="180" t="s">
        <v>1629</v>
      </c>
      <c r="B471" s="158" t="s">
        <v>1630</v>
      </c>
      <c r="C471" s="181" t="s">
        <v>1631</v>
      </c>
      <c r="D471" s="157" t="s">
        <v>5079</v>
      </c>
      <c r="E471" s="8" t="s">
        <v>92</v>
      </c>
      <c r="F471" s="8" t="s">
        <v>92</v>
      </c>
      <c r="G471" s="10" t="s">
        <v>72</v>
      </c>
      <c r="H471" s="10">
        <v>0</v>
      </c>
      <c r="I471" s="8" t="s">
        <v>73</v>
      </c>
      <c r="J471" s="72">
        <v>0</v>
      </c>
      <c r="K471" s="163">
        <v>457</v>
      </c>
      <c r="L471" s="163">
        <v>0</v>
      </c>
      <c r="M471" s="163">
        <v>0</v>
      </c>
      <c r="N471" s="163">
        <v>417</v>
      </c>
      <c r="O471" s="163">
        <v>150</v>
      </c>
      <c r="P471" s="163">
        <v>457</v>
      </c>
      <c r="Q471" s="164">
        <v>14</v>
      </c>
      <c r="R471" s="164">
        <v>73</v>
      </c>
      <c r="S471" s="164">
        <v>148</v>
      </c>
      <c r="T471" s="164">
        <v>21.1</v>
      </c>
      <c r="U471" s="164">
        <v>5</v>
      </c>
      <c r="V471" s="164">
        <v>7</v>
      </c>
      <c r="W471" s="165">
        <f t="shared" si="9"/>
        <v>268.10000000000002</v>
      </c>
    </row>
    <row r="472" spans="1:23" s="161" customFormat="1" ht="15" x14ac:dyDescent="0.3">
      <c r="A472" s="180" t="s">
        <v>1632</v>
      </c>
      <c r="B472" s="158" t="s">
        <v>1633</v>
      </c>
      <c r="C472" s="181" t="s">
        <v>1634</v>
      </c>
      <c r="D472" s="157" t="s">
        <v>212</v>
      </c>
      <c r="E472" s="8" t="s">
        <v>5082</v>
      </c>
      <c r="F472" s="8" t="s">
        <v>5083</v>
      </c>
      <c r="G472" s="10" t="s">
        <v>72</v>
      </c>
      <c r="H472" s="10">
        <v>0</v>
      </c>
      <c r="I472" s="8" t="s">
        <v>73</v>
      </c>
      <c r="J472" s="72">
        <v>0</v>
      </c>
      <c r="K472" s="163">
        <v>240</v>
      </c>
      <c r="L472" s="163">
        <v>0</v>
      </c>
      <c r="M472" s="163">
        <v>0</v>
      </c>
      <c r="N472" s="163">
        <v>208</v>
      </c>
      <c r="O472" s="163">
        <v>14</v>
      </c>
      <c r="P472" s="163">
        <v>74</v>
      </c>
      <c r="Q472" s="164">
        <v>5</v>
      </c>
      <c r="R472" s="164">
        <v>23</v>
      </c>
      <c r="S472" s="164">
        <v>14.6</v>
      </c>
      <c r="T472" s="164">
        <v>2</v>
      </c>
      <c r="U472" s="164">
        <v>2</v>
      </c>
      <c r="V472" s="164">
        <v>1</v>
      </c>
      <c r="W472" s="165">
        <f t="shared" si="9"/>
        <v>47.6</v>
      </c>
    </row>
    <row r="473" spans="1:23" s="161" customFormat="1" ht="15" x14ac:dyDescent="0.3">
      <c r="A473" s="180" t="s">
        <v>1635</v>
      </c>
      <c r="B473" s="158" t="s">
        <v>1636</v>
      </c>
      <c r="C473" s="181" t="s">
        <v>1637</v>
      </c>
      <c r="D473" s="157" t="s">
        <v>86</v>
      </c>
      <c r="E473" s="8" t="s">
        <v>5085</v>
      </c>
      <c r="F473" s="8" t="s">
        <v>5084</v>
      </c>
      <c r="G473" s="10" t="s">
        <v>72</v>
      </c>
      <c r="H473" s="10">
        <v>0</v>
      </c>
      <c r="I473" s="8" t="s">
        <v>73</v>
      </c>
      <c r="J473" s="72">
        <v>0</v>
      </c>
      <c r="K473" s="163">
        <v>208</v>
      </c>
      <c r="L473" s="163">
        <v>0</v>
      </c>
      <c r="M473" s="163">
        <v>0</v>
      </c>
      <c r="N473" s="163">
        <v>183</v>
      </c>
      <c r="O473" s="163">
        <v>8</v>
      </c>
      <c r="P473" s="163">
        <v>74</v>
      </c>
      <c r="Q473" s="164">
        <v>0</v>
      </c>
      <c r="R473" s="164">
        <v>10</v>
      </c>
      <c r="S473" s="164">
        <v>3</v>
      </c>
      <c r="T473" s="164">
        <v>2</v>
      </c>
      <c r="U473" s="164">
        <v>2</v>
      </c>
      <c r="V473" s="164">
        <v>2</v>
      </c>
      <c r="W473" s="165">
        <f t="shared" si="9"/>
        <v>19</v>
      </c>
    </row>
    <row r="474" spans="1:23" s="161" customFormat="1" ht="15" x14ac:dyDescent="0.3">
      <c r="A474" s="180" t="s">
        <v>1638</v>
      </c>
      <c r="B474" s="158" t="s">
        <v>1639</v>
      </c>
      <c r="C474" s="181" t="s">
        <v>1640</v>
      </c>
      <c r="D474" s="157" t="s">
        <v>86</v>
      </c>
      <c r="E474" s="8" t="s">
        <v>5085</v>
      </c>
      <c r="F474" s="8" t="s">
        <v>5084</v>
      </c>
      <c r="G474" s="10" t="s">
        <v>72</v>
      </c>
      <c r="H474" s="10">
        <v>0</v>
      </c>
      <c r="I474" s="8" t="s">
        <v>73</v>
      </c>
      <c r="J474" s="72">
        <v>0</v>
      </c>
      <c r="K474" s="163">
        <v>418</v>
      </c>
      <c r="L474" s="163">
        <v>0</v>
      </c>
      <c r="M474" s="163">
        <v>0</v>
      </c>
      <c r="N474" s="163">
        <v>377</v>
      </c>
      <c r="O474" s="163">
        <v>18</v>
      </c>
      <c r="P474" s="163">
        <v>65</v>
      </c>
      <c r="Q474" s="164">
        <v>17</v>
      </c>
      <c r="R474" s="164">
        <v>13</v>
      </c>
      <c r="S474" s="164">
        <v>6.3</v>
      </c>
      <c r="T474" s="164">
        <v>3</v>
      </c>
      <c r="U474" s="164">
        <v>3</v>
      </c>
      <c r="V474" s="164">
        <v>4</v>
      </c>
      <c r="W474" s="165">
        <f t="shared" si="9"/>
        <v>46.3</v>
      </c>
    </row>
    <row r="475" spans="1:23" s="161" customFormat="1" ht="15" x14ac:dyDescent="0.3">
      <c r="A475" s="180" t="s">
        <v>1641</v>
      </c>
      <c r="B475" s="158" t="s">
        <v>1642</v>
      </c>
      <c r="C475" s="181" t="s">
        <v>1643</v>
      </c>
      <c r="D475" s="157" t="s">
        <v>211</v>
      </c>
      <c r="E475" s="8" t="s">
        <v>71</v>
      </c>
      <c r="F475" s="8" t="s">
        <v>5081</v>
      </c>
      <c r="G475" s="10" t="s">
        <v>72</v>
      </c>
      <c r="H475" s="10">
        <v>0</v>
      </c>
      <c r="I475" s="8" t="s">
        <v>73</v>
      </c>
      <c r="J475" s="72">
        <v>0</v>
      </c>
      <c r="K475" s="163">
        <v>529</v>
      </c>
      <c r="L475" s="163">
        <v>0</v>
      </c>
      <c r="M475" s="163">
        <v>0</v>
      </c>
      <c r="N475" s="163">
        <v>387</v>
      </c>
      <c r="O475" s="163">
        <v>81</v>
      </c>
      <c r="P475" s="163">
        <v>70</v>
      </c>
      <c r="Q475" s="164">
        <v>10</v>
      </c>
      <c r="R475" s="164">
        <v>31</v>
      </c>
      <c r="S475" s="164">
        <v>19.399999999999999</v>
      </c>
      <c r="T475" s="164">
        <v>2.5</v>
      </c>
      <c r="U475" s="164">
        <v>2</v>
      </c>
      <c r="V475" s="164">
        <v>2</v>
      </c>
      <c r="W475" s="165">
        <f t="shared" si="9"/>
        <v>66.900000000000006</v>
      </c>
    </row>
    <row r="476" spans="1:23" s="161" customFormat="1" ht="15" x14ac:dyDescent="0.3">
      <c r="A476" s="180" t="s">
        <v>1644</v>
      </c>
      <c r="B476" s="158" t="s">
        <v>1645</v>
      </c>
      <c r="C476" s="181" t="s">
        <v>1646</v>
      </c>
      <c r="D476" s="157" t="s">
        <v>86</v>
      </c>
      <c r="E476" s="8" t="s">
        <v>5085</v>
      </c>
      <c r="F476" s="8" t="s">
        <v>5084</v>
      </c>
      <c r="G476" s="10" t="s">
        <v>72</v>
      </c>
      <c r="H476" s="10">
        <v>0</v>
      </c>
      <c r="I476" s="8" t="s">
        <v>73</v>
      </c>
      <c r="J476" s="72">
        <v>0</v>
      </c>
      <c r="K476" s="163">
        <v>336</v>
      </c>
      <c r="L476" s="163">
        <v>0</v>
      </c>
      <c r="M476" s="163">
        <v>0</v>
      </c>
      <c r="N476" s="163">
        <v>282</v>
      </c>
      <c r="O476" s="163">
        <v>15</v>
      </c>
      <c r="P476" s="163">
        <v>52</v>
      </c>
      <c r="Q476" s="164">
        <v>2</v>
      </c>
      <c r="R476" s="164">
        <v>28</v>
      </c>
      <c r="S476" s="164">
        <v>3.4</v>
      </c>
      <c r="T476" s="164">
        <v>2</v>
      </c>
      <c r="U476" s="164">
        <v>3</v>
      </c>
      <c r="V476" s="164">
        <v>3</v>
      </c>
      <c r="W476" s="165">
        <f t="shared" si="9"/>
        <v>41.4</v>
      </c>
    </row>
    <row r="477" spans="1:23" s="161" customFormat="1" ht="15" x14ac:dyDescent="0.3">
      <c r="A477" s="180" t="s">
        <v>1647</v>
      </c>
      <c r="B477" s="158" t="s">
        <v>1648</v>
      </c>
      <c r="C477" s="181" t="s">
        <v>1649</v>
      </c>
      <c r="D477" s="157" t="s">
        <v>5079</v>
      </c>
      <c r="E477" s="8" t="s">
        <v>92</v>
      </c>
      <c r="F477" s="8" t="s">
        <v>92</v>
      </c>
      <c r="G477" s="10" t="s">
        <v>72</v>
      </c>
      <c r="H477" s="10">
        <v>0</v>
      </c>
      <c r="I477" s="8" t="s">
        <v>73</v>
      </c>
      <c r="J477" s="72">
        <v>0</v>
      </c>
      <c r="K477" s="163">
        <v>238</v>
      </c>
      <c r="L477" s="163">
        <v>0</v>
      </c>
      <c r="M477" s="163">
        <v>0</v>
      </c>
      <c r="N477" s="163">
        <v>223</v>
      </c>
      <c r="O477" s="163">
        <v>28</v>
      </c>
      <c r="P477" s="163">
        <v>238</v>
      </c>
      <c r="Q477" s="164">
        <v>17</v>
      </c>
      <c r="R477" s="164">
        <v>34</v>
      </c>
      <c r="S477" s="164">
        <v>54.6</v>
      </c>
      <c r="T477" s="164">
        <v>6</v>
      </c>
      <c r="U477" s="164">
        <v>3</v>
      </c>
      <c r="V477" s="164">
        <v>4</v>
      </c>
      <c r="W477" s="165">
        <f t="shared" si="9"/>
        <v>118.6</v>
      </c>
    </row>
    <row r="478" spans="1:23" s="161" customFormat="1" ht="15" x14ac:dyDescent="0.3">
      <c r="A478" s="180" t="s">
        <v>1650</v>
      </c>
      <c r="B478" s="158" t="s">
        <v>1651</v>
      </c>
      <c r="C478" s="181" t="s">
        <v>1652</v>
      </c>
      <c r="D478" s="157" t="s">
        <v>212</v>
      </c>
      <c r="E478" s="8" t="s">
        <v>5082</v>
      </c>
      <c r="F478" s="8" t="s">
        <v>5083</v>
      </c>
      <c r="G478" s="10" t="s">
        <v>72</v>
      </c>
      <c r="H478" s="10">
        <v>0</v>
      </c>
      <c r="I478" s="8" t="s">
        <v>73</v>
      </c>
      <c r="J478" s="72">
        <v>0</v>
      </c>
      <c r="K478" s="163">
        <v>341</v>
      </c>
      <c r="L478" s="163">
        <v>0</v>
      </c>
      <c r="M478" s="163">
        <v>0</v>
      </c>
      <c r="N478" s="163">
        <v>320</v>
      </c>
      <c r="O478" s="163">
        <v>43</v>
      </c>
      <c r="P478" s="163">
        <v>67</v>
      </c>
      <c r="Q478" s="164">
        <v>11</v>
      </c>
      <c r="R478" s="164">
        <v>14</v>
      </c>
      <c r="S478" s="164">
        <v>4</v>
      </c>
      <c r="T478" s="164">
        <v>1</v>
      </c>
      <c r="U478" s="164">
        <v>2</v>
      </c>
      <c r="V478" s="164">
        <v>4</v>
      </c>
      <c r="W478" s="165">
        <f t="shared" si="9"/>
        <v>36</v>
      </c>
    </row>
    <row r="479" spans="1:23" s="161" customFormat="1" ht="15" x14ac:dyDescent="0.3">
      <c r="A479" s="180" t="s">
        <v>1653</v>
      </c>
      <c r="B479" s="158" t="s">
        <v>1654</v>
      </c>
      <c r="C479" s="181" t="s">
        <v>1655</v>
      </c>
      <c r="D479" s="157" t="s">
        <v>212</v>
      </c>
      <c r="E479" s="8" t="s">
        <v>5082</v>
      </c>
      <c r="F479" s="8" t="s">
        <v>5083</v>
      </c>
      <c r="G479" s="10" t="s">
        <v>72</v>
      </c>
      <c r="H479" s="10">
        <v>0</v>
      </c>
      <c r="I479" s="8" t="s">
        <v>73</v>
      </c>
      <c r="J479" s="72">
        <v>0</v>
      </c>
      <c r="K479" s="163">
        <v>290</v>
      </c>
      <c r="L479" s="163">
        <v>0</v>
      </c>
      <c r="M479" s="163">
        <v>0</v>
      </c>
      <c r="N479" s="163">
        <v>222</v>
      </c>
      <c r="O479" s="163">
        <v>9</v>
      </c>
      <c r="P479" s="163">
        <v>50</v>
      </c>
      <c r="Q479" s="164">
        <v>9</v>
      </c>
      <c r="R479" s="164">
        <v>18</v>
      </c>
      <c r="S479" s="164">
        <v>11</v>
      </c>
      <c r="T479" s="164">
        <v>2</v>
      </c>
      <c r="U479" s="164">
        <v>2</v>
      </c>
      <c r="V479" s="164">
        <v>3</v>
      </c>
      <c r="W479" s="165">
        <f t="shared" si="9"/>
        <v>45</v>
      </c>
    </row>
    <row r="480" spans="1:23" s="161" customFormat="1" ht="30" x14ac:dyDescent="0.3">
      <c r="A480" s="180" t="s">
        <v>1656</v>
      </c>
      <c r="B480" s="158" t="s">
        <v>1657</v>
      </c>
      <c r="C480" s="181" t="s">
        <v>1658</v>
      </c>
      <c r="D480" s="157" t="s">
        <v>86</v>
      </c>
      <c r="E480" s="8" t="s">
        <v>5085</v>
      </c>
      <c r="F480" s="8" t="s">
        <v>5084</v>
      </c>
      <c r="G480" s="10" t="s">
        <v>72</v>
      </c>
      <c r="H480" s="10">
        <v>0</v>
      </c>
      <c r="I480" s="8" t="s">
        <v>73</v>
      </c>
      <c r="J480" s="72">
        <v>0</v>
      </c>
      <c r="K480" s="163">
        <v>323</v>
      </c>
      <c r="L480" s="163">
        <v>0</v>
      </c>
      <c r="M480" s="163">
        <v>0</v>
      </c>
      <c r="N480" s="163">
        <v>257</v>
      </c>
      <c r="O480" s="163">
        <v>60</v>
      </c>
      <c r="P480" s="163">
        <v>45</v>
      </c>
      <c r="Q480" s="164">
        <v>11</v>
      </c>
      <c r="R480" s="164">
        <v>12</v>
      </c>
      <c r="S480" s="164">
        <v>3.2</v>
      </c>
      <c r="T480" s="164">
        <v>2</v>
      </c>
      <c r="U480" s="164">
        <v>2</v>
      </c>
      <c r="V480" s="164">
        <v>3</v>
      </c>
      <c r="W480" s="165">
        <f t="shared" si="9"/>
        <v>33.200000000000003</v>
      </c>
    </row>
    <row r="481" spans="1:23" s="161" customFormat="1" ht="15" x14ac:dyDescent="0.3">
      <c r="A481" s="180" t="s">
        <v>1659</v>
      </c>
      <c r="B481" s="158" t="s">
        <v>1660</v>
      </c>
      <c r="C481" s="181" t="s">
        <v>1661</v>
      </c>
      <c r="D481" s="157" t="s">
        <v>86</v>
      </c>
      <c r="E481" s="8" t="s">
        <v>5085</v>
      </c>
      <c r="F481" s="8" t="s">
        <v>5084</v>
      </c>
      <c r="G481" s="10" t="s">
        <v>72</v>
      </c>
      <c r="H481" s="10">
        <v>0</v>
      </c>
      <c r="I481" s="8" t="s">
        <v>73</v>
      </c>
      <c r="J481" s="72">
        <v>0</v>
      </c>
      <c r="K481" s="163">
        <v>237</v>
      </c>
      <c r="L481" s="163">
        <v>0</v>
      </c>
      <c r="M481" s="163">
        <v>0</v>
      </c>
      <c r="N481" s="163">
        <v>184</v>
      </c>
      <c r="O481" s="163">
        <v>3</v>
      </c>
      <c r="P481" s="163">
        <v>60</v>
      </c>
      <c r="Q481" s="164">
        <v>2</v>
      </c>
      <c r="R481" s="164">
        <v>15</v>
      </c>
      <c r="S481" s="164">
        <v>1</v>
      </c>
      <c r="T481" s="164">
        <v>2</v>
      </c>
      <c r="U481" s="164">
        <v>2</v>
      </c>
      <c r="V481" s="164">
        <v>4</v>
      </c>
      <c r="W481" s="165">
        <f t="shared" si="9"/>
        <v>26</v>
      </c>
    </row>
    <row r="482" spans="1:23" s="161" customFormat="1" ht="15" x14ac:dyDescent="0.3">
      <c r="A482" s="180" t="s">
        <v>1662</v>
      </c>
      <c r="B482" s="158" t="s">
        <v>1663</v>
      </c>
      <c r="C482" s="181" t="s">
        <v>1664</v>
      </c>
      <c r="D482" s="157" t="s">
        <v>211</v>
      </c>
      <c r="E482" s="8" t="s">
        <v>71</v>
      </c>
      <c r="F482" s="8" t="s">
        <v>5081</v>
      </c>
      <c r="G482" s="10" t="s">
        <v>72</v>
      </c>
      <c r="H482" s="10">
        <v>0</v>
      </c>
      <c r="I482" s="8" t="s">
        <v>73</v>
      </c>
      <c r="J482" s="72">
        <v>0</v>
      </c>
      <c r="K482" s="163">
        <v>275</v>
      </c>
      <c r="L482" s="163">
        <v>46</v>
      </c>
      <c r="M482" s="163">
        <v>1</v>
      </c>
      <c r="N482" s="163">
        <v>159</v>
      </c>
      <c r="O482" s="163">
        <v>8</v>
      </c>
      <c r="P482" s="163">
        <v>49</v>
      </c>
      <c r="Q482" s="164">
        <v>12</v>
      </c>
      <c r="R482" s="164">
        <v>12</v>
      </c>
      <c r="S482" s="164">
        <v>7</v>
      </c>
      <c r="T482" s="164">
        <v>2.9</v>
      </c>
      <c r="U482" s="164">
        <v>1</v>
      </c>
      <c r="V482" s="164">
        <v>3</v>
      </c>
      <c r="W482" s="165">
        <f t="shared" si="9"/>
        <v>37.9</v>
      </c>
    </row>
    <row r="483" spans="1:23" s="161" customFormat="1" ht="15" x14ac:dyDescent="0.3">
      <c r="A483" s="180" t="s">
        <v>1665</v>
      </c>
      <c r="B483" s="158" t="s">
        <v>1666</v>
      </c>
      <c r="C483" s="181" t="s">
        <v>1667</v>
      </c>
      <c r="D483" s="157" t="s">
        <v>5079</v>
      </c>
      <c r="E483" s="8" t="s">
        <v>92</v>
      </c>
      <c r="F483" s="8" t="s">
        <v>92</v>
      </c>
      <c r="G483" s="10" t="s">
        <v>72</v>
      </c>
      <c r="H483" s="10">
        <v>0</v>
      </c>
      <c r="I483" s="8" t="s">
        <v>73</v>
      </c>
      <c r="J483" s="72">
        <v>0</v>
      </c>
      <c r="K483" s="163">
        <v>455</v>
      </c>
      <c r="L483" s="163">
        <v>0</v>
      </c>
      <c r="M483" s="163">
        <v>0</v>
      </c>
      <c r="N483" s="163">
        <v>383</v>
      </c>
      <c r="O483" s="163">
        <v>77</v>
      </c>
      <c r="P483" s="163">
        <v>455</v>
      </c>
      <c r="Q483" s="164">
        <v>23</v>
      </c>
      <c r="R483" s="164">
        <v>94</v>
      </c>
      <c r="S483" s="164">
        <v>191.9</v>
      </c>
      <c r="T483" s="164">
        <v>35.1</v>
      </c>
      <c r="U483" s="164">
        <v>4</v>
      </c>
      <c r="V483" s="164">
        <v>4</v>
      </c>
      <c r="W483" s="165">
        <f t="shared" si="9"/>
        <v>352</v>
      </c>
    </row>
    <row r="484" spans="1:23" s="161" customFormat="1" ht="15" x14ac:dyDescent="0.3">
      <c r="A484" s="180" t="s">
        <v>1668</v>
      </c>
      <c r="B484" s="158" t="s">
        <v>1669</v>
      </c>
      <c r="C484" s="181" t="s">
        <v>1670</v>
      </c>
      <c r="D484" s="157" t="s">
        <v>5079</v>
      </c>
      <c r="E484" s="8" t="s">
        <v>92</v>
      </c>
      <c r="F484" s="8" t="s">
        <v>92</v>
      </c>
      <c r="G484" s="10" t="s">
        <v>72</v>
      </c>
      <c r="H484" s="10">
        <v>0</v>
      </c>
      <c r="I484" s="8" t="s">
        <v>73</v>
      </c>
      <c r="J484" s="72">
        <v>0</v>
      </c>
      <c r="K484" s="163">
        <v>339</v>
      </c>
      <c r="L484" s="163">
        <v>0</v>
      </c>
      <c r="M484" s="163">
        <v>0</v>
      </c>
      <c r="N484" s="163">
        <v>316</v>
      </c>
      <c r="O484" s="163">
        <v>99</v>
      </c>
      <c r="P484" s="163">
        <v>339</v>
      </c>
      <c r="Q484" s="164">
        <v>8</v>
      </c>
      <c r="R484" s="164">
        <v>53</v>
      </c>
      <c r="S484" s="164">
        <v>122</v>
      </c>
      <c r="T484" s="164">
        <v>24.7</v>
      </c>
      <c r="U484" s="164">
        <v>4</v>
      </c>
      <c r="V484" s="164">
        <v>5</v>
      </c>
      <c r="W484" s="165">
        <f t="shared" si="9"/>
        <v>216.7</v>
      </c>
    </row>
    <row r="485" spans="1:23" s="161" customFormat="1" ht="15" x14ac:dyDescent="0.3">
      <c r="A485" s="180" t="s">
        <v>1671</v>
      </c>
      <c r="B485" s="158" t="s">
        <v>1672</v>
      </c>
      <c r="C485" s="181" t="s">
        <v>1673</v>
      </c>
      <c r="D485" s="157" t="s">
        <v>212</v>
      </c>
      <c r="E485" s="8" t="s">
        <v>5082</v>
      </c>
      <c r="F485" s="8" t="s">
        <v>5083</v>
      </c>
      <c r="G485" s="10" t="s">
        <v>72</v>
      </c>
      <c r="H485" s="10">
        <v>0</v>
      </c>
      <c r="I485" s="8" t="s">
        <v>73</v>
      </c>
      <c r="J485" s="72">
        <v>0</v>
      </c>
      <c r="K485" s="163">
        <v>505</v>
      </c>
      <c r="L485" s="163">
        <v>0</v>
      </c>
      <c r="M485" s="163">
        <v>0</v>
      </c>
      <c r="N485" s="163">
        <v>486</v>
      </c>
      <c r="O485" s="163">
        <v>83</v>
      </c>
      <c r="P485" s="163">
        <v>119</v>
      </c>
      <c r="Q485" s="164">
        <v>5.6</v>
      </c>
      <c r="R485" s="164">
        <v>38</v>
      </c>
      <c r="S485" s="164">
        <v>6</v>
      </c>
      <c r="T485" s="164">
        <v>1</v>
      </c>
      <c r="U485" s="164">
        <v>2</v>
      </c>
      <c r="V485" s="164">
        <v>3</v>
      </c>
      <c r="W485" s="165">
        <f t="shared" si="9"/>
        <v>55.6</v>
      </c>
    </row>
    <row r="486" spans="1:23" s="161" customFormat="1" ht="15" x14ac:dyDescent="0.3">
      <c r="A486" s="180" t="s">
        <v>1674</v>
      </c>
      <c r="B486" s="158" t="s">
        <v>1675</v>
      </c>
      <c r="C486" s="181" t="s">
        <v>1676</v>
      </c>
      <c r="D486" s="157" t="s">
        <v>212</v>
      </c>
      <c r="E486" s="8" t="s">
        <v>5082</v>
      </c>
      <c r="F486" s="8" t="s">
        <v>5083</v>
      </c>
      <c r="G486" s="10" t="s">
        <v>72</v>
      </c>
      <c r="H486" s="10">
        <v>0</v>
      </c>
      <c r="I486" s="8" t="s">
        <v>73</v>
      </c>
      <c r="J486" s="72">
        <v>0</v>
      </c>
      <c r="K486" s="163">
        <v>327</v>
      </c>
      <c r="L486" s="163">
        <v>0</v>
      </c>
      <c r="M486" s="163">
        <v>0</v>
      </c>
      <c r="N486" s="163">
        <v>140</v>
      </c>
      <c r="O486" s="163">
        <v>17</v>
      </c>
      <c r="P486" s="163">
        <v>96</v>
      </c>
      <c r="Q486" s="164">
        <v>8</v>
      </c>
      <c r="R486" s="164">
        <v>22</v>
      </c>
      <c r="S486" s="164">
        <v>8</v>
      </c>
      <c r="T486" s="164">
        <v>1.9</v>
      </c>
      <c r="U486" s="164">
        <v>2</v>
      </c>
      <c r="V486" s="164">
        <v>2</v>
      </c>
      <c r="W486" s="165">
        <f t="shared" si="9"/>
        <v>43.9</v>
      </c>
    </row>
    <row r="487" spans="1:23" s="161" customFormat="1" ht="15" x14ac:dyDescent="0.3">
      <c r="A487" s="180" t="s">
        <v>1677</v>
      </c>
      <c r="B487" s="158" t="s">
        <v>1678</v>
      </c>
      <c r="C487" s="181" t="s">
        <v>1679</v>
      </c>
      <c r="D487" s="157" t="s">
        <v>211</v>
      </c>
      <c r="E487" s="8" t="s">
        <v>71</v>
      </c>
      <c r="F487" s="8" t="s">
        <v>5086</v>
      </c>
      <c r="G487" s="10" t="s">
        <v>73</v>
      </c>
      <c r="H487" s="10" t="s">
        <v>73</v>
      </c>
      <c r="I487" s="8" t="s">
        <v>73</v>
      </c>
      <c r="J487" s="72">
        <v>0</v>
      </c>
      <c r="K487" s="163">
        <v>96</v>
      </c>
      <c r="L487" s="163">
        <v>30</v>
      </c>
      <c r="M487" s="163">
        <v>2</v>
      </c>
      <c r="N487" s="163">
        <v>66</v>
      </c>
      <c r="O487" s="163">
        <v>18</v>
      </c>
      <c r="P487" s="163">
        <v>8</v>
      </c>
      <c r="Q487" s="164">
        <v>6</v>
      </c>
      <c r="R487" s="164">
        <v>3</v>
      </c>
      <c r="S487" s="164">
        <v>2.7</v>
      </c>
      <c r="T487" s="164">
        <v>0</v>
      </c>
      <c r="U487" s="164">
        <v>1</v>
      </c>
      <c r="V487" s="164">
        <v>1</v>
      </c>
      <c r="W487" s="165">
        <f t="shared" si="9"/>
        <v>13.7</v>
      </c>
    </row>
    <row r="488" spans="1:23" s="161" customFormat="1" ht="15" x14ac:dyDescent="0.3">
      <c r="A488" s="180" t="s">
        <v>1680</v>
      </c>
      <c r="B488" s="158" t="s">
        <v>1681</v>
      </c>
      <c r="C488" s="181" t="s">
        <v>1682</v>
      </c>
      <c r="D488" s="157" t="s">
        <v>212</v>
      </c>
      <c r="E488" s="8" t="s">
        <v>5082</v>
      </c>
      <c r="F488" s="8" t="s">
        <v>5088</v>
      </c>
      <c r="G488" s="10" t="s">
        <v>73</v>
      </c>
      <c r="H488" s="10" t="s">
        <v>73</v>
      </c>
      <c r="I488" s="8" t="s">
        <v>73</v>
      </c>
      <c r="J488" s="72">
        <v>0</v>
      </c>
      <c r="K488" s="163">
        <v>208</v>
      </c>
      <c r="L488" s="163">
        <v>0</v>
      </c>
      <c r="M488" s="163">
        <v>0</v>
      </c>
      <c r="N488" s="163">
        <v>176</v>
      </c>
      <c r="O488" s="163">
        <v>7</v>
      </c>
      <c r="P488" s="163">
        <v>34</v>
      </c>
      <c r="Q488" s="164">
        <v>13</v>
      </c>
      <c r="R488" s="164">
        <v>7</v>
      </c>
      <c r="S488" s="164">
        <v>3.3</v>
      </c>
      <c r="T488" s="164">
        <v>1</v>
      </c>
      <c r="U488" s="164">
        <v>1</v>
      </c>
      <c r="V488" s="164">
        <v>2</v>
      </c>
      <c r="W488" s="165">
        <f t="shared" si="9"/>
        <v>27.3</v>
      </c>
    </row>
    <row r="489" spans="1:23" s="161" customFormat="1" ht="15" x14ac:dyDescent="0.3">
      <c r="A489" s="180" t="s">
        <v>1683</v>
      </c>
      <c r="B489" s="158" t="s">
        <v>1684</v>
      </c>
      <c r="C489" s="181" t="s">
        <v>1685</v>
      </c>
      <c r="D489" s="157" t="s">
        <v>211</v>
      </c>
      <c r="E489" s="8" t="s">
        <v>71</v>
      </c>
      <c r="F489" s="8" t="s">
        <v>71</v>
      </c>
      <c r="G489" s="10" t="s">
        <v>73</v>
      </c>
      <c r="H489" s="10" t="s">
        <v>72</v>
      </c>
      <c r="I489" s="8" t="s">
        <v>73</v>
      </c>
      <c r="J489" s="72">
        <v>0</v>
      </c>
      <c r="K489" s="163">
        <v>100</v>
      </c>
      <c r="L489" s="163">
        <v>0</v>
      </c>
      <c r="M489" s="163">
        <v>0</v>
      </c>
      <c r="N489" s="163">
        <v>58</v>
      </c>
      <c r="O489" s="163">
        <v>16</v>
      </c>
      <c r="P489" s="163">
        <v>20</v>
      </c>
      <c r="Q489" s="164">
        <v>4</v>
      </c>
      <c r="R489" s="164">
        <v>2</v>
      </c>
      <c r="S489" s="164">
        <v>0</v>
      </c>
      <c r="T489" s="164">
        <v>0</v>
      </c>
      <c r="U489" s="164">
        <v>0</v>
      </c>
      <c r="V489" s="164">
        <v>0</v>
      </c>
      <c r="W489" s="165">
        <f t="shared" si="9"/>
        <v>6</v>
      </c>
    </row>
    <row r="490" spans="1:23" s="161" customFormat="1" ht="15" x14ac:dyDescent="0.3">
      <c r="A490" s="180" t="s">
        <v>1686</v>
      </c>
      <c r="B490" s="158" t="s">
        <v>1687</v>
      </c>
      <c r="C490" s="181" t="s">
        <v>1688</v>
      </c>
      <c r="D490" s="157" t="s">
        <v>212</v>
      </c>
      <c r="E490" s="8" t="s">
        <v>5082</v>
      </c>
      <c r="F490" s="8" t="s">
        <v>5082</v>
      </c>
      <c r="G490" s="10" t="s">
        <v>73</v>
      </c>
      <c r="H490" s="10" t="s">
        <v>72</v>
      </c>
      <c r="I490" s="8" t="s">
        <v>73</v>
      </c>
      <c r="J490" s="72">
        <v>0</v>
      </c>
      <c r="K490" s="163">
        <v>90</v>
      </c>
      <c r="L490" s="163">
        <v>0</v>
      </c>
      <c r="M490" s="163">
        <v>0</v>
      </c>
      <c r="N490" s="163">
        <v>77</v>
      </c>
      <c r="O490" s="163">
        <v>5</v>
      </c>
      <c r="P490" s="163">
        <v>24</v>
      </c>
      <c r="Q490" s="164">
        <v>2</v>
      </c>
      <c r="R490" s="164">
        <v>3</v>
      </c>
      <c r="S490" s="164">
        <v>0</v>
      </c>
      <c r="T490" s="164">
        <v>0</v>
      </c>
      <c r="U490" s="164">
        <v>0</v>
      </c>
      <c r="V490" s="164">
        <v>1</v>
      </c>
      <c r="W490" s="165">
        <f t="shared" si="9"/>
        <v>6</v>
      </c>
    </row>
    <row r="491" spans="1:23" s="161" customFormat="1" ht="15" x14ac:dyDescent="0.3">
      <c r="A491" s="180" t="s">
        <v>1689</v>
      </c>
      <c r="B491" s="158" t="s">
        <v>1690</v>
      </c>
      <c r="C491" s="181" t="s">
        <v>1691</v>
      </c>
      <c r="D491" s="157" t="s">
        <v>212</v>
      </c>
      <c r="E491" s="8" t="s">
        <v>5082</v>
      </c>
      <c r="F491" s="8" t="s">
        <v>5082</v>
      </c>
      <c r="G491" s="10" t="s">
        <v>73</v>
      </c>
      <c r="H491" s="10" t="s">
        <v>72</v>
      </c>
      <c r="I491" s="8" t="s">
        <v>73</v>
      </c>
      <c r="J491" s="72">
        <v>0</v>
      </c>
      <c r="K491" s="163">
        <v>90</v>
      </c>
      <c r="L491" s="163">
        <v>0</v>
      </c>
      <c r="M491" s="163">
        <v>0</v>
      </c>
      <c r="N491" s="163">
        <v>80</v>
      </c>
      <c r="O491" s="163">
        <v>13</v>
      </c>
      <c r="P491" s="163">
        <v>19</v>
      </c>
      <c r="Q491" s="164">
        <v>1</v>
      </c>
      <c r="R491" s="164">
        <v>2</v>
      </c>
      <c r="S491" s="164">
        <v>0</v>
      </c>
      <c r="T491" s="164">
        <v>0</v>
      </c>
      <c r="U491" s="164">
        <v>1</v>
      </c>
      <c r="V491" s="164">
        <v>1</v>
      </c>
      <c r="W491" s="165">
        <f t="shared" si="9"/>
        <v>5</v>
      </c>
    </row>
    <row r="492" spans="1:23" s="161" customFormat="1" ht="15" x14ac:dyDescent="0.3">
      <c r="A492" s="180" t="s">
        <v>1167</v>
      </c>
      <c r="B492" s="158" t="s">
        <v>1692</v>
      </c>
      <c r="C492" s="181" t="s">
        <v>1693</v>
      </c>
      <c r="D492" s="157" t="s">
        <v>86</v>
      </c>
      <c r="E492" s="8" t="s">
        <v>5085</v>
      </c>
      <c r="F492" s="8" t="s">
        <v>5084</v>
      </c>
      <c r="G492" s="10" t="s">
        <v>72</v>
      </c>
      <c r="H492" s="10">
        <v>0</v>
      </c>
      <c r="I492" s="8" t="s">
        <v>73</v>
      </c>
      <c r="J492" s="72">
        <v>0</v>
      </c>
      <c r="K492" s="163">
        <v>204</v>
      </c>
      <c r="L492" s="163">
        <v>0</v>
      </c>
      <c r="M492" s="163">
        <v>0</v>
      </c>
      <c r="N492" s="163">
        <v>151</v>
      </c>
      <c r="O492" s="163">
        <v>19</v>
      </c>
      <c r="P492" s="163">
        <v>0</v>
      </c>
      <c r="Q492" s="164" t="s">
        <v>5093</v>
      </c>
      <c r="R492" s="164" t="s">
        <v>5093</v>
      </c>
      <c r="S492" s="164" t="s">
        <v>5093</v>
      </c>
      <c r="T492" s="164">
        <v>1</v>
      </c>
      <c r="U492" s="164" t="s">
        <v>5093</v>
      </c>
      <c r="V492" s="164" t="s">
        <v>5093</v>
      </c>
      <c r="W492" s="165">
        <f t="shared" si="9"/>
        <v>1</v>
      </c>
    </row>
    <row r="493" spans="1:23" s="161" customFormat="1" ht="15" x14ac:dyDescent="0.3">
      <c r="A493" s="180" t="s">
        <v>1167</v>
      </c>
      <c r="B493" s="158" t="s">
        <v>1694</v>
      </c>
      <c r="C493" s="181" t="s">
        <v>1695</v>
      </c>
      <c r="D493" s="157" t="s">
        <v>5080</v>
      </c>
      <c r="E493" s="8" t="s">
        <v>5080</v>
      </c>
      <c r="F493" s="8" t="s">
        <v>5080</v>
      </c>
      <c r="G493" s="10" t="s">
        <v>72</v>
      </c>
      <c r="H493" s="10">
        <v>0</v>
      </c>
      <c r="I493" s="8" t="s">
        <v>73</v>
      </c>
      <c r="J493" s="72">
        <v>0</v>
      </c>
      <c r="K493" s="163">
        <v>202</v>
      </c>
      <c r="L493" s="163">
        <v>0</v>
      </c>
      <c r="M493" s="163">
        <v>0</v>
      </c>
      <c r="N493" s="163">
        <v>144</v>
      </c>
      <c r="O493" s="163">
        <v>21</v>
      </c>
      <c r="P493" s="163">
        <v>40</v>
      </c>
      <c r="Q493" s="164" t="s">
        <v>5093</v>
      </c>
      <c r="R493" s="164" t="s">
        <v>5093</v>
      </c>
      <c r="S493" s="164" t="s">
        <v>5093</v>
      </c>
      <c r="T493" s="164">
        <v>1</v>
      </c>
      <c r="U493" s="164" t="s">
        <v>5093</v>
      </c>
      <c r="V493" s="164" t="s">
        <v>5093</v>
      </c>
      <c r="W493" s="165">
        <f t="shared" si="9"/>
        <v>1</v>
      </c>
    </row>
    <row r="494" spans="1:23" s="161" customFormat="1" ht="15" x14ac:dyDescent="0.3">
      <c r="A494" s="180" t="s">
        <v>1167</v>
      </c>
      <c r="B494" s="158" t="s">
        <v>1696</v>
      </c>
      <c r="C494" s="181" t="s">
        <v>1697</v>
      </c>
      <c r="D494" s="157" t="s">
        <v>86</v>
      </c>
      <c r="E494" s="8" t="s">
        <v>5085</v>
      </c>
      <c r="F494" s="8" t="s">
        <v>5084</v>
      </c>
      <c r="G494" s="10" t="s">
        <v>72</v>
      </c>
      <c r="H494" s="10">
        <v>0</v>
      </c>
      <c r="I494" s="8" t="s">
        <v>73</v>
      </c>
      <c r="J494" s="72">
        <v>0</v>
      </c>
      <c r="K494" s="163">
        <v>192</v>
      </c>
      <c r="L494" s="163">
        <v>0</v>
      </c>
      <c r="M494" s="163">
        <v>0</v>
      </c>
      <c r="N494" s="163">
        <v>149</v>
      </c>
      <c r="O494" s="163">
        <v>7</v>
      </c>
      <c r="P494" s="163">
        <v>8</v>
      </c>
      <c r="Q494" s="164" t="s">
        <v>5093</v>
      </c>
      <c r="R494" s="164" t="s">
        <v>5093</v>
      </c>
      <c r="S494" s="164" t="s">
        <v>5093</v>
      </c>
      <c r="T494" s="164">
        <v>1</v>
      </c>
      <c r="U494" s="164" t="s">
        <v>5093</v>
      </c>
      <c r="V494" s="164" t="s">
        <v>5093</v>
      </c>
      <c r="W494" s="165">
        <f t="shared" si="9"/>
        <v>1</v>
      </c>
    </row>
    <row r="495" spans="1:23" s="161" customFormat="1" ht="15" x14ac:dyDescent="0.3">
      <c r="A495" s="180" t="s">
        <v>1698</v>
      </c>
      <c r="B495" s="158" t="s">
        <v>1699</v>
      </c>
      <c r="C495" s="181" t="s">
        <v>1700</v>
      </c>
      <c r="D495" s="157" t="s">
        <v>211</v>
      </c>
      <c r="E495" s="8" t="s">
        <v>71</v>
      </c>
      <c r="F495" s="8" t="s">
        <v>5081</v>
      </c>
      <c r="G495" s="10" t="s">
        <v>72</v>
      </c>
      <c r="H495" s="10">
        <v>0</v>
      </c>
      <c r="I495" s="8" t="s">
        <v>73</v>
      </c>
      <c r="J495" s="72">
        <v>0</v>
      </c>
      <c r="K495" s="163">
        <v>338</v>
      </c>
      <c r="L495" s="163">
        <v>0</v>
      </c>
      <c r="M495" s="163">
        <v>0</v>
      </c>
      <c r="N495" s="163">
        <v>311</v>
      </c>
      <c r="O495" s="163">
        <v>149</v>
      </c>
      <c r="P495" s="163">
        <v>37</v>
      </c>
      <c r="Q495" s="164">
        <v>14</v>
      </c>
      <c r="R495" s="164">
        <v>21</v>
      </c>
      <c r="S495" s="164">
        <v>8.5</v>
      </c>
      <c r="T495" s="164">
        <v>2.8</v>
      </c>
      <c r="U495" s="164">
        <v>1</v>
      </c>
      <c r="V495" s="164">
        <v>3</v>
      </c>
      <c r="W495" s="165">
        <f t="shared" si="9"/>
        <v>50.3</v>
      </c>
    </row>
    <row r="496" spans="1:23" s="161" customFormat="1" ht="15" x14ac:dyDescent="0.3">
      <c r="A496" s="180" t="s">
        <v>1167</v>
      </c>
      <c r="B496" s="158" t="s">
        <v>1701</v>
      </c>
      <c r="C496" s="181" t="s">
        <v>1702</v>
      </c>
      <c r="D496" s="157" t="s">
        <v>83</v>
      </c>
      <c r="E496" s="8" t="s">
        <v>75</v>
      </c>
      <c r="F496" s="8" t="s">
        <v>75</v>
      </c>
      <c r="G496" s="10" t="s">
        <v>72</v>
      </c>
      <c r="H496" s="10">
        <v>0</v>
      </c>
      <c r="I496" s="8" t="s">
        <v>73</v>
      </c>
      <c r="J496" s="72">
        <v>0</v>
      </c>
      <c r="K496" s="163">
        <v>0</v>
      </c>
      <c r="L496" s="163">
        <v>62</v>
      </c>
      <c r="M496" s="163">
        <v>5</v>
      </c>
      <c r="N496" s="163">
        <v>0</v>
      </c>
      <c r="O496" s="163">
        <v>0</v>
      </c>
      <c r="P496" s="163">
        <v>0</v>
      </c>
      <c r="Q496" s="164">
        <v>5</v>
      </c>
      <c r="R496" s="164">
        <v>2</v>
      </c>
      <c r="S496" s="164">
        <v>3</v>
      </c>
      <c r="T496" s="164">
        <v>0</v>
      </c>
      <c r="U496" s="164">
        <v>1</v>
      </c>
      <c r="V496" s="164">
        <v>1</v>
      </c>
      <c r="W496" s="165">
        <f t="shared" si="9"/>
        <v>12</v>
      </c>
    </row>
    <row r="497" spans="1:23" s="161" customFormat="1" ht="15" x14ac:dyDescent="0.3">
      <c r="A497" s="180" t="s">
        <v>1167</v>
      </c>
      <c r="B497" s="158" t="s">
        <v>1703</v>
      </c>
      <c r="C497" s="181" t="s">
        <v>1704</v>
      </c>
      <c r="D497" s="157" t="s">
        <v>83</v>
      </c>
      <c r="E497" s="8" t="s">
        <v>75</v>
      </c>
      <c r="F497" s="8" t="s">
        <v>75</v>
      </c>
      <c r="G497" s="10" t="s">
        <v>72</v>
      </c>
      <c r="H497" s="10">
        <v>0</v>
      </c>
      <c r="I497" s="8" t="s">
        <v>73</v>
      </c>
      <c r="J497" s="72">
        <v>0</v>
      </c>
      <c r="K497" s="163">
        <v>0</v>
      </c>
      <c r="L497" s="163">
        <v>109</v>
      </c>
      <c r="M497" s="163">
        <v>7</v>
      </c>
      <c r="N497" s="163">
        <v>0</v>
      </c>
      <c r="O497" s="163">
        <v>0</v>
      </c>
      <c r="P497" s="163">
        <v>0</v>
      </c>
      <c r="Q497" s="164">
        <v>4</v>
      </c>
      <c r="R497" s="164">
        <v>16</v>
      </c>
      <c r="S497" s="164">
        <v>14</v>
      </c>
      <c r="T497" s="164">
        <v>0.9</v>
      </c>
      <c r="U497" s="164">
        <v>1</v>
      </c>
      <c r="V497" s="164">
        <v>1</v>
      </c>
      <c r="W497" s="165">
        <f t="shared" si="9"/>
        <v>36.9</v>
      </c>
    </row>
    <row r="498" spans="1:23" s="161" customFormat="1" ht="15" x14ac:dyDescent="0.3">
      <c r="A498" s="180" t="s">
        <v>1167</v>
      </c>
      <c r="B498" s="158" t="s">
        <v>1705</v>
      </c>
      <c r="C498" s="181" t="s">
        <v>1706</v>
      </c>
      <c r="D498" s="157" t="s">
        <v>83</v>
      </c>
      <c r="E498" s="8" t="s">
        <v>75</v>
      </c>
      <c r="F498" s="8" t="s">
        <v>75</v>
      </c>
      <c r="G498" s="10" t="s">
        <v>72</v>
      </c>
      <c r="H498" s="10">
        <v>0</v>
      </c>
      <c r="I498" s="8" t="s">
        <v>73</v>
      </c>
      <c r="J498" s="72">
        <v>0</v>
      </c>
      <c r="K498" s="163">
        <v>0</v>
      </c>
      <c r="L498" s="163">
        <v>1151</v>
      </c>
      <c r="M498" s="163">
        <v>55</v>
      </c>
      <c r="N498" s="163">
        <v>0</v>
      </c>
      <c r="O498" s="163">
        <v>0</v>
      </c>
      <c r="P498" s="163">
        <v>0</v>
      </c>
      <c r="Q498" s="164">
        <v>32</v>
      </c>
      <c r="R498" s="164">
        <v>82</v>
      </c>
      <c r="S498" s="164">
        <v>104.5</v>
      </c>
      <c r="T498" s="164">
        <v>2.7</v>
      </c>
      <c r="U498" s="164">
        <v>5</v>
      </c>
      <c r="V498" s="164">
        <v>3</v>
      </c>
      <c r="W498" s="165">
        <f t="shared" si="9"/>
        <v>229.2</v>
      </c>
    </row>
    <row r="499" spans="1:23" s="161" customFormat="1" ht="15" x14ac:dyDescent="0.3">
      <c r="A499" s="180" t="s">
        <v>1167</v>
      </c>
      <c r="B499" s="158" t="s">
        <v>1707</v>
      </c>
      <c r="C499" s="181" t="s">
        <v>1708</v>
      </c>
      <c r="D499" s="157" t="s">
        <v>83</v>
      </c>
      <c r="E499" s="8" t="s">
        <v>75</v>
      </c>
      <c r="F499" s="8" t="s">
        <v>75</v>
      </c>
      <c r="G499" s="10" t="s">
        <v>72</v>
      </c>
      <c r="H499" s="10">
        <v>0</v>
      </c>
      <c r="I499" s="8" t="s">
        <v>73</v>
      </c>
      <c r="J499" s="72">
        <v>0</v>
      </c>
      <c r="K499" s="163">
        <v>0</v>
      </c>
      <c r="L499" s="163">
        <v>235</v>
      </c>
      <c r="M499" s="163">
        <v>26</v>
      </c>
      <c r="N499" s="163">
        <v>0</v>
      </c>
      <c r="O499" s="163">
        <v>0</v>
      </c>
      <c r="P499" s="163">
        <v>0</v>
      </c>
      <c r="Q499" s="164">
        <v>5</v>
      </c>
      <c r="R499" s="164">
        <v>26</v>
      </c>
      <c r="S499" s="164">
        <v>24.8</v>
      </c>
      <c r="T499" s="164">
        <v>2.7</v>
      </c>
      <c r="U499" s="164">
        <v>2</v>
      </c>
      <c r="V499" s="164">
        <v>1</v>
      </c>
      <c r="W499" s="165">
        <f t="shared" si="9"/>
        <v>61.5</v>
      </c>
    </row>
    <row r="500" spans="1:23" s="161" customFormat="1" ht="15" x14ac:dyDescent="0.3">
      <c r="A500" s="180" t="s">
        <v>1167</v>
      </c>
      <c r="B500" s="158" t="s">
        <v>1709</v>
      </c>
      <c r="C500" s="181" t="s">
        <v>1710</v>
      </c>
      <c r="D500" s="157" t="s">
        <v>83</v>
      </c>
      <c r="E500" s="8" t="s">
        <v>75</v>
      </c>
      <c r="F500" s="8" t="s">
        <v>75</v>
      </c>
      <c r="G500" s="10" t="s">
        <v>72</v>
      </c>
      <c r="H500" s="10">
        <v>0</v>
      </c>
      <c r="I500" s="8" t="s">
        <v>73</v>
      </c>
      <c r="J500" s="72">
        <v>0</v>
      </c>
      <c r="K500" s="163">
        <v>0</v>
      </c>
      <c r="L500" s="163">
        <v>188</v>
      </c>
      <c r="M500" s="163">
        <v>13</v>
      </c>
      <c r="N500" s="163">
        <v>0</v>
      </c>
      <c r="O500" s="163">
        <v>0</v>
      </c>
      <c r="P500" s="163">
        <v>0</v>
      </c>
      <c r="Q500" s="164">
        <v>11</v>
      </c>
      <c r="R500" s="164">
        <v>21</v>
      </c>
      <c r="S500" s="164">
        <v>24.4</v>
      </c>
      <c r="T500" s="164">
        <v>2.7</v>
      </c>
      <c r="U500" s="164">
        <v>2</v>
      </c>
      <c r="V500" s="164">
        <v>1</v>
      </c>
      <c r="W500" s="165">
        <f t="shared" si="9"/>
        <v>62.1</v>
      </c>
    </row>
    <row r="501" spans="1:23" s="161" customFormat="1" ht="15" x14ac:dyDescent="0.3">
      <c r="A501" s="180" t="s">
        <v>1711</v>
      </c>
      <c r="B501" s="158" t="s">
        <v>1712</v>
      </c>
      <c r="C501" s="181" t="s">
        <v>1713</v>
      </c>
      <c r="D501" s="157" t="s">
        <v>211</v>
      </c>
      <c r="E501" s="8" t="s">
        <v>71</v>
      </c>
      <c r="F501" s="8" t="s">
        <v>5081</v>
      </c>
      <c r="G501" s="10" t="s">
        <v>72</v>
      </c>
      <c r="H501" s="10">
        <v>0</v>
      </c>
      <c r="I501" s="8" t="s">
        <v>73</v>
      </c>
      <c r="J501" s="72">
        <v>0</v>
      </c>
      <c r="K501" s="163">
        <v>281</v>
      </c>
      <c r="L501" s="163">
        <v>47</v>
      </c>
      <c r="M501" s="163">
        <v>6</v>
      </c>
      <c r="N501" s="163">
        <v>222</v>
      </c>
      <c r="O501" s="163">
        <v>61</v>
      </c>
      <c r="P501" s="163">
        <v>76</v>
      </c>
      <c r="Q501" s="164">
        <v>1</v>
      </c>
      <c r="R501" s="164">
        <v>28</v>
      </c>
      <c r="S501" s="164">
        <v>15.7</v>
      </c>
      <c r="T501" s="164">
        <v>2.8</v>
      </c>
      <c r="U501" s="164">
        <v>1</v>
      </c>
      <c r="V501" s="164">
        <v>3</v>
      </c>
      <c r="W501" s="165">
        <f t="shared" si="9"/>
        <v>51.5</v>
      </c>
    </row>
    <row r="502" spans="1:23" s="161" customFormat="1" ht="15" x14ac:dyDescent="0.3">
      <c r="A502" s="180" t="s">
        <v>1714</v>
      </c>
      <c r="B502" s="158" t="s">
        <v>1715</v>
      </c>
      <c r="C502" s="181" t="s">
        <v>1716</v>
      </c>
      <c r="D502" s="157" t="s">
        <v>211</v>
      </c>
      <c r="E502" s="8" t="s">
        <v>71</v>
      </c>
      <c r="F502" s="8" t="s">
        <v>5081</v>
      </c>
      <c r="G502" s="10" t="s">
        <v>72</v>
      </c>
      <c r="H502" s="10">
        <v>0</v>
      </c>
      <c r="I502" s="8" t="s">
        <v>73</v>
      </c>
      <c r="J502" s="72">
        <v>0</v>
      </c>
      <c r="K502" s="163">
        <v>458</v>
      </c>
      <c r="L502" s="163">
        <v>31</v>
      </c>
      <c r="M502" s="163">
        <v>3</v>
      </c>
      <c r="N502" s="163">
        <v>443</v>
      </c>
      <c r="O502" s="163">
        <v>156</v>
      </c>
      <c r="P502" s="163">
        <v>101</v>
      </c>
      <c r="Q502" s="164">
        <v>2</v>
      </c>
      <c r="R502" s="164">
        <v>48</v>
      </c>
      <c r="S502" s="164">
        <v>23</v>
      </c>
      <c r="T502" s="164">
        <v>3.8</v>
      </c>
      <c r="U502" s="164">
        <v>2</v>
      </c>
      <c r="V502" s="164">
        <v>4</v>
      </c>
      <c r="W502" s="165">
        <f t="shared" si="9"/>
        <v>82.8</v>
      </c>
    </row>
    <row r="503" spans="1:23" s="161" customFormat="1" ht="15" x14ac:dyDescent="0.3">
      <c r="A503" s="180" t="s">
        <v>1717</v>
      </c>
      <c r="B503" s="158" t="s">
        <v>1718</v>
      </c>
      <c r="C503" s="181" t="s">
        <v>1719</v>
      </c>
      <c r="D503" s="157" t="s">
        <v>211</v>
      </c>
      <c r="E503" s="8" t="s">
        <v>71</v>
      </c>
      <c r="F503" s="8" t="s">
        <v>5081</v>
      </c>
      <c r="G503" s="10" t="s">
        <v>72</v>
      </c>
      <c r="H503" s="10">
        <v>0</v>
      </c>
      <c r="I503" s="8" t="s">
        <v>73</v>
      </c>
      <c r="J503" s="72">
        <v>0</v>
      </c>
      <c r="K503" s="163">
        <v>684</v>
      </c>
      <c r="L503" s="163">
        <v>46</v>
      </c>
      <c r="M503" s="163">
        <v>1</v>
      </c>
      <c r="N503" s="163">
        <v>147</v>
      </c>
      <c r="O503" s="163">
        <v>23</v>
      </c>
      <c r="P503" s="163">
        <v>135</v>
      </c>
      <c r="Q503" s="164">
        <v>5</v>
      </c>
      <c r="R503" s="164">
        <v>48</v>
      </c>
      <c r="S503" s="164">
        <v>23</v>
      </c>
      <c r="T503" s="164">
        <v>7.6</v>
      </c>
      <c r="U503" s="164">
        <v>2</v>
      </c>
      <c r="V503" s="164">
        <v>3</v>
      </c>
      <c r="W503" s="165">
        <f t="shared" si="9"/>
        <v>88.6</v>
      </c>
    </row>
    <row r="504" spans="1:23" s="161" customFormat="1" ht="15" x14ac:dyDescent="0.3">
      <c r="A504" s="180" t="s">
        <v>1720</v>
      </c>
      <c r="B504" s="158" t="s">
        <v>1721</v>
      </c>
      <c r="C504" s="181" t="s">
        <v>1722</v>
      </c>
      <c r="D504" s="157" t="s">
        <v>211</v>
      </c>
      <c r="E504" s="8" t="s">
        <v>71</v>
      </c>
      <c r="F504" s="8" t="s">
        <v>5081</v>
      </c>
      <c r="G504" s="10" t="s">
        <v>72</v>
      </c>
      <c r="H504" s="10">
        <v>0</v>
      </c>
      <c r="I504" s="8" t="s">
        <v>73</v>
      </c>
      <c r="J504" s="72">
        <v>0</v>
      </c>
      <c r="K504" s="163">
        <v>444</v>
      </c>
      <c r="L504" s="163">
        <v>30</v>
      </c>
      <c r="M504" s="163">
        <v>3</v>
      </c>
      <c r="N504" s="163">
        <v>377</v>
      </c>
      <c r="O504" s="163">
        <v>158</v>
      </c>
      <c r="P504" s="163">
        <v>115</v>
      </c>
      <c r="Q504" s="164">
        <v>12</v>
      </c>
      <c r="R504" s="164">
        <v>31</v>
      </c>
      <c r="S504" s="164">
        <v>20.2</v>
      </c>
      <c r="T504" s="164">
        <v>3.9</v>
      </c>
      <c r="U504" s="164">
        <v>3</v>
      </c>
      <c r="V504" s="164">
        <v>2</v>
      </c>
      <c r="W504" s="165">
        <f t="shared" si="9"/>
        <v>72.100000000000009</v>
      </c>
    </row>
    <row r="505" spans="1:23" s="161" customFormat="1" ht="15" x14ac:dyDescent="0.3">
      <c r="A505" s="180" t="s">
        <v>1723</v>
      </c>
      <c r="B505" s="158" t="s">
        <v>1724</v>
      </c>
      <c r="C505" s="181" t="s">
        <v>1725</v>
      </c>
      <c r="D505" s="157" t="s">
        <v>211</v>
      </c>
      <c r="E505" s="8" t="s">
        <v>71</v>
      </c>
      <c r="F505" s="8" t="s">
        <v>5081</v>
      </c>
      <c r="G505" s="10" t="s">
        <v>72</v>
      </c>
      <c r="H505" s="10">
        <v>0</v>
      </c>
      <c r="I505" s="8" t="s">
        <v>73</v>
      </c>
      <c r="J505" s="72">
        <v>0</v>
      </c>
      <c r="K505" s="163">
        <v>529</v>
      </c>
      <c r="L505" s="163">
        <v>46</v>
      </c>
      <c r="M505" s="163">
        <v>4</v>
      </c>
      <c r="N505" s="163">
        <v>449</v>
      </c>
      <c r="O505" s="163">
        <v>261</v>
      </c>
      <c r="P505" s="163">
        <v>132</v>
      </c>
      <c r="Q505" s="164">
        <v>8</v>
      </c>
      <c r="R505" s="164">
        <v>45</v>
      </c>
      <c r="S505" s="164">
        <v>23</v>
      </c>
      <c r="T505" s="164">
        <v>5.9</v>
      </c>
      <c r="U505" s="164">
        <v>3</v>
      </c>
      <c r="V505" s="164">
        <v>2</v>
      </c>
      <c r="W505" s="165">
        <f t="shared" si="9"/>
        <v>86.9</v>
      </c>
    </row>
    <row r="506" spans="1:23" s="161" customFormat="1" ht="15" x14ac:dyDescent="0.3">
      <c r="A506" s="180" t="s">
        <v>1726</v>
      </c>
      <c r="B506" s="158" t="s">
        <v>1727</v>
      </c>
      <c r="C506" s="181" t="s">
        <v>1728</v>
      </c>
      <c r="D506" s="157" t="s">
        <v>211</v>
      </c>
      <c r="E506" s="8" t="s">
        <v>71</v>
      </c>
      <c r="F506" s="8" t="s">
        <v>5081</v>
      </c>
      <c r="G506" s="10" t="s">
        <v>72</v>
      </c>
      <c r="H506" s="10">
        <v>0</v>
      </c>
      <c r="I506" s="8" t="s">
        <v>73</v>
      </c>
      <c r="J506" s="72">
        <v>0</v>
      </c>
      <c r="K506" s="163">
        <v>578</v>
      </c>
      <c r="L506" s="163">
        <v>62</v>
      </c>
      <c r="M506" s="163">
        <v>4</v>
      </c>
      <c r="N506" s="163">
        <v>67</v>
      </c>
      <c r="O506" s="163">
        <v>19</v>
      </c>
      <c r="P506" s="163">
        <v>91</v>
      </c>
      <c r="Q506" s="164">
        <v>7</v>
      </c>
      <c r="R506" s="164">
        <v>31</v>
      </c>
      <c r="S506" s="164">
        <v>11</v>
      </c>
      <c r="T506" s="164">
        <v>8.6</v>
      </c>
      <c r="U506" s="164">
        <v>3</v>
      </c>
      <c r="V506" s="164">
        <v>2</v>
      </c>
      <c r="W506" s="165">
        <f t="shared" si="9"/>
        <v>62.6</v>
      </c>
    </row>
    <row r="507" spans="1:23" s="161" customFormat="1" ht="15" x14ac:dyDescent="0.3">
      <c r="A507" s="180" t="s">
        <v>1729</v>
      </c>
      <c r="B507" s="158" t="s">
        <v>1730</v>
      </c>
      <c r="C507" s="181" t="s">
        <v>1731</v>
      </c>
      <c r="D507" s="157" t="s">
        <v>213</v>
      </c>
      <c r="E507" s="8" t="s">
        <v>71</v>
      </c>
      <c r="F507" s="8" t="s">
        <v>5083</v>
      </c>
      <c r="G507" s="10" t="s">
        <v>72</v>
      </c>
      <c r="H507" s="10">
        <v>0</v>
      </c>
      <c r="I507" s="8" t="s">
        <v>73</v>
      </c>
      <c r="J507" s="72">
        <v>0</v>
      </c>
      <c r="K507" s="163">
        <v>439</v>
      </c>
      <c r="L507" s="163">
        <v>26</v>
      </c>
      <c r="M507" s="163">
        <v>2</v>
      </c>
      <c r="N507" s="163">
        <v>397</v>
      </c>
      <c r="O507" s="163">
        <v>61</v>
      </c>
      <c r="P507" s="163">
        <v>121</v>
      </c>
      <c r="Q507" s="164">
        <v>10</v>
      </c>
      <c r="R507" s="164">
        <v>32</v>
      </c>
      <c r="S507" s="164">
        <v>13</v>
      </c>
      <c r="T507" s="164">
        <v>3</v>
      </c>
      <c r="U507" s="164">
        <v>1</v>
      </c>
      <c r="V507" s="164">
        <v>5</v>
      </c>
      <c r="W507" s="165">
        <f t="shared" si="9"/>
        <v>64</v>
      </c>
    </row>
    <row r="508" spans="1:23" s="161" customFormat="1" ht="15" x14ac:dyDescent="0.3">
      <c r="A508" s="180" t="s">
        <v>1732</v>
      </c>
      <c r="B508" s="158" t="s">
        <v>1733</v>
      </c>
      <c r="C508" s="181" t="s">
        <v>1734</v>
      </c>
      <c r="D508" s="157" t="s">
        <v>211</v>
      </c>
      <c r="E508" s="8" t="s">
        <v>71</v>
      </c>
      <c r="F508" s="8" t="s">
        <v>5081</v>
      </c>
      <c r="G508" s="10" t="s">
        <v>72</v>
      </c>
      <c r="H508" s="10">
        <v>0</v>
      </c>
      <c r="I508" s="8" t="s">
        <v>73</v>
      </c>
      <c r="J508" s="72">
        <v>0</v>
      </c>
      <c r="K508" s="163">
        <v>455</v>
      </c>
      <c r="L508" s="163">
        <v>46</v>
      </c>
      <c r="M508" s="163">
        <v>4</v>
      </c>
      <c r="N508" s="163">
        <v>440</v>
      </c>
      <c r="O508" s="163">
        <v>189</v>
      </c>
      <c r="P508" s="163">
        <v>96</v>
      </c>
      <c r="Q508" s="164">
        <v>9</v>
      </c>
      <c r="R508" s="164">
        <v>35</v>
      </c>
      <c r="S508" s="164">
        <v>19.600000000000001</v>
      </c>
      <c r="T508" s="164">
        <v>2</v>
      </c>
      <c r="U508" s="164">
        <v>3</v>
      </c>
      <c r="V508" s="164">
        <v>3</v>
      </c>
      <c r="W508" s="165">
        <f t="shared" si="9"/>
        <v>71.599999999999994</v>
      </c>
    </row>
    <row r="509" spans="1:23" s="161" customFormat="1" ht="15" x14ac:dyDescent="0.3">
      <c r="A509" s="180" t="s">
        <v>1735</v>
      </c>
      <c r="B509" s="158" t="s">
        <v>1736</v>
      </c>
      <c r="C509" s="181" t="s">
        <v>1737</v>
      </c>
      <c r="D509" s="157" t="s">
        <v>211</v>
      </c>
      <c r="E509" s="8" t="s">
        <v>71</v>
      </c>
      <c r="F509" s="8" t="s">
        <v>5081</v>
      </c>
      <c r="G509" s="10" t="s">
        <v>72</v>
      </c>
      <c r="H509" s="10">
        <v>0</v>
      </c>
      <c r="I509" s="8" t="s">
        <v>73</v>
      </c>
      <c r="J509" s="72">
        <v>0</v>
      </c>
      <c r="K509" s="163">
        <v>600</v>
      </c>
      <c r="L509" s="163">
        <v>14</v>
      </c>
      <c r="M509" s="163">
        <v>1</v>
      </c>
      <c r="N509" s="163">
        <v>129</v>
      </c>
      <c r="O509" s="163">
        <v>15</v>
      </c>
      <c r="P509" s="163">
        <v>102</v>
      </c>
      <c r="Q509" s="164">
        <v>5</v>
      </c>
      <c r="R509" s="164">
        <v>37</v>
      </c>
      <c r="S509" s="164">
        <v>19</v>
      </c>
      <c r="T509" s="164">
        <v>3.9</v>
      </c>
      <c r="U509" s="164">
        <v>2</v>
      </c>
      <c r="V509" s="164">
        <v>3</v>
      </c>
      <c r="W509" s="165">
        <f t="shared" si="9"/>
        <v>69.900000000000006</v>
      </c>
    </row>
    <row r="510" spans="1:23" s="161" customFormat="1" ht="15" x14ac:dyDescent="0.3">
      <c r="A510" s="180" t="s">
        <v>1738</v>
      </c>
      <c r="B510" s="158" t="s">
        <v>1739</v>
      </c>
      <c r="C510" s="181" t="s">
        <v>1740</v>
      </c>
      <c r="D510" s="157" t="s">
        <v>211</v>
      </c>
      <c r="E510" s="8" t="s">
        <v>71</v>
      </c>
      <c r="F510" s="8" t="s">
        <v>5081</v>
      </c>
      <c r="G510" s="10" t="s">
        <v>72</v>
      </c>
      <c r="H510" s="10">
        <v>0</v>
      </c>
      <c r="I510" s="8" t="s">
        <v>73</v>
      </c>
      <c r="J510" s="72">
        <v>0</v>
      </c>
      <c r="K510" s="163">
        <v>886</v>
      </c>
      <c r="L510" s="163">
        <v>14</v>
      </c>
      <c r="M510" s="163">
        <v>1</v>
      </c>
      <c r="N510" s="163">
        <v>260</v>
      </c>
      <c r="O510" s="163">
        <v>29</v>
      </c>
      <c r="P510" s="163">
        <v>118</v>
      </c>
      <c r="Q510" s="164">
        <v>10</v>
      </c>
      <c r="R510" s="164">
        <v>52</v>
      </c>
      <c r="S510" s="164">
        <v>21.7</v>
      </c>
      <c r="T510" s="164">
        <v>4.8</v>
      </c>
      <c r="U510" s="164">
        <v>2</v>
      </c>
      <c r="V510" s="164">
        <v>3</v>
      </c>
      <c r="W510" s="165">
        <f t="shared" si="9"/>
        <v>93.5</v>
      </c>
    </row>
    <row r="511" spans="1:23" s="161" customFormat="1" ht="15" x14ac:dyDescent="0.3">
      <c r="A511" s="180" t="s">
        <v>1741</v>
      </c>
      <c r="B511" s="158" t="s">
        <v>1742</v>
      </c>
      <c r="C511" s="181" t="s">
        <v>1743</v>
      </c>
      <c r="D511" s="157" t="s">
        <v>213</v>
      </c>
      <c r="E511" s="8" t="s">
        <v>71</v>
      </c>
      <c r="F511" s="8" t="s">
        <v>5083</v>
      </c>
      <c r="G511" s="10" t="s">
        <v>72</v>
      </c>
      <c r="H511" s="10">
        <v>0</v>
      </c>
      <c r="I511" s="8" t="s">
        <v>73</v>
      </c>
      <c r="J511" s="72">
        <v>0</v>
      </c>
      <c r="K511" s="163">
        <v>582</v>
      </c>
      <c r="L511" s="163">
        <v>0</v>
      </c>
      <c r="M511" s="163">
        <v>0</v>
      </c>
      <c r="N511" s="163">
        <v>224</v>
      </c>
      <c r="O511" s="163">
        <v>0</v>
      </c>
      <c r="P511" s="163">
        <v>27</v>
      </c>
      <c r="Q511" s="164">
        <v>6</v>
      </c>
      <c r="R511" s="164">
        <v>19</v>
      </c>
      <c r="S511" s="164">
        <v>11.4</v>
      </c>
      <c r="T511" s="164">
        <v>1.9</v>
      </c>
      <c r="U511" s="164">
        <v>3</v>
      </c>
      <c r="V511" s="164">
        <v>2.7</v>
      </c>
      <c r="W511" s="165">
        <f t="shared" si="9"/>
        <v>44</v>
      </c>
    </row>
    <row r="512" spans="1:23" s="161" customFormat="1" ht="15" x14ac:dyDescent="0.3">
      <c r="A512" s="180" t="s">
        <v>1744</v>
      </c>
      <c r="B512" s="158" t="s">
        <v>1745</v>
      </c>
      <c r="C512" s="181" t="s">
        <v>1746</v>
      </c>
      <c r="D512" s="157" t="s">
        <v>211</v>
      </c>
      <c r="E512" s="8" t="s">
        <v>71</v>
      </c>
      <c r="F512" s="8" t="s">
        <v>5081</v>
      </c>
      <c r="G512" s="10" t="s">
        <v>72</v>
      </c>
      <c r="H512" s="10">
        <v>0</v>
      </c>
      <c r="I512" s="8" t="s">
        <v>73</v>
      </c>
      <c r="J512" s="72">
        <v>0</v>
      </c>
      <c r="K512" s="163">
        <v>177</v>
      </c>
      <c r="L512" s="163">
        <v>15</v>
      </c>
      <c r="M512" s="163">
        <v>3</v>
      </c>
      <c r="N512" s="163">
        <v>149</v>
      </c>
      <c r="O512" s="163">
        <v>8</v>
      </c>
      <c r="P512" s="163">
        <v>43</v>
      </c>
      <c r="Q512" s="164">
        <v>8</v>
      </c>
      <c r="R512" s="164">
        <v>17</v>
      </c>
      <c r="S512" s="164">
        <v>11.3</v>
      </c>
      <c r="T512" s="164">
        <v>3.9</v>
      </c>
      <c r="U512" s="164">
        <v>2</v>
      </c>
      <c r="V512" s="164">
        <v>1</v>
      </c>
      <c r="W512" s="165">
        <f t="shared" si="9"/>
        <v>43.199999999999996</v>
      </c>
    </row>
    <row r="513" spans="1:23" s="161" customFormat="1" ht="15" x14ac:dyDescent="0.3">
      <c r="A513" s="180" t="s">
        <v>1747</v>
      </c>
      <c r="B513" s="158" t="s">
        <v>1748</v>
      </c>
      <c r="C513" s="181" t="s">
        <v>1749</v>
      </c>
      <c r="D513" s="157" t="s">
        <v>213</v>
      </c>
      <c r="E513" s="8" t="s">
        <v>71</v>
      </c>
      <c r="F513" s="8" t="s">
        <v>5083</v>
      </c>
      <c r="G513" s="10" t="s">
        <v>72</v>
      </c>
      <c r="H513" s="10">
        <v>0</v>
      </c>
      <c r="I513" s="8" t="s">
        <v>73</v>
      </c>
      <c r="J513" s="72">
        <v>0</v>
      </c>
      <c r="K513" s="163">
        <v>330</v>
      </c>
      <c r="L513" s="163">
        <v>0</v>
      </c>
      <c r="M513" s="163">
        <v>0</v>
      </c>
      <c r="N513" s="163">
        <v>306</v>
      </c>
      <c r="O513" s="163">
        <v>108</v>
      </c>
      <c r="P513" s="163">
        <v>69</v>
      </c>
      <c r="Q513" s="164">
        <v>6</v>
      </c>
      <c r="R513" s="164">
        <v>25</v>
      </c>
      <c r="S513" s="164">
        <v>14</v>
      </c>
      <c r="T513" s="164">
        <v>1</v>
      </c>
      <c r="U513" s="164">
        <v>2</v>
      </c>
      <c r="V513" s="164">
        <v>2</v>
      </c>
      <c r="W513" s="165">
        <f t="shared" si="9"/>
        <v>50</v>
      </c>
    </row>
    <row r="514" spans="1:23" s="161" customFormat="1" ht="15" x14ac:dyDescent="0.3">
      <c r="A514" s="180" t="s">
        <v>1750</v>
      </c>
      <c r="B514" s="158" t="s">
        <v>1751</v>
      </c>
      <c r="C514" s="181" t="s">
        <v>1752</v>
      </c>
      <c r="D514" s="157" t="s">
        <v>211</v>
      </c>
      <c r="E514" s="8" t="s">
        <v>71</v>
      </c>
      <c r="F514" s="8" t="s">
        <v>5081</v>
      </c>
      <c r="G514" s="10" t="s">
        <v>72</v>
      </c>
      <c r="H514" s="10">
        <v>0</v>
      </c>
      <c r="I514" s="8" t="s">
        <v>73</v>
      </c>
      <c r="J514" s="72">
        <v>0</v>
      </c>
      <c r="K514" s="163">
        <v>231</v>
      </c>
      <c r="L514" s="163">
        <v>15</v>
      </c>
      <c r="M514" s="163">
        <v>2</v>
      </c>
      <c r="N514" s="163">
        <v>176</v>
      </c>
      <c r="O514" s="163">
        <v>8</v>
      </c>
      <c r="P514" s="163">
        <v>80</v>
      </c>
      <c r="Q514" s="164">
        <v>10</v>
      </c>
      <c r="R514" s="164">
        <v>31</v>
      </c>
      <c r="S514" s="164">
        <v>7</v>
      </c>
      <c r="T514" s="164">
        <v>5.6</v>
      </c>
      <c r="U514" s="164">
        <v>2</v>
      </c>
      <c r="V514" s="164">
        <v>3</v>
      </c>
      <c r="W514" s="165">
        <f t="shared" si="9"/>
        <v>58.6</v>
      </c>
    </row>
    <row r="515" spans="1:23" s="161" customFormat="1" ht="15" x14ac:dyDescent="0.3">
      <c r="A515" s="180" t="s">
        <v>1753</v>
      </c>
      <c r="B515" s="158" t="s">
        <v>1754</v>
      </c>
      <c r="C515" s="181" t="s">
        <v>1755</v>
      </c>
      <c r="D515" s="157" t="s">
        <v>211</v>
      </c>
      <c r="E515" s="8" t="s">
        <v>71</v>
      </c>
      <c r="F515" s="8" t="s">
        <v>5081</v>
      </c>
      <c r="G515" s="10" t="s">
        <v>72</v>
      </c>
      <c r="H515" s="10">
        <v>0</v>
      </c>
      <c r="I515" s="8" t="s">
        <v>73</v>
      </c>
      <c r="J515" s="72">
        <v>0</v>
      </c>
      <c r="K515" s="163">
        <v>421</v>
      </c>
      <c r="L515" s="163">
        <v>47</v>
      </c>
      <c r="M515" s="163">
        <v>1</v>
      </c>
      <c r="N515" s="163">
        <v>304</v>
      </c>
      <c r="O515" s="163">
        <v>78</v>
      </c>
      <c r="P515" s="163">
        <v>103</v>
      </c>
      <c r="Q515" s="164">
        <v>18</v>
      </c>
      <c r="R515" s="164">
        <v>31</v>
      </c>
      <c r="S515" s="164">
        <v>15.6</v>
      </c>
      <c r="T515" s="164">
        <v>3.9</v>
      </c>
      <c r="U515" s="164">
        <v>2</v>
      </c>
      <c r="V515" s="164">
        <v>2</v>
      </c>
      <c r="W515" s="165">
        <f t="shared" si="9"/>
        <v>72.5</v>
      </c>
    </row>
    <row r="516" spans="1:23" s="161" customFormat="1" ht="15" x14ac:dyDescent="0.3">
      <c r="A516" s="180" t="s">
        <v>1756</v>
      </c>
      <c r="B516" s="158" t="s">
        <v>1757</v>
      </c>
      <c r="C516" s="181" t="s">
        <v>1758</v>
      </c>
      <c r="D516" s="157" t="s">
        <v>211</v>
      </c>
      <c r="E516" s="8" t="s">
        <v>71</v>
      </c>
      <c r="F516" s="8" t="s">
        <v>5081</v>
      </c>
      <c r="G516" s="10" t="s">
        <v>72</v>
      </c>
      <c r="H516" s="10">
        <v>0</v>
      </c>
      <c r="I516" s="8" t="s">
        <v>73</v>
      </c>
      <c r="J516" s="72">
        <v>0</v>
      </c>
      <c r="K516" s="163">
        <v>612</v>
      </c>
      <c r="L516" s="163">
        <v>30</v>
      </c>
      <c r="M516" s="163">
        <v>6</v>
      </c>
      <c r="N516" s="163">
        <v>567</v>
      </c>
      <c r="O516" s="163">
        <v>233</v>
      </c>
      <c r="P516" s="163">
        <v>161</v>
      </c>
      <c r="Q516" s="164">
        <v>6</v>
      </c>
      <c r="R516" s="164">
        <v>54</v>
      </c>
      <c r="S516" s="164">
        <v>26.7</v>
      </c>
      <c r="T516" s="164">
        <v>6.7</v>
      </c>
      <c r="U516" s="164">
        <v>4</v>
      </c>
      <c r="V516" s="164">
        <v>2</v>
      </c>
      <c r="W516" s="165">
        <f t="shared" si="9"/>
        <v>99.4</v>
      </c>
    </row>
    <row r="517" spans="1:23" s="161" customFormat="1" ht="15" x14ac:dyDescent="0.3">
      <c r="A517" s="180" t="s">
        <v>1759</v>
      </c>
      <c r="B517" s="158" t="s">
        <v>1760</v>
      </c>
      <c r="C517" s="181" t="s">
        <v>1761</v>
      </c>
      <c r="D517" s="157" t="s">
        <v>211</v>
      </c>
      <c r="E517" s="8" t="s">
        <v>71</v>
      </c>
      <c r="F517" s="8" t="s">
        <v>5081</v>
      </c>
      <c r="G517" s="10" t="s">
        <v>72</v>
      </c>
      <c r="H517" s="10">
        <v>0</v>
      </c>
      <c r="I517" s="8" t="s">
        <v>73</v>
      </c>
      <c r="J517" s="72">
        <v>0</v>
      </c>
      <c r="K517" s="163">
        <v>228</v>
      </c>
      <c r="L517" s="163">
        <v>43</v>
      </c>
      <c r="M517" s="163">
        <v>0</v>
      </c>
      <c r="N517" s="163">
        <v>215</v>
      </c>
      <c r="O517" s="163">
        <v>29</v>
      </c>
      <c r="P517" s="163">
        <v>71</v>
      </c>
      <c r="Q517" s="164">
        <v>11</v>
      </c>
      <c r="R517" s="164">
        <v>25</v>
      </c>
      <c r="S517" s="164">
        <v>13.7</v>
      </c>
      <c r="T517" s="164">
        <v>5.9</v>
      </c>
      <c r="U517" s="164">
        <v>2</v>
      </c>
      <c r="V517" s="164">
        <v>4</v>
      </c>
      <c r="W517" s="165">
        <f t="shared" si="9"/>
        <v>61.6</v>
      </c>
    </row>
    <row r="518" spans="1:23" s="161" customFormat="1" ht="15" x14ac:dyDescent="0.3">
      <c r="A518" s="180" t="s">
        <v>1762</v>
      </c>
      <c r="B518" s="158" t="s">
        <v>1763</v>
      </c>
      <c r="C518" s="181" t="s">
        <v>1764</v>
      </c>
      <c r="D518" s="157" t="s">
        <v>211</v>
      </c>
      <c r="E518" s="8" t="s">
        <v>71</v>
      </c>
      <c r="F518" s="8" t="s">
        <v>5081</v>
      </c>
      <c r="G518" s="10" t="s">
        <v>72</v>
      </c>
      <c r="H518" s="10">
        <v>0</v>
      </c>
      <c r="I518" s="8" t="s">
        <v>73</v>
      </c>
      <c r="J518" s="72">
        <v>0</v>
      </c>
      <c r="K518" s="163">
        <v>648</v>
      </c>
      <c r="L518" s="163">
        <v>30</v>
      </c>
      <c r="M518" s="163">
        <v>3</v>
      </c>
      <c r="N518" s="163">
        <v>313</v>
      </c>
      <c r="O518" s="163">
        <v>31</v>
      </c>
      <c r="P518" s="163">
        <v>103</v>
      </c>
      <c r="Q518" s="164">
        <v>20</v>
      </c>
      <c r="R518" s="164">
        <v>22</v>
      </c>
      <c r="S518" s="164">
        <v>13.9</v>
      </c>
      <c r="T518" s="164">
        <v>3.8</v>
      </c>
      <c r="U518" s="164">
        <v>2</v>
      </c>
      <c r="V518" s="164">
        <v>4</v>
      </c>
      <c r="W518" s="165">
        <f t="shared" si="9"/>
        <v>65.699999999999989</v>
      </c>
    </row>
    <row r="519" spans="1:23" s="161" customFormat="1" ht="15" x14ac:dyDescent="0.3">
      <c r="A519" s="180" t="s">
        <v>1765</v>
      </c>
      <c r="B519" s="158" t="s">
        <v>1766</v>
      </c>
      <c r="C519" s="181" t="s">
        <v>1767</v>
      </c>
      <c r="D519" s="157" t="s">
        <v>213</v>
      </c>
      <c r="E519" s="8" t="s">
        <v>71</v>
      </c>
      <c r="F519" s="8" t="s">
        <v>5083</v>
      </c>
      <c r="G519" s="10" t="s">
        <v>72</v>
      </c>
      <c r="H519" s="10">
        <v>0</v>
      </c>
      <c r="I519" s="8" t="s">
        <v>73</v>
      </c>
      <c r="J519" s="72">
        <v>0</v>
      </c>
      <c r="K519" s="163">
        <v>295</v>
      </c>
      <c r="L519" s="163">
        <v>15</v>
      </c>
      <c r="M519" s="163">
        <v>4</v>
      </c>
      <c r="N519" s="163">
        <v>288</v>
      </c>
      <c r="O519" s="163">
        <v>23</v>
      </c>
      <c r="P519" s="163">
        <v>110</v>
      </c>
      <c r="Q519" s="164">
        <v>11</v>
      </c>
      <c r="R519" s="164">
        <v>18</v>
      </c>
      <c r="S519" s="164">
        <v>16.2</v>
      </c>
      <c r="T519" s="164">
        <v>2.9</v>
      </c>
      <c r="U519" s="164">
        <v>2</v>
      </c>
      <c r="V519" s="164">
        <v>4</v>
      </c>
      <c r="W519" s="165">
        <f t="shared" si="9"/>
        <v>54.1</v>
      </c>
    </row>
    <row r="520" spans="1:23" s="161" customFormat="1" ht="15" x14ac:dyDescent="0.3">
      <c r="A520" s="180" t="s">
        <v>1768</v>
      </c>
      <c r="B520" s="158" t="s">
        <v>1769</v>
      </c>
      <c r="C520" s="181" t="s">
        <v>1770</v>
      </c>
      <c r="D520" s="157" t="s">
        <v>5079</v>
      </c>
      <c r="E520" s="8" t="s">
        <v>92</v>
      </c>
      <c r="F520" s="8" t="s">
        <v>92</v>
      </c>
      <c r="G520" s="10" t="s">
        <v>72</v>
      </c>
      <c r="H520" s="10">
        <v>0</v>
      </c>
      <c r="I520" s="8" t="s">
        <v>73</v>
      </c>
      <c r="J520" s="72">
        <v>0</v>
      </c>
      <c r="K520" s="163">
        <v>324</v>
      </c>
      <c r="L520" s="163">
        <v>0</v>
      </c>
      <c r="M520" s="163">
        <v>0</v>
      </c>
      <c r="N520" s="163">
        <v>272</v>
      </c>
      <c r="O520" s="163">
        <v>32</v>
      </c>
      <c r="P520" s="163">
        <v>324</v>
      </c>
      <c r="Q520" s="164">
        <v>7</v>
      </c>
      <c r="R520" s="164">
        <v>53</v>
      </c>
      <c r="S520" s="164">
        <v>46.9</v>
      </c>
      <c r="T520" s="164">
        <v>5.9</v>
      </c>
      <c r="U520" s="164">
        <v>2</v>
      </c>
      <c r="V520" s="164">
        <v>5</v>
      </c>
      <c r="W520" s="165">
        <f t="shared" si="9"/>
        <v>119.80000000000001</v>
      </c>
    </row>
    <row r="521" spans="1:23" s="161" customFormat="1" ht="15" x14ac:dyDescent="0.3">
      <c r="A521" s="180" t="s">
        <v>1771</v>
      </c>
      <c r="B521" s="158" t="s">
        <v>1772</v>
      </c>
      <c r="C521" s="181" t="s">
        <v>1773</v>
      </c>
      <c r="D521" s="157" t="s">
        <v>211</v>
      </c>
      <c r="E521" s="8" t="s">
        <v>71</v>
      </c>
      <c r="F521" s="8" t="s">
        <v>5081</v>
      </c>
      <c r="G521" s="10" t="s">
        <v>72</v>
      </c>
      <c r="H521" s="10">
        <v>0</v>
      </c>
      <c r="I521" s="8" t="s">
        <v>73</v>
      </c>
      <c r="J521" s="72">
        <v>0</v>
      </c>
      <c r="K521" s="163">
        <v>336</v>
      </c>
      <c r="L521" s="163">
        <v>71</v>
      </c>
      <c r="M521" s="163">
        <v>3</v>
      </c>
      <c r="N521" s="163">
        <v>295</v>
      </c>
      <c r="O521" s="163">
        <v>36</v>
      </c>
      <c r="P521" s="163">
        <v>117</v>
      </c>
      <c r="Q521" s="164">
        <v>4</v>
      </c>
      <c r="R521" s="164">
        <v>36</v>
      </c>
      <c r="S521" s="164">
        <v>22.8</v>
      </c>
      <c r="T521" s="164">
        <v>2.9</v>
      </c>
      <c r="U521" s="164">
        <v>2</v>
      </c>
      <c r="V521" s="164">
        <v>2</v>
      </c>
      <c r="W521" s="165">
        <f t="shared" si="9"/>
        <v>69.7</v>
      </c>
    </row>
    <row r="522" spans="1:23" s="161" customFormat="1" ht="15" x14ac:dyDescent="0.3">
      <c r="A522" s="180" t="s">
        <v>1774</v>
      </c>
      <c r="B522" s="158" t="s">
        <v>1775</v>
      </c>
      <c r="C522" s="181" t="s">
        <v>1776</v>
      </c>
      <c r="D522" s="157" t="s">
        <v>211</v>
      </c>
      <c r="E522" s="8" t="s">
        <v>71</v>
      </c>
      <c r="F522" s="8" t="s">
        <v>5081</v>
      </c>
      <c r="G522" s="10" t="s">
        <v>72</v>
      </c>
      <c r="H522" s="10">
        <v>0</v>
      </c>
      <c r="I522" s="8" t="s">
        <v>73</v>
      </c>
      <c r="J522" s="72">
        <v>0</v>
      </c>
      <c r="K522" s="163">
        <v>183</v>
      </c>
      <c r="L522" s="163">
        <v>26</v>
      </c>
      <c r="M522" s="163">
        <v>0</v>
      </c>
      <c r="N522" s="163">
        <v>161</v>
      </c>
      <c r="O522" s="163">
        <v>9</v>
      </c>
      <c r="P522" s="163">
        <v>53</v>
      </c>
      <c r="Q522" s="164">
        <v>3</v>
      </c>
      <c r="R522" s="164">
        <v>18</v>
      </c>
      <c r="S522" s="164">
        <v>4</v>
      </c>
      <c r="T522" s="164">
        <v>1</v>
      </c>
      <c r="U522" s="164">
        <v>1</v>
      </c>
      <c r="V522" s="164">
        <v>2</v>
      </c>
      <c r="W522" s="165">
        <f t="shared" si="9"/>
        <v>29</v>
      </c>
    </row>
    <row r="523" spans="1:23" s="161" customFormat="1" ht="15" x14ac:dyDescent="0.3">
      <c r="A523" s="180" t="s">
        <v>1777</v>
      </c>
      <c r="B523" s="158" t="s">
        <v>1778</v>
      </c>
      <c r="C523" s="181" t="s">
        <v>1779</v>
      </c>
      <c r="D523" s="157" t="s">
        <v>211</v>
      </c>
      <c r="E523" s="8" t="s">
        <v>71</v>
      </c>
      <c r="F523" s="8" t="s">
        <v>5081</v>
      </c>
      <c r="G523" s="10" t="s">
        <v>72</v>
      </c>
      <c r="H523" s="10">
        <v>0</v>
      </c>
      <c r="I523" s="8" t="s">
        <v>73</v>
      </c>
      <c r="J523" s="72">
        <v>0</v>
      </c>
      <c r="K523" s="163">
        <v>205</v>
      </c>
      <c r="L523" s="163">
        <v>42</v>
      </c>
      <c r="M523" s="163">
        <v>2</v>
      </c>
      <c r="N523" s="163">
        <v>189</v>
      </c>
      <c r="O523" s="163">
        <v>34</v>
      </c>
      <c r="P523" s="163">
        <v>68</v>
      </c>
      <c r="Q523" s="164">
        <v>5</v>
      </c>
      <c r="R523" s="164">
        <v>16</v>
      </c>
      <c r="S523" s="164">
        <v>13.6</v>
      </c>
      <c r="T523" s="164">
        <v>3</v>
      </c>
      <c r="U523" s="164">
        <v>1</v>
      </c>
      <c r="V523" s="164">
        <v>2</v>
      </c>
      <c r="W523" s="165">
        <f t="shared" ref="W523:W586" si="10">SUM(Q523:V523)</f>
        <v>40.6</v>
      </c>
    </row>
    <row r="524" spans="1:23" s="161" customFormat="1" ht="15" x14ac:dyDescent="0.3">
      <c r="A524" s="180" t="s">
        <v>1780</v>
      </c>
      <c r="B524" s="158" t="s">
        <v>1781</v>
      </c>
      <c r="C524" s="181" t="s">
        <v>1782</v>
      </c>
      <c r="D524" s="157" t="s">
        <v>211</v>
      </c>
      <c r="E524" s="8" t="s">
        <v>71</v>
      </c>
      <c r="F524" s="8" t="s">
        <v>5081</v>
      </c>
      <c r="G524" s="10" t="s">
        <v>72</v>
      </c>
      <c r="H524" s="10">
        <v>0</v>
      </c>
      <c r="I524" s="8" t="s">
        <v>73</v>
      </c>
      <c r="J524" s="72">
        <v>0</v>
      </c>
      <c r="K524" s="163">
        <v>653</v>
      </c>
      <c r="L524" s="163">
        <v>30</v>
      </c>
      <c r="M524" s="163">
        <v>2</v>
      </c>
      <c r="N524" s="163">
        <v>62</v>
      </c>
      <c r="O524" s="163">
        <v>22</v>
      </c>
      <c r="P524" s="163">
        <v>108</v>
      </c>
      <c r="Q524" s="164">
        <v>7</v>
      </c>
      <c r="R524" s="164">
        <v>33</v>
      </c>
      <c r="S524" s="164">
        <v>8</v>
      </c>
      <c r="T524" s="164">
        <v>4.8</v>
      </c>
      <c r="U524" s="164">
        <v>1</v>
      </c>
      <c r="V524" s="164">
        <v>4</v>
      </c>
      <c r="W524" s="165">
        <f t="shared" si="10"/>
        <v>57.8</v>
      </c>
    </row>
    <row r="525" spans="1:23" s="161" customFormat="1" ht="15" x14ac:dyDescent="0.3">
      <c r="A525" s="180" t="s">
        <v>1783</v>
      </c>
      <c r="B525" s="158" t="s">
        <v>1784</v>
      </c>
      <c r="C525" s="181" t="s">
        <v>1785</v>
      </c>
      <c r="D525" s="157" t="s">
        <v>211</v>
      </c>
      <c r="E525" s="8" t="s">
        <v>71</v>
      </c>
      <c r="F525" s="8" t="s">
        <v>5081</v>
      </c>
      <c r="G525" s="10" t="s">
        <v>72</v>
      </c>
      <c r="H525" s="10">
        <v>0</v>
      </c>
      <c r="I525" s="8" t="s">
        <v>73</v>
      </c>
      <c r="J525" s="72">
        <v>0</v>
      </c>
      <c r="K525" s="163">
        <v>646</v>
      </c>
      <c r="L525" s="163">
        <v>46</v>
      </c>
      <c r="M525" s="163">
        <v>4</v>
      </c>
      <c r="N525" s="163">
        <v>56</v>
      </c>
      <c r="O525" s="163">
        <v>11</v>
      </c>
      <c r="P525" s="163">
        <v>97</v>
      </c>
      <c r="Q525" s="164">
        <v>1</v>
      </c>
      <c r="R525" s="164">
        <v>46</v>
      </c>
      <c r="S525" s="164">
        <v>16.600000000000001</v>
      </c>
      <c r="T525" s="164">
        <v>4.8</v>
      </c>
      <c r="U525" s="164">
        <v>2</v>
      </c>
      <c r="V525" s="164">
        <v>4</v>
      </c>
      <c r="W525" s="165">
        <f t="shared" si="10"/>
        <v>74.400000000000006</v>
      </c>
    </row>
    <row r="526" spans="1:23" s="161" customFormat="1" ht="15" x14ac:dyDescent="0.3">
      <c r="A526" s="180" t="s">
        <v>1786</v>
      </c>
      <c r="B526" s="158" t="s">
        <v>1787</v>
      </c>
      <c r="C526" s="181" t="s">
        <v>1788</v>
      </c>
      <c r="D526" s="157" t="s">
        <v>211</v>
      </c>
      <c r="E526" s="8" t="s">
        <v>71</v>
      </c>
      <c r="F526" s="8" t="s">
        <v>5081</v>
      </c>
      <c r="G526" s="10" t="s">
        <v>72</v>
      </c>
      <c r="H526" s="10">
        <v>0</v>
      </c>
      <c r="I526" s="8" t="s">
        <v>73</v>
      </c>
      <c r="J526" s="72">
        <v>0</v>
      </c>
      <c r="K526" s="163">
        <v>578</v>
      </c>
      <c r="L526" s="163">
        <v>46</v>
      </c>
      <c r="M526" s="163">
        <v>0</v>
      </c>
      <c r="N526" s="163">
        <v>448</v>
      </c>
      <c r="O526" s="163">
        <v>213</v>
      </c>
      <c r="P526" s="163">
        <v>104</v>
      </c>
      <c r="Q526" s="164">
        <v>10</v>
      </c>
      <c r="R526" s="164">
        <v>41</v>
      </c>
      <c r="S526" s="164">
        <v>16.600000000000001</v>
      </c>
      <c r="T526" s="164">
        <v>3.9</v>
      </c>
      <c r="U526" s="164">
        <v>2</v>
      </c>
      <c r="V526" s="164">
        <v>5</v>
      </c>
      <c r="W526" s="165">
        <f t="shared" si="10"/>
        <v>78.5</v>
      </c>
    </row>
    <row r="527" spans="1:23" s="161" customFormat="1" ht="15" x14ac:dyDescent="0.3">
      <c r="A527" s="180" t="s">
        <v>1789</v>
      </c>
      <c r="B527" s="158" t="s">
        <v>1790</v>
      </c>
      <c r="C527" s="181" t="s">
        <v>1791</v>
      </c>
      <c r="D527" s="157" t="s">
        <v>213</v>
      </c>
      <c r="E527" s="8" t="s">
        <v>71</v>
      </c>
      <c r="F527" s="8" t="s">
        <v>5083</v>
      </c>
      <c r="G527" s="10" t="s">
        <v>72</v>
      </c>
      <c r="H527" s="10">
        <v>0</v>
      </c>
      <c r="I527" s="8" t="s">
        <v>73</v>
      </c>
      <c r="J527" s="72">
        <v>0</v>
      </c>
      <c r="K527" s="163">
        <v>568</v>
      </c>
      <c r="L527" s="163">
        <v>43</v>
      </c>
      <c r="M527" s="163">
        <v>2</v>
      </c>
      <c r="N527" s="163">
        <v>538</v>
      </c>
      <c r="O527" s="163">
        <v>63</v>
      </c>
      <c r="P527" s="163">
        <v>177</v>
      </c>
      <c r="Q527" s="164">
        <v>18</v>
      </c>
      <c r="R527" s="164">
        <v>42</v>
      </c>
      <c r="S527" s="164">
        <v>15.3</v>
      </c>
      <c r="T527" s="164">
        <v>5</v>
      </c>
      <c r="U527" s="164">
        <v>3</v>
      </c>
      <c r="V527" s="164">
        <v>5</v>
      </c>
      <c r="W527" s="165">
        <f t="shared" si="10"/>
        <v>88.3</v>
      </c>
    </row>
    <row r="528" spans="1:23" s="161" customFormat="1" ht="30" x14ac:dyDescent="0.3">
      <c r="A528" s="180" t="s">
        <v>1792</v>
      </c>
      <c r="B528" s="158" t="s">
        <v>1793</v>
      </c>
      <c r="C528" s="181" t="s">
        <v>1794</v>
      </c>
      <c r="D528" s="157" t="s">
        <v>86</v>
      </c>
      <c r="E528" s="8" t="s">
        <v>5085</v>
      </c>
      <c r="F528" s="8" t="s">
        <v>5084</v>
      </c>
      <c r="G528" s="10" t="s">
        <v>72</v>
      </c>
      <c r="H528" s="10">
        <v>0</v>
      </c>
      <c r="I528" s="8" t="s">
        <v>73</v>
      </c>
      <c r="J528" s="72">
        <v>0</v>
      </c>
      <c r="K528" s="163">
        <v>199</v>
      </c>
      <c r="L528" s="163">
        <v>0</v>
      </c>
      <c r="M528" s="163">
        <v>0</v>
      </c>
      <c r="N528" s="163">
        <v>175</v>
      </c>
      <c r="O528" s="163">
        <v>16</v>
      </c>
      <c r="P528" s="163">
        <v>62</v>
      </c>
      <c r="Q528" s="164">
        <v>10</v>
      </c>
      <c r="R528" s="164">
        <v>9</v>
      </c>
      <c r="S528" s="164">
        <v>2</v>
      </c>
      <c r="T528" s="164">
        <v>4.5999999999999996</v>
      </c>
      <c r="U528" s="164">
        <v>3</v>
      </c>
      <c r="V528" s="164">
        <v>4.0999999999999996</v>
      </c>
      <c r="W528" s="165">
        <f t="shared" si="10"/>
        <v>32.700000000000003</v>
      </c>
    </row>
    <row r="529" spans="1:23" s="161" customFormat="1" ht="15" x14ac:dyDescent="0.3">
      <c r="A529" s="180" t="s">
        <v>1795</v>
      </c>
      <c r="B529" s="158" t="s">
        <v>1796</v>
      </c>
      <c r="C529" s="181" t="s">
        <v>1797</v>
      </c>
      <c r="D529" s="157" t="s">
        <v>211</v>
      </c>
      <c r="E529" s="8" t="s">
        <v>71</v>
      </c>
      <c r="F529" s="8" t="s">
        <v>5081</v>
      </c>
      <c r="G529" s="10" t="s">
        <v>72</v>
      </c>
      <c r="H529" s="10">
        <v>0</v>
      </c>
      <c r="I529" s="8" t="s">
        <v>73</v>
      </c>
      <c r="J529" s="72">
        <v>0</v>
      </c>
      <c r="K529" s="163">
        <v>458</v>
      </c>
      <c r="L529" s="163">
        <v>30</v>
      </c>
      <c r="M529" s="163">
        <v>2</v>
      </c>
      <c r="N529" s="163">
        <v>429</v>
      </c>
      <c r="O529" s="163">
        <v>164</v>
      </c>
      <c r="P529" s="163">
        <v>120</v>
      </c>
      <c r="Q529" s="164">
        <v>16</v>
      </c>
      <c r="R529" s="164">
        <v>34</v>
      </c>
      <c r="S529" s="164">
        <v>20.6</v>
      </c>
      <c r="T529" s="164">
        <v>5.6</v>
      </c>
      <c r="U529" s="164">
        <v>3</v>
      </c>
      <c r="V529" s="164">
        <v>3</v>
      </c>
      <c r="W529" s="165">
        <f t="shared" si="10"/>
        <v>82.199999999999989</v>
      </c>
    </row>
    <row r="530" spans="1:23" s="161" customFormat="1" ht="15" x14ac:dyDescent="0.3">
      <c r="A530" s="180" t="s">
        <v>1798</v>
      </c>
      <c r="B530" s="158" t="s">
        <v>1799</v>
      </c>
      <c r="C530" s="181" t="s">
        <v>1800</v>
      </c>
      <c r="D530" s="157" t="s">
        <v>211</v>
      </c>
      <c r="E530" s="8" t="s">
        <v>71</v>
      </c>
      <c r="F530" s="8" t="s">
        <v>5081</v>
      </c>
      <c r="G530" s="10" t="s">
        <v>72</v>
      </c>
      <c r="H530" s="10">
        <v>0</v>
      </c>
      <c r="I530" s="8" t="s">
        <v>73</v>
      </c>
      <c r="J530" s="72">
        <v>0</v>
      </c>
      <c r="K530" s="163">
        <v>427</v>
      </c>
      <c r="L530" s="163">
        <v>62</v>
      </c>
      <c r="M530" s="163">
        <v>6</v>
      </c>
      <c r="N530" s="163">
        <v>270</v>
      </c>
      <c r="O530" s="163">
        <v>39</v>
      </c>
      <c r="P530" s="163">
        <v>93</v>
      </c>
      <c r="Q530" s="164">
        <v>11</v>
      </c>
      <c r="R530" s="164">
        <v>29</v>
      </c>
      <c r="S530" s="164">
        <v>17.399999999999999</v>
      </c>
      <c r="T530" s="164">
        <v>4.9000000000000004</v>
      </c>
      <c r="U530" s="164">
        <v>2</v>
      </c>
      <c r="V530" s="164">
        <v>5</v>
      </c>
      <c r="W530" s="165">
        <f t="shared" si="10"/>
        <v>69.3</v>
      </c>
    </row>
    <row r="531" spans="1:23" s="161" customFormat="1" ht="15" x14ac:dyDescent="0.3">
      <c r="A531" s="180" t="s">
        <v>1801</v>
      </c>
      <c r="B531" s="158" t="s">
        <v>1802</v>
      </c>
      <c r="C531" s="181" t="s">
        <v>1803</v>
      </c>
      <c r="D531" s="157" t="s">
        <v>212</v>
      </c>
      <c r="E531" s="8" t="s">
        <v>5082</v>
      </c>
      <c r="F531" s="8" t="s">
        <v>5083</v>
      </c>
      <c r="G531" s="10" t="s">
        <v>72</v>
      </c>
      <c r="H531" s="10">
        <v>0</v>
      </c>
      <c r="I531" s="8" t="s">
        <v>73</v>
      </c>
      <c r="J531" s="72">
        <v>0</v>
      </c>
      <c r="K531" s="163">
        <v>217</v>
      </c>
      <c r="L531" s="163">
        <v>0</v>
      </c>
      <c r="M531" s="163">
        <v>0</v>
      </c>
      <c r="N531" s="163">
        <v>211</v>
      </c>
      <c r="O531" s="163">
        <v>93</v>
      </c>
      <c r="P531" s="163">
        <v>46</v>
      </c>
      <c r="Q531" s="164">
        <v>0</v>
      </c>
      <c r="R531" s="164">
        <v>25</v>
      </c>
      <c r="S531" s="164">
        <v>6</v>
      </c>
      <c r="T531" s="164">
        <v>3</v>
      </c>
      <c r="U531" s="164">
        <v>2</v>
      </c>
      <c r="V531" s="164">
        <v>5</v>
      </c>
      <c r="W531" s="165">
        <f t="shared" si="10"/>
        <v>41</v>
      </c>
    </row>
    <row r="532" spans="1:23" s="161" customFormat="1" ht="15" x14ac:dyDescent="0.3">
      <c r="A532" s="180" t="s">
        <v>1804</v>
      </c>
      <c r="B532" s="158" t="s">
        <v>1805</v>
      </c>
      <c r="C532" s="181" t="s">
        <v>1806</v>
      </c>
      <c r="D532" s="157" t="s">
        <v>212</v>
      </c>
      <c r="E532" s="8" t="s">
        <v>5082</v>
      </c>
      <c r="F532" s="8" t="s">
        <v>5083</v>
      </c>
      <c r="G532" s="10" t="s">
        <v>72</v>
      </c>
      <c r="H532" s="10">
        <v>0</v>
      </c>
      <c r="I532" s="8" t="s">
        <v>73</v>
      </c>
      <c r="J532" s="72">
        <v>0</v>
      </c>
      <c r="K532" s="163">
        <v>808</v>
      </c>
      <c r="L532" s="163">
        <v>0</v>
      </c>
      <c r="M532" s="163">
        <v>0</v>
      </c>
      <c r="N532" s="163">
        <v>193</v>
      </c>
      <c r="O532" s="163">
        <v>9</v>
      </c>
      <c r="P532" s="163">
        <v>93</v>
      </c>
      <c r="Q532" s="164">
        <v>13</v>
      </c>
      <c r="R532" s="164">
        <v>43</v>
      </c>
      <c r="S532" s="164">
        <v>12</v>
      </c>
      <c r="T532" s="164">
        <v>3.9</v>
      </c>
      <c r="U532" s="164">
        <v>2</v>
      </c>
      <c r="V532" s="164">
        <v>3</v>
      </c>
      <c r="W532" s="165">
        <f t="shared" si="10"/>
        <v>76.900000000000006</v>
      </c>
    </row>
    <row r="533" spans="1:23" s="161" customFormat="1" ht="15" x14ac:dyDescent="0.3">
      <c r="A533" s="180" t="s">
        <v>1807</v>
      </c>
      <c r="B533" s="158" t="s">
        <v>1808</v>
      </c>
      <c r="C533" s="181" t="s">
        <v>1809</v>
      </c>
      <c r="D533" s="157" t="s">
        <v>213</v>
      </c>
      <c r="E533" s="8" t="s">
        <v>71</v>
      </c>
      <c r="F533" s="8" t="s">
        <v>5083</v>
      </c>
      <c r="G533" s="10" t="s">
        <v>72</v>
      </c>
      <c r="H533" s="10">
        <v>0</v>
      </c>
      <c r="I533" s="8" t="s">
        <v>73</v>
      </c>
      <c r="J533" s="72">
        <v>0</v>
      </c>
      <c r="K533" s="163">
        <v>754</v>
      </c>
      <c r="L533" s="163">
        <v>43</v>
      </c>
      <c r="M533" s="163">
        <v>2</v>
      </c>
      <c r="N533" s="163">
        <v>662</v>
      </c>
      <c r="O533" s="163">
        <v>82</v>
      </c>
      <c r="P533" s="163">
        <v>214</v>
      </c>
      <c r="Q533" s="164">
        <v>15</v>
      </c>
      <c r="R533" s="164">
        <v>50</v>
      </c>
      <c r="S533" s="164">
        <v>19.399999999999999</v>
      </c>
      <c r="T533" s="164">
        <v>3.8</v>
      </c>
      <c r="U533" s="164">
        <v>2</v>
      </c>
      <c r="V533" s="164">
        <v>2</v>
      </c>
      <c r="W533" s="165">
        <f t="shared" si="10"/>
        <v>92.2</v>
      </c>
    </row>
    <row r="534" spans="1:23" s="161" customFormat="1" ht="15" x14ac:dyDescent="0.3">
      <c r="A534" s="180" t="s">
        <v>1810</v>
      </c>
      <c r="B534" s="158" t="s">
        <v>1811</v>
      </c>
      <c r="C534" s="181" t="s">
        <v>1812</v>
      </c>
      <c r="D534" s="157" t="s">
        <v>211</v>
      </c>
      <c r="E534" s="8" t="s">
        <v>71</v>
      </c>
      <c r="F534" s="8" t="s">
        <v>5081</v>
      </c>
      <c r="G534" s="10" t="s">
        <v>72</v>
      </c>
      <c r="H534" s="10">
        <v>0</v>
      </c>
      <c r="I534" s="8" t="s">
        <v>73</v>
      </c>
      <c r="J534" s="72">
        <v>0</v>
      </c>
      <c r="K534" s="163">
        <v>609</v>
      </c>
      <c r="L534" s="163">
        <v>14</v>
      </c>
      <c r="M534" s="163">
        <v>0</v>
      </c>
      <c r="N534" s="163">
        <v>55</v>
      </c>
      <c r="O534" s="163">
        <v>24</v>
      </c>
      <c r="P534" s="163">
        <v>94</v>
      </c>
      <c r="Q534" s="164">
        <v>12</v>
      </c>
      <c r="R534" s="164">
        <v>31</v>
      </c>
      <c r="S534" s="164">
        <v>9.9</v>
      </c>
      <c r="T534" s="164">
        <v>5.7</v>
      </c>
      <c r="U534" s="164">
        <v>2</v>
      </c>
      <c r="V534" s="164">
        <v>2</v>
      </c>
      <c r="W534" s="165">
        <f t="shared" si="10"/>
        <v>62.6</v>
      </c>
    </row>
    <row r="535" spans="1:23" s="161" customFormat="1" ht="15" x14ac:dyDescent="0.3">
      <c r="A535" s="180" t="s">
        <v>1813</v>
      </c>
      <c r="B535" s="158" t="s">
        <v>1814</v>
      </c>
      <c r="C535" s="181" t="s">
        <v>1815</v>
      </c>
      <c r="D535" s="157" t="s">
        <v>211</v>
      </c>
      <c r="E535" s="8" t="s">
        <v>71</v>
      </c>
      <c r="F535" s="8" t="s">
        <v>5081</v>
      </c>
      <c r="G535" s="10" t="s">
        <v>72</v>
      </c>
      <c r="H535" s="10">
        <v>0</v>
      </c>
      <c r="I535" s="8" t="s">
        <v>73</v>
      </c>
      <c r="J535" s="72">
        <v>0</v>
      </c>
      <c r="K535" s="163">
        <v>171</v>
      </c>
      <c r="L535" s="163">
        <v>31</v>
      </c>
      <c r="M535" s="163">
        <v>4</v>
      </c>
      <c r="N535" s="163">
        <v>142</v>
      </c>
      <c r="O535" s="163">
        <v>2</v>
      </c>
      <c r="P535" s="163">
        <v>62</v>
      </c>
      <c r="Q535" s="164">
        <v>8</v>
      </c>
      <c r="R535" s="164">
        <v>13</v>
      </c>
      <c r="S535" s="164">
        <v>13</v>
      </c>
      <c r="T535" s="164">
        <v>3.9</v>
      </c>
      <c r="U535" s="164">
        <v>2</v>
      </c>
      <c r="V535" s="164">
        <v>2</v>
      </c>
      <c r="W535" s="165">
        <f t="shared" si="10"/>
        <v>41.9</v>
      </c>
    </row>
    <row r="536" spans="1:23" s="161" customFormat="1" ht="15" x14ac:dyDescent="0.3">
      <c r="A536" s="180" t="s">
        <v>1816</v>
      </c>
      <c r="B536" s="158" t="s">
        <v>1817</v>
      </c>
      <c r="C536" s="181" t="s">
        <v>1818</v>
      </c>
      <c r="D536" s="157" t="s">
        <v>211</v>
      </c>
      <c r="E536" s="8" t="s">
        <v>71</v>
      </c>
      <c r="F536" s="8" t="s">
        <v>5081</v>
      </c>
      <c r="G536" s="10" t="s">
        <v>72</v>
      </c>
      <c r="H536" s="10">
        <v>0</v>
      </c>
      <c r="I536" s="8" t="s">
        <v>73</v>
      </c>
      <c r="J536" s="72">
        <v>0</v>
      </c>
      <c r="K536" s="163">
        <v>199</v>
      </c>
      <c r="L536" s="163">
        <v>31</v>
      </c>
      <c r="M536" s="163">
        <v>3</v>
      </c>
      <c r="N536" s="163">
        <v>182</v>
      </c>
      <c r="O536" s="163">
        <v>5</v>
      </c>
      <c r="P536" s="163">
        <v>64</v>
      </c>
      <c r="Q536" s="164">
        <v>6</v>
      </c>
      <c r="R536" s="164">
        <v>20</v>
      </c>
      <c r="S536" s="164">
        <v>11.3</v>
      </c>
      <c r="T536" s="164">
        <v>2.9</v>
      </c>
      <c r="U536" s="164">
        <v>2</v>
      </c>
      <c r="V536" s="164">
        <v>3</v>
      </c>
      <c r="W536" s="165">
        <f t="shared" si="10"/>
        <v>45.199999999999996</v>
      </c>
    </row>
    <row r="537" spans="1:23" s="161" customFormat="1" ht="15" x14ac:dyDescent="0.3">
      <c r="A537" s="180" t="s">
        <v>1819</v>
      </c>
      <c r="B537" s="158" t="s">
        <v>1820</v>
      </c>
      <c r="C537" s="181" t="s">
        <v>1821</v>
      </c>
      <c r="D537" s="157" t="s">
        <v>213</v>
      </c>
      <c r="E537" s="8" t="s">
        <v>71</v>
      </c>
      <c r="F537" s="8" t="s">
        <v>5083</v>
      </c>
      <c r="G537" s="10" t="s">
        <v>72</v>
      </c>
      <c r="H537" s="10">
        <v>0</v>
      </c>
      <c r="I537" s="8" t="s">
        <v>73</v>
      </c>
      <c r="J537" s="72">
        <v>0</v>
      </c>
      <c r="K537" s="163">
        <v>539</v>
      </c>
      <c r="L537" s="163">
        <v>42</v>
      </c>
      <c r="M537" s="163">
        <v>4</v>
      </c>
      <c r="N537" s="163">
        <v>487</v>
      </c>
      <c r="O537" s="163">
        <v>67</v>
      </c>
      <c r="P537" s="163">
        <v>135</v>
      </c>
      <c r="Q537" s="164">
        <v>19</v>
      </c>
      <c r="R537" s="164">
        <v>44</v>
      </c>
      <c r="S537" s="164">
        <v>14.9</v>
      </c>
      <c r="T537" s="164">
        <v>4.5999999999999996</v>
      </c>
      <c r="U537" s="164">
        <v>2</v>
      </c>
      <c r="V537" s="164">
        <v>4</v>
      </c>
      <c r="W537" s="165">
        <f t="shared" si="10"/>
        <v>88.5</v>
      </c>
    </row>
    <row r="538" spans="1:23" s="161" customFormat="1" ht="15" x14ac:dyDescent="0.3">
      <c r="A538" s="180" t="s">
        <v>1822</v>
      </c>
      <c r="B538" s="158" t="s">
        <v>1823</v>
      </c>
      <c r="C538" s="181" t="s">
        <v>1824</v>
      </c>
      <c r="D538" s="157" t="s">
        <v>211</v>
      </c>
      <c r="E538" s="8" t="s">
        <v>71</v>
      </c>
      <c r="F538" s="8" t="s">
        <v>5081</v>
      </c>
      <c r="G538" s="10" t="s">
        <v>72</v>
      </c>
      <c r="H538" s="10">
        <v>0</v>
      </c>
      <c r="I538" s="8" t="s">
        <v>73</v>
      </c>
      <c r="J538" s="72">
        <v>0</v>
      </c>
      <c r="K538" s="163">
        <v>554</v>
      </c>
      <c r="L538" s="163">
        <v>0</v>
      </c>
      <c r="M538" s="163">
        <v>0</v>
      </c>
      <c r="N538" s="163">
        <v>407</v>
      </c>
      <c r="O538" s="163">
        <v>85</v>
      </c>
      <c r="P538" s="163">
        <v>199</v>
      </c>
      <c r="Q538" s="164">
        <v>18</v>
      </c>
      <c r="R538" s="164">
        <v>60</v>
      </c>
      <c r="S538" s="164">
        <v>18.600000000000001</v>
      </c>
      <c r="T538" s="164">
        <v>8.5</v>
      </c>
      <c r="U538" s="164">
        <v>3</v>
      </c>
      <c r="V538" s="164">
        <v>7</v>
      </c>
      <c r="W538" s="165">
        <f t="shared" si="10"/>
        <v>115.1</v>
      </c>
    </row>
    <row r="539" spans="1:23" s="161" customFormat="1" ht="15" x14ac:dyDescent="0.3">
      <c r="A539" s="180" t="s">
        <v>1825</v>
      </c>
      <c r="B539" s="158" t="s">
        <v>1826</v>
      </c>
      <c r="C539" s="181" t="s">
        <v>1827</v>
      </c>
      <c r="D539" s="157" t="s">
        <v>213</v>
      </c>
      <c r="E539" s="8" t="s">
        <v>71</v>
      </c>
      <c r="F539" s="8" t="s">
        <v>5083</v>
      </c>
      <c r="G539" s="10" t="s">
        <v>72</v>
      </c>
      <c r="H539" s="10">
        <v>0</v>
      </c>
      <c r="I539" s="8" t="s">
        <v>73</v>
      </c>
      <c r="J539" s="72">
        <v>0</v>
      </c>
      <c r="K539" s="163">
        <v>387</v>
      </c>
      <c r="L539" s="163">
        <v>30</v>
      </c>
      <c r="M539" s="163">
        <v>2</v>
      </c>
      <c r="N539" s="163">
        <v>373</v>
      </c>
      <c r="O539" s="163">
        <v>36</v>
      </c>
      <c r="P539" s="163">
        <v>97</v>
      </c>
      <c r="Q539" s="164">
        <v>4</v>
      </c>
      <c r="R539" s="164">
        <v>27</v>
      </c>
      <c r="S539" s="164">
        <v>11.7</v>
      </c>
      <c r="T539" s="164">
        <v>5</v>
      </c>
      <c r="U539" s="164">
        <v>3</v>
      </c>
      <c r="V539" s="164">
        <v>5</v>
      </c>
      <c r="W539" s="165">
        <f t="shared" si="10"/>
        <v>55.7</v>
      </c>
    </row>
    <row r="540" spans="1:23" s="161" customFormat="1" ht="15" x14ac:dyDescent="0.3">
      <c r="A540" s="180" t="s">
        <v>1828</v>
      </c>
      <c r="B540" s="158" t="s">
        <v>1829</v>
      </c>
      <c r="C540" s="181" t="s">
        <v>1830</v>
      </c>
      <c r="D540" s="157" t="s">
        <v>211</v>
      </c>
      <c r="E540" s="8" t="s">
        <v>71</v>
      </c>
      <c r="F540" s="8" t="s">
        <v>5081</v>
      </c>
      <c r="G540" s="10" t="s">
        <v>72</v>
      </c>
      <c r="H540" s="10">
        <v>0</v>
      </c>
      <c r="I540" s="8" t="s">
        <v>73</v>
      </c>
      <c r="J540" s="72">
        <v>0</v>
      </c>
      <c r="K540" s="163">
        <v>357</v>
      </c>
      <c r="L540" s="163">
        <v>0</v>
      </c>
      <c r="M540" s="163">
        <v>0</v>
      </c>
      <c r="N540" s="163">
        <v>20</v>
      </c>
      <c r="O540" s="163">
        <v>0</v>
      </c>
      <c r="P540" s="163">
        <v>34</v>
      </c>
      <c r="Q540" s="164">
        <v>5</v>
      </c>
      <c r="R540" s="164">
        <v>13</v>
      </c>
      <c r="S540" s="164">
        <v>3.9</v>
      </c>
      <c r="T540" s="164">
        <v>2.8</v>
      </c>
      <c r="U540" s="164">
        <v>2</v>
      </c>
      <c r="V540" s="164">
        <v>1</v>
      </c>
      <c r="W540" s="165">
        <f t="shared" si="10"/>
        <v>27.7</v>
      </c>
    </row>
    <row r="541" spans="1:23" s="161" customFormat="1" ht="15" x14ac:dyDescent="0.3">
      <c r="A541" s="180" t="s">
        <v>1831</v>
      </c>
      <c r="B541" s="158" t="s">
        <v>1832</v>
      </c>
      <c r="C541" s="181" t="s">
        <v>1833</v>
      </c>
      <c r="D541" s="157" t="s">
        <v>5079</v>
      </c>
      <c r="E541" s="8" t="s">
        <v>92</v>
      </c>
      <c r="F541" s="8" t="s">
        <v>92</v>
      </c>
      <c r="G541" s="10" t="s">
        <v>72</v>
      </c>
      <c r="H541" s="10">
        <v>0</v>
      </c>
      <c r="I541" s="8" t="s">
        <v>73</v>
      </c>
      <c r="J541" s="72">
        <v>0</v>
      </c>
      <c r="K541" s="163">
        <v>225</v>
      </c>
      <c r="L541" s="163">
        <v>0</v>
      </c>
      <c r="M541" s="163">
        <v>0</v>
      </c>
      <c r="N541" s="163">
        <v>209</v>
      </c>
      <c r="O541" s="163">
        <v>101</v>
      </c>
      <c r="P541" s="163">
        <v>225</v>
      </c>
      <c r="Q541" s="164">
        <v>15</v>
      </c>
      <c r="R541" s="164">
        <v>37</v>
      </c>
      <c r="S541" s="164">
        <v>92</v>
      </c>
      <c r="T541" s="164">
        <v>13</v>
      </c>
      <c r="U541" s="164">
        <v>4</v>
      </c>
      <c r="V541" s="164">
        <v>3</v>
      </c>
      <c r="W541" s="165">
        <f t="shared" si="10"/>
        <v>164</v>
      </c>
    </row>
    <row r="542" spans="1:23" s="161" customFormat="1" ht="15" x14ac:dyDescent="0.3">
      <c r="A542" s="180" t="s">
        <v>1834</v>
      </c>
      <c r="B542" s="158" t="s">
        <v>1835</v>
      </c>
      <c r="C542" s="181" t="s">
        <v>1836</v>
      </c>
      <c r="D542" s="157" t="s">
        <v>211</v>
      </c>
      <c r="E542" s="8" t="s">
        <v>71</v>
      </c>
      <c r="F542" s="8" t="s">
        <v>5081</v>
      </c>
      <c r="G542" s="10" t="s">
        <v>72</v>
      </c>
      <c r="H542" s="10">
        <v>0</v>
      </c>
      <c r="I542" s="8" t="s">
        <v>73</v>
      </c>
      <c r="J542" s="72">
        <v>0</v>
      </c>
      <c r="K542" s="163">
        <v>374</v>
      </c>
      <c r="L542" s="163">
        <v>26</v>
      </c>
      <c r="M542" s="163">
        <v>1</v>
      </c>
      <c r="N542" s="163">
        <v>336</v>
      </c>
      <c r="O542" s="163">
        <v>42</v>
      </c>
      <c r="P542" s="163">
        <v>81</v>
      </c>
      <c r="Q542" s="164">
        <v>3</v>
      </c>
      <c r="R542" s="164">
        <v>30</v>
      </c>
      <c r="S542" s="164">
        <v>9.5</v>
      </c>
      <c r="T542" s="164">
        <v>2.9</v>
      </c>
      <c r="U542" s="164">
        <v>2</v>
      </c>
      <c r="V542" s="164">
        <v>2</v>
      </c>
      <c r="W542" s="165">
        <f t="shared" si="10"/>
        <v>49.4</v>
      </c>
    </row>
    <row r="543" spans="1:23" s="161" customFormat="1" ht="15" x14ac:dyDescent="0.3">
      <c r="A543" s="180" t="s">
        <v>1837</v>
      </c>
      <c r="B543" s="158" t="s">
        <v>1838</v>
      </c>
      <c r="C543" s="181" t="s">
        <v>1839</v>
      </c>
      <c r="D543" s="157" t="s">
        <v>211</v>
      </c>
      <c r="E543" s="8" t="s">
        <v>71</v>
      </c>
      <c r="F543" s="8" t="s">
        <v>5081</v>
      </c>
      <c r="G543" s="10" t="s">
        <v>72</v>
      </c>
      <c r="H543" s="10">
        <v>0</v>
      </c>
      <c r="I543" s="8" t="s">
        <v>73</v>
      </c>
      <c r="J543" s="72">
        <v>0</v>
      </c>
      <c r="K543" s="163">
        <v>549</v>
      </c>
      <c r="L543" s="163">
        <v>93</v>
      </c>
      <c r="M543" s="163">
        <v>3</v>
      </c>
      <c r="N543" s="163">
        <v>242</v>
      </c>
      <c r="O543" s="163">
        <v>47</v>
      </c>
      <c r="P543" s="163">
        <v>89</v>
      </c>
      <c r="Q543" s="164">
        <v>18</v>
      </c>
      <c r="R543" s="164">
        <v>37</v>
      </c>
      <c r="S543" s="164">
        <v>14</v>
      </c>
      <c r="T543" s="164">
        <v>4.8</v>
      </c>
      <c r="U543" s="164">
        <v>3</v>
      </c>
      <c r="V543" s="164">
        <v>3</v>
      </c>
      <c r="W543" s="165">
        <f t="shared" si="10"/>
        <v>79.8</v>
      </c>
    </row>
    <row r="544" spans="1:23" s="161" customFormat="1" ht="15" x14ac:dyDescent="0.3">
      <c r="A544" s="180" t="s">
        <v>1840</v>
      </c>
      <c r="B544" s="158" t="s">
        <v>1841</v>
      </c>
      <c r="C544" s="181" t="s">
        <v>1842</v>
      </c>
      <c r="D544" s="157" t="s">
        <v>211</v>
      </c>
      <c r="E544" s="8" t="s">
        <v>71</v>
      </c>
      <c r="F544" s="8" t="s">
        <v>5081</v>
      </c>
      <c r="G544" s="10" t="s">
        <v>72</v>
      </c>
      <c r="H544" s="10">
        <v>0</v>
      </c>
      <c r="I544" s="8" t="s">
        <v>73</v>
      </c>
      <c r="J544" s="72">
        <v>0</v>
      </c>
      <c r="K544" s="163">
        <v>878</v>
      </c>
      <c r="L544" s="163">
        <v>14</v>
      </c>
      <c r="M544" s="163">
        <v>1</v>
      </c>
      <c r="N544" s="163">
        <v>99</v>
      </c>
      <c r="O544" s="163">
        <v>26</v>
      </c>
      <c r="P544" s="163">
        <v>170</v>
      </c>
      <c r="Q544" s="164">
        <v>7.5</v>
      </c>
      <c r="R544" s="164">
        <v>55</v>
      </c>
      <c r="S544" s="164">
        <v>25</v>
      </c>
      <c r="T544" s="164">
        <v>6</v>
      </c>
      <c r="U544" s="164">
        <v>3</v>
      </c>
      <c r="V544" s="164">
        <v>3</v>
      </c>
      <c r="W544" s="165">
        <f t="shared" si="10"/>
        <v>99.5</v>
      </c>
    </row>
    <row r="545" spans="1:23" s="161" customFormat="1" ht="15" x14ac:dyDescent="0.3">
      <c r="A545" s="180" t="s">
        <v>1843</v>
      </c>
      <c r="B545" s="158" t="s">
        <v>1844</v>
      </c>
      <c r="C545" s="181" t="s">
        <v>1845</v>
      </c>
      <c r="D545" s="157" t="s">
        <v>211</v>
      </c>
      <c r="E545" s="8" t="s">
        <v>71</v>
      </c>
      <c r="F545" s="8" t="s">
        <v>5081</v>
      </c>
      <c r="G545" s="10" t="s">
        <v>72</v>
      </c>
      <c r="H545" s="10">
        <v>0</v>
      </c>
      <c r="I545" s="8" t="s">
        <v>73</v>
      </c>
      <c r="J545" s="72">
        <v>0</v>
      </c>
      <c r="K545" s="163">
        <v>418</v>
      </c>
      <c r="L545" s="163">
        <v>30</v>
      </c>
      <c r="M545" s="163">
        <v>3</v>
      </c>
      <c r="N545" s="163">
        <v>80</v>
      </c>
      <c r="O545" s="163">
        <v>21</v>
      </c>
      <c r="P545" s="163">
        <v>58</v>
      </c>
      <c r="Q545" s="164">
        <v>6</v>
      </c>
      <c r="R545" s="164">
        <v>23</v>
      </c>
      <c r="S545" s="164">
        <v>8.9</v>
      </c>
      <c r="T545" s="164">
        <v>7.6</v>
      </c>
      <c r="U545" s="164">
        <v>2</v>
      </c>
      <c r="V545" s="164">
        <v>2</v>
      </c>
      <c r="W545" s="165">
        <f t="shared" si="10"/>
        <v>49.5</v>
      </c>
    </row>
    <row r="546" spans="1:23" s="161" customFormat="1" ht="15" x14ac:dyDescent="0.3">
      <c r="A546" s="180" t="s">
        <v>1846</v>
      </c>
      <c r="B546" s="158" t="s">
        <v>1847</v>
      </c>
      <c r="C546" s="181" t="s">
        <v>1848</v>
      </c>
      <c r="D546" s="157" t="s">
        <v>211</v>
      </c>
      <c r="E546" s="8" t="s">
        <v>71</v>
      </c>
      <c r="F546" s="8" t="s">
        <v>5081</v>
      </c>
      <c r="G546" s="10" t="s">
        <v>72</v>
      </c>
      <c r="H546" s="10">
        <v>0</v>
      </c>
      <c r="I546" s="8" t="s">
        <v>73</v>
      </c>
      <c r="J546" s="72">
        <v>0</v>
      </c>
      <c r="K546" s="163">
        <v>223</v>
      </c>
      <c r="L546" s="163">
        <v>14</v>
      </c>
      <c r="M546" s="163">
        <v>0</v>
      </c>
      <c r="N546" s="163">
        <v>219</v>
      </c>
      <c r="O546" s="163">
        <v>19</v>
      </c>
      <c r="P546" s="163">
        <v>79</v>
      </c>
      <c r="Q546" s="164">
        <v>5</v>
      </c>
      <c r="R546" s="164">
        <v>21</v>
      </c>
      <c r="S546" s="164">
        <v>14.7</v>
      </c>
      <c r="T546" s="164">
        <v>2.9</v>
      </c>
      <c r="U546" s="164">
        <v>3</v>
      </c>
      <c r="V546" s="164">
        <v>6</v>
      </c>
      <c r="W546" s="165">
        <f t="shared" si="10"/>
        <v>52.6</v>
      </c>
    </row>
    <row r="547" spans="1:23" s="161" customFormat="1" ht="15" x14ac:dyDescent="0.3">
      <c r="A547" s="180" t="s">
        <v>1849</v>
      </c>
      <c r="B547" s="158" t="s">
        <v>1850</v>
      </c>
      <c r="C547" s="181" t="s">
        <v>1851</v>
      </c>
      <c r="D547" s="157" t="s">
        <v>5079</v>
      </c>
      <c r="E547" s="8" t="s">
        <v>92</v>
      </c>
      <c r="F547" s="8" t="s">
        <v>92</v>
      </c>
      <c r="G547" s="10" t="s">
        <v>72</v>
      </c>
      <c r="H547" s="10">
        <v>0</v>
      </c>
      <c r="I547" s="8" t="s">
        <v>73</v>
      </c>
      <c r="J547" s="72">
        <v>0</v>
      </c>
      <c r="K547" s="163">
        <v>417</v>
      </c>
      <c r="L547" s="163">
        <v>0</v>
      </c>
      <c r="M547" s="163">
        <v>0</v>
      </c>
      <c r="N547" s="163">
        <v>346</v>
      </c>
      <c r="O547" s="163">
        <v>72</v>
      </c>
      <c r="P547" s="163">
        <v>417</v>
      </c>
      <c r="Q547" s="164">
        <v>33</v>
      </c>
      <c r="R547" s="164">
        <v>84</v>
      </c>
      <c r="S547" s="164">
        <v>154</v>
      </c>
      <c r="T547" s="164">
        <v>27.5</v>
      </c>
      <c r="U547" s="164">
        <v>5</v>
      </c>
      <c r="V547" s="164">
        <v>4</v>
      </c>
      <c r="W547" s="165">
        <f t="shared" si="10"/>
        <v>307.5</v>
      </c>
    </row>
    <row r="548" spans="1:23" s="161" customFormat="1" ht="15" x14ac:dyDescent="0.3">
      <c r="A548" s="180" t="s">
        <v>1852</v>
      </c>
      <c r="B548" s="158" t="s">
        <v>1853</v>
      </c>
      <c r="C548" s="181" t="s">
        <v>1854</v>
      </c>
      <c r="D548" s="157" t="s">
        <v>213</v>
      </c>
      <c r="E548" s="8" t="s">
        <v>71</v>
      </c>
      <c r="F548" s="8" t="s">
        <v>5083</v>
      </c>
      <c r="G548" s="10" t="s">
        <v>72</v>
      </c>
      <c r="H548" s="10">
        <v>0</v>
      </c>
      <c r="I548" s="8" t="s">
        <v>73</v>
      </c>
      <c r="J548" s="72">
        <v>0</v>
      </c>
      <c r="K548" s="163">
        <v>342</v>
      </c>
      <c r="L548" s="163">
        <v>26</v>
      </c>
      <c r="M548" s="163">
        <v>1</v>
      </c>
      <c r="N548" s="163">
        <v>321</v>
      </c>
      <c r="O548" s="163">
        <v>72</v>
      </c>
      <c r="P548" s="163">
        <v>109</v>
      </c>
      <c r="Q548" s="164">
        <v>11</v>
      </c>
      <c r="R548" s="164">
        <v>33</v>
      </c>
      <c r="S548" s="164">
        <v>8.6</v>
      </c>
      <c r="T548" s="164">
        <v>1.9</v>
      </c>
      <c r="U548" s="164">
        <v>2</v>
      </c>
      <c r="V548" s="164">
        <v>4</v>
      </c>
      <c r="W548" s="165">
        <f t="shared" si="10"/>
        <v>60.5</v>
      </c>
    </row>
    <row r="549" spans="1:23" s="161" customFormat="1" ht="15" x14ac:dyDescent="0.3">
      <c r="A549" s="180" t="s">
        <v>1855</v>
      </c>
      <c r="B549" s="158" t="s">
        <v>1856</v>
      </c>
      <c r="C549" s="181" t="s">
        <v>1857</v>
      </c>
      <c r="D549" s="157" t="s">
        <v>211</v>
      </c>
      <c r="E549" s="8" t="s">
        <v>71</v>
      </c>
      <c r="F549" s="8" t="s">
        <v>5081</v>
      </c>
      <c r="G549" s="10" t="s">
        <v>72</v>
      </c>
      <c r="H549" s="10">
        <v>0</v>
      </c>
      <c r="I549" s="8" t="s">
        <v>73</v>
      </c>
      <c r="J549" s="72">
        <v>0</v>
      </c>
      <c r="K549" s="163">
        <v>348</v>
      </c>
      <c r="L549" s="163">
        <v>77</v>
      </c>
      <c r="M549" s="163">
        <v>3</v>
      </c>
      <c r="N549" s="163">
        <v>323</v>
      </c>
      <c r="O549" s="163">
        <v>141</v>
      </c>
      <c r="P549" s="163">
        <v>61</v>
      </c>
      <c r="Q549" s="164">
        <v>4</v>
      </c>
      <c r="R549" s="164">
        <v>37</v>
      </c>
      <c r="S549" s="164">
        <v>25.4</v>
      </c>
      <c r="T549" s="164">
        <v>4.7</v>
      </c>
      <c r="U549" s="164">
        <v>4</v>
      </c>
      <c r="V549" s="164">
        <v>4</v>
      </c>
      <c r="W549" s="165">
        <f t="shared" si="10"/>
        <v>79.100000000000009</v>
      </c>
    </row>
    <row r="550" spans="1:23" s="161" customFormat="1" ht="15" x14ac:dyDescent="0.3">
      <c r="A550" s="180" t="s">
        <v>1858</v>
      </c>
      <c r="B550" s="158" t="s">
        <v>1859</v>
      </c>
      <c r="C550" s="181" t="s">
        <v>1860</v>
      </c>
      <c r="D550" s="157" t="s">
        <v>211</v>
      </c>
      <c r="E550" s="8" t="s">
        <v>71</v>
      </c>
      <c r="F550" s="8" t="s">
        <v>5081</v>
      </c>
      <c r="G550" s="10" t="s">
        <v>72</v>
      </c>
      <c r="H550" s="10">
        <v>0</v>
      </c>
      <c r="I550" s="8" t="s">
        <v>73</v>
      </c>
      <c r="J550" s="72">
        <v>0</v>
      </c>
      <c r="K550" s="163">
        <v>304</v>
      </c>
      <c r="L550" s="163">
        <v>47</v>
      </c>
      <c r="M550" s="163">
        <v>4</v>
      </c>
      <c r="N550" s="163">
        <v>242</v>
      </c>
      <c r="O550" s="163">
        <v>35</v>
      </c>
      <c r="P550" s="163">
        <v>96</v>
      </c>
      <c r="Q550" s="164">
        <v>8</v>
      </c>
      <c r="R550" s="164">
        <v>22</v>
      </c>
      <c r="S550" s="164">
        <v>15.8</v>
      </c>
      <c r="T550" s="164">
        <v>3.9</v>
      </c>
      <c r="U550" s="164">
        <v>3</v>
      </c>
      <c r="V550" s="164">
        <v>2</v>
      </c>
      <c r="W550" s="165">
        <f t="shared" si="10"/>
        <v>54.699999999999996</v>
      </c>
    </row>
    <row r="551" spans="1:23" s="161" customFormat="1" ht="15" x14ac:dyDescent="0.3">
      <c r="A551" s="180" t="s">
        <v>1861</v>
      </c>
      <c r="B551" s="158" t="s">
        <v>1862</v>
      </c>
      <c r="C551" s="181" t="s">
        <v>1863</v>
      </c>
      <c r="D551" s="157" t="s">
        <v>211</v>
      </c>
      <c r="E551" s="8" t="s">
        <v>71</v>
      </c>
      <c r="F551" s="8" t="s">
        <v>5081</v>
      </c>
      <c r="G551" s="10" t="s">
        <v>72</v>
      </c>
      <c r="H551" s="10">
        <v>0</v>
      </c>
      <c r="I551" s="8" t="s">
        <v>73</v>
      </c>
      <c r="J551" s="72">
        <v>0</v>
      </c>
      <c r="K551" s="163">
        <v>416</v>
      </c>
      <c r="L551" s="163">
        <v>0</v>
      </c>
      <c r="M551" s="163">
        <v>0</v>
      </c>
      <c r="N551" s="163">
        <v>288</v>
      </c>
      <c r="O551" s="163">
        <v>135</v>
      </c>
      <c r="P551" s="163">
        <v>101</v>
      </c>
      <c r="Q551" s="164">
        <v>13</v>
      </c>
      <c r="R551" s="164">
        <v>21</v>
      </c>
      <c r="S551" s="164">
        <v>10.6</v>
      </c>
      <c r="T551" s="164">
        <v>1.6</v>
      </c>
      <c r="U551" s="164">
        <v>1</v>
      </c>
      <c r="V551" s="164">
        <v>2</v>
      </c>
      <c r="W551" s="165">
        <f t="shared" si="10"/>
        <v>49.2</v>
      </c>
    </row>
    <row r="552" spans="1:23" s="161" customFormat="1" ht="15" x14ac:dyDescent="0.3">
      <c r="A552" s="180" t="s">
        <v>1864</v>
      </c>
      <c r="B552" s="158" t="s">
        <v>1865</v>
      </c>
      <c r="C552" s="181" t="s">
        <v>1866</v>
      </c>
      <c r="D552" s="157" t="s">
        <v>212</v>
      </c>
      <c r="E552" s="8" t="s">
        <v>5082</v>
      </c>
      <c r="F552" s="8" t="s">
        <v>5083</v>
      </c>
      <c r="G552" s="10" t="s">
        <v>72</v>
      </c>
      <c r="H552" s="10">
        <v>0</v>
      </c>
      <c r="I552" s="8" t="s">
        <v>73</v>
      </c>
      <c r="J552" s="72">
        <v>0</v>
      </c>
      <c r="K552" s="163">
        <v>1119</v>
      </c>
      <c r="L552" s="163">
        <v>0</v>
      </c>
      <c r="M552" s="163">
        <v>0</v>
      </c>
      <c r="N552" s="163">
        <v>490</v>
      </c>
      <c r="O552" s="163">
        <v>46</v>
      </c>
      <c r="P552" s="163">
        <v>190</v>
      </c>
      <c r="Q552" s="164">
        <v>13</v>
      </c>
      <c r="R552" s="164">
        <v>64</v>
      </c>
      <c r="S552" s="164">
        <v>9</v>
      </c>
      <c r="T552" s="164">
        <v>5.9</v>
      </c>
      <c r="U552" s="164">
        <v>4</v>
      </c>
      <c r="V552" s="164">
        <v>5</v>
      </c>
      <c r="W552" s="165">
        <f t="shared" si="10"/>
        <v>100.9</v>
      </c>
    </row>
    <row r="553" spans="1:23" s="161" customFormat="1" ht="30" x14ac:dyDescent="0.3">
      <c r="A553" s="180" t="s">
        <v>1867</v>
      </c>
      <c r="B553" s="158" t="s">
        <v>1868</v>
      </c>
      <c r="C553" s="181" t="s">
        <v>1869</v>
      </c>
      <c r="D553" s="157" t="s">
        <v>213</v>
      </c>
      <c r="E553" s="8" t="s">
        <v>71</v>
      </c>
      <c r="F553" s="8" t="s">
        <v>5083</v>
      </c>
      <c r="G553" s="10" t="s">
        <v>72</v>
      </c>
      <c r="H553" s="10">
        <v>0</v>
      </c>
      <c r="I553" s="8" t="s">
        <v>73</v>
      </c>
      <c r="J553" s="72">
        <v>0</v>
      </c>
      <c r="K553" s="163">
        <v>379</v>
      </c>
      <c r="L553" s="163">
        <v>51</v>
      </c>
      <c r="M553" s="163">
        <v>0</v>
      </c>
      <c r="N553" s="163">
        <v>338</v>
      </c>
      <c r="O553" s="163">
        <v>35</v>
      </c>
      <c r="P553" s="163">
        <v>125</v>
      </c>
      <c r="Q553" s="164">
        <v>10</v>
      </c>
      <c r="R553" s="164">
        <v>36</v>
      </c>
      <c r="S553" s="164">
        <v>14.3</v>
      </c>
      <c r="T553" s="164">
        <v>7.6</v>
      </c>
      <c r="U553" s="164">
        <v>2</v>
      </c>
      <c r="V553" s="164">
        <v>2</v>
      </c>
      <c r="W553" s="165">
        <f t="shared" si="10"/>
        <v>71.899999999999991</v>
      </c>
    </row>
    <row r="554" spans="1:23" s="161" customFormat="1" ht="15" x14ac:dyDescent="0.3">
      <c r="A554" s="180" t="s">
        <v>1870</v>
      </c>
      <c r="B554" s="158" t="s">
        <v>1871</v>
      </c>
      <c r="C554" s="181" t="s">
        <v>1872</v>
      </c>
      <c r="D554" s="157" t="s">
        <v>211</v>
      </c>
      <c r="E554" s="8" t="s">
        <v>71</v>
      </c>
      <c r="F554" s="8" t="s">
        <v>5081</v>
      </c>
      <c r="G554" s="10" t="s">
        <v>72</v>
      </c>
      <c r="H554" s="10">
        <v>0</v>
      </c>
      <c r="I554" s="8" t="s">
        <v>73</v>
      </c>
      <c r="J554" s="72">
        <v>0</v>
      </c>
      <c r="K554" s="163">
        <v>327</v>
      </c>
      <c r="L554" s="163">
        <v>31</v>
      </c>
      <c r="M554" s="163">
        <v>2</v>
      </c>
      <c r="N554" s="163">
        <v>204</v>
      </c>
      <c r="O554" s="163">
        <v>13</v>
      </c>
      <c r="P554" s="163">
        <v>42</v>
      </c>
      <c r="Q554" s="164">
        <v>7</v>
      </c>
      <c r="R554" s="164">
        <v>18</v>
      </c>
      <c r="S554" s="164">
        <v>8.6</v>
      </c>
      <c r="T554" s="164">
        <v>2.9</v>
      </c>
      <c r="U554" s="164">
        <v>1</v>
      </c>
      <c r="V554" s="164">
        <v>2</v>
      </c>
      <c r="W554" s="165">
        <f t="shared" si="10"/>
        <v>39.5</v>
      </c>
    </row>
    <row r="555" spans="1:23" s="161" customFormat="1" ht="15" x14ac:dyDescent="0.3">
      <c r="A555" s="180" t="s">
        <v>1873</v>
      </c>
      <c r="B555" s="158" t="s">
        <v>1874</v>
      </c>
      <c r="C555" s="181" t="s">
        <v>1875</v>
      </c>
      <c r="D555" s="157" t="s">
        <v>211</v>
      </c>
      <c r="E555" s="8" t="s">
        <v>71</v>
      </c>
      <c r="F555" s="8" t="s">
        <v>5081</v>
      </c>
      <c r="G555" s="10" t="s">
        <v>72</v>
      </c>
      <c r="H555" s="10">
        <v>0</v>
      </c>
      <c r="I555" s="8" t="s">
        <v>73</v>
      </c>
      <c r="J555" s="72">
        <v>0</v>
      </c>
      <c r="K555" s="163">
        <v>366</v>
      </c>
      <c r="L555" s="163">
        <v>46</v>
      </c>
      <c r="M555" s="163">
        <v>4</v>
      </c>
      <c r="N555" s="163">
        <v>236</v>
      </c>
      <c r="O555" s="163">
        <v>51</v>
      </c>
      <c r="P555" s="163">
        <v>80</v>
      </c>
      <c r="Q555" s="164">
        <v>7</v>
      </c>
      <c r="R555" s="164">
        <v>30</v>
      </c>
      <c r="S555" s="164">
        <v>16.600000000000001</v>
      </c>
      <c r="T555" s="164">
        <v>5.8</v>
      </c>
      <c r="U555" s="164">
        <v>2</v>
      </c>
      <c r="V555" s="164">
        <v>2</v>
      </c>
      <c r="W555" s="165">
        <f t="shared" si="10"/>
        <v>63.4</v>
      </c>
    </row>
    <row r="556" spans="1:23" s="161" customFormat="1" ht="15" x14ac:dyDescent="0.3">
      <c r="A556" s="180" t="s">
        <v>1876</v>
      </c>
      <c r="B556" s="158" t="s">
        <v>1877</v>
      </c>
      <c r="C556" s="181" t="s">
        <v>1878</v>
      </c>
      <c r="D556" s="157" t="s">
        <v>211</v>
      </c>
      <c r="E556" s="8" t="s">
        <v>71</v>
      </c>
      <c r="F556" s="8" t="s">
        <v>5087</v>
      </c>
      <c r="G556" s="10" t="s">
        <v>72</v>
      </c>
      <c r="H556" s="10">
        <v>0</v>
      </c>
      <c r="I556" s="8" t="s">
        <v>73</v>
      </c>
      <c r="J556" s="72">
        <v>0</v>
      </c>
      <c r="K556" s="163">
        <v>275</v>
      </c>
      <c r="L556" s="163">
        <v>43</v>
      </c>
      <c r="M556" s="163">
        <v>0</v>
      </c>
      <c r="N556" s="163">
        <v>217</v>
      </c>
      <c r="O556" s="163">
        <v>61</v>
      </c>
      <c r="P556" s="163">
        <v>106</v>
      </c>
      <c r="Q556" s="164">
        <v>13</v>
      </c>
      <c r="R556" s="164">
        <v>50</v>
      </c>
      <c r="S556" s="164">
        <v>10.9</v>
      </c>
      <c r="T556" s="164">
        <v>6.6</v>
      </c>
      <c r="U556" s="164">
        <v>2</v>
      </c>
      <c r="V556" s="164">
        <v>3</v>
      </c>
      <c r="W556" s="165">
        <f t="shared" si="10"/>
        <v>85.5</v>
      </c>
    </row>
    <row r="557" spans="1:23" s="161" customFormat="1" ht="15" x14ac:dyDescent="0.3">
      <c r="A557" s="180" t="s">
        <v>1879</v>
      </c>
      <c r="B557" s="158" t="s">
        <v>1880</v>
      </c>
      <c r="C557" s="181" t="s">
        <v>1881</v>
      </c>
      <c r="D557" s="157" t="s">
        <v>212</v>
      </c>
      <c r="E557" s="8" t="s">
        <v>5082</v>
      </c>
      <c r="F557" s="8" t="s">
        <v>5083</v>
      </c>
      <c r="G557" s="10" t="s">
        <v>72</v>
      </c>
      <c r="H557" s="10">
        <v>0</v>
      </c>
      <c r="I557" s="8" t="s">
        <v>73</v>
      </c>
      <c r="J557" s="72">
        <v>0</v>
      </c>
      <c r="K557" s="163">
        <v>447</v>
      </c>
      <c r="L557" s="163">
        <v>0</v>
      </c>
      <c r="M557" s="163">
        <v>0</v>
      </c>
      <c r="N557" s="163">
        <v>49</v>
      </c>
      <c r="O557" s="163">
        <v>0</v>
      </c>
      <c r="P557" s="163">
        <v>71</v>
      </c>
      <c r="Q557" s="164">
        <v>4</v>
      </c>
      <c r="R557" s="164">
        <v>29</v>
      </c>
      <c r="S557" s="164">
        <v>1</v>
      </c>
      <c r="T557" s="164">
        <v>2</v>
      </c>
      <c r="U557" s="164">
        <v>1</v>
      </c>
      <c r="V557" s="164">
        <v>4</v>
      </c>
      <c r="W557" s="165">
        <f t="shared" si="10"/>
        <v>41</v>
      </c>
    </row>
    <row r="558" spans="1:23" s="161" customFormat="1" ht="15" x14ac:dyDescent="0.3">
      <c r="A558" s="180" t="s">
        <v>1882</v>
      </c>
      <c r="B558" s="158" t="s">
        <v>1883</v>
      </c>
      <c r="C558" s="181" t="s">
        <v>1884</v>
      </c>
      <c r="D558" s="157" t="s">
        <v>211</v>
      </c>
      <c r="E558" s="8" t="s">
        <v>71</v>
      </c>
      <c r="F558" s="8" t="s">
        <v>5081</v>
      </c>
      <c r="G558" s="10" t="s">
        <v>72</v>
      </c>
      <c r="H558" s="10">
        <v>0</v>
      </c>
      <c r="I558" s="8" t="s">
        <v>73</v>
      </c>
      <c r="J558" s="72">
        <v>0</v>
      </c>
      <c r="K558" s="163">
        <v>403</v>
      </c>
      <c r="L558" s="163">
        <v>30</v>
      </c>
      <c r="M558" s="163">
        <v>2</v>
      </c>
      <c r="N558" s="163">
        <v>392</v>
      </c>
      <c r="O558" s="163">
        <v>133</v>
      </c>
      <c r="P558" s="163">
        <v>77</v>
      </c>
      <c r="Q558" s="164">
        <v>3</v>
      </c>
      <c r="R558" s="164">
        <v>37</v>
      </c>
      <c r="S558" s="164">
        <v>18</v>
      </c>
      <c r="T558" s="164">
        <v>3</v>
      </c>
      <c r="U558" s="164">
        <v>4</v>
      </c>
      <c r="V558" s="164">
        <v>2</v>
      </c>
      <c r="W558" s="165">
        <f t="shared" si="10"/>
        <v>67</v>
      </c>
    </row>
    <row r="559" spans="1:23" s="161" customFormat="1" ht="15" x14ac:dyDescent="0.3">
      <c r="A559" s="180" t="s">
        <v>1885</v>
      </c>
      <c r="B559" s="158" t="s">
        <v>1886</v>
      </c>
      <c r="C559" s="181" t="s">
        <v>1887</v>
      </c>
      <c r="D559" s="157" t="s">
        <v>211</v>
      </c>
      <c r="E559" s="8" t="s">
        <v>71</v>
      </c>
      <c r="F559" s="8" t="s">
        <v>5081</v>
      </c>
      <c r="G559" s="10" t="s">
        <v>72</v>
      </c>
      <c r="H559" s="10">
        <v>0</v>
      </c>
      <c r="I559" s="8" t="s">
        <v>73</v>
      </c>
      <c r="J559" s="72">
        <v>0</v>
      </c>
      <c r="K559" s="163">
        <v>469</v>
      </c>
      <c r="L559" s="163">
        <v>46</v>
      </c>
      <c r="M559" s="163">
        <v>4</v>
      </c>
      <c r="N559" s="163">
        <v>174</v>
      </c>
      <c r="O559" s="163">
        <v>42</v>
      </c>
      <c r="P559" s="163">
        <v>81</v>
      </c>
      <c r="Q559" s="164">
        <v>1</v>
      </c>
      <c r="R559" s="164">
        <v>35</v>
      </c>
      <c r="S559" s="164">
        <v>14.6</v>
      </c>
      <c r="T559" s="164">
        <v>5.4</v>
      </c>
      <c r="U559" s="164">
        <v>2</v>
      </c>
      <c r="V559" s="164">
        <v>5</v>
      </c>
      <c r="W559" s="165">
        <f t="shared" si="10"/>
        <v>63</v>
      </c>
    </row>
    <row r="560" spans="1:23" s="161" customFormat="1" ht="15" x14ac:dyDescent="0.3">
      <c r="A560" s="180" t="s">
        <v>1888</v>
      </c>
      <c r="B560" s="158" t="s">
        <v>1889</v>
      </c>
      <c r="C560" s="181" t="s">
        <v>1890</v>
      </c>
      <c r="D560" s="157" t="s">
        <v>213</v>
      </c>
      <c r="E560" s="8" t="s">
        <v>71</v>
      </c>
      <c r="F560" s="8" t="s">
        <v>5083</v>
      </c>
      <c r="G560" s="10" t="s">
        <v>72</v>
      </c>
      <c r="H560" s="10">
        <v>0</v>
      </c>
      <c r="I560" s="8" t="s">
        <v>73</v>
      </c>
      <c r="J560" s="72">
        <v>0</v>
      </c>
      <c r="K560" s="163">
        <v>416</v>
      </c>
      <c r="L560" s="163">
        <v>43</v>
      </c>
      <c r="M560" s="163">
        <v>2</v>
      </c>
      <c r="N560" s="163">
        <v>398</v>
      </c>
      <c r="O560" s="163">
        <v>88</v>
      </c>
      <c r="P560" s="163">
        <v>110</v>
      </c>
      <c r="Q560" s="164">
        <v>18</v>
      </c>
      <c r="R560" s="164">
        <v>29</v>
      </c>
      <c r="S560" s="164">
        <v>13.3</v>
      </c>
      <c r="T560" s="164">
        <v>5.7</v>
      </c>
      <c r="U560" s="164">
        <v>3</v>
      </c>
      <c r="V560" s="164">
        <v>4</v>
      </c>
      <c r="W560" s="165">
        <f t="shared" si="10"/>
        <v>73</v>
      </c>
    </row>
    <row r="561" spans="1:23" s="161" customFormat="1" ht="15" x14ac:dyDescent="0.3">
      <c r="A561" s="180" t="s">
        <v>1891</v>
      </c>
      <c r="B561" s="158" t="s">
        <v>1892</v>
      </c>
      <c r="C561" s="181" t="s">
        <v>1893</v>
      </c>
      <c r="D561" s="157" t="s">
        <v>211</v>
      </c>
      <c r="E561" s="8" t="s">
        <v>71</v>
      </c>
      <c r="F561" s="8" t="s">
        <v>5081</v>
      </c>
      <c r="G561" s="10" t="s">
        <v>72</v>
      </c>
      <c r="H561" s="10">
        <v>0</v>
      </c>
      <c r="I561" s="8" t="s">
        <v>73</v>
      </c>
      <c r="J561" s="72">
        <v>0</v>
      </c>
      <c r="K561" s="163">
        <v>599</v>
      </c>
      <c r="L561" s="163">
        <v>62</v>
      </c>
      <c r="M561" s="163">
        <v>7</v>
      </c>
      <c r="N561" s="163">
        <v>329</v>
      </c>
      <c r="O561" s="163">
        <v>198</v>
      </c>
      <c r="P561" s="163">
        <v>78</v>
      </c>
      <c r="Q561" s="164">
        <v>6</v>
      </c>
      <c r="R561" s="164">
        <v>43</v>
      </c>
      <c r="S561" s="164">
        <v>13.2</v>
      </c>
      <c r="T561" s="164">
        <v>3.8</v>
      </c>
      <c r="U561" s="164">
        <v>3</v>
      </c>
      <c r="V561" s="164">
        <v>2</v>
      </c>
      <c r="W561" s="165">
        <f t="shared" si="10"/>
        <v>71</v>
      </c>
    </row>
    <row r="562" spans="1:23" s="161" customFormat="1" ht="15" x14ac:dyDescent="0.3">
      <c r="A562" s="180" t="s">
        <v>1894</v>
      </c>
      <c r="B562" s="158" t="s">
        <v>1895</v>
      </c>
      <c r="C562" s="181" t="s">
        <v>1896</v>
      </c>
      <c r="D562" s="157" t="s">
        <v>211</v>
      </c>
      <c r="E562" s="8" t="s">
        <v>71</v>
      </c>
      <c r="F562" s="8" t="s">
        <v>5081</v>
      </c>
      <c r="G562" s="10" t="s">
        <v>72</v>
      </c>
      <c r="H562" s="10">
        <v>0</v>
      </c>
      <c r="I562" s="8" t="s">
        <v>73</v>
      </c>
      <c r="J562" s="72">
        <v>0</v>
      </c>
      <c r="K562" s="163">
        <v>287</v>
      </c>
      <c r="L562" s="163">
        <v>30</v>
      </c>
      <c r="M562" s="163">
        <v>1</v>
      </c>
      <c r="N562" s="163">
        <v>211</v>
      </c>
      <c r="O562" s="163">
        <v>7</v>
      </c>
      <c r="P562" s="163">
        <v>51</v>
      </c>
      <c r="Q562" s="164">
        <v>10</v>
      </c>
      <c r="R562" s="164">
        <v>13</v>
      </c>
      <c r="S562" s="164">
        <v>23.8</v>
      </c>
      <c r="T562" s="164">
        <v>2.9</v>
      </c>
      <c r="U562" s="164">
        <v>1</v>
      </c>
      <c r="V562" s="164">
        <v>2</v>
      </c>
      <c r="W562" s="165">
        <f t="shared" si="10"/>
        <v>52.699999999999996</v>
      </c>
    </row>
    <row r="563" spans="1:23" s="161" customFormat="1" ht="15" x14ac:dyDescent="0.3">
      <c r="A563" s="180" t="s">
        <v>1897</v>
      </c>
      <c r="B563" s="158" t="s">
        <v>1898</v>
      </c>
      <c r="C563" s="181" t="s">
        <v>1899</v>
      </c>
      <c r="D563" s="157" t="s">
        <v>213</v>
      </c>
      <c r="E563" s="8" t="s">
        <v>71</v>
      </c>
      <c r="F563" s="8" t="s">
        <v>5083</v>
      </c>
      <c r="G563" s="10" t="s">
        <v>72</v>
      </c>
      <c r="H563" s="10">
        <v>0</v>
      </c>
      <c r="I563" s="8" t="s">
        <v>73</v>
      </c>
      <c r="J563" s="72">
        <v>0</v>
      </c>
      <c r="K563" s="163">
        <v>740</v>
      </c>
      <c r="L563" s="163">
        <v>47</v>
      </c>
      <c r="M563" s="163">
        <v>7</v>
      </c>
      <c r="N563" s="163">
        <v>590</v>
      </c>
      <c r="O563" s="163">
        <v>128</v>
      </c>
      <c r="P563" s="163">
        <v>135</v>
      </c>
      <c r="Q563" s="164">
        <v>6</v>
      </c>
      <c r="R563" s="164">
        <v>56</v>
      </c>
      <c r="S563" s="164">
        <v>18.600000000000001</v>
      </c>
      <c r="T563" s="164">
        <v>6.8</v>
      </c>
      <c r="U563" s="164">
        <v>3</v>
      </c>
      <c r="V563" s="164">
        <v>3</v>
      </c>
      <c r="W563" s="165">
        <f t="shared" si="10"/>
        <v>93.399999999999991</v>
      </c>
    </row>
    <row r="564" spans="1:23" s="161" customFormat="1" ht="15" x14ac:dyDescent="0.3">
      <c r="A564" s="180" t="s">
        <v>1900</v>
      </c>
      <c r="B564" s="158" t="s">
        <v>1901</v>
      </c>
      <c r="C564" s="181" t="s">
        <v>1902</v>
      </c>
      <c r="D564" s="157" t="s">
        <v>211</v>
      </c>
      <c r="E564" s="8" t="s">
        <v>71</v>
      </c>
      <c r="F564" s="8" t="s">
        <v>5081</v>
      </c>
      <c r="G564" s="10" t="s">
        <v>72</v>
      </c>
      <c r="H564" s="10">
        <v>0</v>
      </c>
      <c r="I564" s="8" t="s">
        <v>73</v>
      </c>
      <c r="J564" s="72">
        <v>0</v>
      </c>
      <c r="K564" s="163">
        <v>499</v>
      </c>
      <c r="L564" s="163">
        <v>77</v>
      </c>
      <c r="M564" s="163">
        <v>2</v>
      </c>
      <c r="N564" s="163">
        <v>473</v>
      </c>
      <c r="O564" s="163">
        <v>140</v>
      </c>
      <c r="P564" s="163">
        <v>108</v>
      </c>
      <c r="Q564" s="164">
        <v>9</v>
      </c>
      <c r="R564" s="164">
        <v>42</v>
      </c>
      <c r="S564" s="164">
        <v>19.2</v>
      </c>
      <c r="T564" s="164">
        <v>3.9</v>
      </c>
      <c r="U564" s="164">
        <v>3</v>
      </c>
      <c r="V564" s="164">
        <v>4</v>
      </c>
      <c r="W564" s="165">
        <f t="shared" si="10"/>
        <v>81.100000000000009</v>
      </c>
    </row>
    <row r="565" spans="1:23" s="161" customFormat="1" ht="15" x14ac:dyDescent="0.3">
      <c r="A565" s="180" t="s">
        <v>1903</v>
      </c>
      <c r="B565" s="158" t="s">
        <v>1904</v>
      </c>
      <c r="C565" s="181" t="s">
        <v>1905</v>
      </c>
      <c r="D565" s="157" t="s">
        <v>213</v>
      </c>
      <c r="E565" s="8" t="s">
        <v>71</v>
      </c>
      <c r="F565" s="8" t="s">
        <v>5083</v>
      </c>
      <c r="G565" s="10" t="s">
        <v>72</v>
      </c>
      <c r="H565" s="10">
        <v>0</v>
      </c>
      <c r="I565" s="8" t="s">
        <v>73</v>
      </c>
      <c r="J565" s="72">
        <v>0</v>
      </c>
      <c r="K565" s="163">
        <v>386</v>
      </c>
      <c r="L565" s="163">
        <v>55</v>
      </c>
      <c r="M565" s="163">
        <v>0</v>
      </c>
      <c r="N565" s="163">
        <v>358</v>
      </c>
      <c r="O565" s="163">
        <v>35</v>
      </c>
      <c r="P565" s="163">
        <v>104</v>
      </c>
      <c r="Q565" s="164">
        <v>8</v>
      </c>
      <c r="R565" s="164">
        <v>30</v>
      </c>
      <c r="S565" s="164">
        <v>22.8</v>
      </c>
      <c r="T565" s="164">
        <v>5.8</v>
      </c>
      <c r="U565" s="164">
        <v>2</v>
      </c>
      <c r="V565" s="164">
        <v>3</v>
      </c>
      <c r="W565" s="165">
        <f t="shared" si="10"/>
        <v>71.599999999999994</v>
      </c>
    </row>
    <row r="566" spans="1:23" s="161" customFormat="1" ht="15" x14ac:dyDescent="0.3">
      <c r="A566" s="180" t="s">
        <v>1906</v>
      </c>
      <c r="B566" s="158" t="s">
        <v>1907</v>
      </c>
      <c r="C566" s="181" t="s">
        <v>1908</v>
      </c>
      <c r="D566" s="157" t="s">
        <v>211</v>
      </c>
      <c r="E566" s="8" t="s">
        <v>71</v>
      </c>
      <c r="F566" s="8" t="s">
        <v>5081</v>
      </c>
      <c r="G566" s="10" t="s">
        <v>72</v>
      </c>
      <c r="H566" s="10">
        <v>0</v>
      </c>
      <c r="I566" s="8" t="s">
        <v>73</v>
      </c>
      <c r="J566" s="72">
        <v>0</v>
      </c>
      <c r="K566" s="163">
        <v>836</v>
      </c>
      <c r="L566" s="163">
        <v>30</v>
      </c>
      <c r="M566" s="163">
        <v>3</v>
      </c>
      <c r="N566" s="163">
        <v>406</v>
      </c>
      <c r="O566" s="163">
        <v>135</v>
      </c>
      <c r="P566" s="163">
        <v>118</v>
      </c>
      <c r="Q566" s="164">
        <v>9</v>
      </c>
      <c r="R566" s="164">
        <v>49</v>
      </c>
      <c r="S566" s="164">
        <v>13.8</v>
      </c>
      <c r="T566" s="164">
        <v>6.7</v>
      </c>
      <c r="U566" s="164">
        <v>3</v>
      </c>
      <c r="V566" s="164">
        <v>4</v>
      </c>
      <c r="W566" s="165">
        <f t="shared" si="10"/>
        <v>85.5</v>
      </c>
    </row>
    <row r="567" spans="1:23" s="161" customFormat="1" ht="15" x14ac:dyDescent="0.3">
      <c r="A567" s="180" t="s">
        <v>1909</v>
      </c>
      <c r="B567" s="158" t="s">
        <v>1910</v>
      </c>
      <c r="C567" s="181" t="s">
        <v>1911</v>
      </c>
      <c r="D567" s="157" t="s">
        <v>212</v>
      </c>
      <c r="E567" s="8" t="s">
        <v>5082</v>
      </c>
      <c r="F567" s="8" t="s">
        <v>5083</v>
      </c>
      <c r="G567" s="10" t="s">
        <v>72</v>
      </c>
      <c r="H567" s="10">
        <v>0</v>
      </c>
      <c r="I567" s="8" t="s">
        <v>73</v>
      </c>
      <c r="J567" s="72">
        <v>0</v>
      </c>
      <c r="K567" s="163">
        <v>438</v>
      </c>
      <c r="L567" s="163">
        <v>0</v>
      </c>
      <c r="M567" s="163">
        <v>0</v>
      </c>
      <c r="N567" s="163">
        <v>409</v>
      </c>
      <c r="O567" s="163">
        <v>143</v>
      </c>
      <c r="P567" s="163">
        <v>113</v>
      </c>
      <c r="Q567" s="164">
        <v>4</v>
      </c>
      <c r="R567" s="164">
        <v>33</v>
      </c>
      <c r="S567" s="164">
        <v>11.2</v>
      </c>
      <c r="T567" s="164">
        <v>6.8</v>
      </c>
      <c r="U567" s="164">
        <v>2</v>
      </c>
      <c r="V567" s="164">
        <v>3</v>
      </c>
      <c r="W567" s="165">
        <f t="shared" si="10"/>
        <v>60</v>
      </c>
    </row>
    <row r="568" spans="1:23" s="161" customFormat="1" ht="15" x14ac:dyDescent="0.3">
      <c r="A568" s="180" t="s">
        <v>1912</v>
      </c>
      <c r="B568" s="158" t="s">
        <v>1913</v>
      </c>
      <c r="C568" s="181" t="s">
        <v>1914</v>
      </c>
      <c r="D568" s="157" t="s">
        <v>211</v>
      </c>
      <c r="E568" s="8" t="s">
        <v>71</v>
      </c>
      <c r="F568" s="8" t="s">
        <v>5081</v>
      </c>
      <c r="G568" s="10" t="s">
        <v>72</v>
      </c>
      <c r="H568" s="10">
        <v>0</v>
      </c>
      <c r="I568" s="8" t="s">
        <v>73</v>
      </c>
      <c r="J568" s="72">
        <v>0</v>
      </c>
      <c r="K568" s="163">
        <v>262</v>
      </c>
      <c r="L568" s="163">
        <v>0</v>
      </c>
      <c r="M568" s="163">
        <v>0</v>
      </c>
      <c r="N568" s="163">
        <v>228</v>
      </c>
      <c r="O568" s="163">
        <v>133</v>
      </c>
      <c r="P568" s="163">
        <v>63</v>
      </c>
      <c r="Q568" s="164">
        <v>4</v>
      </c>
      <c r="R568" s="164">
        <v>26</v>
      </c>
      <c r="S568" s="164">
        <v>12</v>
      </c>
      <c r="T568" s="164">
        <v>1.9</v>
      </c>
      <c r="U568" s="164">
        <v>3</v>
      </c>
      <c r="V568" s="164">
        <v>4</v>
      </c>
      <c r="W568" s="165">
        <f t="shared" si="10"/>
        <v>50.9</v>
      </c>
    </row>
    <row r="569" spans="1:23" s="161" customFormat="1" ht="15" x14ac:dyDescent="0.3">
      <c r="A569" s="180" t="s">
        <v>1915</v>
      </c>
      <c r="B569" s="158" t="s">
        <v>1916</v>
      </c>
      <c r="C569" s="181" t="s">
        <v>1917</v>
      </c>
      <c r="D569" s="157" t="s">
        <v>211</v>
      </c>
      <c r="E569" s="8" t="s">
        <v>71</v>
      </c>
      <c r="F569" s="8" t="s">
        <v>5081</v>
      </c>
      <c r="G569" s="10" t="s">
        <v>72</v>
      </c>
      <c r="H569" s="10">
        <v>0</v>
      </c>
      <c r="I569" s="8" t="s">
        <v>73</v>
      </c>
      <c r="J569" s="72">
        <v>0</v>
      </c>
      <c r="K569" s="163">
        <v>186</v>
      </c>
      <c r="L569" s="163">
        <v>27</v>
      </c>
      <c r="M569" s="163">
        <v>0</v>
      </c>
      <c r="N569" s="163">
        <v>174</v>
      </c>
      <c r="O569" s="163">
        <v>22</v>
      </c>
      <c r="P569" s="163">
        <v>74</v>
      </c>
      <c r="Q569" s="164">
        <v>12</v>
      </c>
      <c r="R569" s="164">
        <v>17</v>
      </c>
      <c r="S569" s="164">
        <v>15.6</v>
      </c>
      <c r="T569" s="164">
        <v>4.8</v>
      </c>
      <c r="U569" s="164">
        <v>3</v>
      </c>
      <c r="V569" s="164">
        <v>2</v>
      </c>
      <c r="W569" s="165">
        <f t="shared" si="10"/>
        <v>54.4</v>
      </c>
    </row>
    <row r="570" spans="1:23" s="161" customFormat="1" ht="15" x14ac:dyDescent="0.3">
      <c r="A570" s="180" t="s">
        <v>1918</v>
      </c>
      <c r="B570" s="158" t="s">
        <v>1919</v>
      </c>
      <c r="C570" s="181" t="s">
        <v>1920</v>
      </c>
      <c r="D570" s="157" t="s">
        <v>211</v>
      </c>
      <c r="E570" s="8" t="s">
        <v>71</v>
      </c>
      <c r="F570" s="8" t="s">
        <v>5081</v>
      </c>
      <c r="G570" s="10" t="s">
        <v>72</v>
      </c>
      <c r="H570" s="10">
        <v>0</v>
      </c>
      <c r="I570" s="8" t="s">
        <v>73</v>
      </c>
      <c r="J570" s="72">
        <v>0</v>
      </c>
      <c r="K570" s="163">
        <v>245</v>
      </c>
      <c r="L570" s="163">
        <v>31</v>
      </c>
      <c r="M570" s="163">
        <v>3</v>
      </c>
      <c r="N570" s="163">
        <v>225</v>
      </c>
      <c r="O570" s="163">
        <v>23</v>
      </c>
      <c r="P570" s="163">
        <v>104</v>
      </c>
      <c r="Q570" s="164">
        <v>5</v>
      </c>
      <c r="R570" s="164">
        <v>27</v>
      </c>
      <c r="S570" s="164">
        <v>22.3</v>
      </c>
      <c r="T570" s="164">
        <v>5.7</v>
      </c>
      <c r="U570" s="164">
        <v>1</v>
      </c>
      <c r="V570" s="164">
        <v>2</v>
      </c>
      <c r="W570" s="165">
        <f t="shared" si="10"/>
        <v>63</v>
      </c>
    </row>
    <row r="571" spans="1:23" s="161" customFormat="1" ht="30" x14ac:dyDescent="0.3">
      <c r="A571" s="180" t="s">
        <v>1921</v>
      </c>
      <c r="B571" s="158" t="s">
        <v>1922</v>
      </c>
      <c r="C571" s="181" t="s">
        <v>1923</v>
      </c>
      <c r="D571" s="157" t="s">
        <v>86</v>
      </c>
      <c r="E571" s="8" t="s">
        <v>5085</v>
      </c>
      <c r="F571" s="8" t="s">
        <v>5084</v>
      </c>
      <c r="G571" s="10" t="s">
        <v>72</v>
      </c>
      <c r="H571" s="10">
        <v>0</v>
      </c>
      <c r="I571" s="8" t="s">
        <v>73</v>
      </c>
      <c r="J571" s="72">
        <v>0</v>
      </c>
      <c r="K571" s="163">
        <v>286</v>
      </c>
      <c r="L571" s="163">
        <v>0</v>
      </c>
      <c r="M571" s="163">
        <v>0</v>
      </c>
      <c r="N571" s="163">
        <v>233</v>
      </c>
      <c r="O571" s="163">
        <v>14</v>
      </c>
      <c r="P571" s="163">
        <v>59</v>
      </c>
      <c r="Q571" s="164">
        <v>4</v>
      </c>
      <c r="R571" s="164">
        <v>17</v>
      </c>
      <c r="S571" s="164">
        <v>2</v>
      </c>
      <c r="T571" s="164">
        <v>2</v>
      </c>
      <c r="U571" s="164">
        <v>3</v>
      </c>
      <c r="V571" s="164">
        <v>5</v>
      </c>
      <c r="W571" s="165">
        <f t="shared" si="10"/>
        <v>33</v>
      </c>
    </row>
    <row r="572" spans="1:23" s="161" customFormat="1" ht="15" x14ac:dyDescent="0.3">
      <c r="A572" s="180" t="s">
        <v>1924</v>
      </c>
      <c r="B572" s="158" t="s">
        <v>1925</v>
      </c>
      <c r="C572" s="181" t="s">
        <v>1926</v>
      </c>
      <c r="D572" s="157" t="s">
        <v>5079</v>
      </c>
      <c r="E572" s="8" t="s">
        <v>92</v>
      </c>
      <c r="F572" s="8" t="s">
        <v>92</v>
      </c>
      <c r="G572" s="10" t="s">
        <v>72</v>
      </c>
      <c r="H572" s="10">
        <v>0</v>
      </c>
      <c r="I572" s="8" t="s">
        <v>73</v>
      </c>
      <c r="J572" s="72">
        <v>0</v>
      </c>
      <c r="K572" s="163">
        <v>604</v>
      </c>
      <c r="L572" s="163">
        <v>8</v>
      </c>
      <c r="M572" s="163">
        <v>8</v>
      </c>
      <c r="N572" s="163">
        <v>559</v>
      </c>
      <c r="O572" s="163">
        <v>179</v>
      </c>
      <c r="P572" s="163">
        <v>604</v>
      </c>
      <c r="Q572" s="164">
        <v>24</v>
      </c>
      <c r="R572" s="164">
        <v>119</v>
      </c>
      <c r="S572" s="164">
        <v>267.8</v>
      </c>
      <c r="T572" s="164">
        <v>51.5</v>
      </c>
      <c r="U572" s="164">
        <v>7</v>
      </c>
      <c r="V572" s="164">
        <v>5</v>
      </c>
      <c r="W572" s="165">
        <f t="shared" si="10"/>
        <v>474.3</v>
      </c>
    </row>
    <row r="573" spans="1:23" s="161" customFormat="1" ht="30" x14ac:dyDescent="0.3">
      <c r="A573" s="180" t="s">
        <v>1927</v>
      </c>
      <c r="B573" s="158" t="s">
        <v>1928</v>
      </c>
      <c r="C573" s="181" t="s">
        <v>1929</v>
      </c>
      <c r="D573" s="157" t="s">
        <v>86</v>
      </c>
      <c r="E573" s="8" t="s">
        <v>5085</v>
      </c>
      <c r="F573" s="8" t="s">
        <v>5084</v>
      </c>
      <c r="G573" s="10" t="s">
        <v>72</v>
      </c>
      <c r="H573" s="10">
        <v>0</v>
      </c>
      <c r="I573" s="8" t="s">
        <v>73</v>
      </c>
      <c r="J573" s="72">
        <v>0</v>
      </c>
      <c r="K573" s="163">
        <v>402</v>
      </c>
      <c r="L573" s="163">
        <v>0</v>
      </c>
      <c r="M573" s="163">
        <v>0</v>
      </c>
      <c r="N573" s="163">
        <v>337</v>
      </c>
      <c r="O573" s="163">
        <v>27</v>
      </c>
      <c r="P573" s="163">
        <v>99</v>
      </c>
      <c r="Q573" s="164">
        <v>15</v>
      </c>
      <c r="R573" s="164">
        <v>28</v>
      </c>
      <c r="S573" s="164">
        <v>9</v>
      </c>
      <c r="T573" s="164">
        <v>4</v>
      </c>
      <c r="U573" s="164">
        <v>3</v>
      </c>
      <c r="V573" s="164">
        <v>4</v>
      </c>
      <c r="W573" s="165">
        <f t="shared" si="10"/>
        <v>63</v>
      </c>
    </row>
    <row r="574" spans="1:23" s="161" customFormat="1" ht="15" x14ac:dyDescent="0.3">
      <c r="A574" s="180" t="s">
        <v>1930</v>
      </c>
      <c r="B574" s="158" t="s">
        <v>1931</v>
      </c>
      <c r="C574" s="181" t="s">
        <v>1932</v>
      </c>
      <c r="D574" s="157" t="s">
        <v>213</v>
      </c>
      <c r="E574" s="8" t="s">
        <v>71</v>
      </c>
      <c r="F574" s="8" t="s">
        <v>5083</v>
      </c>
      <c r="G574" s="10" t="s">
        <v>72</v>
      </c>
      <c r="H574" s="10">
        <v>0</v>
      </c>
      <c r="I574" s="8" t="s">
        <v>73</v>
      </c>
      <c r="J574" s="72">
        <v>0</v>
      </c>
      <c r="K574" s="163">
        <v>337</v>
      </c>
      <c r="L574" s="163">
        <v>15</v>
      </c>
      <c r="M574" s="163">
        <v>3</v>
      </c>
      <c r="N574" s="163">
        <v>295</v>
      </c>
      <c r="O574" s="163">
        <v>34</v>
      </c>
      <c r="P574" s="163">
        <v>107</v>
      </c>
      <c r="Q574" s="164">
        <v>8</v>
      </c>
      <c r="R574" s="164">
        <v>27</v>
      </c>
      <c r="S574" s="164">
        <v>9</v>
      </c>
      <c r="T574" s="164">
        <v>1.9</v>
      </c>
      <c r="U574" s="164">
        <v>1</v>
      </c>
      <c r="V574" s="164">
        <v>5</v>
      </c>
      <c r="W574" s="165">
        <f t="shared" si="10"/>
        <v>51.9</v>
      </c>
    </row>
    <row r="575" spans="1:23" s="161" customFormat="1" ht="15" x14ac:dyDescent="0.3">
      <c r="A575" s="180" t="s">
        <v>1933</v>
      </c>
      <c r="B575" s="158" t="s">
        <v>1934</v>
      </c>
      <c r="C575" s="181" t="s">
        <v>1935</v>
      </c>
      <c r="D575" s="157" t="s">
        <v>211</v>
      </c>
      <c r="E575" s="8" t="s">
        <v>71</v>
      </c>
      <c r="F575" s="8" t="s">
        <v>5081</v>
      </c>
      <c r="G575" s="10" t="s">
        <v>72</v>
      </c>
      <c r="H575" s="10">
        <v>0</v>
      </c>
      <c r="I575" s="8" t="s">
        <v>73</v>
      </c>
      <c r="J575" s="72">
        <v>0</v>
      </c>
      <c r="K575" s="163">
        <v>313</v>
      </c>
      <c r="L575" s="163">
        <v>47</v>
      </c>
      <c r="M575" s="163">
        <v>2</v>
      </c>
      <c r="N575" s="163">
        <v>304</v>
      </c>
      <c r="O575" s="163">
        <v>27</v>
      </c>
      <c r="P575" s="163">
        <v>123</v>
      </c>
      <c r="Q575" s="164">
        <v>14</v>
      </c>
      <c r="R575" s="164">
        <v>22</v>
      </c>
      <c r="S575" s="164">
        <v>12</v>
      </c>
      <c r="T575" s="164">
        <v>6.8</v>
      </c>
      <c r="U575" s="164">
        <v>2</v>
      </c>
      <c r="V575" s="164">
        <v>2</v>
      </c>
      <c r="W575" s="165">
        <f t="shared" si="10"/>
        <v>58.8</v>
      </c>
    </row>
    <row r="576" spans="1:23" s="161" customFormat="1" ht="15" x14ac:dyDescent="0.3">
      <c r="A576" s="180" t="s">
        <v>1936</v>
      </c>
      <c r="B576" s="158" t="s">
        <v>1937</v>
      </c>
      <c r="C576" s="181" t="s">
        <v>1938</v>
      </c>
      <c r="D576" s="157" t="s">
        <v>212</v>
      </c>
      <c r="E576" s="8" t="s">
        <v>5082</v>
      </c>
      <c r="F576" s="8" t="s">
        <v>5083</v>
      </c>
      <c r="G576" s="10" t="s">
        <v>72</v>
      </c>
      <c r="H576" s="10">
        <v>0</v>
      </c>
      <c r="I576" s="8" t="s">
        <v>73</v>
      </c>
      <c r="J576" s="72">
        <v>0</v>
      </c>
      <c r="K576" s="163">
        <v>224</v>
      </c>
      <c r="L576" s="163">
        <v>0</v>
      </c>
      <c r="M576" s="163">
        <v>0</v>
      </c>
      <c r="N576" s="163">
        <v>199</v>
      </c>
      <c r="O576" s="163">
        <v>132</v>
      </c>
      <c r="P576" s="163">
        <v>63</v>
      </c>
      <c r="Q576" s="164">
        <v>5</v>
      </c>
      <c r="R576" s="164">
        <v>22</v>
      </c>
      <c r="S576" s="164">
        <v>10.8</v>
      </c>
      <c r="T576" s="164">
        <v>3.9</v>
      </c>
      <c r="U576" s="164">
        <v>3</v>
      </c>
      <c r="V576" s="164">
        <v>3</v>
      </c>
      <c r="W576" s="165">
        <f t="shared" si="10"/>
        <v>47.699999999999996</v>
      </c>
    </row>
    <row r="577" spans="1:23" s="161" customFormat="1" ht="15" x14ac:dyDescent="0.3">
      <c r="A577" s="180" t="s">
        <v>1939</v>
      </c>
      <c r="B577" s="158" t="s">
        <v>1940</v>
      </c>
      <c r="C577" s="181" t="s">
        <v>1941</v>
      </c>
      <c r="D577" s="157" t="s">
        <v>211</v>
      </c>
      <c r="E577" s="8" t="s">
        <v>71</v>
      </c>
      <c r="F577" s="8" t="s">
        <v>5081</v>
      </c>
      <c r="G577" s="10" t="s">
        <v>72</v>
      </c>
      <c r="H577" s="10">
        <v>0</v>
      </c>
      <c r="I577" s="8" t="s">
        <v>73</v>
      </c>
      <c r="J577" s="72">
        <v>0</v>
      </c>
      <c r="K577" s="163">
        <v>413</v>
      </c>
      <c r="L577" s="163">
        <v>47</v>
      </c>
      <c r="M577" s="163">
        <v>2</v>
      </c>
      <c r="N577" s="163">
        <v>345</v>
      </c>
      <c r="O577" s="163">
        <v>61</v>
      </c>
      <c r="P577" s="163">
        <v>110</v>
      </c>
      <c r="Q577" s="164">
        <v>18.600000000000001</v>
      </c>
      <c r="R577" s="164">
        <v>21</v>
      </c>
      <c r="S577" s="164">
        <v>19.8</v>
      </c>
      <c r="T577" s="164">
        <v>2.9</v>
      </c>
      <c r="U577" s="164">
        <v>2</v>
      </c>
      <c r="V577" s="164">
        <v>3</v>
      </c>
      <c r="W577" s="165">
        <f t="shared" si="10"/>
        <v>67.300000000000011</v>
      </c>
    </row>
    <row r="578" spans="1:23" s="161" customFormat="1" ht="15" x14ac:dyDescent="0.3">
      <c r="A578" s="180" t="s">
        <v>1942</v>
      </c>
      <c r="B578" s="158" t="s">
        <v>1943</v>
      </c>
      <c r="C578" s="181" t="s">
        <v>1944</v>
      </c>
      <c r="D578" s="157" t="s">
        <v>211</v>
      </c>
      <c r="E578" s="8" t="s">
        <v>71</v>
      </c>
      <c r="F578" s="8" t="s">
        <v>5081</v>
      </c>
      <c r="G578" s="10" t="s">
        <v>72</v>
      </c>
      <c r="H578" s="10">
        <v>0</v>
      </c>
      <c r="I578" s="8" t="s">
        <v>73</v>
      </c>
      <c r="J578" s="72">
        <v>0</v>
      </c>
      <c r="K578" s="163">
        <v>296</v>
      </c>
      <c r="L578" s="163">
        <v>55</v>
      </c>
      <c r="M578" s="163">
        <v>1</v>
      </c>
      <c r="N578" s="163">
        <v>287</v>
      </c>
      <c r="O578" s="163">
        <v>65</v>
      </c>
      <c r="P578" s="163">
        <v>112</v>
      </c>
      <c r="Q578" s="164">
        <v>13</v>
      </c>
      <c r="R578" s="164">
        <v>28</v>
      </c>
      <c r="S578" s="164">
        <v>28</v>
      </c>
      <c r="T578" s="164">
        <v>8.8000000000000007</v>
      </c>
      <c r="U578" s="164">
        <v>2</v>
      </c>
      <c r="V578" s="164">
        <v>3</v>
      </c>
      <c r="W578" s="165">
        <f t="shared" si="10"/>
        <v>82.8</v>
      </c>
    </row>
    <row r="579" spans="1:23" s="161" customFormat="1" ht="15" x14ac:dyDescent="0.3">
      <c r="A579" s="180" t="s">
        <v>1945</v>
      </c>
      <c r="B579" s="158" t="s">
        <v>1946</v>
      </c>
      <c r="C579" s="181" t="s">
        <v>1947</v>
      </c>
      <c r="D579" s="157" t="s">
        <v>85</v>
      </c>
      <c r="E579" s="8" t="s">
        <v>5082</v>
      </c>
      <c r="F579" s="8" t="s">
        <v>5089</v>
      </c>
      <c r="G579" s="10" t="s">
        <v>73</v>
      </c>
      <c r="H579" s="10" t="s">
        <v>73</v>
      </c>
      <c r="I579" s="8" t="s">
        <v>73</v>
      </c>
      <c r="J579" s="72">
        <v>0</v>
      </c>
      <c r="K579" s="163">
        <v>392</v>
      </c>
      <c r="L579" s="163">
        <v>0</v>
      </c>
      <c r="M579" s="163">
        <v>0</v>
      </c>
      <c r="N579" s="163">
        <v>298</v>
      </c>
      <c r="O579" s="163">
        <v>12</v>
      </c>
      <c r="P579" s="163">
        <v>110</v>
      </c>
      <c r="Q579" s="164">
        <v>13</v>
      </c>
      <c r="R579" s="164">
        <v>25</v>
      </c>
      <c r="S579" s="164">
        <v>5</v>
      </c>
      <c r="T579" s="164">
        <v>2</v>
      </c>
      <c r="U579" s="164">
        <v>3</v>
      </c>
      <c r="V579" s="164">
        <v>3</v>
      </c>
      <c r="W579" s="165">
        <f t="shared" si="10"/>
        <v>51</v>
      </c>
    </row>
    <row r="580" spans="1:23" s="161" customFormat="1" ht="15" x14ac:dyDescent="0.3">
      <c r="A580" s="180" t="s">
        <v>1948</v>
      </c>
      <c r="B580" s="158" t="s">
        <v>1949</v>
      </c>
      <c r="C580" s="181" t="s">
        <v>1950</v>
      </c>
      <c r="D580" s="157" t="s">
        <v>213</v>
      </c>
      <c r="E580" s="8" t="s">
        <v>71</v>
      </c>
      <c r="F580" s="8" t="s">
        <v>5083</v>
      </c>
      <c r="G580" s="10" t="s">
        <v>72</v>
      </c>
      <c r="H580" s="10">
        <v>0</v>
      </c>
      <c r="I580" s="8" t="s">
        <v>73</v>
      </c>
      <c r="J580" s="72">
        <v>0</v>
      </c>
      <c r="K580" s="163">
        <v>221</v>
      </c>
      <c r="L580" s="163">
        <v>30</v>
      </c>
      <c r="M580" s="163">
        <v>0</v>
      </c>
      <c r="N580" s="163">
        <v>219</v>
      </c>
      <c r="O580" s="163">
        <v>37</v>
      </c>
      <c r="P580" s="163">
        <v>56</v>
      </c>
      <c r="Q580" s="164">
        <v>13</v>
      </c>
      <c r="R580" s="164">
        <v>8</v>
      </c>
      <c r="S580" s="164">
        <v>8.6999999999999993</v>
      </c>
      <c r="T580" s="164">
        <v>4</v>
      </c>
      <c r="U580" s="164">
        <v>2</v>
      </c>
      <c r="V580" s="164">
        <v>2</v>
      </c>
      <c r="W580" s="165">
        <f t="shared" si="10"/>
        <v>37.700000000000003</v>
      </c>
    </row>
    <row r="581" spans="1:23" s="161" customFormat="1" ht="15" x14ac:dyDescent="0.3">
      <c r="A581" s="180" t="s">
        <v>1951</v>
      </c>
      <c r="B581" s="158" t="s">
        <v>1952</v>
      </c>
      <c r="C581" s="181" t="s">
        <v>1953</v>
      </c>
      <c r="D581" s="157" t="s">
        <v>211</v>
      </c>
      <c r="E581" s="8" t="s">
        <v>71</v>
      </c>
      <c r="F581" s="8" t="s">
        <v>5081</v>
      </c>
      <c r="G581" s="10" t="s">
        <v>72</v>
      </c>
      <c r="H581" s="10">
        <v>0</v>
      </c>
      <c r="I581" s="8" t="s">
        <v>73</v>
      </c>
      <c r="J581" s="72">
        <v>0</v>
      </c>
      <c r="K581" s="163">
        <v>168</v>
      </c>
      <c r="L581" s="163">
        <v>14</v>
      </c>
      <c r="M581" s="163">
        <v>0</v>
      </c>
      <c r="N581" s="163">
        <v>22</v>
      </c>
      <c r="O581" s="163">
        <v>5</v>
      </c>
      <c r="P581" s="163">
        <v>22</v>
      </c>
      <c r="Q581" s="164">
        <v>1</v>
      </c>
      <c r="R581" s="164">
        <v>10</v>
      </c>
      <c r="S581" s="164">
        <v>2</v>
      </c>
      <c r="T581" s="164">
        <v>1.8</v>
      </c>
      <c r="U581" s="164">
        <v>1</v>
      </c>
      <c r="V581" s="164">
        <v>2</v>
      </c>
      <c r="W581" s="165">
        <f t="shared" si="10"/>
        <v>17.8</v>
      </c>
    </row>
    <row r="582" spans="1:23" s="161" customFormat="1" ht="15" x14ac:dyDescent="0.3">
      <c r="A582" s="180" t="s">
        <v>1954</v>
      </c>
      <c r="B582" s="158" t="s">
        <v>1955</v>
      </c>
      <c r="C582" s="181" t="s">
        <v>1956</v>
      </c>
      <c r="D582" s="157" t="s">
        <v>211</v>
      </c>
      <c r="E582" s="8" t="s">
        <v>71</v>
      </c>
      <c r="F582" s="8" t="s">
        <v>5081</v>
      </c>
      <c r="G582" s="10" t="s">
        <v>72</v>
      </c>
      <c r="H582" s="10">
        <v>0</v>
      </c>
      <c r="I582" s="8" t="s">
        <v>73</v>
      </c>
      <c r="J582" s="72">
        <v>0</v>
      </c>
      <c r="K582" s="163">
        <v>455</v>
      </c>
      <c r="L582" s="163">
        <v>46</v>
      </c>
      <c r="M582" s="163">
        <v>0</v>
      </c>
      <c r="N582" s="163">
        <v>199</v>
      </c>
      <c r="O582" s="163">
        <v>19</v>
      </c>
      <c r="P582" s="163">
        <v>83</v>
      </c>
      <c r="Q582" s="164">
        <v>8</v>
      </c>
      <c r="R582" s="164">
        <v>33</v>
      </c>
      <c r="S582" s="164">
        <v>15.7</v>
      </c>
      <c r="T582" s="164">
        <v>3.9</v>
      </c>
      <c r="U582" s="164">
        <v>2</v>
      </c>
      <c r="V582" s="164">
        <v>3</v>
      </c>
      <c r="W582" s="165">
        <f t="shared" si="10"/>
        <v>65.599999999999994</v>
      </c>
    </row>
    <row r="583" spans="1:23" s="161" customFormat="1" ht="15" x14ac:dyDescent="0.3">
      <c r="A583" s="180" t="s">
        <v>1957</v>
      </c>
      <c r="B583" s="158" t="s">
        <v>1958</v>
      </c>
      <c r="C583" s="181" t="s">
        <v>1959</v>
      </c>
      <c r="D583" s="157" t="s">
        <v>211</v>
      </c>
      <c r="E583" s="8" t="s">
        <v>71</v>
      </c>
      <c r="F583" s="8" t="s">
        <v>5081</v>
      </c>
      <c r="G583" s="10" t="s">
        <v>72</v>
      </c>
      <c r="H583" s="10">
        <v>0</v>
      </c>
      <c r="I583" s="8" t="s">
        <v>73</v>
      </c>
      <c r="J583" s="72">
        <v>0</v>
      </c>
      <c r="K583" s="163">
        <v>459</v>
      </c>
      <c r="L583" s="163">
        <v>62</v>
      </c>
      <c r="M583" s="163">
        <v>2</v>
      </c>
      <c r="N583" s="163">
        <v>450</v>
      </c>
      <c r="O583" s="163">
        <v>147</v>
      </c>
      <c r="P583" s="163">
        <v>111</v>
      </c>
      <c r="Q583" s="164">
        <v>7</v>
      </c>
      <c r="R583" s="164">
        <v>37</v>
      </c>
      <c r="S583" s="164">
        <v>24.6</v>
      </c>
      <c r="T583" s="164">
        <v>4.9000000000000004</v>
      </c>
      <c r="U583" s="164">
        <v>3</v>
      </c>
      <c r="V583" s="164">
        <v>3</v>
      </c>
      <c r="W583" s="165">
        <f t="shared" si="10"/>
        <v>79.5</v>
      </c>
    </row>
    <row r="584" spans="1:23" s="161" customFormat="1" ht="15" x14ac:dyDescent="0.3">
      <c r="A584" s="180" t="s">
        <v>1960</v>
      </c>
      <c r="B584" s="158" t="s">
        <v>1961</v>
      </c>
      <c r="C584" s="181" t="s">
        <v>1962</v>
      </c>
      <c r="D584" s="157" t="s">
        <v>211</v>
      </c>
      <c r="E584" s="8" t="s">
        <v>71</v>
      </c>
      <c r="F584" s="8" t="s">
        <v>5081</v>
      </c>
      <c r="G584" s="10" t="s">
        <v>72</v>
      </c>
      <c r="H584" s="10">
        <v>0</v>
      </c>
      <c r="I584" s="8" t="s">
        <v>73</v>
      </c>
      <c r="J584" s="72">
        <v>0</v>
      </c>
      <c r="K584" s="163">
        <v>472</v>
      </c>
      <c r="L584" s="163">
        <v>46</v>
      </c>
      <c r="M584" s="163">
        <v>1</v>
      </c>
      <c r="N584" s="163">
        <v>439</v>
      </c>
      <c r="O584" s="163">
        <v>150</v>
      </c>
      <c r="P584" s="163">
        <v>69</v>
      </c>
      <c r="Q584" s="164">
        <v>7</v>
      </c>
      <c r="R584" s="164">
        <v>27</v>
      </c>
      <c r="S584" s="164">
        <v>14.5</v>
      </c>
      <c r="T584" s="164">
        <v>3.9</v>
      </c>
      <c r="U584" s="164">
        <v>4</v>
      </c>
      <c r="V584" s="164">
        <v>7.1</v>
      </c>
      <c r="W584" s="165">
        <f t="shared" si="10"/>
        <v>63.5</v>
      </c>
    </row>
    <row r="585" spans="1:23" s="161" customFormat="1" ht="15" x14ac:dyDescent="0.3">
      <c r="A585" s="180" t="s">
        <v>1963</v>
      </c>
      <c r="B585" s="158" t="s">
        <v>1964</v>
      </c>
      <c r="C585" s="181" t="s">
        <v>1965</v>
      </c>
      <c r="D585" s="157" t="s">
        <v>211</v>
      </c>
      <c r="E585" s="8" t="s">
        <v>71</v>
      </c>
      <c r="F585" s="8" t="s">
        <v>5081</v>
      </c>
      <c r="G585" s="10" t="s">
        <v>72</v>
      </c>
      <c r="H585" s="10">
        <v>0</v>
      </c>
      <c r="I585" s="8" t="s">
        <v>73</v>
      </c>
      <c r="J585" s="72">
        <v>0</v>
      </c>
      <c r="K585" s="163">
        <v>258</v>
      </c>
      <c r="L585" s="163">
        <v>43</v>
      </c>
      <c r="M585" s="163">
        <v>1</v>
      </c>
      <c r="N585" s="163">
        <v>251</v>
      </c>
      <c r="O585" s="163">
        <v>51</v>
      </c>
      <c r="P585" s="163">
        <v>88</v>
      </c>
      <c r="Q585" s="164">
        <v>9</v>
      </c>
      <c r="R585" s="164">
        <v>19</v>
      </c>
      <c r="S585" s="164">
        <v>14.6</v>
      </c>
      <c r="T585" s="164">
        <v>2.9</v>
      </c>
      <c r="U585" s="164">
        <v>1</v>
      </c>
      <c r="V585" s="164">
        <v>4</v>
      </c>
      <c r="W585" s="165">
        <f t="shared" si="10"/>
        <v>50.5</v>
      </c>
    </row>
    <row r="586" spans="1:23" s="161" customFormat="1" ht="15" x14ac:dyDescent="0.3">
      <c r="A586" s="180" t="s">
        <v>1966</v>
      </c>
      <c r="B586" s="158" t="s">
        <v>1967</v>
      </c>
      <c r="C586" s="181" t="s">
        <v>1968</v>
      </c>
      <c r="D586" s="157" t="s">
        <v>211</v>
      </c>
      <c r="E586" s="8" t="s">
        <v>71</v>
      </c>
      <c r="F586" s="8" t="s">
        <v>5081</v>
      </c>
      <c r="G586" s="10" t="s">
        <v>72</v>
      </c>
      <c r="H586" s="10">
        <v>0</v>
      </c>
      <c r="I586" s="8" t="s">
        <v>73</v>
      </c>
      <c r="J586" s="72">
        <v>0</v>
      </c>
      <c r="K586" s="163">
        <v>219</v>
      </c>
      <c r="L586" s="163">
        <v>27</v>
      </c>
      <c r="M586" s="163">
        <v>3</v>
      </c>
      <c r="N586" s="163">
        <v>215</v>
      </c>
      <c r="O586" s="163">
        <v>94</v>
      </c>
      <c r="P586" s="163">
        <v>67</v>
      </c>
      <c r="Q586" s="164">
        <v>8</v>
      </c>
      <c r="R586" s="164">
        <v>16</v>
      </c>
      <c r="S586" s="164">
        <v>11.5</v>
      </c>
      <c r="T586" s="164">
        <v>2.9</v>
      </c>
      <c r="U586" s="164">
        <v>2</v>
      </c>
      <c r="V586" s="164">
        <v>2</v>
      </c>
      <c r="W586" s="165">
        <f t="shared" si="10"/>
        <v>42.4</v>
      </c>
    </row>
    <row r="587" spans="1:23" s="161" customFormat="1" ht="30" x14ac:dyDescent="0.3">
      <c r="A587" s="180" t="s">
        <v>1969</v>
      </c>
      <c r="B587" s="158" t="s">
        <v>1970</v>
      </c>
      <c r="C587" s="181" t="s">
        <v>1971</v>
      </c>
      <c r="D587" s="157" t="s">
        <v>86</v>
      </c>
      <c r="E587" s="8" t="s">
        <v>5085</v>
      </c>
      <c r="F587" s="8" t="s">
        <v>5084</v>
      </c>
      <c r="G587" s="10" t="s">
        <v>72</v>
      </c>
      <c r="H587" s="10">
        <v>0</v>
      </c>
      <c r="I587" s="8" t="s">
        <v>73</v>
      </c>
      <c r="J587" s="72">
        <v>0</v>
      </c>
      <c r="K587" s="163">
        <v>232</v>
      </c>
      <c r="L587" s="163">
        <v>0</v>
      </c>
      <c r="M587" s="163">
        <v>0</v>
      </c>
      <c r="N587" s="163">
        <v>188</v>
      </c>
      <c r="O587" s="163">
        <v>20</v>
      </c>
      <c r="P587" s="163">
        <v>60</v>
      </c>
      <c r="Q587" s="164">
        <v>6</v>
      </c>
      <c r="R587" s="164">
        <v>15</v>
      </c>
      <c r="S587" s="164">
        <v>2.7</v>
      </c>
      <c r="T587" s="164">
        <v>2</v>
      </c>
      <c r="U587" s="164">
        <v>2</v>
      </c>
      <c r="V587" s="164">
        <v>4.0999999999999996</v>
      </c>
      <c r="W587" s="165">
        <f t="shared" ref="W587:W650" si="11">SUM(Q587:V587)</f>
        <v>31.799999999999997</v>
      </c>
    </row>
    <row r="588" spans="1:23" s="161" customFormat="1" ht="15" x14ac:dyDescent="0.3">
      <c r="A588" s="180" t="s">
        <v>1972</v>
      </c>
      <c r="B588" s="158" t="s">
        <v>1973</v>
      </c>
      <c r="C588" s="181" t="s">
        <v>1974</v>
      </c>
      <c r="D588" s="157" t="s">
        <v>211</v>
      </c>
      <c r="E588" s="8" t="s">
        <v>71</v>
      </c>
      <c r="F588" s="8" t="s">
        <v>5081</v>
      </c>
      <c r="G588" s="10" t="s">
        <v>72</v>
      </c>
      <c r="H588" s="10">
        <v>0</v>
      </c>
      <c r="I588" s="8" t="s">
        <v>73</v>
      </c>
      <c r="J588" s="72">
        <v>0</v>
      </c>
      <c r="K588" s="163">
        <v>719</v>
      </c>
      <c r="L588" s="163">
        <v>62</v>
      </c>
      <c r="M588" s="163">
        <v>4</v>
      </c>
      <c r="N588" s="163">
        <v>92</v>
      </c>
      <c r="O588" s="163">
        <v>38</v>
      </c>
      <c r="P588" s="163">
        <v>112</v>
      </c>
      <c r="Q588" s="164">
        <v>18.2</v>
      </c>
      <c r="R588" s="164">
        <v>36</v>
      </c>
      <c r="S588" s="164">
        <v>18</v>
      </c>
      <c r="T588" s="164">
        <v>4.7</v>
      </c>
      <c r="U588" s="164">
        <v>2</v>
      </c>
      <c r="V588" s="164">
        <v>3</v>
      </c>
      <c r="W588" s="165">
        <f t="shared" si="11"/>
        <v>81.900000000000006</v>
      </c>
    </row>
    <row r="589" spans="1:23" s="161" customFormat="1" ht="15" x14ac:dyDescent="0.3">
      <c r="A589" s="180" t="s">
        <v>1975</v>
      </c>
      <c r="B589" s="158" t="s">
        <v>1976</v>
      </c>
      <c r="C589" s="181" t="s">
        <v>1977</v>
      </c>
      <c r="D589" s="157" t="s">
        <v>213</v>
      </c>
      <c r="E589" s="8" t="s">
        <v>71</v>
      </c>
      <c r="F589" s="8" t="s">
        <v>5083</v>
      </c>
      <c r="G589" s="10" t="s">
        <v>72</v>
      </c>
      <c r="H589" s="10">
        <v>0</v>
      </c>
      <c r="I589" s="8" t="s">
        <v>73</v>
      </c>
      <c r="J589" s="72">
        <v>0</v>
      </c>
      <c r="K589" s="163">
        <v>802</v>
      </c>
      <c r="L589" s="163">
        <v>0</v>
      </c>
      <c r="M589" s="163">
        <v>0</v>
      </c>
      <c r="N589" s="163">
        <v>773</v>
      </c>
      <c r="O589" s="163">
        <v>214</v>
      </c>
      <c r="P589" s="163">
        <v>199</v>
      </c>
      <c r="Q589" s="164">
        <v>8</v>
      </c>
      <c r="R589" s="164">
        <v>63</v>
      </c>
      <c r="S589" s="164">
        <v>26.6</v>
      </c>
      <c r="T589" s="164">
        <v>3.7</v>
      </c>
      <c r="U589" s="164">
        <v>4</v>
      </c>
      <c r="V589" s="164">
        <v>7</v>
      </c>
      <c r="W589" s="165">
        <f t="shared" si="11"/>
        <v>112.3</v>
      </c>
    </row>
    <row r="590" spans="1:23" s="161" customFormat="1" ht="15" x14ac:dyDescent="0.3">
      <c r="A590" s="180" t="s">
        <v>1978</v>
      </c>
      <c r="B590" s="158" t="s">
        <v>1979</v>
      </c>
      <c r="C590" s="181" t="s">
        <v>1980</v>
      </c>
      <c r="D590" s="157" t="s">
        <v>211</v>
      </c>
      <c r="E590" s="8" t="s">
        <v>71</v>
      </c>
      <c r="F590" s="8" t="s">
        <v>5081</v>
      </c>
      <c r="G590" s="10" t="s">
        <v>72</v>
      </c>
      <c r="H590" s="10">
        <v>0</v>
      </c>
      <c r="I590" s="8" t="s">
        <v>73</v>
      </c>
      <c r="J590" s="72">
        <v>0</v>
      </c>
      <c r="K590" s="163">
        <v>520</v>
      </c>
      <c r="L590" s="163">
        <v>31</v>
      </c>
      <c r="M590" s="163">
        <v>5</v>
      </c>
      <c r="N590" s="163">
        <v>257</v>
      </c>
      <c r="O590" s="163">
        <v>32</v>
      </c>
      <c r="P590" s="163">
        <v>93</v>
      </c>
      <c r="Q590" s="164">
        <v>12</v>
      </c>
      <c r="R590" s="164">
        <v>34</v>
      </c>
      <c r="S590" s="164">
        <v>18</v>
      </c>
      <c r="T590" s="164">
        <v>5.8</v>
      </c>
      <c r="U590" s="164">
        <v>2</v>
      </c>
      <c r="V590" s="164">
        <v>3</v>
      </c>
      <c r="W590" s="165">
        <f t="shared" si="11"/>
        <v>74.8</v>
      </c>
    </row>
    <row r="591" spans="1:23" s="161" customFormat="1" ht="15" x14ac:dyDescent="0.3">
      <c r="A591" s="180" t="s">
        <v>1981</v>
      </c>
      <c r="B591" s="158" t="s">
        <v>1982</v>
      </c>
      <c r="C591" s="181" t="s">
        <v>1983</v>
      </c>
      <c r="D591" s="157" t="s">
        <v>211</v>
      </c>
      <c r="E591" s="8" t="s">
        <v>71</v>
      </c>
      <c r="F591" s="8" t="s">
        <v>5081</v>
      </c>
      <c r="G591" s="10" t="s">
        <v>72</v>
      </c>
      <c r="H591" s="10">
        <v>0</v>
      </c>
      <c r="I591" s="8" t="s">
        <v>73</v>
      </c>
      <c r="J591" s="72">
        <v>0</v>
      </c>
      <c r="K591" s="163">
        <v>383</v>
      </c>
      <c r="L591" s="163">
        <v>30</v>
      </c>
      <c r="M591" s="163">
        <v>4</v>
      </c>
      <c r="N591" s="163">
        <v>276</v>
      </c>
      <c r="O591" s="163">
        <v>55</v>
      </c>
      <c r="P591" s="163">
        <v>78</v>
      </c>
      <c r="Q591" s="164">
        <v>14</v>
      </c>
      <c r="R591" s="164">
        <v>31</v>
      </c>
      <c r="S591" s="164">
        <v>16.2</v>
      </c>
      <c r="T591" s="164">
        <v>4.9000000000000004</v>
      </c>
      <c r="U591" s="164">
        <v>3</v>
      </c>
      <c r="V591" s="164">
        <v>3</v>
      </c>
      <c r="W591" s="165">
        <f t="shared" si="11"/>
        <v>72.100000000000009</v>
      </c>
    </row>
    <row r="592" spans="1:23" s="161" customFormat="1" ht="30" x14ac:dyDescent="0.3">
      <c r="A592" s="180" t="s">
        <v>1984</v>
      </c>
      <c r="B592" s="158" t="s">
        <v>1985</v>
      </c>
      <c r="C592" s="181" t="s">
        <v>1986</v>
      </c>
      <c r="D592" s="157" t="s">
        <v>211</v>
      </c>
      <c r="E592" s="8" t="s">
        <v>71</v>
      </c>
      <c r="F592" s="8" t="s">
        <v>5081</v>
      </c>
      <c r="G592" s="10" t="s">
        <v>72</v>
      </c>
      <c r="H592" s="10">
        <v>0</v>
      </c>
      <c r="I592" s="8" t="s">
        <v>73</v>
      </c>
      <c r="J592" s="72">
        <v>0</v>
      </c>
      <c r="K592" s="163">
        <v>647</v>
      </c>
      <c r="L592" s="163">
        <v>0</v>
      </c>
      <c r="M592" s="163">
        <v>0</v>
      </c>
      <c r="N592" s="163">
        <v>130</v>
      </c>
      <c r="O592" s="163">
        <v>18</v>
      </c>
      <c r="P592" s="163">
        <v>70</v>
      </c>
      <c r="Q592" s="164">
        <v>4</v>
      </c>
      <c r="R592" s="164">
        <v>34</v>
      </c>
      <c r="S592" s="164">
        <v>10</v>
      </c>
      <c r="T592" s="164">
        <v>3.9</v>
      </c>
      <c r="U592" s="164">
        <v>1</v>
      </c>
      <c r="V592" s="164">
        <v>2</v>
      </c>
      <c r="W592" s="165">
        <f t="shared" si="11"/>
        <v>54.9</v>
      </c>
    </row>
    <row r="593" spans="1:23" s="161" customFormat="1" ht="15" x14ac:dyDescent="0.3">
      <c r="A593" s="180" t="s">
        <v>1987</v>
      </c>
      <c r="B593" s="158" t="s">
        <v>1988</v>
      </c>
      <c r="C593" s="181" t="s">
        <v>1989</v>
      </c>
      <c r="D593" s="157" t="s">
        <v>212</v>
      </c>
      <c r="E593" s="8" t="s">
        <v>5082</v>
      </c>
      <c r="F593" s="8" t="s">
        <v>5083</v>
      </c>
      <c r="G593" s="10" t="s">
        <v>72</v>
      </c>
      <c r="H593" s="10">
        <v>0</v>
      </c>
      <c r="I593" s="8" t="s">
        <v>73</v>
      </c>
      <c r="J593" s="72">
        <v>0</v>
      </c>
      <c r="K593" s="163">
        <v>1308</v>
      </c>
      <c r="L593" s="163">
        <v>0</v>
      </c>
      <c r="M593" s="163">
        <v>0</v>
      </c>
      <c r="N593" s="163">
        <v>400</v>
      </c>
      <c r="O593" s="163">
        <v>41</v>
      </c>
      <c r="P593" s="163">
        <v>211</v>
      </c>
      <c r="Q593" s="164">
        <v>15</v>
      </c>
      <c r="R593" s="164">
        <v>73</v>
      </c>
      <c r="S593" s="164">
        <v>12</v>
      </c>
      <c r="T593" s="164">
        <v>7.9</v>
      </c>
      <c r="U593" s="164">
        <v>4</v>
      </c>
      <c r="V593" s="164">
        <v>4</v>
      </c>
      <c r="W593" s="165">
        <f t="shared" si="11"/>
        <v>115.9</v>
      </c>
    </row>
    <row r="594" spans="1:23" s="161" customFormat="1" ht="15" x14ac:dyDescent="0.3">
      <c r="A594" s="180" t="s">
        <v>1990</v>
      </c>
      <c r="B594" s="158" t="s">
        <v>1991</v>
      </c>
      <c r="C594" s="181" t="s">
        <v>1992</v>
      </c>
      <c r="D594" s="157" t="s">
        <v>5079</v>
      </c>
      <c r="E594" s="8" t="s">
        <v>92</v>
      </c>
      <c r="F594" s="8" t="s">
        <v>92</v>
      </c>
      <c r="G594" s="10" t="s">
        <v>72</v>
      </c>
      <c r="H594" s="10">
        <v>0</v>
      </c>
      <c r="I594" s="8" t="s">
        <v>73</v>
      </c>
      <c r="J594" s="72">
        <v>0</v>
      </c>
      <c r="K594" s="163">
        <v>397</v>
      </c>
      <c r="L594" s="163">
        <v>0</v>
      </c>
      <c r="M594" s="163">
        <v>0</v>
      </c>
      <c r="N594" s="163">
        <v>372</v>
      </c>
      <c r="O594" s="163">
        <v>53</v>
      </c>
      <c r="P594" s="163">
        <v>397</v>
      </c>
      <c r="Q594" s="164">
        <v>15</v>
      </c>
      <c r="R594" s="164">
        <v>68</v>
      </c>
      <c r="S594" s="164">
        <v>96.9</v>
      </c>
      <c r="T594" s="164">
        <v>18.7</v>
      </c>
      <c r="U594" s="164">
        <v>4</v>
      </c>
      <c r="V594" s="164">
        <v>5</v>
      </c>
      <c r="W594" s="165">
        <f t="shared" si="11"/>
        <v>207.6</v>
      </c>
    </row>
    <row r="595" spans="1:23" s="161" customFormat="1" ht="15" x14ac:dyDescent="0.3">
      <c r="A595" s="180" t="s">
        <v>1993</v>
      </c>
      <c r="B595" s="158" t="s">
        <v>1994</v>
      </c>
      <c r="C595" s="181" t="s">
        <v>1995</v>
      </c>
      <c r="D595" s="157" t="s">
        <v>213</v>
      </c>
      <c r="E595" s="8" t="s">
        <v>71</v>
      </c>
      <c r="F595" s="8" t="s">
        <v>5083</v>
      </c>
      <c r="G595" s="10" t="s">
        <v>72</v>
      </c>
      <c r="H595" s="10">
        <v>0</v>
      </c>
      <c r="I595" s="8" t="s">
        <v>73</v>
      </c>
      <c r="J595" s="72">
        <v>0</v>
      </c>
      <c r="K595" s="163">
        <v>700</v>
      </c>
      <c r="L595" s="163">
        <v>59</v>
      </c>
      <c r="M595" s="163">
        <v>4</v>
      </c>
      <c r="N595" s="163">
        <v>489</v>
      </c>
      <c r="O595" s="163">
        <v>24</v>
      </c>
      <c r="P595" s="163">
        <v>154</v>
      </c>
      <c r="Q595" s="164">
        <v>12</v>
      </c>
      <c r="R595" s="164">
        <v>41</v>
      </c>
      <c r="S595" s="164">
        <v>14.6</v>
      </c>
      <c r="T595" s="164">
        <v>4.9000000000000004</v>
      </c>
      <c r="U595" s="164">
        <v>3</v>
      </c>
      <c r="V595" s="164">
        <v>4</v>
      </c>
      <c r="W595" s="165">
        <f t="shared" si="11"/>
        <v>79.5</v>
      </c>
    </row>
    <row r="596" spans="1:23" s="161" customFormat="1" ht="15" x14ac:dyDescent="0.3">
      <c r="A596" s="180" t="s">
        <v>1996</v>
      </c>
      <c r="B596" s="158" t="s">
        <v>1997</v>
      </c>
      <c r="C596" s="181" t="s">
        <v>1998</v>
      </c>
      <c r="D596" s="157" t="s">
        <v>211</v>
      </c>
      <c r="E596" s="8" t="s">
        <v>71</v>
      </c>
      <c r="F596" s="8" t="s">
        <v>5081</v>
      </c>
      <c r="G596" s="10" t="s">
        <v>72</v>
      </c>
      <c r="H596" s="10">
        <v>0</v>
      </c>
      <c r="I596" s="8" t="s">
        <v>73</v>
      </c>
      <c r="J596" s="72">
        <v>0</v>
      </c>
      <c r="K596" s="163">
        <v>384</v>
      </c>
      <c r="L596" s="163">
        <v>62</v>
      </c>
      <c r="M596" s="163">
        <v>6</v>
      </c>
      <c r="N596" s="163">
        <v>346</v>
      </c>
      <c r="O596" s="163">
        <v>54</v>
      </c>
      <c r="P596" s="163">
        <v>72</v>
      </c>
      <c r="Q596" s="164">
        <v>6</v>
      </c>
      <c r="R596" s="164">
        <v>32</v>
      </c>
      <c r="S596" s="164">
        <v>18.600000000000001</v>
      </c>
      <c r="T596" s="164">
        <v>6.4</v>
      </c>
      <c r="U596" s="164">
        <v>3</v>
      </c>
      <c r="V596" s="164">
        <v>3.7</v>
      </c>
      <c r="W596" s="165">
        <f t="shared" si="11"/>
        <v>69.7</v>
      </c>
    </row>
    <row r="597" spans="1:23" s="161" customFormat="1" ht="15" x14ac:dyDescent="0.3">
      <c r="A597" s="180" t="s">
        <v>1999</v>
      </c>
      <c r="B597" s="158" t="s">
        <v>2000</v>
      </c>
      <c r="C597" s="181" t="s">
        <v>2001</v>
      </c>
      <c r="D597" s="157" t="s">
        <v>211</v>
      </c>
      <c r="E597" s="8" t="s">
        <v>71</v>
      </c>
      <c r="F597" s="8" t="s">
        <v>5081</v>
      </c>
      <c r="G597" s="10" t="s">
        <v>72</v>
      </c>
      <c r="H597" s="10">
        <v>0</v>
      </c>
      <c r="I597" s="8" t="s">
        <v>73</v>
      </c>
      <c r="J597" s="72">
        <v>0</v>
      </c>
      <c r="K597" s="163">
        <v>336</v>
      </c>
      <c r="L597" s="163">
        <v>43</v>
      </c>
      <c r="M597" s="163">
        <v>0</v>
      </c>
      <c r="N597" s="163">
        <v>320</v>
      </c>
      <c r="O597" s="163">
        <v>67</v>
      </c>
      <c r="P597" s="163">
        <v>80</v>
      </c>
      <c r="Q597" s="164">
        <v>6</v>
      </c>
      <c r="R597" s="164">
        <v>22</v>
      </c>
      <c r="S597" s="164">
        <v>15</v>
      </c>
      <c r="T597" s="164">
        <v>2.8</v>
      </c>
      <c r="U597" s="164">
        <v>1</v>
      </c>
      <c r="V597" s="164">
        <v>3</v>
      </c>
      <c r="W597" s="165">
        <f t="shared" si="11"/>
        <v>49.8</v>
      </c>
    </row>
    <row r="598" spans="1:23" s="161" customFormat="1" ht="15" x14ac:dyDescent="0.3">
      <c r="A598" s="180" t="s">
        <v>2002</v>
      </c>
      <c r="B598" s="158" t="s">
        <v>2003</v>
      </c>
      <c r="C598" s="181" t="s">
        <v>2004</v>
      </c>
      <c r="D598" s="157" t="s">
        <v>212</v>
      </c>
      <c r="E598" s="8" t="s">
        <v>5082</v>
      </c>
      <c r="F598" s="8" t="s">
        <v>5083</v>
      </c>
      <c r="G598" s="10" t="s">
        <v>72</v>
      </c>
      <c r="H598" s="10">
        <v>0</v>
      </c>
      <c r="I598" s="8" t="s">
        <v>73</v>
      </c>
      <c r="J598" s="72">
        <v>0</v>
      </c>
      <c r="K598" s="163">
        <v>219</v>
      </c>
      <c r="L598" s="163">
        <v>0</v>
      </c>
      <c r="M598" s="163">
        <v>0</v>
      </c>
      <c r="N598" s="163">
        <v>75</v>
      </c>
      <c r="O598" s="163">
        <v>4</v>
      </c>
      <c r="P598" s="163">
        <v>57</v>
      </c>
      <c r="Q598" s="164">
        <v>5</v>
      </c>
      <c r="R598" s="164">
        <v>14</v>
      </c>
      <c r="S598" s="164">
        <v>3</v>
      </c>
      <c r="T598" s="164">
        <v>2</v>
      </c>
      <c r="U598" s="164">
        <v>2</v>
      </c>
      <c r="V598" s="164">
        <v>2</v>
      </c>
      <c r="W598" s="165">
        <f t="shared" si="11"/>
        <v>28</v>
      </c>
    </row>
    <row r="599" spans="1:23" s="161" customFormat="1" ht="15" x14ac:dyDescent="0.3">
      <c r="A599" s="180" t="s">
        <v>2005</v>
      </c>
      <c r="B599" s="158" t="s">
        <v>2006</v>
      </c>
      <c r="C599" s="181" t="s">
        <v>2007</v>
      </c>
      <c r="D599" s="157" t="s">
        <v>211</v>
      </c>
      <c r="E599" s="8" t="s">
        <v>71</v>
      </c>
      <c r="F599" s="8" t="s">
        <v>5081</v>
      </c>
      <c r="G599" s="10" t="s">
        <v>72</v>
      </c>
      <c r="H599" s="10">
        <v>0</v>
      </c>
      <c r="I599" s="8" t="s">
        <v>73</v>
      </c>
      <c r="J599" s="72">
        <v>0</v>
      </c>
      <c r="K599" s="163">
        <v>287</v>
      </c>
      <c r="L599" s="163">
        <v>0</v>
      </c>
      <c r="M599" s="163">
        <v>0</v>
      </c>
      <c r="N599" s="163">
        <v>209</v>
      </c>
      <c r="O599" s="163">
        <v>27</v>
      </c>
      <c r="P599" s="163">
        <v>65</v>
      </c>
      <c r="Q599" s="164">
        <v>3</v>
      </c>
      <c r="R599" s="164">
        <v>29</v>
      </c>
      <c r="S599" s="164">
        <v>11</v>
      </c>
      <c r="T599" s="164">
        <v>5.7</v>
      </c>
      <c r="U599" s="164">
        <v>2</v>
      </c>
      <c r="V599" s="164">
        <v>1</v>
      </c>
      <c r="W599" s="165">
        <f t="shared" si="11"/>
        <v>51.7</v>
      </c>
    </row>
    <row r="600" spans="1:23" s="161" customFormat="1" ht="15" x14ac:dyDescent="0.3">
      <c r="A600" s="180" t="s">
        <v>2008</v>
      </c>
      <c r="B600" s="158" t="s">
        <v>2009</v>
      </c>
      <c r="C600" s="181" t="s">
        <v>2010</v>
      </c>
      <c r="D600" s="157" t="s">
        <v>213</v>
      </c>
      <c r="E600" s="8" t="s">
        <v>71</v>
      </c>
      <c r="F600" s="8" t="s">
        <v>5083</v>
      </c>
      <c r="G600" s="10" t="s">
        <v>72</v>
      </c>
      <c r="H600" s="10">
        <v>0</v>
      </c>
      <c r="I600" s="8" t="s">
        <v>73</v>
      </c>
      <c r="J600" s="72">
        <v>0</v>
      </c>
      <c r="K600" s="163">
        <v>416</v>
      </c>
      <c r="L600" s="163">
        <v>77</v>
      </c>
      <c r="M600" s="163">
        <v>1</v>
      </c>
      <c r="N600" s="163">
        <v>317</v>
      </c>
      <c r="O600" s="163">
        <v>34</v>
      </c>
      <c r="P600" s="163">
        <v>78</v>
      </c>
      <c r="Q600" s="164">
        <v>13</v>
      </c>
      <c r="R600" s="164">
        <v>28</v>
      </c>
      <c r="S600" s="164">
        <v>14</v>
      </c>
      <c r="T600" s="164">
        <v>2.9</v>
      </c>
      <c r="U600" s="164">
        <v>3</v>
      </c>
      <c r="V600" s="164">
        <v>3</v>
      </c>
      <c r="W600" s="165">
        <f t="shared" si="11"/>
        <v>63.9</v>
      </c>
    </row>
    <row r="601" spans="1:23" s="161" customFormat="1" ht="15" x14ac:dyDescent="0.3">
      <c r="A601" s="180" t="s">
        <v>2011</v>
      </c>
      <c r="B601" s="158" t="s">
        <v>2012</v>
      </c>
      <c r="C601" s="181" t="s">
        <v>2013</v>
      </c>
      <c r="D601" s="157" t="s">
        <v>211</v>
      </c>
      <c r="E601" s="8" t="s">
        <v>71</v>
      </c>
      <c r="F601" s="8" t="s">
        <v>5081</v>
      </c>
      <c r="G601" s="10" t="s">
        <v>72</v>
      </c>
      <c r="H601" s="10">
        <v>0</v>
      </c>
      <c r="I601" s="8" t="s">
        <v>73</v>
      </c>
      <c r="J601" s="72">
        <v>0</v>
      </c>
      <c r="K601" s="163">
        <v>309</v>
      </c>
      <c r="L601" s="163">
        <v>27</v>
      </c>
      <c r="M601" s="163">
        <v>0</v>
      </c>
      <c r="N601" s="163">
        <v>300</v>
      </c>
      <c r="O601" s="163">
        <v>110</v>
      </c>
      <c r="P601" s="163">
        <v>75</v>
      </c>
      <c r="Q601" s="164">
        <v>5</v>
      </c>
      <c r="R601" s="164">
        <v>26</v>
      </c>
      <c r="S601" s="164">
        <v>5</v>
      </c>
      <c r="T601" s="164">
        <v>1.9</v>
      </c>
      <c r="U601" s="164">
        <v>2</v>
      </c>
      <c r="V601" s="164">
        <v>2</v>
      </c>
      <c r="W601" s="165">
        <f t="shared" si="11"/>
        <v>41.9</v>
      </c>
    </row>
    <row r="602" spans="1:23" s="161" customFormat="1" ht="15" x14ac:dyDescent="0.3">
      <c r="A602" s="180" t="s">
        <v>2014</v>
      </c>
      <c r="B602" s="158" t="s">
        <v>2015</v>
      </c>
      <c r="C602" s="181" t="s">
        <v>2016</v>
      </c>
      <c r="D602" s="157" t="s">
        <v>211</v>
      </c>
      <c r="E602" s="8" t="s">
        <v>71</v>
      </c>
      <c r="F602" s="8" t="s">
        <v>5081</v>
      </c>
      <c r="G602" s="10" t="s">
        <v>72</v>
      </c>
      <c r="H602" s="10">
        <v>0</v>
      </c>
      <c r="I602" s="8" t="s">
        <v>73</v>
      </c>
      <c r="J602" s="72">
        <v>0</v>
      </c>
      <c r="K602" s="163">
        <v>549</v>
      </c>
      <c r="L602" s="163">
        <v>30</v>
      </c>
      <c r="M602" s="163">
        <v>3</v>
      </c>
      <c r="N602" s="163">
        <v>60</v>
      </c>
      <c r="O602" s="163">
        <v>28</v>
      </c>
      <c r="P602" s="163">
        <v>87</v>
      </c>
      <c r="Q602" s="164">
        <v>7</v>
      </c>
      <c r="R602" s="164">
        <v>32</v>
      </c>
      <c r="S602" s="164">
        <v>14</v>
      </c>
      <c r="T602" s="164">
        <v>5.7</v>
      </c>
      <c r="U602" s="164">
        <v>2</v>
      </c>
      <c r="V602" s="164">
        <v>3</v>
      </c>
      <c r="W602" s="165">
        <f t="shared" si="11"/>
        <v>63.7</v>
      </c>
    </row>
    <row r="603" spans="1:23" s="161" customFormat="1" ht="15" x14ac:dyDescent="0.3">
      <c r="A603" s="180" t="s">
        <v>2017</v>
      </c>
      <c r="B603" s="158" t="s">
        <v>2018</v>
      </c>
      <c r="C603" s="181" t="s">
        <v>2019</v>
      </c>
      <c r="D603" s="157" t="s">
        <v>213</v>
      </c>
      <c r="E603" s="8" t="s">
        <v>71</v>
      </c>
      <c r="F603" s="8" t="s">
        <v>5083</v>
      </c>
      <c r="G603" s="10" t="s">
        <v>72</v>
      </c>
      <c r="H603" s="10">
        <v>0</v>
      </c>
      <c r="I603" s="8" t="s">
        <v>73</v>
      </c>
      <c r="J603" s="72">
        <v>0</v>
      </c>
      <c r="K603" s="163">
        <v>680</v>
      </c>
      <c r="L603" s="163">
        <v>31</v>
      </c>
      <c r="M603" s="163">
        <v>5</v>
      </c>
      <c r="N603" s="163">
        <v>461</v>
      </c>
      <c r="O603" s="163">
        <v>108</v>
      </c>
      <c r="P603" s="163">
        <v>113</v>
      </c>
      <c r="Q603" s="164">
        <v>21</v>
      </c>
      <c r="R603" s="164">
        <v>32</v>
      </c>
      <c r="S603" s="164">
        <v>20</v>
      </c>
      <c r="T603" s="164">
        <v>3</v>
      </c>
      <c r="U603" s="164">
        <v>3</v>
      </c>
      <c r="V603" s="164">
        <v>3</v>
      </c>
      <c r="W603" s="165">
        <f t="shared" si="11"/>
        <v>82</v>
      </c>
    </row>
    <row r="604" spans="1:23" s="161" customFormat="1" ht="30" x14ac:dyDescent="0.3">
      <c r="A604" s="180" t="s">
        <v>2020</v>
      </c>
      <c r="B604" s="158" t="s">
        <v>2021</v>
      </c>
      <c r="C604" s="181" t="s">
        <v>2022</v>
      </c>
      <c r="D604" s="157" t="s">
        <v>211</v>
      </c>
      <c r="E604" s="8" t="s">
        <v>71</v>
      </c>
      <c r="F604" s="8" t="s">
        <v>5081</v>
      </c>
      <c r="G604" s="10" t="s">
        <v>72</v>
      </c>
      <c r="H604" s="10">
        <v>0</v>
      </c>
      <c r="I604" s="8" t="s">
        <v>73</v>
      </c>
      <c r="J604" s="72">
        <v>0</v>
      </c>
      <c r="K604" s="163">
        <v>288</v>
      </c>
      <c r="L604" s="163">
        <v>62</v>
      </c>
      <c r="M604" s="163">
        <v>4</v>
      </c>
      <c r="N604" s="163">
        <v>255</v>
      </c>
      <c r="O604" s="163">
        <v>12</v>
      </c>
      <c r="P604" s="163">
        <v>64</v>
      </c>
      <c r="Q604" s="164">
        <v>14</v>
      </c>
      <c r="R604" s="164">
        <v>22</v>
      </c>
      <c r="S604" s="164">
        <v>15</v>
      </c>
      <c r="T604" s="164">
        <v>2.9</v>
      </c>
      <c r="U604" s="164">
        <v>2</v>
      </c>
      <c r="V604" s="164">
        <v>4</v>
      </c>
      <c r="W604" s="165">
        <f t="shared" si="11"/>
        <v>59.9</v>
      </c>
    </row>
    <row r="605" spans="1:23" s="161" customFormat="1" ht="15" x14ac:dyDescent="0.3">
      <c r="A605" s="180" t="s">
        <v>2023</v>
      </c>
      <c r="B605" s="158" t="s">
        <v>2024</v>
      </c>
      <c r="C605" s="181" t="s">
        <v>2025</v>
      </c>
      <c r="D605" s="157" t="s">
        <v>213</v>
      </c>
      <c r="E605" s="8" t="s">
        <v>71</v>
      </c>
      <c r="F605" s="8" t="s">
        <v>5083</v>
      </c>
      <c r="G605" s="10" t="s">
        <v>72</v>
      </c>
      <c r="H605" s="10">
        <v>0</v>
      </c>
      <c r="I605" s="8" t="s">
        <v>73</v>
      </c>
      <c r="J605" s="72">
        <v>0</v>
      </c>
      <c r="K605" s="163">
        <v>765</v>
      </c>
      <c r="L605" s="163">
        <v>14</v>
      </c>
      <c r="M605" s="163">
        <v>1</v>
      </c>
      <c r="N605" s="163">
        <v>325</v>
      </c>
      <c r="O605" s="163">
        <v>37</v>
      </c>
      <c r="P605" s="163">
        <v>136</v>
      </c>
      <c r="Q605" s="164">
        <v>11</v>
      </c>
      <c r="R605" s="164">
        <v>44</v>
      </c>
      <c r="S605" s="164">
        <v>17</v>
      </c>
      <c r="T605" s="164">
        <v>3.9</v>
      </c>
      <c r="U605" s="164">
        <v>3</v>
      </c>
      <c r="V605" s="164">
        <v>3.7</v>
      </c>
      <c r="W605" s="165">
        <f t="shared" si="11"/>
        <v>82.600000000000009</v>
      </c>
    </row>
    <row r="606" spans="1:23" s="161" customFormat="1" ht="15" x14ac:dyDescent="0.3">
      <c r="A606" s="180" t="s">
        <v>2026</v>
      </c>
      <c r="B606" s="158" t="s">
        <v>2027</v>
      </c>
      <c r="C606" s="181" t="s">
        <v>2028</v>
      </c>
      <c r="D606" s="157" t="s">
        <v>213</v>
      </c>
      <c r="E606" s="8" t="s">
        <v>71</v>
      </c>
      <c r="F606" s="8" t="s">
        <v>5083</v>
      </c>
      <c r="G606" s="10" t="s">
        <v>72</v>
      </c>
      <c r="H606" s="10">
        <v>0</v>
      </c>
      <c r="I606" s="8" t="s">
        <v>73</v>
      </c>
      <c r="J606" s="72">
        <v>0</v>
      </c>
      <c r="K606" s="163">
        <v>390</v>
      </c>
      <c r="L606" s="163">
        <v>15</v>
      </c>
      <c r="M606" s="163">
        <v>1</v>
      </c>
      <c r="N606" s="163">
        <v>355</v>
      </c>
      <c r="O606" s="163">
        <v>65</v>
      </c>
      <c r="P606" s="163">
        <v>118</v>
      </c>
      <c r="Q606" s="164">
        <v>8</v>
      </c>
      <c r="R606" s="164">
        <v>31</v>
      </c>
      <c r="S606" s="164">
        <v>18.5</v>
      </c>
      <c r="T606" s="164">
        <v>4.9000000000000004</v>
      </c>
      <c r="U606" s="164">
        <v>2</v>
      </c>
      <c r="V606" s="164">
        <v>3</v>
      </c>
      <c r="W606" s="165">
        <f t="shared" si="11"/>
        <v>67.400000000000006</v>
      </c>
    </row>
    <row r="607" spans="1:23" s="161" customFormat="1" ht="15" x14ac:dyDescent="0.3">
      <c r="A607" s="180" t="s">
        <v>2029</v>
      </c>
      <c r="B607" s="158" t="s">
        <v>2030</v>
      </c>
      <c r="C607" s="181" t="s">
        <v>2031</v>
      </c>
      <c r="D607" s="157" t="s">
        <v>211</v>
      </c>
      <c r="E607" s="8" t="s">
        <v>71</v>
      </c>
      <c r="F607" s="8" t="s">
        <v>5081</v>
      </c>
      <c r="G607" s="10" t="s">
        <v>72</v>
      </c>
      <c r="H607" s="10">
        <v>0</v>
      </c>
      <c r="I607" s="8" t="s">
        <v>73</v>
      </c>
      <c r="J607" s="72">
        <v>0</v>
      </c>
      <c r="K607" s="163">
        <v>664</v>
      </c>
      <c r="L607" s="163">
        <v>62</v>
      </c>
      <c r="M607" s="163">
        <v>7</v>
      </c>
      <c r="N607" s="163">
        <v>617</v>
      </c>
      <c r="O607" s="163">
        <v>201</v>
      </c>
      <c r="P607" s="163">
        <v>123</v>
      </c>
      <c r="Q607" s="164">
        <v>9</v>
      </c>
      <c r="R607" s="164">
        <v>59</v>
      </c>
      <c r="S607" s="164">
        <v>30.2</v>
      </c>
      <c r="T607" s="164">
        <v>5.8</v>
      </c>
      <c r="U607" s="164">
        <v>4</v>
      </c>
      <c r="V607" s="164">
        <v>4</v>
      </c>
      <c r="W607" s="165">
        <f t="shared" si="11"/>
        <v>112</v>
      </c>
    </row>
    <row r="608" spans="1:23" s="161" customFormat="1" ht="15" x14ac:dyDescent="0.3">
      <c r="A608" s="180" t="s">
        <v>2032</v>
      </c>
      <c r="B608" s="158" t="s">
        <v>2033</v>
      </c>
      <c r="C608" s="181" t="s">
        <v>2034</v>
      </c>
      <c r="D608" s="157" t="s">
        <v>213</v>
      </c>
      <c r="E608" s="8" t="s">
        <v>71</v>
      </c>
      <c r="F608" s="8" t="s">
        <v>5083</v>
      </c>
      <c r="G608" s="10" t="s">
        <v>72</v>
      </c>
      <c r="H608" s="10">
        <v>0</v>
      </c>
      <c r="I608" s="8" t="s">
        <v>73</v>
      </c>
      <c r="J608" s="72">
        <v>0</v>
      </c>
      <c r="K608" s="163">
        <v>525</v>
      </c>
      <c r="L608" s="163">
        <v>77</v>
      </c>
      <c r="M608" s="163">
        <v>8</v>
      </c>
      <c r="N608" s="163">
        <v>423</v>
      </c>
      <c r="O608" s="163">
        <v>56</v>
      </c>
      <c r="P608" s="163">
        <v>155</v>
      </c>
      <c r="Q608" s="164">
        <v>12</v>
      </c>
      <c r="R608" s="164">
        <v>41</v>
      </c>
      <c r="S608" s="164">
        <v>20</v>
      </c>
      <c r="T608" s="164">
        <v>4.9000000000000004</v>
      </c>
      <c r="U608" s="164">
        <v>2</v>
      </c>
      <c r="V608" s="164">
        <v>4</v>
      </c>
      <c r="W608" s="165">
        <f t="shared" si="11"/>
        <v>83.9</v>
      </c>
    </row>
    <row r="609" spans="1:23" s="161" customFormat="1" ht="15" x14ac:dyDescent="0.3">
      <c r="A609" s="180" t="s">
        <v>2035</v>
      </c>
      <c r="B609" s="158" t="s">
        <v>2036</v>
      </c>
      <c r="C609" s="181" t="s">
        <v>2037</v>
      </c>
      <c r="D609" s="157" t="s">
        <v>211</v>
      </c>
      <c r="E609" s="8" t="s">
        <v>71</v>
      </c>
      <c r="F609" s="8" t="s">
        <v>5081</v>
      </c>
      <c r="G609" s="10" t="s">
        <v>72</v>
      </c>
      <c r="H609" s="10">
        <v>0</v>
      </c>
      <c r="I609" s="8" t="s">
        <v>73</v>
      </c>
      <c r="J609" s="72">
        <v>0</v>
      </c>
      <c r="K609" s="163">
        <v>392</v>
      </c>
      <c r="L609" s="163">
        <v>46</v>
      </c>
      <c r="M609" s="163">
        <v>4</v>
      </c>
      <c r="N609" s="163">
        <v>372</v>
      </c>
      <c r="O609" s="163">
        <v>139</v>
      </c>
      <c r="P609" s="163">
        <v>84</v>
      </c>
      <c r="Q609" s="164">
        <v>6</v>
      </c>
      <c r="R609" s="164">
        <v>34</v>
      </c>
      <c r="S609" s="164">
        <v>20.2</v>
      </c>
      <c r="T609" s="164">
        <v>3</v>
      </c>
      <c r="U609" s="164">
        <v>3</v>
      </c>
      <c r="V609" s="164">
        <v>3</v>
      </c>
      <c r="W609" s="165">
        <f t="shared" si="11"/>
        <v>69.2</v>
      </c>
    </row>
    <row r="610" spans="1:23" s="161" customFormat="1" ht="15" x14ac:dyDescent="0.3">
      <c r="A610" s="180" t="s">
        <v>2038</v>
      </c>
      <c r="B610" s="158" t="s">
        <v>2039</v>
      </c>
      <c r="C610" s="181" t="s">
        <v>2040</v>
      </c>
      <c r="D610" s="157" t="s">
        <v>211</v>
      </c>
      <c r="E610" s="8" t="s">
        <v>71</v>
      </c>
      <c r="F610" s="8" t="s">
        <v>5081</v>
      </c>
      <c r="G610" s="10" t="s">
        <v>72</v>
      </c>
      <c r="H610" s="10">
        <v>0</v>
      </c>
      <c r="I610" s="8" t="s">
        <v>73</v>
      </c>
      <c r="J610" s="72">
        <v>0</v>
      </c>
      <c r="K610" s="163">
        <v>220</v>
      </c>
      <c r="L610" s="163">
        <v>14</v>
      </c>
      <c r="M610" s="163">
        <v>1</v>
      </c>
      <c r="N610" s="163">
        <v>215</v>
      </c>
      <c r="O610" s="163">
        <v>42</v>
      </c>
      <c r="P610" s="163">
        <v>59</v>
      </c>
      <c r="Q610" s="164">
        <v>8</v>
      </c>
      <c r="R610" s="164">
        <v>17</v>
      </c>
      <c r="S610" s="164">
        <v>10.6</v>
      </c>
      <c r="T610" s="164">
        <v>1</v>
      </c>
      <c r="U610" s="164">
        <v>2</v>
      </c>
      <c r="V610" s="164">
        <v>3</v>
      </c>
      <c r="W610" s="165">
        <f t="shared" si="11"/>
        <v>41.6</v>
      </c>
    </row>
    <row r="611" spans="1:23" s="161" customFormat="1" ht="15" x14ac:dyDescent="0.3">
      <c r="A611" s="180" t="s">
        <v>2041</v>
      </c>
      <c r="B611" s="158" t="s">
        <v>2042</v>
      </c>
      <c r="C611" s="181" t="s">
        <v>2043</v>
      </c>
      <c r="D611" s="157" t="s">
        <v>211</v>
      </c>
      <c r="E611" s="8" t="s">
        <v>71</v>
      </c>
      <c r="F611" s="8" t="s">
        <v>5081</v>
      </c>
      <c r="G611" s="10" t="s">
        <v>72</v>
      </c>
      <c r="H611" s="10">
        <v>0</v>
      </c>
      <c r="I611" s="8" t="s">
        <v>73</v>
      </c>
      <c r="J611" s="72">
        <v>0</v>
      </c>
      <c r="K611" s="163">
        <v>277</v>
      </c>
      <c r="L611" s="163">
        <v>44</v>
      </c>
      <c r="M611" s="163">
        <v>0</v>
      </c>
      <c r="N611" s="163">
        <v>258</v>
      </c>
      <c r="O611" s="163">
        <v>14</v>
      </c>
      <c r="P611" s="163">
        <v>91</v>
      </c>
      <c r="Q611" s="164">
        <v>4</v>
      </c>
      <c r="R611" s="164">
        <v>26</v>
      </c>
      <c r="S611" s="164">
        <v>19.7</v>
      </c>
      <c r="T611" s="164">
        <v>4.9000000000000004</v>
      </c>
      <c r="U611" s="164">
        <v>2</v>
      </c>
      <c r="V611" s="164">
        <v>4.9000000000000004</v>
      </c>
      <c r="W611" s="165">
        <f t="shared" si="11"/>
        <v>61.5</v>
      </c>
    </row>
    <row r="612" spans="1:23" s="161" customFormat="1" ht="15" x14ac:dyDescent="0.3">
      <c r="A612" s="180" t="s">
        <v>2044</v>
      </c>
      <c r="B612" s="158" t="s">
        <v>2045</v>
      </c>
      <c r="C612" s="181" t="s">
        <v>2046</v>
      </c>
      <c r="D612" s="157" t="s">
        <v>211</v>
      </c>
      <c r="E612" s="8" t="s">
        <v>71</v>
      </c>
      <c r="F612" s="8" t="s">
        <v>5081</v>
      </c>
      <c r="G612" s="10" t="s">
        <v>72</v>
      </c>
      <c r="H612" s="10">
        <v>0</v>
      </c>
      <c r="I612" s="8" t="s">
        <v>73</v>
      </c>
      <c r="J612" s="72">
        <v>0</v>
      </c>
      <c r="K612" s="163">
        <v>389</v>
      </c>
      <c r="L612" s="163">
        <v>48</v>
      </c>
      <c r="M612" s="163">
        <v>6</v>
      </c>
      <c r="N612" s="163">
        <v>153</v>
      </c>
      <c r="O612" s="163">
        <v>26</v>
      </c>
      <c r="P612" s="163">
        <v>86</v>
      </c>
      <c r="Q612" s="164">
        <v>8</v>
      </c>
      <c r="R612" s="164">
        <v>30</v>
      </c>
      <c r="S612" s="164">
        <v>16.600000000000001</v>
      </c>
      <c r="T612" s="164">
        <v>3.9</v>
      </c>
      <c r="U612" s="164">
        <v>2</v>
      </c>
      <c r="V612" s="164">
        <v>3</v>
      </c>
      <c r="W612" s="165">
        <f t="shared" si="11"/>
        <v>63.5</v>
      </c>
    </row>
    <row r="613" spans="1:23" s="161" customFormat="1" ht="15" x14ac:dyDescent="0.3">
      <c r="A613" s="180" t="s">
        <v>2047</v>
      </c>
      <c r="B613" s="158" t="s">
        <v>2048</v>
      </c>
      <c r="C613" s="181" t="s">
        <v>2049</v>
      </c>
      <c r="D613" s="157" t="s">
        <v>211</v>
      </c>
      <c r="E613" s="8" t="s">
        <v>71</v>
      </c>
      <c r="F613" s="8" t="s">
        <v>5081</v>
      </c>
      <c r="G613" s="10" t="s">
        <v>72</v>
      </c>
      <c r="H613" s="10">
        <v>0</v>
      </c>
      <c r="I613" s="8" t="s">
        <v>73</v>
      </c>
      <c r="J613" s="72">
        <v>0</v>
      </c>
      <c r="K613" s="163">
        <v>797</v>
      </c>
      <c r="L613" s="163">
        <v>0</v>
      </c>
      <c r="M613" s="163">
        <v>0</v>
      </c>
      <c r="N613" s="163">
        <v>81</v>
      </c>
      <c r="O613" s="163">
        <v>12</v>
      </c>
      <c r="P613" s="163">
        <v>147</v>
      </c>
      <c r="Q613" s="164">
        <v>8</v>
      </c>
      <c r="R613" s="164">
        <v>53</v>
      </c>
      <c r="S613" s="164">
        <v>30.6</v>
      </c>
      <c r="T613" s="164">
        <v>6.6</v>
      </c>
      <c r="U613" s="164">
        <v>2</v>
      </c>
      <c r="V613" s="164">
        <v>4</v>
      </c>
      <c r="W613" s="165">
        <f t="shared" si="11"/>
        <v>104.19999999999999</v>
      </c>
    </row>
    <row r="614" spans="1:23" s="161" customFormat="1" ht="15" x14ac:dyDescent="0.3">
      <c r="A614" s="180" t="s">
        <v>2050</v>
      </c>
      <c r="B614" s="158" t="s">
        <v>2051</v>
      </c>
      <c r="C614" s="181" t="s">
        <v>2052</v>
      </c>
      <c r="D614" s="157" t="s">
        <v>211</v>
      </c>
      <c r="E614" s="8" t="s">
        <v>71</v>
      </c>
      <c r="F614" s="8" t="s">
        <v>5081</v>
      </c>
      <c r="G614" s="10" t="s">
        <v>72</v>
      </c>
      <c r="H614" s="10">
        <v>0</v>
      </c>
      <c r="I614" s="8" t="s">
        <v>73</v>
      </c>
      <c r="J614" s="72">
        <v>0</v>
      </c>
      <c r="K614" s="163">
        <v>297</v>
      </c>
      <c r="L614" s="163">
        <v>71</v>
      </c>
      <c r="M614" s="163">
        <v>1</v>
      </c>
      <c r="N614" s="163">
        <v>271</v>
      </c>
      <c r="O614" s="163">
        <v>40</v>
      </c>
      <c r="P614" s="163">
        <v>88</v>
      </c>
      <c r="Q614" s="164">
        <v>1</v>
      </c>
      <c r="R614" s="164">
        <v>40</v>
      </c>
      <c r="S614" s="164">
        <v>14.6</v>
      </c>
      <c r="T614" s="164">
        <v>5.9</v>
      </c>
      <c r="U614" s="164">
        <v>2</v>
      </c>
      <c r="V614" s="164">
        <v>3</v>
      </c>
      <c r="W614" s="165">
        <f t="shared" si="11"/>
        <v>66.5</v>
      </c>
    </row>
    <row r="615" spans="1:23" s="161" customFormat="1" ht="15" x14ac:dyDescent="0.3">
      <c r="A615" s="180" t="s">
        <v>2053</v>
      </c>
      <c r="B615" s="158" t="s">
        <v>2054</v>
      </c>
      <c r="C615" s="181" t="s">
        <v>2055</v>
      </c>
      <c r="D615" s="157" t="s">
        <v>213</v>
      </c>
      <c r="E615" s="8" t="s">
        <v>5090</v>
      </c>
      <c r="F615" s="8" t="s">
        <v>5083</v>
      </c>
      <c r="G615" s="10" t="s">
        <v>72</v>
      </c>
      <c r="H615" s="10">
        <v>0</v>
      </c>
      <c r="I615" s="8" t="s">
        <v>73</v>
      </c>
      <c r="J615" s="72">
        <v>0</v>
      </c>
      <c r="K615" s="163">
        <v>478</v>
      </c>
      <c r="L615" s="163">
        <v>0</v>
      </c>
      <c r="M615" s="163">
        <v>0</v>
      </c>
      <c r="N615" s="163">
        <v>402</v>
      </c>
      <c r="O615" s="163">
        <v>77</v>
      </c>
      <c r="P615" s="163">
        <v>200</v>
      </c>
      <c r="Q615" s="164">
        <v>27</v>
      </c>
      <c r="R615" s="164">
        <v>54</v>
      </c>
      <c r="S615" s="164">
        <v>9</v>
      </c>
      <c r="T615" s="164">
        <v>6.7</v>
      </c>
      <c r="U615" s="164">
        <v>1</v>
      </c>
      <c r="V615" s="164">
        <v>4</v>
      </c>
      <c r="W615" s="165">
        <f t="shared" si="11"/>
        <v>101.7</v>
      </c>
    </row>
    <row r="616" spans="1:23" s="161" customFormat="1" ht="15" x14ac:dyDescent="0.3">
      <c r="A616" s="180" t="s">
        <v>2056</v>
      </c>
      <c r="B616" s="158" t="s">
        <v>2057</v>
      </c>
      <c r="C616" s="181" t="s">
        <v>2058</v>
      </c>
      <c r="D616" s="157" t="s">
        <v>212</v>
      </c>
      <c r="E616" s="8" t="s">
        <v>5082</v>
      </c>
      <c r="F616" s="8" t="s">
        <v>5083</v>
      </c>
      <c r="G616" s="10" t="s">
        <v>72</v>
      </c>
      <c r="H616" s="10">
        <v>0</v>
      </c>
      <c r="I616" s="8" t="s">
        <v>73</v>
      </c>
      <c r="J616" s="72">
        <v>0</v>
      </c>
      <c r="K616" s="163">
        <v>300</v>
      </c>
      <c r="L616" s="163">
        <v>0</v>
      </c>
      <c r="M616" s="163">
        <v>0</v>
      </c>
      <c r="N616" s="163">
        <v>279</v>
      </c>
      <c r="O616" s="163">
        <v>70</v>
      </c>
      <c r="P616" s="163">
        <v>66</v>
      </c>
      <c r="Q616" s="164">
        <v>9</v>
      </c>
      <c r="R616" s="164">
        <v>15</v>
      </c>
      <c r="S616" s="164">
        <v>1</v>
      </c>
      <c r="T616" s="164">
        <v>2</v>
      </c>
      <c r="U616" s="164">
        <v>1</v>
      </c>
      <c r="V616" s="164">
        <v>4</v>
      </c>
      <c r="W616" s="165">
        <f t="shared" si="11"/>
        <v>32</v>
      </c>
    </row>
    <row r="617" spans="1:23" s="161" customFormat="1" ht="30" x14ac:dyDescent="0.3">
      <c r="A617" s="180" t="s">
        <v>2059</v>
      </c>
      <c r="B617" s="158" t="s">
        <v>2060</v>
      </c>
      <c r="C617" s="181" t="s">
        <v>2061</v>
      </c>
      <c r="D617" s="157" t="s">
        <v>213</v>
      </c>
      <c r="E617" s="8" t="s">
        <v>71</v>
      </c>
      <c r="F617" s="8" t="s">
        <v>5083</v>
      </c>
      <c r="G617" s="10" t="s">
        <v>72</v>
      </c>
      <c r="H617" s="10">
        <v>0</v>
      </c>
      <c r="I617" s="8" t="s">
        <v>73</v>
      </c>
      <c r="J617" s="72">
        <v>0</v>
      </c>
      <c r="K617" s="163">
        <v>387</v>
      </c>
      <c r="L617" s="163">
        <v>14</v>
      </c>
      <c r="M617" s="163">
        <v>2</v>
      </c>
      <c r="N617" s="163">
        <v>354</v>
      </c>
      <c r="O617" s="163">
        <v>145</v>
      </c>
      <c r="P617" s="163">
        <v>87</v>
      </c>
      <c r="Q617" s="164">
        <v>1</v>
      </c>
      <c r="R617" s="164">
        <v>39</v>
      </c>
      <c r="S617" s="164">
        <v>7.7</v>
      </c>
      <c r="T617" s="164">
        <v>1.9</v>
      </c>
      <c r="U617" s="164">
        <v>2</v>
      </c>
      <c r="V617" s="164">
        <v>4</v>
      </c>
      <c r="W617" s="165">
        <f t="shared" si="11"/>
        <v>55.6</v>
      </c>
    </row>
    <row r="618" spans="1:23" s="161" customFormat="1" ht="30" x14ac:dyDescent="0.3">
      <c r="A618" s="180" t="s">
        <v>2062</v>
      </c>
      <c r="B618" s="158" t="s">
        <v>2063</v>
      </c>
      <c r="C618" s="181" t="s">
        <v>2064</v>
      </c>
      <c r="D618" s="157" t="s">
        <v>86</v>
      </c>
      <c r="E618" s="8" t="s">
        <v>5085</v>
      </c>
      <c r="F618" s="8" t="s">
        <v>5084</v>
      </c>
      <c r="G618" s="10" t="s">
        <v>72</v>
      </c>
      <c r="H618" s="10">
        <v>0</v>
      </c>
      <c r="I618" s="8" t="s">
        <v>73</v>
      </c>
      <c r="J618" s="72">
        <v>0</v>
      </c>
      <c r="K618" s="163">
        <v>415</v>
      </c>
      <c r="L618" s="163">
        <v>0</v>
      </c>
      <c r="M618" s="163">
        <v>0</v>
      </c>
      <c r="N618" s="163">
        <v>395</v>
      </c>
      <c r="O618" s="163">
        <v>58</v>
      </c>
      <c r="P618" s="163">
        <v>95</v>
      </c>
      <c r="Q618" s="164">
        <v>9</v>
      </c>
      <c r="R618" s="164">
        <v>23</v>
      </c>
      <c r="S618" s="164">
        <v>10</v>
      </c>
      <c r="T618" s="164">
        <v>3</v>
      </c>
      <c r="U618" s="164">
        <v>3</v>
      </c>
      <c r="V618" s="164">
        <v>5</v>
      </c>
      <c r="W618" s="165">
        <f t="shared" si="11"/>
        <v>53</v>
      </c>
    </row>
    <row r="619" spans="1:23" s="161" customFormat="1" ht="15" x14ac:dyDescent="0.3">
      <c r="A619" s="180" t="s">
        <v>2065</v>
      </c>
      <c r="B619" s="158" t="s">
        <v>2066</v>
      </c>
      <c r="C619" s="181" t="s">
        <v>2067</v>
      </c>
      <c r="D619" s="157" t="s">
        <v>211</v>
      </c>
      <c r="E619" s="8" t="s">
        <v>71</v>
      </c>
      <c r="F619" s="8" t="s">
        <v>5081</v>
      </c>
      <c r="G619" s="10" t="s">
        <v>72</v>
      </c>
      <c r="H619" s="10">
        <v>0</v>
      </c>
      <c r="I619" s="8" t="s">
        <v>73</v>
      </c>
      <c r="J619" s="72">
        <v>0</v>
      </c>
      <c r="K619" s="163">
        <v>317</v>
      </c>
      <c r="L619" s="163">
        <v>30</v>
      </c>
      <c r="M619" s="163">
        <v>3</v>
      </c>
      <c r="N619" s="163">
        <v>70</v>
      </c>
      <c r="O619" s="163">
        <v>12</v>
      </c>
      <c r="P619" s="163">
        <v>37</v>
      </c>
      <c r="Q619" s="164">
        <v>3</v>
      </c>
      <c r="R619" s="164">
        <v>17</v>
      </c>
      <c r="S619" s="164">
        <v>6</v>
      </c>
      <c r="T619" s="164">
        <v>1.9</v>
      </c>
      <c r="U619" s="164">
        <v>1</v>
      </c>
      <c r="V619" s="164">
        <v>3</v>
      </c>
      <c r="W619" s="165">
        <f t="shared" si="11"/>
        <v>31.9</v>
      </c>
    </row>
    <row r="620" spans="1:23" s="161" customFormat="1" ht="15" x14ac:dyDescent="0.3">
      <c r="A620" s="180" t="s">
        <v>2068</v>
      </c>
      <c r="B620" s="158" t="s">
        <v>2069</v>
      </c>
      <c r="C620" s="181" t="s">
        <v>2070</v>
      </c>
      <c r="D620" s="157" t="s">
        <v>213</v>
      </c>
      <c r="E620" s="8" t="s">
        <v>71</v>
      </c>
      <c r="F620" s="8" t="s">
        <v>5083</v>
      </c>
      <c r="G620" s="10" t="s">
        <v>72</v>
      </c>
      <c r="H620" s="10">
        <v>0</v>
      </c>
      <c r="I620" s="8" t="s">
        <v>73</v>
      </c>
      <c r="J620" s="72">
        <v>0</v>
      </c>
      <c r="K620" s="163">
        <v>587</v>
      </c>
      <c r="L620" s="163">
        <v>30</v>
      </c>
      <c r="M620" s="163">
        <v>1</v>
      </c>
      <c r="N620" s="163">
        <v>199</v>
      </c>
      <c r="O620" s="163">
        <v>102</v>
      </c>
      <c r="P620" s="163">
        <v>71</v>
      </c>
      <c r="Q620" s="164">
        <v>13</v>
      </c>
      <c r="R620" s="164">
        <v>31</v>
      </c>
      <c r="S620" s="164">
        <v>11.4</v>
      </c>
      <c r="T620" s="164">
        <v>3.9</v>
      </c>
      <c r="U620" s="164">
        <v>2</v>
      </c>
      <c r="V620" s="164">
        <v>4</v>
      </c>
      <c r="W620" s="165">
        <f t="shared" si="11"/>
        <v>65.3</v>
      </c>
    </row>
    <row r="621" spans="1:23" s="161" customFormat="1" ht="15" x14ac:dyDescent="0.3">
      <c r="A621" s="180" t="s">
        <v>2071</v>
      </c>
      <c r="B621" s="158" t="s">
        <v>2072</v>
      </c>
      <c r="C621" s="181" t="s">
        <v>2073</v>
      </c>
      <c r="D621" s="157" t="s">
        <v>212</v>
      </c>
      <c r="E621" s="8" t="s">
        <v>5082</v>
      </c>
      <c r="F621" s="8" t="s">
        <v>5083</v>
      </c>
      <c r="G621" s="10" t="s">
        <v>72</v>
      </c>
      <c r="H621" s="10">
        <v>0</v>
      </c>
      <c r="I621" s="8" t="s">
        <v>73</v>
      </c>
      <c r="J621" s="72">
        <v>0</v>
      </c>
      <c r="K621" s="163">
        <v>293</v>
      </c>
      <c r="L621" s="163">
        <v>0</v>
      </c>
      <c r="M621" s="163">
        <v>0</v>
      </c>
      <c r="N621" s="163">
        <v>235</v>
      </c>
      <c r="O621" s="163">
        <v>8</v>
      </c>
      <c r="P621" s="163">
        <v>41</v>
      </c>
      <c r="Q621" s="164">
        <v>3</v>
      </c>
      <c r="R621" s="164">
        <v>21</v>
      </c>
      <c r="S621" s="164">
        <v>4.7</v>
      </c>
      <c r="T621" s="164">
        <v>1</v>
      </c>
      <c r="U621" s="164">
        <v>1</v>
      </c>
      <c r="V621" s="164">
        <v>3</v>
      </c>
      <c r="W621" s="165">
        <f t="shared" si="11"/>
        <v>33.700000000000003</v>
      </c>
    </row>
    <row r="622" spans="1:23" s="161" customFormat="1" ht="30" x14ac:dyDescent="0.3">
      <c r="A622" s="180" t="s">
        <v>2074</v>
      </c>
      <c r="B622" s="158" t="s">
        <v>2075</v>
      </c>
      <c r="C622" s="181" t="s">
        <v>2076</v>
      </c>
      <c r="D622" s="157" t="s">
        <v>212</v>
      </c>
      <c r="E622" s="8" t="s">
        <v>5082</v>
      </c>
      <c r="F622" s="8" t="s">
        <v>5083</v>
      </c>
      <c r="G622" s="10" t="s">
        <v>72</v>
      </c>
      <c r="H622" s="10">
        <v>0</v>
      </c>
      <c r="I622" s="8" t="s">
        <v>73</v>
      </c>
      <c r="J622" s="72">
        <v>0</v>
      </c>
      <c r="K622" s="163">
        <v>176</v>
      </c>
      <c r="L622" s="163">
        <v>0</v>
      </c>
      <c r="M622" s="163">
        <v>0</v>
      </c>
      <c r="N622" s="163">
        <v>128</v>
      </c>
      <c r="O622" s="163">
        <v>13</v>
      </c>
      <c r="P622" s="163">
        <v>49</v>
      </c>
      <c r="Q622" s="164">
        <v>1</v>
      </c>
      <c r="R622" s="164">
        <v>15</v>
      </c>
      <c r="S622" s="164">
        <v>4</v>
      </c>
      <c r="T622" s="164">
        <v>1</v>
      </c>
      <c r="U622" s="164">
        <v>2</v>
      </c>
      <c r="V622" s="164">
        <v>1</v>
      </c>
      <c r="W622" s="165">
        <f t="shared" si="11"/>
        <v>24</v>
      </c>
    </row>
    <row r="623" spans="1:23" s="161" customFormat="1" ht="15" x14ac:dyDescent="0.3">
      <c r="A623" s="180" t="s">
        <v>2077</v>
      </c>
      <c r="B623" s="158" t="s">
        <v>2078</v>
      </c>
      <c r="C623" s="181" t="s">
        <v>2079</v>
      </c>
      <c r="D623" s="157" t="s">
        <v>213</v>
      </c>
      <c r="E623" s="8" t="s">
        <v>71</v>
      </c>
      <c r="F623" s="8" t="s">
        <v>5083</v>
      </c>
      <c r="G623" s="10" t="s">
        <v>72</v>
      </c>
      <c r="H623" s="10">
        <v>0</v>
      </c>
      <c r="I623" s="8" t="s">
        <v>73</v>
      </c>
      <c r="J623" s="72">
        <v>0</v>
      </c>
      <c r="K623" s="163">
        <v>273</v>
      </c>
      <c r="L623" s="163">
        <v>30</v>
      </c>
      <c r="M623" s="163">
        <v>2</v>
      </c>
      <c r="N623" s="163">
        <v>103</v>
      </c>
      <c r="O623" s="163">
        <v>3</v>
      </c>
      <c r="P623" s="163">
        <v>63</v>
      </c>
      <c r="Q623" s="164">
        <v>5</v>
      </c>
      <c r="R623" s="164">
        <v>18</v>
      </c>
      <c r="S623" s="164">
        <v>9</v>
      </c>
      <c r="T623" s="164">
        <v>1.9</v>
      </c>
      <c r="U623" s="164">
        <v>2</v>
      </c>
      <c r="V623" s="164">
        <v>3</v>
      </c>
      <c r="W623" s="165">
        <f t="shared" si="11"/>
        <v>38.9</v>
      </c>
    </row>
    <row r="624" spans="1:23" s="161" customFormat="1" ht="15" x14ac:dyDescent="0.3">
      <c r="A624" s="180" t="s">
        <v>2080</v>
      </c>
      <c r="B624" s="158" t="s">
        <v>2081</v>
      </c>
      <c r="C624" s="181" t="s">
        <v>2082</v>
      </c>
      <c r="D624" s="157" t="s">
        <v>5079</v>
      </c>
      <c r="E624" s="8" t="s">
        <v>92</v>
      </c>
      <c r="F624" s="8" t="s">
        <v>92</v>
      </c>
      <c r="G624" s="10" t="s">
        <v>72</v>
      </c>
      <c r="H624" s="10">
        <v>0</v>
      </c>
      <c r="I624" s="8" t="s">
        <v>73</v>
      </c>
      <c r="J624" s="72">
        <v>0</v>
      </c>
      <c r="K624" s="163">
        <v>249</v>
      </c>
      <c r="L624" s="163">
        <v>21</v>
      </c>
      <c r="M624" s="163">
        <v>21</v>
      </c>
      <c r="N624" s="163">
        <v>232</v>
      </c>
      <c r="O624" s="163">
        <v>50</v>
      </c>
      <c r="P624" s="163">
        <v>249</v>
      </c>
      <c r="Q624" s="164">
        <v>20</v>
      </c>
      <c r="R624" s="164">
        <v>47</v>
      </c>
      <c r="S624" s="164">
        <v>98.5</v>
      </c>
      <c r="T624" s="164">
        <v>11.1</v>
      </c>
      <c r="U624" s="164">
        <v>4</v>
      </c>
      <c r="V624" s="164">
        <v>4</v>
      </c>
      <c r="W624" s="165">
        <f t="shared" si="11"/>
        <v>184.6</v>
      </c>
    </row>
    <row r="625" spans="1:23" s="161" customFormat="1" ht="15" x14ac:dyDescent="0.3">
      <c r="A625" s="180" t="s">
        <v>2083</v>
      </c>
      <c r="B625" s="158" t="s">
        <v>2084</v>
      </c>
      <c r="C625" s="181" t="s">
        <v>2085</v>
      </c>
      <c r="D625" s="157" t="s">
        <v>211</v>
      </c>
      <c r="E625" s="8" t="s">
        <v>71</v>
      </c>
      <c r="F625" s="8" t="s">
        <v>5081</v>
      </c>
      <c r="G625" s="10" t="s">
        <v>72</v>
      </c>
      <c r="H625" s="10">
        <v>0</v>
      </c>
      <c r="I625" s="8" t="s">
        <v>73</v>
      </c>
      <c r="J625" s="72">
        <v>0</v>
      </c>
      <c r="K625" s="163">
        <v>617</v>
      </c>
      <c r="L625" s="163">
        <v>0</v>
      </c>
      <c r="M625" s="163">
        <v>0</v>
      </c>
      <c r="N625" s="163">
        <v>61</v>
      </c>
      <c r="O625" s="163">
        <v>10</v>
      </c>
      <c r="P625" s="163">
        <v>95</v>
      </c>
      <c r="Q625" s="164">
        <v>14</v>
      </c>
      <c r="R625" s="164">
        <v>36</v>
      </c>
      <c r="S625" s="164">
        <v>6</v>
      </c>
      <c r="T625" s="164">
        <v>2.9</v>
      </c>
      <c r="U625" s="164">
        <v>3</v>
      </c>
      <c r="V625" s="164">
        <v>3</v>
      </c>
      <c r="W625" s="165">
        <f t="shared" si="11"/>
        <v>64.900000000000006</v>
      </c>
    </row>
    <row r="626" spans="1:23" s="161" customFormat="1" ht="15" x14ac:dyDescent="0.3">
      <c r="A626" s="180" t="s">
        <v>2086</v>
      </c>
      <c r="B626" s="158" t="s">
        <v>2087</v>
      </c>
      <c r="C626" s="181" t="s">
        <v>2088</v>
      </c>
      <c r="D626" s="157" t="s">
        <v>211</v>
      </c>
      <c r="E626" s="8" t="s">
        <v>71</v>
      </c>
      <c r="F626" s="8" t="s">
        <v>5081</v>
      </c>
      <c r="G626" s="10" t="s">
        <v>72</v>
      </c>
      <c r="H626" s="10">
        <v>0</v>
      </c>
      <c r="I626" s="8" t="s">
        <v>73</v>
      </c>
      <c r="J626" s="72">
        <v>0</v>
      </c>
      <c r="K626" s="163">
        <v>144</v>
      </c>
      <c r="L626" s="163">
        <v>0</v>
      </c>
      <c r="M626" s="163">
        <v>0</v>
      </c>
      <c r="N626" s="163">
        <v>133</v>
      </c>
      <c r="O626" s="163">
        <v>25</v>
      </c>
      <c r="P626" s="163">
        <v>48</v>
      </c>
      <c r="Q626" s="164">
        <v>8</v>
      </c>
      <c r="R626" s="164">
        <v>10</v>
      </c>
      <c r="S626" s="164">
        <v>8</v>
      </c>
      <c r="T626" s="164">
        <v>1.9</v>
      </c>
      <c r="U626" s="164">
        <v>1</v>
      </c>
      <c r="V626" s="164">
        <v>3</v>
      </c>
      <c r="W626" s="165">
        <f t="shared" si="11"/>
        <v>31.9</v>
      </c>
    </row>
    <row r="627" spans="1:23" s="161" customFormat="1" ht="30" x14ac:dyDescent="0.3">
      <c r="A627" s="180" t="s">
        <v>2089</v>
      </c>
      <c r="B627" s="158" t="s">
        <v>2090</v>
      </c>
      <c r="C627" s="181" t="s">
        <v>2091</v>
      </c>
      <c r="D627" s="157" t="s">
        <v>211</v>
      </c>
      <c r="E627" s="8" t="s">
        <v>71</v>
      </c>
      <c r="F627" s="8" t="s">
        <v>5081</v>
      </c>
      <c r="G627" s="10" t="s">
        <v>72</v>
      </c>
      <c r="H627" s="10">
        <v>0</v>
      </c>
      <c r="I627" s="8" t="s">
        <v>73</v>
      </c>
      <c r="J627" s="72">
        <v>0</v>
      </c>
      <c r="K627" s="163">
        <v>125</v>
      </c>
      <c r="L627" s="163">
        <v>14</v>
      </c>
      <c r="M627" s="163">
        <v>1</v>
      </c>
      <c r="N627" s="163">
        <v>113</v>
      </c>
      <c r="O627" s="163">
        <v>5</v>
      </c>
      <c r="P627" s="163">
        <v>36</v>
      </c>
      <c r="Q627" s="164">
        <v>2</v>
      </c>
      <c r="R627" s="164">
        <v>17</v>
      </c>
      <c r="S627" s="164">
        <v>5.7</v>
      </c>
      <c r="T627" s="164">
        <v>2.9</v>
      </c>
      <c r="U627" s="164">
        <v>1</v>
      </c>
      <c r="V627" s="164">
        <v>2</v>
      </c>
      <c r="W627" s="165">
        <f t="shared" si="11"/>
        <v>30.599999999999998</v>
      </c>
    </row>
    <row r="628" spans="1:23" s="161" customFormat="1" ht="15" x14ac:dyDescent="0.3">
      <c r="A628" s="180" t="s">
        <v>2092</v>
      </c>
      <c r="B628" s="158" t="s">
        <v>2093</v>
      </c>
      <c r="C628" s="181" t="s">
        <v>2094</v>
      </c>
      <c r="D628" s="157" t="s">
        <v>212</v>
      </c>
      <c r="E628" s="8" t="s">
        <v>5081</v>
      </c>
      <c r="F628" s="8" t="s">
        <v>5083</v>
      </c>
      <c r="G628" s="10" t="s">
        <v>72</v>
      </c>
      <c r="H628" s="10">
        <v>0</v>
      </c>
      <c r="I628" s="8" t="s">
        <v>73</v>
      </c>
      <c r="J628" s="72">
        <v>0</v>
      </c>
      <c r="K628" s="163">
        <v>233</v>
      </c>
      <c r="L628" s="163">
        <v>0</v>
      </c>
      <c r="M628" s="163">
        <v>0</v>
      </c>
      <c r="N628" s="163">
        <v>28</v>
      </c>
      <c r="O628" s="163">
        <v>0</v>
      </c>
      <c r="P628" s="163">
        <v>33</v>
      </c>
      <c r="Q628" s="164">
        <v>2</v>
      </c>
      <c r="R628" s="164">
        <v>13</v>
      </c>
      <c r="S628" s="164">
        <v>3</v>
      </c>
      <c r="T628" s="164">
        <v>0</v>
      </c>
      <c r="U628" s="164">
        <v>1</v>
      </c>
      <c r="V628" s="164">
        <v>3</v>
      </c>
      <c r="W628" s="165">
        <f t="shared" si="11"/>
        <v>22</v>
      </c>
    </row>
    <row r="629" spans="1:23" s="161" customFormat="1" ht="15" x14ac:dyDescent="0.3">
      <c r="A629" s="180" t="s">
        <v>2095</v>
      </c>
      <c r="B629" s="158" t="s">
        <v>2096</v>
      </c>
      <c r="C629" s="181" t="s">
        <v>2097</v>
      </c>
      <c r="D629" s="157" t="s">
        <v>212</v>
      </c>
      <c r="E629" s="8" t="s">
        <v>5082</v>
      </c>
      <c r="F629" s="8" t="s">
        <v>5083</v>
      </c>
      <c r="G629" s="10" t="s">
        <v>72</v>
      </c>
      <c r="H629" s="10">
        <v>0</v>
      </c>
      <c r="I629" s="8" t="s">
        <v>73</v>
      </c>
      <c r="J629" s="72">
        <v>0</v>
      </c>
      <c r="K629" s="163">
        <v>400</v>
      </c>
      <c r="L629" s="163">
        <v>0</v>
      </c>
      <c r="M629" s="163">
        <v>0</v>
      </c>
      <c r="N629" s="163">
        <v>109</v>
      </c>
      <c r="O629" s="163">
        <v>8</v>
      </c>
      <c r="P629" s="163">
        <v>77</v>
      </c>
      <c r="Q629" s="164">
        <v>1</v>
      </c>
      <c r="R629" s="164">
        <v>28</v>
      </c>
      <c r="S629" s="164">
        <v>3</v>
      </c>
      <c r="T629" s="164">
        <v>2</v>
      </c>
      <c r="U629" s="164">
        <v>2</v>
      </c>
      <c r="V629" s="164">
        <v>2</v>
      </c>
      <c r="W629" s="165">
        <f t="shared" si="11"/>
        <v>38</v>
      </c>
    </row>
    <row r="630" spans="1:23" s="161" customFormat="1" ht="15" x14ac:dyDescent="0.3">
      <c r="A630" s="180" t="s">
        <v>2098</v>
      </c>
      <c r="B630" s="158" t="s">
        <v>2099</v>
      </c>
      <c r="C630" s="181" t="s">
        <v>2100</v>
      </c>
      <c r="D630" s="157" t="s">
        <v>212</v>
      </c>
      <c r="E630" s="8" t="s">
        <v>5082</v>
      </c>
      <c r="F630" s="8" t="s">
        <v>5083</v>
      </c>
      <c r="G630" s="10" t="s">
        <v>72</v>
      </c>
      <c r="H630" s="10">
        <v>0</v>
      </c>
      <c r="I630" s="8" t="s">
        <v>73</v>
      </c>
      <c r="J630" s="72">
        <v>0</v>
      </c>
      <c r="K630" s="163">
        <v>193</v>
      </c>
      <c r="L630" s="163">
        <v>0</v>
      </c>
      <c r="M630" s="163">
        <v>0</v>
      </c>
      <c r="N630" s="163">
        <v>173</v>
      </c>
      <c r="O630" s="163">
        <v>47</v>
      </c>
      <c r="P630" s="163">
        <v>50</v>
      </c>
      <c r="Q630" s="164">
        <v>6</v>
      </c>
      <c r="R630" s="164">
        <v>19</v>
      </c>
      <c r="S630" s="164">
        <v>2</v>
      </c>
      <c r="T630" s="164">
        <v>1</v>
      </c>
      <c r="U630" s="164">
        <v>1</v>
      </c>
      <c r="V630" s="164">
        <v>2</v>
      </c>
      <c r="W630" s="165">
        <f t="shared" si="11"/>
        <v>31</v>
      </c>
    </row>
    <row r="631" spans="1:23" s="161" customFormat="1" ht="30" x14ac:dyDescent="0.3">
      <c r="A631" s="180" t="s">
        <v>2101</v>
      </c>
      <c r="B631" s="158" t="s">
        <v>2102</v>
      </c>
      <c r="C631" s="181" t="s">
        <v>2103</v>
      </c>
      <c r="D631" s="157" t="s">
        <v>212</v>
      </c>
      <c r="E631" s="8" t="s">
        <v>5082</v>
      </c>
      <c r="F631" s="8" t="s">
        <v>5083</v>
      </c>
      <c r="G631" s="10" t="s">
        <v>72</v>
      </c>
      <c r="H631" s="10">
        <v>0</v>
      </c>
      <c r="I631" s="8" t="s">
        <v>73</v>
      </c>
      <c r="J631" s="72">
        <v>0</v>
      </c>
      <c r="K631" s="163">
        <v>165</v>
      </c>
      <c r="L631" s="163">
        <v>0</v>
      </c>
      <c r="M631" s="163">
        <v>0</v>
      </c>
      <c r="N631" s="163">
        <v>118</v>
      </c>
      <c r="O631" s="163">
        <v>11</v>
      </c>
      <c r="P631" s="163">
        <v>47</v>
      </c>
      <c r="Q631" s="164">
        <v>2</v>
      </c>
      <c r="R631" s="164">
        <v>17</v>
      </c>
      <c r="S631" s="164">
        <v>4</v>
      </c>
      <c r="T631" s="164">
        <v>0</v>
      </c>
      <c r="U631" s="164">
        <v>1</v>
      </c>
      <c r="V631" s="164">
        <v>2</v>
      </c>
      <c r="W631" s="165">
        <f t="shared" si="11"/>
        <v>26</v>
      </c>
    </row>
    <row r="632" spans="1:23" s="161" customFormat="1" ht="15" x14ac:dyDescent="0.3">
      <c r="A632" s="180" t="s">
        <v>2104</v>
      </c>
      <c r="B632" s="158" t="s">
        <v>2105</v>
      </c>
      <c r="C632" s="181" t="s">
        <v>2106</v>
      </c>
      <c r="D632" s="157" t="s">
        <v>212</v>
      </c>
      <c r="E632" s="8" t="s">
        <v>5082</v>
      </c>
      <c r="F632" s="8" t="s">
        <v>5083</v>
      </c>
      <c r="G632" s="10" t="s">
        <v>72</v>
      </c>
      <c r="H632" s="10">
        <v>0</v>
      </c>
      <c r="I632" s="8" t="s">
        <v>73</v>
      </c>
      <c r="J632" s="72">
        <v>0</v>
      </c>
      <c r="K632" s="163">
        <v>382</v>
      </c>
      <c r="L632" s="163">
        <v>0</v>
      </c>
      <c r="M632" s="163">
        <v>0</v>
      </c>
      <c r="N632" s="163">
        <v>41</v>
      </c>
      <c r="O632" s="163">
        <v>2</v>
      </c>
      <c r="P632" s="163">
        <v>63</v>
      </c>
      <c r="Q632" s="164">
        <v>1</v>
      </c>
      <c r="R632" s="164">
        <v>25</v>
      </c>
      <c r="S632" s="164">
        <v>4</v>
      </c>
      <c r="T632" s="164">
        <v>1</v>
      </c>
      <c r="U632" s="164">
        <v>2</v>
      </c>
      <c r="V632" s="164">
        <v>2</v>
      </c>
      <c r="W632" s="165">
        <f t="shared" si="11"/>
        <v>35</v>
      </c>
    </row>
    <row r="633" spans="1:23" s="161" customFormat="1" ht="15" x14ac:dyDescent="0.3">
      <c r="A633" s="180" t="s">
        <v>2107</v>
      </c>
      <c r="B633" s="158" t="s">
        <v>2108</v>
      </c>
      <c r="C633" s="181" t="s">
        <v>2109</v>
      </c>
      <c r="D633" s="157" t="s">
        <v>212</v>
      </c>
      <c r="E633" s="8" t="s">
        <v>5082</v>
      </c>
      <c r="F633" s="8" t="s">
        <v>5083</v>
      </c>
      <c r="G633" s="10" t="s">
        <v>72</v>
      </c>
      <c r="H633" s="10">
        <v>0</v>
      </c>
      <c r="I633" s="8" t="s">
        <v>73</v>
      </c>
      <c r="J633" s="72">
        <v>0</v>
      </c>
      <c r="K633" s="163">
        <v>135</v>
      </c>
      <c r="L633" s="163">
        <v>0</v>
      </c>
      <c r="M633" s="163">
        <v>0</v>
      </c>
      <c r="N633" s="163">
        <v>113</v>
      </c>
      <c r="O633" s="163">
        <v>22</v>
      </c>
      <c r="P633" s="163">
        <v>32</v>
      </c>
      <c r="Q633" s="164">
        <v>3</v>
      </c>
      <c r="R633" s="164">
        <v>14</v>
      </c>
      <c r="S633" s="164">
        <v>3</v>
      </c>
      <c r="T633" s="164">
        <v>2</v>
      </c>
      <c r="U633" s="164">
        <v>1</v>
      </c>
      <c r="V633" s="164">
        <v>2</v>
      </c>
      <c r="W633" s="165">
        <f t="shared" si="11"/>
        <v>25</v>
      </c>
    </row>
    <row r="634" spans="1:23" s="161" customFormat="1" ht="15" x14ac:dyDescent="0.3">
      <c r="A634" s="180" t="s">
        <v>2110</v>
      </c>
      <c r="B634" s="158" t="s">
        <v>2111</v>
      </c>
      <c r="C634" s="181" t="s">
        <v>2112</v>
      </c>
      <c r="D634" s="157" t="s">
        <v>212</v>
      </c>
      <c r="E634" s="8" t="s">
        <v>5082</v>
      </c>
      <c r="F634" s="8" t="s">
        <v>5083</v>
      </c>
      <c r="G634" s="10" t="s">
        <v>72</v>
      </c>
      <c r="H634" s="10">
        <v>0</v>
      </c>
      <c r="I634" s="8" t="s">
        <v>73</v>
      </c>
      <c r="J634" s="72">
        <v>0</v>
      </c>
      <c r="K634" s="163">
        <v>245</v>
      </c>
      <c r="L634" s="163">
        <v>0</v>
      </c>
      <c r="M634" s="163">
        <v>0</v>
      </c>
      <c r="N634" s="163">
        <v>185</v>
      </c>
      <c r="O634" s="163">
        <v>10</v>
      </c>
      <c r="P634" s="163">
        <v>60</v>
      </c>
      <c r="Q634" s="164">
        <v>3</v>
      </c>
      <c r="R634" s="164">
        <v>22</v>
      </c>
      <c r="S634" s="164">
        <v>5</v>
      </c>
      <c r="T634" s="164">
        <v>2.9</v>
      </c>
      <c r="U634" s="164">
        <v>2</v>
      </c>
      <c r="V634" s="164">
        <v>1</v>
      </c>
      <c r="W634" s="165">
        <f t="shared" si="11"/>
        <v>35.9</v>
      </c>
    </row>
    <row r="635" spans="1:23" s="161" customFormat="1" ht="15" x14ac:dyDescent="0.3">
      <c r="A635" s="180" t="s">
        <v>2113</v>
      </c>
      <c r="B635" s="158" t="s">
        <v>2114</v>
      </c>
      <c r="C635" s="181" t="s">
        <v>2115</v>
      </c>
      <c r="D635" s="157" t="s">
        <v>85</v>
      </c>
      <c r="E635" s="8" t="s">
        <v>5082</v>
      </c>
      <c r="F635" s="8" t="s">
        <v>5084</v>
      </c>
      <c r="G635" s="10" t="s">
        <v>72</v>
      </c>
      <c r="H635" s="10">
        <v>0</v>
      </c>
      <c r="I635" s="8" t="s">
        <v>73</v>
      </c>
      <c r="J635" s="72">
        <v>0</v>
      </c>
      <c r="K635" s="163">
        <v>729</v>
      </c>
      <c r="L635" s="163">
        <v>0</v>
      </c>
      <c r="M635" s="163">
        <v>0</v>
      </c>
      <c r="N635" s="163">
        <v>99</v>
      </c>
      <c r="O635" s="163">
        <v>2</v>
      </c>
      <c r="P635" s="163">
        <v>119</v>
      </c>
      <c r="Q635" s="164">
        <v>12</v>
      </c>
      <c r="R635" s="164">
        <v>37</v>
      </c>
      <c r="S635" s="164">
        <v>3</v>
      </c>
      <c r="T635" s="164">
        <v>3</v>
      </c>
      <c r="U635" s="164">
        <v>2</v>
      </c>
      <c r="V635" s="164">
        <v>4</v>
      </c>
      <c r="W635" s="165">
        <f t="shared" si="11"/>
        <v>61</v>
      </c>
    </row>
    <row r="636" spans="1:23" s="161" customFormat="1" ht="15" x14ac:dyDescent="0.3">
      <c r="A636" s="180" t="s">
        <v>2116</v>
      </c>
      <c r="B636" s="158" t="s">
        <v>2117</v>
      </c>
      <c r="C636" s="181" t="s">
        <v>2118</v>
      </c>
      <c r="D636" s="157" t="s">
        <v>211</v>
      </c>
      <c r="E636" s="8" t="s">
        <v>71</v>
      </c>
      <c r="F636" s="8" t="s">
        <v>5081</v>
      </c>
      <c r="G636" s="10" t="s">
        <v>72</v>
      </c>
      <c r="H636" s="10">
        <v>0</v>
      </c>
      <c r="I636" s="8" t="s">
        <v>73</v>
      </c>
      <c r="J636" s="72">
        <v>0</v>
      </c>
      <c r="K636" s="163">
        <v>419</v>
      </c>
      <c r="L636" s="163">
        <v>0</v>
      </c>
      <c r="M636" s="163">
        <v>0</v>
      </c>
      <c r="N636" s="163">
        <v>43</v>
      </c>
      <c r="O636" s="163">
        <v>22</v>
      </c>
      <c r="P636" s="163">
        <v>63</v>
      </c>
      <c r="Q636" s="164">
        <v>5</v>
      </c>
      <c r="R636" s="164">
        <v>24</v>
      </c>
      <c r="S636" s="164">
        <v>8</v>
      </c>
      <c r="T636" s="164">
        <v>3.6</v>
      </c>
      <c r="U636" s="164">
        <v>2</v>
      </c>
      <c r="V636" s="164">
        <v>3</v>
      </c>
      <c r="W636" s="165">
        <f t="shared" si="11"/>
        <v>45.6</v>
      </c>
    </row>
    <row r="637" spans="1:23" s="161" customFormat="1" ht="15" x14ac:dyDescent="0.3">
      <c r="A637" s="180" t="s">
        <v>2119</v>
      </c>
      <c r="B637" s="158" t="s">
        <v>2120</v>
      </c>
      <c r="C637" s="181" t="s">
        <v>2121</v>
      </c>
      <c r="D637" s="157" t="s">
        <v>213</v>
      </c>
      <c r="E637" s="8" t="s">
        <v>71</v>
      </c>
      <c r="F637" s="8" t="s">
        <v>5083</v>
      </c>
      <c r="G637" s="10" t="s">
        <v>72</v>
      </c>
      <c r="H637" s="10">
        <v>0</v>
      </c>
      <c r="I637" s="8" t="s">
        <v>73</v>
      </c>
      <c r="J637" s="72">
        <v>0</v>
      </c>
      <c r="K637" s="163">
        <v>796</v>
      </c>
      <c r="L637" s="163">
        <v>14</v>
      </c>
      <c r="M637" s="163">
        <v>0</v>
      </c>
      <c r="N637" s="163">
        <v>100</v>
      </c>
      <c r="O637" s="163">
        <v>25</v>
      </c>
      <c r="P637" s="163">
        <v>141</v>
      </c>
      <c r="Q637" s="164">
        <v>8</v>
      </c>
      <c r="R637" s="164">
        <v>55</v>
      </c>
      <c r="S637" s="164">
        <v>22.1</v>
      </c>
      <c r="T637" s="164">
        <v>7.3</v>
      </c>
      <c r="U637" s="164">
        <v>3</v>
      </c>
      <c r="V637" s="164">
        <v>1</v>
      </c>
      <c r="W637" s="165">
        <f t="shared" si="11"/>
        <v>96.399999999999991</v>
      </c>
    </row>
    <row r="638" spans="1:23" s="161" customFormat="1" ht="15" x14ac:dyDescent="0.3">
      <c r="A638" s="180" t="s">
        <v>2122</v>
      </c>
      <c r="B638" s="158" t="s">
        <v>2123</v>
      </c>
      <c r="C638" s="181" t="s">
        <v>2124</v>
      </c>
      <c r="D638" s="157" t="s">
        <v>213</v>
      </c>
      <c r="E638" s="8" t="s">
        <v>71</v>
      </c>
      <c r="F638" s="8" t="s">
        <v>5083</v>
      </c>
      <c r="G638" s="10" t="s">
        <v>72</v>
      </c>
      <c r="H638" s="10">
        <v>0</v>
      </c>
      <c r="I638" s="8" t="s">
        <v>73</v>
      </c>
      <c r="J638" s="72">
        <v>0</v>
      </c>
      <c r="K638" s="163">
        <v>560</v>
      </c>
      <c r="L638" s="163">
        <v>0</v>
      </c>
      <c r="M638" s="163">
        <v>0</v>
      </c>
      <c r="N638" s="163">
        <v>374</v>
      </c>
      <c r="O638" s="163">
        <v>85</v>
      </c>
      <c r="P638" s="163">
        <v>109</v>
      </c>
      <c r="Q638" s="164">
        <v>5</v>
      </c>
      <c r="R638" s="164">
        <v>34</v>
      </c>
      <c r="S638" s="164">
        <v>10.7</v>
      </c>
      <c r="T638" s="164">
        <v>1</v>
      </c>
      <c r="U638" s="164">
        <v>2</v>
      </c>
      <c r="V638" s="164">
        <v>3</v>
      </c>
      <c r="W638" s="165">
        <f t="shared" si="11"/>
        <v>55.7</v>
      </c>
    </row>
    <row r="639" spans="1:23" s="161" customFormat="1" ht="30" x14ac:dyDescent="0.3">
      <c r="A639" s="180" t="s">
        <v>2125</v>
      </c>
      <c r="B639" s="158" t="s">
        <v>2126</v>
      </c>
      <c r="C639" s="181" t="s">
        <v>2127</v>
      </c>
      <c r="D639" s="157" t="s">
        <v>86</v>
      </c>
      <c r="E639" s="8" t="s">
        <v>5085</v>
      </c>
      <c r="F639" s="8" t="s">
        <v>5084</v>
      </c>
      <c r="G639" s="10" t="s">
        <v>72</v>
      </c>
      <c r="H639" s="10">
        <v>0</v>
      </c>
      <c r="I639" s="8" t="s">
        <v>73</v>
      </c>
      <c r="J639" s="72">
        <v>0</v>
      </c>
      <c r="K639" s="163">
        <v>418</v>
      </c>
      <c r="L639" s="163">
        <v>0</v>
      </c>
      <c r="M639" s="163">
        <v>0</v>
      </c>
      <c r="N639" s="163">
        <v>335</v>
      </c>
      <c r="O639" s="163">
        <v>16</v>
      </c>
      <c r="P639" s="163">
        <v>90</v>
      </c>
      <c r="Q639" s="164">
        <v>11</v>
      </c>
      <c r="R639" s="164">
        <v>25</v>
      </c>
      <c r="S639" s="164">
        <v>2</v>
      </c>
      <c r="T639" s="164">
        <v>4</v>
      </c>
      <c r="U639" s="164">
        <v>4</v>
      </c>
      <c r="V639" s="164">
        <v>3</v>
      </c>
      <c r="W639" s="165">
        <f t="shared" si="11"/>
        <v>49</v>
      </c>
    </row>
    <row r="640" spans="1:23" s="161" customFormat="1" ht="15" x14ac:dyDescent="0.3">
      <c r="A640" s="180" t="s">
        <v>2128</v>
      </c>
      <c r="B640" s="158" t="s">
        <v>2129</v>
      </c>
      <c r="C640" s="181" t="s">
        <v>2130</v>
      </c>
      <c r="D640" s="157" t="s">
        <v>211</v>
      </c>
      <c r="E640" s="8" t="s">
        <v>71</v>
      </c>
      <c r="F640" s="8" t="s">
        <v>5081</v>
      </c>
      <c r="G640" s="10" t="s">
        <v>72</v>
      </c>
      <c r="H640" s="10">
        <v>0</v>
      </c>
      <c r="I640" s="8" t="s">
        <v>73</v>
      </c>
      <c r="J640" s="72">
        <v>0</v>
      </c>
      <c r="K640" s="163">
        <v>318</v>
      </c>
      <c r="L640" s="163">
        <v>30</v>
      </c>
      <c r="M640" s="163">
        <v>1</v>
      </c>
      <c r="N640" s="163">
        <v>94</v>
      </c>
      <c r="O640" s="163">
        <v>67</v>
      </c>
      <c r="P640" s="163">
        <v>53</v>
      </c>
      <c r="Q640" s="164">
        <v>8</v>
      </c>
      <c r="R640" s="164">
        <v>18</v>
      </c>
      <c r="S640" s="164">
        <v>10.6</v>
      </c>
      <c r="T640" s="164">
        <v>0</v>
      </c>
      <c r="U640" s="164">
        <v>1</v>
      </c>
      <c r="V640" s="164">
        <v>2</v>
      </c>
      <c r="W640" s="165">
        <f t="shared" si="11"/>
        <v>39.6</v>
      </c>
    </row>
    <row r="641" spans="1:23" s="161" customFormat="1" ht="15" x14ac:dyDescent="0.3">
      <c r="A641" s="180" t="s">
        <v>2131</v>
      </c>
      <c r="B641" s="158" t="s">
        <v>2132</v>
      </c>
      <c r="C641" s="181" t="s">
        <v>2133</v>
      </c>
      <c r="D641" s="157" t="s">
        <v>86</v>
      </c>
      <c r="E641" s="8" t="s">
        <v>5085</v>
      </c>
      <c r="F641" s="8" t="s">
        <v>5084</v>
      </c>
      <c r="G641" s="10" t="s">
        <v>72</v>
      </c>
      <c r="H641" s="10">
        <v>0</v>
      </c>
      <c r="I641" s="8" t="s">
        <v>73</v>
      </c>
      <c r="J641" s="72">
        <v>0</v>
      </c>
      <c r="K641" s="163">
        <v>410</v>
      </c>
      <c r="L641" s="163">
        <v>0</v>
      </c>
      <c r="M641" s="163">
        <v>0</v>
      </c>
      <c r="N641" s="163">
        <v>305</v>
      </c>
      <c r="O641" s="163">
        <v>19</v>
      </c>
      <c r="P641" s="163">
        <v>69</v>
      </c>
      <c r="Q641" s="164">
        <v>14</v>
      </c>
      <c r="R641" s="164">
        <v>17</v>
      </c>
      <c r="S641" s="164">
        <v>3.1</v>
      </c>
      <c r="T641" s="164">
        <v>1</v>
      </c>
      <c r="U641" s="164">
        <v>3</v>
      </c>
      <c r="V641" s="164">
        <v>5</v>
      </c>
      <c r="W641" s="165">
        <f t="shared" si="11"/>
        <v>43.1</v>
      </c>
    </row>
    <row r="642" spans="1:23" s="161" customFormat="1" ht="15" x14ac:dyDescent="0.3">
      <c r="A642" s="180" t="s">
        <v>2134</v>
      </c>
      <c r="B642" s="158" t="s">
        <v>2135</v>
      </c>
      <c r="C642" s="181" t="s">
        <v>2136</v>
      </c>
      <c r="D642" s="157" t="s">
        <v>86</v>
      </c>
      <c r="E642" s="8" t="s">
        <v>5085</v>
      </c>
      <c r="F642" s="8" t="s">
        <v>5084</v>
      </c>
      <c r="G642" s="10" t="s">
        <v>72</v>
      </c>
      <c r="H642" s="10">
        <v>0</v>
      </c>
      <c r="I642" s="8" t="s">
        <v>73</v>
      </c>
      <c r="J642" s="72">
        <v>0</v>
      </c>
      <c r="K642" s="163">
        <v>211</v>
      </c>
      <c r="L642" s="163">
        <v>0</v>
      </c>
      <c r="M642" s="163">
        <v>0</v>
      </c>
      <c r="N642" s="163">
        <v>187</v>
      </c>
      <c r="O642" s="163">
        <v>24</v>
      </c>
      <c r="P642" s="163">
        <v>57</v>
      </c>
      <c r="Q642" s="164">
        <v>0</v>
      </c>
      <c r="R642" s="164">
        <v>19</v>
      </c>
      <c r="S642" s="164">
        <v>2.8</v>
      </c>
      <c r="T642" s="164">
        <v>4</v>
      </c>
      <c r="U642" s="164">
        <v>2</v>
      </c>
      <c r="V642" s="164">
        <v>6</v>
      </c>
      <c r="W642" s="165">
        <f t="shared" si="11"/>
        <v>33.799999999999997</v>
      </c>
    </row>
    <row r="643" spans="1:23" s="161" customFormat="1" ht="30" x14ac:dyDescent="0.3">
      <c r="A643" s="180" t="s">
        <v>2137</v>
      </c>
      <c r="B643" s="158" t="s">
        <v>2138</v>
      </c>
      <c r="C643" s="181" t="s">
        <v>2139</v>
      </c>
      <c r="D643" s="157" t="s">
        <v>212</v>
      </c>
      <c r="E643" s="8" t="s">
        <v>5082</v>
      </c>
      <c r="F643" s="8" t="s">
        <v>5083</v>
      </c>
      <c r="G643" s="10" t="s">
        <v>72</v>
      </c>
      <c r="H643" s="10">
        <v>0</v>
      </c>
      <c r="I643" s="8" t="s">
        <v>73</v>
      </c>
      <c r="J643" s="72">
        <v>0</v>
      </c>
      <c r="K643" s="163">
        <v>170</v>
      </c>
      <c r="L643" s="163">
        <v>0</v>
      </c>
      <c r="M643" s="163">
        <v>0</v>
      </c>
      <c r="N643" s="163">
        <v>153</v>
      </c>
      <c r="O643" s="163">
        <v>11</v>
      </c>
      <c r="P643" s="163">
        <v>56</v>
      </c>
      <c r="Q643" s="164">
        <v>0</v>
      </c>
      <c r="R643" s="164">
        <v>13</v>
      </c>
      <c r="S643" s="164">
        <v>7</v>
      </c>
      <c r="T643" s="164">
        <v>3</v>
      </c>
      <c r="U643" s="164">
        <v>2</v>
      </c>
      <c r="V643" s="164">
        <v>4</v>
      </c>
      <c r="W643" s="165">
        <f t="shared" si="11"/>
        <v>29</v>
      </c>
    </row>
    <row r="644" spans="1:23" s="161" customFormat="1" ht="15" x14ac:dyDescent="0.3">
      <c r="A644" s="180" t="s">
        <v>2140</v>
      </c>
      <c r="B644" s="158" t="s">
        <v>2141</v>
      </c>
      <c r="C644" s="181" t="s">
        <v>2142</v>
      </c>
      <c r="D644" s="157" t="s">
        <v>86</v>
      </c>
      <c r="E644" s="8" t="s">
        <v>5085</v>
      </c>
      <c r="F644" s="8" t="s">
        <v>5084</v>
      </c>
      <c r="G644" s="10" t="s">
        <v>72</v>
      </c>
      <c r="H644" s="10">
        <v>0</v>
      </c>
      <c r="I644" s="8" t="s">
        <v>73</v>
      </c>
      <c r="J644" s="72">
        <v>0</v>
      </c>
      <c r="K644" s="163">
        <v>368</v>
      </c>
      <c r="L644" s="163">
        <v>0</v>
      </c>
      <c r="M644" s="163">
        <v>0</v>
      </c>
      <c r="N644" s="163">
        <v>324</v>
      </c>
      <c r="O644" s="163">
        <v>19</v>
      </c>
      <c r="P644" s="163">
        <v>78</v>
      </c>
      <c r="Q644" s="164">
        <v>5</v>
      </c>
      <c r="R644" s="164">
        <v>24</v>
      </c>
      <c r="S644" s="164">
        <v>3</v>
      </c>
      <c r="T644" s="164">
        <v>2</v>
      </c>
      <c r="U644" s="164">
        <v>2</v>
      </c>
      <c r="V644" s="164">
        <v>3</v>
      </c>
      <c r="W644" s="165">
        <f t="shared" si="11"/>
        <v>39</v>
      </c>
    </row>
    <row r="645" spans="1:23" s="161" customFormat="1" ht="15" x14ac:dyDescent="0.3">
      <c r="A645" s="180" t="s">
        <v>2143</v>
      </c>
      <c r="B645" s="158" t="s">
        <v>2144</v>
      </c>
      <c r="C645" s="181" t="s">
        <v>2145</v>
      </c>
      <c r="D645" s="157" t="s">
        <v>212</v>
      </c>
      <c r="E645" s="8" t="s">
        <v>5082</v>
      </c>
      <c r="F645" s="8" t="s">
        <v>5083</v>
      </c>
      <c r="G645" s="10" t="s">
        <v>72</v>
      </c>
      <c r="H645" s="10">
        <v>0</v>
      </c>
      <c r="I645" s="8" t="s">
        <v>73</v>
      </c>
      <c r="J645" s="72">
        <v>0</v>
      </c>
      <c r="K645" s="163">
        <v>287</v>
      </c>
      <c r="L645" s="163">
        <v>0</v>
      </c>
      <c r="M645" s="163">
        <v>0</v>
      </c>
      <c r="N645" s="163">
        <v>144</v>
      </c>
      <c r="O645" s="163">
        <v>5</v>
      </c>
      <c r="P645" s="163">
        <v>67</v>
      </c>
      <c r="Q645" s="164">
        <v>3</v>
      </c>
      <c r="R645" s="164">
        <v>16</v>
      </c>
      <c r="S645" s="164">
        <v>1.9</v>
      </c>
      <c r="T645" s="164">
        <v>1</v>
      </c>
      <c r="U645" s="164">
        <v>2</v>
      </c>
      <c r="V645" s="164">
        <v>2</v>
      </c>
      <c r="W645" s="165">
        <f t="shared" si="11"/>
        <v>25.9</v>
      </c>
    </row>
    <row r="646" spans="1:23" s="161" customFormat="1" ht="15" x14ac:dyDescent="0.3">
      <c r="A646" s="180" t="s">
        <v>2146</v>
      </c>
      <c r="B646" s="158" t="s">
        <v>2147</v>
      </c>
      <c r="C646" s="181" t="s">
        <v>2148</v>
      </c>
      <c r="D646" s="157" t="s">
        <v>211</v>
      </c>
      <c r="E646" s="8" t="s">
        <v>71</v>
      </c>
      <c r="F646" s="8" t="s">
        <v>5081</v>
      </c>
      <c r="G646" s="10" t="s">
        <v>72</v>
      </c>
      <c r="H646" s="10">
        <v>0</v>
      </c>
      <c r="I646" s="8" t="s">
        <v>73</v>
      </c>
      <c r="J646" s="72">
        <v>0</v>
      </c>
      <c r="K646" s="163">
        <v>583</v>
      </c>
      <c r="L646" s="163">
        <v>30</v>
      </c>
      <c r="M646" s="163">
        <v>2</v>
      </c>
      <c r="N646" s="163">
        <v>65</v>
      </c>
      <c r="O646" s="163">
        <v>17</v>
      </c>
      <c r="P646" s="163">
        <v>86</v>
      </c>
      <c r="Q646" s="164">
        <v>6</v>
      </c>
      <c r="R646" s="164">
        <v>35</v>
      </c>
      <c r="S646" s="164">
        <v>11</v>
      </c>
      <c r="T646" s="164">
        <v>3.9</v>
      </c>
      <c r="U646" s="164">
        <v>2</v>
      </c>
      <c r="V646" s="164">
        <v>1</v>
      </c>
      <c r="W646" s="165">
        <f t="shared" si="11"/>
        <v>58.9</v>
      </c>
    </row>
    <row r="647" spans="1:23" s="161" customFormat="1" ht="15" x14ac:dyDescent="0.3">
      <c r="A647" s="180" t="s">
        <v>2149</v>
      </c>
      <c r="B647" s="158" t="s">
        <v>2150</v>
      </c>
      <c r="C647" s="181" t="s">
        <v>2151</v>
      </c>
      <c r="D647" s="157" t="s">
        <v>212</v>
      </c>
      <c r="E647" s="8" t="s">
        <v>5082</v>
      </c>
      <c r="F647" s="8" t="s">
        <v>5085</v>
      </c>
      <c r="G647" s="10" t="s">
        <v>73</v>
      </c>
      <c r="H647" s="10" t="s">
        <v>73</v>
      </c>
      <c r="I647" s="8" t="s">
        <v>73</v>
      </c>
      <c r="J647" s="72">
        <v>0</v>
      </c>
      <c r="K647" s="163">
        <v>399</v>
      </c>
      <c r="L647" s="163">
        <v>0</v>
      </c>
      <c r="M647" s="163">
        <v>0</v>
      </c>
      <c r="N647" s="163">
        <v>75</v>
      </c>
      <c r="O647" s="163">
        <v>4</v>
      </c>
      <c r="P647" s="163">
        <v>89</v>
      </c>
      <c r="Q647" s="164">
        <v>11</v>
      </c>
      <c r="R647" s="164">
        <v>17</v>
      </c>
      <c r="S647" s="164">
        <v>1.2</v>
      </c>
      <c r="T647" s="164">
        <v>1</v>
      </c>
      <c r="U647" s="164">
        <v>2</v>
      </c>
      <c r="V647" s="164">
        <v>3</v>
      </c>
      <c r="W647" s="165">
        <f t="shared" si="11"/>
        <v>35.200000000000003</v>
      </c>
    </row>
    <row r="648" spans="1:23" s="161" customFormat="1" ht="15" x14ac:dyDescent="0.3">
      <c r="A648" s="180" t="s">
        <v>2152</v>
      </c>
      <c r="B648" s="158" t="s">
        <v>2153</v>
      </c>
      <c r="C648" s="181" t="s">
        <v>2154</v>
      </c>
      <c r="D648" s="157" t="s">
        <v>86</v>
      </c>
      <c r="E648" s="8" t="s">
        <v>5085</v>
      </c>
      <c r="F648" s="8" t="s">
        <v>5087</v>
      </c>
      <c r="G648" s="10" t="s">
        <v>72</v>
      </c>
      <c r="H648" s="10">
        <v>0</v>
      </c>
      <c r="I648" s="8" t="s">
        <v>73</v>
      </c>
      <c r="J648" s="72">
        <v>0</v>
      </c>
      <c r="K648" s="163">
        <v>194</v>
      </c>
      <c r="L648" s="163">
        <v>0</v>
      </c>
      <c r="M648" s="163">
        <v>0</v>
      </c>
      <c r="N648" s="163">
        <v>177</v>
      </c>
      <c r="O648" s="163">
        <v>26</v>
      </c>
      <c r="P648" s="163">
        <v>48</v>
      </c>
      <c r="Q648" s="164">
        <v>5</v>
      </c>
      <c r="R648" s="164">
        <v>17</v>
      </c>
      <c r="S648" s="164">
        <v>4</v>
      </c>
      <c r="T648" s="164">
        <v>1</v>
      </c>
      <c r="U648" s="164">
        <v>2</v>
      </c>
      <c r="V648" s="164">
        <v>2</v>
      </c>
      <c r="W648" s="165">
        <f t="shared" si="11"/>
        <v>31</v>
      </c>
    </row>
    <row r="649" spans="1:23" s="161" customFormat="1" ht="15" x14ac:dyDescent="0.3">
      <c r="A649" s="180" t="s">
        <v>2155</v>
      </c>
      <c r="B649" s="158" t="s">
        <v>2156</v>
      </c>
      <c r="C649" s="181" t="s">
        <v>2157</v>
      </c>
      <c r="D649" s="157" t="s">
        <v>85</v>
      </c>
      <c r="E649" s="8" t="s">
        <v>5082</v>
      </c>
      <c r="F649" s="8" t="s">
        <v>5084</v>
      </c>
      <c r="G649" s="10" t="s">
        <v>72</v>
      </c>
      <c r="H649" s="10">
        <v>0</v>
      </c>
      <c r="I649" s="8" t="s">
        <v>73</v>
      </c>
      <c r="J649" s="72">
        <v>0</v>
      </c>
      <c r="K649" s="163">
        <v>593</v>
      </c>
      <c r="L649" s="163">
        <v>0</v>
      </c>
      <c r="M649" s="163">
        <v>0</v>
      </c>
      <c r="N649" s="163">
        <v>490</v>
      </c>
      <c r="O649" s="163">
        <v>33</v>
      </c>
      <c r="P649" s="163">
        <v>87</v>
      </c>
      <c r="Q649" s="164">
        <v>8</v>
      </c>
      <c r="R649" s="164">
        <v>29</v>
      </c>
      <c r="S649" s="164">
        <v>4</v>
      </c>
      <c r="T649" s="164">
        <v>3</v>
      </c>
      <c r="U649" s="164">
        <v>4</v>
      </c>
      <c r="V649" s="164">
        <v>2</v>
      </c>
      <c r="W649" s="165">
        <f t="shared" si="11"/>
        <v>50</v>
      </c>
    </row>
    <row r="650" spans="1:23" s="161" customFormat="1" ht="15" x14ac:dyDescent="0.3">
      <c r="A650" s="180" t="s">
        <v>2158</v>
      </c>
      <c r="B650" s="158" t="s">
        <v>2159</v>
      </c>
      <c r="C650" s="181" t="s">
        <v>2160</v>
      </c>
      <c r="D650" s="157" t="s">
        <v>86</v>
      </c>
      <c r="E650" s="8" t="s">
        <v>5085</v>
      </c>
      <c r="F650" s="8" t="s">
        <v>5084</v>
      </c>
      <c r="G650" s="10" t="s">
        <v>72</v>
      </c>
      <c r="H650" s="10">
        <v>0</v>
      </c>
      <c r="I650" s="8" t="s">
        <v>73</v>
      </c>
      <c r="J650" s="72">
        <v>0</v>
      </c>
      <c r="K650" s="163">
        <v>327</v>
      </c>
      <c r="L650" s="163">
        <v>0</v>
      </c>
      <c r="M650" s="163">
        <v>0</v>
      </c>
      <c r="N650" s="163">
        <v>225</v>
      </c>
      <c r="O650" s="163">
        <v>12</v>
      </c>
      <c r="P650" s="163">
        <v>86</v>
      </c>
      <c r="Q650" s="164">
        <v>2</v>
      </c>
      <c r="R650" s="164">
        <v>25</v>
      </c>
      <c r="S650" s="164">
        <v>1</v>
      </c>
      <c r="T650" s="164">
        <v>2</v>
      </c>
      <c r="U650" s="164">
        <v>2</v>
      </c>
      <c r="V650" s="164">
        <v>5</v>
      </c>
      <c r="W650" s="165">
        <f t="shared" si="11"/>
        <v>37</v>
      </c>
    </row>
    <row r="651" spans="1:23" s="161" customFormat="1" ht="15" x14ac:dyDescent="0.3">
      <c r="A651" s="180" t="s">
        <v>2161</v>
      </c>
      <c r="B651" s="158" t="s">
        <v>2162</v>
      </c>
      <c r="C651" s="181" t="s">
        <v>2163</v>
      </c>
      <c r="D651" s="157" t="s">
        <v>86</v>
      </c>
      <c r="E651" s="8" t="s">
        <v>5085</v>
      </c>
      <c r="F651" s="8" t="s">
        <v>5084</v>
      </c>
      <c r="G651" s="10" t="s">
        <v>72</v>
      </c>
      <c r="H651" s="10">
        <v>0</v>
      </c>
      <c r="I651" s="8" t="s">
        <v>73</v>
      </c>
      <c r="J651" s="72">
        <v>0</v>
      </c>
      <c r="K651" s="163">
        <v>374</v>
      </c>
      <c r="L651" s="163">
        <v>0</v>
      </c>
      <c r="M651" s="163">
        <v>0</v>
      </c>
      <c r="N651" s="163">
        <v>343</v>
      </c>
      <c r="O651" s="163">
        <v>35</v>
      </c>
      <c r="P651" s="163">
        <v>77</v>
      </c>
      <c r="Q651" s="164">
        <v>6</v>
      </c>
      <c r="R651" s="164">
        <v>22</v>
      </c>
      <c r="S651" s="164">
        <v>5</v>
      </c>
      <c r="T651" s="164">
        <v>3</v>
      </c>
      <c r="U651" s="164">
        <v>2</v>
      </c>
      <c r="V651" s="164">
        <v>2</v>
      </c>
      <c r="W651" s="165">
        <f t="shared" ref="W651:W714" si="12">SUM(Q651:V651)</f>
        <v>40</v>
      </c>
    </row>
    <row r="652" spans="1:23" s="161" customFormat="1" ht="15" x14ac:dyDescent="0.3">
      <c r="A652" s="180" t="s">
        <v>2164</v>
      </c>
      <c r="B652" s="158" t="s">
        <v>2165</v>
      </c>
      <c r="C652" s="181" t="s">
        <v>2166</v>
      </c>
      <c r="D652" s="157" t="s">
        <v>212</v>
      </c>
      <c r="E652" s="8" t="s">
        <v>5082</v>
      </c>
      <c r="F652" s="8" t="s">
        <v>5088</v>
      </c>
      <c r="G652" s="10" t="s">
        <v>73</v>
      </c>
      <c r="H652" s="10" t="s">
        <v>73</v>
      </c>
      <c r="I652" s="8" t="s">
        <v>73</v>
      </c>
      <c r="J652" s="72">
        <v>0</v>
      </c>
      <c r="K652" s="163">
        <v>484</v>
      </c>
      <c r="L652" s="163">
        <v>0</v>
      </c>
      <c r="M652" s="163">
        <v>0</v>
      </c>
      <c r="N652" s="163">
        <v>145</v>
      </c>
      <c r="O652" s="163">
        <v>15</v>
      </c>
      <c r="P652" s="163">
        <v>105</v>
      </c>
      <c r="Q652" s="164">
        <v>12</v>
      </c>
      <c r="R652" s="164">
        <v>27</v>
      </c>
      <c r="S652" s="164">
        <v>5.6</v>
      </c>
      <c r="T652" s="164">
        <v>2</v>
      </c>
      <c r="U652" s="164">
        <v>1</v>
      </c>
      <c r="V652" s="164">
        <v>1</v>
      </c>
      <c r="W652" s="165">
        <f t="shared" si="12"/>
        <v>48.6</v>
      </c>
    </row>
    <row r="653" spans="1:23" s="161" customFormat="1" ht="15" x14ac:dyDescent="0.3">
      <c r="A653" s="180" t="s">
        <v>2167</v>
      </c>
      <c r="B653" s="158" t="s">
        <v>2168</v>
      </c>
      <c r="C653" s="181" t="s">
        <v>2169</v>
      </c>
      <c r="D653" s="157" t="s">
        <v>86</v>
      </c>
      <c r="E653" s="8" t="s">
        <v>5085</v>
      </c>
      <c r="F653" s="8" t="s">
        <v>5084</v>
      </c>
      <c r="G653" s="10" t="s">
        <v>72</v>
      </c>
      <c r="H653" s="10">
        <v>0</v>
      </c>
      <c r="I653" s="8" t="s">
        <v>73</v>
      </c>
      <c r="J653" s="72">
        <v>0</v>
      </c>
      <c r="K653" s="163">
        <v>565</v>
      </c>
      <c r="L653" s="163">
        <v>0</v>
      </c>
      <c r="M653" s="163">
        <v>0</v>
      </c>
      <c r="N653" s="163">
        <v>447</v>
      </c>
      <c r="O653" s="163">
        <v>14</v>
      </c>
      <c r="P653" s="163">
        <v>110</v>
      </c>
      <c r="Q653" s="164">
        <v>9</v>
      </c>
      <c r="R653" s="164">
        <v>32</v>
      </c>
      <c r="S653" s="164">
        <v>2</v>
      </c>
      <c r="T653" s="164">
        <v>3</v>
      </c>
      <c r="U653" s="164">
        <v>2</v>
      </c>
      <c r="V653" s="164">
        <v>3</v>
      </c>
      <c r="W653" s="165">
        <f t="shared" si="12"/>
        <v>51</v>
      </c>
    </row>
    <row r="654" spans="1:23" s="161" customFormat="1" ht="30" x14ac:dyDescent="0.3">
      <c r="A654" s="180" t="s">
        <v>2170</v>
      </c>
      <c r="B654" s="158" t="s">
        <v>2171</v>
      </c>
      <c r="C654" s="181" t="s">
        <v>2172</v>
      </c>
      <c r="D654" s="157" t="s">
        <v>86</v>
      </c>
      <c r="E654" s="8" t="s">
        <v>5085</v>
      </c>
      <c r="F654" s="8" t="s">
        <v>5084</v>
      </c>
      <c r="G654" s="10" t="s">
        <v>72</v>
      </c>
      <c r="H654" s="10">
        <v>0</v>
      </c>
      <c r="I654" s="8" t="s">
        <v>73</v>
      </c>
      <c r="J654" s="72">
        <v>0</v>
      </c>
      <c r="K654" s="163">
        <v>352</v>
      </c>
      <c r="L654" s="163">
        <v>0</v>
      </c>
      <c r="M654" s="163">
        <v>0</v>
      </c>
      <c r="N654" s="163">
        <v>289</v>
      </c>
      <c r="O654" s="163">
        <v>39</v>
      </c>
      <c r="P654" s="163">
        <v>87</v>
      </c>
      <c r="Q654" s="164">
        <v>8</v>
      </c>
      <c r="R654" s="164">
        <v>15</v>
      </c>
      <c r="S654" s="164">
        <v>2.6</v>
      </c>
      <c r="T654" s="164">
        <v>3</v>
      </c>
      <c r="U654" s="164">
        <v>2</v>
      </c>
      <c r="V654" s="164">
        <v>3</v>
      </c>
      <c r="W654" s="165">
        <f t="shared" si="12"/>
        <v>33.6</v>
      </c>
    </row>
    <row r="655" spans="1:23" s="161" customFormat="1" ht="30" x14ac:dyDescent="0.3">
      <c r="A655" s="180" t="s">
        <v>2173</v>
      </c>
      <c r="B655" s="158" t="s">
        <v>2174</v>
      </c>
      <c r="C655" s="181" t="s">
        <v>2175</v>
      </c>
      <c r="D655" s="157" t="s">
        <v>86</v>
      </c>
      <c r="E655" s="8" t="s">
        <v>5085</v>
      </c>
      <c r="F655" s="8" t="s">
        <v>5084</v>
      </c>
      <c r="G655" s="10" t="s">
        <v>72</v>
      </c>
      <c r="H655" s="10">
        <v>0</v>
      </c>
      <c r="I655" s="8" t="s">
        <v>73</v>
      </c>
      <c r="J655" s="72">
        <v>0</v>
      </c>
      <c r="K655" s="163">
        <v>327</v>
      </c>
      <c r="L655" s="163">
        <v>0</v>
      </c>
      <c r="M655" s="163">
        <v>0</v>
      </c>
      <c r="N655" s="163">
        <v>281</v>
      </c>
      <c r="O655" s="163">
        <v>34</v>
      </c>
      <c r="P655" s="163">
        <v>78</v>
      </c>
      <c r="Q655" s="164">
        <v>7</v>
      </c>
      <c r="R655" s="164">
        <v>15</v>
      </c>
      <c r="S655" s="164">
        <v>5</v>
      </c>
      <c r="T655" s="164">
        <v>3</v>
      </c>
      <c r="U655" s="164">
        <v>2</v>
      </c>
      <c r="V655" s="164">
        <v>6</v>
      </c>
      <c r="W655" s="165">
        <f t="shared" si="12"/>
        <v>38</v>
      </c>
    </row>
    <row r="656" spans="1:23" s="161" customFormat="1" ht="15" x14ac:dyDescent="0.3">
      <c r="A656" s="180" t="s">
        <v>2176</v>
      </c>
      <c r="B656" s="158" t="s">
        <v>2177</v>
      </c>
      <c r="C656" s="181" t="s">
        <v>2178</v>
      </c>
      <c r="D656" s="157" t="s">
        <v>86</v>
      </c>
      <c r="E656" s="8" t="s">
        <v>5085</v>
      </c>
      <c r="F656" s="8" t="s">
        <v>5084</v>
      </c>
      <c r="G656" s="10" t="s">
        <v>72</v>
      </c>
      <c r="H656" s="10">
        <v>0</v>
      </c>
      <c r="I656" s="8" t="s">
        <v>73</v>
      </c>
      <c r="J656" s="72">
        <v>0</v>
      </c>
      <c r="K656" s="163">
        <v>352</v>
      </c>
      <c r="L656" s="163">
        <v>0</v>
      </c>
      <c r="M656" s="163">
        <v>0</v>
      </c>
      <c r="N656" s="163">
        <v>286</v>
      </c>
      <c r="O656" s="163">
        <v>53</v>
      </c>
      <c r="P656" s="163">
        <v>82</v>
      </c>
      <c r="Q656" s="164">
        <v>10</v>
      </c>
      <c r="R656" s="164">
        <v>22</v>
      </c>
      <c r="S656" s="164">
        <v>6.8</v>
      </c>
      <c r="T656" s="164">
        <v>4</v>
      </c>
      <c r="U656" s="164">
        <v>3</v>
      </c>
      <c r="V656" s="164">
        <v>3</v>
      </c>
      <c r="W656" s="165">
        <f t="shared" si="12"/>
        <v>48.8</v>
      </c>
    </row>
    <row r="657" spans="1:23" s="161" customFormat="1" ht="15" x14ac:dyDescent="0.3">
      <c r="A657" s="180" t="s">
        <v>2179</v>
      </c>
      <c r="B657" s="158" t="s">
        <v>2180</v>
      </c>
      <c r="C657" s="181" t="s">
        <v>2181</v>
      </c>
      <c r="D657" s="157" t="s">
        <v>86</v>
      </c>
      <c r="E657" s="8" t="s">
        <v>5085</v>
      </c>
      <c r="F657" s="8" t="s">
        <v>5084</v>
      </c>
      <c r="G657" s="10" t="s">
        <v>72</v>
      </c>
      <c r="H657" s="10">
        <v>0</v>
      </c>
      <c r="I657" s="8" t="s">
        <v>73</v>
      </c>
      <c r="J657" s="72">
        <v>0</v>
      </c>
      <c r="K657" s="163">
        <v>263</v>
      </c>
      <c r="L657" s="163">
        <v>0</v>
      </c>
      <c r="M657" s="163">
        <v>0</v>
      </c>
      <c r="N657" s="163">
        <v>244</v>
      </c>
      <c r="O657" s="163">
        <v>44</v>
      </c>
      <c r="P657" s="163">
        <v>72</v>
      </c>
      <c r="Q657" s="164">
        <v>7</v>
      </c>
      <c r="R657" s="164">
        <v>11</v>
      </c>
      <c r="S657" s="164">
        <v>4</v>
      </c>
      <c r="T657" s="164">
        <v>3</v>
      </c>
      <c r="U657" s="164">
        <v>2</v>
      </c>
      <c r="V657" s="164">
        <v>4</v>
      </c>
      <c r="W657" s="165">
        <f t="shared" si="12"/>
        <v>31</v>
      </c>
    </row>
    <row r="658" spans="1:23" s="161" customFormat="1" ht="30" x14ac:dyDescent="0.3">
      <c r="A658" s="180" t="s">
        <v>2182</v>
      </c>
      <c r="B658" s="158" t="s">
        <v>2183</v>
      </c>
      <c r="C658" s="181" t="s">
        <v>2184</v>
      </c>
      <c r="D658" s="157" t="s">
        <v>86</v>
      </c>
      <c r="E658" s="8" t="s">
        <v>5085</v>
      </c>
      <c r="F658" s="8" t="s">
        <v>5084</v>
      </c>
      <c r="G658" s="10" t="s">
        <v>72</v>
      </c>
      <c r="H658" s="10">
        <v>0</v>
      </c>
      <c r="I658" s="8" t="s">
        <v>73</v>
      </c>
      <c r="J658" s="72">
        <v>0</v>
      </c>
      <c r="K658" s="163">
        <v>303</v>
      </c>
      <c r="L658" s="163">
        <v>0</v>
      </c>
      <c r="M658" s="163">
        <v>0</v>
      </c>
      <c r="N658" s="163">
        <v>257</v>
      </c>
      <c r="O658" s="163">
        <v>17</v>
      </c>
      <c r="P658" s="163">
        <v>66</v>
      </c>
      <c r="Q658" s="164">
        <v>11</v>
      </c>
      <c r="R658" s="164">
        <v>14</v>
      </c>
      <c r="S658" s="164">
        <v>5.0999999999999996</v>
      </c>
      <c r="T658" s="164">
        <v>1</v>
      </c>
      <c r="U658" s="164">
        <v>2</v>
      </c>
      <c r="V658" s="164">
        <v>4</v>
      </c>
      <c r="W658" s="165">
        <f t="shared" si="12"/>
        <v>37.1</v>
      </c>
    </row>
    <row r="659" spans="1:23" s="161" customFormat="1" ht="30" x14ac:dyDescent="0.3">
      <c r="A659" s="180" t="s">
        <v>2185</v>
      </c>
      <c r="B659" s="158" t="s">
        <v>2186</v>
      </c>
      <c r="C659" s="181" t="s">
        <v>2187</v>
      </c>
      <c r="D659" s="157" t="s">
        <v>86</v>
      </c>
      <c r="E659" s="8" t="s">
        <v>5085</v>
      </c>
      <c r="F659" s="8" t="s">
        <v>5084</v>
      </c>
      <c r="G659" s="10" t="s">
        <v>72</v>
      </c>
      <c r="H659" s="10">
        <v>0</v>
      </c>
      <c r="I659" s="8" t="s">
        <v>73</v>
      </c>
      <c r="J659" s="72">
        <v>0</v>
      </c>
      <c r="K659" s="163">
        <v>388</v>
      </c>
      <c r="L659" s="163">
        <v>0</v>
      </c>
      <c r="M659" s="163">
        <v>0</v>
      </c>
      <c r="N659" s="163">
        <v>331</v>
      </c>
      <c r="O659" s="163">
        <v>27</v>
      </c>
      <c r="P659" s="163">
        <v>60</v>
      </c>
      <c r="Q659" s="164">
        <v>9</v>
      </c>
      <c r="R659" s="164">
        <v>21</v>
      </c>
      <c r="S659" s="164">
        <v>5.6</v>
      </c>
      <c r="T659" s="164">
        <v>3</v>
      </c>
      <c r="U659" s="164">
        <v>4</v>
      </c>
      <c r="V659" s="164">
        <v>5</v>
      </c>
      <c r="W659" s="165">
        <f t="shared" si="12"/>
        <v>47.6</v>
      </c>
    </row>
    <row r="660" spans="1:23" s="161" customFormat="1" ht="15" x14ac:dyDescent="0.3">
      <c r="A660" s="180" t="s">
        <v>2188</v>
      </c>
      <c r="B660" s="158" t="s">
        <v>2189</v>
      </c>
      <c r="C660" s="181" t="s">
        <v>2190</v>
      </c>
      <c r="D660" s="157" t="s">
        <v>86</v>
      </c>
      <c r="E660" s="8" t="s">
        <v>5085</v>
      </c>
      <c r="F660" s="8" t="s">
        <v>5084</v>
      </c>
      <c r="G660" s="10" t="s">
        <v>72</v>
      </c>
      <c r="H660" s="10">
        <v>0</v>
      </c>
      <c r="I660" s="8" t="s">
        <v>73</v>
      </c>
      <c r="J660" s="72">
        <v>0</v>
      </c>
      <c r="K660" s="163">
        <v>304</v>
      </c>
      <c r="L660" s="163">
        <v>0</v>
      </c>
      <c r="M660" s="163">
        <v>0</v>
      </c>
      <c r="N660" s="163">
        <v>224</v>
      </c>
      <c r="O660" s="163">
        <v>19</v>
      </c>
      <c r="P660" s="163">
        <v>104</v>
      </c>
      <c r="Q660" s="164">
        <v>2</v>
      </c>
      <c r="R660" s="164">
        <v>21</v>
      </c>
      <c r="S660" s="164">
        <v>8.6999999999999993</v>
      </c>
      <c r="T660" s="164">
        <v>4</v>
      </c>
      <c r="U660" s="164">
        <v>2</v>
      </c>
      <c r="V660" s="164">
        <v>4</v>
      </c>
      <c r="W660" s="165">
        <f t="shared" si="12"/>
        <v>41.7</v>
      </c>
    </row>
    <row r="661" spans="1:23" s="161" customFormat="1" ht="15" x14ac:dyDescent="0.3">
      <c r="A661" s="180" t="s">
        <v>2191</v>
      </c>
      <c r="B661" s="158" t="s">
        <v>2192</v>
      </c>
      <c r="C661" s="181" t="s">
        <v>2193</v>
      </c>
      <c r="D661" s="157" t="s">
        <v>86</v>
      </c>
      <c r="E661" s="8">
        <v>9</v>
      </c>
      <c r="F661" s="8" t="s">
        <v>5084</v>
      </c>
      <c r="G661" s="10" t="s">
        <v>72</v>
      </c>
      <c r="H661" s="10">
        <v>0</v>
      </c>
      <c r="I661" s="8" t="s">
        <v>73</v>
      </c>
      <c r="J661" s="72">
        <v>0</v>
      </c>
      <c r="K661" s="163">
        <v>75</v>
      </c>
      <c r="L661" s="163">
        <v>0</v>
      </c>
      <c r="M661" s="163">
        <v>0</v>
      </c>
      <c r="N661" s="163">
        <v>63</v>
      </c>
      <c r="O661" s="163">
        <v>4</v>
      </c>
      <c r="P661" s="163">
        <v>20</v>
      </c>
      <c r="Q661" s="164">
        <v>0</v>
      </c>
      <c r="R661" s="164">
        <v>9</v>
      </c>
      <c r="S661" s="164">
        <v>0</v>
      </c>
      <c r="T661" s="164">
        <v>3</v>
      </c>
      <c r="U661" s="164">
        <v>2</v>
      </c>
      <c r="V661" s="164">
        <v>2</v>
      </c>
      <c r="W661" s="165">
        <f t="shared" si="12"/>
        <v>16</v>
      </c>
    </row>
    <row r="662" spans="1:23" s="161" customFormat="1" ht="15" x14ac:dyDescent="0.3">
      <c r="A662" s="180" t="s">
        <v>2194</v>
      </c>
      <c r="B662" s="158" t="s">
        <v>2195</v>
      </c>
      <c r="C662" s="181" t="s">
        <v>2196</v>
      </c>
      <c r="D662" s="157" t="s">
        <v>213</v>
      </c>
      <c r="E662" s="8" t="s">
        <v>71</v>
      </c>
      <c r="F662" s="8" t="s">
        <v>5083</v>
      </c>
      <c r="G662" s="10" t="s">
        <v>72</v>
      </c>
      <c r="H662" s="10">
        <v>0</v>
      </c>
      <c r="I662" s="8" t="s">
        <v>73</v>
      </c>
      <c r="J662" s="72">
        <v>0</v>
      </c>
      <c r="K662" s="163">
        <v>391</v>
      </c>
      <c r="L662" s="163">
        <v>0</v>
      </c>
      <c r="M662" s="163">
        <v>0</v>
      </c>
      <c r="N662" s="163">
        <v>317</v>
      </c>
      <c r="O662" s="163">
        <v>99</v>
      </c>
      <c r="P662" s="163">
        <v>51</v>
      </c>
      <c r="Q662" s="164">
        <v>18</v>
      </c>
      <c r="R662" s="164">
        <v>14</v>
      </c>
      <c r="S662" s="164">
        <v>6.6</v>
      </c>
      <c r="T662" s="164">
        <v>1</v>
      </c>
      <c r="U662" s="164">
        <v>2</v>
      </c>
      <c r="V662" s="164">
        <v>4</v>
      </c>
      <c r="W662" s="165">
        <f t="shared" si="12"/>
        <v>45.6</v>
      </c>
    </row>
    <row r="663" spans="1:23" s="161" customFormat="1" ht="30" x14ac:dyDescent="0.3">
      <c r="A663" s="180" t="s">
        <v>2197</v>
      </c>
      <c r="B663" s="158" t="s">
        <v>2198</v>
      </c>
      <c r="C663" s="181" t="s">
        <v>2199</v>
      </c>
      <c r="D663" s="157" t="s">
        <v>212</v>
      </c>
      <c r="E663" s="8" t="s">
        <v>5082</v>
      </c>
      <c r="F663" s="8" t="s">
        <v>5083</v>
      </c>
      <c r="G663" s="10" t="s">
        <v>72</v>
      </c>
      <c r="H663" s="10">
        <v>0</v>
      </c>
      <c r="I663" s="8" t="s">
        <v>73</v>
      </c>
      <c r="J663" s="72">
        <v>0</v>
      </c>
      <c r="K663" s="163">
        <v>563</v>
      </c>
      <c r="L663" s="163">
        <v>0</v>
      </c>
      <c r="M663" s="163">
        <v>0</v>
      </c>
      <c r="N663" s="163">
        <v>215</v>
      </c>
      <c r="O663" s="163">
        <v>8</v>
      </c>
      <c r="P663" s="163">
        <v>92</v>
      </c>
      <c r="Q663" s="164">
        <v>10</v>
      </c>
      <c r="R663" s="164">
        <v>27</v>
      </c>
      <c r="S663" s="164">
        <v>6</v>
      </c>
      <c r="T663" s="164">
        <v>3</v>
      </c>
      <c r="U663" s="164">
        <v>2</v>
      </c>
      <c r="V663" s="164">
        <v>3</v>
      </c>
      <c r="W663" s="165">
        <f t="shared" si="12"/>
        <v>51</v>
      </c>
    </row>
    <row r="664" spans="1:23" s="161" customFormat="1" ht="30" x14ac:dyDescent="0.3">
      <c r="A664" s="180" t="s">
        <v>2200</v>
      </c>
      <c r="B664" s="158" t="s">
        <v>2201</v>
      </c>
      <c r="C664" s="181" t="s">
        <v>2202</v>
      </c>
      <c r="D664" s="157" t="s">
        <v>86</v>
      </c>
      <c r="E664" s="8" t="s">
        <v>5085</v>
      </c>
      <c r="F664" s="8" t="s">
        <v>5084</v>
      </c>
      <c r="G664" s="10" t="s">
        <v>72</v>
      </c>
      <c r="H664" s="10">
        <v>0</v>
      </c>
      <c r="I664" s="8" t="s">
        <v>73</v>
      </c>
      <c r="J664" s="72">
        <v>0</v>
      </c>
      <c r="K664" s="163">
        <v>252</v>
      </c>
      <c r="L664" s="163">
        <v>0</v>
      </c>
      <c r="M664" s="163">
        <v>0</v>
      </c>
      <c r="N664" s="163">
        <v>203</v>
      </c>
      <c r="O664" s="163">
        <v>16</v>
      </c>
      <c r="P664" s="163">
        <v>67</v>
      </c>
      <c r="Q664" s="164">
        <v>2</v>
      </c>
      <c r="R664" s="164">
        <v>18</v>
      </c>
      <c r="S664" s="164">
        <v>3</v>
      </c>
      <c r="T664" s="164">
        <v>4</v>
      </c>
      <c r="U664" s="164">
        <v>2</v>
      </c>
      <c r="V664" s="164">
        <v>2</v>
      </c>
      <c r="W664" s="165">
        <f t="shared" si="12"/>
        <v>31</v>
      </c>
    </row>
    <row r="665" spans="1:23" s="161" customFormat="1" ht="15" x14ac:dyDescent="0.3">
      <c r="A665" s="180" t="s">
        <v>2203</v>
      </c>
      <c r="B665" s="158" t="s">
        <v>2204</v>
      </c>
      <c r="C665" s="181" t="s">
        <v>2205</v>
      </c>
      <c r="D665" s="157" t="s">
        <v>211</v>
      </c>
      <c r="E665" s="8" t="s">
        <v>71</v>
      </c>
      <c r="F665" s="8" t="s">
        <v>5081</v>
      </c>
      <c r="G665" s="10" t="s">
        <v>72</v>
      </c>
      <c r="H665" s="10">
        <v>0</v>
      </c>
      <c r="I665" s="8" t="s">
        <v>73</v>
      </c>
      <c r="J665" s="72">
        <v>0</v>
      </c>
      <c r="K665" s="163">
        <v>296</v>
      </c>
      <c r="L665" s="163">
        <v>0</v>
      </c>
      <c r="M665" s="163">
        <v>0</v>
      </c>
      <c r="N665" s="163">
        <v>75</v>
      </c>
      <c r="O665" s="163">
        <v>18</v>
      </c>
      <c r="P665" s="163">
        <v>45</v>
      </c>
      <c r="Q665" s="164">
        <v>3</v>
      </c>
      <c r="R665" s="164">
        <v>18</v>
      </c>
      <c r="S665" s="164">
        <v>8.8000000000000007</v>
      </c>
      <c r="T665" s="164">
        <v>1.9</v>
      </c>
      <c r="U665" s="164">
        <v>2</v>
      </c>
      <c r="V665" s="164">
        <v>1</v>
      </c>
      <c r="W665" s="165">
        <f t="shared" si="12"/>
        <v>34.700000000000003</v>
      </c>
    </row>
    <row r="666" spans="1:23" s="161" customFormat="1" ht="15" x14ac:dyDescent="0.3">
      <c r="A666" s="180" t="s">
        <v>2206</v>
      </c>
      <c r="B666" s="158" t="s">
        <v>2207</v>
      </c>
      <c r="C666" s="181" t="s">
        <v>2208</v>
      </c>
      <c r="D666" s="157" t="s">
        <v>211</v>
      </c>
      <c r="E666" s="8" t="s">
        <v>71</v>
      </c>
      <c r="F666" s="8" t="s">
        <v>5081</v>
      </c>
      <c r="G666" s="10" t="s">
        <v>72</v>
      </c>
      <c r="H666" s="10">
        <v>0</v>
      </c>
      <c r="I666" s="8" t="s">
        <v>73</v>
      </c>
      <c r="J666" s="72">
        <v>0</v>
      </c>
      <c r="K666" s="163">
        <v>287</v>
      </c>
      <c r="L666" s="163">
        <v>31</v>
      </c>
      <c r="M666" s="163">
        <v>2</v>
      </c>
      <c r="N666" s="163">
        <v>75</v>
      </c>
      <c r="O666" s="163">
        <v>4</v>
      </c>
      <c r="P666" s="163">
        <v>54</v>
      </c>
      <c r="Q666" s="164">
        <v>7</v>
      </c>
      <c r="R666" s="164">
        <v>19</v>
      </c>
      <c r="S666" s="164">
        <v>8.6</v>
      </c>
      <c r="T666" s="164">
        <v>2.8</v>
      </c>
      <c r="U666" s="164">
        <v>2</v>
      </c>
      <c r="V666" s="164">
        <v>2</v>
      </c>
      <c r="W666" s="165">
        <f t="shared" si="12"/>
        <v>41.4</v>
      </c>
    </row>
    <row r="667" spans="1:23" s="161" customFormat="1" ht="30" x14ac:dyDescent="0.3">
      <c r="A667" s="180" t="s">
        <v>2209</v>
      </c>
      <c r="B667" s="158" t="s">
        <v>2210</v>
      </c>
      <c r="C667" s="181" t="s">
        <v>2211</v>
      </c>
      <c r="D667" s="157" t="s">
        <v>86</v>
      </c>
      <c r="E667" s="8" t="s">
        <v>5085</v>
      </c>
      <c r="F667" s="8" t="s">
        <v>5084</v>
      </c>
      <c r="G667" s="10" t="s">
        <v>72</v>
      </c>
      <c r="H667" s="10">
        <v>0</v>
      </c>
      <c r="I667" s="8" t="s">
        <v>73</v>
      </c>
      <c r="J667" s="72">
        <v>0</v>
      </c>
      <c r="K667" s="163">
        <v>200</v>
      </c>
      <c r="L667" s="163">
        <v>0</v>
      </c>
      <c r="M667" s="163">
        <v>0</v>
      </c>
      <c r="N667" s="163">
        <v>165</v>
      </c>
      <c r="O667" s="163">
        <v>10</v>
      </c>
      <c r="P667" s="163">
        <v>33</v>
      </c>
      <c r="Q667" s="164">
        <v>8</v>
      </c>
      <c r="R667" s="164">
        <v>9</v>
      </c>
      <c r="S667" s="164">
        <v>0.7</v>
      </c>
      <c r="T667" s="164">
        <v>1</v>
      </c>
      <c r="U667" s="164">
        <v>3</v>
      </c>
      <c r="V667" s="164">
        <v>3</v>
      </c>
      <c r="W667" s="165">
        <f t="shared" si="12"/>
        <v>24.7</v>
      </c>
    </row>
    <row r="668" spans="1:23" s="161" customFormat="1" ht="15" x14ac:dyDescent="0.3">
      <c r="A668" s="180" t="s">
        <v>2212</v>
      </c>
      <c r="B668" s="158" t="s">
        <v>2213</v>
      </c>
      <c r="C668" s="181" t="s">
        <v>2214</v>
      </c>
      <c r="D668" s="157" t="s">
        <v>211</v>
      </c>
      <c r="E668" s="8" t="s">
        <v>71</v>
      </c>
      <c r="F668" s="8" t="s">
        <v>5081</v>
      </c>
      <c r="G668" s="10" t="s">
        <v>72</v>
      </c>
      <c r="H668" s="10">
        <v>0</v>
      </c>
      <c r="I668" s="8" t="s">
        <v>73</v>
      </c>
      <c r="J668" s="72">
        <v>0</v>
      </c>
      <c r="K668" s="163">
        <v>216</v>
      </c>
      <c r="L668" s="163">
        <v>0</v>
      </c>
      <c r="M668" s="163">
        <v>0</v>
      </c>
      <c r="N668" s="163">
        <v>185</v>
      </c>
      <c r="O668" s="163">
        <v>5</v>
      </c>
      <c r="P668" s="163">
        <v>37</v>
      </c>
      <c r="Q668" s="164">
        <v>7</v>
      </c>
      <c r="R668" s="164">
        <v>10</v>
      </c>
      <c r="S668" s="164">
        <v>6.6</v>
      </c>
      <c r="T668" s="164">
        <v>1</v>
      </c>
      <c r="U668" s="164">
        <v>2</v>
      </c>
      <c r="V668" s="164">
        <v>2</v>
      </c>
      <c r="W668" s="165">
        <f t="shared" si="12"/>
        <v>28.6</v>
      </c>
    </row>
    <row r="669" spans="1:23" s="161" customFormat="1" ht="15" x14ac:dyDescent="0.3">
      <c r="A669" s="180" t="s">
        <v>2215</v>
      </c>
      <c r="B669" s="158" t="s">
        <v>2216</v>
      </c>
      <c r="C669" s="181" t="s">
        <v>2217</v>
      </c>
      <c r="D669" s="157" t="s">
        <v>212</v>
      </c>
      <c r="E669" s="8" t="s">
        <v>5082</v>
      </c>
      <c r="F669" s="8" t="s">
        <v>5083</v>
      </c>
      <c r="G669" s="10" t="s">
        <v>72</v>
      </c>
      <c r="H669" s="10">
        <v>0</v>
      </c>
      <c r="I669" s="8" t="s">
        <v>73</v>
      </c>
      <c r="J669" s="72">
        <v>0</v>
      </c>
      <c r="K669" s="163">
        <v>415</v>
      </c>
      <c r="L669" s="163">
        <v>0</v>
      </c>
      <c r="M669" s="163">
        <v>0</v>
      </c>
      <c r="N669" s="163">
        <v>406</v>
      </c>
      <c r="O669" s="163">
        <v>155</v>
      </c>
      <c r="P669" s="163">
        <v>96</v>
      </c>
      <c r="Q669" s="164">
        <v>6</v>
      </c>
      <c r="R669" s="164">
        <v>29</v>
      </c>
      <c r="S669" s="164">
        <v>9</v>
      </c>
      <c r="T669" s="164">
        <v>5.8</v>
      </c>
      <c r="U669" s="164">
        <v>4</v>
      </c>
      <c r="V669" s="164">
        <v>2</v>
      </c>
      <c r="W669" s="165">
        <f t="shared" si="12"/>
        <v>55.8</v>
      </c>
    </row>
    <row r="670" spans="1:23" s="161" customFormat="1" ht="15" x14ac:dyDescent="0.3">
      <c r="A670" s="180" t="s">
        <v>2218</v>
      </c>
      <c r="B670" s="158" t="s">
        <v>2219</v>
      </c>
      <c r="C670" s="181" t="s">
        <v>2220</v>
      </c>
      <c r="D670" s="157" t="s">
        <v>212</v>
      </c>
      <c r="E670" s="8" t="s">
        <v>5082</v>
      </c>
      <c r="F670" s="8" t="s">
        <v>5083</v>
      </c>
      <c r="G670" s="10" t="s">
        <v>72</v>
      </c>
      <c r="H670" s="10">
        <v>0</v>
      </c>
      <c r="I670" s="8" t="s">
        <v>73</v>
      </c>
      <c r="J670" s="72">
        <v>0</v>
      </c>
      <c r="K670" s="163">
        <v>422</v>
      </c>
      <c r="L670" s="163">
        <v>0</v>
      </c>
      <c r="M670" s="163">
        <v>0</v>
      </c>
      <c r="N670" s="163">
        <v>391</v>
      </c>
      <c r="O670" s="163">
        <v>165</v>
      </c>
      <c r="P670" s="163">
        <v>87</v>
      </c>
      <c r="Q670" s="164">
        <v>14</v>
      </c>
      <c r="R670" s="164">
        <v>32</v>
      </c>
      <c r="S670" s="164">
        <v>12</v>
      </c>
      <c r="T670" s="164">
        <v>3</v>
      </c>
      <c r="U670" s="164">
        <v>3</v>
      </c>
      <c r="V670" s="164">
        <v>4</v>
      </c>
      <c r="W670" s="165">
        <f t="shared" si="12"/>
        <v>68</v>
      </c>
    </row>
    <row r="671" spans="1:23" s="161" customFormat="1" ht="15" x14ac:dyDescent="0.3">
      <c r="A671" s="180" t="s">
        <v>2221</v>
      </c>
      <c r="B671" s="158" t="s">
        <v>2222</v>
      </c>
      <c r="C671" s="181" t="s">
        <v>2223</v>
      </c>
      <c r="D671" s="157" t="s">
        <v>212</v>
      </c>
      <c r="E671" s="8" t="s">
        <v>5082</v>
      </c>
      <c r="F671" s="8" t="s">
        <v>5083</v>
      </c>
      <c r="G671" s="10" t="s">
        <v>72</v>
      </c>
      <c r="H671" s="10">
        <v>0</v>
      </c>
      <c r="I671" s="8" t="s">
        <v>73</v>
      </c>
      <c r="J671" s="72">
        <v>0</v>
      </c>
      <c r="K671" s="163">
        <v>362</v>
      </c>
      <c r="L671" s="163">
        <v>0</v>
      </c>
      <c r="M671" s="163">
        <v>0</v>
      </c>
      <c r="N671" s="163">
        <v>328</v>
      </c>
      <c r="O671" s="163">
        <v>124</v>
      </c>
      <c r="P671" s="163">
        <v>98</v>
      </c>
      <c r="Q671" s="164">
        <v>7</v>
      </c>
      <c r="R671" s="164">
        <v>33</v>
      </c>
      <c r="S671" s="164">
        <v>15</v>
      </c>
      <c r="T671" s="164">
        <v>2</v>
      </c>
      <c r="U671" s="164">
        <v>3</v>
      </c>
      <c r="V671" s="164">
        <v>3</v>
      </c>
      <c r="W671" s="165">
        <f t="shared" si="12"/>
        <v>63</v>
      </c>
    </row>
    <row r="672" spans="1:23" s="161" customFormat="1" ht="15" x14ac:dyDescent="0.3">
      <c r="A672" s="180" t="s">
        <v>2224</v>
      </c>
      <c r="B672" s="158" t="s">
        <v>2225</v>
      </c>
      <c r="C672" s="181" t="s">
        <v>2226</v>
      </c>
      <c r="D672" s="157" t="s">
        <v>212</v>
      </c>
      <c r="E672" s="8" t="s">
        <v>5082</v>
      </c>
      <c r="F672" s="8" t="s">
        <v>5083</v>
      </c>
      <c r="G672" s="10" t="s">
        <v>72</v>
      </c>
      <c r="H672" s="10">
        <v>0</v>
      </c>
      <c r="I672" s="8" t="s">
        <v>73</v>
      </c>
      <c r="J672" s="72">
        <v>0</v>
      </c>
      <c r="K672" s="163">
        <v>220</v>
      </c>
      <c r="L672" s="163">
        <v>0</v>
      </c>
      <c r="M672" s="163">
        <v>0</v>
      </c>
      <c r="N672" s="163">
        <v>218</v>
      </c>
      <c r="O672" s="163">
        <v>111</v>
      </c>
      <c r="P672" s="163">
        <v>79</v>
      </c>
      <c r="Q672" s="164">
        <v>8</v>
      </c>
      <c r="R672" s="164">
        <v>18</v>
      </c>
      <c r="S672" s="164">
        <v>12.2</v>
      </c>
      <c r="T672" s="164">
        <v>2</v>
      </c>
      <c r="U672" s="164">
        <v>2</v>
      </c>
      <c r="V672" s="164">
        <v>1</v>
      </c>
      <c r="W672" s="165">
        <f t="shared" si="12"/>
        <v>43.2</v>
      </c>
    </row>
    <row r="673" spans="1:23" s="161" customFormat="1" ht="15" x14ac:dyDescent="0.3">
      <c r="A673" s="180" t="s">
        <v>2227</v>
      </c>
      <c r="B673" s="158" t="s">
        <v>2228</v>
      </c>
      <c r="C673" s="181" t="s">
        <v>2229</v>
      </c>
      <c r="D673" s="157" t="s">
        <v>212</v>
      </c>
      <c r="E673" s="8" t="s">
        <v>5082</v>
      </c>
      <c r="F673" s="8" t="s">
        <v>5083</v>
      </c>
      <c r="G673" s="10" t="s">
        <v>72</v>
      </c>
      <c r="H673" s="10">
        <v>0</v>
      </c>
      <c r="I673" s="8" t="s">
        <v>73</v>
      </c>
      <c r="J673" s="72">
        <v>0</v>
      </c>
      <c r="K673" s="163">
        <v>198</v>
      </c>
      <c r="L673" s="163">
        <v>0</v>
      </c>
      <c r="M673" s="163">
        <v>0</v>
      </c>
      <c r="N673" s="163">
        <v>174</v>
      </c>
      <c r="O673" s="163">
        <v>11</v>
      </c>
      <c r="P673" s="163">
        <v>88</v>
      </c>
      <c r="Q673" s="164">
        <v>11</v>
      </c>
      <c r="R673" s="164">
        <v>17</v>
      </c>
      <c r="S673" s="164">
        <v>11.9</v>
      </c>
      <c r="T673" s="164">
        <v>3</v>
      </c>
      <c r="U673" s="164">
        <v>2</v>
      </c>
      <c r="V673" s="164">
        <v>3</v>
      </c>
      <c r="W673" s="165">
        <f t="shared" si="12"/>
        <v>47.9</v>
      </c>
    </row>
    <row r="674" spans="1:23" s="161" customFormat="1" ht="15" x14ac:dyDescent="0.3">
      <c r="A674" s="180" t="s">
        <v>2230</v>
      </c>
      <c r="B674" s="158" t="s">
        <v>2231</v>
      </c>
      <c r="C674" s="181" t="s">
        <v>2232</v>
      </c>
      <c r="D674" s="157" t="s">
        <v>213</v>
      </c>
      <c r="E674" s="8" t="s">
        <v>71</v>
      </c>
      <c r="F674" s="8" t="s">
        <v>5083</v>
      </c>
      <c r="G674" s="10" t="s">
        <v>72</v>
      </c>
      <c r="H674" s="10">
        <v>0</v>
      </c>
      <c r="I674" s="8" t="s">
        <v>73</v>
      </c>
      <c r="J674" s="72">
        <v>0</v>
      </c>
      <c r="K674" s="163">
        <v>758</v>
      </c>
      <c r="L674" s="163">
        <v>0</v>
      </c>
      <c r="M674" s="163">
        <v>0</v>
      </c>
      <c r="N674" s="163">
        <v>133</v>
      </c>
      <c r="O674" s="163">
        <v>17</v>
      </c>
      <c r="P674" s="163">
        <v>141</v>
      </c>
      <c r="Q674" s="164">
        <v>6</v>
      </c>
      <c r="R674" s="164">
        <v>45</v>
      </c>
      <c r="S674" s="164">
        <v>27</v>
      </c>
      <c r="T674" s="164">
        <v>8.4</v>
      </c>
      <c r="U674" s="164">
        <v>3</v>
      </c>
      <c r="V674" s="164">
        <v>4</v>
      </c>
      <c r="W674" s="165">
        <f t="shared" si="12"/>
        <v>93.4</v>
      </c>
    </row>
    <row r="675" spans="1:23" s="161" customFormat="1" ht="15" x14ac:dyDescent="0.3">
      <c r="A675" s="180" t="s">
        <v>2233</v>
      </c>
      <c r="B675" s="158" t="s">
        <v>2234</v>
      </c>
      <c r="C675" s="181" t="s">
        <v>2235</v>
      </c>
      <c r="D675" s="157" t="s">
        <v>213</v>
      </c>
      <c r="E675" s="8" t="s">
        <v>71</v>
      </c>
      <c r="F675" s="8" t="s">
        <v>5083</v>
      </c>
      <c r="G675" s="10" t="s">
        <v>72</v>
      </c>
      <c r="H675" s="10">
        <v>0</v>
      </c>
      <c r="I675" s="8" t="s">
        <v>73</v>
      </c>
      <c r="J675" s="72">
        <v>0</v>
      </c>
      <c r="K675" s="163">
        <v>524</v>
      </c>
      <c r="L675" s="163">
        <v>0</v>
      </c>
      <c r="M675" s="163">
        <v>0</v>
      </c>
      <c r="N675" s="163">
        <v>44</v>
      </c>
      <c r="O675" s="163">
        <v>1</v>
      </c>
      <c r="P675" s="163">
        <v>34</v>
      </c>
      <c r="Q675" s="164">
        <v>7</v>
      </c>
      <c r="R675" s="164">
        <v>24</v>
      </c>
      <c r="S675" s="164">
        <v>3</v>
      </c>
      <c r="T675" s="164">
        <v>1</v>
      </c>
      <c r="U675" s="164">
        <v>2</v>
      </c>
      <c r="V675" s="164">
        <v>4</v>
      </c>
      <c r="W675" s="165">
        <f t="shared" si="12"/>
        <v>41</v>
      </c>
    </row>
    <row r="676" spans="1:23" s="161" customFormat="1" ht="15" x14ac:dyDescent="0.3">
      <c r="A676" s="180" t="s">
        <v>2236</v>
      </c>
      <c r="B676" s="158" t="s">
        <v>2237</v>
      </c>
      <c r="C676" s="181" t="s">
        <v>2238</v>
      </c>
      <c r="D676" s="157" t="s">
        <v>211</v>
      </c>
      <c r="E676" s="8" t="s">
        <v>71</v>
      </c>
      <c r="F676" s="8" t="s">
        <v>5091</v>
      </c>
      <c r="G676" s="10" t="s">
        <v>73</v>
      </c>
      <c r="H676" s="10" t="s">
        <v>73</v>
      </c>
      <c r="I676" s="8" t="s">
        <v>73</v>
      </c>
      <c r="J676" s="72">
        <v>0</v>
      </c>
      <c r="K676" s="163">
        <v>270</v>
      </c>
      <c r="L676" s="163">
        <v>62</v>
      </c>
      <c r="M676" s="163">
        <v>6</v>
      </c>
      <c r="N676" s="163">
        <v>31</v>
      </c>
      <c r="O676" s="163">
        <v>4</v>
      </c>
      <c r="P676" s="163">
        <v>48</v>
      </c>
      <c r="Q676" s="164">
        <v>12</v>
      </c>
      <c r="R676" s="164">
        <v>15</v>
      </c>
      <c r="S676" s="164">
        <v>9.9</v>
      </c>
      <c r="T676" s="164">
        <v>2.8</v>
      </c>
      <c r="U676" s="164">
        <v>1</v>
      </c>
      <c r="V676" s="164">
        <v>1</v>
      </c>
      <c r="W676" s="165">
        <f t="shared" si="12"/>
        <v>41.699999999999996</v>
      </c>
    </row>
    <row r="677" spans="1:23" s="161" customFormat="1" ht="15" x14ac:dyDescent="0.3">
      <c r="A677" s="180" t="s">
        <v>2239</v>
      </c>
      <c r="B677" s="158" t="s">
        <v>2240</v>
      </c>
      <c r="C677" s="181" t="s">
        <v>2241</v>
      </c>
      <c r="D677" s="157" t="s">
        <v>211</v>
      </c>
      <c r="E677" s="8" t="s">
        <v>71</v>
      </c>
      <c r="F677" s="8" t="s">
        <v>5081</v>
      </c>
      <c r="G677" s="10" t="s">
        <v>72</v>
      </c>
      <c r="H677" s="10">
        <v>0</v>
      </c>
      <c r="I677" s="8" t="s">
        <v>73</v>
      </c>
      <c r="J677" s="72">
        <v>0</v>
      </c>
      <c r="K677" s="163">
        <v>411</v>
      </c>
      <c r="L677" s="163">
        <v>30</v>
      </c>
      <c r="M677" s="163">
        <v>1</v>
      </c>
      <c r="N677" s="163">
        <v>40</v>
      </c>
      <c r="O677" s="163">
        <v>11</v>
      </c>
      <c r="P677" s="163">
        <v>75</v>
      </c>
      <c r="Q677" s="164">
        <v>9</v>
      </c>
      <c r="R677" s="164">
        <v>28</v>
      </c>
      <c r="S677" s="164">
        <v>10.9</v>
      </c>
      <c r="T677" s="164">
        <v>1.9</v>
      </c>
      <c r="U677" s="164">
        <v>1</v>
      </c>
      <c r="V677" s="164">
        <v>2</v>
      </c>
      <c r="W677" s="165">
        <f t="shared" si="12"/>
        <v>52.8</v>
      </c>
    </row>
    <row r="678" spans="1:23" s="161" customFormat="1" ht="15" x14ac:dyDescent="0.3">
      <c r="A678" s="180" t="s">
        <v>2242</v>
      </c>
      <c r="B678" s="158" t="s">
        <v>2243</v>
      </c>
      <c r="C678" s="181" t="s">
        <v>2244</v>
      </c>
      <c r="D678" s="157" t="s">
        <v>85</v>
      </c>
      <c r="E678" s="8" t="s">
        <v>5082</v>
      </c>
      <c r="F678" s="8" t="s">
        <v>5084</v>
      </c>
      <c r="G678" s="10" t="s">
        <v>72</v>
      </c>
      <c r="H678" s="10">
        <v>0</v>
      </c>
      <c r="I678" s="8" t="s">
        <v>73</v>
      </c>
      <c r="J678" s="72">
        <v>0</v>
      </c>
      <c r="K678" s="163">
        <v>688</v>
      </c>
      <c r="L678" s="163">
        <v>0</v>
      </c>
      <c r="M678" s="163">
        <v>0</v>
      </c>
      <c r="N678" s="163">
        <v>640</v>
      </c>
      <c r="O678" s="163">
        <v>119</v>
      </c>
      <c r="P678" s="163">
        <v>130</v>
      </c>
      <c r="Q678" s="164">
        <v>7</v>
      </c>
      <c r="R678" s="164">
        <v>46</v>
      </c>
      <c r="S678" s="164">
        <v>5</v>
      </c>
      <c r="T678" s="164">
        <v>3</v>
      </c>
      <c r="U678" s="164">
        <v>3</v>
      </c>
      <c r="V678" s="164">
        <v>3</v>
      </c>
      <c r="W678" s="165">
        <f t="shared" si="12"/>
        <v>67</v>
      </c>
    </row>
    <row r="679" spans="1:23" s="161" customFormat="1" ht="30" x14ac:dyDescent="0.3">
      <c r="A679" s="180" t="s">
        <v>2245</v>
      </c>
      <c r="B679" s="158" t="s">
        <v>2246</v>
      </c>
      <c r="C679" s="181" t="s">
        <v>2247</v>
      </c>
      <c r="D679" s="157" t="s">
        <v>213</v>
      </c>
      <c r="E679" s="8" t="s">
        <v>71</v>
      </c>
      <c r="F679" s="8" t="s">
        <v>5083</v>
      </c>
      <c r="G679" s="10" t="s">
        <v>72</v>
      </c>
      <c r="H679" s="10">
        <v>0</v>
      </c>
      <c r="I679" s="8" t="s">
        <v>73</v>
      </c>
      <c r="J679" s="72">
        <v>0</v>
      </c>
      <c r="K679" s="163">
        <v>163</v>
      </c>
      <c r="L679" s="163">
        <v>53</v>
      </c>
      <c r="M679" s="163">
        <v>0</v>
      </c>
      <c r="N679" s="163">
        <v>125</v>
      </c>
      <c r="O679" s="163">
        <v>57</v>
      </c>
      <c r="P679" s="163">
        <v>93</v>
      </c>
      <c r="Q679" s="164">
        <v>15</v>
      </c>
      <c r="R679" s="164">
        <v>28</v>
      </c>
      <c r="S679" s="164">
        <v>9.6</v>
      </c>
      <c r="T679" s="164">
        <v>1.9</v>
      </c>
      <c r="U679" s="164">
        <v>3</v>
      </c>
      <c r="V679" s="164">
        <v>2</v>
      </c>
      <c r="W679" s="165">
        <f t="shared" si="12"/>
        <v>59.5</v>
      </c>
    </row>
    <row r="680" spans="1:23" s="161" customFormat="1" ht="30" x14ac:dyDescent="0.3">
      <c r="A680" s="180" t="s">
        <v>2248</v>
      </c>
      <c r="B680" s="158" t="s">
        <v>2249</v>
      </c>
      <c r="C680" s="181" t="s">
        <v>2250</v>
      </c>
      <c r="D680" s="157" t="s">
        <v>84</v>
      </c>
      <c r="E680" s="8" t="s">
        <v>71</v>
      </c>
      <c r="F680" s="8" t="s">
        <v>5084</v>
      </c>
      <c r="G680" s="10" t="s">
        <v>73</v>
      </c>
      <c r="H680" s="10" t="s">
        <v>73</v>
      </c>
      <c r="I680" s="8" t="s">
        <v>73</v>
      </c>
      <c r="J680" s="72">
        <v>0</v>
      </c>
      <c r="K680" s="163">
        <v>805</v>
      </c>
      <c r="L680" s="163">
        <v>30</v>
      </c>
      <c r="M680" s="163">
        <v>0</v>
      </c>
      <c r="N680" s="163">
        <v>631</v>
      </c>
      <c r="O680" s="163">
        <v>129</v>
      </c>
      <c r="P680" s="163">
        <v>173</v>
      </c>
      <c r="Q680" s="164">
        <v>14</v>
      </c>
      <c r="R680" s="164">
        <v>55</v>
      </c>
      <c r="S680" s="164">
        <v>7</v>
      </c>
      <c r="T680" s="164">
        <v>5.9</v>
      </c>
      <c r="U680" s="164">
        <v>4</v>
      </c>
      <c r="V680" s="164">
        <v>3</v>
      </c>
      <c r="W680" s="165">
        <f t="shared" si="12"/>
        <v>88.9</v>
      </c>
    </row>
    <row r="681" spans="1:23" s="161" customFormat="1" ht="15" x14ac:dyDescent="0.3">
      <c r="A681" s="180" t="s">
        <v>2251</v>
      </c>
      <c r="B681" s="158" t="s">
        <v>2252</v>
      </c>
      <c r="C681" s="181" t="s">
        <v>2253</v>
      </c>
      <c r="D681" s="157" t="s">
        <v>212</v>
      </c>
      <c r="E681" s="8" t="s">
        <v>5082</v>
      </c>
      <c r="F681" s="8" t="s">
        <v>5083</v>
      </c>
      <c r="G681" s="10" t="s">
        <v>72</v>
      </c>
      <c r="H681" s="10">
        <v>0</v>
      </c>
      <c r="I681" s="8" t="s">
        <v>73</v>
      </c>
      <c r="J681" s="72">
        <v>0</v>
      </c>
      <c r="K681" s="163">
        <v>123</v>
      </c>
      <c r="L681" s="163">
        <v>0</v>
      </c>
      <c r="M681" s="163">
        <v>0</v>
      </c>
      <c r="N681" s="163">
        <v>121</v>
      </c>
      <c r="O681" s="163">
        <v>105</v>
      </c>
      <c r="P681" s="163">
        <v>0</v>
      </c>
      <c r="Q681" s="164">
        <v>1</v>
      </c>
      <c r="R681" s="164">
        <v>9</v>
      </c>
      <c r="S681" s="164">
        <v>1</v>
      </c>
      <c r="T681" s="164">
        <v>1</v>
      </c>
      <c r="U681" s="164">
        <v>2</v>
      </c>
      <c r="V681" s="164">
        <v>4</v>
      </c>
      <c r="W681" s="165">
        <f t="shared" si="12"/>
        <v>18</v>
      </c>
    </row>
    <row r="682" spans="1:23" s="161" customFormat="1" ht="15" x14ac:dyDescent="0.3">
      <c r="A682" s="180" t="s">
        <v>2254</v>
      </c>
      <c r="B682" s="158" t="s">
        <v>2255</v>
      </c>
      <c r="C682" s="181" t="s">
        <v>2256</v>
      </c>
      <c r="D682" s="157" t="s">
        <v>211</v>
      </c>
      <c r="E682" s="8" t="s">
        <v>71</v>
      </c>
      <c r="F682" s="8" t="s">
        <v>5081</v>
      </c>
      <c r="G682" s="10" t="s">
        <v>72</v>
      </c>
      <c r="H682" s="10">
        <v>0</v>
      </c>
      <c r="I682" s="8" t="s">
        <v>73</v>
      </c>
      <c r="J682" s="72">
        <v>0</v>
      </c>
      <c r="K682" s="163">
        <v>313</v>
      </c>
      <c r="L682" s="163">
        <v>31</v>
      </c>
      <c r="M682" s="163">
        <v>1</v>
      </c>
      <c r="N682" s="163">
        <v>148</v>
      </c>
      <c r="O682" s="163">
        <v>10</v>
      </c>
      <c r="P682" s="163">
        <v>74</v>
      </c>
      <c r="Q682" s="164">
        <v>3</v>
      </c>
      <c r="R682" s="164">
        <v>23</v>
      </c>
      <c r="S682" s="164">
        <v>6</v>
      </c>
      <c r="T682" s="164">
        <v>2.8</v>
      </c>
      <c r="U682" s="164">
        <v>1</v>
      </c>
      <c r="V682" s="164">
        <v>2</v>
      </c>
      <c r="W682" s="165">
        <f t="shared" si="12"/>
        <v>37.799999999999997</v>
      </c>
    </row>
    <row r="683" spans="1:23" s="161" customFormat="1" ht="15" x14ac:dyDescent="0.3">
      <c r="A683" s="180" t="s">
        <v>2257</v>
      </c>
      <c r="B683" s="158" t="s">
        <v>2258</v>
      </c>
      <c r="C683" s="181" t="s">
        <v>2259</v>
      </c>
      <c r="D683" s="157" t="s">
        <v>85</v>
      </c>
      <c r="E683" s="8" t="s">
        <v>5082</v>
      </c>
      <c r="F683" s="8" t="s">
        <v>5084</v>
      </c>
      <c r="G683" s="10" t="s">
        <v>72</v>
      </c>
      <c r="H683" s="10">
        <v>0</v>
      </c>
      <c r="I683" s="8" t="s">
        <v>73</v>
      </c>
      <c r="J683" s="72">
        <v>0</v>
      </c>
      <c r="K683" s="163">
        <v>722</v>
      </c>
      <c r="L683" s="163">
        <v>0</v>
      </c>
      <c r="M683" s="163">
        <v>0</v>
      </c>
      <c r="N683" s="163">
        <v>387</v>
      </c>
      <c r="O683" s="163">
        <v>4</v>
      </c>
      <c r="P683" s="163">
        <v>108</v>
      </c>
      <c r="Q683" s="164">
        <v>8</v>
      </c>
      <c r="R683" s="164">
        <v>40</v>
      </c>
      <c r="S683" s="164">
        <v>8</v>
      </c>
      <c r="T683" s="164">
        <v>2</v>
      </c>
      <c r="U683" s="164">
        <v>3</v>
      </c>
      <c r="V683" s="164">
        <v>4</v>
      </c>
      <c r="W683" s="165">
        <f t="shared" si="12"/>
        <v>65</v>
      </c>
    </row>
    <row r="684" spans="1:23" s="161" customFormat="1" ht="15" x14ac:dyDescent="0.3">
      <c r="A684" s="180" t="s">
        <v>2260</v>
      </c>
      <c r="B684" s="158" t="s">
        <v>2261</v>
      </c>
      <c r="C684" s="181" t="s">
        <v>2262</v>
      </c>
      <c r="D684" s="157" t="s">
        <v>211</v>
      </c>
      <c r="E684" s="8" t="s">
        <v>71</v>
      </c>
      <c r="F684" s="8" t="s">
        <v>5081</v>
      </c>
      <c r="G684" s="10" t="s">
        <v>72</v>
      </c>
      <c r="H684" s="10">
        <v>0</v>
      </c>
      <c r="I684" s="8" t="s">
        <v>73</v>
      </c>
      <c r="J684" s="72">
        <v>0</v>
      </c>
      <c r="K684" s="163">
        <v>306</v>
      </c>
      <c r="L684" s="163">
        <v>31</v>
      </c>
      <c r="M684" s="163">
        <v>0</v>
      </c>
      <c r="N684" s="163">
        <v>137</v>
      </c>
      <c r="O684" s="163">
        <v>12</v>
      </c>
      <c r="P684" s="163">
        <v>68</v>
      </c>
      <c r="Q684" s="164">
        <v>7</v>
      </c>
      <c r="R684" s="164">
        <v>19</v>
      </c>
      <c r="S684" s="164">
        <v>13</v>
      </c>
      <c r="T684" s="164">
        <v>2.8</v>
      </c>
      <c r="U684" s="164">
        <v>1</v>
      </c>
      <c r="V684" s="164">
        <v>1.9</v>
      </c>
      <c r="W684" s="165">
        <f t="shared" si="12"/>
        <v>44.699999999999996</v>
      </c>
    </row>
    <row r="685" spans="1:23" s="161" customFormat="1" ht="15" x14ac:dyDescent="0.3">
      <c r="A685" s="180" t="s">
        <v>2263</v>
      </c>
      <c r="B685" s="158" t="s">
        <v>2264</v>
      </c>
      <c r="C685" s="181" t="s">
        <v>2265</v>
      </c>
      <c r="D685" s="157" t="s">
        <v>211</v>
      </c>
      <c r="E685" s="8" t="s">
        <v>71</v>
      </c>
      <c r="F685" s="8" t="s">
        <v>5081</v>
      </c>
      <c r="G685" s="10" t="s">
        <v>72</v>
      </c>
      <c r="H685" s="10">
        <v>0</v>
      </c>
      <c r="I685" s="8" t="s">
        <v>73</v>
      </c>
      <c r="J685" s="72">
        <v>0</v>
      </c>
      <c r="K685" s="163">
        <v>340</v>
      </c>
      <c r="L685" s="163">
        <v>31</v>
      </c>
      <c r="M685" s="163">
        <v>1</v>
      </c>
      <c r="N685" s="163">
        <v>185</v>
      </c>
      <c r="O685" s="163">
        <v>22</v>
      </c>
      <c r="P685" s="163">
        <v>96</v>
      </c>
      <c r="Q685" s="164">
        <v>3</v>
      </c>
      <c r="R685" s="164">
        <v>27</v>
      </c>
      <c r="S685" s="164">
        <v>8.6</v>
      </c>
      <c r="T685" s="164">
        <v>2.8</v>
      </c>
      <c r="U685" s="164">
        <v>1</v>
      </c>
      <c r="V685" s="164">
        <v>3</v>
      </c>
      <c r="W685" s="165">
        <f t="shared" si="12"/>
        <v>45.4</v>
      </c>
    </row>
    <row r="686" spans="1:23" s="161" customFormat="1" ht="15" x14ac:dyDescent="0.3">
      <c r="A686" s="180" t="s">
        <v>2266</v>
      </c>
      <c r="B686" s="158" t="s">
        <v>2267</v>
      </c>
      <c r="C686" s="181" t="s">
        <v>2268</v>
      </c>
      <c r="D686" s="157" t="s">
        <v>213</v>
      </c>
      <c r="E686" s="8" t="s">
        <v>71</v>
      </c>
      <c r="F686" s="8" t="s">
        <v>5083</v>
      </c>
      <c r="G686" s="10" t="s">
        <v>72</v>
      </c>
      <c r="H686" s="10">
        <v>0</v>
      </c>
      <c r="I686" s="8" t="s">
        <v>73</v>
      </c>
      <c r="J686" s="72">
        <v>0</v>
      </c>
      <c r="K686" s="163">
        <v>519</v>
      </c>
      <c r="L686" s="163">
        <v>46</v>
      </c>
      <c r="M686" s="163">
        <v>4</v>
      </c>
      <c r="N686" s="163">
        <v>469</v>
      </c>
      <c r="O686" s="163">
        <v>73</v>
      </c>
      <c r="P686" s="163">
        <v>86</v>
      </c>
      <c r="Q686" s="164">
        <v>3</v>
      </c>
      <c r="R686" s="164">
        <v>33</v>
      </c>
      <c r="S686" s="164">
        <v>13.4</v>
      </c>
      <c r="T686" s="164">
        <v>2.8</v>
      </c>
      <c r="U686" s="164">
        <v>3</v>
      </c>
      <c r="V686" s="164">
        <v>4</v>
      </c>
      <c r="W686" s="165">
        <f t="shared" si="12"/>
        <v>59.199999999999996</v>
      </c>
    </row>
    <row r="687" spans="1:23" s="161" customFormat="1" ht="15" x14ac:dyDescent="0.3">
      <c r="A687" s="180" t="s">
        <v>2269</v>
      </c>
      <c r="B687" s="158" t="s">
        <v>2270</v>
      </c>
      <c r="C687" s="181" t="s">
        <v>2271</v>
      </c>
      <c r="D687" s="157" t="s">
        <v>211</v>
      </c>
      <c r="E687" s="8" t="s">
        <v>71</v>
      </c>
      <c r="F687" s="8" t="s">
        <v>5081</v>
      </c>
      <c r="G687" s="10" t="s">
        <v>72</v>
      </c>
      <c r="H687" s="10">
        <v>0</v>
      </c>
      <c r="I687" s="8" t="s">
        <v>73</v>
      </c>
      <c r="J687" s="72">
        <v>0</v>
      </c>
      <c r="K687" s="163">
        <v>132</v>
      </c>
      <c r="L687" s="163">
        <v>0</v>
      </c>
      <c r="M687" s="163">
        <v>0</v>
      </c>
      <c r="N687" s="163">
        <v>93</v>
      </c>
      <c r="O687" s="163">
        <v>22</v>
      </c>
      <c r="P687" s="163">
        <v>22</v>
      </c>
      <c r="Q687" s="164">
        <v>4</v>
      </c>
      <c r="R687" s="164">
        <v>13</v>
      </c>
      <c r="S687" s="164">
        <v>3.6</v>
      </c>
      <c r="T687" s="164">
        <v>0.9</v>
      </c>
      <c r="U687" s="164">
        <v>0</v>
      </c>
      <c r="V687" s="164">
        <v>2</v>
      </c>
      <c r="W687" s="165">
        <f t="shared" si="12"/>
        <v>23.5</v>
      </c>
    </row>
    <row r="688" spans="1:23" s="161" customFormat="1" ht="30" x14ac:dyDescent="0.3">
      <c r="A688" s="180" t="s">
        <v>2272</v>
      </c>
      <c r="B688" s="158" t="s">
        <v>2273</v>
      </c>
      <c r="C688" s="181" t="s">
        <v>2274</v>
      </c>
      <c r="D688" s="157" t="s">
        <v>86</v>
      </c>
      <c r="E688" s="8" t="s">
        <v>5085</v>
      </c>
      <c r="F688" s="8" t="s">
        <v>5084</v>
      </c>
      <c r="G688" s="10" t="s">
        <v>72</v>
      </c>
      <c r="H688" s="10">
        <v>0</v>
      </c>
      <c r="I688" s="8" t="s">
        <v>73</v>
      </c>
      <c r="J688" s="72">
        <v>0</v>
      </c>
      <c r="K688" s="163">
        <v>379</v>
      </c>
      <c r="L688" s="163">
        <v>0</v>
      </c>
      <c r="M688" s="163">
        <v>0</v>
      </c>
      <c r="N688" s="163">
        <v>342</v>
      </c>
      <c r="O688" s="163">
        <v>28</v>
      </c>
      <c r="P688" s="163">
        <v>93</v>
      </c>
      <c r="Q688" s="164">
        <v>9</v>
      </c>
      <c r="R688" s="164">
        <v>20</v>
      </c>
      <c r="S688" s="164">
        <v>1</v>
      </c>
      <c r="T688" s="164">
        <v>4</v>
      </c>
      <c r="U688" s="164">
        <v>2</v>
      </c>
      <c r="V688" s="164">
        <v>7</v>
      </c>
      <c r="W688" s="165">
        <f t="shared" si="12"/>
        <v>43</v>
      </c>
    </row>
    <row r="689" spans="1:23" s="161" customFormat="1" ht="15" x14ac:dyDescent="0.3">
      <c r="A689" s="180" t="s">
        <v>2275</v>
      </c>
      <c r="B689" s="158" t="s">
        <v>2276</v>
      </c>
      <c r="C689" s="181" t="s">
        <v>2277</v>
      </c>
      <c r="D689" s="157" t="s">
        <v>85</v>
      </c>
      <c r="E689" s="8" t="s">
        <v>5082</v>
      </c>
      <c r="F689" s="8" t="s">
        <v>5084</v>
      </c>
      <c r="G689" s="10" t="s">
        <v>72</v>
      </c>
      <c r="H689" s="10">
        <v>0</v>
      </c>
      <c r="I689" s="8" t="s">
        <v>73</v>
      </c>
      <c r="J689" s="72">
        <v>0</v>
      </c>
      <c r="K689" s="163">
        <v>548</v>
      </c>
      <c r="L689" s="163">
        <v>0</v>
      </c>
      <c r="M689" s="163">
        <v>0</v>
      </c>
      <c r="N689" s="163">
        <v>496</v>
      </c>
      <c r="O689" s="163">
        <v>163</v>
      </c>
      <c r="P689" s="163">
        <v>140</v>
      </c>
      <c r="Q689" s="164">
        <v>21</v>
      </c>
      <c r="R689" s="164">
        <v>32</v>
      </c>
      <c r="S689" s="164">
        <v>26.2</v>
      </c>
      <c r="T689" s="164">
        <v>4.9000000000000004</v>
      </c>
      <c r="U689" s="164">
        <v>3</v>
      </c>
      <c r="V689" s="164">
        <v>6</v>
      </c>
      <c r="W689" s="165">
        <f t="shared" si="12"/>
        <v>93.100000000000009</v>
      </c>
    </row>
    <row r="690" spans="1:23" s="161" customFormat="1" ht="15" x14ac:dyDescent="0.3">
      <c r="A690" s="180" t="s">
        <v>2278</v>
      </c>
      <c r="B690" s="158" t="s">
        <v>2279</v>
      </c>
      <c r="C690" s="181" t="s">
        <v>2280</v>
      </c>
      <c r="D690" s="157" t="s">
        <v>86</v>
      </c>
      <c r="E690" s="8" t="s">
        <v>5085</v>
      </c>
      <c r="F690" s="8" t="s">
        <v>5084</v>
      </c>
      <c r="G690" s="10" t="s">
        <v>72</v>
      </c>
      <c r="H690" s="10">
        <v>0</v>
      </c>
      <c r="I690" s="8" t="s">
        <v>73</v>
      </c>
      <c r="J690" s="72">
        <v>0</v>
      </c>
      <c r="K690" s="163">
        <v>456</v>
      </c>
      <c r="L690" s="163">
        <v>0</v>
      </c>
      <c r="M690" s="163">
        <v>0</v>
      </c>
      <c r="N690" s="163">
        <v>373</v>
      </c>
      <c r="O690" s="163">
        <v>7</v>
      </c>
      <c r="P690" s="163">
        <v>75</v>
      </c>
      <c r="Q690" s="164">
        <v>9</v>
      </c>
      <c r="R690" s="164">
        <v>25</v>
      </c>
      <c r="S690" s="164">
        <v>4</v>
      </c>
      <c r="T690" s="164">
        <v>2</v>
      </c>
      <c r="U690" s="164">
        <v>3</v>
      </c>
      <c r="V690" s="164">
        <v>3</v>
      </c>
      <c r="W690" s="165">
        <f t="shared" si="12"/>
        <v>46</v>
      </c>
    </row>
    <row r="691" spans="1:23" s="161" customFormat="1" ht="15" x14ac:dyDescent="0.3">
      <c r="A691" s="180" t="s">
        <v>2281</v>
      </c>
      <c r="B691" s="158" t="s">
        <v>2282</v>
      </c>
      <c r="C691" s="181" t="s">
        <v>2283</v>
      </c>
      <c r="D691" s="157" t="s">
        <v>211</v>
      </c>
      <c r="E691" s="8" t="s">
        <v>71</v>
      </c>
      <c r="F691" s="8" t="s">
        <v>5081</v>
      </c>
      <c r="G691" s="10" t="s">
        <v>72</v>
      </c>
      <c r="H691" s="10">
        <v>0</v>
      </c>
      <c r="I691" s="8" t="s">
        <v>73</v>
      </c>
      <c r="J691" s="72">
        <v>0</v>
      </c>
      <c r="K691" s="163">
        <v>275</v>
      </c>
      <c r="L691" s="163">
        <v>43</v>
      </c>
      <c r="M691" s="163">
        <v>0</v>
      </c>
      <c r="N691" s="163">
        <v>256</v>
      </c>
      <c r="O691" s="163">
        <v>29</v>
      </c>
      <c r="P691" s="163">
        <v>101</v>
      </c>
      <c r="Q691" s="164">
        <v>6</v>
      </c>
      <c r="R691" s="164">
        <v>23</v>
      </c>
      <c r="S691" s="164">
        <v>15.2</v>
      </c>
      <c r="T691" s="164">
        <v>2.9</v>
      </c>
      <c r="U691" s="164">
        <v>2</v>
      </c>
      <c r="V691" s="164">
        <v>3</v>
      </c>
      <c r="W691" s="165">
        <f t="shared" si="12"/>
        <v>52.1</v>
      </c>
    </row>
    <row r="692" spans="1:23" s="161" customFormat="1" ht="15" x14ac:dyDescent="0.3">
      <c r="A692" s="180" t="s">
        <v>2284</v>
      </c>
      <c r="B692" s="158" t="s">
        <v>2285</v>
      </c>
      <c r="C692" s="181" t="s">
        <v>2286</v>
      </c>
      <c r="D692" s="157" t="s">
        <v>86</v>
      </c>
      <c r="E692" s="8" t="s">
        <v>5085</v>
      </c>
      <c r="F692" s="8" t="s">
        <v>5084</v>
      </c>
      <c r="G692" s="10" t="s">
        <v>72</v>
      </c>
      <c r="H692" s="10">
        <v>0</v>
      </c>
      <c r="I692" s="8" t="s">
        <v>73</v>
      </c>
      <c r="J692" s="72">
        <v>0</v>
      </c>
      <c r="K692" s="163">
        <v>464</v>
      </c>
      <c r="L692" s="163">
        <v>0</v>
      </c>
      <c r="M692" s="163">
        <v>0</v>
      </c>
      <c r="N692" s="163">
        <v>183</v>
      </c>
      <c r="O692" s="163">
        <v>5</v>
      </c>
      <c r="P692" s="163">
        <v>65</v>
      </c>
      <c r="Q692" s="164">
        <v>5</v>
      </c>
      <c r="R692" s="164">
        <v>28</v>
      </c>
      <c r="S692" s="164">
        <v>1</v>
      </c>
      <c r="T692" s="164">
        <v>2</v>
      </c>
      <c r="U692" s="164">
        <v>2</v>
      </c>
      <c r="V692" s="164">
        <v>2</v>
      </c>
      <c r="W692" s="165">
        <f t="shared" si="12"/>
        <v>40</v>
      </c>
    </row>
    <row r="693" spans="1:23" s="161" customFormat="1" ht="15" x14ac:dyDescent="0.3">
      <c r="A693" s="180" t="s">
        <v>2287</v>
      </c>
      <c r="B693" s="158" t="s">
        <v>2288</v>
      </c>
      <c r="C693" s="181" t="s">
        <v>2289</v>
      </c>
      <c r="D693" s="157" t="s">
        <v>212</v>
      </c>
      <c r="E693" s="8" t="s">
        <v>5082</v>
      </c>
      <c r="F693" s="8" t="s">
        <v>5083</v>
      </c>
      <c r="G693" s="10" t="s">
        <v>72</v>
      </c>
      <c r="H693" s="10">
        <v>0</v>
      </c>
      <c r="I693" s="8" t="s">
        <v>73</v>
      </c>
      <c r="J693" s="72">
        <v>0</v>
      </c>
      <c r="K693" s="163">
        <v>157</v>
      </c>
      <c r="L693" s="163">
        <v>0</v>
      </c>
      <c r="M693" s="163">
        <v>0</v>
      </c>
      <c r="N693" s="163">
        <v>146</v>
      </c>
      <c r="O693" s="163">
        <v>14</v>
      </c>
      <c r="P693" s="163">
        <v>48</v>
      </c>
      <c r="Q693" s="164">
        <v>2</v>
      </c>
      <c r="R693" s="164">
        <v>13</v>
      </c>
      <c r="S693" s="164">
        <v>3</v>
      </c>
      <c r="T693" s="164">
        <v>1</v>
      </c>
      <c r="U693" s="164">
        <v>1</v>
      </c>
      <c r="V693" s="164">
        <v>3</v>
      </c>
      <c r="W693" s="165">
        <f t="shared" si="12"/>
        <v>23</v>
      </c>
    </row>
    <row r="694" spans="1:23" s="161" customFormat="1" ht="15" x14ac:dyDescent="0.3">
      <c r="A694" s="180" t="s">
        <v>2290</v>
      </c>
      <c r="B694" s="158" t="s">
        <v>2291</v>
      </c>
      <c r="C694" s="181" t="s">
        <v>2292</v>
      </c>
      <c r="D694" s="157" t="s">
        <v>212</v>
      </c>
      <c r="E694" s="8" t="s">
        <v>5082</v>
      </c>
      <c r="F694" s="8" t="s">
        <v>5083</v>
      </c>
      <c r="G694" s="10" t="s">
        <v>72</v>
      </c>
      <c r="H694" s="10">
        <v>0</v>
      </c>
      <c r="I694" s="8" t="s">
        <v>73</v>
      </c>
      <c r="J694" s="72">
        <v>0</v>
      </c>
      <c r="K694" s="163">
        <v>337</v>
      </c>
      <c r="L694" s="163">
        <v>0</v>
      </c>
      <c r="M694" s="163">
        <v>0</v>
      </c>
      <c r="N694" s="163">
        <v>270</v>
      </c>
      <c r="O694" s="163">
        <v>30</v>
      </c>
      <c r="P694" s="163">
        <v>129</v>
      </c>
      <c r="Q694" s="164">
        <v>14</v>
      </c>
      <c r="R694" s="164">
        <v>29</v>
      </c>
      <c r="S694" s="164">
        <v>7</v>
      </c>
      <c r="T694" s="164">
        <v>1</v>
      </c>
      <c r="U694" s="164">
        <v>2</v>
      </c>
      <c r="V694" s="164">
        <v>3</v>
      </c>
      <c r="W694" s="165">
        <f t="shared" si="12"/>
        <v>56</v>
      </c>
    </row>
    <row r="695" spans="1:23" s="161" customFormat="1" ht="15" x14ac:dyDescent="0.3">
      <c r="A695" s="180" t="s">
        <v>2293</v>
      </c>
      <c r="B695" s="158" t="s">
        <v>2294</v>
      </c>
      <c r="C695" s="181" t="s">
        <v>2295</v>
      </c>
      <c r="D695" s="157" t="s">
        <v>86</v>
      </c>
      <c r="E695" s="8" t="s">
        <v>5085</v>
      </c>
      <c r="F695" s="8" t="s">
        <v>5084</v>
      </c>
      <c r="G695" s="10" t="s">
        <v>72</v>
      </c>
      <c r="H695" s="10">
        <v>0</v>
      </c>
      <c r="I695" s="8" t="s">
        <v>73</v>
      </c>
      <c r="J695" s="72">
        <v>0</v>
      </c>
      <c r="K695" s="163">
        <v>420</v>
      </c>
      <c r="L695" s="163">
        <v>0</v>
      </c>
      <c r="M695" s="163">
        <v>0</v>
      </c>
      <c r="N695" s="163">
        <v>378</v>
      </c>
      <c r="O695" s="163">
        <v>32</v>
      </c>
      <c r="P695" s="163">
        <v>88</v>
      </c>
      <c r="Q695" s="164">
        <v>9</v>
      </c>
      <c r="R695" s="164">
        <v>25</v>
      </c>
      <c r="S695" s="164">
        <v>3</v>
      </c>
      <c r="T695" s="164">
        <v>3</v>
      </c>
      <c r="U695" s="164">
        <v>3</v>
      </c>
      <c r="V695" s="164">
        <v>3</v>
      </c>
      <c r="W695" s="165">
        <f t="shared" si="12"/>
        <v>46</v>
      </c>
    </row>
    <row r="696" spans="1:23" s="161" customFormat="1" ht="15" x14ac:dyDescent="0.3">
      <c r="A696" s="180" t="s">
        <v>2296</v>
      </c>
      <c r="B696" s="158" t="s">
        <v>2297</v>
      </c>
      <c r="C696" s="181" t="s">
        <v>2298</v>
      </c>
      <c r="D696" s="157" t="s">
        <v>86</v>
      </c>
      <c r="E696" s="8" t="s">
        <v>5085</v>
      </c>
      <c r="F696" s="8" t="s">
        <v>5084</v>
      </c>
      <c r="G696" s="10" t="s">
        <v>72</v>
      </c>
      <c r="H696" s="10">
        <v>0</v>
      </c>
      <c r="I696" s="8" t="s">
        <v>73</v>
      </c>
      <c r="J696" s="72">
        <v>0</v>
      </c>
      <c r="K696" s="163">
        <v>415</v>
      </c>
      <c r="L696" s="163">
        <v>0</v>
      </c>
      <c r="M696" s="163">
        <v>0</v>
      </c>
      <c r="N696" s="163">
        <v>304</v>
      </c>
      <c r="O696" s="163">
        <v>35</v>
      </c>
      <c r="P696" s="163">
        <v>105</v>
      </c>
      <c r="Q696" s="164">
        <v>11</v>
      </c>
      <c r="R696" s="164">
        <v>30</v>
      </c>
      <c r="S696" s="164">
        <v>4.0999999999999996</v>
      </c>
      <c r="T696" s="164">
        <v>5</v>
      </c>
      <c r="U696" s="164">
        <v>3</v>
      </c>
      <c r="V696" s="164">
        <v>4</v>
      </c>
      <c r="W696" s="165">
        <f t="shared" si="12"/>
        <v>57.1</v>
      </c>
    </row>
    <row r="697" spans="1:23" s="161" customFormat="1" ht="15" x14ac:dyDescent="0.3">
      <c r="A697" s="180" t="s">
        <v>2299</v>
      </c>
      <c r="B697" s="158" t="s">
        <v>2300</v>
      </c>
      <c r="C697" s="181" t="s">
        <v>2301</v>
      </c>
      <c r="D697" s="157" t="s">
        <v>86</v>
      </c>
      <c r="E697" s="8" t="s">
        <v>5085</v>
      </c>
      <c r="F697" s="8" t="s">
        <v>5084</v>
      </c>
      <c r="G697" s="10" t="s">
        <v>72</v>
      </c>
      <c r="H697" s="10">
        <v>0</v>
      </c>
      <c r="I697" s="8" t="s">
        <v>73</v>
      </c>
      <c r="J697" s="72">
        <v>0</v>
      </c>
      <c r="K697" s="163">
        <v>300</v>
      </c>
      <c r="L697" s="163">
        <v>0</v>
      </c>
      <c r="M697" s="163">
        <v>0</v>
      </c>
      <c r="N697" s="163">
        <v>288</v>
      </c>
      <c r="O697" s="163">
        <v>240</v>
      </c>
      <c r="P697" s="163">
        <v>0</v>
      </c>
      <c r="Q697" s="164">
        <v>12</v>
      </c>
      <c r="R697" s="164">
        <v>9</v>
      </c>
      <c r="S697" s="164">
        <v>1</v>
      </c>
      <c r="T697" s="164">
        <v>2</v>
      </c>
      <c r="U697" s="164">
        <v>3</v>
      </c>
      <c r="V697" s="164">
        <v>4</v>
      </c>
      <c r="W697" s="165">
        <f t="shared" si="12"/>
        <v>31</v>
      </c>
    </row>
    <row r="698" spans="1:23" s="161" customFormat="1" ht="15" x14ac:dyDescent="0.3">
      <c r="A698" s="180" t="s">
        <v>2302</v>
      </c>
      <c r="B698" s="158" t="s">
        <v>2303</v>
      </c>
      <c r="C698" s="181" t="s">
        <v>2304</v>
      </c>
      <c r="D698" s="157" t="s">
        <v>213</v>
      </c>
      <c r="E698" s="8" t="s">
        <v>71</v>
      </c>
      <c r="F698" s="8" t="s">
        <v>5083</v>
      </c>
      <c r="G698" s="10" t="s">
        <v>72</v>
      </c>
      <c r="H698" s="10">
        <v>0</v>
      </c>
      <c r="I698" s="8" t="s">
        <v>73</v>
      </c>
      <c r="J698" s="72">
        <v>0</v>
      </c>
      <c r="K698" s="163">
        <v>533</v>
      </c>
      <c r="L698" s="163">
        <v>14</v>
      </c>
      <c r="M698" s="163">
        <v>3</v>
      </c>
      <c r="N698" s="163">
        <v>73</v>
      </c>
      <c r="O698" s="163">
        <v>16</v>
      </c>
      <c r="P698" s="163">
        <v>90</v>
      </c>
      <c r="Q698" s="164">
        <v>6</v>
      </c>
      <c r="R698" s="164">
        <v>33</v>
      </c>
      <c r="S698" s="164">
        <v>8</v>
      </c>
      <c r="T698" s="164">
        <v>3.9</v>
      </c>
      <c r="U698" s="164">
        <v>3</v>
      </c>
      <c r="V698" s="164">
        <v>3</v>
      </c>
      <c r="W698" s="165">
        <f t="shared" si="12"/>
        <v>56.9</v>
      </c>
    </row>
    <row r="699" spans="1:23" s="161" customFormat="1" ht="30" x14ac:dyDescent="0.3">
      <c r="A699" s="180" t="s">
        <v>2305</v>
      </c>
      <c r="B699" s="158" t="s">
        <v>2306</v>
      </c>
      <c r="C699" s="181" t="s">
        <v>2307</v>
      </c>
      <c r="D699" s="157" t="s">
        <v>86</v>
      </c>
      <c r="E699" s="8" t="s">
        <v>5085</v>
      </c>
      <c r="F699" s="8" t="s">
        <v>5084</v>
      </c>
      <c r="G699" s="10" t="s">
        <v>72</v>
      </c>
      <c r="H699" s="10">
        <v>0</v>
      </c>
      <c r="I699" s="8" t="s">
        <v>73</v>
      </c>
      <c r="J699" s="72">
        <v>0</v>
      </c>
      <c r="K699" s="163">
        <v>258</v>
      </c>
      <c r="L699" s="163">
        <v>0</v>
      </c>
      <c r="M699" s="163">
        <v>0</v>
      </c>
      <c r="N699" s="163">
        <v>200</v>
      </c>
      <c r="O699" s="163">
        <v>36</v>
      </c>
      <c r="P699" s="163">
        <v>43</v>
      </c>
      <c r="Q699" s="164">
        <v>7</v>
      </c>
      <c r="R699" s="164">
        <v>14</v>
      </c>
      <c r="S699" s="164">
        <v>5</v>
      </c>
      <c r="T699" s="164">
        <v>2</v>
      </c>
      <c r="U699" s="164">
        <v>3</v>
      </c>
      <c r="V699" s="164">
        <v>1</v>
      </c>
      <c r="W699" s="165">
        <f t="shared" si="12"/>
        <v>32</v>
      </c>
    </row>
    <row r="700" spans="1:23" s="161" customFormat="1" ht="15" x14ac:dyDescent="0.3">
      <c r="A700" s="180" t="s">
        <v>2308</v>
      </c>
      <c r="B700" s="158" t="s">
        <v>2309</v>
      </c>
      <c r="C700" s="181" t="s">
        <v>2310</v>
      </c>
      <c r="D700" s="157" t="s">
        <v>86</v>
      </c>
      <c r="E700" s="8" t="s">
        <v>5085</v>
      </c>
      <c r="F700" s="8" t="s">
        <v>5084</v>
      </c>
      <c r="G700" s="10" t="s">
        <v>72</v>
      </c>
      <c r="H700" s="10">
        <v>0</v>
      </c>
      <c r="I700" s="8" t="s">
        <v>73</v>
      </c>
      <c r="J700" s="72">
        <v>0</v>
      </c>
      <c r="K700" s="163">
        <v>1135</v>
      </c>
      <c r="L700" s="163">
        <v>0</v>
      </c>
      <c r="M700" s="163">
        <v>0</v>
      </c>
      <c r="N700" s="163">
        <v>919</v>
      </c>
      <c r="O700" s="163">
        <v>95</v>
      </c>
      <c r="P700" s="163">
        <v>213</v>
      </c>
      <c r="Q700" s="164">
        <v>12</v>
      </c>
      <c r="R700" s="164">
        <v>67</v>
      </c>
      <c r="S700" s="164">
        <v>9.1</v>
      </c>
      <c r="T700" s="164">
        <v>7.8</v>
      </c>
      <c r="U700" s="164">
        <v>6</v>
      </c>
      <c r="V700" s="164">
        <v>6</v>
      </c>
      <c r="W700" s="165">
        <f t="shared" si="12"/>
        <v>107.89999999999999</v>
      </c>
    </row>
    <row r="701" spans="1:23" s="161" customFormat="1" ht="15" x14ac:dyDescent="0.3">
      <c r="A701" s="180" t="s">
        <v>2311</v>
      </c>
      <c r="B701" s="158" t="s">
        <v>2312</v>
      </c>
      <c r="C701" s="181" t="s">
        <v>2313</v>
      </c>
      <c r="D701" s="157" t="s">
        <v>5079</v>
      </c>
      <c r="E701" s="8" t="s">
        <v>92</v>
      </c>
      <c r="F701" s="8" t="s">
        <v>92</v>
      </c>
      <c r="G701" s="10" t="s">
        <v>72</v>
      </c>
      <c r="H701" s="10">
        <v>0</v>
      </c>
      <c r="I701" s="8" t="s">
        <v>73</v>
      </c>
      <c r="J701" s="72">
        <v>0</v>
      </c>
      <c r="K701" s="163">
        <v>133</v>
      </c>
      <c r="L701" s="163">
        <v>0</v>
      </c>
      <c r="M701" s="163">
        <v>0</v>
      </c>
      <c r="N701" s="163">
        <v>100</v>
      </c>
      <c r="O701" s="163">
        <v>23</v>
      </c>
      <c r="P701" s="163">
        <v>133</v>
      </c>
      <c r="Q701" s="164">
        <v>9</v>
      </c>
      <c r="R701" s="164">
        <v>73</v>
      </c>
      <c r="S701" s="164">
        <v>17</v>
      </c>
      <c r="T701" s="164">
        <v>2</v>
      </c>
      <c r="U701" s="164">
        <v>4</v>
      </c>
      <c r="V701" s="164">
        <v>7</v>
      </c>
      <c r="W701" s="165">
        <f t="shared" si="12"/>
        <v>112</v>
      </c>
    </row>
    <row r="702" spans="1:23" s="161" customFormat="1" ht="30" x14ac:dyDescent="0.3">
      <c r="A702" s="180" t="s">
        <v>2314</v>
      </c>
      <c r="B702" s="158" t="s">
        <v>2315</v>
      </c>
      <c r="C702" s="181" t="s">
        <v>2316</v>
      </c>
      <c r="D702" s="157" t="s">
        <v>86</v>
      </c>
      <c r="E702" s="8" t="s">
        <v>5085</v>
      </c>
      <c r="F702" s="8" t="s">
        <v>5084</v>
      </c>
      <c r="G702" s="10" t="s">
        <v>72</v>
      </c>
      <c r="H702" s="10">
        <v>0</v>
      </c>
      <c r="I702" s="8" t="s">
        <v>73</v>
      </c>
      <c r="J702" s="72">
        <v>0</v>
      </c>
      <c r="K702" s="163">
        <v>305</v>
      </c>
      <c r="L702" s="163">
        <v>0</v>
      </c>
      <c r="M702" s="163">
        <v>0</v>
      </c>
      <c r="N702" s="163">
        <v>258</v>
      </c>
      <c r="O702" s="163">
        <v>39</v>
      </c>
      <c r="P702" s="163">
        <v>77</v>
      </c>
      <c r="Q702" s="164">
        <v>15</v>
      </c>
      <c r="R702" s="164">
        <v>15</v>
      </c>
      <c r="S702" s="164">
        <v>7</v>
      </c>
      <c r="T702" s="164">
        <v>4</v>
      </c>
      <c r="U702" s="164">
        <v>3</v>
      </c>
      <c r="V702" s="164">
        <v>4</v>
      </c>
      <c r="W702" s="165">
        <f t="shared" si="12"/>
        <v>48</v>
      </c>
    </row>
    <row r="703" spans="1:23" s="161" customFormat="1" ht="15" x14ac:dyDescent="0.3">
      <c r="A703" s="180" t="s">
        <v>2317</v>
      </c>
      <c r="B703" s="158" t="s">
        <v>2318</v>
      </c>
      <c r="C703" s="181" t="s">
        <v>2319</v>
      </c>
      <c r="D703" s="157" t="s">
        <v>86</v>
      </c>
      <c r="E703" s="8" t="s">
        <v>5085</v>
      </c>
      <c r="F703" s="8" t="s">
        <v>5084</v>
      </c>
      <c r="G703" s="10" t="s">
        <v>72</v>
      </c>
      <c r="H703" s="10">
        <v>0</v>
      </c>
      <c r="I703" s="8" t="s">
        <v>73</v>
      </c>
      <c r="J703" s="72">
        <v>0</v>
      </c>
      <c r="K703" s="163">
        <v>419</v>
      </c>
      <c r="L703" s="163">
        <v>0</v>
      </c>
      <c r="M703" s="163">
        <v>0</v>
      </c>
      <c r="N703" s="163">
        <v>341</v>
      </c>
      <c r="O703" s="163">
        <v>64</v>
      </c>
      <c r="P703" s="163">
        <v>83</v>
      </c>
      <c r="Q703" s="164">
        <v>11</v>
      </c>
      <c r="R703" s="164">
        <v>24</v>
      </c>
      <c r="S703" s="164">
        <v>6</v>
      </c>
      <c r="T703" s="164">
        <v>1</v>
      </c>
      <c r="U703" s="164">
        <v>3</v>
      </c>
      <c r="V703" s="164">
        <v>4</v>
      </c>
      <c r="W703" s="165">
        <f t="shared" si="12"/>
        <v>49</v>
      </c>
    </row>
    <row r="704" spans="1:23" s="161" customFormat="1" ht="15" x14ac:dyDescent="0.3">
      <c r="A704" s="180" t="s">
        <v>2320</v>
      </c>
      <c r="B704" s="158" t="s">
        <v>2321</v>
      </c>
      <c r="C704" s="181" t="s">
        <v>2322</v>
      </c>
      <c r="D704" s="157" t="s">
        <v>86</v>
      </c>
      <c r="E704" s="8" t="s">
        <v>5085</v>
      </c>
      <c r="F704" s="8" t="s">
        <v>5084</v>
      </c>
      <c r="G704" s="10" t="s">
        <v>72</v>
      </c>
      <c r="H704" s="10">
        <v>0</v>
      </c>
      <c r="I704" s="8" t="s">
        <v>73</v>
      </c>
      <c r="J704" s="72">
        <v>0</v>
      </c>
      <c r="K704" s="163">
        <v>188</v>
      </c>
      <c r="L704" s="163">
        <v>0</v>
      </c>
      <c r="M704" s="163">
        <v>0</v>
      </c>
      <c r="N704" s="163">
        <v>151</v>
      </c>
      <c r="O704" s="163">
        <v>4</v>
      </c>
      <c r="P704" s="163">
        <v>26</v>
      </c>
      <c r="Q704" s="164">
        <v>6</v>
      </c>
      <c r="R704" s="164">
        <v>9</v>
      </c>
      <c r="S704" s="164">
        <v>0</v>
      </c>
      <c r="T704" s="164">
        <v>1</v>
      </c>
      <c r="U704" s="164">
        <v>2</v>
      </c>
      <c r="V704" s="164">
        <v>3</v>
      </c>
      <c r="W704" s="165">
        <f t="shared" si="12"/>
        <v>21</v>
      </c>
    </row>
    <row r="705" spans="1:23" s="161" customFormat="1" ht="15" x14ac:dyDescent="0.3">
      <c r="A705" s="180" t="s">
        <v>2323</v>
      </c>
      <c r="B705" s="158" t="s">
        <v>2324</v>
      </c>
      <c r="C705" s="181" t="s">
        <v>2325</v>
      </c>
      <c r="D705" s="157" t="s">
        <v>85</v>
      </c>
      <c r="E705" s="8" t="s">
        <v>5082</v>
      </c>
      <c r="F705" s="8" t="s">
        <v>5084</v>
      </c>
      <c r="G705" s="10" t="s">
        <v>72</v>
      </c>
      <c r="H705" s="10">
        <v>0</v>
      </c>
      <c r="I705" s="8" t="s">
        <v>73</v>
      </c>
      <c r="J705" s="72">
        <v>0</v>
      </c>
      <c r="K705" s="163">
        <v>487</v>
      </c>
      <c r="L705" s="163">
        <v>0</v>
      </c>
      <c r="M705" s="163">
        <v>0</v>
      </c>
      <c r="N705" s="163">
        <v>122</v>
      </c>
      <c r="O705" s="163">
        <v>4</v>
      </c>
      <c r="P705" s="163">
        <v>51</v>
      </c>
      <c r="Q705" s="164">
        <v>4</v>
      </c>
      <c r="R705" s="164">
        <v>22</v>
      </c>
      <c r="S705" s="164">
        <v>2</v>
      </c>
      <c r="T705" s="164">
        <v>1</v>
      </c>
      <c r="U705" s="164">
        <v>2</v>
      </c>
      <c r="V705" s="164">
        <v>4</v>
      </c>
      <c r="W705" s="165">
        <f t="shared" si="12"/>
        <v>35</v>
      </c>
    </row>
    <row r="706" spans="1:23" s="161" customFormat="1" ht="15" x14ac:dyDescent="0.3">
      <c r="A706" s="180" t="s">
        <v>2326</v>
      </c>
      <c r="B706" s="158" t="s">
        <v>2327</v>
      </c>
      <c r="C706" s="181" t="s">
        <v>2328</v>
      </c>
      <c r="D706" s="157" t="s">
        <v>85</v>
      </c>
      <c r="E706" s="8" t="s">
        <v>5082</v>
      </c>
      <c r="F706" s="8" t="s">
        <v>5084</v>
      </c>
      <c r="G706" s="10" t="s">
        <v>72</v>
      </c>
      <c r="H706" s="10">
        <v>0</v>
      </c>
      <c r="I706" s="8" t="s">
        <v>73</v>
      </c>
      <c r="J706" s="72">
        <v>0</v>
      </c>
      <c r="K706" s="163">
        <v>548</v>
      </c>
      <c r="L706" s="163">
        <v>0</v>
      </c>
      <c r="M706" s="163">
        <v>0</v>
      </c>
      <c r="N706" s="163">
        <v>200</v>
      </c>
      <c r="O706" s="163">
        <v>1</v>
      </c>
      <c r="P706" s="163">
        <v>81</v>
      </c>
      <c r="Q706" s="164">
        <v>4</v>
      </c>
      <c r="R706" s="164">
        <v>25</v>
      </c>
      <c r="S706" s="164">
        <v>1</v>
      </c>
      <c r="T706" s="164">
        <v>1</v>
      </c>
      <c r="U706" s="164">
        <v>3</v>
      </c>
      <c r="V706" s="164">
        <v>3</v>
      </c>
      <c r="W706" s="165">
        <f t="shared" si="12"/>
        <v>37</v>
      </c>
    </row>
    <row r="707" spans="1:23" s="161" customFormat="1" ht="15" x14ac:dyDescent="0.3">
      <c r="A707" s="180" t="s">
        <v>2329</v>
      </c>
      <c r="B707" s="158" t="s">
        <v>2330</v>
      </c>
      <c r="C707" s="181" t="s">
        <v>2331</v>
      </c>
      <c r="D707" s="157" t="s">
        <v>86</v>
      </c>
      <c r="E707" s="8" t="s">
        <v>5085</v>
      </c>
      <c r="F707" s="8" t="s">
        <v>5084</v>
      </c>
      <c r="G707" s="10" t="s">
        <v>72</v>
      </c>
      <c r="H707" s="10">
        <v>0</v>
      </c>
      <c r="I707" s="8" t="s">
        <v>73</v>
      </c>
      <c r="J707" s="72">
        <v>0</v>
      </c>
      <c r="K707" s="163">
        <v>474</v>
      </c>
      <c r="L707" s="163">
        <v>0</v>
      </c>
      <c r="M707" s="163">
        <v>0</v>
      </c>
      <c r="N707" s="163">
        <v>198</v>
      </c>
      <c r="O707" s="163">
        <v>2</v>
      </c>
      <c r="P707" s="163">
        <v>75</v>
      </c>
      <c r="Q707" s="164">
        <v>5</v>
      </c>
      <c r="R707" s="164">
        <v>23</v>
      </c>
      <c r="S707" s="164">
        <v>0</v>
      </c>
      <c r="T707" s="164">
        <v>3.9</v>
      </c>
      <c r="U707" s="164">
        <v>3</v>
      </c>
      <c r="V707" s="164">
        <v>2.9</v>
      </c>
      <c r="W707" s="165">
        <f t="shared" si="12"/>
        <v>37.799999999999997</v>
      </c>
    </row>
    <row r="708" spans="1:23" s="161" customFormat="1" ht="15" x14ac:dyDescent="0.3">
      <c r="A708" s="180" t="s">
        <v>2332</v>
      </c>
      <c r="B708" s="158" t="s">
        <v>2333</v>
      </c>
      <c r="C708" s="181" t="s">
        <v>2334</v>
      </c>
      <c r="D708" s="157" t="s">
        <v>86</v>
      </c>
      <c r="E708" s="8" t="s">
        <v>5085</v>
      </c>
      <c r="F708" s="8" t="s">
        <v>5084</v>
      </c>
      <c r="G708" s="10" t="s">
        <v>72</v>
      </c>
      <c r="H708" s="10">
        <v>0</v>
      </c>
      <c r="I708" s="8" t="s">
        <v>73</v>
      </c>
      <c r="J708" s="72">
        <v>0</v>
      </c>
      <c r="K708" s="163">
        <v>475</v>
      </c>
      <c r="L708" s="163">
        <v>0</v>
      </c>
      <c r="M708" s="163">
        <v>0</v>
      </c>
      <c r="N708" s="163">
        <v>136</v>
      </c>
      <c r="O708" s="163">
        <v>4</v>
      </c>
      <c r="P708" s="163">
        <v>93</v>
      </c>
      <c r="Q708" s="164">
        <v>5</v>
      </c>
      <c r="R708" s="164">
        <v>40</v>
      </c>
      <c r="S708" s="164">
        <v>10</v>
      </c>
      <c r="T708" s="164">
        <v>4.8</v>
      </c>
      <c r="U708" s="164">
        <v>3</v>
      </c>
      <c r="V708" s="164">
        <v>5</v>
      </c>
      <c r="W708" s="165">
        <f t="shared" si="12"/>
        <v>67.8</v>
      </c>
    </row>
    <row r="709" spans="1:23" s="161" customFormat="1" ht="15" x14ac:dyDescent="0.3">
      <c r="A709" s="180" t="s">
        <v>2335</v>
      </c>
      <c r="B709" s="158" t="s">
        <v>2336</v>
      </c>
      <c r="C709" s="181" t="s">
        <v>2337</v>
      </c>
      <c r="D709" s="157" t="s">
        <v>85</v>
      </c>
      <c r="E709" s="8" t="s">
        <v>5082</v>
      </c>
      <c r="F709" s="8" t="s">
        <v>5084</v>
      </c>
      <c r="G709" s="10" t="s">
        <v>72</v>
      </c>
      <c r="H709" s="10">
        <v>0</v>
      </c>
      <c r="I709" s="8" t="s">
        <v>73</v>
      </c>
      <c r="J709" s="72">
        <v>0</v>
      </c>
      <c r="K709" s="163">
        <v>743</v>
      </c>
      <c r="L709" s="163">
        <v>0</v>
      </c>
      <c r="M709" s="163">
        <v>0</v>
      </c>
      <c r="N709" s="163">
        <v>289</v>
      </c>
      <c r="O709" s="163">
        <v>13</v>
      </c>
      <c r="P709" s="163">
        <v>156</v>
      </c>
      <c r="Q709" s="164">
        <v>13</v>
      </c>
      <c r="R709" s="164">
        <v>42</v>
      </c>
      <c r="S709" s="164">
        <v>8</v>
      </c>
      <c r="T709" s="164">
        <v>6.9</v>
      </c>
      <c r="U709" s="164">
        <v>2</v>
      </c>
      <c r="V709" s="164">
        <v>5</v>
      </c>
      <c r="W709" s="165">
        <f t="shared" si="12"/>
        <v>76.900000000000006</v>
      </c>
    </row>
    <row r="710" spans="1:23" s="161" customFormat="1" ht="15" x14ac:dyDescent="0.3">
      <c r="A710" s="180" t="s">
        <v>2338</v>
      </c>
      <c r="B710" s="158" t="s">
        <v>2339</v>
      </c>
      <c r="C710" s="181" t="s">
        <v>2340</v>
      </c>
      <c r="D710" s="157" t="s">
        <v>86</v>
      </c>
      <c r="E710" s="8" t="s">
        <v>5085</v>
      </c>
      <c r="F710" s="8" t="s">
        <v>5084</v>
      </c>
      <c r="G710" s="10" t="s">
        <v>72</v>
      </c>
      <c r="H710" s="10">
        <v>0</v>
      </c>
      <c r="I710" s="8" t="s">
        <v>73</v>
      </c>
      <c r="J710" s="72">
        <v>0</v>
      </c>
      <c r="K710" s="163">
        <v>449</v>
      </c>
      <c r="L710" s="163">
        <v>0</v>
      </c>
      <c r="M710" s="163">
        <v>0</v>
      </c>
      <c r="N710" s="163">
        <v>298</v>
      </c>
      <c r="O710" s="163">
        <v>6</v>
      </c>
      <c r="P710" s="163">
        <v>77</v>
      </c>
      <c r="Q710" s="164">
        <v>6</v>
      </c>
      <c r="R710" s="164">
        <v>20</v>
      </c>
      <c r="S710" s="164">
        <v>3</v>
      </c>
      <c r="T710" s="164">
        <v>3</v>
      </c>
      <c r="U710" s="164">
        <v>2</v>
      </c>
      <c r="V710" s="164">
        <v>1</v>
      </c>
      <c r="W710" s="165">
        <f t="shared" si="12"/>
        <v>35</v>
      </c>
    </row>
    <row r="711" spans="1:23" s="161" customFormat="1" ht="30" x14ac:dyDescent="0.3">
      <c r="A711" s="180" t="s">
        <v>2341</v>
      </c>
      <c r="B711" s="158" t="s">
        <v>2342</v>
      </c>
      <c r="C711" s="181" t="s">
        <v>2343</v>
      </c>
      <c r="D711" s="157" t="s">
        <v>86</v>
      </c>
      <c r="E711" s="8" t="s">
        <v>5085</v>
      </c>
      <c r="F711" s="8" t="s">
        <v>5084</v>
      </c>
      <c r="G711" s="10" t="s">
        <v>72</v>
      </c>
      <c r="H711" s="10">
        <v>0</v>
      </c>
      <c r="I711" s="8" t="s">
        <v>73</v>
      </c>
      <c r="J711" s="72">
        <v>0</v>
      </c>
      <c r="K711" s="163">
        <v>278</v>
      </c>
      <c r="L711" s="163">
        <v>0</v>
      </c>
      <c r="M711" s="163">
        <v>0</v>
      </c>
      <c r="N711" s="163">
        <v>225</v>
      </c>
      <c r="O711" s="163">
        <v>9</v>
      </c>
      <c r="P711" s="163">
        <v>71</v>
      </c>
      <c r="Q711" s="164">
        <v>7</v>
      </c>
      <c r="R711" s="164">
        <v>28</v>
      </c>
      <c r="S711" s="164">
        <v>8</v>
      </c>
      <c r="T711" s="164">
        <v>4.9000000000000004</v>
      </c>
      <c r="U711" s="164">
        <v>2</v>
      </c>
      <c r="V711" s="164">
        <v>4</v>
      </c>
      <c r="W711" s="165">
        <f t="shared" si="12"/>
        <v>53.9</v>
      </c>
    </row>
    <row r="712" spans="1:23" s="161" customFormat="1" ht="15" x14ac:dyDescent="0.3">
      <c r="A712" s="180" t="s">
        <v>2344</v>
      </c>
      <c r="B712" s="158" t="s">
        <v>2345</v>
      </c>
      <c r="C712" s="181" t="s">
        <v>2346</v>
      </c>
      <c r="D712" s="157" t="s">
        <v>86</v>
      </c>
      <c r="E712" s="8" t="s">
        <v>5085</v>
      </c>
      <c r="F712" s="8" t="s">
        <v>5084</v>
      </c>
      <c r="G712" s="10" t="s">
        <v>72</v>
      </c>
      <c r="H712" s="10">
        <v>0</v>
      </c>
      <c r="I712" s="8" t="s">
        <v>73</v>
      </c>
      <c r="J712" s="72">
        <v>0</v>
      </c>
      <c r="K712" s="163">
        <v>542</v>
      </c>
      <c r="L712" s="163">
        <v>0</v>
      </c>
      <c r="M712" s="163">
        <v>0</v>
      </c>
      <c r="N712" s="163">
        <v>115</v>
      </c>
      <c r="O712" s="163">
        <v>0</v>
      </c>
      <c r="P712" s="163">
        <v>78</v>
      </c>
      <c r="Q712" s="164">
        <v>5</v>
      </c>
      <c r="R712" s="164">
        <v>27</v>
      </c>
      <c r="S712" s="164">
        <v>0</v>
      </c>
      <c r="T712" s="164">
        <v>2.9</v>
      </c>
      <c r="U712" s="164">
        <v>3</v>
      </c>
      <c r="V712" s="164">
        <v>2</v>
      </c>
      <c r="W712" s="165">
        <f t="shared" si="12"/>
        <v>39.9</v>
      </c>
    </row>
    <row r="713" spans="1:23" s="161" customFormat="1" ht="15" x14ac:dyDescent="0.3">
      <c r="A713" s="180" t="s">
        <v>2347</v>
      </c>
      <c r="B713" s="158" t="s">
        <v>2348</v>
      </c>
      <c r="C713" s="181" t="s">
        <v>2349</v>
      </c>
      <c r="D713" s="157" t="s">
        <v>86</v>
      </c>
      <c r="E713" s="8" t="s">
        <v>5085</v>
      </c>
      <c r="F713" s="8" t="s">
        <v>5084</v>
      </c>
      <c r="G713" s="10" t="s">
        <v>72</v>
      </c>
      <c r="H713" s="10">
        <v>0</v>
      </c>
      <c r="I713" s="8" t="s">
        <v>73</v>
      </c>
      <c r="J713" s="72">
        <v>0</v>
      </c>
      <c r="K713" s="163">
        <v>418</v>
      </c>
      <c r="L713" s="163">
        <v>0</v>
      </c>
      <c r="M713" s="163">
        <v>0</v>
      </c>
      <c r="N713" s="163">
        <v>230</v>
      </c>
      <c r="O713" s="163">
        <v>10</v>
      </c>
      <c r="P713" s="163">
        <v>83</v>
      </c>
      <c r="Q713" s="164">
        <v>5</v>
      </c>
      <c r="R713" s="164">
        <v>24</v>
      </c>
      <c r="S713" s="164">
        <v>2</v>
      </c>
      <c r="T713" s="164">
        <v>2</v>
      </c>
      <c r="U713" s="164">
        <v>2</v>
      </c>
      <c r="V713" s="164">
        <v>2</v>
      </c>
      <c r="W713" s="165">
        <f t="shared" si="12"/>
        <v>37</v>
      </c>
    </row>
    <row r="714" spans="1:23" s="161" customFormat="1" ht="15" x14ac:dyDescent="0.3">
      <c r="A714" s="180" t="s">
        <v>2350</v>
      </c>
      <c r="B714" s="158" t="s">
        <v>2351</v>
      </c>
      <c r="C714" s="181" t="s">
        <v>2352</v>
      </c>
      <c r="D714" s="157" t="s">
        <v>86</v>
      </c>
      <c r="E714" s="8" t="s">
        <v>5085</v>
      </c>
      <c r="F714" s="8" t="s">
        <v>5084</v>
      </c>
      <c r="G714" s="10" t="s">
        <v>72</v>
      </c>
      <c r="H714" s="10">
        <v>0</v>
      </c>
      <c r="I714" s="8" t="s">
        <v>73</v>
      </c>
      <c r="J714" s="72">
        <v>0</v>
      </c>
      <c r="K714" s="163">
        <v>651</v>
      </c>
      <c r="L714" s="163">
        <v>0</v>
      </c>
      <c r="M714" s="163">
        <v>0</v>
      </c>
      <c r="N714" s="163">
        <v>303</v>
      </c>
      <c r="O714" s="163">
        <v>6</v>
      </c>
      <c r="P714" s="163">
        <v>79</v>
      </c>
      <c r="Q714" s="164">
        <v>4</v>
      </c>
      <c r="R714" s="164">
        <v>37</v>
      </c>
      <c r="S714" s="164">
        <v>1</v>
      </c>
      <c r="T714" s="164">
        <v>1</v>
      </c>
      <c r="U714" s="164">
        <v>2</v>
      </c>
      <c r="V714" s="164">
        <v>1</v>
      </c>
      <c r="W714" s="165">
        <f t="shared" si="12"/>
        <v>46</v>
      </c>
    </row>
    <row r="715" spans="1:23" s="161" customFormat="1" ht="15" x14ac:dyDescent="0.3">
      <c r="A715" s="180" t="s">
        <v>2353</v>
      </c>
      <c r="B715" s="158" t="s">
        <v>2354</v>
      </c>
      <c r="C715" s="181" t="s">
        <v>2355</v>
      </c>
      <c r="D715" s="157" t="s">
        <v>86</v>
      </c>
      <c r="E715" s="8" t="s">
        <v>5085</v>
      </c>
      <c r="F715" s="8" t="s">
        <v>5084</v>
      </c>
      <c r="G715" s="10" t="s">
        <v>72</v>
      </c>
      <c r="H715" s="10">
        <v>0</v>
      </c>
      <c r="I715" s="8" t="s">
        <v>73</v>
      </c>
      <c r="J715" s="72">
        <v>0</v>
      </c>
      <c r="K715" s="163">
        <v>326</v>
      </c>
      <c r="L715" s="163">
        <v>0</v>
      </c>
      <c r="M715" s="163">
        <v>0</v>
      </c>
      <c r="N715" s="163">
        <v>288</v>
      </c>
      <c r="O715" s="163">
        <v>22</v>
      </c>
      <c r="P715" s="163">
        <v>76</v>
      </c>
      <c r="Q715" s="164">
        <v>6</v>
      </c>
      <c r="R715" s="164">
        <v>20</v>
      </c>
      <c r="S715" s="164">
        <v>5</v>
      </c>
      <c r="T715" s="164">
        <v>3</v>
      </c>
      <c r="U715" s="164">
        <v>3</v>
      </c>
      <c r="V715" s="164">
        <v>4</v>
      </c>
      <c r="W715" s="165">
        <f t="shared" ref="W715:W778" si="13">SUM(Q715:V715)</f>
        <v>41</v>
      </c>
    </row>
    <row r="716" spans="1:23" s="161" customFormat="1" ht="30" x14ac:dyDescent="0.3">
      <c r="A716" s="180" t="s">
        <v>2356</v>
      </c>
      <c r="B716" s="158" t="s">
        <v>2357</v>
      </c>
      <c r="C716" s="181" t="s">
        <v>2358</v>
      </c>
      <c r="D716" s="157" t="s">
        <v>86</v>
      </c>
      <c r="E716" s="8" t="s">
        <v>5085</v>
      </c>
      <c r="F716" s="8" t="s">
        <v>5084</v>
      </c>
      <c r="G716" s="10" t="s">
        <v>72</v>
      </c>
      <c r="H716" s="10">
        <v>0</v>
      </c>
      <c r="I716" s="8" t="s">
        <v>73</v>
      </c>
      <c r="J716" s="72">
        <v>0</v>
      </c>
      <c r="K716" s="163">
        <v>1817</v>
      </c>
      <c r="L716" s="163">
        <v>0</v>
      </c>
      <c r="M716" s="163">
        <v>0</v>
      </c>
      <c r="N716" s="163">
        <v>1280</v>
      </c>
      <c r="O716" s="163">
        <v>99</v>
      </c>
      <c r="P716" s="163">
        <v>237</v>
      </c>
      <c r="Q716" s="164">
        <v>18</v>
      </c>
      <c r="R716" s="164">
        <v>78</v>
      </c>
      <c r="S716" s="164">
        <v>9</v>
      </c>
      <c r="T716" s="164">
        <v>8.9</v>
      </c>
      <c r="U716" s="164">
        <v>10</v>
      </c>
      <c r="V716" s="164">
        <v>9.9</v>
      </c>
      <c r="W716" s="165">
        <f t="shared" si="13"/>
        <v>133.80000000000001</v>
      </c>
    </row>
    <row r="717" spans="1:23" s="161" customFormat="1" ht="15" x14ac:dyDescent="0.3">
      <c r="A717" s="180" t="s">
        <v>2359</v>
      </c>
      <c r="B717" s="158" t="s">
        <v>2360</v>
      </c>
      <c r="C717" s="181" t="s">
        <v>2361</v>
      </c>
      <c r="D717" s="157" t="s">
        <v>212</v>
      </c>
      <c r="E717" s="8" t="s">
        <v>5082</v>
      </c>
      <c r="F717" s="8" t="s">
        <v>5083</v>
      </c>
      <c r="G717" s="10" t="s">
        <v>72</v>
      </c>
      <c r="H717" s="10">
        <v>0</v>
      </c>
      <c r="I717" s="8" t="s">
        <v>73</v>
      </c>
      <c r="J717" s="72">
        <v>0</v>
      </c>
      <c r="K717" s="163">
        <v>190</v>
      </c>
      <c r="L717" s="163">
        <v>0</v>
      </c>
      <c r="M717" s="163">
        <v>0</v>
      </c>
      <c r="N717" s="163">
        <v>163</v>
      </c>
      <c r="O717" s="163">
        <v>12</v>
      </c>
      <c r="P717" s="163">
        <v>66</v>
      </c>
      <c r="Q717" s="164">
        <v>6</v>
      </c>
      <c r="R717" s="164">
        <v>14</v>
      </c>
      <c r="S717" s="164">
        <v>2.7</v>
      </c>
      <c r="T717" s="164">
        <v>1</v>
      </c>
      <c r="U717" s="164">
        <v>2</v>
      </c>
      <c r="V717" s="164">
        <v>3</v>
      </c>
      <c r="W717" s="165">
        <f t="shared" si="13"/>
        <v>28.7</v>
      </c>
    </row>
    <row r="718" spans="1:23" s="161" customFormat="1" ht="15" x14ac:dyDescent="0.3">
      <c r="A718" s="180" t="s">
        <v>2362</v>
      </c>
      <c r="B718" s="158" t="s">
        <v>2363</v>
      </c>
      <c r="C718" s="181" t="s">
        <v>2364</v>
      </c>
      <c r="D718" s="157" t="s">
        <v>85</v>
      </c>
      <c r="E718" s="8" t="s">
        <v>5082</v>
      </c>
      <c r="F718" s="8" t="s">
        <v>5084</v>
      </c>
      <c r="G718" s="10" t="s">
        <v>72</v>
      </c>
      <c r="H718" s="10">
        <v>0</v>
      </c>
      <c r="I718" s="8" t="s">
        <v>73</v>
      </c>
      <c r="J718" s="72">
        <v>0</v>
      </c>
      <c r="K718" s="163">
        <v>560</v>
      </c>
      <c r="L718" s="163">
        <v>0</v>
      </c>
      <c r="M718" s="163">
        <v>0</v>
      </c>
      <c r="N718" s="163">
        <v>383</v>
      </c>
      <c r="O718" s="163">
        <v>15</v>
      </c>
      <c r="P718" s="163">
        <v>167</v>
      </c>
      <c r="Q718" s="164">
        <v>7</v>
      </c>
      <c r="R718" s="164">
        <v>41</v>
      </c>
      <c r="S718" s="164">
        <v>6</v>
      </c>
      <c r="T718" s="164">
        <v>4.9000000000000004</v>
      </c>
      <c r="U718" s="164">
        <v>3</v>
      </c>
      <c r="V718" s="164">
        <v>7.1</v>
      </c>
      <c r="W718" s="165">
        <f t="shared" si="13"/>
        <v>69</v>
      </c>
    </row>
    <row r="719" spans="1:23" s="161" customFormat="1" ht="15" x14ac:dyDescent="0.3">
      <c r="A719" s="180" t="s">
        <v>2365</v>
      </c>
      <c r="B719" s="158" t="s">
        <v>2366</v>
      </c>
      <c r="C719" s="181" t="s">
        <v>2367</v>
      </c>
      <c r="D719" s="157" t="s">
        <v>86</v>
      </c>
      <c r="E719" s="8" t="s">
        <v>5085</v>
      </c>
      <c r="F719" s="8" t="s">
        <v>5084</v>
      </c>
      <c r="G719" s="10" t="s">
        <v>72</v>
      </c>
      <c r="H719" s="10">
        <v>0</v>
      </c>
      <c r="I719" s="8" t="s">
        <v>73</v>
      </c>
      <c r="J719" s="72">
        <v>0</v>
      </c>
      <c r="K719" s="163">
        <v>170</v>
      </c>
      <c r="L719" s="163">
        <v>0</v>
      </c>
      <c r="M719" s="163">
        <v>0</v>
      </c>
      <c r="N719" s="163">
        <v>154</v>
      </c>
      <c r="O719" s="163">
        <v>80</v>
      </c>
      <c r="P719" s="163">
        <v>36</v>
      </c>
      <c r="Q719" s="164">
        <v>5</v>
      </c>
      <c r="R719" s="164">
        <v>15</v>
      </c>
      <c r="S719" s="164">
        <v>3</v>
      </c>
      <c r="T719" s="164">
        <v>1</v>
      </c>
      <c r="U719" s="164">
        <v>1</v>
      </c>
      <c r="V719" s="164">
        <v>3</v>
      </c>
      <c r="W719" s="165">
        <f t="shared" si="13"/>
        <v>28</v>
      </c>
    </row>
    <row r="720" spans="1:23" s="161" customFormat="1" ht="15" x14ac:dyDescent="0.3">
      <c r="A720" s="180" t="s">
        <v>2368</v>
      </c>
      <c r="B720" s="158" t="s">
        <v>2369</v>
      </c>
      <c r="C720" s="181" t="s">
        <v>2370</v>
      </c>
      <c r="D720" s="157" t="s">
        <v>86</v>
      </c>
      <c r="E720" s="8" t="s">
        <v>5085</v>
      </c>
      <c r="F720" s="8" t="s">
        <v>5084</v>
      </c>
      <c r="G720" s="10" t="s">
        <v>72</v>
      </c>
      <c r="H720" s="10">
        <v>0</v>
      </c>
      <c r="I720" s="8" t="s">
        <v>73</v>
      </c>
      <c r="J720" s="72">
        <v>0</v>
      </c>
      <c r="K720" s="163">
        <v>464</v>
      </c>
      <c r="L720" s="163">
        <v>0</v>
      </c>
      <c r="M720" s="163">
        <v>0</v>
      </c>
      <c r="N720" s="163">
        <v>377</v>
      </c>
      <c r="O720" s="163">
        <v>24</v>
      </c>
      <c r="P720" s="163">
        <v>86</v>
      </c>
      <c r="Q720" s="164">
        <v>3</v>
      </c>
      <c r="R720" s="164">
        <v>25</v>
      </c>
      <c r="S720" s="164">
        <v>1.9</v>
      </c>
      <c r="T720" s="164">
        <v>3</v>
      </c>
      <c r="U720" s="164">
        <v>3</v>
      </c>
      <c r="V720" s="164">
        <v>5</v>
      </c>
      <c r="W720" s="165">
        <f t="shared" si="13"/>
        <v>40.9</v>
      </c>
    </row>
    <row r="721" spans="1:23" s="161" customFormat="1" ht="15" x14ac:dyDescent="0.3">
      <c r="A721" s="180" t="s">
        <v>2371</v>
      </c>
      <c r="B721" s="158" t="s">
        <v>2372</v>
      </c>
      <c r="C721" s="181" t="s">
        <v>2373</v>
      </c>
      <c r="D721" s="157" t="s">
        <v>86</v>
      </c>
      <c r="E721" s="8" t="s">
        <v>5085</v>
      </c>
      <c r="F721" s="8" t="s">
        <v>5084</v>
      </c>
      <c r="G721" s="10" t="s">
        <v>72</v>
      </c>
      <c r="H721" s="10">
        <v>0</v>
      </c>
      <c r="I721" s="8" t="s">
        <v>73</v>
      </c>
      <c r="J721" s="72">
        <v>0</v>
      </c>
      <c r="K721" s="163">
        <v>234</v>
      </c>
      <c r="L721" s="163">
        <v>0</v>
      </c>
      <c r="M721" s="163">
        <v>0</v>
      </c>
      <c r="N721" s="163">
        <v>213</v>
      </c>
      <c r="O721" s="163">
        <v>151</v>
      </c>
      <c r="P721" s="163">
        <v>17</v>
      </c>
      <c r="Q721" s="164">
        <v>1</v>
      </c>
      <c r="R721" s="164">
        <v>19</v>
      </c>
      <c r="S721" s="164">
        <v>2.7</v>
      </c>
      <c r="T721" s="164">
        <v>2</v>
      </c>
      <c r="U721" s="164">
        <v>3</v>
      </c>
      <c r="V721" s="164">
        <v>4</v>
      </c>
      <c r="W721" s="165">
        <f t="shared" si="13"/>
        <v>31.7</v>
      </c>
    </row>
    <row r="722" spans="1:23" s="161" customFormat="1" ht="15" x14ac:dyDescent="0.3">
      <c r="A722" s="180" t="s">
        <v>2374</v>
      </c>
      <c r="B722" s="158" t="s">
        <v>2375</v>
      </c>
      <c r="C722" s="181" t="s">
        <v>2376</v>
      </c>
      <c r="D722" s="157" t="s">
        <v>86</v>
      </c>
      <c r="E722" s="8" t="s">
        <v>5085</v>
      </c>
      <c r="F722" s="8" t="s">
        <v>5084</v>
      </c>
      <c r="G722" s="10" t="s">
        <v>72</v>
      </c>
      <c r="H722" s="10">
        <v>0</v>
      </c>
      <c r="I722" s="8" t="s">
        <v>73</v>
      </c>
      <c r="J722" s="72">
        <v>0</v>
      </c>
      <c r="K722" s="163">
        <v>303</v>
      </c>
      <c r="L722" s="163">
        <v>0</v>
      </c>
      <c r="M722" s="163">
        <v>0</v>
      </c>
      <c r="N722" s="163">
        <v>251</v>
      </c>
      <c r="O722" s="163">
        <v>17</v>
      </c>
      <c r="P722" s="163">
        <v>73</v>
      </c>
      <c r="Q722" s="164">
        <v>9</v>
      </c>
      <c r="R722" s="164">
        <v>15</v>
      </c>
      <c r="S722" s="164">
        <v>4</v>
      </c>
      <c r="T722" s="164">
        <v>5</v>
      </c>
      <c r="U722" s="164">
        <v>2</v>
      </c>
      <c r="V722" s="164">
        <v>3</v>
      </c>
      <c r="W722" s="165">
        <f t="shared" si="13"/>
        <v>38</v>
      </c>
    </row>
    <row r="723" spans="1:23" s="161" customFormat="1" ht="30" x14ac:dyDescent="0.3">
      <c r="A723" s="180" t="s">
        <v>2377</v>
      </c>
      <c r="B723" s="158" t="s">
        <v>2378</v>
      </c>
      <c r="C723" s="181" t="s">
        <v>2379</v>
      </c>
      <c r="D723" s="157" t="s">
        <v>86</v>
      </c>
      <c r="E723" s="8" t="s">
        <v>5085</v>
      </c>
      <c r="F723" s="8" t="s">
        <v>5084</v>
      </c>
      <c r="G723" s="10" t="s">
        <v>72</v>
      </c>
      <c r="H723" s="10">
        <v>0</v>
      </c>
      <c r="I723" s="8" t="s">
        <v>73</v>
      </c>
      <c r="J723" s="72">
        <v>0</v>
      </c>
      <c r="K723" s="163">
        <v>1653</v>
      </c>
      <c r="L723" s="163">
        <v>0</v>
      </c>
      <c r="M723" s="163">
        <v>0</v>
      </c>
      <c r="N723" s="163">
        <v>1401</v>
      </c>
      <c r="O723" s="163">
        <v>113</v>
      </c>
      <c r="P723" s="163">
        <v>200</v>
      </c>
      <c r="Q723" s="164">
        <v>27</v>
      </c>
      <c r="R723" s="164">
        <v>55</v>
      </c>
      <c r="S723" s="164">
        <v>16.399999999999999</v>
      </c>
      <c r="T723" s="164">
        <v>6</v>
      </c>
      <c r="U723" s="164">
        <v>8</v>
      </c>
      <c r="V723" s="164">
        <v>7</v>
      </c>
      <c r="W723" s="165">
        <f t="shared" si="13"/>
        <v>119.4</v>
      </c>
    </row>
    <row r="724" spans="1:23" s="161" customFormat="1" ht="30" x14ac:dyDescent="0.3">
      <c r="A724" s="180" t="s">
        <v>2380</v>
      </c>
      <c r="B724" s="158" t="s">
        <v>2381</v>
      </c>
      <c r="C724" s="181" t="s">
        <v>2382</v>
      </c>
      <c r="D724" s="157" t="s">
        <v>86</v>
      </c>
      <c r="E724" s="8" t="s">
        <v>5085</v>
      </c>
      <c r="F724" s="8" t="s">
        <v>5084</v>
      </c>
      <c r="G724" s="10" t="s">
        <v>72</v>
      </c>
      <c r="H724" s="10">
        <v>0</v>
      </c>
      <c r="I724" s="8" t="s">
        <v>73</v>
      </c>
      <c r="J724" s="72">
        <v>0</v>
      </c>
      <c r="K724" s="163">
        <v>461</v>
      </c>
      <c r="L724" s="163">
        <v>0</v>
      </c>
      <c r="M724" s="163">
        <v>0</v>
      </c>
      <c r="N724" s="163">
        <v>386</v>
      </c>
      <c r="O724" s="163">
        <v>46</v>
      </c>
      <c r="P724" s="163">
        <v>113</v>
      </c>
      <c r="Q724" s="164">
        <v>3</v>
      </c>
      <c r="R724" s="164">
        <v>31</v>
      </c>
      <c r="S724" s="164">
        <v>14.6</v>
      </c>
      <c r="T724" s="164">
        <v>4</v>
      </c>
      <c r="U724" s="164">
        <v>2</v>
      </c>
      <c r="V724" s="164">
        <v>6</v>
      </c>
      <c r="W724" s="165">
        <f t="shared" si="13"/>
        <v>60.6</v>
      </c>
    </row>
    <row r="725" spans="1:23" s="161" customFormat="1" ht="15" x14ac:dyDescent="0.3">
      <c r="A725" s="180" t="s">
        <v>2383</v>
      </c>
      <c r="B725" s="158" t="s">
        <v>2384</v>
      </c>
      <c r="C725" s="181" t="s">
        <v>2385</v>
      </c>
      <c r="D725" s="157" t="s">
        <v>86</v>
      </c>
      <c r="E725" s="8" t="s">
        <v>5085</v>
      </c>
      <c r="F725" s="8" t="s">
        <v>5084</v>
      </c>
      <c r="G725" s="10" t="s">
        <v>72</v>
      </c>
      <c r="H725" s="10">
        <v>0</v>
      </c>
      <c r="I725" s="8" t="s">
        <v>73</v>
      </c>
      <c r="J725" s="72">
        <v>0</v>
      </c>
      <c r="K725" s="163">
        <v>364</v>
      </c>
      <c r="L725" s="163">
        <v>0</v>
      </c>
      <c r="M725" s="163">
        <v>0</v>
      </c>
      <c r="N725" s="163">
        <v>289</v>
      </c>
      <c r="O725" s="163">
        <v>304</v>
      </c>
      <c r="P725" s="163">
        <v>12</v>
      </c>
      <c r="Q725" s="164">
        <v>5</v>
      </c>
      <c r="R725" s="164">
        <v>22</v>
      </c>
      <c r="S725" s="164">
        <v>1</v>
      </c>
      <c r="T725" s="164">
        <v>5</v>
      </c>
      <c r="U725" s="164">
        <v>2</v>
      </c>
      <c r="V725" s="164">
        <v>4</v>
      </c>
      <c r="W725" s="165">
        <f t="shared" si="13"/>
        <v>39</v>
      </c>
    </row>
    <row r="726" spans="1:23" s="161" customFormat="1" ht="15" x14ac:dyDescent="0.3">
      <c r="A726" s="180" t="s">
        <v>2386</v>
      </c>
      <c r="B726" s="158" t="s">
        <v>2387</v>
      </c>
      <c r="C726" s="181" t="s">
        <v>2388</v>
      </c>
      <c r="D726" s="157" t="s">
        <v>86</v>
      </c>
      <c r="E726" s="8" t="s">
        <v>5085</v>
      </c>
      <c r="F726" s="8" t="s">
        <v>5084</v>
      </c>
      <c r="G726" s="10" t="s">
        <v>72</v>
      </c>
      <c r="H726" s="10">
        <v>0</v>
      </c>
      <c r="I726" s="8" t="s">
        <v>73</v>
      </c>
      <c r="J726" s="72">
        <v>0</v>
      </c>
      <c r="K726" s="163">
        <v>443</v>
      </c>
      <c r="L726" s="163">
        <v>0</v>
      </c>
      <c r="M726" s="163">
        <v>0</v>
      </c>
      <c r="N726" s="163">
        <v>342</v>
      </c>
      <c r="O726" s="163">
        <v>8</v>
      </c>
      <c r="P726" s="163">
        <v>69</v>
      </c>
      <c r="Q726" s="164">
        <v>8.6999999999999993</v>
      </c>
      <c r="R726" s="164">
        <v>24</v>
      </c>
      <c r="S726" s="164">
        <v>3</v>
      </c>
      <c r="T726" s="164">
        <v>1</v>
      </c>
      <c r="U726" s="164">
        <v>2</v>
      </c>
      <c r="V726" s="164">
        <v>2</v>
      </c>
      <c r="W726" s="165">
        <f t="shared" si="13"/>
        <v>40.700000000000003</v>
      </c>
    </row>
    <row r="727" spans="1:23" s="161" customFormat="1" ht="15" x14ac:dyDescent="0.3">
      <c r="A727" s="180" t="s">
        <v>2389</v>
      </c>
      <c r="B727" s="158" t="s">
        <v>2390</v>
      </c>
      <c r="C727" s="181" t="s">
        <v>2391</v>
      </c>
      <c r="D727" s="157" t="s">
        <v>213</v>
      </c>
      <c r="E727" s="8" t="s">
        <v>5091</v>
      </c>
      <c r="F727" s="8" t="s">
        <v>5083</v>
      </c>
      <c r="G727" s="10" t="s">
        <v>72</v>
      </c>
      <c r="H727" s="10">
        <v>0</v>
      </c>
      <c r="I727" s="8" t="s">
        <v>73</v>
      </c>
      <c r="J727" s="72">
        <v>0</v>
      </c>
      <c r="K727" s="163">
        <v>136</v>
      </c>
      <c r="L727" s="163">
        <v>0</v>
      </c>
      <c r="M727" s="163">
        <v>0</v>
      </c>
      <c r="N727" s="163">
        <v>72</v>
      </c>
      <c r="O727" s="163">
        <v>2</v>
      </c>
      <c r="P727" s="163">
        <v>6</v>
      </c>
      <c r="Q727" s="164">
        <v>2</v>
      </c>
      <c r="R727" s="164">
        <v>8</v>
      </c>
      <c r="S727" s="164">
        <v>1</v>
      </c>
      <c r="T727" s="164">
        <v>1</v>
      </c>
      <c r="U727" s="164">
        <v>1</v>
      </c>
      <c r="V727" s="164">
        <v>2</v>
      </c>
      <c r="W727" s="165">
        <f t="shared" si="13"/>
        <v>15</v>
      </c>
    </row>
    <row r="728" spans="1:23" s="161" customFormat="1" ht="15" x14ac:dyDescent="0.3">
      <c r="A728" s="180" t="s">
        <v>2392</v>
      </c>
      <c r="B728" s="158" t="s">
        <v>2393</v>
      </c>
      <c r="C728" s="181" t="s">
        <v>2394</v>
      </c>
      <c r="D728" s="157" t="s">
        <v>86</v>
      </c>
      <c r="E728" s="8" t="s">
        <v>5085</v>
      </c>
      <c r="F728" s="8" t="s">
        <v>5084</v>
      </c>
      <c r="G728" s="10" t="s">
        <v>72</v>
      </c>
      <c r="H728" s="10">
        <v>0</v>
      </c>
      <c r="I728" s="8" t="s">
        <v>73</v>
      </c>
      <c r="J728" s="72">
        <v>0</v>
      </c>
      <c r="K728" s="163">
        <v>515</v>
      </c>
      <c r="L728" s="163">
        <v>0</v>
      </c>
      <c r="M728" s="163">
        <v>0</v>
      </c>
      <c r="N728" s="163">
        <v>450</v>
      </c>
      <c r="O728" s="163">
        <v>51</v>
      </c>
      <c r="P728" s="163">
        <v>87</v>
      </c>
      <c r="Q728" s="164">
        <v>13</v>
      </c>
      <c r="R728" s="164">
        <v>18</v>
      </c>
      <c r="S728" s="164">
        <v>12.6</v>
      </c>
      <c r="T728" s="164">
        <v>4</v>
      </c>
      <c r="U728" s="164">
        <v>2</v>
      </c>
      <c r="V728" s="164">
        <v>3</v>
      </c>
      <c r="W728" s="165">
        <f t="shared" si="13"/>
        <v>52.6</v>
      </c>
    </row>
    <row r="729" spans="1:23" s="161" customFormat="1" ht="15" x14ac:dyDescent="0.3">
      <c r="A729" s="180" t="s">
        <v>2395</v>
      </c>
      <c r="B729" s="158" t="s">
        <v>2396</v>
      </c>
      <c r="C729" s="181" t="s">
        <v>2397</v>
      </c>
      <c r="D729" s="157" t="s">
        <v>86</v>
      </c>
      <c r="E729" s="8" t="s">
        <v>5085</v>
      </c>
      <c r="F729" s="8" t="s">
        <v>5084</v>
      </c>
      <c r="G729" s="10" t="s">
        <v>72</v>
      </c>
      <c r="H729" s="10">
        <v>0</v>
      </c>
      <c r="I729" s="8" t="s">
        <v>73</v>
      </c>
      <c r="J729" s="72">
        <v>0</v>
      </c>
      <c r="K729" s="163">
        <v>434</v>
      </c>
      <c r="L729" s="163">
        <v>0</v>
      </c>
      <c r="M729" s="163">
        <v>0</v>
      </c>
      <c r="N729" s="163">
        <v>350</v>
      </c>
      <c r="O729" s="163">
        <v>16</v>
      </c>
      <c r="P729" s="163">
        <v>103</v>
      </c>
      <c r="Q729" s="164">
        <v>6</v>
      </c>
      <c r="R729" s="164">
        <v>28</v>
      </c>
      <c r="S729" s="164">
        <v>6.6</v>
      </c>
      <c r="T729" s="164">
        <v>4</v>
      </c>
      <c r="U729" s="164">
        <v>2</v>
      </c>
      <c r="V729" s="164">
        <v>2</v>
      </c>
      <c r="W729" s="165">
        <f t="shared" si="13"/>
        <v>48.6</v>
      </c>
    </row>
    <row r="730" spans="1:23" s="161" customFormat="1" ht="15" x14ac:dyDescent="0.3">
      <c r="A730" s="180" t="s">
        <v>2398</v>
      </c>
      <c r="B730" s="158" t="s">
        <v>2399</v>
      </c>
      <c r="C730" s="181" t="s">
        <v>2400</v>
      </c>
      <c r="D730" s="157" t="s">
        <v>85</v>
      </c>
      <c r="E730" s="8" t="s">
        <v>5082</v>
      </c>
      <c r="F730" s="8" t="s">
        <v>5084</v>
      </c>
      <c r="G730" s="10" t="s">
        <v>72</v>
      </c>
      <c r="H730" s="10">
        <v>0</v>
      </c>
      <c r="I730" s="8" t="s">
        <v>73</v>
      </c>
      <c r="J730" s="72">
        <v>0</v>
      </c>
      <c r="K730" s="163">
        <v>680</v>
      </c>
      <c r="L730" s="163">
        <v>0</v>
      </c>
      <c r="M730" s="163">
        <v>0</v>
      </c>
      <c r="N730" s="163">
        <v>440</v>
      </c>
      <c r="O730" s="163">
        <v>6</v>
      </c>
      <c r="P730" s="163">
        <v>179</v>
      </c>
      <c r="Q730" s="164">
        <v>6</v>
      </c>
      <c r="R730" s="164">
        <v>45</v>
      </c>
      <c r="S730" s="164">
        <v>11.8</v>
      </c>
      <c r="T730" s="164">
        <v>5.9</v>
      </c>
      <c r="U730" s="164">
        <v>3</v>
      </c>
      <c r="V730" s="164">
        <v>4</v>
      </c>
      <c r="W730" s="165">
        <f t="shared" si="13"/>
        <v>75.7</v>
      </c>
    </row>
    <row r="731" spans="1:23" s="161" customFormat="1" ht="15" x14ac:dyDescent="0.3">
      <c r="A731" s="180" t="s">
        <v>2401</v>
      </c>
      <c r="B731" s="158" t="s">
        <v>2402</v>
      </c>
      <c r="C731" s="181" t="s">
        <v>2403</v>
      </c>
      <c r="D731" s="157" t="s">
        <v>211</v>
      </c>
      <c r="E731" s="8" t="s">
        <v>71</v>
      </c>
      <c r="F731" s="8" t="s">
        <v>5081</v>
      </c>
      <c r="G731" s="10" t="s">
        <v>72</v>
      </c>
      <c r="H731" s="10">
        <v>0</v>
      </c>
      <c r="I731" s="8" t="s">
        <v>73</v>
      </c>
      <c r="J731" s="72">
        <v>0</v>
      </c>
      <c r="K731" s="163">
        <v>240</v>
      </c>
      <c r="L731" s="163">
        <v>46</v>
      </c>
      <c r="M731" s="163">
        <v>5</v>
      </c>
      <c r="N731" s="163">
        <v>60</v>
      </c>
      <c r="O731" s="163">
        <v>10</v>
      </c>
      <c r="P731" s="163">
        <v>54</v>
      </c>
      <c r="Q731" s="164">
        <v>9</v>
      </c>
      <c r="R731" s="164">
        <v>20</v>
      </c>
      <c r="S731" s="164">
        <v>7</v>
      </c>
      <c r="T731" s="164">
        <v>1.9</v>
      </c>
      <c r="U731" s="164">
        <v>2</v>
      </c>
      <c r="V731" s="164">
        <v>3</v>
      </c>
      <c r="W731" s="165">
        <f t="shared" si="13"/>
        <v>42.9</v>
      </c>
    </row>
    <row r="732" spans="1:23" s="161" customFormat="1" ht="15" x14ac:dyDescent="0.3">
      <c r="A732" s="180" t="s">
        <v>1167</v>
      </c>
      <c r="B732" s="158" t="s">
        <v>2404</v>
      </c>
      <c r="C732" s="181" t="s">
        <v>2405</v>
      </c>
      <c r="D732" s="157" t="s">
        <v>86</v>
      </c>
      <c r="E732" s="8" t="s">
        <v>5085</v>
      </c>
      <c r="F732" s="8" t="s">
        <v>5084</v>
      </c>
      <c r="G732" s="10" t="s">
        <v>72</v>
      </c>
      <c r="H732" s="10">
        <v>0</v>
      </c>
      <c r="I732" s="8" t="s">
        <v>73</v>
      </c>
      <c r="J732" s="72">
        <v>0</v>
      </c>
      <c r="K732" s="163">
        <v>221</v>
      </c>
      <c r="L732" s="163">
        <v>0</v>
      </c>
      <c r="M732" s="163">
        <v>0</v>
      </c>
      <c r="N732" s="163">
        <v>173</v>
      </c>
      <c r="O732" s="163">
        <v>72</v>
      </c>
      <c r="P732" s="163">
        <v>7</v>
      </c>
      <c r="Q732" s="164" t="s">
        <v>5093</v>
      </c>
      <c r="R732" s="164" t="s">
        <v>5093</v>
      </c>
      <c r="S732" s="164" t="s">
        <v>5093</v>
      </c>
      <c r="T732" s="164">
        <v>1</v>
      </c>
      <c r="U732" s="164" t="s">
        <v>5093</v>
      </c>
      <c r="V732" s="164" t="s">
        <v>5093</v>
      </c>
      <c r="W732" s="165">
        <f t="shared" si="13"/>
        <v>1</v>
      </c>
    </row>
    <row r="733" spans="1:23" s="161" customFormat="1" ht="15" x14ac:dyDescent="0.3">
      <c r="A733" s="180" t="s">
        <v>2406</v>
      </c>
      <c r="B733" s="158" t="s">
        <v>2407</v>
      </c>
      <c r="C733" s="181" t="s">
        <v>2408</v>
      </c>
      <c r="D733" s="157" t="s">
        <v>86</v>
      </c>
      <c r="E733" s="8" t="s">
        <v>5085</v>
      </c>
      <c r="F733" s="8" t="s">
        <v>5084</v>
      </c>
      <c r="G733" s="10" t="s">
        <v>72</v>
      </c>
      <c r="H733" s="10">
        <v>0</v>
      </c>
      <c r="I733" s="8" t="s">
        <v>73</v>
      </c>
      <c r="J733" s="72">
        <v>0</v>
      </c>
      <c r="K733" s="163">
        <v>194</v>
      </c>
      <c r="L733" s="163">
        <v>0</v>
      </c>
      <c r="M733" s="163">
        <v>0</v>
      </c>
      <c r="N733" s="163">
        <v>166</v>
      </c>
      <c r="O733" s="163">
        <v>15</v>
      </c>
      <c r="P733" s="163">
        <v>54</v>
      </c>
      <c r="Q733" s="164">
        <v>8</v>
      </c>
      <c r="R733" s="164">
        <v>7</v>
      </c>
      <c r="S733" s="164">
        <v>0</v>
      </c>
      <c r="T733" s="164">
        <v>2</v>
      </c>
      <c r="U733" s="164">
        <v>1</v>
      </c>
      <c r="V733" s="164">
        <v>3</v>
      </c>
      <c r="W733" s="165">
        <f t="shared" si="13"/>
        <v>21</v>
      </c>
    </row>
    <row r="734" spans="1:23" s="161" customFormat="1" ht="15" x14ac:dyDescent="0.3">
      <c r="A734" s="180" t="s">
        <v>2409</v>
      </c>
      <c r="B734" s="158" t="s">
        <v>2410</v>
      </c>
      <c r="C734" s="181" t="s">
        <v>2411</v>
      </c>
      <c r="D734" s="157" t="s">
        <v>86</v>
      </c>
      <c r="E734" s="8" t="s">
        <v>5085</v>
      </c>
      <c r="F734" s="8" t="s">
        <v>5084</v>
      </c>
      <c r="G734" s="10" t="s">
        <v>72</v>
      </c>
      <c r="H734" s="10">
        <v>0</v>
      </c>
      <c r="I734" s="8" t="s">
        <v>73</v>
      </c>
      <c r="J734" s="72">
        <v>0</v>
      </c>
      <c r="K734" s="163">
        <v>325</v>
      </c>
      <c r="L734" s="163">
        <v>0</v>
      </c>
      <c r="M734" s="163">
        <v>0</v>
      </c>
      <c r="N734" s="163">
        <v>268</v>
      </c>
      <c r="O734" s="163">
        <v>223</v>
      </c>
      <c r="P734" s="163">
        <v>9</v>
      </c>
      <c r="Q734" s="164">
        <v>5</v>
      </c>
      <c r="R734" s="164">
        <v>17</v>
      </c>
      <c r="S734" s="164">
        <v>2</v>
      </c>
      <c r="T734" s="164">
        <v>3</v>
      </c>
      <c r="U734" s="164">
        <v>1</v>
      </c>
      <c r="V734" s="164">
        <v>4</v>
      </c>
      <c r="W734" s="165">
        <f t="shared" si="13"/>
        <v>32</v>
      </c>
    </row>
    <row r="735" spans="1:23" s="161" customFormat="1" ht="15" x14ac:dyDescent="0.3">
      <c r="A735" s="180" t="s">
        <v>2412</v>
      </c>
      <c r="B735" s="158" t="s">
        <v>2413</v>
      </c>
      <c r="C735" s="181" t="s">
        <v>2414</v>
      </c>
      <c r="D735" s="157" t="s">
        <v>86</v>
      </c>
      <c r="E735" s="8" t="s">
        <v>5085</v>
      </c>
      <c r="F735" s="8" t="s">
        <v>5084</v>
      </c>
      <c r="G735" s="10" t="s">
        <v>72</v>
      </c>
      <c r="H735" s="10">
        <v>0</v>
      </c>
      <c r="I735" s="8" t="s">
        <v>73</v>
      </c>
      <c r="J735" s="72">
        <v>0</v>
      </c>
      <c r="K735" s="163">
        <v>437</v>
      </c>
      <c r="L735" s="163">
        <v>0</v>
      </c>
      <c r="M735" s="163">
        <v>0</v>
      </c>
      <c r="N735" s="163">
        <v>418</v>
      </c>
      <c r="O735" s="163">
        <v>211</v>
      </c>
      <c r="P735" s="163">
        <v>75</v>
      </c>
      <c r="Q735" s="164">
        <v>11</v>
      </c>
      <c r="R735" s="164">
        <v>18</v>
      </c>
      <c r="S735" s="164">
        <v>15.8</v>
      </c>
      <c r="T735" s="164">
        <v>2</v>
      </c>
      <c r="U735" s="164">
        <v>4</v>
      </c>
      <c r="V735" s="164">
        <v>6</v>
      </c>
      <c r="W735" s="165">
        <f t="shared" si="13"/>
        <v>56.8</v>
      </c>
    </row>
    <row r="736" spans="1:23" s="161" customFormat="1" ht="15" x14ac:dyDescent="0.3">
      <c r="A736" s="180" t="s">
        <v>2415</v>
      </c>
      <c r="B736" s="158" t="s">
        <v>2416</v>
      </c>
      <c r="C736" s="181" t="s">
        <v>2417</v>
      </c>
      <c r="D736" s="157" t="s">
        <v>86</v>
      </c>
      <c r="E736" s="8" t="s">
        <v>5085</v>
      </c>
      <c r="F736" s="8" t="s">
        <v>5084</v>
      </c>
      <c r="G736" s="10" t="s">
        <v>72</v>
      </c>
      <c r="H736" s="10">
        <v>0</v>
      </c>
      <c r="I736" s="8" t="s">
        <v>73</v>
      </c>
      <c r="J736" s="72">
        <v>0</v>
      </c>
      <c r="K736" s="163">
        <v>392</v>
      </c>
      <c r="L736" s="163">
        <v>0</v>
      </c>
      <c r="M736" s="163">
        <v>0</v>
      </c>
      <c r="N736" s="163">
        <v>356</v>
      </c>
      <c r="O736" s="163">
        <v>185</v>
      </c>
      <c r="P736" s="163">
        <v>59</v>
      </c>
      <c r="Q736" s="164">
        <v>7</v>
      </c>
      <c r="R736" s="164">
        <v>19</v>
      </c>
      <c r="S736" s="164">
        <v>12.2</v>
      </c>
      <c r="T736" s="164">
        <v>4</v>
      </c>
      <c r="U736" s="164">
        <v>4</v>
      </c>
      <c r="V736" s="164">
        <v>5</v>
      </c>
      <c r="W736" s="165">
        <f t="shared" si="13"/>
        <v>51.2</v>
      </c>
    </row>
    <row r="737" spans="1:23" s="161" customFormat="1" ht="15" x14ac:dyDescent="0.3">
      <c r="A737" s="180" t="s">
        <v>2418</v>
      </c>
      <c r="B737" s="158" t="s">
        <v>2419</v>
      </c>
      <c r="C737" s="181" t="s">
        <v>2420</v>
      </c>
      <c r="D737" s="157" t="s">
        <v>86</v>
      </c>
      <c r="E737" s="8" t="s">
        <v>5085</v>
      </c>
      <c r="F737" s="8" t="s">
        <v>5084</v>
      </c>
      <c r="G737" s="10" t="s">
        <v>72</v>
      </c>
      <c r="H737" s="10">
        <v>0</v>
      </c>
      <c r="I737" s="8" t="s">
        <v>73</v>
      </c>
      <c r="J737" s="72">
        <v>0</v>
      </c>
      <c r="K737" s="163">
        <v>486</v>
      </c>
      <c r="L737" s="163">
        <v>0</v>
      </c>
      <c r="M737" s="163">
        <v>0</v>
      </c>
      <c r="N737" s="163">
        <v>432</v>
      </c>
      <c r="O737" s="163">
        <v>182</v>
      </c>
      <c r="P737" s="163">
        <v>115</v>
      </c>
      <c r="Q737" s="164">
        <v>3</v>
      </c>
      <c r="R737" s="164">
        <v>31</v>
      </c>
      <c r="S737" s="164">
        <v>17.600000000000001</v>
      </c>
      <c r="T737" s="164">
        <v>3.9</v>
      </c>
      <c r="U737" s="164">
        <v>7</v>
      </c>
      <c r="V737" s="164">
        <v>2</v>
      </c>
      <c r="W737" s="165">
        <f t="shared" si="13"/>
        <v>64.5</v>
      </c>
    </row>
    <row r="738" spans="1:23" s="161" customFormat="1" ht="15" x14ac:dyDescent="0.3">
      <c r="A738" s="180" t="s">
        <v>2421</v>
      </c>
      <c r="B738" s="158" t="s">
        <v>2422</v>
      </c>
      <c r="C738" s="181" t="s">
        <v>2423</v>
      </c>
      <c r="D738" s="157" t="s">
        <v>86</v>
      </c>
      <c r="E738" s="8" t="s">
        <v>5085</v>
      </c>
      <c r="F738" s="8" t="s">
        <v>5084</v>
      </c>
      <c r="G738" s="10" t="s">
        <v>72</v>
      </c>
      <c r="H738" s="10">
        <v>0</v>
      </c>
      <c r="I738" s="8" t="s">
        <v>73</v>
      </c>
      <c r="J738" s="72">
        <v>0</v>
      </c>
      <c r="K738" s="163">
        <v>445</v>
      </c>
      <c r="L738" s="163">
        <v>0</v>
      </c>
      <c r="M738" s="163">
        <v>0</v>
      </c>
      <c r="N738" s="163">
        <v>431</v>
      </c>
      <c r="O738" s="163">
        <v>170</v>
      </c>
      <c r="P738" s="163">
        <v>85</v>
      </c>
      <c r="Q738" s="164">
        <v>4</v>
      </c>
      <c r="R738" s="164">
        <v>38</v>
      </c>
      <c r="S738" s="164">
        <v>8.9</v>
      </c>
      <c r="T738" s="164">
        <v>4</v>
      </c>
      <c r="U738" s="164">
        <v>4</v>
      </c>
      <c r="V738" s="164">
        <v>5</v>
      </c>
      <c r="W738" s="165">
        <f t="shared" si="13"/>
        <v>63.9</v>
      </c>
    </row>
    <row r="739" spans="1:23" s="161" customFormat="1" ht="15" x14ac:dyDescent="0.3">
      <c r="A739" s="180" t="s">
        <v>1167</v>
      </c>
      <c r="B739" s="158" t="s">
        <v>2424</v>
      </c>
      <c r="C739" s="181" t="s">
        <v>2425</v>
      </c>
      <c r="D739" s="157" t="s">
        <v>5080</v>
      </c>
      <c r="E739" s="8" t="s">
        <v>5080</v>
      </c>
      <c r="F739" s="8" t="s">
        <v>5080</v>
      </c>
      <c r="G739" s="10" t="s">
        <v>72</v>
      </c>
      <c r="H739" s="10">
        <v>0</v>
      </c>
      <c r="I739" s="8" t="s">
        <v>73</v>
      </c>
      <c r="J739" s="72">
        <v>0</v>
      </c>
      <c r="K739" s="163">
        <v>223</v>
      </c>
      <c r="L739" s="163">
        <v>0</v>
      </c>
      <c r="M739" s="163">
        <v>0</v>
      </c>
      <c r="N739" s="163">
        <v>170</v>
      </c>
      <c r="O739" s="163">
        <v>26</v>
      </c>
      <c r="P739" s="163">
        <v>51</v>
      </c>
      <c r="Q739" s="164" t="s">
        <v>5093</v>
      </c>
      <c r="R739" s="164" t="s">
        <v>5093</v>
      </c>
      <c r="S739" s="164" t="s">
        <v>5093</v>
      </c>
      <c r="T739" s="164">
        <v>1</v>
      </c>
      <c r="U739" s="164" t="s">
        <v>5093</v>
      </c>
      <c r="V739" s="164" t="s">
        <v>5093</v>
      </c>
      <c r="W739" s="165">
        <f t="shared" si="13"/>
        <v>1</v>
      </c>
    </row>
    <row r="740" spans="1:23" s="161" customFormat="1" ht="15" x14ac:dyDescent="0.3">
      <c r="A740" s="180" t="s">
        <v>2426</v>
      </c>
      <c r="B740" s="158" t="s">
        <v>2427</v>
      </c>
      <c r="C740" s="181" t="s">
        <v>2428</v>
      </c>
      <c r="D740" s="157" t="s">
        <v>86</v>
      </c>
      <c r="E740" s="8" t="s">
        <v>5085</v>
      </c>
      <c r="F740" s="8" t="s">
        <v>5084</v>
      </c>
      <c r="G740" s="10" t="s">
        <v>72</v>
      </c>
      <c r="H740" s="10">
        <v>0</v>
      </c>
      <c r="I740" s="8" t="s">
        <v>73</v>
      </c>
      <c r="J740" s="72">
        <v>0</v>
      </c>
      <c r="K740" s="163">
        <v>3298</v>
      </c>
      <c r="L740" s="163">
        <v>0</v>
      </c>
      <c r="M740" s="163">
        <v>0</v>
      </c>
      <c r="N740" s="163">
        <v>1460</v>
      </c>
      <c r="O740" s="163">
        <v>0</v>
      </c>
      <c r="P740" s="163">
        <v>14</v>
      </c>
      <c r="Q740" s="164">
        <v>15</v>
      </c>
      <c r="R740" s="164">
        <v>149</v>
      </c>
      <c r="S740" s="164">
        <v>9</v>
      </c>
      <c r="T740" s="164">
        <v>20.9</v>
      </c>
      <c r="U740" s="164">
        <v>9</v>
      </c>
      <c r="V740" s="164">
        <v>18</v>
      </c>
      <c r="W740" s="165">
        <f t="shared" si="13"/>
        <v>220.9</v>
      </c>
    </row>
    <row r="741" spans="1:23" s="161" customFormat="1" ht="15" x14ac:dyDescent="0.3">
      <c r="A741" s="180" t="s">
        <v>2429</v>
      </c>
      <c r="B741" s="158" t="s">
        <v>2430</v>
      </c>
      <c r="C741" s="181" t="s">
        <v>2431</v>
      </c>
      <c r="D741" s="157" t="s">
        <v>86</v>
      </c>
      <c r="E741" s="8" t="s">
        <v>5085</v>
      </c>
      <c r="F741" s="8" t="s">
        <v>5084</v>
      </c>
      <c r="G741" s="10" t="s">
        <v>72</v>
      </c>
      <c r="H741" s="10">
        <v>0</v>
      </c>
      <c r="I741" s="8" t="s">
        <v>73</v>
      </c>
      <c r="J741" s="72">
        <v>0</v>
      </c>
      <c r="K741" s="163">
        <v>1423</v>
      </c>
      <c r="L741" s="163">
        <v>0</v>
      </c>
      <c r="M741" s="163">
        <v>0</v>
      </c>
      <c r="N741" s="163">
        <v>352</v>
      </c>
      <c r="O741" s="163">
        <v>4</v>
      </c>
      <c r="P741" s="163">
        <v>137</v>
      </c>
      <c r="Q741" s="164">
        <v>5</v>
      </c>
      <c r="R741" s="164">
        <v>67</v>
      </c>
      <c r="S741" s="164">
        <v>8</v>
      </c>
      <c r="T741" s="164">
        <v>5.9</v>
      </c>
      <c r="U741" s="164">
        <v>3</v>
      </c>
      <c r="V741" s="164">
        <v>4</v>
      </c>
      <c r="W741" s="165">
        <f t="shared" si="13"/>
        <v>92.9</v>
      </c>
    </row>
    <row r="742" spans="1:23" s="161" customFormat="1" ht="30" x14ac:dyDescent="0.3">
      <c r="A742" s="180" t="s">
        <v>2432</v>
      </c>
      <c r="B742" s="158" t="s">
        <v>2433</v>
      </c>
      <c r="C742" s="181" t="s">
        <v>2434</v>
      </c>
      <c r="D742" s="157" t="s">
        <v>86</v>
      </c>
      <c r="E742" s="8" t="s">
        <v>5085</v>
      </c>
      <c r="F742" s="8" t="s">
        <v>5084</v>
      </c>
      <c r="G742" s="10" t="s">
        <v>72</v>
      </c>
      <c r="H742" s="10">
        <v>0</v>
      </c>
      <c r="I742" s="8" t="s">
        <v>73</v>
      </c>
      <c r="J742" s="72">
        <v>0</v>
      </c>
      <c r="K742" s="163">
        <v>2808</v>
      </c>
      <c r="L742" s="163">
        <v>0</v>
      </c>
      <c r="M742" s="163">
        <v>0</v>
      </c>
      <c r="N742" s="163">
        <v>806</v>
      </c>
      <c r="O742" s="163">
        <v>6</v>
      </c>
      <c r="P742" s="163">
        <v>75</v>
      </c>
      <c r="Q742" s="164">
        <v>12</v>
      </c>
      <c r="R742" s="164">
        <v>139</v>
      </c>
      <c r="S742" s="164">
        <v>9.6</v>
      </c>
      <c r="T742" s="164">
        <v>11</v>
      </c>
      <c r="U742" s="164">
        <v>10</v>
      </c>
      <c r="V742" s="164">
        <v>9</v>
      </c>
      <c r="W742" s="165">
        <f t="shared" si="13"/>
        <v>190.6</v>
      </c>
    </row>
    <row r="743" spans="1:23" s="161" customFormat="1" ht="15" x14ac:dyDescent="0.3">
      <c r="A743" s="180" t="s">
        <v>2435</v>
      </c>
      <c r="B743" s="158" t="s">
        <v>2436</v>
      </c>
      <c r="C743" s="181" t="s">
        <v>2437</v>
      </c>
      <c r="D743" s="157" t="s">
        <v>86</v>
      </c>
      <c r="E743" s="8" t="s">
        <v>5085</v>
      </c>
      <c r="F743" s="8" t="s">
        <v>5084</v>
      </c>
      <c r="G743" s="10" t="s">
        <v>72</v>
      </c>
      <c r="H743" s="10">
        <v>0</v>
      </c>
      <c r="I743" s="8" t="s">
        <v>73</v>
      </c>
      <c r="J743" s="72">
        <v>0</v>
      </c>
      <c r="K743" s="163">
        <v>719</v>
      </c>
      <c r="L743" s="163">
        <v>0</v>
      </c>
      <c r="M743" s="163">
        <v>0</v>
      </c>
      <c r="N743" s="163">
        <v>577</v>
      </c>
      <c r="O743" s="163">
        <v>47</v>
      </c>
      <c r="P743" s="163">
        <v>143</v>
      </c>
      <c r="Q743" s="164">
        <v>14</v>
      </c>
      <c r="R743" s="164">
        <v>33</v>
      </c>
      <c r="S743" s="164">
        <v>8</v>
      </c>
      <c r="T743" s="164">
        <v>4</v>
      </c>
      <c r="U743" s="164">
        <v>4</v>
      </c>
      <c r="V743" s="164">
        <v>6</v>
      </c>
      <c r="W743" s="165">
        <f t="shared" si="13"/>
        <v>69</v>
      </c>
    </row>
    <row r="744" spans="1:23" s="161" customFormat="1" ht="30" x14ac:dyDescent="0.3">
      <c r="A744" s="180" t="s">
        <v>2438</v>
      </c>
      <c r="B744" s="158" t="s">
        <v>2439</v>
      </c>
      <c r="C744" s="181" t="s">
        <v>2440</v>
      </c>
      <c r="D744" s="157" t="s">
        <v>86</v>
      </c>
      <c r="E744" s="8" t="s">
        <v>5085</v>
      </c>
      <c r="F744" s="8" t="s">
        <v>5084</v>
      </c>
      <c r="G744" s="10" t="s">
        <v>72</v>
      </c>
      <c r="H744" s="10">
        <v>0</v>
      </c>
      <c r="I744" s="8" t="s">
        <v>73</v>
      </c>
      <c r="J744" s="72">
        <v>0</v>
      </c>
      <c r="K744" s="163">
        <v>432</v>
      </c>
      <c r="L744" s="163">
        <v>0</v>
      </c>
      <c r="M744" s="163">
        <v>0</v>
      </c>
      <c r="N744" s="163">
        <v>382</v>
      </c>
      <c r="O744" s="163">
        <v>24</v>
      </c>
      <c r="P744" s="163">
        <v>85</v>
      </c>
      <c r="Q744" s="164">
        <v>6</v>
      </c>
      <c r="R744" s="164">
        <v>28</v>
      </c>
      <c r="S744" s="164">
        <v>7</v>
      </c>
      <c r="T744" s="164">
        <v>2</v>
      </c>
      <c r="U744" s="164">
        <v>3</v>
      </c>
      <c r="V744" s="164">
        <v>3</v>
      </c>
      <c r="W744" s="165">
        <f t="shared" si="13"/>
        <v>49</v>
      </c>
    </row>
    <row r="745" spans="1:23" s="161" customFormat="1" ht="15" x14ac:dyDescent="0.3">
      <c r="A745" s="180" t="s">
        <v>2441</v>
      </c>
      <c r="B745" s="158" t="s">
        <v>2442</v>
      </c>
      <c r="C745" s="181" t="s">
        <v>2443</v>
      </c>
      <c r="D745" s="157" t="s">
        <v>86</v>
      </c>
      <c r="E745" s="8" t="s">
        <v>5085</v>
      </c>
      <c r="F745" s="8" t="s">
        <v>5084</v>
      </c>
      <c r="G745" s="10" t="s">
        <v>72</v>
      </c>
      <c r="H745" s="10">
        <v>0</v>
      </c>
      <c r="I745" s="8" t="s">
        <v>73</v>
      </c>
      <c r="J745" s="72">
        <v>0</v>
      </c>
      <c r="K745" s="163">
        <v>458</v>
      </c>
      <c r="L745" s="163">
        <v>0</v>
      </c>
      <c r="M745" s="163">
        <v>0</v>
      </c>
      <c r="N745" s="163">
        <v>384</v>
      </c>
      <c r="O745" s="163">
        <v>49</v>
      </c>
      <c r="P745" s="163">
        <v>110</v>
      </c>
      <c r="Q745" s="164">
        <v>8</v>
      </c>
      <c r="R745" s="164">
        <v>29</v>
      </c>
      <c r="S745" s="164">
        <v>7</v>
      </c>
      <c r="T745" s="164">
        <v>6</v>
      </c>
      <c r="U745" s="164">
        <v>3</v>
      </c>
      <c r="V745" s="164">
        <v>2</v>
      </c>
      <c r="W745" s="165">
        <f t="shared" si="13"/>
        <v>55</v>
      </c>
    </row>
    <row r="746" spans="1:23" s="161" customFormat="1" ht="15" x14ac:dyDescent="0.3">
      <c r="A746" s="180" t="s">
        <v>2444</v>
      </c>
      <c r="B746" s="158" t="s">
        <v>2445</v>
      </c>
      <c r="C746" s="181" t="s">
        <v>2446</v>
      </c>
      <c r="D746" s="157" t="s">
        <v>86</v>
      </c>
      <c r="E746" s="8" t="s">
        <v>5085</v>
      </c>
      <c r="F746" s="8" t="s">
        <v>5084</v>
      </c>
      <c r="G746" s="10" t="s">
        <v>72</v>
      </c>
      <c r="H746" s="10">
        <v>0</v>
      </c>
      <c r="I746" s="8" t="s">
        <v>73</v>
      </c>
      <c r="J746" s="72">
        <v>0</v>
      </c>
      <c r="K746" s="163">
        <v>401</v>
      </c>
      <c r="L746" s="163">
        <v>0</v>
      </c>
      <c r="M746" s="163">
        <v>0</v>
      </c>
      <c r="N746" s="163">
        <v>336</v>
      </c>
      <c r="O746" s="163">
        <v>12</v>
      </c>
      <c r="P746" s="163">
        <v>60</v>
      </c>
      <c r="Q746" s="164">
        <v>7</v>
      </c>
      <c r="R746" s="164">
        <v>26</v>
      </c>
      <c r="S746" s="164">
        <v>2</v>
      </c>
      <c r="T746" s="164">
        <v>3</v>
      </c>
      <c r="U746" s="164">
        <v>3</v>
      </c>
      <c r="V746" s="164">
        <v>3</v>
      </c>
      <c r="W746" s="165">
        <f t="shared" si="13"/>
        <v>44</v>
      </c>
    </row>
    <row r="747" spans="1:23" s="161" customFormat="1" ht="15" x14ac:dyDescent="0.3">
      <c r="A747" s="180" t="s">
        <v>2447</v>
      </c>
      <c r="B747" s="158" t="s">
        <v>2448</v>
      </c>
      <c r="C747" s="181" t="s">
        <v>2449</v>
      </c>
      <c r="D747" s="157" t="s">
        <v>211</v>
      </c>
      <c r="E747" s="8" t="s">
        <v>71</v>
      </c>
      <c r="F747" s="8" t="s">
        <v>5081</v>
      </c>
      <c r="G747" s="10" t="s">
        <v>72</v>
      </c>
      <c r="H747" s="10">
        <v>0</v>
      </c>
      <c r="I747" s="8" t="s">
        <v>73</v>
      </c>
      <c r="J747" s="72">
        <v>0</v>
      </c>
      <c r="K747" s="163">
        <v>160</v>
      </c>
      <c r="L747" s="163">
        <v>30</v>
      </c>
      <c r="M747" s="163">
        <v>1</v>
      </c>
      <c r="N747" s="163">
        <v>69</v>
      </c>
      <c r="O747" s="163">
        <v>6</v>
      </c>
      <c r="P747" s="163">
        <v>34</v>
      </c>
      <c r="Q747" s="164">
        <v>9</v>
      </c>
      <c r="R747" s="164">
        <v>8</v>
      </c>
      <c r="S747" s="164">
        <v>9</v>
      </c>
      <c r="T747" s="164">
        <v>1.9</v>
      </c>
      <c r="U747" s="164">
        <v>1</v>
      </c>
      <c r="V747" s="164">
        <v>2</v>
      </c>
      <c r="W747" s="165">
        <f t="shared" si="13"/>
        <v>30.9</v>
      </c>
    </row>
    <row r="748" spans="1:23" s="161" customFormat="1" ht="15" x14ac:dyDescent="0.3">
      <c r="A748" s="180" t="s">
        <v>2450</v>
      </c>
      <c r="B748" s="158" t="s">
        <v>2451</v>
      </c>
      <c r="C748" s="181" t="s">
        <v>2452</v>
      </c>
      <c r="D748" s="157" t="s">
        <v>85</v>
      </c>
      <c r="E748" s="8" t="s">
        <v>5082</v>
      </c>
      <c r="F748" s="8" t="s">
        <v>5084</v>
      </c>
      <c r="G748" s="10" t="s">
        <v>72</v>
      </c>
      <c r="H748" s="10">
        <v>0</v>
      </c>
      <c r="I748" s="8" t="s">
        <v>73</v>
      </c>
      <c r="J748" s="72">
        <v>0</v>
      </c>
      <c r="K748" s="163">
        <v>1349</v>
      </c>
      <c r="L748" s="163">
        <v>0</v>
      </c>
      <c r="M748" s="163">
        <v>0</v>
      </c>
      <c r="N748" s="163">
        <v>1026</v>
      </c>
      <c r="O748" s="163">
        <v>55</v>
      </c>
      <c r="P748" s="163">
        <v>217</v>
      </c>
      <c r="Q748" s="164">
        <v>5</v>
      </c>
      <c r="R748" s="164">
        <v>79</v>
      </c>
      <c r="S748" s="164">
        <v>17.100000000000001</v>
      </c>
      <c r="T748" s="164">
        <v>7</v>
      </c>
      <c r="U748" s="164">
        <v>5</v>
      </c>
      <c r="V748" s="164">
        <v>5</v>
      </c>
      <c r="W748" s="165">
        <f t="shared" si="13"/>
        <v>118.1</v>
      </c>
    </row>
    <row r="749" spans="1:23" s="161" customFormat="1" ht="15" x14ac:dyDescent="0.3">
      <c r="A749" s="180" t="s">
        <v>2453</v>
      </c>
      <c r="B749" s="158" t="s">
        <v>2454</v>
      </c>
      <c r="C749" s="181" t="s">
        <v>2455</v>
      </c>
      <c r="D749" s="157" t="s">
        <v>86</v>
      </c>
      <c r="E749" s="8" t="s">
        <v>5085</v>
      </c>
      <c r="F749" s="8" t="s">
        <v>5084</v>
      </c>
      <c r="G749" s="10" t="s">
        <v>72</v>
      </c>
      <c r="H749" s="10">
        <v>0</v>
      </c>
      <c r="I749" s="8" t="s">
        <v>73</v>
      </c>
      <c r="J749" s="72">
        <v>0</v>
      </c>
      <c r="K749" s="163">
        <v>245</v>
      </c>
      <c r="L749" s="163">
        <v>0</v>
      </c>
      <c r="M749" s="163">
        <v>0</v>
      </c>
      <c r="N749" s="163">
        <v>218</v>
      </c>
      <c r="O749" s="163">
        <v>19</v>
      </c>
      <c r="P749" s="163">
        <v>61</v>
      </c>
      <c r="Q749" s="164">
        <v>10</v>
      </c>
      <c r="R749" s="164">
        <v>5</v>
      </c>
      <c r="S749" s="164">
        <v>4</v>
      </c>
      <c r="T749" s="164">
        <v>3</v>
      </c>
      <c r="U749" s="164">
        <v>3</v>
      </c>
      <c r="V749" s="164">
        <v>3</v>
      </c>
      <c r="W749" s="165">
        <f t="shared" si="13"/>
        <v>28</v>
      </c>
    </row>
    <row r="750" spans="1:23" s="161" customFormat="1" ht="15" x14ac:dyDescent="0.3">
      <c r="A750" s="180" t="s">
        <v>2456</v>
      </c>
      <c r="B750" s="158" t="s">
        <v>2457</v>
      </c>
      <c r="C750" s="181" t="s">
        <v>2458</v>
      </c>
      <c r="D750" s="157" t="s">
        <v>5079</v>
      </c>
      <c r="E750" s="8" t="s">
        <v>92</v>
      </c>
      <c r="F750" s="8" t="s">
        <v>92</v>
      </c>
      <c r="G750" s="10" t="s">
        <v>72</v>
      </c>
      <c r="H750" s="10">
        <v>0</v>
      </c>
      <c r="I750" s="8" t="s">
        <v>73</v>
      </c>
      <c r="J750" s="72">
        <v>0</v>
      </c>
      <c r="K750" s="163">
        <v>280</v>
      </c>
      <c r="L750" s="163">
        <v>0</v>
      </c>
      <c r="M750" s="163">
        <v>0</v>
      </c>
      <c r="N750" s="163">
        <v>227</v>
      </c>
      <c r="O750" s="163">
        <v>73</v>
      </c>
      <c r="P750" s="163">
        <v>280</v>
      </c>
      <c r="Q750" s="164">
        <v>2</v>
      </c>
      <c r="R750" s="164">
        <v>265</v>
      </c>
      <c r="S750" s="164">
        <v>10.9</v>
      </c>
      <c r="T750" s="164">
        <v>5.9</v>
      </c>
      <c r="U750" s="164">
        <v>10</v>
      </c>
      <c r="V750" s="164">
        <v>11</v>
      </c>
      <c r="W750" s="165">
        <f t="shared" si="13"/>
        <v>304.79999999999995</v>
      </c>
    </row>
    <row r="751" spans="1:23" s="161" customFormat="1" ht="15" x14ac:dyDescent="0.3">
      <c r="A751" s="180" t="s">
        <v>2459</v>
      </c>
      <c r="B751" s="158" t="s">
        <v>2460</v>
      </c>
      <c r="C751" s="181" t="s">
        <v>2461</v>
      </c>
      <c r="D751" s="157" t="s">
        <v>86</v>
      </c>
      <c r="E751" s="8" t="s">
        <v>5085</v>
      </c>
      <c r="F751" s="8" t="s">
        <v>5084</v>
      </c>
      <c r="G751" s="10" t="s">
        <v>72</v>
      </c>
      <c r="H751" s="10">
        <v>0</v>
      </c>
      <c r="I751" s="8" t="s">
        <v>73</v>
      </c>
      <c r="J751" s="72">
        <v>0</v>
      </c>
      <c r="K751" s="163">
        <v>472</v>
      </c>
      <c r="L751" s="163">
        <v>0</v>
      </c>
      <c r="M751" s="163">
        <v>0</v>
      </c>
      <c r="N751" s="163">
        <v>462</v>
      </c>
      <c r="O751" s="163">
        <v>56</v>
      </c>
      <c r="P751" s="163">
        <v>145</v>
      </c>
      <c r="Q751" s="164">
        <v>6</v>
      </c>
      <c r="R751" s="164">
        <v>32</v>
      </c>
      <c r="S751" s="164">
        <v>6</v>
      </c>
      <c r="T751" s="164">
        <v>6</v>
      </c>
      <c r="U751" s="164">
        <v>4</v>
      </c>
      <c r="V751" s="164">
        <v>5</v>
      </c>
      <c r="W751" s="165">
        <f t="shared" si="13"/>
        <v>59</v>
      </c>
    </row>
    <row r="752" spans="1:23" s="161" customFormat="1" ht="30" x14ac:dyDescent="0.3">
      <c r="A752" s="180" t="s">
        <v>2462</v>
      </c>
      <c r="B752" s="158" t="s">
        <v>2463</v>
      </c>
      <c r="C752" s="181" t="s">
        <v>2464</v>
      </c>
      <c r="D752" s="157" t="s">
        <v>86</v>
      </c>
      <c r="E752" s="8" t="s">
        <v>5085</v>
      </c>
      <c r="F752" s="8" t="s">
        <v>5084</v>
      </c>
      <c r="G752" s="10" t="s">
        <v>72</v>
      </c>
      <c r="H752" s="10">
        <v>0</v>
      </c>
      <c r="I752" s="8" t="s">
        <v>73</v>
      </c>
      <c r="J752" s="72">
        <v>0</v>
      </c>
      <c r="K752" s="163">
        <v>438</v>
      </c>
      <c r="L752" s="163">
        <v>0</v>
      </c>
      <c r="M752" s="163">
        <v>0</v>
      </c>
      <c r="N752" s="163">
        <v>249</v>
      </c>
      <c r="O752" s="163">
        <v>10</v>
      </c>
      <c r="P752" s="163">
        <v>96</v>
      </c>
      <c r="Q752" s="164">
        <v>9</v>
      </c>
      <c r="R752" s="164">
        <v>27</v>
      </c>
      <c r="S752" s="164">
        <v>3</v>
      </c>
      <c r="T752" s="164">
        <v>5</v>
      </c>
      <c r="U752" s="164">
        <v>2</v>
      </c>
      <c r="V752" s="164">
        <v>3.6</v>
      </c>
      <c r="W752" s="165">
        <f t="shared" si="13"/>
        <v>49.6</v>
      </c>
    </row>
    <row r="753" spans="1:23" s="161" customFormat="1" ht="15" x14ac:dyDescent="0.3">
      <c r="A753" s="180" t="s">
        <v>2465</v>
      </c>
      <c r="B753" s="158" t="s">
        <v>2466</v>
      </c>
      <c r="C753" s="181" t="s">
        <v>2467</v>
      </c>
      <c r="D753" s="157" t="s">
        <v>86</v>
      </c>
      <c r="E753" s="8" t="s">
        <v>5085</v>
      </c>
      <c r="F753" s="8" t="s">
        <v>5084</v>
      </c>
      <c r="G753" s="10" t="s">
        <v>72</v>
      </c>
      <c r="H753" s="10">
        <v>0</v>
      </c>
      <c r="I753" s="8" t="s">
        <v>73</v>
      </c>
      <c r="J753" s="72">
        <v>0</v>
      </c>
      <c r="K753" s="163">
        <v>110</v>
      </c>
      <c r="L753" s="163">
        <v>0</v>
      </c>
      <c r="M753" s="163">
        <v>0</v>
      </c>
      <c r="N753" s="163">
        <v>103</v>
      </c>
      <c r="O753" s="163">
        <v>7</v>
      </c>
      <c r="P753" s="163">
        <v>28</v>
      </c>
      <c r="Q753" s="164">
        <v>6</v>
      </c>
      <c r="R753" s="164">
        <v>6</v>
      </c>
      <c r="S753" s="164">
        <v>4</v>
      </c>
      <c r="T753" s="164">
        <v>1</v>
      </c>
      <c r="U753" s="164">
        <v>1</v>
      </c>
      <c r="V753" s="164">
        <v>3.9</v>
      </c>
      <c r="W753" s="165">
        <f t="shared" si="13"/>
        <v>21.9</v>
      </c>
    </row>
    <row r="754" spans="1:23" s="161" customFormat="1" ht="15" x14ac:dyDescent="0.3">
      <c r="A754" s="180" t="s">
        <v>2468</v>
      </c>
      <c r="B754" s="158" t="s">
        <v>2469</v>
      </c>
      <c r="C754" s="181" t="s">
        <v>2470</v>
      </c>
      <c r="D754" s="157" t="s">
        <v>211</v>
      </c>
      <c r="E754" s="8" t="s">
        <v>71</v>
      </c>
      <c r="F754" s="8" t="s">
        <v>5081</v>
      </c>
      <c r="G754" s="10" t="s">
        <v>72</v>
      </c>
      <c r="H754" s="10">
        <v>0</v>
      </c>
      <c r="I754" s="8" t="s">
        <v>73</v>
      </c>
      <c r="J754" s="72">
        <v>0</v>
      </c>
      <c r="K754" s="163">
        <v>198</v>
      </c>
      <c r="L754" s="163">
        <v>14</v>
      </c>
      <c r="M754" s="163">
        <v>2</v>
      </c>
      <c r="N754" s="163">
        <v>130</v>
      </c>
      <c r="O754" s="163">
        <v>65</v>
      </c>
      <c r="P754" s="163">
        <v>70</v>
      </c>
      <c r="Q754" s="164">
        <v>6</v>
      </c>
      <c r="R754" s="164">
        <v>19</v>
      </c>
      <c r="S754" s="164">
        <v>11</v>
      </c>
      <c r="T754" s="164">
        <v>1.9</v>
      </c>
      <c r="U754" s="164">
        <v>1</v>
      </c>
      <c r="V754" s="164">
        <v>3</v>
      </c>
      <c r="W754" s="165">
        <f t="shared" si="13"/>
        <v>41.9</v>
      </c>
    </row>
    <row r="755" spans="1:23" s="161" customFormat="1" ht="15" x14ac:dyDescent="0.3">
      <c r="A755" s="180" t="s">
        <v>2471</v>
      </c>
      <c r="B755" s="158" t="s">
        <v>2472</v>
      </c>
      <c r="C755" s="181" t="s">
        <v>2473</v>
      </c>
      <c r="D755" s="157" t="s">
        <v>212</v>
      </c>
      <c r="E755" s="8" t="s">
        <v>5082</v>
      </c>
      <c r="F755" s="8" t="s">
        <v>5083</v>
      </c>
      <c r="G755" s="10" t="s">
        <v>72</v>
      </c>
      <c r="H755" s="10">
        <v>0</v>
      </c>
      <c r="I755" s="8" t="s">
        <v>73</v>
      </c>
      <c r="J755" s="72">
        <v>0</v>
      </c>
      <c r="K755" s="163">
        <v>107</v>
      </c>
      <c r="L755" s="163">
        <v>0</v>
      </c>
      <c r="M755" s="163">
        <v>0</v>
      </c>
      <c r="N755" s="163">
        <v>98</v>
      </c>
      <c r="O755" s="163">
        <v>7</v>
      </c>
      <c r="P755" s="163">
        <v>42</v>
      </c>
      <c r="Q755" s="164">
        <v>5</v>
      </c>
      <c r="R755" s="164">
        <v>9</v>
      </c>
      <c r="S755" s="164">
        <v>4.5999999999999996</v>
      </c>
      <c r="T755" s="164">
        <v>1</v>
      </c>
      <c r="U755" s="164">
        <v>2</v>
      </c>
      <c r="V755" s="164">
        <v>4</v>
      </c>
      <c r="W755" s="165">
        <f t="shared" si="13"/>
        <v>25.6</v>
      </c>
    </row>
    <row r="756" spans="1:23" s="161" customFormat="1" ht="15" x14ac:dyDescent="0.3">
      <c r="A756" s="180" t="s">
        <v>2474</v>
      </c>
      <c r="B756" s="158" t="s">
        <v>2475</v>
      </c>
      <c r="C756" s="181" t="s">
        <v>2476</v>
      </c>
      <c r="D756" s="157" t="s">
        <v>86</v>
      </c>
      <c r="E756" s="8" t="s">
        <v>5085</v>
      </c>
      <c r="F756" s="8" t="s">
        <v>5084</v>
      </c>
      <c r="G756" s="10" t="s">
        <v>72</v>
      </c>
      <c r="H756" s="10">
        <v>0</v>
      </c>
      <c r="I756" s="8" t="s">
        <v>73</v>
      </c>
      <c r="J756" s="72">
        <v>0</v>
      </c>
      <c r="K756" s="163">
        <v>550</v>
      </c>
      <c r="L756" s="163">
        <v>0</v>
      </c>
      <c r="M756" s="163">
        <v>0</v>
      </c>
      <c r="N756" s="163">
        <v>412</v>
      </c>
      <c r="O756" s="163">
        <v>386</v>
      </c>
      <c r="P756" s="163">
        <v>26</v>
      </c>
      <c r="Q756" s="164">
        <v>6</v>
      </c>
      <c r="R756" s="164">
        <v>29</v>
      </c>
      <c r="S756" s="164">
        <v>11</v>
      </c>
      <c r="T756" s="164">
        <v>5</v>
      </c>
      <c r="U756" s="164">
        <v>2</v>
      </c>
      <c r="V756" s="164">
        <v>6</v>
      </c>
      <c r="W756" s="165">
        <f t="shared" si="13"/>
        <v>59</v>
      </c>
    </row>
    <row r="757" spans="1:23" s="161" customFormat="1" ht="15" x14ac:dyDescent="0.3">
      <c r="A757" s="180" t="s">
        <v>2477</v>
      </c>
      <c r="B757" s="158" t="s">
        <v>2478</v>
      </c>
      <c r="C757" s="181" t="s">
        <v>2479</v>
      </c>
      <c r="D757" s="157" t="s">
        <v>213</v>
      </c>
      <c r="E757" s="8" t="s">
        <v>71</v>
      </c>
      <c r="F757" s="8" t="s">
        <v>5088</v>
      </c>
      <c r="G757" s="10" t="s">
        <v>73</v>
      </c>
      <c r="H757" s="10" t="s">
        <v>73</v>
      </c>
      <c r="I757" s="8" t="s">
        <v>73</v>
      </c>
      <c r="J757" s="72">
        <v>0</v>
      </c>
      <c r="K757" s="163">
        <v>310</v>
      </c>
      <c r="L757" s="163">
        <v>14</v>
      </c>
      <c r="M757" s="163">
        <v>1</v>
      </c>
      <c r="N757" s="163">
        <v>146</v>
      </c>
      <c r="O757" s="163">
        <v>8</v>
      </c>
      <c r="P757" s="163">
        <v>51</v>
      </c>
      <c r="Q757" s="164">
        <v>12</v>
      </c>
      <c r="R757" s="164">
        <v>15</v>
      </c>
      <c r="S757" s="164">
        <v>5.2</v>
      </c>
      <c r="T757" s="164">
        <v>0</v>
      </c>
      <c r="U757" s="164">
        <v>2</v>
      </c>
      <c r="V757" s="164">
        <v>1.7</v>
      </c>
      <c r="W757" s="165">
        <f t="shared" si="13"/>
        <v>35.900000000000006</v>
      </c>
    </row>
    <row r="758" spans="1:23" s="161" customFormat="1" ht="15" x14ac:dyDescent="0.3">
      <c r="A758" s="180" t="s">
        <v>2480</v>
      </c>
      <c r="B758" s="158" t="s">
        <v>2481</v>
      </c>
      <c r="C758" s="181" t="s">
        <v>2482</v>
      </c>
      <c r="D758" s="157" t="s">
        <v>86</v>
      </c>
      <c r="E758" s="8" t="s">
        <v>5085</v>
      </c>
      <c r="F758" s="8" t="s">
        <v>5084</v>
      </c>
      <c r="G758" s="10" t="s">
        <v>72</v>
      </c>
      <c r="H758" s="10">
        <v>0</v>
      </c>
      <c r="I758" s="8" t="s">
        <v>73</v>
      </c>
      <c r="J758" s="72">
        <v>0</v>
      </c>
      <c r="K758" s="163">
        <v>478</v>
      </c>
      <c r="L758" s="163">
        <v>0</v>
      </c>
      <c r="M758" s="163">
        <v>0</v>
      </c>
      <c r="N758" s="163">
        <v>264</v>
      </c>
      <c r="O758" s="163">
        <v>3</v>
      </c>
      <c r="P758" s="163">
        <v>73</v>
      </c>
      <c r="Q758" s="164">
        <v>8</v>
      </c>
      <c r="R758" s="164">
        <v>29</v>
      </c>
      <c r="S758" s="164">
        <v>0</v>
      </c>
      <c r="T758" s="164">
        <v>3</v>
      </c>
      <c r="U758" s="164">
        <v>3</v>
      </c>
      <c r="V758" s="164">
        <v>6.1</v>
      </c>
      <c r="W758" s="165">
        <f t="shared" si="13"/>
        <v>49.1</v>
      </c>
    </row>
    <row r="759" spans="1:23" s="161" customFormat="1" ht="30" x14ac:dyDescent="0.3">
      <c r="A759" s="180" t="s">
        <v>2483</v>
      </c>
      <c r="B759" s="158" t="s">
        <v>2484</v>
      </c>
      <c r="C759" s="181" t="s">
        <v>2485</v>
      </c>
      <c r="D759" s="157" t="s">
        <v>86</v>
      </c>
      <c r="E759" s="8" t="s">
        <v>5085</v>
      </c>
      <c r="F759" s="8" t="s">
        <v>5084</v>
      </c>
      <c r="G759" s="10" t="s">
        <v>72</v>
      </c>
      <c r="H759" s="10">
        <v>0</v>
      </c>
      <c r="I759" s="8" t="s">
        <v>73</v>
      </c>
      <c r="J759" s="72">
        <v>0</v>
      </c>
      <c r="K759" s="163">
        <v>169</v>
      </c>
      <c r="L759" s="163">
        <v>0</v>
      </c>
      <c r="M759" s="163">
        <v>0</v>
      </c>
      <c r="N759" s="163">
        <v>130</v>
      </c>
      <c r="O759" s="163">
        <v>14</v>
      </c>
      <c r="P759" s="163">
        <v>42</v>
      </c>
      <c r="Q759" s="164">
        <v>5</v>
      </c>
      <c r="R759" s="164">
        <v>13</v>
      </c>
      <c r="S759" s="164">
        <v>9</v>
      </c>
      <c r="T759" s="164">
        <v>4</v>
      </c>
      <c r="U759" s="164">
        <v>3</v>
      </c>
      <c r="V759" s="164">
        <v>7</v>
      </c>
      <c r="W759" s="165">
        <f t="shared" si="13"/>
        <v>41</v>
      </c>
    </row>
    <row r="760" spans="1:23" s="161" customFormat="1" ht="15" x14ac:dyDescent="0.3">
      <c r="A760" s="180" t="s">
        <v>2486</v>
      </c>
      <c r="B760" s="158" t="s">
        <v>2487</v>
      </c>
      <c r="C760" s="181" t="s">
        <v>2488</v>
      </c>
      <c r="D760" s="157" t="s">
        <v>211</v>
      </c>
      <c r="E760" s="8" t="s">
        <v>71</v>
      </c>
      <c r="F760" s="8" t="s">
        <v>5081</v>
      </c>
      <c r="G760" s="10" t="s">
        <v>72</v>
      </c>
      <c r="H760" s="10">
        <v>0</v>
      </c>
      <c r="I760" s="8" t="s">
        <v>73</v>
      </c>
      <c r="J760" s="72">
        <v>0</v>
      </c>
      <c r="K760" s="163">
        <v>427</v>
      </c>
      <c r="L760" s="163">
        <v>0</v>
      </c>
      <c r="M760" s="163">
        <v>0</v>
      </c>
      <c r="N760" s="163">
        <v>68</v>
      </c>
      <c r="O760" s="163">
        <v>20</v>
      </c>
      <c r="P760" s="163">
        <v>61</v>
      </c>
      <c r="Q760" s="164">
        <v>7.8</v>
      </c>
      <c r="R760" s="164">
        <v>24</v>
      </c>
      <c r="S760" s="164">
        <v>10.7</v>
      </c>
      <c r="T760" s="164">
        <v>1.9</v>
      </c>
      <c r="U760" s="164">
        <v>1</v>
      </c>
      <c r="V760" s="164">
        <v>3</v>
      </c>
      <c r="W760" s="165">
        <f t="shared" si="13"/>
        <v>48.4</v>
      </c>
    </row>
    <row r="761" spans="1:23" s="161" customFormat="1" ht="15" x14ac:dyDescent="0.3">
      <c r="A761" s="180" t="s">
        <v>2489</v>
      </c>
      <c r="B761" s="158" t="s">
        <v>2490</v>
      </c>
      <c r="C761" s="181" t="s">
        <v>2491</v>
      </c>
      <c r="D761" s="157" t="s">
        <v>212</v>
      </c>
      <c r="E761" s="8" t="s">
        <v>5082</v>
      </c>
      <c r="F761" s="8" t="s">
        <v>5083</v>
      </c>
      <c r="G761" s="10" t="s">
        <v>72</v>
      </c>
      <c r="H761" s="10">
        <v>0</v>
      </c>
      <c r="I761" s="8" t="s">
        <v>73</v>
      </c>
      <c r="J761" s="72">
        <v>0</v>
      </c>
      <c r="K761" s="163">
        <v>243</v>
      </c>
      <c r="L761" s="163">
        <v>0</v>
      </c>
      <c r="M761" s="163">
        <v>0</v>
      </c>
      <c r="N761" s="163">
        <v>233</v>
      </c>
      <c r="O761" s="163">
        <v>60</v>
      </c>
      <c r="P761" s="163">
        <v>42</v>
      </c>
      <c r="Q761" s="164">
        <v>6</v>
      </c>
      <c r="R761" s="164">
        <v>12</v>
      </c>
      <c r="S761" s="164">
        <v>3.6</v>
      </c>
      <c r="T761" s="164">
        <v>1</v>
      </c>
      <c r="U761" s="164">
        <v>2</v>
      </c>
      <c r="V761" s="164">
        <v>3</v>
      </c>
      <c r="W761" s="165">
        <f t="shared" si="13"/>
        <v>27.6</v>
      </c>
    </row>
    <row r="762" spans="1:23" s="161" customFormat="1" ht="15" x14ac:dyDescent="0.3">
      <c r="A762" s="180" t="s">
        <v>2492</v>
      </c>
      <c r="B762" s="158" t="s">
        <v>2493</v>
      </c>
      <c r="C762" s="181" t="s">
        <v>2494</v>
      </c>
      <c r="D762" s="157" t="s">
        <v>86</v>
      </c>
      <c r="E762" s="8" t="s">
        <v>5085</v>
      </c>
      <c r="F762" s="8" t="s">
        <v>5084</v>
      </c>
      <c r="G762" s="10" t="s">
        <v>72</v>
      </c>
      <c r="H762" s="10">
        <v>0</v>
      </c>
      <c r="I762" s="8" t="s">
        <v>73</v>
      </c>
      <c r="J762" s="72">
        <v>0</v>
      </c>
      <c r="K762" s="163">
        <v>479</v>
      </c>
      <c r="L762" s="163">
        <v>0</v>
      </c>
      <c r="M762" s="163">
        <v>0</v>
      </c>
      <c r="N762" s="163">
        <v>381</v>
      </c>
      <c r="O762" s="163">
        <v>49</v>
      </c>
      <c r="P762" s="163">
        <v>88</v>
      </c>
      <c r="Q762" s="164">
        <v>15</v>
      </c>
      <c r="R762" s="164">
        <v>16</v>
      </c>
      <c r="S762" s="164">
        <v>3</v>
      </c>
      <c r="T762" s="164">
        <v>1</v>
      </c>
      <c r="U762" s="164">
        <v>3</v>
      </c>
      <c r="V762" s="164">
        <v>4</v>
      </c>
      <c r="W762" s="165">
        <f t="shared" si="13"/>
        <v>42</v>
      </c>
    </row>
    <row r="763" spans="1:23" s="161" customFormat="1" ht="30" x14ac:dyDescent="0.3">
      <c r="A763" s="180" t="s">
        <v>2495</v>
      </c>
      <c r="B763" s="158" t="s">
        <v>2496</v>
      </c>
      <c r="C763" s="181" t="s">
        <v>2497</v>
      </c>
      <c r="D763" s="157" t="s">
        <v>86</v>
      </c>
      <c r="E763" s="8" t="s">
        <v>5085</v>
      </c>
      <c r="F763" s="8" t="s">
        <v>5084</v>
      </c>
      <c r="G763" s="10" t="s">
        <v>72</v>
      </c>
      <c r="H763" s="10">
        <v>0</v>
      </c>
      <c r="I763" s="8" t="s">
        <v>73</v>
      </c>
      <c r="J763" s="72">
        <v>0</v>
      </c>
      <c r="K763" s="163">
        <v>232</v>
      </c>
      <c r="L763" s="163">
        <v>0</v>
      </c>
      <c r="M763" s="163">
        <v>0</v>
      </c>
      <c r="N763" s="163">
        <v>161</v>
      </c>
      <c r="O763" s="163">
        <v>1</v>
      </c>
      <c r="P763" s="163">
        <v>40</v>
      </c>
      <c r="Q763" s="164">
        <v>1</v>
      </c>
      <c r="R763" s="164">
        <v>14</v>
      </c>
      <c r="S763" s="164">
        <v>2</v>
      </c>
      <c r="T763" s="164">
        <v>3</v>
      </c>
      <c r="U763" s="164">
        <v>3</v>
      </c>
      <c r="V763" s="164">
        <v>2</v>
      </c>
      <c r="W763" s="165">
        <f t="shared" si="13"/>
        <v>25</v>
      </c>
    </row>
    <row r="764" spans="1:23" s="161" customFormat="1" ht="15" x14ac:dyDescent="0.3">
      <c r="A764" s="180" t="s">
        <v>2498</v>
      </c>
      <c r="B764" s="158" t="s">
        <v>2499</v>
      </c>
      <c r="C764" s="181" t="s">
        <v>2500</v>
      </c>
      <c r="D764" s="157" t="s">
        <v>86</v>
      </c>
      <c r="E764" s="8" t="s">
        <v>5085</v>
      </c>
      <c r="F764" s="8" t="s">
        <v>5084</v>
      </c>
      <c r="G764" s="10" t="s">
        <v>72</v>
      </c>
      <c r="H764" s="10">
        <v>0</v>
      </c>
      <c r="I764" s="8" t="s">
        <v>73</v>
      </c>
      <c r="J764" s="72">
        <v>0</v>
      </c>
      <c r="K764" s="163">
        <v>411</v>
      </c>
      <c r="L764" s="163">
        <v>0</v>
      </c>
      <c r="M764" s="163">
        <v>0</v>
      </c>
      <c r="N764" s="163">
        <v>344</v>
      </c>
      <c r="O764" s="163">
        <v>30</v>
      </c>
      <c r="P764" s="163">
        <v>68</v>
      </c>
      <c r="Q764" s="164">
        <v>8</v>
      </c>
      <c r="R764" s="164">
        <v>20</v>
      </c>
      <c r="S764" s="164">
        <v>6</v>
      </c>
      <c r="T764" s="164">
        <v>3</v>
      </c>
      <c r="U764" s="164">
        <v>3</v>
      </c>
      <c r="V764" s="164">
        <v>5</v>
      </c>
      <c r="W764" s="165">
        <f t="shared" si="13"/>
        <v>45</v>
      </c>
    </row>
    <row r="765" spans="1:23" s="161" customFormat="1" ht="15" x14ac:dyDescent="0.3">
      <c r="A765" s="180" t="s">
        <v>2501</v>
      </c>
      <c r="B765" s="158" t="s">
        <v>2502</v>
      </c>
      <c r="C765" s="181" t="s">
        <v>2503</v>
      </c>
      <c r="D765" s="157" t="s">
        <v>86</v>
      </c>
      <c r="E765" s="8" t="s">
        <v>5085</v>
      </c>
      <c r="F765" s="8" t="s">
        <v>5084</v>
      </c>
      <c r="G765" s="10" t="s">
        <v>72</v>
      </c>
      <c r="H765" s="10">
        <v>0</v>
      </c>
      <c r="I765" s="8" t="s">
        <v>73</v>
      </c>
      <c r="J765" s="72">
        <v>0</v>
      </c>
      <c r="K765" s="163">
        <v>478</v>
      </c>
      <c r="L765" s="163">
        <v>0</v>
      </c>
      <c r="M765" s="163">
        <v>0</v>
      </c>
      <c r="N765" s="163">
        <v>309</v>
      </c>
      <c r="O765" s="163">
        <v>9</v>
      </c>
      <c r="P765" s="163">
        <v>132</v>
      </c>
      <c r="Q765" s="164">
        <v>8</v>
      </c>
      <c r="R765" s="164">
        <v>31</v>
      </c>
      <c r="S765" s="164">
        <v>5</v>
      </c>
      <c r="T765" s="164">
        <v>3</v>
      </c>
      <c r="U765" s="164">
        <v>2</v>
      </c>
      <c r="V765" s="164">
        <v>4</v>
      </c>
      <c r="W765" s="165">
        <f t="shared" si="13"/>
        <v>53</v>
      </c>
    </row>
    <row r="766" spans="1:23" s="161" customFormat="1" ht="30" x14ac:dyDescent="0.3">
      <c r="A766" s="180" t="s">
        <v>2504</v>
      </c>
      <c r="B766" s="158" t="s">
        <v>2505</v>
      </c>
      <c r="C766" s="181" t="s">
        <v>2506</v>
      </c>
      <c r="D766" s="157" t="s">
        <v>84</v>
      </c>
      <c r="E766" s="8" t="s">
        <v>71</v>
      </c>
      <c r="F766" s="8" t="s">
        <v>5084</v>
      </c>
      <c r="G766" s="10" t="s">
        <v>72</v>
      </c>
      <c r="H766" s="10">
        <v>0</v>
      </c>
      <c r="I766" s="8" t="s">
        <v>73</v>
      </c>
      <c r="J766" s="72">
        <v>0</v>
      </c>
      <c r="K766" s="163">
        <v>1717</v>
      </c>
      <c r="L766" s="163">
        <v>0</v>
      </c>
      <c r="M766" s="163">
        <v>0</v>
      </c>
      <c r="N766" s="163">
        <v>391</v>
      </c>
      <c r="O766" s="163">
        <v>14</v>
      </c>
      <c r="P766" s="163">
        <v>138</v>
      </c>
      <c r="Q766" s="164">
        <v>27</v>
      </c>
      <c r="R766" s="164">
        <v>79</v>
      </c>
      <c r="S766" s="164">
        <v>9</v>
      </c>
      <c r="T766" s="164">
        <v>6.9</v>
      </c>
      <c r="U766" s="164">
        <v>6</v>
      </c>
      <c r="V766" s="164">
        <v>7</v>
      </c>
      <c r="W766" s="165">
        <f t="shared" si="13"/>
        <v>134.9</v>
      </c>
    </row>
    <row r="767" spans="1:23" s="161" customFormat="1" ht="15" x14ac:dyDescent="0.3">
      <c r="A767" s="180" t="s">
        <v>2507</v>
      </c>
      <c r="B767" s="158" t="s">
        <v>2508</v>
      </c>
      <c r="C767" s="181" t="s">
        <v>2509</v>
      </c>
      <c r="D767" s="157" t="s">
        <v>86</v>
      </c>
      <c r="E767" s="8" t="s">
        <v>5085</v>
      </c>
      <c r="F767" s="8" t="s">
        <v>5084</v>
      </c>
      <c r="G767" s="10" t="s">
        <v>72</v>
      </c>
      <c r="H767" s="10">
        <v>0</v>
      </c>
      <c r="I767" s="8" t="s">
        <v>73</v>
      </c>
      <c r="J767" s="72">
        <v>0</v>
      </c>
      <c r="K767" s="163">
        <v>1365</v>
      </c>
      <c r="L767" s="163">
        <v>0</v>
      </c>
      <c r="M767" s="163">
        <v>0</v>
      </c>
      <c r="N767" s="163">
        <v>1169</v>
      </c>
      <c r="O767" s="163">
        <v>204</v>
      </c>
      <c r="P767" s="163">
        <v>198</v>
      </c>
      <c r="Q767" s="164">
        <v>8</v>
      </c>
      <c r="R767" s="164">
        <v>78</v>
      </c>
      <c r="S767" s="164">
        <v>22.6</v>
      </c>
      <c r="T767" s="164">
        <v>9</v>
      </c>
      <c r="U767" s="164">
        <v>8</v>
      </c>
      <c r="V767" s="164">
        <v>10</v>
      </c>
      <c r="W767" s="165">
        <f t="shared" si="13"/>
        <v>135.6</v>
      </c>
    </row>
    <row r="768" spans="1:23" s="161" customFormat="1" ht="15" x14ac:dyDescent="0.3">
      <c r="A768" s="180" t="s">
        <v>2510</v>
      </c>
      <c r="B768" s="158" t="s">
        <v>2511</v>
      </c>
      <c r="C768" s="181" t="s">
        <v>2512</v>
      </c>
      <c r="D768" s="157" t="s">
        <v>86</v>
      </c>
      <c r="E768" s="8" t="s">
        <v>5085</v>
      </c>
      <c r="F768" s="8" t="s">
        <v>5084</v>
      </c>
      <c r="G768" s="10" t="s">
        <v>72</v>
      </c>
      <c r="H768" s="10">
        <v>0</v>
      </c>
      <c r="I768" s="8" t="s">
        <v>73</v>
      </c>
      <c r="J768" s="72">
        <v>0</v>
      </c>
      <c r="K768" s="163">
        <v>438</v>
      </c>
      <c r="L768" s="163">
        <v>0</v>
      </c>
      <c r="M768" s="163">
        <v>0</v>
      </c>
      <c r="N768" s="163">
        <v>267</v>
      </c>
      <c r="O768" s="163">
        <v>1</v>
      </c>
      <c r="P768" s="163">
        <v>61</v>
      </c>
      <c r="Q768" s="164">
        <v>4</v>
      </c>
      <c r="R768" s="164">
        <v>21</v>
      </c>
      <c r="S768" s="164">
        <v>1</v>
      </c>
      <c r="T768" s="164">
        <v>3</v>
      </c>
      <c r="U768" s="164">
        <v>3</v>
      </c>
      <c r="V768" s="164">
        <v>2</v>
      </c>
      <c r="W768" s="165">
        <f t="shared" si="13"/>
        <v>34</v>
      </c>
    </row>
    <row r="769" spans="1:23" s="161" customFormat="1" ht="15" x14ac:dyDescent="0.3">
      <c r="A769" s="180" t="s">
        <v>2513</v>
      </c>
      <c r="B769" s="158" t="s">
        <v>2514</v>
      </c>
      <c r="C769" s="181" t="s">
        <v>2515</v>
      </c>
      <c r="D769" s="157" t="s">
        <v>86</v>
      </c>
      <c r="E769" s="8" t="s">
        <v>5085</v>
      </c>
      <c r="F769" s="8" t="s">
        <v>5084</v>
      </c>
      <c r="G769" s="10" t="s">
        <v>72</v>
      </c>
      <c r="H769" s="10">
        <v>0</v>
      </c>
      <c r="I769" s="8" t="s">
        <v>73</v>
      </c>
      <c r="J769" s="72">
        <v>0</v>
      </c>
      <c r="K769" s="163">
        <v>507</v>
      </c>
      <c r="L769" s="163">
        <v>0</v>
      </c>
      <c r="M769" s="163">
        <v>0</v>
      </c>
      <c r="N769" s="163">
        <v>419</v>
      </c>
      <c r="O769" s="163">
        <v>245</v>
      </c>
      <c r="P769" s="163">
        <v>22</v>
      </c>
      <c r="Q769" s="164">
        <v>5</v>
      </c>
      <c r="R769" s="164">
        <v>25</v>
      </c>
      <c r="S769" s="164">
        <v>4</v>
      </c>
      <c r="T769" s="164">
        <v>3</v>
      </c>
      <c r="U769" s="164">
        <v>3</v>
      </c>
      <c r="V769" s="164">
        <v>3</v>
      </c>
      <c r="W769" s="165">
        <f t="shared" si="13"/>
        <v>43</v>
      </c>
    </row>
    <row r="770" spans="1:23" s="161" customFormat="1" ht="15" x14ac:dyDescent="0.3">
      <c r="A770" s="180" t="s">
        <v>2516</v>
      </c>
      <c r="B770" s="158" t="s">
        <v>2517</v>
      </c>
      <c r="C770" s="181" t="s">
        <v>2518</v>
      </c>
      <c r="D770" s="157" t="s">
        <v>86</v>
      </c>
      <c r="E770" s="8" t="s">
        <v>5085</v>
      </c>
      <c r="F770" s="8" t="s">
        <v>5084</v>
      </c>
      <c r="G770" s="10" t="s">
        <v>72</v>
      </c>
      <c r="H770" s="10">
        <v>0</v>
      </c>
      <c r="I770" s="8" t="s">
        <v>73</v>
      </c>
      <c r="J770" s="72">
        <v>0</v>
      </c>
      <c r="K770" s="163">
        <v>426</v>
      </c>
      <c r="L770" s="163">
        <v>0</v>
      </c>
      <c r="M770" s="163">
        <v>0</v>
      </c>
      <c r="N770" s="163">
        <v>341</v>
      </c>
      <c r="O770" s="163">
        <v>22</v>
      </c>
      <c r="P770" s="163">
        <v>116</v>
      </c>
      <c r="Q770" s="164">
        <v>8</v>
      </c>
      <c r="R770" s="164">
        <v>34</v>
      </c>
      <c r="S770" s="164">
        <v>1</v>
      </c>
      <c r="T770" s="164">
        <v>2</v>
      </c>
      <c r="U770" s="164">
        <v>2</v>
      </c>
      <c r="V770" s="164">
        <v>5</v>
      </c>
      <c r="W770" s="165">
        <f t="shared" si="13"/>
        <v>52</v>
      </c>
    </row>
    <row r="771" spans="1:23" s="161" customFormat="1" ht="15" x14ac:dyDescent="0.3">
      <c r="A771" s="180" t="s">
        <v>2519</v>
      </c>
      <c r="B771" s="158" t="s">
        <v>2520</v>
      </c>
      <c r="C771" s="181" t="s">
        <v>2521</v>
      </c>
      <c r="D771" s="157" t="s">
        <v>86</v>
      </c>
      <c r="E771" s="8" t="s">
        <v>5085</v>
      </c>
      <c r="F771" s="8" t="s">
        <v>5084</v>
      </c>
      <c r="G771" s="10" t="s">
        <v>72</v>
      </c>
      <c r="H771" s="10">
        <v>0</v>
      </c>
      <c r="I771" s="8" t="s">
        <v>73</v>
      </c>
      <c r="J771" s="72">
        <v>0</v>
      </c>
      <c r="K771" s="163">
        <v>320</v>
      </c>
      <c r="L771" s="163">
        <v>0</v>
      </c>
      <c r="M771" s="163">
        <v>0</v>
      </c>
      <c r="N771" s="163">
        <v>294</v>
      </c>
      <c r="O771" s="163">
        <v>26</v>
      </c>
      <c r="P771" s="163">
        <v>67</v>
      </c>
      <c r="Q771" s="164">
        <v>5</v>
      </c>
      <c r="R771" s="164">
        <v>14</v>
      </c>
      <c r="S771" s="164">
        <v>5.2</v>
      </c>
      <c r="T771" s="164">
        <v>2</v>
      </c>
      <c r="U771" s="164">
        <v>3</v>
      </c>
      <c r="V771" s="164">
        <v>4</v>
      </c>
      <c r="W771" s="165">
        <f t="shared" si="13"/>
        <v>33.200000000000003</v>
      </c>
    </row>
    <row r="772" spans="1:23" s="161" customFormat="1" ht="30" x14ac:dyDescent="0.3">
      <c r="A772" s="180" t="s">
        <v>2522</v>
      </c>
      <c r="B772" s="158" t="s">
        <v>2523</v>
      </c>
      <c r="C772" s="181" t="s">
        <v>2524</v>
      </c>
      <c r="D772" s="157" t="s">
        <v>86</v>
      </c>
      <c r="E772" s="8" t="s">
        <v>5085</v>
      </c>
      <c r="F772" s="8" t="s">
        <v>5084</v>
      </c>
      <c r="G772" s="10" t="s">
        <v>72</v>
      </c>
      <c r="H772" s="10">
        <v>0</v>
      </c>
      <c r="I772" s="8" t="s">
        <v>73</v>
      </c>
      <c r="J772" s="72">
        <v>0</v>
      </c>
      <c r="K772" s="163">
        <v>394</v>
      </c>
      <c r="L772" s="163">
        <v>0</v>
      </c>
      <c r="M772" s="163">
        <v>0</v>
      </c>
      <c r="N772" s="163">
        <v>342</v>
      </c>
      <c r="O772" s="163">
        <v>48</v>
      </c>
      <c r="P772" s="163">
        <v>12</v>
      </c>
      <c r="Q772" s="164">
        <v>4</v>
      </c>
      <c r="R772" s="164">
        <v>20</v>
      </c>
      <c r="S772" s="164">
        <v>1</v>
      </c>
      <c r="T772" s="164">
        <v>3</v>
      </c>
      <c r="U772" s="164">
        <v>2</v>
      </c>
      <c r="V772" s="164">
        <v>2</v>
      </c>
      <c r="W772" s="165">
        <f t="shared" si="13"/>
        <v>32</v>
      </c>
    </row>
    <row r="773" spans="1:23" s="161" customFormat="1" ht="15" x14ac:dyDescent="0.3">
      <c r="A773" s="180" t="s">
        <v>2525</v>
      </c>
      <c r="B773" s="158" t="s">
        <v>2526</v>
      </c>
      <c r="C773" s="181" t="s">
        <v>2527</v>
      </c>
      <c r="D773" s="157" t="s">
        <v>86</v>
      </c>
      <c r="E773" s="8" t="s">
        <v>5085</v>
      </c>
      <c r="F773" s="8" t="s">
        <v>5084</v>
      </c>
      <c r="G773" s="10" t="s">
        <v>72</v>
      </c>
      <c r="H773" s="10">
        <v>0</v>
      </c>
      <c r="I773" s="8" t="s">
        <v>73</v>
      </c>
      <c r="J773" s="72">
        <v>0</v>
      </c>
      <c r="K773" s="163">
        <v>447</v>
      </c>
      <c r="L773" s="163">
        <v>0</v>
      </c>
      <c r="M773" s="163">
        <v>0</v>
      </c>
      <c r="N773" s="163">
        <v>308</v>
      </c>
      <c r="O773" s="163">
        <v>18</v>
      </c>
      <c r="P773" s="163">
        <v>114</v>
      </c>
      <c r="Q773" s="164">
        <v>6</v>
      </c>
      <c r="R773" s="164">
        <v>29</v>
      </c>
      <c r="S773" s="164">
        <v>5</v>
      </c>
      <c r="T773" s="164">
        <v>4.9000000000000004</v>
      </c>
      <c r="U773" s="164">
        <v>2</v>
      </c>
      <c r="V773" s="164">
        <v>7</v>
      </c>
      <c r="W773" s="165">
        <f t="shared" si="13"/>
        <v>53.9</v>
      </c>
    </row>
    <row r="774" spans="1:23" s="161" customFormat="1" ht="30" x14ac:dyDescent="0.3">
      <c r="A774" s="180" t="s">
        <v>2528</v>
      </c>
      <c r="B774" s="158" t="s">
        <v>2529</v>
      </c>
      <c r="C774" s="181" t="s">
        <v>2530</v>
      </c>
      <c r="D774" s="157" t="s">
        <v>86</v>
      </c>
      <c r="E774" s="8" t="s">
        <v>5085</v>
      </c>
      <c r="F774" s="8" t="s">
        <v>5084</v>
      </c>
      <c r="G774" s="10" t="s">
        <v>72</v>
      </c>
      <c r="H774" s="10">
        <v>0</v>
      </c>
      <c r="I774" s="8" t="s">
        <v>73</v>
      </c>
      <c r="J774" s="72">
        <v>0</v>
      </c>
      <c r="K774" s="163">
        <v>400</v>
      </c>
      <c r="L774" s="163">
        <v>0</v>
      </c>
      <c r="M774" s="163">
        <v>0</v>
      </c>
      <c r="N774" s="163">
        <v>305</v>
      </c>
      <c r="O774" s="163">
        <v>325</v>
      </c>
      <c r="P774" s="163">
        <v>14</v>
      </c>
      <c r="Q774" s="164">
        <v>2</v>
      </c>
      <c r="R774" s="164">
        <v>25</v>
      </c>
      <c r="S774" s="164">
        <v>5.0999999999999996</v>
      </c>
      <c r="T774" s="164">
        <v>5.9</v>
      </c>
      <c r="U774" s="164">
        <v>3</v>
      </c>
      <c r="V774" s="164">
        <v>4</v>
      </c>
      <c r="W774" s="165">
        <f t="shared" si="13"/>
        <v>45</v>
      </c>
    </row>
    <row r="775" spans="1:23" s="161" customFormat="1" ht="15" x14ac:dyDescent="0.3">
      <c r="A775" s="180" t="s">
        <v>2531</v>
      </c>
      <c r="B775" s="158" t="s">
        <v>2532</v>
      </c>
      <c r="C775" s="181" t="s">
        <v>2533</v>
      </c>
      <c r="D775" s="157" t="s">
        <v>86</v>
      </c>
      <c r="E775" s="8" t="s">
        <v>5085</v>
      </c>
      <c r="F775" s="8" t="s">
        <v>5084</v>
      </c>
      <c r="G775" s="10" t="s">
        <v>72</v>
      </c>
      <c r="H775" s="10">
        <v>0</v>
      </c>
      <c r="I775" s="8" t="s">
        <v>73</v>
      </c>
      <c r="J775" s="72">
        <v>0</v>
      </c>
      <c r="K775" s="163">
        <v>580</v>
      </c>
      <c r="L775" s="163">
        <v>0</v>
      </c>
      <c r="M775" s="163">
        <v>0</v>
      </c>
      <c r="N775" s="163">
        <v>311</v>
      </c>
      <c r="O775" s="163">
        <v>15</v>
      </c>
      <c r="P775" s="163">
        <v>126</v>
      </c>
      <c r="Q775" s="164">
        <v>7</v>
      </c>
      <c r="R775" s="164">
        <v>38</v>
      </c>
      <c r="S775" s="164">
        <v>7</v>
      </c>
      <c r="T775" s="164">
        <v>3</v>
      </c>
      <c r="U775" s="164">
        <v>2</v>
      </c>
      <c r="V775" s="164">
        <v>6.1</v>
      </c>
      <c r="W775" s="165">
        <f t="shared" si="13"/>
        <v>63.1</v>
      </c>
    </row>
    <row r="776" spans="1:23" s="161" customFormat="1" ht="30" x14ac:dyDescent="0.3">
      <c r="A776" s="180" t="s">
        <v>2534</v>
      </c>
      <c r="B776" s="158" t="s">
        <v>2535</v>
      </c>
      <c r="C776" s="181" t="s">
        <v>2536</v>
      </c>
      <c r="D776" s="157" t="s">
        <v>86</v>
      </c>
      <c r="E776" s="8" t="s">
        <v>5085</v>
      </c>
      <c r="F776" s="8" t="s">
        <v>5084</v>
      </c>
      <c r="G776" s="10" t="s">
        <v>72</v>
      </c>
      <c r="H776" s="10">
        <v>0</v>
      </c>
      <c r="I776" s="8" t="s">
        <v>73</v>
      </c>
      <c r="J776" s="72">
        <v>0</v>
      </c>
      <c r="K776" s="163">
        <v>521</v>
      </c>
      <c r="L776" s="163">
        <v>0</v>
      </c>
      <c r="M776" s="163">
        <v>0</v>
      </c>
      <c r="N776" s="163">
        <v>469</v>
      </c>
      <c r="O776" s="163">
        <v>354</v>
      </c>
      <c r="P776" s="163">
        <v>12</v>
      </c>
      <c r="Q776" s="164">
        <v>4</v>
      </c>
      <c r="R776" s="164">
        <v>25</v>
      </c>
      <c r="S776" s="164">
        <v>5</v>
      </c>
      <c r="T776" s="164">
        <v>4</v>
      </c>
      <c r="U776" s="164">
        <v>3</v>
      </c>
      <c r="V776" s="164">
        <v>6</v>
      </c>
      <c r="W776" s="165">
        <f t="shared" si="13"/>
        <v>47</v>
      </c>
    </row>
    <row r="777" spans="1:23" s="161" customFormat="1" ht="15" x14ac:dyDescent="0.3">
      <c r="A777" s="180" t="s">
        <v>2537</v>
      </c>
      <c r="B777" s="158" t="s">
        <v>2538</v>
      </c>
      <c r="C777" s="181" t="s">
        <v>2539</v>
      </c>
      <c r="D777" s="157" t="s">
        <v>86</v>
      </c>
      <c r="E777" s="8" t="s">
        <v>5085</v>
      </c>
      <c r="F777" s="8" t="s">
        <v>5084</v>
      </c>
      <c r="G777" s="10" t="s">
        <v>72</v>
      </c>
      <c r="H777" s="10">
        <v>0</v>
      </c>
      <c r="I777" s="8" t="s">
        <v>73</v>
      </c>
      <c r="J777" s="72">
        <v>0</v>
      </c>
      <c r="K777" s="163">
        <v>500</v>
      </c>
      <c r="L777" s="163">
        <v>0</v>
      </c>
      <c r="M777" s="163">
        <v>0</v>
      </c>
      <c r="N777" s="163">
        <v>414</v>
      </c>
      <c r="O777" s="163">
        <v>12</v>
      </c>
      <c r="P777" s="163">
        <v>78</v>
      </c>
      <c r="Q777" s="164">
        <v>3</v>
      </c>
      <c r="R777" s="164">
        <v>30</v>
      </c>
      <c r="S777" s="164">
        <v>6.2</v>
      </c>
      <c r="T777" s="164">
        <v>5.9</v>
      </c>
      <c r="U777" s="164">
        <v>3</v>
      </c>
      <c r="V777" s="164">
        <v>2</v>
      </c>
      <c r="W777" s="165">
        <f t="shared" si="13"/>
        <v>50.1</v>
      </c>
    </row>
    <row r="778" spans="1:23" s="161" customFormat="1" ht="15" x14ac:dyDescent="0.3">
      <c r="A778" s="180" t="s">
        <v>2540</v>
      </c>
      <c r="B778" s="158" t="s">
        <v>2541</v>
      </c>
      <c r="C778" s="181" t="s">
        <v>2542</v>
      </c>
      <c r="D778" s="157" t="s">
        <v>86</v>
      </c>
      <c r="E778" s="8" t="s">
        <v>5085</v>
      </c>
      <c r="F778" s="8" t="s">
        <v>5084</v>
      </c>
      <c r="G778" s="10" t="s">
        <v>72</v>
      </c>
      <c r="H778" s="10">
        <v>0</v>
      </c>
      <c r="I778" s="8" t="s">
        <v>73</v>
      </c>
      <c r="J778" s="72">
        <v>0</v>
      </c>
      <c r="K778" s="163">
        <v>551</v>
      </c>
      <c r="L778" s="163">
        <v>0</v>
      </c>
      <c r="M778" s="163">
        <v>0</v>
      </c>
      <c r="N778" s="163">
        <v>346</v>
      </c>
      <c r="O778" s="163">
        <v>17</v>
      </c>
      <c r="P778" s="163">
        <v>110</v>
      </c>
      <c r="Q778" s="164">
        <v>2</v>
      </c>
      <c r="R778" s="164">
        <v>36</v>
      </c>
      <c r="S778" s="164">
        <v>6</v>
      </c>
      <c r="T778" s="164">
        <v>7</v>
      </c>
      <c r="U778" s="164">
        <v>4</v>
      </c>
      <c r="V778" s="164">
        <v>2.9</v>
      </c>
      <c r="W778" s="165">
        <f t="shared" si="13"/>
        <v>57.9</v>
      </c>
    </row>
    <row r="779" spans="1:23" s="161" customFormat="1" ht="15" x14ac:dyDescent="0.3">
      <c r="A779" s="180" t="s">
        <v>2543</v>
      </c>
      <c r="B779" s="158" t="s">
        <v>2544</v>
      </c>
      <c r="C779" s="181" t="s">
        <v>2545</v>
      </c>
      <c r="D779" s="157" t="s">
        <v>86</v>
      </c>
      <c r="E779" s="8" t="s">
        <v>5085</v>
      </c>
      <c r="F779" s="8" t="s">
        <v>5084</v>
      </c>
      <c r="G779" s="10" t="s">
        <v>72</v>
      </c>
      <c r="H779" s="10">
        <v>0</v>
      </c>
      <c r="I779" s="8" t="s">
        <v>73</v>
      </c>
      <c r="J779" s="72">
        <v>0</v>
      </c>
      <c r="K779" s="163">
        <v>153</v>
      </c>
      <c r="L779" s="163">
        <v>0</v>
      </c>
      <c r="M779" s="163">
        <v>0</v>
      </c>
      <c r="N779" s="163">
        <v>88</v>
      </c>
      <c r="O779" s="163">
        <v>0</v>
      </c>
      <c r="P779" s="163">
        <v>21</v>
      </c>
      <c r="Q779" s="164">
        <v>0</v>
      </c>
      <c r="R779" s="164">
        <v>15</v>
      </c>
      <c r="S779" s="164">
        <v>1</v>
      </c>
      <c r="T779" s="164">
        <v>1</v>
      </c>
      <c r="U779" s="164">
        <v>1</v>
      </c>
      <c r="V779" s="164">
        <v>3</v>
      </c>
      <c r="W779" s="165">
        <f t="shared" ref="W779:W842" si="14">SUM(Q779:V779)</f>
        <v>21</v>
      </c>
    </row>
    <row r="780" spans="1:23" s="161" customFormat="1" ht="15" x14ac:dyDescent="0.3">
      <c r="A780" s="180" t="s">
        <v>2546</v>
      </c>
      <c r="B780" s="158" t="s">
        <v>2547</v>
      </c>
      <c r="C780" s="181" t="s">
        <v>2548</v>
      </c>
      <c r="D780" s="157" t="s">
        <v>86</v>
      </c>
      <c r="E780" s="8" t="s">
        <v>5085</v>
      </c>
      <c r="F780" s="8" t="s">
        <v>5084</v>
      </c>
      <c r="G780" s="10" t="s">
        <v>72</v>
      </c>
      <c r="H780" s="10">
        <v>0</v>
      </c>
      <c r="I780" s="8" t="s">
        <v>73</v>
      </c>
      <c r="J780" s="72">
        <v>0</v>
      </c>
      <c r="K780" s="163">
        <v>254</v>
      </c>
      <c r="L780" s="163">
        <v>0</v>
      </c>
      <c r="M780" s="163">
        <v>0</v>
      </c>
      <c r="N780" s="163">
        <v>189</v>
      </c>
      <c r="O780" s="163">
        <v>11</v>
      </c>
      <c r="P780" s="163">
        <v>55</v>
      </c>
      <c r="Q780" s="164">
        <v>1</v>
      </c>
      <c r="R780" s="164">
        <v>15</v>
      </c>
      <c r="S780" s="164">
        <v>1</v>
      </c>
      <c r="T780" s="164">
        <v>2</v>
      </c>
      <c r="U780" s="164">
        <v>2</v>
      </c>
      <c r="V780" s="164">
        <v>6</v>
      </c>
      <c r="W780" s="165">
        <f t="shared" si="14"/>
        <v>27</v>
      </c>
    </row>
    <row r="781" spans="1:23" s="161" customFormat="1" ht="30" x14ac:dyDescent="0.3">
      <c r="A781" s="180" t="s">
        <v>2549</v>
      </c>
      <c r="B781" s="158" t="s">
        <v>2550</v>
      </c>
      <c r="C781" s="181" t="s">
        <v>2551</v>
      </c>
      <c r="D781" s="157" t="s">
        <v>86</v>
      </c>
      <c r="E781" s="8" t="s">
        <v>5085</v>
      </c>
      <c r="F781" s="8" t="s">
        <v>5084</v>
      </c>
      <c r="G781" s="10" t="s">
        <v>72</v>
      </c>
      <c r="H781" s="10">
        <v>0</v>
      </c>
      <c r="I781" s="8" t="s">
        <v>73</v>
      </c>
      <c r="J781" s="72">
        <v>0</v>
      </c>
      <c r="K781" s="163">
        <v>708</v>
      </c>
      <c r="L781" s="163">
        <v>0</v>
      </c>
      <c r="M781" s="163">
        <v>0</v>
      </c>
      <c r="N781" s="163">
        <v>657</v>
      </c>
      <c r="O781" s="163">
        <v>373</v>
      </c>
      <c r="P781" s="163">
        <v>53</v>
      </c>
      <c r="Q781" s="164">
        <v>2</v>
      </c>
      <c r="R781" s="164">
        <v>39</v>
      </c>
      <c r="S781" s="164">
        <v>4.7</v>
      </c>
      <c r="T781" s="164">
        <v>5</v>
      </c>
      <c r="U781" s="164">
        <v>5</v>
      </c>
      <c r="V781" s="164">
        <v>12.1</v>
      </c>
      <c r="W781" s="165">
        <f t="shared" si="14"/>
        <v>67.8</v>
      </c>
    </row>
    <row r="782" spans="1:23" s="161" customFormat="1" ht="15" x14ac:dyDescent="0.3">
      <c r="A782" s="180" t="s">
        <v>2552</v>
      </c>
      <c r="B782" s="158" t="s">
        <v>2553</v>
      </c>
      <c r="C782" s="181" t="s">
        <v>2554</v>
      </c>
      <c r="D782" s="157" t="s">
        <v>86</v>
      </c>
      <c r="E782" s="8" t="s">
        <v>5085</v>
      </c>
      <c r="F782" s="8" t="s">
        <v>5084</v>
      </c>
      <c r="G782" s="10" t="s">
        <v>72</v>
      </c>
      <c r="H782" s="10">
        <v>0</v>
      </c>
      <c r="I782" s="8" t="s">
        <v>73</v>
      </c>
      <c r="J782" s="72">
        <v>0</v>
      </c>
      <c r="K782" s="163">
        <v>471</v>
      </c>
      <c r="L782" s="163">
        <v>0</v>
      </c>
      <c r="M782" s="163">
        <v>0</v>
      </c>
      <c r="N782" s="163">
        <v>395</v>
      </c>
      <c r="O782" s="163">
        <v>21</v>
      </c>
      <c r="P782" s="163">
        <v>86</v>
      </c>
      <c r="Q782" s="164">
        <v>4</v>
      </c>
      <c r="R782" s="164">
        <v>28</v>
      </c>
      <c r="S782" s="164">
        <v>2</v>
      </c>
      <c r="T782" s="164">
        <v>5</v>
      </c>
      <c r="U782" s="164">
        <v>3</v>
      </c>
      <c r="V782" s="164">
        <v>4</v>
      </c>
      <c r="W782" s="165">
        <f t="shared" si="14"/>
        <v>46</v>
      </c>
    </row>
    <row r="783" spans="1:23" s="161" customFormat="1" ht="15" x14ac:dyDescent="0.3">
      <c r="A783" s="180" t="s">
        <v>2555</v>
      </c>
      <c r="B783" s="158" t="s">
        <v>2556</v>
      </c>
      <c r="C783" s="181" t="s">
        <v>2557</v>
      </c>
      <c r="D783" s="157" t="s">
        <v>86</v>
      </c>
      <c r="E783" s="8" t="s">
        <v>5085</v>
      </c>
      <c r="F783" s="8" t="s">
        <v>5084</v>
      </c>
      <c r="G783" s="10" t="s">
        <v>72</v>
      </c>
      <c r="H783" s="10">
        <v>0</v>
      </c>
      <c r="I783" s="8" t="s">
        <v>73</v>
      </c>
      <c r="J783" s="72">
        <v>0</v>
      </c>
      <c r="K783" s="163">
        <v>63</v>
      </c>
      <c r="L783" s="163">
        <v>0</v>
      </c>
      <c r="M783" s="163">
        <v>0</v>
      </c>
      <c r="N783" s="163">
        <v>57</v>
      </c>
      <c r="O783" s="163">
        <v>4</v>
      </c>
      <c r="P783" s="163">
        <v>24</v>
      </c>
      <c r="Q783" s="164">
        <v>2</v>
      </c>
      <c r="R783" s="164">
        <v>8</v>
      </c>
      <c r="S783" s="164">
        <v>1</v>
      </c>
      <c r="T783" s="164">
        <v>2</v>
      </c>
      <c r="U783" s="164">
        <v>2</v>
      </c>
      <c r="V783" s="164">
        <v>1</v>
      </c>
      <c r="W783" s="165">
        <f t="shared" si="14"/>
        <v>16</v>
      </c>
    </row>
    <row r="784" spans="1:23" s="161" customFormat="1" ht="15" x14ac:dyDescent="0.3">
      <c r="A784" s="180" t="s">
        <v>2558</v>
      </c>
      <c r="B784" s="158" t="s">
        <v>2559</v>
      </c>
      <c r="C784" s="181" t="s">
        <v>2560</v>
      </c>
      <c r="D784" s="157" t="s">
        <v>86</v>
      </c>
      <c r="E784" s="8" t="s">
        <v>5085</v>
      </c>
      <c r="F784" s="8" t="s">
        <v>5084</v>
      </c>
      <c r="G784" s="10" t="s">
        <v>72</v>
      </c>
      <c r="H784" s="10">
        <v>0</v>
      </c>
      <c r="I784" s="8" t="s">
        <v>73</v>
      </c>
      <c r="J784" s="72">
        <v>0</v>
      </c>
      <c r="K784" s="163">
        <v>1536</v>
      </c>
      <c r="L784" s="163">
        <v>0</v>
      </c>
      <c r="M784" s="163">
        <v>0</v>
      </c>
      <c r="N784" s="163">
        <v>1274</v>
      </c>
      <c r="O784" s="163">
        <v>49</v>
      </c>
      <c r="P784" s="163">
        <v>255</v>
      </c>
      <c r="Q784" s="164">
        <v>12</v>
      </c>
      <c r="R784" s="164">
        <v>88</v>
      </c>
      <c r="S784" s="164">
        <v>13</v>
      </c>
      <c r="T784" s="164">
        <v>12</v>
      </c>
      <c r="U784" s="164">
        <v>10</v>
      </c>
      <c r="V784" s="164">
        <v>10</v>
      </c>
      <c r="W784" s="165">
        <f t="shared" si="14"/>
        <v>145</v>
      </c>
    </row>
    <row r="785" spans="1:23" s="161" customFormat="1" ht="15" x14ac:dyDescent="0.3">
      <c r="A785" s="180" t="s">
        <v>2561</v>
      </c>
      <c r="B785" s="158" t="s">
        <v>2562</v>
      </c>
      <c r="C785" s="181" t="s">
        <v>2563</v>
      </c>
      <c r="D785" s="157" t="s">
        <v>86</v>
      </c>
      <c r="E785" s="8" t="s">
        <v>5085</v>
      </c>
      <c r="F785" s="8" t="s">
        <v>5084</v>
      </c>
      <c r="G785" s="10" t="s">
        <v>72</v>
      </c>
      <c r="H785" s="10">
        <v>0</v>
      </c>
      <c r="I785" s="8" t="s">
        <v>73</v>
      </c>
      <c r="J785" s="72">
        <v>0</v>
      </c>
      <c r="K785" s="163">
        <v>233</v>
      </c>
      <c r="L785" s="163">
        <v>0</v>
      </c>
      <c r="M785" s="163">
        <v>0</v>
      </c>
      <c r="N785" s="163">
        <v>189</v>
      </c>
      <c r="O785" s="163">
        <v>8</v>
      </c>
      <c r="P785" s="163">
        <v>43</v>
      </c>
      <c r="Q785" s="164">
        <v>5</v>
      </c>
      <c r="R785" s="164">
        <v>17</v>
      </c>
      <c r="S785" s="164">
        <v>2</v>
      </c>
      <c r="T785" s="164">
        <v>2</v>
      </c>
      <c r="U785" s="164">
        <v>2</v>
      </c>
      <c r="V785" s="164">
        <v>1</v>
      </c>
      <c r="W785" s="165">
        <f t="shared" si="14"/>
        <v>29</v>
      </c>
    </row>
    <row r="786" spans="1:23" s="161" customFormat="1" ht="15" x14ac:dyDescent="0.3">
      <c r="A786" s="180" t="s">
        <v>2564</v>
      </c>
      <c r="B786" s="158" t="s">
        <v>2565</v>
      </c>
      <c r="C786" s="181" t="s">
        <v>2566</v>
      </c>
      <c r="D786" s="157" t="s">
        <v>85</v>
      </c>
      <c r="E786" s="8" t="s">
        <v>5082</v>
      </c>
      <c r="F786" s="8" t="s">
        <v>5084</v>
      </c>
      <c r="G786" s="10" t="s">
        <v>72</v>
      </c>
      <c r="H786" s="10">
        <v>0</v>
      </c>
      <c r="I786" s="8" t="s">
        <v>73</v>
      </c>
      <c r="J786" s="72">
        <v>0</v>
      </c>
      <c r="K786" s="163">
        <v>473</v>
      </c>
      <c r="L786" s="163">
        <v>0</v>
      </c>
      <c r="M786" s="163">
        <v>0</v>
      </c>
      <c r="N786" s="163">
        <v>378</v>
      </c>
      <c r="O786" s="163">
        <v>13</v>
      </c>
      <c r="P786" s="163">
        <v>98</v>
      </c>
      <c r="Q786" s="164">
        <v>7</v>
      </c>
      <c r="R786" s="164">
        <v>28</v>
      </c>
      <c r="S786" s="164">
        <v>2</v>
      </c>
      <c r="T786" s="164">
        <v>1</v>
      </c>
      <c r="U786" s="164">
        <v>3</v>
      </c>
      <c r="V786" s="164">
        <v>4</v>
      </c>
      <c r="W786" s="165">
        <f t="shared" si="14"/>
        <v>45</v>
      </c>
    </row>
    <row r="787" spans="1:23" s="161" customFormat="1" ht="30" x14ac:dyDescent="0.3">
      <c r="A787" s="180" t="s">
        <v>2567</v>
      </c>
      <c r="B787" s="158" t="s">
        <v>2568</v>
      </c>
      <c r="C787" s="181" t="s">
        <v>2569</v>
      </c>
      <c r="D787" s="157" t="s">
        <v>86</v>
      </c>
      <c r="E787" s="8" t="s">
        <v>5085</v>
      </c>
      <c r="F787" s="8" t="s">
        <v>5084</v>
      </c>
      <c r="G787" s="10" t="s">
        <v>72</v>
      </c>
      <c r="H787" s="10">
        <v>0</v>
      </c>
      <c r="I787" s="8" t="s">
        <v>73</v>
      </c>
      <c r="J787" s="72">
        <v>0</v>
      </c>
      <c r="K787" s="163">
        <v>431</v>
      </c>
      <c r="L787" s="163">
        <v>0</v>
      </c>
      <c r="M787" s="163">
        <v>0</v>
      </c>
      <c r="N787" s="163">
        <v>379</v>
      </c>
      <c r="O787" s="163">
        <v>17</v>
      </c>
      <c r="P787" s="163">
        <v>84</v>
      </c>
      <c r="Q787" s="164">
        <v>5</v>
      </c>
      <c r="R787" s="164">
        <v>28</v>
      </c>
      <c r="S787" s="164">
        <v>7</v>
      </c>
      <c r="T787" s="164">
        <v>4</v>
      </c>
      <c r="U787" s="164">
        <v>2</v>
      </c>
      <c r="V787" s="164">
        <v>2</v>
      </c>
      <c r="W787" s="165">
        <f t="shared" si="14"/>
        <v>48</v>
      </c>
    </row>
    <row r="788" spans="1:23" s="161" customFormat="1" ht="15" x14ac:dyDescent="0.3">
      <c r="A788" s="180" t="s">
        <v>2570</v>
      </c>
      <c r="B788" s="158" t="s">
        <v>2571</v>
      </c>
      <c r="C788" s="181" t="s">
        <v>2572</v>
      </c>
      <c r="D788" s="157" t="s">
        <v>86</v>
      </c>
      <c r="E788" s="8" t="s">
        <v>5085</v>
      </c>
      <c r="F788" s="8" t="s">
        <v>5084</v>
      </c>
      <c r="G788" s="10" t="s">
        <v>72</v>
      </c>
      <c r="H788" s="10">
        <v>0</v>
      </c>
      <c r="I788" s="8" t="s">
        <v>73</v>
      </c>
      <c r="J788" s="72">
        <v>0</v>
      </c>
      <c r="K788" s="163">
        <v>1446</v>
      </c>
      <c r="L788" s="163">
        <v>0</v>
      </c>
      <c r="M788" s="163">
        <v>0</v>
      </c>
      <c r="N788" s="163">
        <v>906</v>
      </c>
      <c r="O788" s="163">
        <v>10</v>
      </c>
      <c r="P788" s="163">
        <v>304</v>
      </c>
      <c r="Q788" s="164">
        <v>25</v>
      </c>
      <c r="R788" s="164">
        <v>70</v>
      </c>
      <c r="S788" s="164">
        <v>20</v>
      </c>
      <c r="T788" s="164">
        <v>8.9</v>
      </c>
      <c r="U788" s="164">
        <v>7</v>
      </c>
      <c r="V788" s="164">
        <v>11</v>
      </c>
      <c r="W788" s="165">
        <f t="shared" si="14"/>
        <v>141.9</v>
      </c>
    </row>
    <row r="789" spans="1:23" s="161" customFormat="1" ht="15" x14ac:dyDescent="0.3">
      <c r="A789" s="180" t="s">
        <v>2573</v>
      </c>
      <c r="B789" s="158" t="s">
        <v>2574</v>
      </c>
      <c r="C789" s="181" t="s">
        <v>2575</v>
      </c>
      <c r="D789" s="157" t="s">
        <v>86</v>
      </c>
      <c r="E789" s="8" t="s">
        <v>5085</v>
      </c>
      <c r="F789" s="8" t="s">
        <v>5084</v>
      </c>
      <c r="G789" s="10" t="s">
        <v>72</v>
      </c>
      <c r="H789" s="10">
        <v>0</v>
      </c>
      <c r="I789" s="8" t="s">
        <v>73</v>
      </c>
      <c r="J789" s="72">
        <v>0</v>
      </c>
      <c r="K789" s="163">
        <v>223</v>
      </c>
      <c r="L789" s="163">
        <v>0</v>
      </c>
      <c r="M789" s="163">
        <v>0</v>
      </c>
      <c r="N789" s="163">
        <v>186</v>
      </c>
      <c r="O789" s="163">
        <v>6</v>
      </c>
      <c r="P789" s="163">
        <v>31</v>
      </c>
      <c r="Q789" s="164">
        <v>3</v>
      </c>
      <c r="R789" s="164">
        <v>10</v>
      </c>
      <c r="S789" s="164">
        <v>3.8</v>
      </c>
      <c r="T789" s="164">
        <v>2</v>
      </c>
      <c r="U789" s="164">
        <v>2</v>
      </c>
      <c r="V789" s="164">
        <v>3</v>
      </c>
      <c r="W789" s="165">
        <f t="shared" si="14"/>
        <v>23.8</v>
      </c>
    </row>
    <row r="790" spans="1:23" s="161" customFormat="1" ht="15" x14ac:dyDescent="0.3">
      <c r="A790" s="180" t="s">
        <v>2576</v>
      </c>
      <c r="B790" s="158" t="s">
        <v>2577</v>
      </c>
      <c r="C790" s="181" t="s">
        <v>2578</v>
      </c>
      <c r="D790" s="157" t="s">
        <v>86</v>
      </c>
      <c r="E790" s="8" t="s">
        <v>5085</v>
      </c>
      <c r="F790" s="8" t="s">
        <v>5084</v>
      </c>
      <c r="G790" s="10" t="s">
        <v>72</v>
      </c>
      <c r="H790" s="10">
        <v>0</v>
      </c>
      <c r="I790" s="8" t="s">
        <v>73</v>
      </c>
      <c r="J790" s="72">
        <v>0</v>
      </c>
      <c r="K790" s="163">
        <v>478</v>
      </c>
      <c r="L790" s="163">
        <v>0</v>
      </c>
      <c r="M790" s="163">
        <v>0</v>
      </c>
      <c r="N790" s="163">
        <v>390</v>
      </c>
      <c r="O790" s="163">
        <v>43</v>
      </c>
      <c r="P790" s="163">
        <v>102</v>
      </c>
      <c r="Q790" s="164">
        <v>9</v>
      </c>
      <c r="R790" s="164">
        <v>25</v>
      </c>
      <c r="S790" s="164">
        <v>3.8</v>
      </c>
      <c r="T790" s="164">
        <v>3.9</v>
      </c>
      <c r="U790" s="164">
        <v>3</v>
      </c>
      <c r="V790" s="164">
        <v>3</v>
      </c>
      <c r="W790" s="165">
        <f t="shared" si="14"/>
        <v>47.699999999999996</v>
      </c>
    </row>
    <row r="791" spans="1:23" s="161" customFormat="1" ht="30" x14ac:dyDescent="0.3">
      <c r="A791" s="180" t="s">
        <v>2579</v>
      </c>
      <c r="B791" s="158" t="s">
        <v>2580</v>
      </c>
      <c r="C791" s="181" t="s">
        <v>2581</v>
      </c>
      <c r="D791" s="157" t="s">
        <v>85</v>
      </c>
      <c r="E791" s="8" t="s">
        <v>5082</v>
      </c>
      <c r="F791" s="8" t="s">
        <v>5084</v>
      </c>
      <c r="G791" s="10" t="s">
        <v>72</v>
      </c>
      <c r="H791" s="10">
        <v>0</v>
      </c>
      <c r="I791" s="8" t="s">
        <v>73</v>
      </c>
      <c r="J791" s="72">
        <v>0</v>
      </c>
      <c r="K791" s="163">
        <v>527</v>
      </c>
      <c r="L791" s="163">
        <v>0</v>
      </c>
      <c r="M791" s="163">
        <v>0</v>
      </c>
      <c r="N791" s="163">
        <v>388</v>
      </c>
      <c r="O791" s="163">
        <v>18</v>
      </c>
      <c r="P791" s="163">
        <v>101</v>
      </c>
      <c r="Q791" s="164">
        <v>2</v>
      </c>
      <c r="R791" s="164">
        <v>35</v>
      </c>
      <c r="S791" s="164">
        <v>7.8</v>
      </c>
      <c r="T791" s="164">
        <v>3</v>
      </c>
      <c r="U791" s="164">
        <v>3</v>
      </c>
      <c r="V791" s="164">
        <v>3</v>
      </c>
      <c r="W791" s="165">
        <f t="shared" si="14"/>
        <v>53.8</v>
      </c>
    </row>
    <row r="792" spans="1:23" s="161" customFormat="1" ht="15" x14ac:dyDescent="0.3">
      <c r="A792" s="180" t="s">
        <v>2582</v>
      </c>
      <c r="B792" s="158" t="s">
        <v>2583</v>
      </c>
      <c r="C792" s="181" t="s">
        <v>2584</v>
      </c>
      <c r="D792" s="157" t="s">
        <v>86</v>
      </c>
      <c r="E792" s="8" t="s">
        <v>5085</v>
      </c>
      <c r="F792" s="8" t="s">
        <v>5084</v>
      </c>
      <c r="G792" s="10" t="s">
        <v>72</v>
      </c>
      <c r="H792" s="10">
        <v>0</v>
      </c>
      <c r="I792" s="8" t="s">
        <v>73</v>
      </c>
      <c r="J792" s="72">
        <v>0</v>
      </c>
      <c r="K792" s="163">
        <v>281</v>
      </c>
      <c r="L792" s="163">
        <v>0</v>
      </c>
      <c r="M792" s="163">
        <v>0</v>
      </c>
      <c r="N792" s="163">
        <v>259</v>
      </c>
      <c r="O792" s="163">
        <v>29</v>
      </c>
      <c r="P792" s="163">
        <v>62</v>
      </c>
      <c r="Q792" s="164">
        <v>4</v>
      </c>
      <c r="R792" s="164">
        <v>19</v>
      </c>
      <c r="S792" s="164">
        <v>3</v>
      </c>
      <c r="T792" s="164">
        <v>2</v>
      </c>
      <c r="U792" s="164">
        <v>3</v>
      </c>
      <c r="V792" s="164">
        <v>5</v>
      </c>
      <c r="W792" s="165">
        <f t="shared" si="14"/>
        <v>36</v>
      </c>
    </row>
    <row r="793" spans="1:23" s="161" customFormat="1" ht="30" x14ac:dyDescent="0.3">
      <c r="A793" s="180" t="s">
        <v>2585</v>
      </c>
      <c r="B793" s="158" t="s">
        <v>2586</v>
      </c>
      <c r="C793" s="181" t="s">
        <v>2587</v>
      </c>
      <c r="D793" s="157" t="s">
        <v>86</v>
      </c>
      <c r="E793" s="8" t="s">
        <v>5085</v>
      </c>
      <c r="F793" s="8" t="s">
        <v>5084</v>
      </c>
      <c r="G793" s="10" t="s">
        <v>72</v>
      </c>
      <c r="H793" s="10">
        <v>0</v>
      </c>
      <c r="I793" s="8" t="s">
        <v>73</v>
      </c>
      <c r="J793" s="72">
        <v>0</v>
      </c>
      <c r="K793" s="163">
        <v>512</v>
      </c>
      <c r="L793" s="163">
        <v>0</v>
      </c>
      <c r="M793" s="163">
        <v>0</v>
      </c>
      <c r="N793" s="163">
        <v>218</v>
      </c>
      <c r="O793" s="163">
        <v>1</v>
      </c>
      <c r="P793" s="163">
        <v>25</v>
      </c>
      <c r="Q793" s="164">
        <v>1</v>
      </c>
      <c r="R793" s="164">
        <v>30</v>
      </c>
      <c r="S793" s="164">
        <v>3</v>
      </c>
      <c r="T793" s="164">
        <v>3</v>
      </c>
      <c r="U793" s="164">
        <v>2</v>
      </c>
      <c r="V793" s="164">
        <v>7</v>
      </c>
      <c r="W793" s="165">
        <f t="shared" si="14"/>
        <v>46</v>
      </c>
    </row>
    <row r="794" spans="1:23" s="161" customFormat="1" ht="15" x14ac:dyDescent="0.3">
      <c r="A794" s="180" t="s">
        <v>2588</v>
      </c>
      <c r="B794" s="158" t="s">
        <v>2589</v>
      </c>
      <c r="C794" s="181" t="s">
        <v>2590</v>
      </c>
      <c r="D794" s="157" t="s">
        <v>86</v>
      </c>
      <c r="E794" s="8" t="s">
        <v>5085</v>
      </c>
      <c r="F794" s="8" t="s">
        <v>5084</v>
      </c>
      <c r="G794" s="10" t="s">
        <v>72</v>
      </c>
      <c r="H794" s="10">
        <v>0</v>
      </c>
      <c r="I794" s="8" t="s">
        <v>73</v>
      </c>
      <c r="J794" s="72">
        <v>0</v>
      </c>
      <c r="K794" s="163">
        <v>608</v>
      </c>
      <c r="L794" s="163">
        <v>0</v>
      </c>
      <c r="M794" s="163">
        <v>0</v>
      </c>
      <c r="N794" s="163">
        <v>265</v>
      </c>
      <c r="O794" s="163">
        <v>1</v>
      </c>
      <c r="P794" s="163">
        <v>30</v>
      </c>
      <c r="Q794" s="164">
        <v>4</v>
      </c>
      <c r="R794" s="164">
        <v>32</v>
      </c>
      <c r="S794" s="164">
        <v>4</v>
      </c>
      <c r="T794" s="164">
        <v>3</v>
      </c>
      <c r="U794" s="164">
        <v>3</v>
      </c>
      <c r="V794" s="164">
        <v>5</v>
      </c>
      <c r="W794" s="165">
        <f t="shared" si="14"/>
        <v>51</v>
      </c>
    </row>
    <row r="795" spans="1:23" s="161" customFormat="1" ht="30" x14ac:dyDescent="0.3">
      <c r="A795" s="180" t="s">
        <v>2591</v>
      </c>
      <c r="B795" s="158" t="s">
        <v>2592</v>
      </c>
      <c r="C795" s="181" t="s">
        <v>2593</v>
      </c>
      <c r="D795" s="157" t="s">
        <v>5079</v>
      </c>
      <c r="E795" s="8" t="s">
        <v>92</v>
      </c>
      <c r="F795" s="8" t="s">
        <v>92</v>
      </c>
      <c r="G795" s="10" t="s">
        <v>72</v>
      </c>
      <c r="H795" s="10">
        <v>0</v>
      </c>
      <c r="I795" s="8" t="s">
        <v>73</v>
      </c>
      <c r="J795" s="72">
        <v>0</v>
      </c>
      <c r="K795" s="163">
        <v>179</v>
      </c>
      <c r="L795" s="163">
        <v>0</v>
      </c>
      <c r="M795" s="163">
        <v>0</v>
      </c>
      <c r="N795" s="163">
        <v>166</v>
      </c>
      <c r="O795" s="163">
        <v>80</v>
      </c>
      <c r="P795" s="163">
        <v>179</v>
      </c>
      <c r="Q795" s="164">
        <v>8</v>
      </c>
      <c r="R795" s="164">
        <v>30</v>
      </c>
      <c r="S795" s="164">
        <v>63</v>
      </c>
      <c r="T795" s="164">
        <v>9.4</v>
      </c>
      <c r="U795" s="164">
        <v>2</v>
      </c>
      <c r="V795" s="164">
        <v>5</v>
      </c>
      <c r="W795" s="165">
        <f t="shared" si="14"/>
        <v>117.4</v>
      </c>
    </row>
    <row r="796" spans="1:23" s="161" customFormat="1" ht="15" x14ac:dyDescent="0.3">
      <c r="A796" s="180" t="s">
        <v>2594</v>
      </c>
      <c r="B796" s="158" t="s">
        <v>2595</v>
      </c>
      <c r="C796" s="181" t="s">
        <v>2596</v>
      </c>
      <c r="D796" s="157" t="s">
        <v>5079</v>
      </c>
      <c r="E796" s="8" t="s">
        <v>92</v>
      </c>
      <c r="F796" s="8" t="s">
        <v>92</v>
      </c>
      <c r="G796" s="10" t="s">
        <v>72</v>
      </c>
      <c r="H796" s="10">
        <v>0</v>
      </c>
      <c r="I796" s="8" t="s">
        <v>73</v>
      </c>
      <c r="J796" s="72">
        <v>0</v>
      </c>
      <c r="K796" s="163">
        <v>161</v>
      </c>
      <c r="L796" s="163">
        <v>0</v>
      </c>
      <c r="M796" s="163">
        <v>0</v>
      </c>
      <c r="N796" s="163">
        <v>146</v>
      </c>
      <c r="O796" s="163">
        <v>43</v>
      </c>
      <c r="P796" s="163">
        <v>161</v>
      </c>
      <c r="Q796" s="164">
        <v>19</v>
      </c>
      <c r="R796" s="164">
        <v>20</v>
      </c>
      <c r="S796" s="164">
        <v>35.9</v>
      </c>
      <c r="T796" s="164">
        <v>4.9000000000000004</v>
      </c>
      <c r="U796" s="164">
        <v>2</v>
      </c>
      <c r="V796" s="164">
        <v>5</v>
      </c>
      <c r="W796" s="165">
        <f t="shared" si="14"/>
        <v>86.800000000000011</v>
      </c>
    </row>
    <row r="797" spans="1:23" s="161" customFormat="1" ht="15" x14ac:dyDescent="0.3">
      <c r="A797" s="180" t="s">
        <v>2597</v>
      </c>
      <c r="B797" s="158" t="s">
        <v>2598</v>
      </c>
      <c r="C797" s="181" t="s">
        <v>2599</v>
      </c>
      <c r="D797" s="157" t="s">
        <v>5079</v>
      </c>
      <c r="E797" s="8" t="s">
        <v>92</v>
      </c>
      <c r="F797" s="8" t="s">
        <v>92</v>
      </c>
      <c r="G797" s="10" t="s">
        <v>72</v>
      </c>
      <c r="H797" s="10">
        <v>0</v>
      </c>
      <c r="I797" s="8" t="s">
        <v>73</v>
      </c>
      <c r="J797" s="72">
        <v>0</v>
      </c>
      <c r="K797" s="163">
        <v>352</v>
      </c>
      <c r="L797" s="163">
        <v>24</v>
      </c>
      <c r="M797" s="163">
        <v>24</v>
      </c>
      <c r="N797" s="163">
        <v>339</v>
      </c>
      <c r="O797" s="163">
        <v>65</v>
      </c>
      <c r="P797" s="163">
        <v>352</v>
      </c>
      <c r="Q797" s="164">
        <v>15</v>
      </c>
      <c r="R797" s="164">
        <v>76</v>
      </c>
      <c r="S797" s="164">
        <v>137.69999999999999</v>
      </c>
      <c r="T797" s="164">
        <v>23.6</v>
      </c>
      <c r="U797" s="164">
        <v>4</v>
      </c>
      <c r="V797" s="164">
        <v>5</v>
      </c>
      <c r="W797" s="165">
        <f t="shared" si="14"/>
        <v>261.29999999999995</v>
      </c>
    </row>
    <row r="798" spans="1:23" s="161" customFormat="1" ht="30" x14ac:dyDescent="0.3">
      <c r="A798" s="180" t="s">
        <v>2600</v>
      </c>
      <c r="B798" s="158" t="s">
        <v>2601</v>
      </c>
      <c r="C798" s="181" t="s">
        <v>2602</v>
      </c>
      <c r="D798" s="157" t="s">
        <v>212</v>
      </c>
      <c r="E798" s="8" t="s">
        <v>5082</v>
      </c>
      <c r="F798" s="8" t="s">
        <v>5083</v>
      </c>
      <c r="G798" s="10" t="s">
        <v>72</v>
      </c>
      <c r="H798" s="10">
        <v>0</v>
      </c>
      <c r="I798" s="8" t="s">
        <v>73</v>
      </c>
      <c r="J798" s="72">
        <v>0</v>
      </c>
      <c r="K798" s="163">
        <v>218</v>
      </c>
      <c r="L798" s="163">
        <v>0</v>
      </c>
      <c r="M798" s="163">
        <v>0</v>
      </c>
      <c r="N798" s="163">
        <v>199</v>
      </c>
      <c r="O798" s="163">
        <v>26</v>
      </c>
      <c r="P798" s="163">
        <v>68</v>
      </c>
      <c r="Q798" s="164">
        <v>4</v>
      </c>
      <c r="R798" s="164">
        <v>14</v>
      </c>
      <c r="S798" s="164">
        <v>2</v>
      </c>
      <c r="T798" s="164">
        <v>2</v>
      </c>
      <c r="U798" s="164">
        <v>2</v>
      </c>
      <c r="V798" s="164">
        <v>2</v>
      </c>
      <c r="W798" s="165">
        <f t="shared" si="14"/>
        <v>26</v>
      </c>
    </row>
    <row r="799" spans="1:23" s="161" customFormat="1" ht="15" x14ac:dyDescent="0.3">
      <c r="A799" s="180" t="s">
        <v>2603</v>
      </c>
      <c r="B799" s="158" t="s">
        <v>2604</v>
      </c>
      <c r="C799" s="181" t="s">
        <v>2605</v>
      </c>
      <c r="D799" s="157" t="s">
        <v>212</v>
      </c>
      <c r="E799" s="8" t="s">
        <v>5082</v>
      </c>
      <c r="F799" s="8" t="s">
        <v>5083</v>
      </c>
      <c r="G799" s="10" t="s">
        <v>72</v>
      </c>
      <c r="H799" s="10">
        <v>0</v>
      </c>
      <c r="I799" s="8" t="s">
        <v>73</v>
      </c>
      <c r="J799" s="72">
        <v>0</v>
      </c>
      <c r="K799" s="163">
        <v>365</v>
      </c>
      <c r="L799" s="163">
        <v>0</v>
      </c>
      <c r="M799" s="163">
        <v>0</v>
      </c>
      <c r="N799" s="163">
        <v>251</v>
      </c>
      <c r="O799" s="163">
        <v>8</v>
      </c>
      <c r="P799" s="163">
        <v>97</v>
      </c>
      <c r="Q799" s="164">
        <v>4</v>
      </c>
      <c r="R799" s="164">
        <v>28</v>
      </c>
      <c r="S799" s="164">
        <v>7.6</v>
      </c>
      <c r="T799" s="164">
        <v>2</v>
      </c>
      <c r="U799" s="164">
        <v>2</v>
      </c>
      <c r="V799" s="164">
        <v>4</v>
      </c>
      <c r="W799" s="165">
        <f t="shared" si="14"/>
        <v>47.6</v>
      </c>
    </row>
    <row r="800" spans="1:23" s="161" customFormat="1" ht="15" x14ac:dyDescent="0.3">
      <c r="A800" s="180" t="s">
        <v>2606</v>
      </c>
      <c r="B800" s="158" t="s">
        <v>2607</v>
      </c>
      <c r="C800" s="181" t="s">
        <v>2608</v>
      </c>
      <c r="D800" s="157" t="s">
        <v>84</v>
      </c>
      <c r="E800" s="8" t="s">
        <v>71</v>
      </c>
      <c r="F800" s="8" t="s">
        <v>5084</v>
      </c>
      <c r="G800" s="10" t="s">
        <v>72</v>
      </c>
      <c r="H800" s="10">
        <v>0</v>
      </c>
      <c r="I800" s="8" t="s">
        <v>73</v>
      </c>
      <c r="J800" s="72">
        <v>0</v>
      </c>
      <c r="K800" s="163">
        <v>317</v>
      </c>
      <c r="L800" s="163">
        <v>0</v>
      </c>
      <c r="M800" s="163">
        <v>0</v>
      </c>
      <c r="N800" s="163">
        <v>65</v>
      </c>
      <c r="O800" s="163">
        <v>1</v>
      </c>
      <c r="P800" s="163">
        <v>32</v>
      </c>
      <c r="Q800" s="164">
        <v>6</v>
      </c>
      <c r="R800" s="164">
        <v>23</v>
      </c>
      <c r="S800" s="164">
        <v>3.8</v>
      </c>
      <c r="T800" s="164">
        <v>1</v>
      </c>
      <c r="U800" s="164">
        <v>2</v>
      </c>
      <c r="V800" s="164">
        <v>2</v>
      </c>
      <c r="W800" s="165">
        <f t="shared" si="14"/>
        <v>37.799999999999997</v>
      </c>
    </row>
    <row r="801" spans="1:23" s="161" customFormat="1" ht="30" x14ac:dyDescent="0.3">
      <c r="A801" s="180" t="s">
        <v>2609</v>
      </c>
      <c r="B801" s="158" t="s">
        <v>2610</v>
      </c>
      <c r="C801" s="181" t="s">
        <v>2611</v>
      </c>
      <c r="D801" s="157" t="s">
        <v>85</v>
      </c>
      <c r="E801" s="8" t="s">
        <v>5082</v>
      </c>
      <c r="F801" s="8" t="s">
        <v>5084</v>
      </c>
      <c r="G801" s="10" t="s">
        <v>72</v>
      </c>
      <c r="H801" s="10">
        <v>0</v>
      </c>
      <c r="I801" s="8" t="s">
        <v>73</v>
      </c>
      <c r="J801" s="72">
        <v>0</v>
      </c>
      <c r="K801" s="163">
        <v>347</v>
      </c>
      <c r="L801" s="163">
        <v>0</v>
      </c>
      <c r="M801" s="163">
        <v>0</v>
      </c>
      <c r="N801" s="163">
        <v>278</v>
      </c>
      <c r="O801" s="163">
        <v>40</v>
      </c>
      <c r="P801" s="163">
        <v>84</v>
      </c>
      <c r="Q801" s="164">
        <v>14</v>
      </c>
      <c r="R801" s="164">
        <v>14</v>
      </c>
      <c r="S801" s="164">
        <v>5</v>
      </c>
      <c r="T801" s="164">
        <v>4</v>
      </c>
      <c r="U801" s="164">
        <v>3</v>
      </c>
      <c r="V801" s="164">
        <v>3</v>
      </c>
      <c r="W801" s="165">
        <f t="shared" si="14"/>
        <v>43</v>
      </c>
    </row>
    <row r="802" spans="1:23" s="161" customFormat="1" ht="15" x14ac:dyDescent="0.3">
      <c r="A802" s="180" t="s">
        <v>2612</v>
      </c>
      <c r="B802" s="158" t="s">
        <v>2613</v>
      </c>
      <c r="C802" s="181" t="s">
        <v>2614</v>
      </c>
      <c r="D802" s="157" t="s">
        <v>212</v>
      </c>
      <c r="E802" s="8" t="s">
        <v>5082</v>
      </c>
      <c r="F802" s="8" t="s">
        <v>5083</v>
      </c>
      <c r="G802" s="10" t="s">
        <v>72</v>
      </c>
      <c r="H802" s="10">
        <v>0</v>
      </c>
      <c r="I802" s="8" t="s">
        <v>73</v>
      </c>
      <c r="J802" s="72">
        <v>0</v>
      </c>
      <c r="K802" s="163">
        <v>405</v>
      </c>
      <c r="L802" s="163">
        <v>0</v>
      </c>
      <c r="M802" s="163">
        <v>0</v>
      </c>
      <c r="N802" s="163">
        <v>251</v>
      </c>
      <c r="O802" s="163">
        <v>8</v>
      </c>
      <c r="P802" s="163">
        <v>94</v>
      </c>
      <c r="Q802" s="164">
        <v>7</v>
      </c>
      <c r="R802" s="164">
        <v>18</v>
      </c>
      <c r="S802" s="164">
        <v>2</v>
      </c>
      <c r="T802" s="164">
        <v>2</v>
      </c>
      <c r="U802" s="164">
        <v>2</v>
      </c>
      <c r="V802" s="164">
        <v>2</v>
      </c>
      <c r="W802" s="165">
        <f t="shared" si="14"/>
        <v>33</v>
      </c>
    </row>
    <row r="803" spans="1:23" s="161" customFormat="1" ht="30" x14ac:dyDescent="0.3">
      <c r="A803" s="180" t="s">
        <v>2615</v>
      </c>
      <c r="B803" s="158" t="s">
        <v>2616</v>
      </c>
      <c r="C803" s="181" t="s">
        <v>2617</v>
      </c>
      <c r="D803" s="157" t="s">
        <v>212</v>
      </c>
      <c r="E803" s="8" t="s">
        <v>5082</v>
      </c>
      <c r="F803" s="8" t="s">
        <v>5083</v>
      </c>
      <c r="G803" s="10" t="s">
        <v>72</v>
      </c>
      <c r="H803" s="10">
        <v>0</v>
      </c>
      <c r="I803" s="8" t="s">
        <v>73</v>
      </c>
      <c r="J803" s="72">
        <v>0</v>
      </c>
      <c r="K803" s="163">
        <v>383</v>
      </c>
      <c r="L803" s="163">
        <v>0</v>
      </c>
      <c r="M803" s="163">
        <v>0</v>
      </c>
      <c r="N803" s="163">
        <v>220</v>
      </c>
      <c r="O803" s="163">
        <v>24</v>
      </c>
      <c r="P803" s="163">
        <v>105</v>
      </c>
      <c r="Q803" s="164">
        <v>5</v>
      </c>
      <c r="R803" s="164">
        <v>28</v>
      </c>
      <c r="S803" s="164">
        <v>5</v>
      </c>
      <c r="T803" s="164">
        <v>2</v>
      </c>
      <c r="U803" s="164">
        <v>2</v>
      </c>
      <c r="V803" s="164">
        <v>3</v>
      </c>
      <c r="W803" s="165">
        <f t="shared" si="14"/>
        <v>45</v>
      </c>
    </row>
    <row r="804" spans="1:23" s="161" customFormat="1" ht="15" x14ac:dyDescent="0.3">
      <c r="A804" s="180" t="s">
        <v>2618</v>
      </c>
      <c r="B804" s="158" t="s">
        <v>2619</v>
      </c>
      <c r="C804" s="181" t="s">
        <v>2620</v>
      </c>
      <c r="D804" s="157" t="s">
        <v>212</v>
      </c>
      <c r="E804" s="8" t="s">
        <v>5082</v>
      </c>
      <c r="F804" s="8" t="s">
        <v>5083</v>
      </c>
      <c r="G804" s="10" t="s">
        <v>72</v>
      </c>
      <c r="H804" s="10">
        <v>0</v>
      </c>
      <c r="I804" s="8" t="s">
        <v>73</v>
      </c>
      <c r="J804" s="72">
        <v>0</v>
      </c>
      <c r="K804" s="163">
        <v>236</v>
      </c>
      <c r="L804" s="163">
        <v>0</v>
      </c>
      <c r="M804" s="163">
        <v>0</v>
      </c>
      <c r="N804" s="163">
        <v>175</v>
      </c>
      <c r="O804" s="163">
        <v>20</v>
      </c>
      <c r="P804" s="163">
        <v>71</v>
      </c>
      <c r="Q804" s="164">
        <v>4</v>
      </c>
      <c r="R804" s="164">
        <v>15</v>
      </c>
      <c r="S804" s="164">
        <v>5.7</v>
      </c>
      <c r="T804" s="164">
        <v>2</v>
      </c>
      <c r="U804" s="164">
        <v>2</v>
      </c>
      <c r="V804" s="164">
        <v>3</v>
      </c>
      <c r="W804" s="165">
        <f t="shared" si="14"/>
        <v>31.7</v>
      </c>
    </row>
    <row r="805" spans="1:23" s="161" customFormat="1" ht="15" x14ac:dyDescent="0.3">
      <c r="A805" s="180" t="s">
        <v>2621</v>
      </c>
      <c r="B805" s="158" t="s">
        <v>2622</v>
      </c>
      <c r="C805" s="181" t="s">
        <v>2623</v>
      </c>
      <c r="D805" s="157" t="s">
        <v>213</v>
      </c>
      <c r="E805" s="8" t="s">
        <v>71</v>
      </c>
      <c r="F805" s="8" t="s">
        <v>5083</v>
      </c>
      <c r="G805" s="10" t="s">
        <v>72</v>
      </c>
      <c r="H805" s="10">
        <v>0</v>
      </c>
      <c r="I805" s="8" t="s">
        <v>73</v>
      </c>
      <c r="J805" s="72">
        <v>0</v>
      </c>
      <c r="K805" s="163">
        <v>454</v>
      </c>
      <c r="L805" s="163">
        <v>27</v>
      </c>
      <c r="M805" s="163">
        <v>0</v>
      </c>
      <c r="N805" s="163">
        <v>194</v>
      </c>
      <c r="O805" s="163">
        <v>2</v>
      </c>
      <c r="P805" s="163">
        <v>102</v>
      </c>
      <c r="Q805" s="164">
        <v>10</v>
      </c>
      <c r="R805" s="164">
        <v>33</v>
      </c>
      <c r="S805" s="164">
        <v>23.1</v>
      </c>
      <c r="T805" s="164">
        <v>2.8</v>
      </c>
      <c r="U805" s="164">
        <v>2</v>
      </c>
      <c r="V805" s="164">
        <v>2</v>
      </c>
      <c r="W805" s="165">
        <f t="shared" si="14"/>
        <v>72.899999999999991</v>
      </c>
    </row>
    <row r="806" spans="1:23" s="161" customFormat="1" ht="15" x14ac:dyDescent="0.3">
      <c r="A806" s="180" t="s">
        <v>1167</v>
      </c>
      <c r="B806" s="158" t="s">
        <v>2624</v>
      </c>
      <c r="C806" s="181" t="s">
        <v>2625</v>
      </c>
      <c r="D806" s="157" t="s">
        <v>85</v>
      </c>
      <c r="E806" s="8">
        <v>6</v>
      </c>
      <c r="F806" s="8">
        <v>12</v>
      </c>
      <c r="G806" s="10" t="s">
        <v>72</v>
      </c>
      <c r="H806" s="10">
        <v>0</v>
      </c>
      <c r="I806" s="8" t="s">
        <v>73</v>
      </c>
      <c r="J806" s="72">
        <v>0</v>
      </c>
      <c r="K806" s="163">
        <v>442</v>
      </c>
      <c r="L806" s="163">
        <v>0</v>
      </c>
      <c r="M806" s="163">
        <v>0</v>
      </c>
      <c r="N806" s="163">
        <v>374</v>
      </c>
      <c r="O806" s="163">
        <v>57</v>
      </c>
      <c r="P806" s="163">
        <v>67</v>
      </c>
      <c r="Q806" s="164">
        <v>10</v>
      </c>
      <c r="R806" s="164">
        <v>44</v>
      </c>
      <c r="S806" s="164">
        <v>23.6</v>
      </c>
      <c r="T806" s="164">
        <v>17</v>
      </c>
      <c r="U806" s="164">
        <v>4</v>
      </c>
      <c r="V806" s="164">
        <v>20</v>
      </c>
      <c r="W806" s="165">
        <f t="shared" si="14"/>
        <v>118.6</v>
      </c>
    </row>
    <row r="807" spans="1:23" s="161" customFormat="1" ht="15" x14ac:dyDescent="0.3">
      <c r="A807" s="180" t="s">
        <v>1167</v>
      </c>
      <c r="B807" s="158" t="s">
        <v>2626</v>
      </c>
      <c r="C807" s="181" t="s">
        <v>2627</v>
      </c>
      <c r="D807" s="157" t="s">
        <v>83</v>
      </c>
      <c r="E807" s="8" t="s">
        <v>75</v>
      </c>
      <c r="F807" s="8" t="s">
        <v>75</v>
      </c>
      <c r="G807" s="10" t="s">
        <v>72</v>
      </c>
      <c r="H807" s="10">
        <v>0</v>
      </c>
      <c r="I807" s="8" t="s">
        <v>73</v>
      </c>
      <c r="J807" s="72">
        <v>0</v>
      </c>
      <c r="K807" s="163">
        <v>0</v>
      </c>
      <c r="L807" s="163">
        <v>425</v>
      </c>
      <c r="M807" s="163">
        <v>26</v>
      </c>
      <c r="N807" s="163">
        <v>0</v>
      </c>
      <c r="O807" s="163">
        <v>0</v>
      </c>
      <c r="P807" s="163">
        <v>0</v>
      </c>
      <c r="Q807" s="164">
        <v>17</v>
      </c>
      <c r="R807" s="164">
        <v>36</v>
      </c>
      <c r="S807" s="164">
        <v>35.299999999999997</v>
      </c>
      <c r="T807" s="164">
        <v>0</v>
      </c>
      <c r="U807" s="164">
        <v>3</v>
      </c>
      <c r="V807" s="164">
        <v>4</v>
      </c>
      <c r="W807" s="165">
        <f t="shared" si="14"/>
        <v>95.3</v>
      </c>
    </row>
    <row r="808" spans="1:23" s="161" customFormat="1" ht="15" x14ac:dyDescent="0.3">
      <c r="A808" s="180" t="s">
        <v>2628</v>
      </c>
      <c r="B808" s="158" t="s">
        <v>2629</v>
      </c>
      <c r="C808" s="181" t="s">
        <v>2630</v>
      </c>
      <c r="D808" s="157" t="s">
        <v>211</v>
      </c>
      <c r="E808" s="8" t="s">
        <v>71</v>
      </c>
      <c r="F808" s="8" t="s">
        <v>5081</v>
      </c>
      <c r="G808" s="10" t="s">
        <v>72</v>
      </c>
      <c r="H808" s="10">
        <v>0</v>
      </c>
      <c r="I808" s="8" t="s">
        <v>73</v>
      </c>
      <c r="J808" s="72">
        <v>0</v>
      </c>
      <c r="K808" s="163">
        <v>536</v>
      </c>
      <c r="L808" s="163">
        <v>0</v>
      </c>
      <c r="M808" s="163">
        <v>0</v>
      </c>
      <c r="N808" s="163">
        <v>393</v>
      </c>
      <c r="O808" s="163">
        <v>91</v>
      </c>
      <c r="P808" s="163">
        <v>97</v>
      </c>
      <c r="Q808" s="164">
        <v>2</v>
      </c>
      <c r="R808" s="164">
        <v>36</v>
      </c>
      <c r="S808" s="164">
        <v>19.399999999999999</v>
      </c>
      <c r="T808" s="164">
        <v>5.7</v>
      </c>
      <c r="U808" s="164">
        <v>3</v>
      </c>
      <c r="V808" s="164">
        <v>4</v>
      </c>
      <c r="W808" s="165">
        <f t="shared" si="14"/>
        <v>70.099999999999994</v>
      </c>
    </row>
    <row r="809" spans="1:23" s="161" customFormat="1" ht="15" x14ac:dyDescent="0.3">
      <c r="A809" s="180" t="s">
        <v>2631</v>
      </c>
      <c r="B809" s="158" t="s">
        <v>2632</v>
      </c>
      <c r="C809" s="181" t="s">
        <v>2633</v>
      </c>
      <c r="D809" s="157" t="s">
        <v>5079</v>
      </c>
      <c r="E809" s="8" t="s">
        <v>92</v>
      </c>
      <c r="F809" s="8" t="s">
        <v>92</v>
      </c>
      <c r="G809" s="10" t="s">
        <v>72</v>
      </c>
      <c r="H809" s="10">
        <v>0</v>
      </c>
      <c r="I809" s="8" t="s">
        <v>73</v>
      </c>
      <c r="J809" s="72">
        <v>0</v>
      </c>
      <c r="K809" s="163">
        <v>350</v>
      </c>
      <c r="L809" s="163">
        <v>24</v>
      </c>
      <c r="M809" s="163">
        <v>24</v>
      </c>
      <c r="N809" s="163">
        <v>289</v>
      </c>
      <c r="O809" s="163">
        <v>52</v>
      </c>
      <c r="P809" s="163">
        <v>350</v>
      </c>
      <c r="Q809" s="164">
        <v>6</v>
      </c>
      <c r="R809" s="164">
        <v>105</v>
      </c>
      <c r="S809" s="164">
        <v>132.69999999999999</v>
      </c>
      <c r="T809" s="164">
        <v>26.7</v>
      </c>
      <c r="U809" s="164">
        <v>5</v>
      </c>
      <c r="V809" s="164">
        <v>4</v>
      </c>
      <c r="W809" s="165">
        <f t="shared" si="14"/>
        <v>279.39999999999998</v>
      </c>
    </row>
    <row r="810" spans="1:23" s="161" customFormat="1" ht="30" x14ac:dyDescent="0.3">
      <c r="A810" s="180" t="s">
        <v>2634</v>
      </c>
      <c r="B810" s="158" t="s">
        <v>2635</v>
      </c>
      <c r="C810" s="181" t="s">
        <v>2636</v>
      </c>
      <c r="D810" s="157" t="s">
        <v>212</v>
      </c>
      <c r="E810" s="8" t="s">
        <v>5082</v>
      </c>
      <c r="F810" s="8" t="s">
        <v>5083</v>
      </c>
      <c r="G810" s="10" t="s">
        <v>72</v>
      </c>
      <c r="H810" s="10">
        <v>0</v>
      </c>
      <c r="I810" s="8" t="s">
        <v>73</v>
      </c>
      <c r="J810" s="72">
        <v>0</v>
      </c>
      <c r="K810" s="163">
        <v>1771</v>
      </c>
      <c r="L810" s="163">
        <v>0</v>
      </c>
      <c r="M810" s="163">
        <v>0</v>
      </c>
      <c r="N810" s="163">
        <v>1393</v>
      </c>
      <c r="O810" s="163">
        <v>294</v>
      </c>
      <c r="P810" s="163">
        <v>300</v>
      </c>
      <c r="Q810" s="164">
        <v>18.7</v>
      </c>
      <c r="R810" s="164">
        <v>113</v>
      </c>
      <c r="S810" s="164">
        <v>28.7</v>
      </c>
      <c r="T810" s="164">
        <v>7.7</v>
      </c>
      <c r="U810" s="164">
        <v>5</v>
      </c>
      <c r="V810" s="164">
        <v>5</v>
      </c>
      <c r="W810" s="165">
        <f t="shared" si="14"/>
        <v>178.09999999999997</v>
      </c>
    </row>
    <row r="811" spans="1:23" s="161" customFormat="1" ht="15" x14ac:dyDescent="0.3">
      <c r="A811" s="180" t="s">
        <v>2637</v>
      </c>
      <c r="B811" s="158" t="s">
        <v>2638</v>
      </c>
      <c r="C811" s="181" t="s">
        <v>2639</v>
      </c>
      <c r="D811" s="157" t="s">
        <v>211</v>
      </c>
      <c r="E811" s="8" t="s">
        <v>71</v>
      </c>
      <c r="F811" s="8" t="s">
        <v>5081</v>
      </c>
      <c r="G811" s="10" t="s">
        <v>72</v>
      </c>
      <c r="H811" s="10">
        <v>0</v>
      </c>
      <c r="I811" s="8" t="s">
        <v>73</v>
      </c>
      <c r="J811" s="72">
        <v>0</v>
      </c>
      <c r="K811" s="163">
        <v>1314</v>
      </c>
      <c r="L811" s="163">
        <v>46</v>
      </c>
      <c r="M811" s="163">
        <v>0</v>
      </c>
      <c r="N811" s="163">
        <v>1159</v>
      </c>
      <c r="O811" s="163">
        <v>657</v>
      </c>
      <c r="P811" s="163">
        <v>137</v>
      </c>
      <c r="Q811" s="164">
        <v>8</v>
      </c>
      <c r="R811" s="164">
        <v>92</v>
      </c>
      <c r="S811" s="164">
        <v>31.5</v>
      </c>
      <c r="T811" s="164">
        <v>7.7</v>
      </c>
      <c r="U811" s="164">
        <v>4</v>
      </c>
      <c r="V811" s="164">
        <v>9</v>
      </c>
      <c r="W811" s="165">
        <f t="shared" si="14"/>
        <v>152.19999999999999</v>
      </c>
    </row>
    <row r="812" spans="1:23" s="161" customFormat="1" ht="15" x14ac:dyDescent="0.3">
      <c r="A812" s="180" t="s">
        <v>2640</v>
      </c>
      <c r="B812" s="158" t="s">
        <v>2641</v>
      </c>
      <c r="C812" s="181" t="s">
        <v>2642</v>
      </c>
      <c r="D812" s="157" t="s">
        <v>212</v>
      </c>
      <c r="E812" s="8" t="s">
        <v>5082</v>
      </c>
      <c r="F812" s="8" t="s">
        <v>5083</v>
      </c>
      <c r="G812" s="10" t="s">
        <v>72</v>
      </c>
      <c r="H812" s="10">
        <v>0</v>
      </c>
      <c r="I812" s="8" t="s">
        <v>73</v>
      </c>
      <c r="J812" s="72">
        <v>0</v>
      </c>
      <c r="K812" s="163">
        <v>352</v>
      </c>
      <c r="L812" s="163">
        <v>0</v>
      </c>
      <c r="M812" s="163">
        <v>0</v>
      </c>
      <c r="N812" s="163">
        <v>319</v>
      </c>
      <c r="O812" s="163">
        <v>45</v>
      </c>
      <c r="P812" s="163">
        <v>70</v>
      </c>
      <c r="Q812" s="164">
        <v>2</v>
      </c>
      <c r="R812" s="164">
        <v>27</v>
      </c>
      <c r="S812" s="164">
        <v>8.8000000000000007</v>
      </c>
      <c r="T812" s="164">
        <v>4.9000000000000004</v>
      </c>
      <c r="U812" s="164">
        <v>1</v>
      </c>
      <c r="V812" s="164">
        <v>4</v>
      </c>
      <c r="W812" s="165">
        <f t="shared" si="14"/>
        <v>47.699999999999996</v>
      </c>
    </row>
    <row r="813" spans="1:23" s="161" customFormat="1" ht="15" x14ac:dyDescent="0.3">
      <c r="A813" s="180" t="s">
        <v>2643</v>
      </c>
      <c r="B813" s="158" t="s">
        <v>2644</v>
      </c>
      <c r="C813" s="181" t="s">
        <v>2645</v>
      </c>
      <c r="D813" s="157" t="s">
        <v>5079</v>
      </c>
      <c r="E813" s="8" t="s">
        <v>92</v>
      </c>
      <c r="F813" s="8" t="s">
        <v>92</v>
      </c>
      <c r="G813" s="10" t="s">
        <v>72</v>
      </c>
      <c r="H813" s="10">
        <v>0</v>
      </c>
      <c r="I813" s="8" t="s">
        <v>73</v>
      </c>
      <c r="J813" s="72">
        <v>0</v>
      </c>
      <c r="K813" s="163">
        <v>615</v>
      </c>
      <c r="L813" s="163">
        <v>0</v>
      </c>
      <c r="M813" s="163">
        <v>0</v>
      </c>
      <c r="N813" s="163">
        <v>510</v>
      </c>
      <c r="O813" s="163">
        <v>185</v>
      </c>
      <c r="P813" s="163">
        <v>615</v>
      </c>
      <c r="Q813" s="164">
        <v>24</v>
      </c>
      <c r="R813" s="164">
        <v>111</v>
      </c>
      <c r="S813" s="164">
        <v>192</v>
      </c>
      <c r="T813" s="164">
        <v>48</v>
      </c>
      <c r="U813" s="164">
        <v>4</v>
      </c>
      <c r="V813" s="164">
        <v>6</v>
      </c>
      <c r="W813" s="165">
        <f t="shared" si="14"/>
        <v>385</v>
      </c>
    </row>
    <row r="814" spans="1:23" s="161" customFormat="1" ht="15" x14ac:dyDescent="0.3">
      <c r="A814" s="180" t="s">
        <v>2646</v>
      </c>
      <c r="B814" s="158" t="s">
        <v>2647</v>
      </c>
      <c r="C814" s="181" t="s">
        <v>2648</v>
      </c>
      <c r="D814" s="157" t="s">
        <v>212</v>
      </c>
      <c r="E814" s="8" t="s">
        <v>5082</v>
      </c>
      <c r="F814" s="8" t="s">
        <v>5083</v>
      </c>
      <c r="G814" s="10" t="s">
        <v>72</v>
      </c>
      <c r="H814" s="10">
        <v>0</v>
      </c>
      <c r="I814" s="8" t="s">
        <v>73</v>
      </c>
      <c r="J814" s="72">
        <v>0</v>
      </c>
      <c r="K814" s="163">
        <v>768</v>
      </c>
      <c r="L814" s="163">
        <v>0</v>
      </c>
      <c r="M814" s="163">
        <v>0</v>
      </c>
      <c r="N814" s="163">
        <v>591</v>
      </c>
      <c r="O814" s="163">
        <v>125</v>
      </c>
      <c r="P814" s="163">
        <v>138</v>
      </c>
      <c r="Q814" s="164">
        <v>13</v>
      </c>
      <c r="R814" s="164">
        <v>43</v>
      </c>
      <c r="S814" s="164">
        <v>8</v>
      </c>
      <c r="T814" s="164">
        <v>4.9000000000000004</v>
      </c>
      <c r="U814" s="164">
        <v>5</v>
      </c>
      <c r="V814" s="164">
        <v>3</v>
      </c>
      <c r="W814" s="165">
        <f t="shared" si="14"/>
        <v>76.900000000000006</v>
      </c>
    </row>
    <row r="815" spans="1:23" s="161" customFormat="1" ht="15" x14ac:dyDescent="0.3">
      <c r="A815" s="180" t="s">
        <v>2649</v>
      </c>
      <c r="B815" s="158" t="s">
        <v>2650</v>
      </c>
      <c r="C815" s="181" t="s">
        <v>2651</v>
      </c>
      <c r="D815" s="157" t="s">
        <v>211</v>
      </c>
      <c r="E815" s="8" t="s">
        <v>71</v>
      </c>
      <c r="F815" s="8" t="s">
        <v>5082</v>
      </c>
      <c r="G815" s="10" t="s">
        <v>72</v>
      </c>
      <c r="H815" s="10">
        <v>0</v>
      </c>
      <c r="I815" s="8" t="s">
        <v>73</v>
      </c>
      <c r="J815" s="72">
        <v>0</v>
      </c>
      <c r="K815" s="163">
        <v>971</v>
      </c>
      <c r="L815" s="163">
        <v>0</v>
      </c>
      <c r="M815" s="163">
        <v>0</v>
      </c>
      <c r="N815" s="163">
        <v>657</v>
      </c>
      <c r="O815" s="163">
        <v>241</v>
      </c>
      <c r="P815" s="163">
        <v>190</v>
      </c>
      <c r="Q815" s="164">
        <v>4</v>
      </c>
      <c r="R815" s="164">
        <v>71</v>
      </c>
      <c r="S815" s="164">
        <v>35.4</v>
      </c>
      <c r="T815" s="164">
        <v>5.7</v>
      </c>
      <c r="U815" s="164">
        <v>4</v>
      </c>
      <c r="V815" s="164">
        <v>4.5999999999999996</v>
      </c>
      <c r="W815" s="165">
        <f t="shared" si="14"/>
        <v>124.7</v>
      </c>
    </row>
    <row r="816" spans="1:23" s="161" customFormat="1" ht="15" x14ac:dyDescent="0.3">
      <c r="A816" s="180" t="s">
        <v>2652</v>
      </c>
      <c r="B816" s="158" t="s">
        <v>2653</v>
      </c>
      <c r="C816" s="181" t="s">
        <v>2654</v>
      </c>
      <c r="D816" s="157" t="s">
        <v>211</v>
      </c>
      <c r="E816" s="8" t="s">
        <v>71</v>
      </c>
      <c r="F816" s="8" t="s">
        <v>5081</v>
      </c>
      <c r="G816" s="10" t="s">
        <v>72</v>
      </c>
      <c r="H816" s="10">
        <v>0</v>
      </c>
      <c r="I816" s="8" t="s">
        <v>73</v>
      </c>
      <c r="J816" s="72">
        <v>0</v>
      </c>
      <c r="K816" s="163">
        <v>1180</v>
      </c>
      <c r="L816" s="163">
        <v>0</v>
      </c>
      <c r="M816" s="163">
        <v>0</v>
      </c>
      <c r="N816" s="163">
        <v>1052</v>
      </c>
      <c r="O816" s="163">
        <v>346</v>
      </c>
      <c r="P816" s="163">
        <v>168</v>
      </c>
      <c r="Q816" s="164">
        <v>3</v>
      </c>
      <c r="R816" s="164">
        <v>79</v>
      </c>
      <c r="S816" s="164">
        <v>23.3</v>
      </c>
      <c r="T816" s="164">
        <v>6.8</v>
      </c>
      <c r="U816" s="164">
        <v>4</v>
      </c>
      <c r="V816" s="164">
        <v>5</v>
      </c>
      <c r="W816" s="165">
        <f t="shared" si="14"/>
        <v>121.1</v>
      </c>
    </row>
    <row r="817" spans="1:23" s="161" customFormat="1" ht="15" x14ac:dyDescent="0.3">
      <c r="A817" s="180" t="s">
        <v>2655</v>
      </c>
      <c r="B817" s="158" t="s">
        <v>2656</v>
      </c>
      <c r="C817" s="181" t="s">
        <v>2657</v>
      </c>
      <c r="D817" s="157" t="s">
        <v>211</v>
      </c>
      <c r="E817" s="8" t="s">
        <v>71</v>
      </c>
      <c r="F817" s="8" t="s">
        <v>5081</v>
      </c>
      <c r="G817" s="10" t="s">
        <v>72</v>
      </c>
      <c r="H817" s="10">
        <v>0</v>
      </c>
      <c r="I817" s="8" t="s">
        <v>73</v>
      </c>
      <c r="J817" s="72">
        <v>0</v>
      </c>
      <c r="K817" s="163">
        <v>1546</v>
      </c>
      <c r="L817" s="163">
        <v>0</v>
      </c>
      <c r="M817" s="163">
        <v>0</v>
      </c>
      <c r="N817" s="163">
        <v>1117</v>
      </c>
      <c r="O817" s="163">
        <v>483</v>
      </c>
      <c r="P817" s="163">
        <v>212</v>
      </c>
      <c r="Q817" s="164">
        <v>16</v>
      </c>
      <c r="R817" s="164">
        <v>87</v>
      </c>
      <c r="S817" s="164">
        <v>37.5</v>
      </c>
      <c r="T817" s="164">
        <v>8.6</v>
      </c>
      <c r="U817" s="164">
        <v>5</v>
      </c>
      <c r="V817" s="164">
        <v>5</v>
      </c>
      <c r="W817" s="165">
        <f t="shared" si="14"/>
        <v>159.1</v>
      </c>
    </row>
    <row r="818" spans="1:23" s="161" customFormat="1" ht="15" x14ac:dyDescent="0.3">
      <c r="A818" s="180" t="s">
        <v>2658</v>
      </c>
      <c r="B818" s="158" t="s">
        <v>2659</v>
      </c>
      <c r="C818" s="181" t="s">
        <v>2660</v>
      </c>
      <c r="D818" s="157" t="s">
        <v>211</v>
      </c>
      <c r="E818" s="8" t="s">
        <v>71</v>
      </c>
      <c r="F818" s="8" t="s">
        <v>5081</v>
      </c>
      <c r="G818" s="10" t="s">
        <v>72</v>
      </c>
      <c r="H818" s="10">
        <v>0</v>
      </c>
      <c r="I818" s="8" t="s">
        <v>73</v>
      </c>
      <c r="J818" s="72">
        <v>0</v>
      </c>
      <c r="K818" s="163">
        <v>1595</v>
      </c>
      <c r="L818" s="163">
        <v>0</v>
      </c>
      <c r="M818" s="163">
        <v>0</v>
      </c>
      <c r="N818" s="163">
        <v>1347</v>
      </c>
      <c r="O818" s="163">
        <v>498</v>
      </c>
      <c r="P818" s="163">
        <v>274</v>
      </c>
      <c r="Q818" s="164">
        <v>10</v>
      </c>
      <c r="R818" s="164">
        <v>106</v>
      </c>
      <c r="S818" s="164">
        <v>38.4</v>
      </c>
      <c r="T818" s="164">
        <v>10.5</v>
      </c>
      <c r="U818" s="164">
        <v>5</v>
      </c>
      <c r="V818" s="164">
        <v>6</v>
      </c>
      <c r="W818" s="165">
        <f t="shared" si="14"/>
        <v>175.9</v>
      </c>
    </row>
    <row r="819" spans="1:23" s="161" customFormat="1" ht="15" x14ac:dyDescent="0.3">
      <c r="A819" s="180" t="s">
        <v>2661</v>
      </c>
      <c r="B819" s="158" t="s">
        <v>2662</v>
      </c>
      <c r="C819" s="181" t="s">
        <v>2663</v>
      </c>
      <c r="D819" s="157" t="s">
        <v>211</v>
      </c>
      <c r="E819" s="8" t="s">
        <v>71</v>
      </c>
      <c r="F819" s="8" t="s">
        <v>5081</v>
      </c>
      <c r="G819" s="10" t="s">
        <v>72</v>
      </c>
      <c r="H819" s="10">
        <v>0</v>
      </c>
      <c r="I819" s="8" t="s">
        <v>73</v>
      </c>
      <c r="J819" s="72">
        <v>0</v>
      </c>
      <c r="K819" s="163">
        <v>360</v>
      </c>
      <c r="L819" s="163">
        <v>31</v>
      </c>
      <c r="M819" s="163">
        <v>0</v>
      </c>
      <c r="N819" s="163">
        <v>271</v>
      </c>
      <c r="O819" s="163">
        <v>13</v>
      </c>
      <c r="P819" s="163">
        <v>45</v>
      </c>
      <c r="Q819" s="164">
        <v>8</v>
      </c>
      <c r="R819" s="164">
        <v>20</v>
      </c>
      <c r="S819" s="164">
        <v>10.4</v>
      </c>
      <c r="T819" s="164">
        <v>1.9</v>
      </c>
      <c r="U819" s="164">
        <v>2</v>
      </c>
      <c r="V819" s="164">
        <v>4</v>
      </c>
      <c r="W819" s="165">
        <f t="shared" si="14"/>
        <v>46.3</v>
      </c>
    </row>
    <row r="820" spans="1:23" s="161" customFormat="1" ht="15" x14ac:dyDescent="0.3">
      <c r="A820" s="180" t="s">
        <v>2664</v>
      </c>
      <c r="B820" s="158" t="s">
        <v>2665</v>
      </c>
      <c r="C820" s="181" t="s">
        <v>2666</v>
      </c>
      <c r="D820" s="157" t="s">
        <v>211</v>
      </c>
      <c r="E820" s="8" t="s">
        <v>71</v>
      </c>
      <c r="F820" s="8" t="s">
        <v>5081</v>
      </c>
      <c r="G820" s="10" t="s">
        <v>72</v>
      </c>
      <c r="H820" s="10">
        <v>0</v>
      </c>
      <c r="I820" s="8" t="s">
        <v>73</v>
      </c>
      <c r="J820" s="72">
        <v>0</v>
      </c>
      <c r="K820" s="163">
        <v>1465</v>
      </c>
      <c r="L820" s="163">
        <v>0</v>
      </c>
      <c r="M820" s="163">
        <v>0</v>
      </c>
      <c r="N820" s="163">
        <v>1246</v>
      </c>
      <c r="O820" s="163">
        <v>683</v>
      </c>
      <c r="P820" s="163">
        <v>283</v>
      </c>
      <c r="Q820" s="164">
        <v>26</v>
      </c>
      <c r="R820" s="164">
        <v>89</v>
      </c>
      <c r="S820" s="164">
        <v>38.299999999999997</v>
      </c>
      <c r="T820" s="164">
        <v>10.199999999999999</v>
      </c>
      <c r="U820" s="164">
        <v>5</v>
      </c>
      <c r="V820" s="164">
        <v>5</v>
      </c>
      <c r="W820" s="165">
        <f t="shared" si="14"/>
        <v>173.5</v>
      </c>
    </row>
    <row r="821" spans="1:23" s="161" customFormat="1" ht="15" x14ac:dyDescent="0.3">
      <c r="A821" s="180" t="s">
        <v>2667</v>
      </c>
      <c r="B821" s="158" t="s">
        <v>2668</v>
      </c>
      <c r="C821" s="181" t="s">
        <v>2669</v>
      </c>
      <c r="D821" s="157" t="s">
        <v>211</v>
      </c>
      <c r="E821" s="8" t="s">
        <v>71</v>
      </c>
      <c r="F821" s="8" t="s">
        <v>5081</v>
      </c>
      <c r="G821" s="10" t="s">
        <v>72</v>
      </c>
      <c r="H821" s="10">
        <v>0</v>
      </c>
      <c r="I821" s="8" t="s">
        <v>73</v>
      </c>
      <c r="J821" s="72">
        <v>0</v>
      </c>
      <c r="K821" s="163">
        <v>473</v>
      </c>
      <c r="L821" s="163">
        <v>47</v>
      </c>
      <c r="M821" s="163">
        <v>1</v>
      </c>
      <c r="N821" s="163">
        <v>349</v>
      </c>
      <c r="O821" s="163">
        <v>128</v>
      </c>
      <c r="P821" s="163">
        <v>96</v>
      </c>
      <c r="Q821" s="164">
        <v>18</v>
      </c>
      <c r="R821" s="164">
        <v>27</v>
      </c>
      <c r="S821" s="164">
        <v>19.7</v>
      </c>
      <c r="T821" s="164">
        <v>4.8</v>
      </c>
      <c r="U821" s="164">
        <v>3</v>
      </c>
      <c r="V821" s="164">
        <v>3</v>
      </c>
      <c r="W821" s="165">
        <f t="shared" si="14"/>
        <v>75.5</v>
      </c>
    </row>
    <row r="822" spans="1:23" s="161" customFormat="1" ht="15" x14ac:dyDescent="0.3">
      <c r="A822" s="180" t="s">
        <v>2670</v>
      </c>
      <c r="B822" s="158" t="s">
        <v>2671</v>
      </c>
      <c r="C822" s="181" t="s">
        <v>2672</v>
      </c>
      <c r="D822" s="157" t="s">
        <v>211</v>
      </c>
      <c r="E822" s="8" t="s">
        <v>71</v>
      </c>
      <c r="F822" s="8" t="s">
        <v>5081</v>
      </c>
      <c r="G822" s="10" t="s">
        <v>72</v>
      </c>
      <c r="H822" s="10">
        <v>0</v>
      </c>
      <c r="I822" s="8" t="s">
        <v>73</v>
      </c>
      <c r="J822" s="72">
        <v>0</v>
      </c>
      <c r="K822" s="163">
        <v>565</v>
      </c>
      <c r="L822" s="163">
        <v>31</v>
      </c>
      <c r="M822" s="163">
        <v>2</v>
      </c>
      <c r="N822" s="163">
        <v>331</v>
      </c>
      <c r="O822" s="163">
        <v>78</v>
      </c>
      <c r="P822" s="163">
        <v>67</v>
      </c>
      <c r="Q822" s="164">
        <v>2</v>
      </c>
      <c r="R822" s="164">
        <v>35</v>
      </c>
      <c r="S822" s="164">
        <v>9.9</v>
      </c>
      <c r="T822" s="164">
        <v>0</v>
      </c>
      <c r="U822" s="164">
        <v>2</v>
      </c>
      <c r="V822" s="164">
        <v>3</v>
      </c>
      <c r="W822" s="165">
        <f t="shared" si="14"/>
        <v>51.9</v>
      </c>
    </row>
    <row r="823" spans="1:23" s="161" customFormat="1" ht="15" x14ac:dyDescent="0.3">
      <c r="A823" s="180" t="s">
        <v>2673</v>
      </c>
      <c r="B823" s="158" t="s">
        <v>2674</v>
      </c>
      <c r="C823" s="181" t="s">
        <v>2675</v>
      </c>
      <c r="D823" s="157" t="s">
        <v>211</v>
      </c>
      <c r="E823" s="8" t="s">
        <v>71</v>
      </c>
      <c r="F823" s="8" t="s">
        <v>5081</v>
      </c>
      <c r="G823" s="10" t="s">
        <v>72</v>
      </c>
      <c r="H823" s="10">
        <v>0</v>
      </c>
      <c r="I823" s="8" t="s">
        <v>73</v>
      </c>
      <c r="J823" s="72">
        <v>0</v>
      </c>
      <c r="K823" s="163">
        <v>1827</v>
      </c>
      <c r="L823" s="163">
        <v>0</v>
      </c>
      <c r="M823" s="163">
        <v>0</v>
      </c>
      <c r="N823" s="163">
        <v>1672</v>
      </c>
      <c r="O823" s="163">
        <v>1045</v>
      </c>
      <c r="P823" s="163">
        <v>384</v>
      </c>
      <c r="Q823" s="164">
        <v>15</v>
      </c>
      <c r="R823" s="164">
        <v>135</v>
      </c>
      <c r="S823" s="164">
        <v>39</v>
      </c>
      <c r="T823" s="164">
        <v>14.2</v>
      </c>
      <c r="U823" s="164">
        <v>6</v>
      </c>
      <c r="V823" s="164">
        <v>9</v>
      </c>
      <c r="W823" s="165">
        <f t="shared" si="14"/>
        <v>218.2</v>
      </c>
    </row>
    <row r="824" spans="1:23" s="161" customFormat="1" ht="15" x14ac:dyDescent="0.3">
      <c r="A824" s="180" t="s">
        <v>2676</v>
      </c>
      <c r="B824" s="158" t="s">
        <v>2677</v>
      </c>
      <c r="C824" s="181" t="s">
        <v>2678</v>
      </c>
      <c r="D824" s="157" t="s">
        <v>211</v>
      </c>
      <c r="E824" s="8" t="s">
        <v>71</v>
      </c>
      <c r="F824" s="8" t="s">
        <v>5081</v>
      </c>
      <c r="G824" s="10" t="s">
        <v>72</v>
      </c>
      <c r="H824" s="10">
        <v>0</v>
      </c>
      <c r="I824" s="8" t="s">
        <v>73</v>
      </c>
      <c r="J824" s="72">
        <v>0</v>
      </c>
      <c r="K824" s="163">
        <v>1154</v>
      </c>
      <c r="L824" s="163">
        <v>95</v>
      </c>
      <c r="M824" s="163">
        <v>2</v>
      </c>
      <c r="N824" s="163">
        <v>1077</v>
      </c>
      <c r="O824" s="163">
        <v>432</v>
      </c>
      <c r="P824" s="163">
        <v>144</v>
      </c>
      <c r="Q824" s="164">
        <v>9</v>
      </c>
      <c r="R824" s="164">
        <v>73</v>
      </c>
      <c r="S824" s="164">
        <v>31.2</v>
      </c>
      <c r="T824" s="164">
        <v>6.7</v>
      </c>
      <c r="U824" s="164">
        <v>5</v>
      </c>
      <c r="V824" s="164">
        <v>7</v>
      </c>
      <c r="W824" s="165">
        <f t="shared" si="14"/>
        <v>131.9</v>
      </c>
    </row>
    <row r="825" spans="1:23" s="161" customFormat="1" ht="15" x14ac:dyDescent="0.3">
      <c r="A825" s="180" t="s">
        <v>2679</v>
      </c>
      <c r="B825" s="158" t="s">
        <v>2680</v>
      </c>
      <c r="C825" s="181" t="s">
        <v>2681</v>
      </c>
      <c r="D825" s="157" t="s">
        <v>211</v>
      </c>
      <c r="E825" s="8" t="s">
        <v>71</v>
      </c>
      <c r="F825" s="8" t="s">
        <v>5081</v>
      </c>
      <c r="G825" s="10" t="s">
        <v>72</v>
      </c>
      <c r="H825" s="10">
        <v>0</v>
      </c>
      <c r="I825" s="8" t="s">
        <v>73</v>
      </c>
      <c r="J825" s="72">
        <v>0</v>
      </c>
      <c r="K825" s="163">
        <v>1302</v>
      </c>
      <c r="L825" s="163">
        <v>78</v>
      </c>
      <c r="M825" s="163">
        <v>2</v>
      </c>
      <c r="N825" s="163">
        <v>1024</v>
      </c>
      <c r="O825" s="163">
        <v>329</v>
      </c>
      <c r="P825" s="163">
        <v>158</v>
      </c>
      <c r="Q825" s="164">
        <v>10</v>
      </c>
      <c r="R825" s="164">
        <v>82</v>
      </c>
      <c r="S825" s="164">
        <v>37.200000000000003</v>
      </c>
      <c r="T825" s="164">
        <v>7.6</v>
      </c>
      <c r="U825" s="164">
        <v>3</v>
      </c>
      <c r="V825" s="164">
        <v>4</v>
      </c>
      <c r="W825" s="165">
        <f t="shared" si="14"/>
        <v>143.79999999999998</v>
      </c>
    </row>
    <row r="826" spans="1:23" s="161" customFormat="1" ht="15" x14ac:dyDescent="0.3">
      <c r="A826" s="180" t="s">
        <v>2682</v>
      </c>
      <c r="B826" s="158" t="s">
        <v>2683</v>
      </c>
      <c r="C826" s="181" t="s">
        <v>2684</v>
      </c>
      <c r="D826" s="157" t="s">
        <v>211</v>
      </c>
      <c r="E826" s="8" t="s">
        <v>71</v>
      </c>
      <c r="F826" s="8" t="s">
        <v>5081</v>
      </c>
      <c r="G826" s="10" t="s">
        <v>72</v>
      </c>
      <c r="H826" s="10">
        <v>0</v>
      </c>
      <c r="I826" s="8" t="s">
        <v>73</v>
      </c>
      <c r="J826" s="72">
        <v>0</v>
      </c>
      <c r="K826" s="163">
        <v>905</v>
      </c>
      <c r="L826" s="163">
        <v>31</v>
      </c>
      <c r="M826" s="163">
        <v>1</v>
      </c>
      <c r="N826" s="163">
        <v>826</v>
      </c>
      <c r="O826" s="163">
        <v>473</v>
      </c>
      <c r="P826" s="163">
        <v>99</v>
      </c>
      <c r="Q826" s="164">
        <v>6</v>
      </c>
      <c r="R826" s="164">
        <v>63</v>
      </c>
      <c r="S826" s="164">
        <v>27.1</v>
      </c>
      <c r="T826" s="164">
        <v>4.9000000000000004</v>
      </c>
      <c r="U826" s="164">
        <v>3</v>
      </c>
      <c r="V826" s="164">
        <v>3</v>
      </c>
      <c r="W826" s="165">
        <f t="shared" si="14"/>
        <v>107</v>
      </c>
    </row>
    <row r="827" spans="1:23" s="161" customFormat="1" ht="15" x14ac:dyDescent="0.3">
      <c r="A827" s="180" t="s">
        <v>2685</v>
      </c>
      <c r="B827" s="158" t="s">
        <v>2686</v>
      </c>
      <c r="C827" s="181" t="s">
        <v>2687</v>
      </c>
      <c r="D827" s="157" t="s">
        <v>5079</v>
      </c>
      <c r="E827" s="8" t="s">
        <v>92</v>
      </c>
      <c r="F827" s="8" t="s">
        <v>92</v>
      </c>
      <c r="G827" s="10" t="s">
        <v>72</v>
      </c>
      <c r="H827" s="10">
        <v>0</v>
      </c>
      <c r="I827" s="8" t="s">
        <v>73</v>
      </c>
      <c r="J827" s="72">
        <v>0</v>
      </c>
      <c r="K827" s="163">
        <v>286</v>
      </c>
      <c r="L827" s="163">
        <v>0</v>
      </c>
      <c r="M827" s="163">
        <v>0</v>
      </c>
      <c r="N827" s="163">
        <v>233</v>
      </c>
      <c r="O827" s="163">
        <v>14</v>
      </c>
      <c r="P827" s="163">
        <v>286</v>
      </c>
      <c r="Q827" s="164">
        <v>14</v>
      </c>
      <c r="R827" s="164">
        <v>52</v>
      </c>
      <c r="S827" s="164">
        <v>72.900000000000006</v>
      </c>
      <c r="T827" s="164">
        <v>4.5999999999999996</v>
      </c>
      <c r="U827" s="164">
        <v>4</v>
      </c>
      <c r="V827" s="164">
        <v>5</v>
      </c>
      <c r="W827" s="165">
        <f t="shared" si="14"/>
        <v>152.5</v>
      </c>
    </row>
    <row r="828" spans="1:23" s="161" customFormat="1" ht="15" x14ac:dyDescent="0.3">
      <c r="A828" s="180" t="s">
        <v>2688</v>
      </c>
      <c r="B828" s="158" t="s">
        <v>2689</v>
      </c>
      <c r="C828" s="181" t="s">
        <v>2690</v>
      </c>
      <c r="D828" s="157" t="s">
        <v>211</v>
      </c>
      <c r="E828" s="8" t="s">
        <v>71</v>
      </c>
      <c r="F828" s="8" t="s">
        <v>5081</v>
      </c>
      <c r="G828" s="10" t="s">
        <v>72</v>
      </c>
      <c r="H828" s="10">
        <v>0</v>
      </c>
      <c r="I828" s="8" t="s">
        <v>73</v>
      </c>
      <c r="J828" s="72">
        <v>0</v>
      </c>
      <c r="K828" s="163">
        <v>987</v>
      </c>
      <c r="L828" s="163">
        <v>31</v>
      </c>
      <c r="M828" s="163">
        <v>0</v>
      </c>
      <c r="N828" s="163">
        <v>691</v>
      </c>
      <c r="O828" s="163">
        <v>388</v>
      </c>
      <c r="P828" s="163">
        <v>116</v>
      </c>
      <c r="Q828" s="164">
        <v>15</v>
      </c>
      <c r="R828" s="164">
        <v>54</v>
      </c>
      <c r="S828" s="164">
        <v>28.1</v>
      </c>
      <c r="T828" s="164">
        <v>5.9</v>
      </c>
      <c r="U828" s="164">
        <v>4</v>
      </c>
      <c r="V828" s="164">
        <v>6</v>
      </c>
      <c r="W828" s="165">
        <f t="shared" si="14"/>
        <v>113</v>
      </c>
    </row>
    <row r="829" spans="1:23" s="161" customFormat="1" ht="15" x14ac:dyDescent="0.3">
      <c r="A829" s="180" t="s">
        <v>2691</v>
      </c>
      <c r="B829" s="158" t="s">
        <v>2692</v>
      </c>
      <c r="C829" s="181" t="s">
        <v>2693</v>
      </c>
      <c r="D829" s="157" t="s">
        <v>212</v>
      </c>
      <c r="E829" s="8" t="s">
        <v>5082</v>
      </c>
      <c r="F829" s="8" t="s">
        <v>5083</v>
      </c>
      <c r="G829" s="10" t="s">
        <v>72</v>
      </c>
      <c r="H829" s="10">
        <v>0</v>
      </c>
      <c r="I829" s="8" t="s">
        <v>73</v>
      </c>
      <c r="J829" s="72">
        <v>0</v>
      </c>
      <c r="K829" s="163">
        <v>1076</v>
      </c>
      <c r="L829" s="163">
        <v>0</v>
      </c>
      <c r="M829" s="163">
        <v>0</v>
      </c>
      <c r="N829" s="163">
        <v>626</v>
      </c>
      <c r="O829" s="163">
        <v>140</v>
      </c>
      <c r="P829" s="163">
        <v>160</v>
      </c>
      <c r="Q829" s="164">
        <v>13</v>
      </c>
      <c r="R829" s="164">
        <v>55</v>
      </c>
      <c r="S829" s="164">
        <v>16.899999999999999</v>
      </c>
      <c r="T829" s="164">
        <v>6.9</v>
      </c>
      <c r="U829" s="164">
        <v>4</v>
      </c>
      <c r="V829" s="164">
        <v>4</v>
      </c>
      <c r="W829" s="165">
        <f t="shared" si="14"/>
        <v>99.800000000000011</v>
      </c>
    </row>
    <row r="830" spans="1:23" s="161" customFormat="1" ht="15" x14ac:dyDescent="0.3">
      <c r="A830" s="180" t="s">
        <v>2694</v>
      </c>
      <c r="B830" s="158" t="s">
        <v>2695</v>
      </c>
      <c r="C830" s="181" t="s">
        <v>2696</v>
      </c>
      <c r="D830" s="157" t="s">
        <v>211</v>
      </c>
      <c r="E830" s="8" t="s">
        <v>71</v>
      </c>
      <c r="F830" s="8" t="s">
        <v>5081</v>
      </c>
      <c r="G830" s="10" t="s">
        <v>72</v>
      </c>
      <c r="H830" s="10">
        <v>0</v>
      </c>
      <c r="I830" s="8" t="s">
        <v>73</v>
      </c>
      <c r="J830" s="72">
        <v>0</v>
      </c>
      <c r="K830" s="163">
        <v>655</v>
      </c>
      <c r="L830" s="163">
        <v>31</v>
      </c>
      <c r="M830" s="163">
        <v>1</v>
      </c>
      <c r="N830" s="163">
        <v>447</v>
      </c>
      <c r="O830" s="163">
        <v>73</v>
      </c>
      <c r="P830" s="163">
        <v>111</v>
      </c>
      <c r="Q830" s="164">
        <v>7</v>
      </c>
      <c r="R830" s="164">
        <v>39</v>
      </c>
      <c r="S830" s="164">
        <v>18.3</v>
      </c>
      <c r="T830" s="164">
        <v>4.8</v>
      </c>
      <c r="U830" s="164">
        <v>1</v>
      </c>
      <c r="V830" s="164">
        <v>3</v>
      </c>
      <c r="W830" s="165">
        <f t="shared" si="14"/>
        <v>73.099999999999994</v>
      </c>
    </row>
    <row r="831" spans="1:23" s="161" customFormat="1" ht="30" x14ac:dyDescent="0.3">
      <c r="A831" s="180" t="s">
        <v>2697</v>
      </c>
      <c r="B831" s="158" t="s">
        <v>2698</v>
      </c>
      <c r="C831" s="181" t="s">
        <v>2699</v>
      </c>
      <c r="D831" s="157" t="s">
        <v>211</v>
      </c>
      <c r="E831" s="8" t="s">
        <v>71</v>
      </c>
      <c r="F831" s="8" t="s">
        <v>5087</v>
      </c>
      <c r="G831" s="10" t="s">
        <v>72</v>
      </c>
      <c r="H831" s="10">
        <v>0</v>
      </c>
      <c r="I831" s="8" t="s">
        <v>73</v>
      </c>
      <c r="J831" s="72">
        <v>0</v>
      </c>
      <c r="K831" s="163">
        <v>460</v>
      </c>
      <c r="L831" s="163">
        <v>14</v>
      </c>
      <c r="M831" s="163">
        <v>2</v>
      </c>
      <c r="N831" s="163">
        <v>379</v>
      </c>
      <c r="O831" s="163">
        <v>306</v>
      </c>
      <c r="P831" s="163">
        <v>100</v>
      </c>
      <c r="Q831" s="164">
        <v>3</v>
      </c>
      <c r="R831" s="164">
        <v>38</v>
      </c>
      <c r="S831" s="164">
        <v>20.7</v>
      </c>
      <c r="T831" s="164">
        <v>4.7</v>
      </c>
      <c r="U831" s="164">
        <v>2</v>
      </c>
      <c r="V831" s="164">
        <v>4</v>
      </c>
      <c r="W831" s="165">
        <f t="shared" si="14"/>
        <v>72.400000000000006</v>
      </c>
    </row>
    <row r="832" spans="1:23" s="161" customFormat="1" ht="15" x14ac:dyDescent="0.3">
      <c r="A832" s="180" t="s">
        <v>2700</v>
      </c>
      <c r="B832" s="158" t="s">
        <v>2701</v>
      </c>
      <c r="C832" s="181" t="s">
        <v>2702</v>
      </c>
      <c r="D832" s="157" t="s">
        <v>211</v>
      </c>
      <c r="E832" s="8" t="s">
        <v>71</v>
      </c>
      <c r="F832" s="8" t="s">
        <v>5081</v>
      </c>
      <c r="G832" s="10" t="s">
        <v>72</v>
      </c>
      <c r="H832" s="10">
        <v>0</v>
      </c>
      <c r="I832" s="8" t="s">
        <v>73</v>
      </c>
      <c r="J832" s="72">
        <v>0</v>
      </c>
      <c r="K832" s="163">
        <v>680</v>
      </c>
      <c r="L832" s="163">
        <v>31</v>
      </c>
      <c r="M832" s="163">
        <v>3</v>
      </c>
      <c r="N832" s="163">
        <v>596</v>
      </c>
      <c r="O832" s="163">
        <v>202</v>
      </c>
      <c r="P832" s="163">
        <v>112</v>
      </c>
      <c r="Q832" s="164">
        <v>9</v>
      </c>
      <c r="R832" s="164">
        <v>46</v>
      </c>
      <c r="S832" s="164">
        <v>21</v>
      </c>
      <c r="T832" s="164">
        <v>2.9</v>
      </c>
      <c r="U832" s="164">
        <v>3</v>
      </c>
      <c r="V832" s="164">
        <v>3</v>
      </c>
      <c r="W832" s="165">
        <f t="shared" si="14"/>
        <v>84.9</v>
      </c>
    </row>
    <row r="833" spans="1:23" s="161" customFormat="1" ht="15" x14ac:dyDescent="0.3">
      <c r="A833" s="180" t="s">
        <v>2703</v>
      </c>
      <c r="B833" s="158" t="s">
        <v>2704</v>
      </c>
      <c r="C833" s="181" t="s">
        <v>2705</v>
      </c>
      <c r="D833" s="157" t="s">
        <v>211</v>
      </c>
      <c r="E833" s="8" t="s">
        <v>71</v>
      </c>
      <c r="F833" s="8" t="s">
        <v>5081</v>
      </c>
      <c r="G833" s="10" t="s">
        <v>72</v>
      </c>
      <c r="H833" s="10">
        <v>0</v>
      </c>
      <c r="I833" s="8" t="s">
        <v>73</v>
      </c>
      <c r="J833" s="72">
        <v>0</v>
      </c>
      <c r="K833" s="163">
        <v>527</v>
      </c>
      <c r="L833" s="163">
        <v>31</v>
      </c>
      <c r="M833" s="163">
        <v>0</v>
      </c>
      <c r="N833" s="163">
        <v>300</v>
      </c>
      <c r="O833" s="163">
        <v>71</v>
      </c>
      <c r="P833" s="163">
        <v>84</v>
      </c>
      <c r="Q833" s="164">
        <v>1</v>
      </c>
      <c r="R833" s="164">
        <v>39</v>
      </c>
      <c r="S833" s="164">
        <v>15</v>
      </c>
      <c r="T833" s="164">
        <v>2.8</v>
      </c>
      <c r="U833" s="164">
        <v>2</v>
      </c>
      <c r="V833" s="164">
        <v>3</v>
      </c>
      <c r="W833" s="165">
        <f t="shared" si="14"/>
        <v>62.8</v>
      </c>
    </row>
    <row r="834" spans="1:23" s="161" customFormat="1" ht="15" x14ac:dyDescent="0.3">
      <c r="A834" s="180" t="s">
        <v>2706</v>
      </c>
      <c r="B834" s="158" t="s">
        <v>2707</v>
      </c>
      <c r="C834" s="181" t="s">
        <v>2708</v>
      </c>
      <c r="D834" s="157" t="s">
        <v>211</v>
      </c>
      <c r="E834" s="8" t="s">
        <v>71</v>
      </c>
      <c r="F834" s="8" t="s">
        <v>5081</v>
      </c>
      <c r="G834" s="10" t="s">
        <v>72</v>
      </c>
      <c r="H834" s="10">
        <v>0</v>
      </c>
      <c r="I834" s="8" t="s">
        <v>73</v>
      </c>
      <c r="J834" s="72">
        <v>0</v>
      </c>
      <c r="K834" s="163">
        <v>943</v>
      </c>
      <c r="L834" s="163">
        <v>31</v>
      </c>
      <c r="M834" s="163">
        <v>2</v>
      </c>
      <c r="N834" s="163">
        <v>638</v>
      </c>
      <c r="O834" s="163">
        <v>175</v>
      </c>
      <c r="P834" s="163">
        <v>100</v>
      </c>
      <c r="Q834" s="164">
        <v>12</v>
      </c>
      <c r="R834" s="164">
        <v>54</v>
      </c>
      <c r="S834" s="164">
        <v>27.9</v>
      </c>
      <c r="T834" s="164">
        <v>4.8</v>
      </c>
      <c r="U834" s="164">
        <v>2</v>
      </c>
      <c r="V834" s="164">
        <v>2</v>
      </c>
      <c r="W834" s="165">
        <f t="shared" si="14"/>
        <v>102.7</v>
      </c>
    </row>
    <row r="835" spans="1:23" s="161" customFormat="1" ht="15" x14ac:dyDescent="0.3">
      <c r="A835" s="180" t="s">
        <v>2709</v>
      </c>
      <c r="B835" s="158" t="s">
        <v>2710</v>
      </c>
      <c r="C835" s="181" t="s">
        <v>2711</v>
      </c>
      <c r="D835" s="157" t="s">
        <v>211</v>
      </c>
      <c r="E835" s="8" t="s">
        <v>71</v>
      </c>
      <c r="F835" s="8" t="s">
        <v>5081</v>
      </c>
      <c r="G835" s="10" t="s">
        <v>72</v>
      </c>
      <c r="H835" s="10">
        <v>0</v>
      </c>
      <c r="I835" s="8" t="s">
        <v>73</v>
      </c>
      <c r="J835" s="72">
        <v>0</v>
      </c>
      <c r="K835" s="163">
        <v>942</v>
      </c>
      <c r="L835" s="163">
        <v>0</v>
      </c>
      <c r="M835" s="163">
        <v>0</v>
      </c>
      <c r="N835" s="163">
        <v>773</v>
      </c>
      <c r="O835" s="163">
        <v>171</v>
      </c>
      <c r="P835" s="163">
        <v>122</v>
      </c>
      <c r="Q835" s="164">
        <v>3</v>
      </c>
      <c r="R835" s="164">
        <v>55</v>
      </c>
      <c r="S835" s="164">
        <v>13.4</v>
      </c>
      <c r="T835" s="164">
        <v>7.2</v>
      </c>
      <c r="U835" s="164">
        <v>4</v>
      </c>
      <c r="V835" s="164">
        <v>3</v>
      </c>
      <c r="W835" s="165">
        <f t="shared" si="14"/>
        <v>85.600000000000009</v>
      </c>
    </row>
    <row r="836" spans="1:23" s="161" customFormat="1" ht="15" x14ac:dyDescent="0.3">
      <c r="A836" s="180" t="s">
        <v>2712</v>
      </c>
      <c r="B836" s="158" t="s">
        <v>2713</v>
      </c>
      <c r="C836" s="181" t="s">
        <v>2714</v>
      </c>
      <c r="D836" s="157" t="s">
        <v>211</v>
      </c>
      <c r="E836" s="8" t="s">
        <v>71</v>
      </c>
      <c r="F836" s="8" t="s">
        <v>5081</v>
      </c>
      <c r="G836" s="10" t="s">
        <v>72</v>
      </c>
      <c r="H836" s="10">
        <v>0</v>
      </c>
      <c r="I836" s="8" t="s">
        <v>73</v>
      </c>
      <c r="J836" s="72">
        <v>0</v>
      </c>
      <c r="K836" s="163">
        <v>558</v>
      </c>
      <c r="L836" s="163">
        <v>31</v>
      </c>
      <c r="M836" s="163">
        <v>0</v>
      </c>
      <c r="N836" s="163">
        <v>507</v>
      </c>
      <c r="O836" s="163">
        <v>64</v>
      </c>
      <c r="P836" s="163">
        <v>97</v>
      </c>
      <c r="Q836" s="164">
        <v>22</v>
      </c>
      <c r="R836" s="164">
        <v>19</v>
      </c>
      <c r="S836" s="164">
        <v>19.8</v>
      </c>
      <c r="T836" s="164">
        <v>2.9</v>
      </c>
      <c r="U836" s="164">
        <v>3</v>
      </c>
      <c r="V836" s="164">
        <v>5</v>
      </c>
      <c r="W836" s="165">
        <f t="shared" si="14"/>
        <v>71.699999999999989</v>
      </c>
    </row>
    <row r="837" spans="1:23" s="161" customFormat="1" ht="15" x14ac:dyDescent="0.3">
      <c r="A837" s="180" t="s">
        <v>2715</v>
      </c>
      <c r="B837" s="158" t="s">
        <v>2716</v>
      </c>
      <c r="C837" s="181" t="s">
        <v>2717</v>
      </c>
      <c r="D837" s="157" t="s">
        <v>211</v>
      </c>
      <c r="E837" s="8" t="s">
        <v>71</v>
      </c>
      <c r="F837" s="8" t="s">
        <v>5081</v>
      </c>
      <c r="G837" s="10" t="s">
        <v>72</v>
      </c>
      <c r="H837" s="10">
        <v>0</v>
      </c>
      <c r="I837" s="8" t="s">
        <v>73</v>
      </c>
      <c r="J837" s="72">
        <v>0</v>
      </c>
      <c r="K837" s="163">
        <v>668</v>
      </c>
      <c r="L837" s="163">
        <v>31</v>
      </c>
      <c r="M837" s="163">
        <v>1</v>
      </c>
      <c r="N837" s="163">
        <v>600</v>
      </c>
      <c r="O837" s="163">
        <v>97</v>
      </c>
      <c r="P837" s="163">
        <v>96</v>
      </c>
      <c r="Q837" s="164">
        <v>5</v>
      </c>
      <c r="R837" s="164">
        <v>41</v>
      </c>
      <c r="S837" s="164">
        <v>17</v>
      </c>
      <c r="T837" s="164">
        <v>3.8</v>
      </c>
      <c r="U837" s="164">
        <v>3</v>
      </c>
      <c r="V837" s="164">
        <v>3</v>
      </c>
      <c r="W837" s="165">
        <f t="shared" si="14"/>
        <v>72.8</v>
      </c>
    </row>
    <row r="838" spans="1:23" s="161" customFormat="1" ht="15" x14ac:dyDescent="0.3">
      <c r="A838" s="180" t="s">
        <v>2718</v>
      </c>
      <c r="B838" s="158" t="s">
        <v>2719</v>
      </c>
      <c r="C838" s="181" t="s">
        <v>2720</v>
      </c>
      <c r="D838" s="157" t="s">
        <v>211</v>
      </c>
      <c r="E838" s="8" t="s">
        <v>71</v>
      </c>
      <c r="F838" s="8" t="s">
        <v>5081</v>
      </c>
      <c r="G838" s="10" t="s">
        <v>72</v>
      </c>
      <c r="H838" s="10">
        <v>0</v>
      </c>
      <c r="I838" s="8" t="s">
        <v>73</v>
      </c>
      <c r="J838" s="72">
        <v>0</v>
      </c>
      <c r="K838" s="163">
        <v>427</v>
      </c>
      <c r="L838" s="163">
        <v>0</v>
      </c>
      <c r="M838" s="163">
        <v>0</v>
      </c>
      <c r="N838" s="163">
        <v>301</v>
      </c>
      <c r="O838" s="163">
        <v>28</v>
      </c>
      <c r="P838" s="163">
        <v>86</v>
      </c>
      <c r="Q838" s="164">
        <v>6</v>
      </c>
      <c r="R838" s="164">
        <v>27</v>
      </c>
      <c r="S838" s="164">
        <v>10.7</v>
      </c>
      <c r="T838" s="164">
        <v>3.8</v>
      </c>
      <c r="U838" s="164">
        <v>3</v>
      </c>
      <c r="V838" s="164">
        <v>3</v>
      </c>
      <c r="W838" s="165">
        <f t="shared" si="14"/>
        <v>53.5</v>
      </c>
    </row>
    <row r="839" spans="1:23" s="161" customFormat="1" ht="15" x14ac:dyDescent="0.3">
      <c r="A839" s="180" t="s">
        <v>2721</v>
      </c>
      <c r="B839" s="158" t="s">
        <v>2722</v>
      </c>
      <c r="C839" s="181" t="s">
        <v>2723</v>
      </c>
      <c r="D839" s="157" t="s">
        <v>211</v>
      </c>
      <c r="E839" s="8" t="s">
        <v>71</v>
      </c>
      <c r="F839" s="8" t="s">
        <v>5081</v>
      </c>
      <c r="G839" s="10" t="s">
        <v>72</v>
      </c>
      <c r="H839" s="10">
        <v>0</v>
      </c>
      <c r="I839" s="8" t="s">
        <v>73</v>
      </c>
      <c r="J839" s="72">
        <v>0</v>
      </c>
      <c r="K839" s="163">
        <v>358</v>
      </c>
      <c r="L839" s="163">
        <v>47</v>
      </c>
      <c r="M839" s="163">
        <v>0</v>
      </c>
      <c r="N839" s="163">
        <v>281</v>
      </c>
      <c r="O839" s="163">
        <v>16</v>
      </c>
      <c r="P839" s="163">
        <v>74</v>
      </c>
      <c r="Q839" s="164">
        <v>4</v>
      </c>
      <c r="R839" s="164">
        <v>31</v>
      </c>
      <c r="S839" s="164">
        <v>14.8</v>
      </c>
      <c r="T839" s="164">
        <v>4.8</v>
      </c>
      <c r="U839" s="164">
        <v>2</v>
      </c>
      <c r="V839" s="164">
        <v>2</v>
      </c>
      <c r="W839" s="165">
        <f t="shared" si="14"/>
        <v>58.599999999999994</v>
      </c>
    </row>
    <row r="840" spans="1:23" s="161" customFormat="1" ht="15" x14ac:dyDescent="0.3">
      <c r="A840" s="180" t="s">
        <v>2724</v>
      </c>
      <c r="B840" s="158" t="s">
        <v>2725</v>
      </c>
      <c r="C840" s="181" t="s">
        <v>2726</v>
      </c>
      <c r="D840" s="157" t="s">
        <v>211</v>
      </c>
      <c r="E840" s="8" t="s">
        <v>71</v>
      </c>
      <c r="F840" s="8" t="s">
        <v>5081</v>
      </c>
      <c r="G840" s="10" t="s">
        <v>72</v>
      </c>
      <c r="H840" s="10">
        <v>0</v>
      </c>
      <c r="I840" s="8" t="s">
        <v>73</v>
      </c>
      <c r="J840" s="72">
        <v>0</v>
      </c>
      <c r="K840" s="163">
        <v>284</v>
      </c>
      <c r="L840" s="163">
        <v>0</v>
      </c>
      <c r="M840" s="163">
        <v>0</v>
      </c>
      <c r="N840" s="163">
        <v>223</v>
      </c>
      <c r="O840" s="163">
        <v>15</v>
      </c>
      <c r="P840" s="163">
        <v>47</v>
      </c>
      <c r="Q840" s="164">
        <v>1</v>
      </c>
      <c r="R840" s="164">
        <v>18</v>
      </c>
      <c r="S840" s="164">
        <v>6.6</v>
      </c>
      <c r="T840" s="164">
        <v>1.5</v>
      </c>
      <c r="U840" s="164">
        <v>2</v>
      </c>
      <c r="V840" s="164">
        <v>1</v>
      </c>
      <c r="W840" s="165">
        <f t="shared" si="14"/>
        <v>30.1</v>
      </c>
    </row>
    <row r="841" spans="1:23" s="161" customFormat="1" ht="15" x14ac:dyDescent="0.3">
      <c r="A841" s="180" t="s">
        <v>2727</v>
      </c>
      <c r="B841" s="158" t="s">
        <v>2728</v>
      </c>
      <c r="C841" s="181" t="s">
        <v>2729</v>
      </c>
      <c r="D841" s="157" t="s">
        <v>211</v>
      </c>
      <c r="E841" s="8" t="s">
        <v>71</v>
      </c>
      <c r="F841" s="8" t="s">
        <v>5081</v>
      </c>
      <c r="G841" s="10" t="s">
        <v>72</v>
      </c>
      <c r="H841" s="10">
        <v>0</v>
      </c>
      <c r="I841" s="8" t="s">
        <v>73</v>
      </c>
      <c r="J841" s="72">
        <v>0</v>
      </c>
      <c r="K841" s="163">
        <v>358</v>
      </c>
      <c r="L841" s="163">
        <v>31</v>
      </c>
      <c r="M841" s="163">
        <v>0</v>
      </c>
      <c r="N841" s="163">
        <v>334</v>
      </c>
      <c r="O841" s="163">
        <v>19</v>
      </c>
      <c r="P841" s="163">
        <v>98</v>
      </c>
      <c r="Q841" s="164">
        <v>4</v>
      </c>
      <c r="R841" s="164">
        <v>30</v>
      </c>
      <c r="S841" s="164">
        <v>16</v>
      </c>
      <c r="T841" s="164">
        <v>4.8</v>
      </c>
      <c r="U841" s="164">
        <v>2</v>
      </c>
      <c r="V841" s="164">
        <v>4</v>
      </c>
      <c r="W841" s="165">
        <f t="shared" si="14"/>
        <v>60.8</v>
      </c>
    </row>
    <row r="842" spans="1:23" s="161" customFormat="1" ht="15" x14ac:dyDescent="0.3">
      <c r="A842" s="180" t="s">
        <v>2730</v>
      </c>
      <c r="B842" s="158" t="s">
        <v>2731</v>
      </c>
      <c r="C842" s="181" t="s">
        <v>2732</v>
      </c>
      <c r="D842" s="157" t="s">
        <v>211</v>
      </c>
      <c r="E842" s="8" t="s">
        <v>71</v>
      </c>
      <c r="F842" s="8" t="s">
        <v>5081</v>
      </c>
      <c r="G842" s="10" t="s">
        <v>72</v>
      </c>
      <c r="H842" s="10">
        <v>0</v>
      </c>
      <c r="I842" s="8" t="s">
        <v>73</v>
      </c>
      <c r="J842" s="72">
        <v>0</v>
      </c>
      <c r="K842" s="163">
        <v>457</v>
      </c>
      <c r="L842" s="163">
        <v>0</v>
      </c>
      <c r="M842" s="163">
        <v>0</v>
      </c>
      <c r="N842" s="163">
        <v>179</v>
      </c>
      <c r="O842" s="163">
        <v>27</v>
      </c>
      <c r="P842" s="163">
        <v>77</v>
      </c>
      <c r="Q842" s="164">
        <v>3</v>
      </c>
      <c r="R842" s="164">
        <v>32</v>
      </c>
      <c r="S842" s="164">
        <v>20.8</v>
      </c>
      <c r="T842" s="164">
        <v>5.6</v>
      </c>
      <c r="U842" s="164">
        <v>2</v>
      </c>
      <c r="V842" s="164">
        <v>3</v>
      </c>
      <c r="W842" s="165">
        <f t="shared" si="14"/>
        <v>66.400000000000006</v>
      </c>
    </row>
    <row r="843" spans="1:23" s="161" customFormat="1" ht="15" x14ac:dyDescent="0.3">
      <c r="A843" s="180" t="s">
        <v>2733</v>
      </c>
      <c r="B843" s="158" t="s">
        <v>2734</v>
      </c>
      <c r="C843" s="181" t="s">
        <v>2735</v>
      </c>
      <c r="D843" s="157" t="s">
        <v>213</v>
      </c>
      <c r="E843" s="8" t="s">
        <v>71</v>
      </c>
      <c r="F843" s="8" t="s">
        <v>5083</v>
      </c>
      <c r="G843" s="10" t="s">
        <v>72</v>
      </c>
      <c r="H843" s="10">
        <v>0</v>
      </c>
      <c r="I843" s="8" t="s">
        <v>73</v>
      </c>
      <c r="J843" s="72">
        <v>0</v>
      </c>
      <c r="K843" s="163">
        <v>627</v>
      </c>
      <c r="L843" s="163">
        <v>59</v>
      </c>
      <c r="M843" s="163">
        <v>3</v>
      </c>
      <c r="N843" s="163">
        <v>604</v>
      </c>
      <c r="O843" s="163">
        <v>23</v>
      </c>
      <c r="P843" s="163">
        <v>172</v>
      </c>
      <c r="Q843" s="164">
        <v>13</v>
      </c>
      <c r="R843" s="164">
        <v>53</v>
      </c>
      <c r="S843" s="164">
        <v>21.9</v>
      </c>
      <c r="T843" s="164">
        <v>11.2</v>
      </c>
      <c r="U843" s="164">
        <v>3</v>
      </c>
      <c r="V843" s="164">
        <v>4</v>
      </c>
      <c r="W843" s="165">
        <f t="shared" ref="W843:W906" si="15">SUM(Q843:V843)</f>
        <v>106.10000000000001</v>
      </c>
    </row>
    <row r="844" spans="1:23" s="161" customFormat="1" ht="15" x14ac:dyDescent="0.3">
      <c r="A844" s="180" t="s">
        <v>2736</v>
      </c>
      <c r="B844" s="158" t="s">
        <v>2737</v>
      </c>
      <c r="C844" s="181" t="s">
        <v>2738</v>
      </c>
      <c r="D844" s="157" t="s">
        <v>213</v>
      </c>
      <c r="E844" s="8" t="s">
        <v>71</v>
      </c>
      <c r="F844" s="8" t="s">
        <v>5083</v>
      </c>
      <c r="G844" s="10" t="s">
        <v>72</v>
      </c>
      <c r="H844" s="10">
        <v>0</v>
      </c>
      <c r="I844" s="8" t="s">
        <v>73</v>
      </c>
      <c r="J844" s="72">
        <v>0</v>
      </c>
      <c r="K844" s="163">
        <v>859</v>
      </c>
      <c r="L844" s="163">
        <v>88</v>
      </c>
      <c r="M844" s="163">
        <v>3</v>
      </c>
      <c r="N844" s="163">
        <v>788</v>
      </c>
      <c r="O844" s="163">
        <v>82</v>
      </c>
      <c r="P844" s="163">
        <v>188</v>
      </c>
      <c r="Q844" s="164">
        <v>15</v>
      </c>
      <c r="R844" s="164">
        <v>51</v>
      </c>
      <c r="S844" s="164">
        <v>32.4</v>
      </c>
      <c r="T844" s="164">
        <v>9.6999999999999993</v>
      </c>
      <c r="U844" s="164">
        <v>5</v>
      </c>
      <c r="V844" s="164">
        <v>3</v>
      </c>
      <c r="W844" s="165">
        <f t="shared" si="15"/>
        <v>116.10000000000001</v>
      </c>
    </row>
    <row r="845" spans="1:23" s="161" customFormat="1" ht="15" x14ac:dyDescent="0.3">
      <c r="A845" s="180" t="s">
        <v>2739</v>
      </c>
      <c r="B845" s="158" t="s">
        <v>2740</v>
      </c>
      <c r="C845" s="181" t="s">
        <v>2741</v>
      </c>
      <c r="D845" s="157" t="s">
        <v>211</v>
      </c>
      <c r="E845" s="8" t="s">
        <v>71</v>
      </c>
      <c r="F845" s="8" t="s">
        <v>5081</v>
      </c>
      <c r="G845" s="10" t="s">
        <v>72</v>
      </c>
      <c r="H845" s="10">
        <v>0</v>
      </c>
      <c r="I845" s="8" t="s">
        <v>73</v>
      </c>
      <c r="J845" s="72">
        <v>0</v>
      </c>
      <c r="K845" s="163">
        <v>293</v>
      </c>
      <c r="L845" s="163">
        <v>56</v>
      </c>
      <c r="M845" s="163">
        <v>0</v>
      </c>
      <c r="N845" s="163">
        <v>263</v>
      </c>
      <c r="O845" s="163">
        <v>32</v>
      </c>
      <c r="P845" s="163">
        <v>66</v>
      </c>
      <c r="Q845" s="164">
        <v>4</v>
      </c>
      <c r="R845" s="164">
        <v>25</v>
      </c>
      <c r="S845" s="164">
        <v>20.2</v>
      </c>
      <c r="T845" s="164">
        <v>2.8</v>
      </c>
      <c r="U845" s="164">
        <v>2</v>
      </c>
      <c r="V845" s="164">
        <v>2</v>
      </c>
      <c r="W845" s="165">
        <f t="shared" si="15"/>
        <v>56</v>
      </c>
    </row>
    <row r="846" spans="1:23" s="161" customFormat="1" ht="15" x14ac:dyDescent="0.3">
      <c r="A846" s="180" t="s">
        <v>2742</v>
      </c>
      <c r="B846" s="158" t="s">
        <v>2743</v>
      </c>
      <c r="C846" s="181" t="s">
        <v>2744</v>
      </c>
      <c r="D846" s="157" t="s">
        <v>211</v>
      </c>
      <c r="E846" s="8" t="s">
        <v>71</v>
      </c>
      <c r="F846" s="8" t="s">
        <v>5081</v>
      </c>
      <c r="G846" s="10" t="s">
        <v>72</v>
      </c>
      <c r="H846" s="10">
        <v>0</v>
      </c>
      <c r="I846" s="8" t="s">
        <v>73</v>
      </c>
      <c r="J846" s="72">
        <v>0</v>
      </c>
      <c r="K846" s="163">
        <v>489</v>
      </c>
      <c r="L846" s="163">
        <v>31</v>
      </c>
      <c r="M846" s="163">
        <v>0</v>
      </c>
      <c r="N846" s="163">
        <v>250</v>
      </c>
      <c r="O846" s="163">
        <v>53</v>
      </c>
      <c r="P846" s="163">
        <v>118</v>
      </c>
      <c r="Q846" s="164">
        <v>4</v>
      </c>
      <c r="R846" s="164">
        <v>46</v>
      </c>
      <c r="S846" s="164">
        <v>36.299999999999997</v>
      </c>
      <c r="T846" s="164">
        <v>8.5</v>
      </c>
      <c r="U846" s="164">
        <v>2</v>
      </c>
      <c r="V846" s="164">
        <v>4</v>
      </c>
      <c r="W846" s="165">
        <f t="shared" si="15"/>
        <v>100.8</v>
      </c>
    </row>
    <row r="847" spans="1:23" s="161" customFormat="1" ht="15" x14ac:dyDescent="0.3">
      <c r="A847" s="180" t="s">
        <v>2745</v>
      </c>
      <c r="B847" s="158" t="s">
        <v>2746</v>
      </c>
      <c r="C847" s="181" t="s">
        <v>2747</v>
      </c>
      <c r="D847" s="157" t="s">
        <v>213</v>
      </c>
      <c r="E847" s="8" t="s">
        <v>71</v>
      </c>
      <c r="F847" s="8" t="s">
        <v>5083</v>
      </c>
      <c r="G847" s="10" t="s">
        <v>72</v>
      </c>
      <c r="H847" s="10">
        <v>0</v>
      </c>
      <c r="I847" s="8" t="s">
        <v>73</v>
      </c>
      <c r="J847" s="72">
        <v>0</v>
      </c>
      <c r="K847" s="163">
        <v>195</v>
      </c>
      <c r="L847" s="163">
        <v>27</v>
      </c>
      <c r="M847" s="163">
        <v>3</v>
      </c>
      <c r="N847" s="163">
        <v>68</v>
      </c>
      <c r="O847" s="163">
        <v>3</v>
      </c>
      <c r="P847" s="163">
        <v>50</v>
      </c>
      <c r="Q847" s="164">
        <v>5</v>
      </c>
      <c r="R847" s="164">
        <v>21</v>
      </c>
      <c r="S847" s="164">
        <v>12.2</v>
      </c>
      <c r="T847" s="164">
        <v>3.9</v>
      </c>
      <c r="U847" s="164">
        <v>2</v>
      </c>
      <c r="V847" s="164">
        <v>2</v>
      </c>
      <c r="W847" s="165">
        <f t="shared" si="15"/>
        <v>46.1</v>
      </c>
    </row>
    <row r="848" spans="1:23" s="161" customFormat="1" ht="15" x14ac:dyDescent="0.3">
      <c r="A848" s="180" t="s">
        <v>2748</v>
      </c>
      <c r="B848" s="158" t="s">
        <v>2749</v>
      </c>
      <c r="C848" s="181" t="s">
        <v>2750</v>
      </c>
      <c r="D848" s="157" t="s">
        <v>211</v>
      </c>
      <c r="E848" s="8" t="s">
        <v>71</v>
      </c>
      <c r="F848" s="8" t="s">
        <v>5081</v>
      </c>
      <c r="G848" s="10" t="s">
        <v>72</v>
      </c>
      <c r="H848" s="10">
        <v>0</v>
      </c>
      <c r="I848" s="8" t="s">
        <v>73</v>
      </c>
      <c r="J848" s="72">
        <v>0</v>
      </c>
      <c r="K848" s="163">
        <v>501</v>
      </c>
      <c r="L848" s="163">
        <v>47</v>
      </c>
      <c r="M848" s="163">
        <v>1</v>
      </c>
      <c r="N848" s="163">
        <v>455</v>
      </c>
      <c r="O848" s="163">
        <v>68</v>
      </c>
      <c r="P848" s="163">
        <v>134</v>
      </c>
      <c r="Q848" s="164">
        <v>5</v>
      </c>
      <c r="R848" s="164">
        <v>41</v>
      </c>
      <c r="S848" s="164">
        <v>17.600000000000001</v>
      </c>
      <c r="T848" s="164">
        <v>2.9</v>
      </c>
      <c r="U848" s="164">
        <v>2</v>
      </c>
      <c r="V848" s="164">
        <v>3</v>
      </c>
      <c r="W848" s="165">
        <f t="shared" si="15"/>
        <v>71.5</v>
      </c>
    </row>
    <row r="849" spans="1:23" s="161" customFormat="1" ht="15" x14ac:dyDescent="0.3">
      <c r="A849" s="180" t="s">
        <v>2751</v>
      </c>
      <c r="B849" s="158" t="s">
        <v>2752</v>
      </c>
      <c r="C849" s="181" t="s">
        <v>2753</v>
      </c>
      <c r="D849" s="157" t="s">
        <v>213</v>
      </c>
      <c r="E849" s="8" t="s">
        <v>71</v>
      </c>
      <c r="F849" s="8" t="s">
        <v>5083</v>
      </c>
      <c r="G849" s="10" t="s">
        <v>72</v>
      </c>
      <c r="H849" s="10">
        <v>0</v>
      </c>
      <c r="I849" s="8" t="s">
        <v>73</v>
      </c>
      <c r="J849" s="72">
        <v>0</v>
      </c>
      <c r="K849" s="163">
        <v>1178</v>
      </c>
      <c r="L849" s="163">
        <v>0</v>
      </c>
      <c r="M849" s="163">
        <v>0</v>
      </c>
      <c r="N849" s="163">
        <v>560</v>
      </c>
      <c r="O849" s="163">
        <v>76</v>
      </c>
      <c r="P849" s="163">
        <v>188</v>
      </c>
      <c r="Q849" s="164">
        <v>15</v>
      </c>
      <c r="R849" s="164">
        <v>59</v>
      </c>
      <c r="S849" s="164">
        <v>18.8</v>
      </c>
      <c r="T849" s="164">
        <v>4.8</v>
      </c>
      <c r="U849" s="164">
        <v>3</v>
      </c>
      <c r="V849" s="164">
        <v>5</v>
      </c>
      <c r="W849" s="165">
        <f t="shared" si="15"/>
        <v>105.6</v>
      </c>
    </row>
    <row r="850" spans="1:23" s="161" customFormat="1" ht="15" x14ac:dyDescent="0.3">
      <c r="A850" s="180" t="s">
        <v>2754</v>
      </c>
      <c r="B850" s="158" t="s">
        <v>2755</v>
      </c>
      <c r="C850" s="181" t="s">
        <v>2756</v>
      </c>
      <c r="D850" s="157" t="s">
        <v>211</v>
      </c>
      <c r="E850" s="8" t="s">
        <v>71</v>
      </c>
      <c r="F850" s="8" t="s">
        <v>5081</v>
      </c>
      <c r="G850" s="10" t="s">
        <v>72</v>
      </c>
      <c r="H850" s="10">
        <v>0</v>
      </c>
      <c r="I850" s="8" t="s">
        <v>73</v>
      </c>
      <c r="J850" s="72">
        <v>0</v>
      </c>
      <c r="K850" s="163">
        <v>722</v>
      </c>
      <c r="L850" s="163">
        <v>78</v>
      </c>
      <c r="M850" s="163">
        <v>2</v>
      </c>
      <c r="N850" s="163">
        <v>690</v>
      </c>
      <c r="O850" s="163">
        <v>114</v>
      </c>
      <c r="P850" s="163">
        <v>127</v>
      </c>
      <c r="Q850" s="164">
        <v>17</v>
      </c>
      <c r="R850" s="164">
        <v>36</v>
      </c>
      <c r="S850" s="164">
        <v>21.8</v>
      </c>
      <c r="T850" s="164">
        <v>2.9</v>
      </c>
      <c r="U850" s="164">
        <v>3</v>
      </c>
      <c r="V850" s="164">
        <v>4</v>
      </c>
      <c r="W850" s="165">
        <f t="shared" si="15"/>
        <v>84.7</v>
      </c>
    </row>
    <row r="851" spans="1:23" s="161" customFormat="1" ht="15" x14ac:dyDescent="0.3">
      <c r="A851" s="180" t="s">
        <v>2757</v>
      </c>
      <c r="B851" s="158" t="s">
        <v>2758</v>
      </c>
      <c r="C851" s="181" t="s">
        <v>2759</v>
      </c>
      <c r="D851" s="157" t="s">
        <v>211</v>
      </c>
      <c r="E851" s="8" t="s">
        <v>71</v>
      </c>
      <c r="F851" s="8" t="s">
        <v>5086</v>
      </c>
      <c r="G851" s="10" t="s">
        <v>72</v>
      </c>
      <c r="H851" s="10">
        <v>0</v>
      </c>
      <c r="I851" s="8" t="s">
        <v>73</v>
      </c>
      <c r="J851" s="72">
        <v>0</v>
      </c>
      <c r="K851" s="163">
        <v>217</v>
      </c>
      <c r="L851" s="163">
        <v>31</v>
      </c>
      <c r="M851" s="163">
        <v>0</v>
      </c>
      <c r="N851" s="163">
        <v>173</v>
      </c>
      <c r="O851" s="163">
        <v>71</v>
      </c>
      <c r="P851" s="163">
        <v>24</v>
      </c>
      <c r="Q851" s="164">
        <v>7.5</v>
      </c>
      <c r="R851" s="164">
        <v>11</v>
      </c>
      <c r="S851" s="164">
        <v>9</v>
      </c>
      <c r="T851" s="164">
        <v>0.9</v>
      </c>
      <c r="U851" s="164">
        <v>1</v>
      </c>
      <c r="V851" s="164">
        <v>2</v>
      </c>
      <c r="W851" s="165">
        <f t="shared" si="15"/>
        <v>31.4</v>
      </c>
    </row>
    <row r="852" spans="1:23" s="161" customFormat="1" ht="15" x14ac:dyDescent="0.3">
      <c r="A852" s="180" t="s">
        <v>2760</v>
      </c>
      <c r="B852" s="158" t="s">
        <v>2761</v>
      </c>
      <c r="C852" s="181" t="s">
        <v>2762</v>
      </c>
      <c r="D852" s="157" t="s">
        <v>211</v>
      </c>
      <c r="E852" s="8" t="s">
        <v>71</v>
      </c>
      <c r="F852" s="8" t="s">
        <v>5081</v>
      </c>
      <c r="G852" s="10" t="s">
        <v>72</v>
      </c>
      <c r="H852" s="10">
        <v>0</v>
      </c>
      <c r="I852" s="8" t="s">
        <v>73</v>
      </c>
      <c r="J852" s="72">
        <v>0</v>
      </c>
      <c r="K852" s="163">
        <v>413</v>
      </c>
      <c r="L852" s="163">
        <v>47</v>
      </c>
      <c r="M852" s="163">
        <v>5</v>
      </c>
      <c r="N852" s="163">
        <v>308</v>
      </c>
      <c r="O852" s="163">
        <v>33</v>
      </c>
      <c r="P852" s="163">
        <v>84</v>
      </c>
      <c r="Q852" s="164">
        <v>4</v>
      </c>
      <c r="R852" s="164">
        <v>29</v>
      </c>
      <c r="S852" s="164">
        <v>12.2</v>
      </c>
      <c r="T852" s="164">
        <v>3.9</v>
      </c>
      <c r="U852" s="164">
        <v>2</v>
      </c>
      <c r="V852" s="164">
        <v>5</v>
      </c>
      <c r="W852" s="165">
        <f t="shared" si="15"/>
        <v>56.1</v>
      </c>
    </row>
    <row r="853" spans="1:23" s="161" customFormat="1" ht="15" x14ac:dyDescent="0.3">
      <c r="A853" s="180" t="s">
        <v>2763</v>
      </c>
      <c r="B853" s="158" t="s">
        <v>2764</v>
      </c>
      <c r="C853" s="181" t="s">
        <v>2765</v>
      </c>
      <c r="D853" s="157" t="s">
        <v>212</v>
      </c>
      <c r="E853" s="8" t="s">
        <v>5082</v>
      </c>
      <c r="F853" s="8" t="s">
        <v>5083</v>
      </c>
      <c r="G853" s="10" t="s">
        <v>72</v>
      </c>
      <c r="H853" s="10">
        <v>0</v>
      </c>
      <c r="I853" s="8" t="s">
        <v>73</v>
      </c>
      <c r="J853" s="72">
        <v>0</v>
      </c>
      <c r="K853" s="163">
        <v>226</v>
      </c>
      <c r="L853" s="163">
        <v>0</v>
      </c>
      <c r="M853" s="163">
        <v>0</v>
      </c>
      <c r="N853" s="163">
        <v>183</v>
      </c>
      <c r="O853" s="163">
        <v>47</v>
      </c>
      <c r="P853" s="163">
        <v>74</v>
      </c>
      <c r="Q853" s="164">
        <v>8</v>
      </c>
      <c r="R853" s="164">
        <v>11</v>
      </c>
      <c r="S853" s="164">
        <v>9</v>
      </c>
      <c r="T853" s="164">
        <v>6.5</v>
      </c>
      <c r="U853" s="164">
        <v>3</v>
      </c>
      <c r="V853" s="164">
        <v>2</v>
      </c>
      <c r="W853" s="165">
        <f t="shared" si="15"/>
        <v>39.5</v>
      </c>
    </row>
    <row r="854" spans="1:23" s="161" customFormat="1" ht="15" x14ac:dyDescent="0.3">
      <c r="A854" s="180" t="s">
        <v>2766</v>
      </c>
      <c r="B854" s="158" t="s">
        <v>2767</v>
      </c>
      <c r="C854" s="181" t="s">
        <v>2768</v>
      </c>
      <c r="D854" s="157" t="s">
        <v>211</v>
      </c>
      <c r="E854" s="8" t="s">
        <v>71</v>
      </c>
      <c r="F854" s="8" t="s">
        <v>5081</v>
      </c>
      <c r="G854" s="10" t="s">
        <v>72</v>
      </c>
      <c r="H854" s="10">
        <v>0</v>
      </c>
      <c r="I854" s="8" t="s">
        <v>73</v>
      </c>
      <c r="J854" s="72">
        <v>0</v>
      </c>
      <c r="K854" s="163">
        <v>569</v>
      </c>
      <c r="L854" s="163">
        <v>0</v>
      </c>
      <c r="M854" s="163">
        <v>0</v>
      </c>
      <c r="N854" s="163">
        <v>451</v>
      </c>
      <c r="O854" s="163">
        <v>148</v>
      </c>
      <c r="P854" s="163">
        <v>93</v>
      </c>
      <c r="Q854" s="164">
        <v>9</v>
      </c>
      <c r="R854" s="164">
        <v>36</v>
      </c>
      <c r="S854" s="164">
        <v>22.4</v>
      </c>
      <c r="T854" s="164">
        <v>3.8</v>
      </c>
      <c r="U854" s="164">
        <v>2</v>
      </c>
      <c r="V854" s="164">
        <v>3</v>
      </c>
      <c r="W854" s="165">
        <f t="shared" si="15"/>
        <v>76.2</v>
      </c>
    </row>
    <row r="855" spans="1:23" s="161" customFormat="1" ht="15" x14ac:dyDescent="0.3">
      <c r="A855" s="180" t="s">
        <v>2769</v>
      </c>
      <c r="B855" s="158" t="s">
        <v>2770</v>
      </c>
      <c r="C855" s="181" t="s">
        <v>2771</v>
      </c>
      <c r="D855" s="157" t="s">
        <v>211</v>
      </c>
      <c r="E855" s="8" t="s">
        <v>71</v>
      </c>
      <c r="F855" s="8" t="s">
        <v>5081</v>
      </c>
      <c r="G855" s="10" t="s">
        <v>72</v>
      </c>
      <c r="H855" s="10">
        <v>0</v>
      </c>
      <c r="I855" s="8" t="s">
        <v>73</v>
      </c>
      <c r="J855" s="72">
        <v>0</v>
      </c>
      <c r="K855" s="163">
        <v>458</v>
      </c>
      <c r="L855" s="163">
        <v>63</v>
      </c>
      <c r="M855" s="163">
        <v>0</v>
      </c>
      <c r="N855" s="163">
        <v>378</v>
      </c>
      <c r="O855" s="163">
        <v>75</v>
      </c>
      <c r="P855" s="163">
        <v>81</v>
      </c>
      <c r="Q855" s="164">
        <v>5</v>
      </c>
      <c r="R855" s="164">
        <v>39</v>
      </c>
      <c r="S855" s="164">
        <v>13.2</v>
      </c>
      <c r="T855" s="164">
        <v>3.8</v>
      </c>
      <c r="U855" s="164">
        <v>2</v>
      </c>
      <c r="V855" s="164">
        <v>4</v>
      </c>
      <c r="W855" s="165">
        <f t="shared" si="15"/>
        <v>67</v>
      </c>
    </row>
    <row r="856" spans="1:23" s="161" customFormat="1" ht="15" x14ac:dyDescent="0.3">
      <c r="A856" s="180" t="s">
        <v>2772</v>
      </c>
      <c r="B856" s="158" t="s">
        <v>2773</v>
      </c>
      <c r="C856" s="181" t="s">
        <v>2774</v>
      </c>
      <c r="D856" s="157" t="s">
        <v>211</v>
      </c>
      <c r="E856" s="8" t="s">
        <v>5087</v>
      </c>
      <c r="F856" s="8" t="s">
        <v>5081</v>
      </c>
      <c r="G856" s="10" t="s">
        <v>72</v>
      </c>
      <c r="H856" s="10">
        <v>0</v>
      </c>
      <c r="I856" s="8" t="s">
        <v>73</v>
      </c>
      <c r="J856" s="72">
        <v>0</v>
      </c>
      <c r="K856" s="163">
        <v>400</v>
      </c>
      <c r="L856" s="163">
        <v>0</v>
      </c>
      <c r="M856" s="163">
        <v>0</v>
      </c>
      <c r="N856" s="163">
        <v>328</v>
      </c>
      <c r="O856" s="163">
        <v>103</v>
      </c>
      <c r="P856" s="163">
        <v>72</v>
      </c>
      <c r="Q856" s="164">
        <v>4</v>
      </c>
      <c r="R856" s="164">
        <v>22</v>
      </c>
      <c r="S856" s="164">
        <v>11.3</v>
      </c>
      <c r="T856" s="164">
        <v>2</v>
      </c>
      <c r="U856" s="164">
        <v>2</v>
      </c>
      <c r="V856" s="164">
        <v>2</v>
      </c>
      <c r="W856" s="165">
        <f t="shared" si="15"/>
        <v>43.3</v>
      </c>
    </row>
    <row r="857" spans="1:23" s="161" customFormat="1" ht="15" x14ac:dyDescent="0.3">
      <c r="A857" s="180" t="s">
        <v>2775</v>
      </c>
      <c r="B857" s="158" t="s">
        <v>2776</v>
      </c>
      <c r="C857" s="181" t="s">
        <v>2777</v>
      </c>
      <c r="D857" s="157" t="s">
        <v>211</v>
      </c>
      <c r="E857" s="8" t="s">
        <v>71</v>
      </c>
      <c r="F857" s="8" t="s">
        <v>5082</v>
      </c>
      <c r="G857" s="10" t="s">
        <v>72</v>
      </c>
      <c r="H857" s="10">
        <v>0</v>
      </c>
      <c r="I857" s="8" t="s">
        <v>73</v>
      </c>
      <c r="J857" s="72">
        <v>0</v>
      </c>
      <c r="K857" s="163">
        <v>975</v>
      </c>
      <c r="L857" s="163">
        <v>30</v>
      </c>
      <c r="M857" s="163">
        <v>2</v>
      </c>
      <c r="N857" s="163">
        <v>743</v>
      </c>
      <c r="O857" s="163">
        <v>132</v>
      </c>
      <c r="P857" s="163">
        <v>167</v>
      </c>
      <c r="Q857" s="164">
        <v>11</v>
      </c>
      <c r="R857" s="164">
        <v>59.9</v>
      </c>
      <c r="S857" s="164">
        <v>31.8</v>
      </c>
      <c r="T857" s="164">
        <v>5.6</v>
      </c>
      <c r="U857" s="164">
        <v>3</v>
      </c>
      <c r="V857" s="164">
        <v>4</v>
      </c>
      <c r="W857" s="165">
        <f t="shared" si="15"/>
        <v>115.3</v>
      </c>
    </row>
    <row r="858" spans="1:23" s="161" customFormat="1" ht="15" x14ac:dyDescent="0.3">
      <c r="A858" s="180" t="s">
        <v>2778</v>
      </c>
      <c r="B858" s="158" t="s">
        <v>2779</v>
      </c>
      <c r="C858" s="181" t="s">
        <v>2780</v>
      </c>
      <c r="D858" s="157" t="s">
        <v>212</v>
      </c>
      <c r="E858" s="8" t="s">
        <v>5082</v>
      </c>
      <c r="F858" s="8" t="s">
        <v>5083</v>
      </c>
      <c r="G858" s="10" t="s">
        <v>72</v>
      </c>
      <c r="H858" s="10">
        <v>0</v>
      </c>
      <c r="I858" s="8" t="s">
        <v>73</v>
      </c>
      <c r="J858" s="72">
        <v>0</v>
      </c>
      <c r="K858" s="163">
        <v>575</v>
      </c>
      <c r="L858" s="163">
        <v>0</v>
      </c>
      <c r="M858" s="163">
        <v>0</v>
      </c>
      <c r="N858" s="163">
        <v>424</v>
      </c>
      <c r="O858" s="163">
        <v>15</v>
      </c>
      <c r="P858" s="163">
        <v>111</v>
      </c>
      <c r="Q858" s="164">
        <v>1</v>
      </c>
      <c r="R858" s="164">
        <v>42</v>
      </c>
      <c r="S858" s="164">
        <v>13.6</v>
      </c>
      <c r="T858" s="164">
        <v>0.9</v>
      </c>
      <c r="U858" s="164">
        <v>3</v>
      </c>
      <c r="V858" s="164">
        <v>1</v>
      </c>
      <c r="W858" s="165">
        <f t="shared" si="15"/>
        <v>61.5</v>
      </c>
    </row>
    <row r="859" spans="1:23" s="161" customFormat="1" ht="15" x14ac:dyDescent="0.3">
      <c r="A859" s="180" t="s">
        <v>2781</v>
      </c>
      <c r="B859" s="158" t="s">
        <v>2782</v>
      </c>
      <c r="C859" s="181" t="s">
        <v>2783</v>
      </c>
      <c r="D859" s="157" t="s">
        <v>211</v>
      </c>
      <c r="E859" s="8" t="s">
        <v>71</v>
      </c>
      <c r="F859" s="8" t="s">
        <v>5081</v>
      </c>
      <c r="G859" s="10" t="s">
        <v>72</v>
      </c>
      <c r="H859" s="10">
        <v>0</v>
      </c>
      <c r="I859" s="8" t="s">
        <v>73</v>
      </c>
      <c r="J859" s="72">
        <v>0</v>
      </c>
      <c r="K859" s="163">
        <v>1039</v>
      </c>
      <c r="L859" s="163">
        <v>113</v>
      </c>
      <c r="M859" s="163">
        <v>1</v>
      </c>
      <c r="N859" s="163">
        <v>915</v>
      </c>
      <c r="O859" s="163">
        <v>201</v>
      </c>
      <c r="P859" s="163">
        <v>168</v>
      </c>
      <c r="Q859" s="164">
        <v>15</v>
      </c>
      <c r="R859" s="164">
        <v>69</v>
      </c>
      <c r="S859" s="164">
        <v>17.100000000000001</v>
      </c>
      <c r="T859" s="164">
        <v>4.8</v>
      </c>
      <c r="U859" s="164">
        <v>5</v>
      </c>
      <c r="V859" s="164">
        <v>5</v>
      </c>
      <c r="W859" s="165">
        <f t="shared" si="15"/>
        <v>115.89999999999999</v>
      </c>
    </row>
    <row r="860" spans="1:23" s="161" customFormat="1" ht="15" x14ac:dyDescent="0.3">
      <c r="A860" s="180" t="s">
        <v>2784</v>
      </c>
      <c r="B860" s="158" t="s">
        <v>2785</v>
      </c>
      <c r="C860" s="181" t="s">
        <v>2786</v>
      </c>
      <c r="D860" s="157" t="s">
        <v>212</v>
      </c>
      <c r="E860" s="8" t="s">
        <v>5082</v>
      </c>
      <c r="F860" s="8" t="s">
        <v>5083</v>
      </c>
      <c r="G860" s="10" t="s">
        <v>72</v>
      </c>
      <c r="H860" s="10">
        <v>0</v>
      </c>
      <c r="I860" s="8" t="s">
        <v>73</v>
      </c>
      <c r="J860" s="72">
        <v>0</v>
      </c>
      <c r="K860" s="163">
        <v>2277</v>
      </c>
      <c r="L860" s="163">
        <v>0</v>
      </c>
      <c r="M860" s="163">
        <v>0</v>
      </c>
      <c r="N860" s="163">
        <v>2190</v>
      </c>
      <c r="O860" s="163">
        <v>716</v>
      </c>
      <c r="P860" s="163">
        <v>466</v>
      </c>
      <c r="Q860" s="164">
        <v>44</v>
      </c>
      <c r="R860" s="164">
        <v>134</v>
      </c>
      <c r="S860" s="164">
        <v>39.6</v>
      </c>
      <c r="T860" s="164">
        <v>12.9</v>
      </c>
      <c r="U860" s="164">
        <v>7</v>
      </c>
      <c r="V860" s="164">
        <v>5.0999999999999996</v>
      </c>
      <c r="W860" s="165">
        <f t="shared" si="15"/>
        <v>242.6</v>
      </c>
    </row>
    <row r="861" spans="1:23" s="161" customFormat="1" ht="15" x14ac:dyDescent="0.3">
      <c r="A861" s="180" t="s">
        <v>2787</v>
      </c>
      <c r="B861" s="158" t="s">
        <v>2788</v>
      </c>
      <c r="C861" s="181" t="s">
        <v>2789</v>
      </c>
      <c r="D861" s="157" t="s">
        <v>211</v>
      </c>
      <c r="E861" s="8" t="s">
        <v>71</v>
      </c>
      <c r="F861" s="8" t="s">
        <v>5081</v>
      </c>
      <c r="G861" s="10" t="s">
        <v>72</v>
      </c>
      <c r="H861" s="10">
        <v>0</v>
      </c>
      <c r="I861" s="8" t="s">
        <v>73</v>
      </c>
      <c r="J861" s="72">
        <v>0</v>
      </c>
      <c r="K861" s="163">
        <v>907</v>
      </c>
      <c r="L861" s="163">
        <v>31</v>
      </c>
      <c r="M861" s="163">
        <v>3</v>
      </c>
      <c r="N861" s="163">
        <v>630</v>
      </c>
      <c r="O861" s="163">
        <v>150</v>
      </c>
      <c r="P861" s="163">
        <v>101</v>
      </c>
      <c r="Q861" s="164">
        <v>13</v>
      </c>
      <c r="R861" s="164">
        <v>50</v>
      </c>
      <c r="S861" s="164">
        <v>23.4</v>
      </c>
      <c r="T861" s="164">
        <v>2.9</v>
      </c>
      <c r="U861" s="164">
        <v>4</v>
      </c>
      <c r="V861" s="164">
        <v>5</v>
      </c>
      <c r="W861" s="165">
        <f t="shared" si="15"/>
        <v>98.300000000000011</v>
      </c>
    </row>
    <row r="862" spans="1:23" s="161" customFormat="1" ht="15" x14ac:dyDescent="0.3">
      <c r="A862" s="180" t="s">
        <v>2790</v>
      </c>
      <c r="B862" s="158" t="s">
        <v>2791</v>
      </c>
      <c r="C862" s="181" t="s">
        <v>2792</v>
      </c>
      <c r="D862" s="157" t="s">
        <v>211</v>
      </c>
      <c r="E862" s="8" t="s">
        <v>71</v>
      </c>
      <c r="F862" s="8" t="s">
        <v>5081</v>
      </c>
      <c r="G862" s="10" t="s">
        <v>72</v>
      </c>
      <c r="H862" s="10">
        <v>0</v>
      </c>
      <c r="I862" s="8" t="s">
        <v>73</v>
      </c>
      <c r="J862" s="72">
        <v>0</v>
      </c>
      <c r="K862" s="163">
        <v>1075</v>
      </c>
      <c r="L862" s="163">
        <v>84</v>
      </c>
      <c r="M862" s="163">
        <v>1</v>
      </c>
      <c r="N862" s="163">
        <v>932</v>
      </c>
      <c r="O862" s="163">
        <v>159</v>
      </c>
      <c r="P862" s="163">
        <v>181</v>
      </c>
      <c r="Q862" s="164">
        <v>7</v>
      </c>
      <c r="R862" s="164">
        <v>77</v>
      </c>
      <c r="S862" s="164">
        <v>30.1</v>
      </c>
      <c r="T862" s="164">
        <v>7.6</v>
      </c>
      <c r="U862" s="164">
        <v>4</v>
      </c>
      <c r="V862" s="164">
        <v>5</v>
      </c>
      <c r="W862" s="165">
        <f t="shared" si="15"/>
        <v>130.69999999999999</v>
      </c>
    </row>
    <row r="863" spans="1:23" s="161" customFormat="1" ht="15" x14ac:dyDescent="0.3">
      <c r="A863" s="180" t="s">
        <v>2793</v>
      </c>
      <c r="B863" s="158" t="s">
        <v>2794</v>
      </c>
      <c r="C863" s="181" t="s">
        <v>2795</v>
      </c>
      <c r="D863" s="157" t="s">
        <v>211</v>
      </c>
      <c r="E863" s="8" t="s">
        <v>71</v>
      </c>
      <c r="F863" s="8" t="s">
        <v>5081</v>
      </c>
      <c r="G863" s="10" t="s">
        <v>72</v>
      </c>
      <c r="H863" s="10">
        <v>0</v>
      </c>
      <c r="I863" s="8" t="s">
        <v>73</v>
      </c>
      <c r="J863" s="72">
        <v>0</v>
      </c>
      <c r="K863" s="163">
        <v>560</v>
      </c>
      <c r="L863" s="163">
        <v>0</v>
      </c>
      <c r="M863" s="163">
        <v>0</v>
      </c>
      <c r="N863" s="163">
        <v>416</v>
      </c>
      <c r="O863" s="163">
        <v>115</v>
      </c>
      <c r="P863" s="163">
        <v>59</v>
      </c>
      <c r="Q863" s="164">
        <v>5</v>
      </c>
      <c r="R863" s="164">
        <v>37</v>
      </c>
      <c r="S863" s="164">
        <v>11.9</v>
      </c>
      <c r="T863" s="164">
        <v>3.9</v>
      </c>
      <c r="U863" s="164">
        <v>2</v>
      </c>
      <c r="V863" s="164">
        <v>3</v>
      </c>
      <c r="W863" s="165">
        <f t="shared" si="15"/>
        <v>62.8</v>
      </c>
    </row>
    <row r="864" spans="1:23" s="161" customFormat="1" ht="30" x14ac:dyDescent="0.3">
      <c r="A864" s="180" t="s">
        <v>2796</v>
      </c>
      <c r="B864" s="158" t="s">
        <v>2797</v>
      </c>
      <c r="C864" s="181" t="s">
        <v>2798</v>
      </c>
      <c r="D864" s="157" t="s">
        <v>211</v>
      </c>
      <c r="E864" s="8" t="s">
        <v>71</v>
      </c>
      <c r="F864" s="8" t="s">
        <v>5081</v>
      </c>
      <c r="G864" s="10" t="s">
        <v>72</v>
      </c>
      <c r="H864" s="10">
        <v>0</v>
      </c>
      <c r="I864" s="8" t="s">
        <v>73</v>
      </c>
      <c r="J864" s="72">
        <v>0</v>
      </c>
      <c r="K864" s="163">
        <v>452</v>
      </c>
      <c r="L864" s="163">
        <v>27</v>
      </c>
      <c r="M864" s="163">
        <v>0</v>
      </c>
      <c r="N864" s="163">
        <v>321</v>
      </c>
      <c r="O864" s="163">
        <v>49</v>
      </c>
      <c r="P864" s="163">
        <v>86</v>
      </c>
      <c r="Q864" s="164">
        <v>4</v>
      </c>
      <c r="R864" s="164">
        <v>35</v>
      </c>
      <c r="S864" s="164">
        <v>13</v>
      </c>
      <c r="T864" s="164">
        <v>1.9</v>
      </c>
      <c r="U864" s="164">
        <v>2</v>
      </c>
      <c r="V864" s="164">
        <v>2</v>
      </c>
      <c r="W864" s="165">
        <f t="shared" si="15"/>
        <v>57.9</v>
      </c>
    </row>
    <row r="865" spans="1:23" s="161" customFormat="1" ht="15" x14ac:dyDescent="0.3">
      <c r="A865" s="180" t="s">
        <v>2799</v>
      </c>
      <c r="B865" s="158" t="s">
        <v>2800</v>
      </c>
      <c r="C865" s="181" t="s">
        <v>2801</v>
      </c>
      <c r="D865" s="157" t="s">
        <v>211</v>
      </c>
      <c r="E865" s="8" t="s">
        <v>71</v>
      </c>
      <c r="F865" s="8" t="s">
        <v>5081</v>
      </c>
      <c r="G865" s="10" t="s">
        <v>72</v>
      </c>
      <c r="H865" s="10">
        <v>0</v>
      </c>
      <c r="I865" s="8" t="s">
        <v>73</v>
      </c>
      <c r="J865" s="72">
        <v>0</v>
      </c>
      <c r="K865" s="163">
        <v>442</v>
      </c>
      <c r="L865" s="163">
        <v>31</v>
      </c>
      <c r="M865" s="163">
        <v>3</v>
      </c>
      <c r="N865" s="163">
        <v>386</v>
      </c>
      <c r="O865" s="163">
        <v>129</v>
      </c>
      <c r="P865" s="163">
        <v>123</v>
      </c>
      <c r="Q865" s="164">
        <v>5</v>
      </c>
      <c r="R865" s="164">
        <v>34</v>
      </c>
      <c r="S865" s="164">
        <v>18.8</v>
      </c>
      <c r="T865" s="164">
        <v>2.9</v>
      </c>
      <c r="U865" s="164">
        <v>3</v>
      </c>
      <c r="V865" s="164">
        <v>4</v>
      </c>
      <c r="W865" s="165">
        <f t="shared" si="15"/>
        <v>67.699999999999989</v>
      </c>
    </row>
    <row r="866" spans="1:23" s="161" customFormat="1" ht="15" x14ac:dyDescent="0.3">
      <c r="A866" s="180" t="s">
        <v>2802</v>
      </c>
      <c r="B866" s="158" t="s">
        <v>2803</v>
      </c>
      <c r="C866" s="181" t="s">
        <v>2804</v>
      </c>
      <c r="D866" s="157" t="s">
        <v>212</v>
      </c>
      <c r="E866" s="8" t="s">
        <v>5082</v>
      </c>
      <c r="F866" s="8" t="s">
        <v>5083</v>
      </c>
      <c r="G866" s="10" t="s">
        <v>72</v>
      </c>
      <c r="H866" s="10">
        <v>0</v>
      </c>
      <c r="I866" s="8" t="s">
        <v>73</v>
      </c>
      <c r="J866" s="72">
        <v>0</v>
      </c>
      <c r="K866" s="163">
        <v>892</v>
      </c>
      <c r="L866" s="163">
        <v>0</v>
      </c>
      <c r="M866" s="163">
        <v>0</v>
      </c>
      <c r="N866" s="163">
        <v>359</v>
      </c>
      <c r="O866" s="163">
        <v>35</v>
      </c>
      <c r="P866" s="163">
        <v>79</v>
      </c>
      <c r="Q866" s="164">
        <v>9</v>
      </c>
      <c r="R866" s="164">
        <v>46</v>
      </c>
      <c r="S866" s="164">
        <v>7.6</v>
      </c>
      <c r="T866" s="164">
        <v>2.9</v>
      </c>
      <c r="U866" s="164">
        <v>4</v>
      </c>
      <c r="V866" s="164">
        <v>3</v>
      </c>
      <c r="W866" s="165">
        <f t="shared" si="15"/>
        <v>72.5</v>
      </c>
    </row>
    <row r="867" spans="1:23" s="161" customFormat="1" ht="15" x14ac:dyDescent="0.3">
      <c r="A867" s="180" t="s">
        <v>2805</v>
      </c>
      <c r="B867" s="158" t="s">
        <v>2806</v>
      </c>
      <c r="C867" s="181" t="s">
        <v>2807</v>
      </c>
      <c r="D867" s="157" t="s">
        <v>211</v>
      </c>
      <c r="E867" s="8" t="s">
        <v>71</v>
      </c>
      <c r="F867" s="8" t="s">
        <v>5081</v>
      </c>
      <c r="G867" s="10" t="s">
        <v>72</v>
      </c>
      <c r="H867" s="10">
        <v>0</v>
      </c>
      <c r="I867" s="8" t="s">
        <v>73</v>
      </c>
      <c r="J867" s="72">
        <v>0</v>
      </c>
      <c r="K867" s="163">
        <v>580</v>
      </c>
      <c r="L867" s="163">
        <v>46</v>
      </c>
      <c r="M867" s="163">
        <v>0</v>
      </c>
      <c r="N867" s="163">
        <v>408</v>
      </c>
      <c r="O867" s="163">
        <v>98</v>
      </c>
      <c r="P867" s="163">
        <v>124</v>
      </c>
      <c r="Q867" s="164">
        <v>1</v>
      </c>
      <c r="R867" s="164">
        <v>45</v>
      </c>
      <c r="S867" s="164">
        <v>17.8</v>
      </c>
      <c r="T867" s="164">
        <v>5.7</v>
      </c>
      <c r="U867" s="164">
        <v>3</v>
      </c>
      <c r="V867" s="164">
        <v>3</v>
      </c>
      <c r="W867" s="165">
        <f t="shared" si="15"/>
        <v>75.5</v>
      </c>
    </row>
    <row r="868" spans="1:23" s="161" customFormat="1" ht="15" x14ac:dyDescent="0.3">
      <c r="A868" s="180" t="s">
        <v>2808</v>
      </c>
      <c r="B868" s="158" t="s">
        <v>2809</v>
      </c>
      <c r="C868" s="181" t="s">
        <v>2810</v>
      </c>
      <c r="D868" s="157" t="s">
        <v>211</v>
      </c>
      <c r="E868" s="8" t="s">
        <v>71</v>
      </c>
      <c r="F868" s="8" t="s">
        <v>5081</v>
      </c>
      <c r="G868" s="10" t="s">
        <v>72</v>
      </c>
      <c r="H868" s="10">
        <v>0</v>
      </c>
      <c r="I868" s="8" t="s">
        <v>73</v>
      </c>
      <c r="J868" s="72">
        <v>0</v>
      </c>
      <c r="K868" s="163">
        <v>964</v>
      </c>
      <c r="L868" s="163">
        <v>47</v>
      </c>
      <c r="M868" s="163">
        <v>3</v>
      </c>
      <c r="N868" s="163">
        <v>596</v>
      </c>
      <c r="O868" s="163">
        <v>220</v>
      </c>
      <c r="P868" s="163">
        <v>106</v>
      </c>
      <c r="Q868" s="164">
        <v>4</v>
      </c>
      <c r="R868" s="164">
        <v>58</v>
      </c>
      <c r="S868" s="164">
        <v>23.5</v>
      </c>
      <c r="T868" s="164">
        <v>3.9</v>
      </c>
      <c r="U868" s="164">
        <v>3</v>
      </c>
      <c r="V868" s="164">
        <v>5</v>
      </c>
      <c r="W868" s="165">
        <f t="shared" si="15"/>
        <v>97.4</v>
      </c>
    </row>
    <row r="869" spans="1:23" s="161" customFormat="1" ht="15" x14ac:dyDescent="0.3">
      <c r="A869" s="180" t="s">
        <v>2811</v>
      </c>
      <c r="B869" s="158" t="s">
        <v>2812</v>
      </c>
      <c r="C869" s="181" t="s">
        <v>2813</v>
      </c>
      <c r="D869" s="157" t="s">
        <v>211</v>
      </c>
      <c r="E869" s="8" t="s">
        <v>71</v>
      </c>
      <c r="F869" s="8" t="s">
        <v>5081</v>
      </c>
      <c r="G869" s="10" t="s">
        <v>72</v>
      </c>
      <c r="H869" s="10">
        <v>0</v>
      </c>
      <c r="I869" s="8" t="s">
        <v>73</v>
      </c>
      <c r="J869" s="72">
        <v>0</v>
      </c>
      <c r="K869" s="163">
        <v>761</v>
      </c>
      <c r="L869" s="163">
        <v>94</v>
      </c>
      <c r="M869" s="163">
        <v>3</v>
      </c>
      <c r="N869" s="163">
        <v>631</v>
      </c>
      <c r="O869" s="163">
        <v>186</v>
      </c>
      <c r="P869" s="163">
        <v>101</v>
      </c>
      <c r="Q869" s="164">
        <v>4</v>
      </c>
      <c r="R869" s="164">
        <v>57</v>
      </c>
      <c r="S869" s="164">
        <v>18.2</v>
      </c>
      <c r="T869" s="164">
        <v>4.9000000000000004</v>
      </c>
      <c r="U869" s="164">
        <v>4</v>
      </c>
      <c r="V869" s="164">
        <v>4</v>
      </c>
      <c r="W869" s="165">
        <f t="shared" si="15"/>
        <v>92.100000000000009</v>
      </c>
    </row>
    <row r="870" spans="1:23" s="161" customFormat="1" ht="15" x14ac:dyDescent="0.3">
      <c r="A870" s="180" t="s">
        <v>2814</v>
      </c>
      <c r="B870" s="158" t="s">
        <v>2815</v>
      </c>
      <c r="C870" s="181" t="s">
        <v>2816</v>
      </c>
      <c r="D870" s="157" t="s">
        <v>211</v>
      </c>
      <c r="E870" s="8" t="s">
        <v>71</v>
      </c>
      <c r="F870" s="8" t="s">
        <v>5081</v>
      </c>
      <c r="G870" s="10" t="s">
        <v>72</v>
      </c>
      <c r="H870" s="10">
        <v>0</v>
      </c>
      <c r="I870" s="8" t="s">
        <v>73</v>
      </c>
      <c r="J870" s="72">
        <v>0</v>
      </c>
      <c r="K870" s="163">
        <v>632</v>
      </c>
      <c r="L870" s="163">
        <v>63</v>
      </c>
      <c r="M870" s="163">
        <v>3</v>
      </c>
      <c r="N870" s="163">
        <v>548</v>
      </c>
      <c r="O870" s="163">
        <v>103</v>
      </c>
      <c r="P870" s="163">
        <v>123</v>
      </c>
      <c r="Q870" s="164">
        <v>4</v>
      </c>
      <c r="R870" s="164">
        <v>58</v>
      </c>
      <c r="S870" s="164">
        <v>25.6</v>
      </c>
      <c r="T870" s="164">
        <v>7.6</v>
      </c>
      <c r="U870" s="164">
        <v>4</v>
      </c>
      <c r="V870" s="164">
        <v>3</v>
      </c>
      <c r="W870" s="165">
        <f t="shared" si="15"/>
        <v>102.19999999999999</v>
      </c>
    </row>
    <row r="871" spans="1:23" s="161" customFormat="1" ht="15" x14ac:dyDescent="0.3">
      <c r="A871" s="180" t="s">
        <v>2817</v>
      </c>
      <c r="B871" s="158" t="s">
        <v>2818</v>
      </c>
      <c r="C871" s="181" t="s">
        <v>2819</v>
      </c>
      <c r="D871" s="157" t="s">
        <v>212</v>
      </c>
      <c r="E871" s="8" t="s">
        <v>5082</v>
      </c>
      <c r="F871" s="8" t="s">
        <v>5083</v>
      </c>
      <c r="G871" s="10" t="s">
        <v>72</v>
      </c>
      <c r="H871" s="10">
        <v>0</v>
      </c>
      <c r="I871" s="8" t="s">
        <v>73</v>
      </c>
      <c r="J871" s="72">
        <v>0</v>
      </c>
      <c r="K871" s="163">
        <v>353</v>
      </c>
      <c r="L871" s="163">
        <v>0</v>
      </c>
      <c r="M871" s="163">
        <v>0</v>
      </c>
      <c r="N871" s="163">
        <v>287</v>
      </c>
      <c r="O871" s="163">
        <v>24</v>
      </c>
      <c r="P871" s="163">
        <v>103</v>
      </c>
      <c r="Q871" s="164">
        <v>1</v>
      </c>
      <c r="R871" s="164">
        <v>34</v>
      </c>
      <c r="S871" s="164">
        <v>14</v>
      </c>
      <c r="T871" s="164">
        <v>5.8</v>
      </c>
      <c r="U871" s="164">
        <v>2</v>
      </c>
      <c r="V871" s="164">
        <v>3</v>
      </c>
      <c r="W871" s="165">
        <f t="shared" si="15"/>
        <v>59.8</v>
      </c>
    </row>
    <row r="872" spans="1:23" s="161" customFormat="1" ht="30" x14ac:dyDescent="0.3">
      <c r="A872" s="180" t="s">
        <v>2820</v>
      </c>
      <c r="B872" s="158" t="s">
        <v>2821</v>
      </c>
      <c r="C872" s="181" t="s">
        <v>2822</v>
      </c>
      <c r="D872" s="157" t="s">
        <v>212</v>
      </c>
      <c r="E872" s="8" t="s">
        <v>5082</v>
      </c>
      <c r="F872" s="8" t="s">
        <v>5083</v>
      </c>
      <c r="G872" s="10" t="s">
        <v>72</v>
      </c>
      <c r="H872" s="10">
        <v>0</v>
      </c>
      <c r="I872" s="8" t="s">
        <v>73</v>
      </c>
      <c r="J872" s="72">
        <v>0</v>
      </c>
      <c r="K872" s="163">
        <v>1906</v>
      </c>
      <c r="L872" s="163">
        <v>0</v>
      </c>
      <c r="M872" s="163">
        <v>0</v>
      </c>
      <c r="N872" s="163">
        <v>1339</v>
      </c>
      <c r="O872" s="163">
        <v>275</v>
      </c>
      <c r="P872" s="163">
        <v>369</v>
      </c>
      <c r="Q872" s="164">
        <v>36</v>
      </c>
      <c r="R872" s="164">
        <v>107</v>
      </c>
      <c r="S872" s="164">
        <v>36.5</v>
      </c>
      <c r="T872" s="164">
        <v>8.8000000000000007</v>
      </c>
      <c r="U872" s="164">
        <v>6</v>
      </c>
      <c r="V872" s="164">
        <v>5</v>
      </c>
      <c r="W872" s="165">
        <f t="shared" si="15"/>
        <v>199.3</v>
      </c>
    </row>
    <row r="873" spans="1:23" s="161" customFormat="1" ht="15" x14ac:dyDescent="0.3">
      <c r="A873" s="180" t="s">
        <v>2823</v>
      </c>
      <c r="B873" s="158" t="s">
        <v>2824</v>
      </c>
      <c r="C873" s="181" t="s">
        <v>2825</v>
      </c>
      <c r="D873" s="157" t="s">
        <v>212</v>
      </c>
      <c r="E873" s="8" t="s">
        <v>5082</v>
      </c>
      <c r="F873" s="8" t="s">
        <v>5083</v>
      </c>
      <c r="G873" s="10" t="s">
        <v>72</v>
      </c>
      <c r="H873" s="10">
        <v>0</v>
      </c>
      <c r="I873" s="8" t="s">
        <v>73</v>
      </c>
      <c r="J873" s="72">
        <v>0</v>
      </c>
      <c r="K873" s="163">
        <v>1166</v>
      </c>
      <c r="L873" s="163">
        <v>0</v>
      </c>
      <c r="M873" s="163">
        <v>0</v>
      </c>
      <c r="N873" s="163">
        <v>565</v>
      </c>
      <c r="O873" s="163">
        <v>88</v>
      </c>
      <c r="P873" s="163">
        <v>154</v>
      </c>
      <c r="Q873" s="164">
        <v>15</v>
      </c>
      <c r="R873" s="164">
        <v>59</v>
      </c>
      <c r="S873" s="164">
        <v>21.3</v>
      </c>
      <c r="T873" s="164">
        <v>7.7</v>
      </c>
      <c r="U873" s="164">
        <v>4</v>
      </c>
      <c r="V873" s="164">
        <v>4</v>
      </c>
      <c r="W873" s="165">
        <f t="shared" si="15"/>
        <v>111</v>
      </c>
    </row>
    <row r="874" spans="1:23" s="161" customFormat="1" ht="15" x14ac:dyDescent="0.3">
      <c r="A874" s="180" t="s">
        <v>2826</v>
      </c>
      <c r="B874" s="158" t="s">
        <v>2827</v>
      </c>
      <c r="C874" s="181" t="s">
        <v>2828</v>
      </c>
      <c r="D874" s="157" t="s">
        <v>5079</v>
      </c>
      <c r="E874" s="8" t="s">
        <v>92</v>
      </c>
      <c r="F874" s="8" t="s">
        <v>92</v>
      </c>
      <c r="G874" s="10" t="s">
        <v>72</v>
      </c>
      <c r="H874" s="10">
        <v>0</v>
      </c>
      <c r="I874" s="8" t="s">
        <v>73</v>
      </c>
      <c r="J874" s="72">
        <v>0</v>
      </c>
      <c r="K874" s="163">
        <v>537</v>
      </c>
      <c r="L874" s="163">
        <v>12</v>
      </c>
      <c r="M874" s="163">
        <v>12</v>
      </c>
      <c r="N874" s="163">
        <v>463</v>
      </c>
      <c r="O874" s="163">
        <v>167</v>
      </c>
      <c r="P874" s="163">
        <v>537</v>
      </c>
      <c r="Q874" s="164">
        <v>13</v>
      </c>
      <c r="R874" s="164">
        <v>117</v>
      </c>
      <c r="S874" s="164">
        <v>169</v>
      </c>
      <c r="T874" s="164">
        <v>30.2</v>
      </c>
      <c r="U874" s="164">
        <v>4</v>
      </c>
      <c r="V874" s="164">
        <v>6</v>
      </c>
      <c r="W874" s="165">
        <f t="shared" si="15"/>
        <v>339.2</v>
      </c>
    </row>
    <row r="875" spans="1:23" s="161" customFormat="1" ht="15" x14ac:dyDescent="0.3">
      <c r="A875" s="180" t="s">
        <v>2829</v>
      </c>
      <c r="B875" s="158" t="s">
        <v>2830</v>
      </c>
      <c r="C875" s="181" t="s">
        <v>2831</v>
      </c>
      <c r="D875" s="157" t="s">
        <v>211</v>
      </c>
      <c r="E875" s="8" t="s">
        <v>71</v>
      </c>
      <c r="F875" s="8" t="s">
        <v>5081</v>
      </c>
      <c r="G875" s="10" t="s">
        <v>72</v>
      </c>
      <c r="H875" s="10">
        <v>0</v>
      </c>
      <c r="I875" s="8" t="s">
        <v>73</v>
      </c>
      <c r="J875" s="72">
        <v>0</v>
      </c>
      <c r="K875" s="163">
        <v>404</v>
      </c>
      <c r="L875" s="163">
        <v>47</v>
      </c>
      <c r="M875" s="163">
        <v>5</v>
      </c>
      <c r="N875" s="163">
        <v>316</v>
      </c>
      <c r="O875" s="163">
        <v>62</v>
      </c>
      <c r="P875" s="163">
        <v>143</v>
      </c>
      <c r="Q875" s="164">
        <v>12</v>
      </c>
      <c r="R875" s="164">
        <v>48</v>
      </c>
      <c r="S875" s="164">
        <v>26</v>
      </c>
      <c r="T875" s="164">
        <v>3.8</v>
      </c>
      <c r="U875" s="164">
        <v>2</v>
      </c>
      <c r="V875" s="164">
        <v>5</v>
      </c>
      <c r="W875" s="165">
        <f t="shared" si="15"/>
        <v>96.8</v>
      </c>
    </row>
    <row r="876" spans="1:23" s="161" customFormat="1" ht="15" x14ac:dyDescent="0.3">
      <c r="A876" s="180" t="s">
        <v>2832</v>
      </c>
      <c r="B876" s="158" t="s">
        <v>2833</v>
      </c>
      <c r="C876" s="181" t="s">
        <v>2834</v>
      </c>
      <c r="D876" s="157" t="s">
        <v>212</v>
      </c>
      <c r="E876" s="8" t="s">
        <v>5082</v>
      </c>
      <c r="F876" s="8" t="s">
        <v>5083</v>
      </c>
      <c r="G876" s="10" t="s">
        <v>72</v>
      </c>
      <c r="H876" s="10">
        <v>0</v>
      </c>
      <c r="I876" s="8" t="s">
        <v>73</v>
      </c>
      <c r="J876" s="72">
        <v>0</v>
      </c>
      <c r="K876" s="163">
        <v>992</v>
      </c>
      <c r="L876" s="163">
        <v>0</v>
      </c>
      <c r="M876" s="163">
        <v>0</v>
      </c>
      <c r="N876" s="163">
        <v>914</v>
      </c>
      <c r="O876" s="163">
        <v>212</v>
      </c>
      <c r="P876" s="163">
        <v>278</v>
      </c>
      <c r="Q876" s="164">
        <v>18</v>
      </c>
      <c r="R876" s="164">
        <v>63</v>
      </c>
      <c r="S876" s="164">
        <v>24.9</v>
      </c>
      <c r="T876" s="164">
        <v>8.9</v>
      </c>
      <c r="U876" s="164">
        <v>4</v>
      </c>
      <c r="V876" s="164">
        <v>3</v>
      </c>
      <c r="W876" s="165">
        <f t="shared" si="15"/>
        <v>121.80000000000001</v>
      </c>
    </row>
    <row r="877" spans="1:23" s="161" customFormat="1" ht="15" x14ac:dyDescent="0.3">
      <c r="A877" s="180" t="s">
        <v>2835</v>
      </c>
      <c r="B877" s="158" t="s">
        <v>2836</v>
      </c>
      <c r="C877" s="181" t="s">
        <v>2837</v>
      </c>
      <c r="D877" s="157" t="s">
        <v>213</v>
      </c>
      <c r="E877" s="8" t="s">
        <v>71</v>
      </c>
      <c r="F877" s="8" t="s">
        <v>5083</v>
      </c>
      <c r="G877" s="10" t="s">
        <v>72</v>
      </c>
      <c r="H877" s="10">
        <v>0</v>
      </c>
      <c r="I877" s="8" t="s">
        <v>73</v>
      </c>
      <c r="J877" s="72">
        <v>0</v>
      </c>
      <c r="K877" s="163">
        <v>686</v>
      </c>
      <c r="L877" s="163">
        <v>31</v>
      </c>
      <c r="M877" s="163">
        <v>0</v>
      </c>
      <c r="N877" s="163">
        <v>189</v>
      </c>
      <c r="O877" s="163">
        <v>33</v>
      </c>
      <c r="P877" s="163">
        <v>79</v>
      </c>
      <c r="Q877" s="164">
        <v>19</v>
      </c>
      <c r="R877" s="164">
        <v>34</v>
      </c>
      <c r="S877" s="164">
        <v>8.5</v>
      </c>
      <c r="T877" s="164">
        <v>2</v>
      </c>
      <c r="U877" s="164">
        <v>2</v>
      </c>
      <c r="V877" s="164">
        <v>1</v>
      </c>
      <c r="W877" s="165">
        <f t="shared" si="15"/>
        <v>66.5</v>
      </c>
    </row>
    <row r="878" spans="1:23" s="161" customFormat="1" ht="15" x14ac:dyDescent="0.3">
      <c r="A878" s="180" t="s">
        <v>2838</v>
      </c>
      <c r="B878" s="158" t="s">
        <v>2839</v>
      </c>
      <c r="C878" s="181" t="s">
        <v>2840</v>
      </c>
      <c r="D878" s="157" t="s">
        <v>211</v>
      </c>
      <c r="E878" s="8" t="s">
        <v>71</v>
      </c>
      <c r="F878" s="8" t="s">
        <v>5081</v>
      </c>
      <c r="G878" s="10" t="s">
        <v>72</v>
      </c>
      <c r="H878" s="10">
        <v>0</v>
      </c>
      <c r="I878" s="8" t="s">
        <v>73</v>
      </c>
      <c r="J878" s="72">
        <v>0</v>
      </c>
      <c r="K878" s="163">
        <v>1083</v>
      </c>
      <c r="L878" s="163">
        <v>31</v>
      </c>
      <c r="M878" s="163">
        <v>3</v>
      </c>
      <c r="N878" s="163">
        <v>580</v>
      </c>
      <c r="O878" s="163">
        <v>103</v>
      </c>
      <c r="P878" s="163">
        <v>138</v>
      </c>
      <c r="Q878" s="164">
        <v>14</v>
      </c>
      <c r="R878" s="164">
        <v>50</v>
      </c>
      <c r="S878" s="164">
        <v>26.2</v>
      </c>
      <c r="T878" s="164">
        <v>5.7</v>
      </c>
      <c r="U878" s="164">
        <v>3</v>
      </c>
      <c r="V878" s="164">
        <v>3</v>
      </c>
      <c r="W878" s="165">
        <f t="shared" si="15"/>
        <v>101.9</v>
      </c>
    </row>
    <row r="879" spans="1:23" s="161" customFormat="1" ht="30" x14ac:dyDescent="0.3">
      <c r="A879" s="180" t="s">
        <v>2841</v>
      </c>
      <c r="B879" s="158" t="s">
        <v>2842</v>
      </c>
      <c r="C879" s="181" t="s">
        <v>2843</v>
      </c>
      <c r="D879" s="157" t="s">
        <v>211</v>
      </c>
      <c r="E879" s="8" t="s">
        <v>71</v>
      </c>
      <c r="F879" s="8" t="s">
        <v>5081</v>
      </c>
      <c r="G879" s="10" t="s">
        <v>72</v>
      </c>
      <c r="H879" s="10">
        <v>0</v>
      </c>
      <c r="I879" s="8" t="s">
        <v>73</v>
      </c>
      <c r="J879" s="72">
        <v>0</v>
      </c>
      <c r="K879" s="163">
        <v>484</v>
      </c>
      <c r="L879" s="163">
        <v>31</v>
      </c>
      <c r="M879" s="163">
        <v>0</v>
      </c>
      <c r="N879" s="163">
        <v>372</v>
      </c>
      <c r="O879" s="163">
        <v>16</v>
      </c>
      <c r="P879" s="163">
        <v>117</v>
      </c>
      <c r="Q879" s="164">
        <v>8</v>
      </c>
      <c r="R879" s="164">
        <v>30</v>
      </c>
      <c r="S879" s="164">
        <v>19.8</v>
      </c>
      <c r="T879" s="164">
        <v>6.5</v>
      </c>
      <c r="U879" s="164">
        <v>3</v>
      </c>
      <c r="V879" s="164">
        <v>3</v>
      </c>
      <c r="W879" s="165">
        <f t="shared" si="15"/>
        <v>70.3</v>
      </c>
    </row>
    <row r="880" spans="1:23" s="161" customFormat="1" ht="15" x14ac:dyDescent="0.3">
      <c r="A880" s="180" t="s">
        <v>2844</v>
      </c>
      <c r="B880" s="158" t="s">
        <v>2845</v>
      </c>
      <c r="C880" s="181" t="s">
        <v>2846</v>
      </c>
      <c r="D880" s="157" t="s">
        <v>211</v>
      </c>
      <c r="E880" s="8" t="s">
        <v>71</v>
      </c>
      <c r="F880" s="8" t="s">
        <v>5081</v>
      </c>
      <c r="G880" s="10" t="s">
        <v>72</v>
      </c>
      <c r="H880" s="10">
        <v>0</v>
      </c>
      <c r="I880" s="8" t="s">
        <v>73</v>
      </c>
      <c r="J880" s="72">
        <v>0</v>
      </c>
      <c r="K880" s="163">
        <v>576</v>
      </c>
      <c r="L880" s="163">
        <v>63</v>
      </c>
      <c r="M880" s="163">
        <v>1</v>
      </c>
      <c r="N880" s="163">
        <v>480</v>
      </c>
      <c r="O880" s="163">
        <v>166</v>
      </c>
      <c r="P880" s="163">
        <v>152</v>
      </c>
      <c r="Q880" s="164">
        <v>2</v>
      </c>
      <c r="R880" s="164">
        <v>54</v>
      </c>
      <c r="S880" s="164">
        <v>31.5</v>
      </c>
      <c r="T880" s="164">
        <v>5.7</v>
      </c>
      <c r="U880" s="164">
        <v>3</v>
      </c>
      <c r="V880" s="164">
        <v>4</v>
      </c>
      <c r="W880" s="165">
        <f t="shared" si="15"/>
        <v>100.2</v>
      </c>
    </row>
    <row r="881" spans="1:23" s="161" customFormat="1" ht="15" x14ac:dyDescent="0.3">
      <c r="A881" s="180" t="s">
        <v>2847</v>
      </c>
      <c r="B881" s="158" t="s">
        <v>2848</v>
      </c>
      <c r="C881" s="181" t="s">
        <v>2849</v>
      </c>
      <c r="D881" s="157" t="s">
        <v>211</v>
      </c>
      <c r="E881" s="8" t="s">
        <v>71</v>
      </c>
      <c r="F881" s="8" t="s">
        <v>5081</v>
      </c>
      <c r="G881" s="10" t="s">
        <v>72</v>
      </c>
      <c r="H881" s="10">
        <v>0</v>
      </c>
      <c r="I881" s="8" t="s">
        <v>73</v>
      </c>
      <c r="J881" s="72">
        <v>0</v>
      </c>
      <c r="K881" s="163">
        <v>654</v>
      </c>
      <c r="L881" s="163">
        <v>0</v>
      </c>
      <c r="M881" s="163">
        <v>0</v>
      </c>
      <c r="N881" s="163">
        <v>520</v>
      </c>
      <c r="O881" s="163">
        <v>223</v>
      </c>
      <c r="P881" s="163">
        <v>116</v>
      </c>
      <c r="Q881" s="164">
        <v>15</v>
      </c>
      <c r="R881" s="164">
        <v>33</v>
      </c>
      <c r="S881" s="164">
        <v>18.2</v>
      </c>
      <c r="T881" s="164">
        <v>2</v>
      </c>
      <c r="U881" s="164">
        <v>3</v>
      </c>
      <c r="V881" s="164">
        <v>4</v>
      </c>
      <c r="W881" s="165">
        <f t="shared" si="15"/>
        <v>75.2</v>
      </c>
    </row>
    <row r="882" spans="1:23" s="161" customFormat="1" ht="15" x14ac:dyDescent="0.3">
      <c r="A882" s="180" t="s">
        <v>2850</v>
      </c>
      <c r="B882" s="158" t="s">
        <v>2851</v>
      </c>
      <c r="C882" s="181" t="s">
        <v>2852</v>
      </c>
      <c r="D882" s="157" t="s">
        <v>211</v>
      </c>
      <c r="E882" s="8" t="s">
        <v>71</v>
      </c>
      <c r="F882" s="8" t="s">
        <v>5081</v>
      </c>
      <c r="G882" s="10" t="s">
        <v>72</v>
      </c>
      <c r="H882" s="10">
        <v>0</v>
      </c>
      <c r="I882" s="8" t="s">
        <v>73</v>
      </c>
      <c r="J882" s="72">
        <v>0</v>
      </c>
      <c r="K882" s="163">
        <v>219</v>
      </c>
      <c r="L882" s="163">
        <v>47</v>
      </c>
      <c r="M882" s="163">
        <v>4</v>
      </c>
      <c r="N882" s="163">
        <v>128</v>
      </c>
      <c r="O882" s="163">
        <v>23</v>
      </c>
      <c r="P882" s="163">
        <v>37</v>
      </c>
      <c r="Q882" s="164">
        <v>0</v>
      </c>
      <c r="R882" s="164">
        <v>23</v>
      </c>
      <c r="S882" s="164">
        <v>9</v>
      </c>
      <c r="T882" s="164">
        <v>0.9</v>
      </c>
      <c r="U882" s="164">
        <v>2</v>
      </c>
      <c r="V882" s="164">
        <v>2</v>
      </c>
      <c r="W882" s="165">
        <f t="shared" si="15"/>
        <v>36.9</v>
      </c>
    </row>
    <row r="883" spans="1:23" s="161" customFormat="1" ht="15" x14ac:dyDescent="0.3">
      <c r="A883" s="180" t="s">
        <v>2853</v>
      </c>
      <c r="B883" s="158" t="s">
        <v>2854</v>
      </c>
      <c r="C883" s="181" t="s">
        <v>2855</v>
      </c>
      <c r="D883" s="157" t="s">
        <v>211</v>
      </c>
      <c r="E883" s="8" t="s">
        <v>71</v>
      </c>
      <c r="F883" s="8" t="s">
        <v>5081</v>
      </c>
      <c r="G883" s="10" t="s">
        <v>72</v>
      </c>
      <c r="H883" s="10">
        <v>0</v>
      </c>
      <c r="I883" s="8" t="s">
        <v>73</v>
      </c>
      <c r="J883" s="72">
        <v>0</v>
      </c>
      <c r="K883" s="163">
        <v>569</v>
      </c>
      <c r="L883" s="163">
        <v>64</v>
      </c>
      <c r="M883" s="163">
        <v>3</v>
      </c>
      <c r="N883" s="163">
        <v>242</v>
      </c>
      <c r="O883" s="163">
        <v>78</v>
      </c>
      <c r="P883" s="163">
        <v>81</v>
      </c>
      <c r="Q883" s="164">
        <v>10</v>
      </c>
      <c r="R883" s="164">
        <v>30</v>
      </c>
      <c r="S883" s="164">
        <v>25.8</v>
      </c>
      <c r="T883" s="164">
        <v>2.8</v>
      </c>
      <c r="U883" s="164">
        <v>3</v>
      </c>
      <c r="V883" s="164">
        <v>3</v>
      </c>
      <c r="W883" s="165">
        <f t="shared" si="15"/>
        <v>74.599999999999994</v>
      </c>
    </row>
    <row r="884" spans="1:23" s="161" customFormat="1" ht="15" x14ac:dyDescent="0.3">
      <c r="A884" s="180" t="s">
        <v>2856</v>
      </c>
      <c r="B884" s="158" t="s">
        <v>2857</v>
      </c>
      <c r="C884" s="181" t="s">
        <v>2858</v>
      </c>
      <c r="D884" s="157" t="s">
        <v>211</v>
      </c>
      <c r="E884" s="8" t="s">
        <v>71</v>
      </c>
      <c r="F884" s="8" t="s">
        <v>5081</v>
      </c>
      <c r="G884" s="10" t="s">
        <v>72</v>
      </c>
      <c r="H884" s="10">
        <v>0</v>
      </c>
      <c r="I884" s="8" t="s">
        <v>73</v>
      </c>
      <c r="J884" s="72">
        <v>0</v>
      </c>
      <c r="K884" s="163">
        <v>838</v>
      </c>
      <c r="L884" s="163">
        <v>31</v>
      </c>
      <c r="M884" s="163">
        <v>1</v>
      </c>
      <c r="N884" s="163">
        <v>658</v>
      </c>
      <c r="O884" s="163">
        <v>262</v>
      </c>
      <c r="P884" s="163">
        <v>147</v>
      </c>
      <c r="Q884" s="164">
        <v>0</v>
      </c>
      <c r="R884" s="164">
        <v>64</v>
      </c>
      <c r="S884" s="164">
        <v>19</v>
      </c>
      <c r="T884" s="164">
        <v>4.7</v>
      </c>
      <c r="U884" s="164">
        <v>2</v>
      </c>
      <c r="V884" s="164">
        <v>5</v>
      </c>
      <c r="W884" s="165">
        <f t="shared" si="15"/>
        <v>94.7</v>
      </c>
    </row>
    <row r="885" spans="1:23" s="161" customFormat="1" ht="15" x14ac:dyDescent="0.3">
      <c r="A885" s="180" t="s">
        <v>2859</v>
      </c>
      <c r="B885" s="158" t="s">
        <v>2860</v>
      </c>
      <c r="C885" s="181" t="s">
        <v>2861</v>
      </c>
      <c r="D885" s="157" t="s">
        <v>213</v>
      </c>
      <c r="E885" s="8" t="s">
        <v>71</v>
      </c>
      <c r="F885" s="8" t="s">
        <v>5083</v>
      </c>
      <c r="G885" s="10" t="s">
        <v>72</v>
      </c>
      <c r="H885" s="10">
        <v>0</v>
      </c>
      <c r="I885" s="8" t="s">
        <v>73</v>
      </c>
      <c r="J885" s="72">
        <v>0</v>
      </c>
      <c r="K885" s="163">
        <v>561</v>
      </c>
      <c r="L885" s="163">
        <v>78</v>
      </c>
      <c r="M885" s="163">
        <v>5</v>
      </c>
      <c r="N885" s="163">
        <v>356</v>
      </c>
      <c r="O885" s="163">
        <v>52</v>
      </c>
      <c r="P885" s="163">
        <v>133</v>
      </c>
      <c r="Q885" s="164">
        <v>7</v>
      </c>
      <c r="R885" s="164">
        <v>47</v>
      </c>
      <c r="S885" s="164">
        <v>25.7</v>
      </c>
      <c r="T885" s="164">
        <v>6.6</v>
      </c>
      <c r="U885" s="164">
        <v>3</v>
      </c>
      <c r="V885" s="164">
        <v>4</v>
      </c>
      <c r="W885" s="165">
        <f t="shared" si="15"/>
        <v>93.3</v>
      </c>
    </row>
    <row r="886" spans="1:23" s="161" customFormat="1" ht="15" x14ac:dyDescent="0.3">
      <c r="A886" s="180" t="s">
        <v>2862</v>
      </c>
      <c r="B886" s="158" t="s">
        <v>2863</v>
      </c>
      <c r="C886" s="181" t="s">
        <v>2864</v>
      </c>
      <c r="D886" s="157" t="s">
        <v>211</v>
      </c>
      <c r="E886" s="8" t="s">
        <v>71</v>
      </c>
      <c r="F886" s="8" t="s">
        <v>5081</v>
      </c>
      <c r="G886" s="10" t="s">
        <v>72</v>
      </c>
      <c r="H886" s="10">
        <v>0</v>
      </c>
      <c r="I886" s="8" t="s">
        <v>73</v>
      </c>
      <c r="J886" s="72">
        <v>0</v>
      </c>
      <c r="K886" s="163">
        <v>841</v>
      </c>
      <c r="L886" s="163">
        <v>32</v>
      </c>
      <c r="M886" s="163">
        <v>2</v>
      </c>
      <c r="N886" s="163">
        <v>638</v>
      </c>
      <c r="O886" s="163">
        <v>114</v>
      </c>
      <c r="P886" s="163">
        <v>142</v>
      </c>
      <c r="Q886" s="164">
        <v>8</v>
      </c>
      <c r="R886" s="164">
        <v>56</v>
      </c>
      <c r="S886" s="164">
        <v>38.700000000000003</v>
      </c>
      <c r="T886" s="164">
        <v>7.5</v>
      </c>
      <c r="U886" s="164">
        <v>4</v>
      </c>
      <c r="V886" s="164">
        <v>6</v>
      </c>
      <c r="W886" s="165">
        <f t="shared" si="15"/>
        <v>120.2</v>
      </c>
    </row>
    <row r="887" spans="1:23" s="161" customFormat="1" ht="15" x14ac:dyDescent="0.3">
      <c r="A887" s="180" t="s">
        <v>2865</v>
      </c>
      <c r="B887" s="158" t="s">
        <v>2866</v>
      </c>
      <c r="C887" s="181" t="s">
        <v>2867</v>
      </c>
      <c r="D887" s="157" t="s">
        <v>211</v>
      </c>
      <c r="E887" s="8" t="s">
        <v>71</v>
      </c>
      <c r="F887" s="8" t="s">
        <v>5081</v>
      </c>
      <c r="G887" s="10" t="s">
        <v>72</v>
      </c>
      <c r="H887" s="10">
        <v>0</v>
      </c>
      <c r="I887" s="8" t="s">
        <v>73</v>
      </c>
      <c r="J887" s="72">
        <v>0</v>
      </c>
      <c r="K887" s="163">
        <v>1873</v>
      </c>
      <c r="L887" s="163">
        <v>0</v>
      </c>
      <c r="M887" s="163">
        <v>0</v>
      </c>
      <c r="N887" s="163">
        <v>1430</v>
      </c>
      <c r="O887" s="163">
        <v>872</v>
      </c>
      <c r="P887" s="163">
        <v>283</v>
      </c>
      <c r="Q887" s="164">
        <v>50</v>
      </c>
      <c r="R887" s="164">
        <v>94</v>
      </c>
      <c r="S887" s="164">
        <v>55.1</v>
      </c>
      <c r="T887" s="164">
        <v>7.7</v>
      </c>
      <c r="U887" s="164">
        <v>6</v>
      </c>
      <c r="V887" s="164">
        <v>5</v>
      </c>
      <c r="W887" s="165">
        <f t="shared" si="15"/>
        <v>217.79999999999998</v>
      </c>
    </row>
    <row r="888" spans="1:23" s="161" customFormat="1" ht="15" x14ac:dyDescent="0.3">
      <c r="A888" s="180" t="s">
        <v>2868</v>
      </c>
      <c r="B888" s="158" t="s">
        <v>2869</v>
      </c>
      <c r="C888" s="181" t="s">
        <v>2870</v>
      </c>
      <c r="D888" s="157" t="s">
        <v>211</v>
      </c>
      <c r="E888" s="8" t="s">
        <v>71</v>
      </c>
      <c r="F888" s="8" t="s">
        <v>5081</v>
      </c>
      <c r="G888" s="10" t="s">
        <v>72</v>
      </c>
      <c r="H888" s="10">
        <v>0</v>
      </c>
      <c r="I888" s="8" t="s">
        <v>73</v>
      </c>
      <c r="J888" s="72">
        <v>0</v>
      </c>
      <c r="K888" s="163">
        <v>788</v>
      </c>
      <c r="L888" s="163">
        <v>47</v>
      </c>
      <c r="M888" s="163">
        <v>3</v>
      </c>
      <c r="N888" s="163">
        <v>713</v>
      </c>
      <c r="O888" s="163">
        <v>183</v>
      </c>
      <c r="P888" s="163">
        <v>138</v>
      </c>
      <c r="Q888" s="164">
        <v>11</v>
      </c>
      <c r="R888" s="164">
        <v>50</v>
      </c>
      <c r="S888" s="164">
        <v>34</v>
      </c>
      <c r="T888" s="164">
        <v>3.8</v>
      </c>
      <c r="U888" s="164">
        <v>3</v>
      </c>
      <c r="V888" s="164">
        <v>3</v>
      </c>
      <c r="W888" s="165">
        <f t="shared" si="15"/>
        <v>104.8</v>
      </c>
    </row>
    <row r="889" spans="1:23" s="161" customFormat="1" ht="15" x14ac:dyDescent="0.3">
      <c r="A889" s="180" t="s">
        <v>2871</v>
      </c>
      <c r="B889" s="158" t="s">
        <v>2872</v>
      </c>
      <c r="C889" s="181" t="s">
        <v>2873</v>
      </c>
      <c r="D889" s="157" t="s">
        <v>211</v>
      </c>
      <c r="E889" s="8" t="s">
        <v>71</v>
      </c>
      <c r="F889" s="8" t="s">
        <v>5081</v>
      </c>
      <c r="G889" s="10" t="s">
        <v>72</v>
      </c>
      <c r="H889" s="10">
        <v>0</v>
      </c>
      <c r="I889" s="8" t="s">
        <v>73</v>
      </c>
      <c r="J889" s="72">
        <v>0</v>
      </c>
      <c r="K889" s="163">
        <v>688</v>
      </c>
      <c r="L889" s="163">
        <v>96</v>
      </c>
      <c r="M889" s="163">
        <v>6</v>
      </c>
      <c r="N889" s="163">
        <v>494</v>
      </c>
      <c r="O889" s="163">
        <v>89</v>
      </c>
      <c r="P889" s="163">
        <v>150</v>
      </c>
      <c r="Q889" s="164">
        <v>5</v>
      </c>
      <c r="R889" s="164">
        <v>57</v>
      </c>
      <c r="S889" s="164">
        <v>23.2</v>
      </c>
      <c r="T889" s="164">
        <v>7.5</v>
      </c>
      <c r="U889" s="164">
        <v>2</v>
      </c>
      <c r="V889" s="164">
        <v>3</v>
      </c>
      <c r="W889" s="165">
        <f t="shared" si="15"/>
        <v>97.7</v>
      </c>
    </row>
    <row r="890" spans="1:23" s="161" customFormat="1" ht="15" x14ac:dyDescent="0.3">
      <c r="A890" s="180" t="s">
        <v>2874</v>
      </c>
      <c r="B890" s="158" t="s">
        <v>2875</v>
      </c>
      <c r="C890" s="181" t="s">
        <v>2876</v>
      </c>
      <c r="D890" s="157" t="s">
        <v>211</v>
      </c>
      <c r="E890" s="8" t="s">
        <v>71</v>
      </c>
      <c r="F890" s="8" t="s">
        <v>5081</v>
      </c>
      <c r="G890" s="10" t="s">
        <v>72</v>
      </c>
      <c r="H890" s="10">
        <v>0</v>
      </c>
      <c r="I890" s="8" t="s">
        <v>73</v>
      </c>
      <c r="J890" s="72">
        <v>0</v>
      </c>
      <c r="K890" s="163">
        <v>824</v>
      </c>
      <c r="L890" s="163">
        <v>78</v>
      </c>
      <c r="M890" s="163">
        <v>3</v>
      </c>
      <c r="N890" s="163">
        <v>669</v>
      </c>
      <c r="O890" s="163">
        <v>251</v>
      </c>
      <c r="P890" s="163">
        <v>175</v>
      </c>
      <c r="Q890" s="164">
        <v>4</v>
      </c>
      <c r="R890" s="164">
        <v>69</v>
      </c>
      <c r="S890" s="164">
        <v>26.4</v>
      </c>
      <c r="T890" s="164">
        <v>4.8</v>
      </c>
      <c r="U890" s="164">
        <v>3</v>
      </c>
      <c r="V890" s="164">
        <v>4</v>
      </c>
      <c r="W890" s="165">
        <f t="shared" si="15"/>
        <v>111.2</v>
      </c>
    </row>
    <row r="891" spans="1:23" s="161" customFormat="1" ht="15" x14ac:dyDescent="0.3">
      <c r="A891" s="180" t="s">
        <v>2877</v>
      </c>
      <c r="B891" s="158" t="s">
        <v>2878</v>
      </c>
      <c r="C891" s="181" t="s">
        <v>2879</v>
      </c>
      <c r="D891" s="157" t="s">
        <v>212</v>
      </c>
      <c r="E891" s="8" t="s">
        <v>5082</v>
      </c>
      <c r="F891" s="8" t="s">
        <v>5083</v>
      </c>
      <c r="G891" s="10" t="s">
        <v>72</v>
      </c>
      <c r="H891" s="10">
        <v>0</v>
      </c>
      <c r="I891" s="8" t="s">
        <v>73</v>
      </c>
      <c r="J891" s="72">
        <v>0</v>
      </c>
      <c r="K891" s="163">
        <v>1110</v>
      </c>
      <c r="L891" s="163">
        <v>0</v>
      </c>
      <c r="M891" s="163">
        <v>0</v>
      </c>
      <c r="N891" s="163">
        <v>1051</v>
      </c>
      <c r="O891" s="163">
        <v>170</v>
      </c>
      <c r="P891" s="163">
        <v>241</v>
      </c>
      <c r="Q891" s="164">
        <v>14</v>
      </c>
      <c r="R891" s="164">
        <v>73</v>
      </c>
      <c r="S891" s="164">
        <v>27.7</v>
      </c>
      <c r="T891" s="164">
        <v>6</v>
      </c>
      <c r="U891" s="164">
        <v>5</v>
      </c>
      <c r="V891" s="164">
        <v>4</v>
      </c>
      <c r="W891" s="165">
        <f t="shared" si="15"/>
        <v>129.69999999999999</v>
      </c>
    </row>
    <row r="892" spans="1:23" s="161" customFormat="1" ht="15" x14ac:dyDescent="0.3">
      <c r="A892" s="180" t="s">
        <v>2880</v>
      </c>
      <c r="B892" s="158" t="s">
        <v>2881</v>
      </c>
      <c r="C892" s="181" t="s">
        <v>2882</v>
      </c>
      <c r="D892" s="157" t="s">
        <v>211</v>
      </c>
      <c r="E892" s="8" t="s">
        <v>71</v>
      </c>
      <c r="F892" s="8" t="s">
        <v>5081</v>
      </c>
      <c r="G892" s="10" t="s">
        <v>72</v>
      </c>
      <c r="H892" s="10">
        <v>0</v>
      </c>
      <c r="I892" s="8" t="s">
        <v>73</v>
      </c>
      <c r="J892" s="72">
        <v>0</v>
      </c>
      <c r="K892" s="163">
        <v>303</v>
      </c>
      <c r="L892" s="163">
        <v>0</v>
      </c>
      <c r="M892" s="163">
        <v>0</v>
      </c>
      <c r="N892" s="163">
        <v>151</v>
      </c>
      <c r="O892" s="163">
        <v>28</v>
      </c>
      <c r="P892" s="163">
        <v>45</v>
      </c>
      <c r="Q892" s="164">
        <v>4</v>
      </c>
      <c r="R892" s="164">
        <v>22</v>
      </c>
      <c r="S892" s="164">
        <v>12.6</v>
      </c>
      <c r="T892" s="164">
        <v>1.8</v>
      </c>
      <c r="U892" s="164">
        <v>1</v>
      </c>
      <c r="V892" s="164">
        <v>2</v>
      </c>
      <c r="W892" s="165">
        <f t="shared" si="15"/>
        <v>43.4</v>
      </c>
    </row>
    <row r="893" spans="1:23" s="161" customFormat="1" ht="15" x14ac:dyDescent="0.3">
      <c r="A893" s="180" t="s">
        <v>2883</v>
      </c>
      <c r="B893" s="158" t="s">
        <v>2884</v>
      </c>
      <c r="C893" s="181" t="s">
        <v>2885</v>
      </c>
      <c r="D893" s="157" t="s">
        <v>211</v>
      </c>
      <c r="E893" s="8" t="s">
        <v>71</v>
      </c>
      <c r="F893" s="8" t="s">
        <v>5081</v>
      </c>
      <c r="G893" s="10" t="s">
        <v>72</v>
      </c>
      <c r="H893" s="10">
        <v>0</v>
      </c>
      <c r="I893" s="8" t="s">
        <v>73</v>
      </c>
      <c r="J893" s="72">
        <v>0</v>
      </c>
      <c r="K893" s="163">
        <v>1410</v>
      </c>
      <c r="L893" s="163">
        <v>0</v>
      </c>
      <c r="M893" s="163">
        <v>0</v>
      </c>
      <c r="N893" s="163">
        <v>1043</v>
      </c>
      <c r="O893" s="163">
        <v>314</v>
      </c>
      <c r="P893" s="163">
        <v>150</v>
      </c>
      <c r="Q893" s="164">
        <v>6</v>
      </c>
      <c r="R893" s="164">
        <v>85</v>
      </c>
      <c r="S893" s="164">
        <v>30.8</v>
      </c>
      <c r="T893" s="164">
        <v>7.7</v>
      </c>
      <c r="U893" s="164">
        <v>3</v>
      </c>
      <c r="V893" s="164">
        <v>8</v>
      </c>
      <c r="W893" s="165">
        <f t="shared" si="15"/>
        <v>140.5</v>
      </c>
    </row>
    <row r="894" spans="1:23" s="161" customFormat="1" ht="15" x14ac:dyDescent="0.3">
      <c r="A894" s="180" t="s">
        <v>2886</v>
      </c>
      <c r="B894" s="158" t="s">
        <v>2887</v>
      </c>
      <c r="C894" s="181" t="s">
        <v>2888</v>
      </c>
      <c r="D894" s="157" t="s">
        <v>211</v>
      </c>
      <c r="E894" s="8" t="s">
        <v>71</v>
      </c>
      <c r="F894" s="8" t="s">
        <v>5081</v>
      </c>
      <c r="G894" s="10" t="s">
        <v>72</v>
      </c>
      <c r="H894" s="10">
        <v>0</v>
      </c>
      <c r="I894" s="8" t="s">
        <v>73</v>
      </c>
      <c r="J894" s="72">
        <v>0</v>
      </c>
      <c r="K894" s="163">
        <v>264</v>
      </c>
      <c r="L894" s="163">
        <v>31</v>
      </c>
      <c r="M894" s="163">
        <v>1</v>
      </c>
      <c r="N894" s="163">
        <v>230</v>
      </c>
      <c r="O894" s="163">
        <v>41</v>
      </c>
      <c r="P894" s="163">
        <v>30</v>
      </c>
      <c r="Q894" s="164">
        <v>5</v>
      </c>
      <c r="R894" s="164">
        <v>17</v>
      </c>
      <c r="S894" s="164">
        <v>4.5999999999999996</v>
      </c>
      <c r="T894" s="164">
        <v>0</v>
      </c>
      <c r="U894" s="164">
        <v>1</v>
      </c>
      <c r="V894" s="164">
        <v>2</v>
      </c>
      <c r="W894" s="165">
        <f t="shared" si="15"/>
        <v>29.6</v>
      </c>
    </row>
    <row r="895" spans="1:23" s="161" customFormat="1" ht="15" x14ac:dyDescent="0.3">
      <c r="A895" s="180" t="s">
        <v>2889</v>
      </c>
      <c r="B895" s="158" t="s">
        <v>2890</v>
      </c>
      <c r="C895" s="181" t="s">
        <v>2891</v>
      </c>
      <c r="D895" s="157" t="s">
        <v>211</v>
      </c>
      <c r="E895" s="8" t="s">
        <v>71</v>
      </c>
      <c r="F895" s="8" t="s">
        <v>5081</v>
      </c>
      <c r="G895" s="10" t="s">
        <v>72</v>
      </c>
      <c r="H895" s="10">
        <v>0</v>
      </c>
      <c r="I895" s="8" t="s">
        <v>73</v>
      </c>
      <c r="J895" s="72">
        <v>0</v>
      </c>
      <c r="K895" s="163">
        <v>673</v>
      </c>
      <c r="L895" s="163">
        <v>31</v>
      </c>
      <c r="M895" s="163">
        <v>2</v>
      </c>
      <c r="N895" s="163">
        <v>593</v>
      </c>
      <c r="O895" s="163">
        <v>164</v>
      </c>
      <c r="P895" s="163">
        <v>115</v>
      </c>
      <c r="Q895" s="164">
        <v>7</v>
      </c>
      <c r="R895" s="164">
        <v>46</v>
      </c>
      <c r="S895" s="164">
        <v>18.5</v>
      </c>
      <c r="T895" s="164">
        <v>4.8</v>
      </c>
      <c r="U895" s="164">
        <v>3</v>
      </c>
      <c r="V895" s="164">
        <v>4</v>
      </c>
      <c r="W895" s="165">
        <f t="shared" si="15"/>
        <v>83.3</v>
      </c>
    </row>
    <row r="896" spans="1:23" s="161" customFormat="1" ht="15" x14ac:dyDescent="0.3">
      <c r="A896" s="180" t="s">
        <v>2892</v>
      </c>
      <c r="B896" s="158" t="s">
        <v>2893</v>
      </c>
      <c r="C896" s="181" t="s">
        <v>2894</v>
      </c>
      <c r="D896" s="157" t="s">
        <v>211</v>
      </c>
      <c r="E896" s="8" t="s">
        <v>71</v>
      </c>
      <c r="F896" s="8" t="s">
        <v>5081</v>
      </c>
      <c r="G896" s="10" t="s">
        <v>72</v>
      </c>
      <c r="H896" s="10">
        <v>0</v>
      </c>
      <c r="I896" s="8" t="s">
        <v>73</v>
      </c>
      <c r="J896" s="72">
        <v>0</v>
      </c>
      <c r="K896" s="163">
        <v>277</v>
      </c>
      <c r="L896" s="163">
        <v>15</v>
      </c>
      <c r="M896" s="163">
        <v>2</v>
      </c>
      <c r="N896" s="163">
        <v>61</v>
      </c>
      <c r="O896" s="163">
        <v>5</v>
      </c>
      <c r="P896" s="163">
        <v>42</v>
      </c>
      <c r="Q896" s="164">
        <v>3</v>
      </c>
      <c r="R896" s="164">
        <v>21</v>
      </c>
      <c r="S896" s="164">
        <v>12.2</v>
      </c>
      <c r="T896" s="164">
        <v>1.8</v>
      </c>
      <c r="U896" s="164">
        <v>1</v>
      </c>
      <c r="V896" s="164">
        <v>2</v>
      </c>
      <c r="W896" s="165">
        <f t="shared" si="15"/>
        <v>41</v>
      </c>
    </row>
    <row r="897" spans="1:23" s="161" customFormat="1" ht="15" x14ac:dyDescent="0.3">
      <c r="A897" s="180" t="s">
        <v>2895</v>
      </c>
      <c r="B897" s="158" t="s">
        <v>2896</v>
      </c>
      <c r="C897" s="181" t="s">
        <v>2897</v>
      </c>
      <c r="D897" s="157" t="s">
        <v>211</v>
      </c>
      <c r="E897" s="8" t="s">
        <v>71</v>
      </c>
      <c r="F897" s="8" t="s">
        <v>5082</v>
      </c>
      <c r="G897" s="10" t="s">
        <v>72</v>
      </c>
      <c r="H897" s="10">
        <v>0</v>
      </c>
      <c r="I897" s="8" t="s">
        <v>73</v>
      </c>
      <c r="J897" s="72">
        <v>0</v>
      </c>
      <c r="K897" s="163">
        <v>783</v>
      </c>
      <c r="L897" s="163">
        <v>0</v>
      </c>
      <c r="M897" s="163">
        <v>0</v>
      </c>
      <c r="N897" s="163">
        <v>525</v>
      </c>
      <c r="O897" s="163">
        <v>100</v>
      </c>
      <c r="P897" s="163">
        <v>160</v>
      </c>
      <c r="Q897" s="164">
        <v>5</v>
      </c>
      <c r="R897" s="164">
        <v>52</v>
      </c>
      <c r="S897" s="164">
        <v>35.9</v>
      </c>
      <c r="T897" s="164">
        <v>5.7</v>
      </c>
      <c r="U897" s="164">
        <v>3</v>
      </c>
      <c r="V897" s="164">
        <v>4</v>
      </c>
      <c r="W897" s="165">
        <f t="shared" si="15"/>
        <v>105.60000000000001</v>
      </c>
    </row>
    <row r="898" spans="1:23" s="161" customFormat="1" ht="15" x14ac:dyDescent="0.3">
      <c r="A898" s="180" t="s">
        <v>2898</v>
      </c>
      <c r="B898" s="158" t="s">
        <v>2899</v>
      </c>
      <c r="C898" s="181" t="s">
        <v>2900</v>
      </c>
      <c r="D898" s="157" t="s">
        <v>211</v>
      </c>
      <c r="E898" s="8" t="s">
        <v>71</v>
      </c>
      <c r="F898" s="8" t="s">
        <v>5081</v>
      </c>
      <c r="G898" s="10" t="s">
        <v>72</v>
      </c>
      <c r="H898" s="10">
        <v>0</v>
      </c>
      <c r="I898" s="8" t="s">
        <v>73</v>
      </c>
      <c r="J898" s="72">
        <v>0</v>
      </c>
      <c r="K898" s="163">
        <v>887</v>
      </c>
      <c r="L898" s="163">
        <v>75</v>
      </c>
      <c r="M898" s="163">
        <v>1</v>
      </c>
      <c r="N898" s="163">
        <v>564</v>
      </c>
      <c r="O898" s="163">
        <v>71</v>
      </c>
      <c r="P898" s="163">
        <v>170</v>
      </c>
      <c r="Q898" s="164">
        <v>3</v>
      </c>
      <c r="R898" s="164">
        <v>65</v>
      </c>
      <c r="S898" s="164">
        <v>24.7</v>
      </c>
      <c r="T898" s="164">
        <v>7.7</v>
      </c>
      <c r="U898" s="164">
        <v>3</v>
      </c>
      <c r="V898" s="164">
        <v>3</v>
      </c>
      <c r="W898" s="165">
        <f t="shared" si="15"/>
        <v>106.4</v>
      </c>
    </row>
    <row r="899" spans="1:23" s="161" customFormat="1" ht="15" x14ac:dyDescent="0.3">
      <c r="A899" s="180" t="s">
        <v>2901</v>
      </c>
      <c r="B899" s="158" t="s">
        <v>2902</v>
      </c>
      <c r="C899" s="181" t="s">
        <v>2903</v>
      </c>
      <c r="D899" s="157" t="s">
        <v>211</v>
      </c>
      <c r="E899" s="8" t="s">
        <v>71</v>
      </c>
      <c r="F899" s="8" t="s">
        <v>5082</v>
      </c>
      <c r="G899" s="10" t="s">
        <v>72</v>
      </c>
      <c r="H899" s="10">
        <v>0</v>
      </c>
      <c r="I899" s="8" t="s">
        <v>73</v>
      </c>
      <c r="J899" s="72">
        <v>0</v>
      </c>
      <c r="K899" s="163">
        <v>664</v>
      </c>
      <c r="L899" s="163">
        <v>15</v>
      </c>
      <c r="M899" s="163">
        <v>3</v>
      </c>
      <c r="N899" s="163">
        <v>125</v>
      </c>
      <c r="O899" s="163">
        <v>37</v>
      </c>
      <c r="P899" s="163">
        <v>89</v>
      </c>
      <c r="Q899" s="164">
        <v>9</v>
      </c>
      <c r="R899" s="164">
        <v>35</v>
      </c>
      <c r="S899" s="164">
        <v>14.6</v>
      </c>
      <c r="T899" s="164">
        <v>3.6</v>
      </c>
      <c r="U899" s="164">
        <v>3</v>
      </c>
      <c r="V899" s="164">
        <v>2</v>
      </c>
      <c r="W899" s="165">
        <f t="shared" si="15"/>
        <v>67.2</v>
      </c>
    </row>
    <row r="900" spans="1:23" s="161" customFormat="1" ht="15" x14ac:dyDescent="0.3">
      <c r="A900" s="180" t="s">
        <v>2904</v>
      </c>
      <c r="B900" s="158" t="s">
        <v>2905</v>
      </c>
      <c r="C900" s="181" t="s">
        <v>2906</v>
      </c>
      <c r="D900" s="157" t="s">
        <v>213</v>
      </c>
      <c r="E900" s="8" t="s">
        <v>71</v>
      </c>
      <c r="F900" s="8" t="s">
        <v>5083</v>
      </c>
      <c r="G900" s="10" t="s">
        <v>72</v>
      </c>
      <c r="H900" s="10">
        <v>0</v>
      </c>
      <c r="I900" s="8" t="s">
        <v>73</v>
      </c>
      <c r="J900" s="72">
        <v>0</v>
      </c>
      <c r="K900" s="163">
        <v>1273</v>
      </c>
      <c r="L900" s="163">
        <v>31</v>
      </c>
      <c r="M900" s="163">
        <v>2</v>
      </c>
      <c r="N900" s="163">
        <v>1086</v>
      </c>
      <c r="O900" s="163">
        <v>189</v>
      </c>
      <c r="P900" s="163">
        <v>172</v>
      </c>
      <c r="Q900" s="164">
        <v>18</v>
      </c>
      <c r="R900" s="164">
        <v>80</v>
      </c>
      <c r="S900" s="164">
        <v>17.8</v>
      </c>
      <c r="T900" s="164">
        <v>8.4</v>
      </c>
      <c r="U900" s="164">
        <v>3</v>
      </c>
      <c r="V900" s="164">
        <v>4</v>
      </c>
      <c r="W900" s="165">
        <f t="shared" si="15"/>
        <v>131.19999999999999</v>
      </c>
    </row>
    <row r="901" spans="1:23" s="161" customFormat="1" ht="15" x14ac:dyDescent="0.3">
      <c r="A901" s="180" t="s">
        <v>2907</v>
      </c>
      <c r="B901" s="158" t="s">
        <v>2908</v>
      </c>
      <c r="C901" s="181" t="s">
        <v>2909</v>
      </c>
      <c r="D901" s="157" t="s">
        <v>211</v>
      </c>
      <c r="E901" s="8" t="s">
        <v>71</v>
      </c>
      <c r="F901" s="8" t="s">
        <v>5081</v>
      </c>
      <c r="G901" s="10" t="s">
        <v>72</v>
      </c>
      <c r="H901" s="10">
        <v>0</v>
      </c>
      <c r="I901" s="8" t="s">
        <v>73</v>
      </c>
      <c r="J901" s="72">
        <v>0</v>
      </c>
      <c r="K901" s="163">
        <v>627</v>
      </c>
      <c r="L901" s="163">
        <v>47</v>
      </c>
      <c r="M901" s="163">
        <v>4</v>
      </c>
      <c r="N901" s="163">
        <v>507</v>
      </c>
      <c r="O901" s="163">
        <v>90</v>
      </c>
      <c r="P901" s="163">
        <v>127</v>
      </c>
      <c r="Q901" s="164">
        <v>2</v>
      </c>
      <c r="R901" s="164">
        <v>50</v>
      </c>
      <c r="S901" s="164">
        <v>20.100000000000001</v>
      </c>
      <c r="T901" s="164">
        <v>6.9</v>
      </c>
      <c r="U901" s="164">
        <v>2</v>
      </c>
      <c r="V901" s="164">
        <v>6</v>
      </c>
      <c r="W901" s="165">
        <f t="shared" si="15"/>
        <v>87</v>
      </c>
    </row>
    <row r="902" spans="1:23" s="161" customFormat="1" ht="15" x14ac:dyDescent="0.3">
      <c r="A902" s="180" t="s">
        <v>2910</v>
      </c>
      <c r="B902" s="158" t="s">
        <v>2911</v>
      </c>
      <c r="C902" s="181" t="s">
        <v>2912</v>
      </c>
      <c r="D902" s="157" t="s">
        <v>213</v>
      </c>
      <c r="E902" s="8" t="s">
        <v>71</v>
      </c>
      <c r="F902" s="8" t="s">
        <v>5083</v>
      </c>
      <c r="G902" s="10" t="s">
        <v>72</v>
      </c>
      <c r="H902" s="10">
        <v>0</v>
      </c>
      <c r="I902" s="8" t="s">
        <v>73</v>
      </c>
      <c r="J902" s="72">
        <v>0</v>
      </c>
      <c r="K902" s="163">
        <v>782</v>
      </c>
      <c r="L902" s="163">
        <v>31</v>
      </c>
      <c r="M902" s="163">
        <v>3</v>
      </c>
      <c r="N902" s="163">
        <v>691</v>
      </c>
      <c r="O902" s="163">
        <v>42</v>
      </c>
      <c r="P902" s="163">
        <v>234</v>
      </c>
      <c r="Q902" s="164">
        <v>13</v>
      </c>
      <c r="R902" s="164">
        <v>59</v>
      </c>
      <c r="S902" s="164">
        <v>25.2</v>
      </c>
      <c r="T902" s="164">
        <v>6.7</v>
      </c>
      <c r="U902" s="164">
        <v>3</v>
      </c>
      <c r="V902" s="164">
        <v>4</v>
      </c>
      <c r="W902" s="165">
        <f t="shared" si="15"/>
        <v>110.9</v>
      </c>
    </row>
    <row r="903" spans="1:23" s="161" customFormat="1" ht="15" x14ac:dyDescent="0.3">
      <c r="A903" s="180" t="s">
        <v>2913</v>
      </c>
      <c r="B903" s="158" t="s">
        <v>2914</v>
      </c>
      <c r="C903" s="181" t="s">
        <v>2915</v>
      </c>
      <c r="D903" s="157" t="s">
        <v>211</v>
      </c>
      <c r="E903" s="8" t="s">
        <v>71</v>
      </c>
      <c r="F903" s="8" t="s">
        <v>5081</v>
      </c>
      <c r="G903" s="10" t="s">
        <v>72</v>
      </c>
      <c r="H903" s="10">
        <v>0</v>
      </c>
      <c r="I903" s="8" t="s">
        <v>73</v>
      </c>
      <c r="J903" s="72">
        <v>0</v>
      </c>
      <c r="K903" s="163">
        <v>191</v>
      </c>
      <c r="L903" s="163">
        <v>15</v>
      </c>
      <c r="M903" s="163">
        <v>2</v>
      </c>
      <c r="N903" s="163">
        <v>179</v>
      </c>
      <c r="O903" s="163">
        <v>22</v>
      </c>
      <c r="P903" s="163">
        <v>62</v>
      </c>
      <c r="Q903" s="164">
        <v>13</v>
      </c>
      <c r="R903" s="164">
        <v>12</v>
      </c>
      <c r="S903" s="164">
        <v>9.8000000000000007</v>
      </c>
      <c r="T903" s="164">
        <v>1.8</v>
      </c>
      <c r="U903" s="164">
        <v>2</v>
      </c>
      <c r="V903" s="164">
        <v>2</v>
      </c>
      <c r="W903" s="165">
        <f t="shared" si="15"/>
        <v>40.599999999999994</v>
      </c>
    </row>
    <row r="904" spans="1:23" s="161" customFormat="1" ht="15" x14ac:dyDescent="0.3">
      <c r="A904" s="180" t="s">
        <v>2916</v>
      </c>
      <c r="B904" s="158" t="s">
        <v>2917</v>
      </c>
      <c r="C904" s="181" t="s">
        <v>2918</v>
      </c>
      <c r="D904" s="157" t="s">
        <v>211</v>
      </c>
      <c r="E904" s="8" t="s">
        <v>71</v>
      </c>
      <c r="F904" s="8" t="s">
        <v>5081</v>
      </c>
      <c r="G904" s="10" t="s">
        <v>72</v>
      </c>
      <c r="H904" s="10">
        <v>0</v>
      </c>
      <c r="I904" s="8" t="s">
        <v>73</v>
      </c>
      <c r="J904" s="72">
        <v>0</v>
      </c>
      <c r="K904" s="163">
        <v>907</v>
      </c>
      <c r="L904" s="163">
        <v>63</v>
      </c>
      <c r="M904" s="163">
        <v>2</v>
      </c>
      <c r="N904" s="163">
        <v>693</v>
      </c>
      <c r="O904" s="163">
        <v>245</v>
      </c>
      <c r="P904" s="163">
        <v>161</v>
      </c>
      <c r="Q904" s="164">
        <v>8</v>
      </c>
      <c r="R904" s="164">
        <v>61</v>
      </c>
      <c r="S904" s="164">
        <v>56.4</v>
      </c>
      <c r="T904" s="164">
        <v>10.3</v>
      </c>
      <c r="U904" s="164">
        <v>3</v>
      </c>
      <c r="V904" s="164">
        <v>3</v>
      </c>
      <c r="W904" s="165">
        <f t="shared" si="15"/>
        <v>141.70000000000002</v>
      </c>
    </row>
    <row r="905" spans="1:23" s="161" customFormat="1" ht="15" x14ac:dyDescent="0.3">
      <c r="A905" s="180" t="s">
        <v>2919</v>
      </c>
      <c r="B905" s="158" t="s">
        <v>2920</v>
      </c>
      <c r="C905" s="181" t="s">
        <v>2921</v>
      </c>
      <c r="D905" s="157" t="s">
        <v>211</v>
      </c>
      <c r="E905" s="8" t="s">
        <v>71</v>
      </c>
      <c r="F905" s="8" t="s">
        <v>5081</v>
      </c>
      <c r="G905" s="10" t="s">
        <v>72</v>
      </c>
      <c r="H905" s="10">
        <v>0</v>
      </c>
      <c r="I905" s="8" t="s">
        <v>73</v>
      </c>
      <c r="J905" s="72">
        <v>0</v>
      </c>
      <c r="K905" s="163">
        <v>1394</v>
      </c>
      <c r="L905" s="163">
        <v>31</v>
      </c>
      <c r="M905" s="163">
        <v>3</v>
      </c>
      <c r="N905" s="163">
        <v>1186</v>
      </c>
      <c r="O905" s="163">
        <v>137</v>
      </c>
      <c r="P905" s="163">
        <v>209</v>
      </c>
      <c r="Q905" s="164">
        <v>20</v>
      </c>
      <c r="R905" s="164">
        <v>77</v>
      </c>
      <c r="S905" s="164">
        <v>28.4</v>
      </c>
      <c r="T905" s="164">
        <v>4.8</v>
      </c>
      <c r="U905" s="164">
        <v>5</v>
      </c>
      <c r="V905" s="164">
        <v>7</v>
      </c>
      <c r="W905" s="165">
        <f t="shared" si="15"/>
        <v>142.20000000000002</v>
      </c>
    </row>
    <row r="906" spans="1:23" s="161" customFormat="1" ht="15" x14ac:dyDescent="0.3">
      <c r="A906" s="180" t="s">
        <v>2922</v>
      </c>
      <c r="B906" s="158" t="s">
        <v>2923</v>
      </c>
      <c r="C906" s="181" t="s">
        <v>2924</v>
      </c>
      <c r="D906" s="157" t="s">
        <v>212</v>
      </c>
      <c r="E906" s="8" t="s">
        <v>5082</v>
      </c>
      <c r="F906" s="8" t="s">
        <v>5083</v>
      </c>
      <c r="G906" s="10" t="s">
        <v>72</v>
      </c>
      <c r="H906" s="10">
        <v>0</v>
      </c>
      <c r="I906" s="8" t="s">
        <v>73</v>
      </c>
      <c r="J906" s="72">
        <v>0</v>
      </c>
      <c r="K906" s="163">
        <v>1159</v>
      </c>
      <c r="L906" s="163">
        <v>0</v>
      </c>
      <c r="M906" s="163">
        <v>0</v>
      </c>
      <c r="N906" s="163">
        <v>773</v>
      </c>
      <c r="O906" s="163">
        <v>91</v>
      </c>
      <c r="P906" s="163">
        <v>168</v>
      </c>
      <c r="Q906" s="164">
        <v>15</v>
      </c>
      <c r="R906" s="164">
        <v>65</v>
      </c>
      <c r="S906" s="164">
        <v>15</v>
      </c>
      <c r="T906" s="164">
        <v>5.8</v>
      </c>
      <c r="U906" s="164">
        <v>5</v>
      </c>
      <c r="V906" s="164">
        <v>3</v>
      </c>
      <c r="W906" s="165">
        <f t="shared" si="15"/>
        <v>108.8</v>
      </c>
    </row>
    <row r="907" spans="1:23" s="161" customFormat="1" ht="15" x14ac:dyDescent="0.3">
      <c r="A907" s="180" t="s">
        <v>2925</v>
      </c>
      <c r="B907" s="158" t="s">
        <v>2926</v>
      </c>
      <c r="C907" s="181" t="s">
        <v>2927</v>
      </c>
      <c r="D907" s="157" t="s">
        <v>211</v>
      </c>
      <c r="E907" s="8" t="s">
        <v>71</v>
      </c>
      <c r="F907" s="8" t="s">
        <v>5081</v>
      </c>
      <c r="G907" s="10" t="s">
        <v>72</v>
      </c>
      <c r="H907" s="10">
        <v>0</v>
      </c>
      <c r="I907" s="8" t="s">
        <v>73</v>
      </c>
      <c r="J907" s="72">
        <v>0</v>
      </c>
      <c r="K907" s="163">
        <v>900</v>
      </c>
      <c r="L907" s="163">
        <v>0</v>
      </c>
      <c r="M907" s="163">
        <v>0</v>
      </c>
      <c r="N907" s="163">
        <v>834</v>
      </c>
      <c r="O907" s="163">
        <v>361</v>
      </c>
      <c r="P907" s="163">
        <v>155</v>
      </c>
      <c r="Q907" s="164">
        <v>31</v>
      </c>
      <c r="R907" s="164">
        <v>40</v>
      </c>
      <c r="S907" s="164">
        <v>22.7</v>
      </c>
      <c r="T907" s="164">
        <v>1.9</v>
      </c>
      <c r="U907" s="164">
        <v>3</v>
      </c>
      <c r="V907" s="164">
        <v>4</v>
      </c>
      <c r="W907" s="165">
        <f t="shared" ref="W907:W970" si="16">SUM(Q907:V907)</f>
        <v>102.60000000000001</v>
      </c>
    </row>
    <row r="908" spans="1:23" s="161" customFormat="1" ht="15" x14ac:dyDescent="0.3">
      <c r="A908" s="180" t="s">
        <v>2928</v>
      </c>
      <c r="B908" s="158" t="s">
        <v>2929</v>
      </c>
      <c r="C908" s="181" t="s">
        <v>2930</v>
      </c>
      <c r="D908" s="157" t="s">
        <v>213</v>
      </c>
      <c r="E908" s="8" t="s">
        <v>71</v>
      </c>
      <c r="F908" s="8" t="s">
        <v>5083</v>
      </c>
      <c r="G908" s="10" t="s">
        <v>72</v>
      </c>
      <c r="H908" s="10">
        <v>0</v>
      </c>
      <c r="I908" s="8" t="s">
        <v>73</v>
      </c>
      <c r="J908" s="72">
        <v>0</v>
      </c>
      <c r="K908" s="163">
        <v>322</v>
      </c>
      <c r="L908" s="163">
        <v>31</v>
      </c>
      <c r="M908" s="163">
        <v>1</v>
      </c>
      <c r="N908" s="163">
        <v>308</v>
      </c>
      <c r="O908" s="163">
        <v>50</v>
      </c>
      <c r="P908" s="163">
        <v>105</v>
      </c>
      <c r="Q908" s="164">
        <v>17</v>
      </c>
      <c r="R908" s="164">
        <v>20</v>
      </c>
      <c r="S908" s="164">
        <v>16.899999999999999</v>
      </c>
      <c r="T908" s="164">
        <v>3</v>
      </c>
      <c r="U908" s="164">
        <v>2</v>
      </c>
      <c r="V908" s="164">
        <v>3</v>
      </c>
      <c r="W908" s="165">
        <f t="shared" si="16"/>
        <v>61.9</v>
      </c>
    </row>
    <row r="909" spans="1:23" s="161" customFormat="1" ht="15" x14ac:dyDescent="0.3">
      <c r="A909" s="180" t="s">
        <v>2931</v>
      </c>
      <c r="B909" s="158" t="s">
        <v>2932</v>
      </c>
      <c r="C909" s="181" t="s">
        <v>2933</v>
      </c>
      <c r="D909" s="157" t="s">
        <v>211</v>
      </c>
      <c r="E909" s="8" t="s">
        <v>71</v>
      </c>
      <c r="F909" s="8" t="s">
        <v>5081</v>
      </c>
      <c r="G909" s="10" t="s">
        <v>72</v>
      </c>
      <c r="H909" s="10">
        <v>0</v>
      </c>
      <c r="I909" s="8" t="s">
        <v>73</v>
      </c>
      <c r="J909" s="72">
        <v>0</v>
      </c>
      <c r="K909" s="163">
        <v>407</v>
      </c>
      <c r="L909" s="163">
        <v>63</v>
      </c>
      <c r="M909" s="163">
        <v>1</v>
      </c>
      <c r="N909" s="163">
        <v>340</v>
      </c>
      <c r="O909" s="163">
        <v>76</v>
      </c>
      <c r="P909" s="163">
        <v>59</v>
      </c>
      <c r="Q909" s="164">
        <v>2</v>
      </c>
      <c r="R909" s="164">
        <v>33</v>
      </c>
      <c r="S909" s="164">
        <v>12.1</v>
      </c>
      <c r="T909" s="164">
        <v>3.8</v>
      </c>
      <c r="U909" s="164">
        <v>2</v>
      </c>
      <c r="V909" s="164">
        <v>3</v>
      </c>
      <c r="W909" s="165">
        <f t="shared" si="16"/>
        <v>55.9</v>
      </c>
    </row>
    <row r="910" spans="1:23" s="161" customFormat="1" ht="15" x14ac:dyDescent="0.3">
      <c r="A910" s="180" t="s">
        <v>2934</v>
      </c>
      <c r="B910" s="158" t="s">
        <v>2935</v>
      </c>
      <c r="C910" s="181" t="s">
        <v>2936</v>
      </c>
      <c r="D910" s="157" t="s">
        <v>213</v>
      </c>
      <c r="E910" s="8" t="s">
        <v>71</v>
      </c>
      <c r="F910" s="8" t="s">
        <v>5083</v>
      </c>
      <c r="G910" s="10" t="s">
        <v>72</v>
      </c>
      <c r="H910" s="10">
        <v>0</v>
      </c>
      <c r="I910" s="8" t="s">
        <v>73</v>
      </c>
      <c r="J910" s="72">
        <v>0</v>
      </c>
      <c r="K910" s="163">
        <v>871</v>
      </c>
      <c r="L910" s="163">
        <v>31</v>
      </c>
      <c r="M910" s="163">
        <v>0</v>
      </c>
      <c r="N910" s="163">
        <v>483</v>
      </c>
      <c r="O910" s="163">
        <v>45</v>
      </c>
      <c r="P910" s="163">
        <v>132</v>
      </c>
      <c r="Q910" s="164">
        <v>3</v>
      </c>
      <c r="R910" s="164">
        <v>53</v>
      </c>
      <c r="S910" s="164">
        <v>20.399999999999999</v>
      </c>
      <c r="T910" s="164">
        <v>4.7</v>
      </c>
      <c r="U910" s="164">
        <v>4</v>
      </c>
      <c r="V910" s="164">
        <v>3</v>
      </c>
      <c r="W910" s="165">
        <f t="shared" si="16"/>
        <v>88.100000000000009</v>
      </c>
    </row>
    <row r="911" spans="1:23" s="161" customFormat="1" ht="15" x14ac:dyDescent="0.3">
      <c r="A911" s="180" t="s">
        <v>2937</v>
      </c>
      <c r="B911" s="158" t="s">
        <v>2938</v>
      </c>
      <c r="C911" s="181" t="s">
        <v>2939</v>
      </c>
      <c r="D911" s="157" t="s">
        <v>213</v>
      </c>
      <c r="E911" s="8" t="s">
        <v>71</v>
      </c>
      <c r="F911" s="8" t="s">
        <v>5083</v>
      </c>
      <c r="G911" s="10" t="s">
        <v>72</v>
      </c>
      <c r="H911" s="10">
        <v>0</v>
      </c>
      <c r="I911" s="8" t="s">
        <v>73</v>
      </c>
      <c r="J911" s="72">
        <v>0</v>
      </c>
      <c r="K911" s="163">
        <v>629</v>
      </c>
      <c r="L911" s="163">
        <v>31</v>
      </c>
      <c r="M911" s="163">
        <v>6</v>
      </c>
      <c r="N911" s="163">
        <v>154</v>
      </c>
      <c r="O911" s="163">
        <v>3</v>
      </c>
      <c r="P911" s="163">
        <v>140</v>
      </c>
      <c r="Q911" s="164">
        <v>5</v>
      </c>
      <c r="R911" s="164">
        <v>44</v>
      </c>
      <c r="S911" s="164">
        <v>20</v>
      </c>
      <c r="T911" s="164">
        <v>6.7</v>
      </c>
      <c r="U911" s="164">
        <v>2</v>
      </c>
      <c r="V911" s="164">
        <v>3</v>
      </c>
      <c r="W911" s="165">
        <f t="shared" si="16"/>
        <v>80.7</v>
      </c>
    </row>
    <row r="912" spans="1:23" s="161" customFormat="1" ht="15" x14ac:dyDescent="0.3">
      <c r="A912" s="180" t="s">
        <v>2940</v>
      </c>
      <c r="B912" s="158" t="s">
        <v>2941</v>
      </c>
      <c r="C912" s="181" t="s">
        <v>2942</v>
      </c>
      <c r="D912" s="157" t="s">
        <v>211</v>
      </c>
      <c r="E912" s="8" t="s">
        <v>71</v>
      </c>
      <c r="F912" s="8" t="s">
        <v>5081</v>
      </c>
      <c r="G912" s="10" t="s">
        <v>72</v>
      </c>
      <c r="H912" s="10">
        <v>0</v>
      </c>
      <c r="I912" s="8" t="s">
        <v>73</v>
      </c>
      <c r="J912" s="72">
        <v>0</v>
      </c>
      <c r="K912" s="163">
        <v>681</v>
      </c>
      <c r="L912" s="163">
        <v>47</v>
      </c>
      <c r="M912" s="163">
        <v>1</v>
      </c>
      <c r="N912" s="163">
        <v>287</v>
      </c>
      <c r="O912" s="163">
        <v>34</v>
      </c>
      <c r="P912" s="163">
        <v>73</v>
      </c>
      <c r="Q912" s="164">
        <v>2</v>
      </c>
      <c r="R912" s="164">
        <v>42</v>
      </c>
      <c r="S912" s="164">
        <v>17.399999999999999</v>
      </c>
      <c r="T912" s="164">
        <v>3.9</v>
      </c>
      <c r="U912" s="164">
        <v>2</v>
      </c>
      <c r="V912" s="164">
        <v>3</v>
      </c>
      <c r="W912" s="165">
        <f t="shared" si="16"/>
        <v>70.3</v>
      </c>
    </row>
    <row r="913" spans="1:23" s="161" customFormat="1" ht="15" x14ac:dyDescent="0.3">
      <c r="A913" s="180" t="s">
        <v>2943</v>
      </c>
      <c r="B913" s="158" t="s">
        <v>2944</v>
      </c>
      <c r="C913" s="181" t="s">
        <v>2945</v>
      </c>
      <c r="D913" s="157" t="s">
        <v>213</v>
      </c>
      <c r="E913" s="8" t="s">
        <v>71</v>
      </c>
      <c r="F913" s="8" t="s">
        <v>5083</v>
      </c>
      <c r="G913" s="10" t="s">
        <v>72</v>
      </c>
      <c r="H913" s="10">
        <v>0</v>
      </c>
      <c r="I913" s="8" t="s">
        <v>73</v>
      </c>
      <c r="J913" s="72">
        <v>0</v>
      </c>
      <c r="K913" s="163">
        <v>758</v>
      </c>
      <c r="L913" s="163">
        <v>47</v>
      </c>
      <c r="M913" s="163">
        <v>0</v>
      </c>
      <c r="N913" s="163">
        <v>596</v>
      </c>
      <c r="O913" s="163">
        <v>128</v>
      </c>
      <c r="P913" s="163">
        <v>180</v>
      </c>
      <c r="Q913" s="164">
        <v>11</v>
      </c>
      <c r="R913" s="164">
        <v>51</v>
      </c>
      <c r="S913" s="164">
        <v>23.6</v>
      </c>
      <c r="T913" s="164">
        <v>4.9000000000000004</v>
      </c>
      <c r="U913" s="164">
        <v>3</v>
      </c>
      <c r="V913" s="164">
        <v>4</v>
      </c>
      <c r="W913" s="165">
        <f t="shared" si="16"/>
        <v>97.5</v>
      </c>
    </row>
    <row r="914" spans="1:23" s="161" customFormat="1" ht="15" x14ac:dyDescent="0.3">
      <c r="A914" s="180" t="s">
        <v>2946</v>
      </c>
      <c r="B914" s="158" t="s">
        <v>2947</v>
      </c>
      <c r="C914" s="181" t="s">
        <v>2948</v>
      </c>
      <c r="D914" s="157" t="s">
        <v>211</v>
      </c>
      <c r="E914" s="8" t="s">
        <v>71</v>
      </c>
      <c r="F914" s="8" t="s">
        <v>5081</v>
      </c>
      <c r="G914" s="10" t="s">
        <v>72</v>
      </c>
      <c r="H914" s="10">
        <v>0</v>
      </c>
      <c r="I914" s="8" t="s">
        <v>73</v>
      </c>
      <c r="J914" s="72">
        <v>0</v>
      </c>
      <c r="K914" s="163">
        <v>897</v>
      </c>
      <c r="L914" s="163">
        <v>63</v>
      </c>
      <c r="M914" s="163">
        <v>3</v>
      </c>
      <c r="N914" s="163">
        <v>524</v>
      </c>
      <c r="O914" s="163">
        <v>105</v>
      </c>
      <c r="P914" s="163">
        <v>158</v>
      </c>
      <c r="Q914" s="164">
        <v>4</v>
      </c>
      <c r="R914" s="164">
        <v>63</v>
      </c>
      <c r="S914" s="164">
        <v>25.2</v>
      </c>
      <c r="T914" s="164">
        <v>7.5</v>
      </c>
      <c r="U914" s="164">
        <v>4</v>
      </c>
      <c r="V914" s="164">
        <v>3</v>
      </c>
      <c r="W914" s="165">
        <f t="shared" si="16"/>
        <v>106.7</v>
      </c>
    </row>
    <row r="915" spans="1:23" s="161" customFormat="1" ht="15" x14ac:dyDescent="0.3">
      <c r="A915" s="180" t="s">
        <v>2949</v>
      </c>
      <c r="B915" s="158" t="s">
        <v>2950</v>
      </c>
      <c r="C915" s="181" t="s">
        <v>2951</v>
      </c>
      <c r="D915" s="157" t="s">
        <v>211</v>
      </c>
      <c r="E915" s="8" t="s">
        <v>71</v>
      </c>
      <c r="F915" s="8" t="s">
        <v>5081</v>
      </c>
      <c r="G915" s="10" t="s">
        <v>72</v>
      </c>
      <c r="H915" s="10">
        <v>0</v>
      </c>
      <c r="I915" s="8" t="s">
        <v>73</v>
      </c>
      <c r="J915" s="72">
        <v>0</v>
      </c>
      <c r="K915" s="163">
        <v>373</v>
      </c>
      <c r="L915" s="163">
        <v>31</v>
      </c>
      <c r="M915" s="163">
        <v>1</v>
      </c>
      <c r="N915" s="163">
        <v>265</v>
      </c>
      <c r="O915" s="163">
        <v>36</v>
      </c>
      <c r="P915" s="163">
        <v>84</v>
      </c>
      <c r="Q915" s="164">
        <v>3</v>
      </c>
      <c r="R915" s="164">
        <v>30</v>
      </c>
      <c r="S915" s="164">
        <v>14.6</v>
      </c>
      <c r="T915" s="164">
        <v>2</v>
      </c>
      <c r="U915" s="164">
        <v>2</v>
      </c>
      <c r="V915" s="164">
        <v>2</v>
      </c>
      <c r="W915" s="165">
        <f t="shared" si="16"/>
        <v>53.6</v>
      </c>
    </row>
    <row r="916" spans="1:23" s="161" customFormat="1" ht="15" x14ac:dyDescent="0.3">
      <c r="A916" s="180" t="s">
        <v>2952</v>
      </c>
      <c r="B916" s="158" t="s">
        <v>2953</v>
      </c>
      <c r="C916" s="181" t="s">
        <v>2954</v>
      </c>
      <c r="D916" s="157" t="s">
        <v>213</v>
      </c>
      <c r="E916" s="8" t="s">
        <v>71</v>
      </c>
      <c r="F916" s="8" t="s">
        <v>5083</v>
      </c>
      <c r="G916" s="10" t="s">
        <v>72</v>
      </c>
      <c r="H916" s="10">
        <v>0</v>
      </c>
      <c r="I916" s="8" t="s">
        <v>73</v>
      </c>
      <c r="J916" s="72">
        <v>0</v>
      </c>
      <c r="K916" s="163">
        <v>1299</v>
      </c>
      <c r="L916" s="163">
        <v>0</v>
      </c>
      <c r="M916" s="163">
        <v>0</v>
      </c>
      <c r="N916" s="163">
        <v>952</v>
      </c>
      <c r="O916" s="163">
        <v>47</v>
      </c>
      <c r="P916" s="163">
        <v>115</v>
      </c>
      <c r="Q916" s="164">
        <v>19</v>
      </c>
      <c r="R916" s="164">
        <v>57</v>
      </c>
      <c r="S916" s="164">
        <v>15.9</v>
      </c>
      <c r="T916" s="164">
        <v>4.8</v>
      </c>
      <c r="U916" s="164">
        <v>3</v>
      </c>
      <c r="V916" s="164">
        <v>3</v>
      </c>
      <c r="W916" s="165">
        <f t="shared" si="16"/>
        <v>102.7</v>
      </c>
    </row>
    <row r="917" spans="1:23" s="161" customFormat="1" ht="15" x14ac:dyDescent="0.3">
      <c r="A917" s="180" t="s">
        <v>2955</v>
      </c>
      <c r="B917" s="158" t="s">
        <v>2956</v>
      </c>
      <c r="C917" s="181" t="s">
        <v>2957</v>
      </c>
      <c r="D917" s="157" t="s">
        <v>211</v>
      </c>
      <c r="E917" s="8" t="s">
        <v>71</v>
      </c>
      <c r="F917" s="8" t="s">
        <v>5081</v>
      </c>
      <c r="G917" s="10" t="s">
        <v>72</v>
      </c>
      <c r="H917" s="10">
        <v>0</v>
      </c>
      <c r="I917" s="8" t="s">
        <v>73</v>
      </c>
      <c r="J917" s="72">
        <v>0</v>
      </c>
      <c r="K917" s="163">
        <v>911</v>
      </c>
      <c r="L917" s="163">
        <v>47</v>
      </c>
      <c r="M917" s="163">
        <v>2</v>
      </c>
      <c r="N917" s="163">
        <v>687</v>
      </c>
      <c r="O917" s="163">
        <v>400</v>
      </c>
      <c r="P917" s="163">
        <v>106</v>
      </c>
      <c r="Q917" s="164">
        <v>12</v>
      </c>
      <c r="R917" s="164">
        <v>54</v>
      </c>
      <c r="S917" s="164">
        <v>28.3</v>
      </c>
      <c r="T917" s="164">
        <v>3.8</v>
      </c>
      <c r="U917" s="164">
        <v>4</v>
      </c>
      <c r="V917" s="164">
        <v>4</v>
      </c>
      <c r="W917" s="165">
        <f t="shared" si="16"/>
        <v>106.1</v>
      </c>
    </row>
    <row r="918" spans="1:23" s="161" customFormat="1" ht="15" x14ac:dyDescent="0.3">
      <c r="A918" s="180" t="s">
        <v>2958</v>
      </c>
      <c r="B918" s="158" t="s">
        <v>2959</v>
      </c>
      <c r="C918" s="181" t="s">
        <v>2960</v>
      </c>
      <c r="D918" s="157" t="s">
        <v>211</v>
      </c>
      <c r="E918" s="8" t="s">
        <v>71</v>
      </c>
      <c r="F918" s="8" t="s">
        <v>5081</v>
      </c>
      <c r="G918" s="10" t="s">
        <v>72</v>
      </c>
      <c r="H918" s="10">
        <v>0</v>
      </c>
      <c r="I918" s="8" t="s">
        <v>73</v>
      </c>
      <c r="J918" s="72">
        <v>0</v>
      </c>
      <c r="K918" s="163">
        <v>830</v>
      </c>
      <c r="L918" s="163">
        <v>31</v>
      </c>
      <c r="M918" s="163">
        <v>2</v>
      </c>
      <c r="N918" s="163">
        <v>681</v>
      </c>
      <c r="O918" s="163">
        <v>33</v>
      </c>
      <c r="P918" s="163">
        <v>101</v>
      </c>
      <c r="Q918" s="164">
        <v>13</v>
      </c>
      <c r="R918" s="164">
        <v>46</v>
      </c>
      <c r="S918" s="164">
        <v>17.600000000000001</v>
      </c>
      <c r="T918" s="164">
        <v>3.9</v>
      </c>
      <c r="U918" s="164">
        <v>3</v>
      </c>
      <c r="V918" s="164">
        <v>3</v>
      </c>
      <c r="W918" s="165">
        <f t="shared" si="16"/>
        <v>86.5</v>
      </c>
    </row>
    <row r="919" spans="1:23" s="161" customFormat="1" ht="15" x14ac:dyDescent="0.3">
      <c r="A919" s="180" t="s">
        <v>2961</v>
      </c>
      <c r="B919" s="158" t="s">
        <v>2962</v>
      </c>
      <c r="C919" s="181" t="s">
        <v>2963</v>
      </c>
      <c r="D919" s="157" t="s">
        <v>213</v>
      </c>
      <c r="E919" s="8" t="s">
        <v>71</v>
      </c>
      <c r="F919" s="8" t="s">
        <v>5083</v>
      </c>
      <c r="G919" s="10" t="s">
        <v>72</v>
      </c>
      <c r="H919" s="10">
        <v>0</v>
      </c>
      <c r="I919" s="8" t="s">
        <v>73</v>
      </c>
      <c r="J919" s="72">
        <v>0</v>
      </c>
      <c r="K919" s="163">
        <v>1333</v>
      </c>
      <c r="L919" s="163">
        <v>31</v>
      </c>
      <c r="M919" s="163">
        <v>1</v>
      </c>
      <c r="N919" s="163">
        <v>709</v>
      </c>
      <c r="O919" s="163">
        <v>109</v>
      </c>
      <c r="P919" s="163">
        <v>126</v>
      </c>
      <c r="Q919" s="164">
        <v>8</v>
      </c>
      <c r="R919" s="164">
        <v>71</v>
      </c>
      <c r="S919" s="164">
        <v>23</v>
      </c>
      <c r="T919" s="164">
        <v>4.9000000000000004</v>
      </c>
      <c r="U919" s="164">
        <v>3</v>
      </c>
      <c r="V919" s="164">
        <v>6</v>
      </c>
      <c r="W919" s="165">
        <f t="shared" si="16"/>
        <v>115.9</v>
      </c>
    </row>
    <row r="920" spans="1:23" s="161" customFormat="1" ht="15" x14ac:dyDescent="0.3">
      <c r="A920" s="180" t="s">
        <v>2964</v>
      </c>
      <c r="B920" s="158" t="s">
        <v>2965</v>
      </c>
      <c r="C920" s="181" t="s">
        <v>2966</v>
      </c>
      <c r="D920" s="157" t="s">
        <v>211</v>
      </c>
      <c r="E920" s="8" t="s">
        <v>71</v>
      </c>
      <c r="F920" s="8" t="s">
        <v>5081</v>
      </c>
      <c r="G920" s="10" t="s">
        <v>72</v>
      </c>
      <c r="H920" s="10">
        <v>0</v>
      </c>
      <c r="I920" s="8" t="s">
        <v>73</v>
      </c>
      <c r="J920" s="72">
        <v>0</v>
      </c>
      <c r="K920" s="163">
        <v>631</v>
      </c>
      <c r="L920" s="163">
        <v>47</v>
      </c>
      <c r="M920" s="163">
        <v>1</v>
      </c>
      <c r="N920" s="163">
        <v>540</v>
      </c>
      <c r="O920" s="163">
        <v>44</v>
      </c>
      <c r="P920" s="163">
        <v>128</v>
      </c>
      <c r="Q920" s="164">
        <v>4</v>
      </c>
      <c r="R920" s="164">
        <v>45</v>
      </c>
      <c r="S920" s="164">
        <v>26.8</v>
      </c>
      <c r="T920" s="164">
        <v>3.9</v>
      </c>
      <c r="U920" s="164">
        <v>3</v>
      </c>
      <c r="V920" s="164">
        <v>3</v>
      </c>
      <c r="W920" s="165">
        <f t="shared" si="16"/>
        <v>85.7</v>
      </c>
    </row>
    <row r="921" spans="1:23" s="161" customFormat="1" ht="15" x14ac:dyDescent="0.3">
      <c r="A921" s="180" t="s">
        <v>2967</v>
      </c>
      <c r="B921" s="158" t="s">
        <v>2968</v>
      </c>
      <c r="C921" s="181" t="s">
        <v>2969</v>
      </c>
      <c r="D921" s="157" t="s">
        <v>213</v>
      </c>
      <c r="E921" s="8" t="s">
        <v>71</v>
      </c>
      <c r="F921" s="8" t="s">
        <v>5083</v>
      </c>
      <c r="G921" s="10" t="s">
        <v>72</v>
      </c>
      <c r="H921" s="10">
        <v>0</v>
      </c>
      <c r="I921" s="8" t="s">
        <v>73</v>
      </c>
      <c r="J921" s="72">
        <v>0</v>
      </c>
      <c r="K921" s="163">
        <v>1221</v>
      </c>
      <c r="L921" s="163">
        <v>0</v>
      </c>
      <c r="M921" s="163">
        <v>0</v>
      </c>
      <c r="N921" s="163">
        <v>765</v>
      </c>
      <c r="O921" s="163">
        <v>87</v>
      </c>
      <c r="P921" s="163">
        <v>148</v>
      </c>
      <c r="Q921" s="164">
        <v>6</v>
      </c>
      <c r="R921" s="164">
        <v>71</v>
      </c>
      <c r="S921" s="164">
        <v>13.3</v>
      </c>
      <c r="T921" s="164">
        <v>4.9000000000000004</v>
      </c>
      <c r="U921" s="164">
        <v>4</v>
      </c>
      <c r="V921" s="164">
        <v>5</v>
      </c>
      <c r="W921" s="165">
        <f t="shared" si="16"/>
        <v>104.2</v>
      </c>
    </row>
    <row r="922" spans="1:23" s="161" customFormat="1" ht="15" x14ac:dyDescent="0.3">
      <c r="A922" s="180" t="s">
        <v>2970</v>
      </c>
      <c r="B922" s="158" t="s">
        <v>2971</v>
      </c>
      <c r="C922" s="181" t="s">
        <v>2972</v>
      </c>
      <c r="D922" s="157" t="s">
        <v>212</v>
      </c>
      <c r="E922" s="8" t="s">
        <v>5082</v>
      </c>
      <c r="F922" s="8" t="s">
        <v>5083</v>
      </c>
      <c r="G922" s="10" t="s">
        <v>72</v>
      </c>
      <c r="H922" s="10">
        <v>0</v>
      </c>
      <c r="I922" s="8" t="s">
        <v>73</v>
      </c>
      <c r="J922" s="72">
        <v>0</v>
      </c>
      <c r="K922" s="163">
        <v>1510</v>
      </c>
      <c r="L922" s="163">
        <v>0</v>
      </c>
      <c r="M922" s="163">
        <v>0</v>
      </c>
      <c r="N922" s="163">
        <v>1144</v>
      </c>
      <c r="O922" s="163">
        <v>259</v>
      </c>
      <c r="P922" s="163">
        <v>249</v>
      </c>
      <c r="Q922" s="164">
        <v>17</v>
      </c>
      <c r="R922" s="164">
        <v>94</v>
      </c>
      <c r="S922" s="164">
        <v>19.399999999999999</v>
      </c>
      <c r="T922" s="164">
        <v>7.8</v>
      </c>
      <c r="U922" s="164">
        <v>5</v>
      </c>
      <c r="V922" s="164">
        <v>5</v>
      </c>
      <c r="W922" s="165">
        <f t="shared" si="16"/>
        <v>148.20000000000002</v>
      </c>
    </row>
    <row r="923" spans="1:23" s="161" customFormat="1" ht="30" x14ac:dyDescent="0.3">
      <c r="A923" s="180" t="s">
        <v>2973</v>
      </c>
      <c r="B923" s="158" t="s">
        <v>2974</v>
      </c>
      <c r="C923" s="181" t="s">
        <v>2975</v>
      </c>
      <c r="D923" s="157" t="s">
        <v>212</v>
      </c>
      <c r="E923" s="8" t="s">
        <v>5082</v>
      </c>
      <c r="F923" s="8" t="s">
        <v>5083</v>
      </c>
      <c r="G923" s="10" t="s">
        <v>72</v>
      </c>
      <c r="H923" s="10">
        <v>0</v>
      </c>
      <c r="I923" s="8" t="s">
        <v>73</v>
      </c>
      <c r="J923" s="72">
        <v>0</v>
      </c>
      <c r="K923" s="163">
        <v>705</v>
      </c>
      <c r="L923" s="163">
        <v>0</v>
      </c>
      <c r="M923" s="163">
        <v>0</v>
      </c>
      <c r="N923" s="163">
        <v>610</v>
      </c>
      <c r="O923" s="163">
        <v>59</v>
      </c>
      <c r="P923" s="163">
        <v>145</v>
      </c>
      <c r="Q923" s="164">
        <v>12</v>
      </c>
      <c r="R923" s="164">
        <v>39</v>
      </c>
      <c r="S923" s="164">
        <v>16.100000000000001</v>
      </c>
      <c r="T923" s="164">
        <v>6</v>
      </c>
      <c r="U923" s="164">
        <v>3</v>
      </c>
      <c r="V923" s="164">
        <v>2</v>
      </c>
      <c r="W923" s="165">
        <f t="shared" si="16"/>
        <v>78.099999999999994</v>
      </c>
    </row>
    <row r="924" spans="1:23" s="161" customFormat="1" ht="15" x14ac:dyDescent="0.3">
      <c r="A924" s="180" t="s">
        <v>2976</v>
      </c>
      <c r="B924" s="158" t="s">
        <v>2977</v>
      </c>
      <c r="C924" s="181" t="s">
        <v>2978</v>
      </c>
      <c r="D924" s="157" t="s">
        <v>213</v>
      </c>
      <c r="E924" s="8" t="s">
        <v>71</v>
      </c>
      <c r="F924" s="8" t="s">
        <v>5083</v>
      </c>
      <c r="G924" s="10" t="s">
        <v>72</v>
      </c>
      <c r="H924" s="10">
        <v>0</v>
      </c>
      <c r="I924" s="8" t="s">
        <v>73</v>
      </c>
      <c r="J924" s="72">
        <v>0</v>
      </c>
      <c r="K924" s="163">
        <v>1247</v>
      </c>
      <c r="L924" s="163">
        <v>31</v>
      </c>
      <c r="M924" s="163">
        <v>2</v>
      </c>
      <c r="N924" s="163">
        <v>1057</v>
      </c>
      <c r="O924" s="163">
        <v>368</v>
      </c>
      <c r="P924" s="163">
        <v>196</v>
      </c>
      <c r="Q924" s="164">
        <v>13</v>
      </c>
      <c r="R924" s="164">
        <v>80</v>
      </c>
      <c r="S924" s="164">
        <v>35.5</v>
      </c>
      <c r="T924" s="164">
        <v>6.8</v>
      </c>
      <c r="U924" s="164">
        <v>4</v>
      </c>
      <c r="V924" s="164">
        <v>4</v>
      </c>
      <c r="W924" s="165">
        <f t="shared" si="16"/>
        <v>143.30000000000001</v>
      </c>
    </row>
    <row r="925" spans="1:23" s="161" customFormat="1" ht="30" x14ac:dyDescent="0.3">
      <c r="A925" s="180" t="s">
        <v>2979</v>
      </c>
      <c r="B925" s="158" t="s">
        <v>2980</v>
      </c>
      <c r="C925" s="181" t="s">
        <v>2981</v>
      </c>
      <c r="D925" s="157" t="s">
        <v>213</v>
      </c>
      <c r="E925" s="8" t="s">
        <v>71</v>
      </c>
      <c r="F925" s="8" t="s">
        <v>5083</v>
      </c>
      <c r="G925" s="10" t="s">
        <v>72</v>
      </c>
      <c r="H925" s="10">
        <v>0</v>
      </c>
      <c r="I925" s="8" t="s">
        <v>73</v>
      </c>
      <c r="J925" s="72">
        <v>0</v>
      </c>
      <c r="K925" s="163">
        <v>940</v>
      </c>
      <c r="L925" s="163">
        <v>0</v>
      </c>
      <c r="M925" s="163">
        <v>0</v>
      </c>
      <c r="N925" s="163">
        <v>342</v>
      </c>
      <c r="O925" s="163">
        <v>38</v>
      </c>
      <c r="P925" s="163">
        <v>132</v>
      </c>
      <c r="Q925" s="164">
        <v>16</v>
      </c>
      <c r="R925" s="164">
        <v>50</v>
      </c>
      <c r="S925" s="164">
        <v>13</v>
      </c>
      <c r="T925" s="164">
        <v>3.6</v>
      </c>
      <c r="U925" s="164">
        <v>3</v>
      </c>
      <c r="V925" s="164">
        <v>4</v>
      </c>
      <c r="W925" s="165">
        <f t="shared" si="16"/>
        <v>89.6</v>
      </c>
    </row>
    <row r="926" spans="1:23" s="161" customFormat="1" ht="15" x14ac:dyDescent="0.3">
      <c r="A926" s="180" t="s">
        <v>2982</v>
      </c>
      <c r="B926" s="158" t="s">
        <v>2983</v>
      </c>
      <c r="C926" s="181" t="s">
        <v>2984</v>
      </c>
      <c r="D926" s="157" t="s">
        <v>211</v>
      </c>
      <c r="E926" s="8" t="s">
        <v>71</v>
      </c>
      <c r="F926" s="8" t="s">
        <v>5081</v>
      </c>
      <c r="G926" s="10" t="s">
        <v>72</v>
      </c>
      <c r="H926" s="10">
        <v>0</v>
      </c>
      <c r="I926" s="8" t="s">
        <v>73</v>
      </c>
      <c r="J926" s="72">
        <v>0</v>
      </c>
      <c r="K926" s="163">
        <v>1077</v>
      </c>
      <c r="L926" s="163">
        <v>0</v>
      </c>
      <c r="M926" s="163">
        <v>0</v>
      </c>
      <c r="N926" s="163">
        <v>839</v>
      </c>
      <c r="O926" s="163">
        <v>211</v>
      </c>
      <c r="P926" s="163">
        <v>167</v>
      </c>
      <c r="Q926" s="164">
        <v>11</v>
      </c>
      <c r="R926" s="164">
        <v>67</v>
      </c>
      <c r="S926" s="164">
        <v>35.5</v>
      </c>
      <c r="T926" s="164">
        <v>5.8</v>
      </c>
      <c r="U926" s="164">
        <v>3</v>
      </c>
      <c r="V926" s="164">
        <v>4</v>
      </c>
      <c r="W926" s="165">
        <f t="shared" si="16"/>
        <v>126.3</v>
      </c>
    </row>
    <row r="927" spans="1:23" s="161" customFormat="1" ht="15" x14ac:dyDescent="0.3">
      <c r="A927" s="180" t="s">
        <v>2985</v>
      </c>
      <c r="B927" s="158" t="s">
        <v>2986</v>
      </c>
      <c r="C927" s="181" t="s">
        <v>2987</v>
      </c>
      <c r="D927" s="157" t="s">
        <v>211</v>
      </c>
      <c r="E927" s="8" t="s">
        <v>71</v>
      </c>
      <c r="F927" s="8" t="s">
        <v>5081</v>
      </c>
      <c r="G927" s="10" t="s">
        <v>72</v>
      </c>
      <c r="H927" s="10">
        <v>0</v>
      </c>
      <c r="I927" s="8" t="s">
        <v>73</v>
      </c>
      <c r="J927" s="72">
        <v>0</v>
      </c>
      <c r="K927" s="163">
        <v>402</v>
      </c>
      <c r="L927" s="163">
        <v>31</v>
      </c>
      <c r="M927" s="163">
        <v>1</v>
      </c>
      <c r="N927" s="163">
        <v>195</v>
      </c>
      <c r="O927" s="163">
        <v>62</v>
      </c>
      <c r="P927" s="163">
        <v>67</v>
      </c>
      <c r="Q927" s="164">
        <v>1</v>
      </c>
      <c r="R927" s="164">
        <v>30</v>
      </c>
      <c r="S927" s="164">
        <v>18.7</v>
      </c>
      <c r="T927" s="164">
        <v>1.8</v>
      </c>
      <c r="U927" s="164">
        <v>2</v>
      </c>
      <c r="V927" s="164">
        <v>2</v>
      </c>
      <c r="W927" s="165">
        <f t="shared" si="16"/>
        <v>55.5</v>
      </c>
    </row>
    <row r="928" spans="1:23" s="161" customFormat="1" ht="15" x14ac:dyDescent="0.3">
      <c r="A928" s="180" t="s">
        <v>2988</v>
      </c>
      <c r="B928" s="158" t="s">
        <v>2989</v>
      </c>
      <c r="C928" s="181" t="s">
        <v>2990</v>
      </c>
      <c r="D928" s="157" t="s">
        <v>211</v>
      </c>
      <c r="E928" s="8" t="s">
        <v>71</v>
      </c>
      <c r="F928" s="8" t="s">
        <v>5081</v>
      </c>
      <c r="G928" s="10" t="s">
        <v>72</v>
      </c>
      <c r="H928" s="10">
        <v>0</v>
      </c>
      <c r="I928" s="8" t="s">
        <v>73</v>
      </c>
      <c r="J928" s="72">
        <v>0</v>
      </c>
      <c r="K928" s="163">
        <v>749</v>
      </c>
      <c r="L928" s="163">
        <v>0</v>
      </c>
      <c r="M928" s="163">
        <v>0</v>
      </c>
      <c r="N928" s="163">
        <v>687</v>
      </c>
      <c r="O928" s="163">
        <v>130</v>
      </c>
      <c r="P928" s="163">
        <v>72</v>
      </c>
      <c r="Q928" s="164">
        <v>5</v>
      </c>
      <c r="R928" s="164">
        <v>45</v>
      </c>
      <c r="S928" s="164">
        <v>21</v>
      </c>
      <c r="T928" s="164">
        <v>2.9</v>
      </c>
      <c r="U928" s="164">
        <v>4</v>
      </c>
      <c r="V928" s="164">
        <v>5</v>
      </c>
      <c r="W928" s="165">
        <f t="shared" si="16"/>
        <v>82.9</v>
      </c>
    </row>
    <row r="929" spans="1:23" s="161" customFormat="1" ht="15" x14ac:dyDescent="0.3">
      <c r="A929" s="180" t="s">
        <v>2991</v>
      </c>
      <c r="B929" s="158" t="s">
        <v>2992</v>
      </c>
      <c r="C929" s="181" t="s">
        <v>2993</v>
      </c>
      <c r="D929" s="157" t="s">
        <v>211</v>
      </c>
      <c r="E929" s="8" t="s">
        <v>71</v>
      </c>
      <c r="F929" s="8" t="s">
        <v>5081</v>
      </c>
      <c r="G929" s="10" t="s">
        <v>72</v>
      </c>
      <c r="H929" s="10">
        <v>0</v>
      </c>
      <c r="I929" s="8" t="s">
        <v>73</v>
      </c>
      <c r="J929" s="72">
        <v>0</v>
      </c>
      <c r="K929" s="163">
        <v>355</v>
      </c>
      <c r="L929" s="163">
        <v>31</v>
      </c>
      <c r="M929" s="163">
        <v>0</v>
      </c>
      <c r="N929" s="163">
        <v>293</v>
      </c>
      <c r="O929" s="163">
        <v>18</v>
      </c>
      <c r="P929" s="163">
        <v>84</v>
      </c>
      <c r="Q929" s="164">
        <v>4</v>
      </c>
      <c r="R929" s="164">
        <v>27</v>
      </c>
      <c r="S929" s="164">
        <v>10.6</v>
      </c>
      <c r="T929" s="164">
        <v>0.9</v>
      </c>
      <c r="U929" s="164">
        <v>2</v>
      </c>
      <c r="V929" s="164">
        <v>3</v>
      </c>
      <c r="W929" s="165">
        <f t="shared" si="16"/>
        <v>47.5</v>
      </c>
    </row>
    <row r="930" spans="1:23" s="161" customFormat="1" ht="15" x14ac:dyDescent="0.3">
      <c r="A930" s="180" t="s">
        <v>2994</v>
      </c>
      <c r="B930" s="158" t="s">
        <v>2995</v>
      </c>
      <c r="C930" s="181" t="s">
        <v>2996</v>
      </c>
      <c r="D930" s="157" t="s">
        <v>211</v>
      </c>
      <c r="E930" s="8" t="s">
        <v>71</v>
      </c>
      <c r="F930" s="8" t="s">
        <v>5081</v>
      </c>
      <c r="G930" s="10" t="s">
        <v>72</v>
      </c>
      <c r="H930" s="10">
        <v>0</v>
      </c>
      <c r="I930" s="8" t="s">
        <v>73</v>
      </c>
      <c r="J930" s="72">
        <v>0</v>
      </c>
      <c r="K930" s="163">
        <v>521</v>
      </c>
      <c r="L930" s="163">
        <v>47</v>
      </c>
      <c r="M930" s="163">
        <v>4</v>
      </c>
      <c r="N930" s="163">
        <v>323</v>
      </c>
      <c r="O930" s="163">
        <v>46</v>
      </c>
      <c r="P930" s="163">
        <v>92</v>
      </c>
      <c r="Q930" s="164">
        <v>7</v>
      </c>
      <c r="R930" s="164">
        <v>36</v>
      </c>
      <c r="S930" s="164">
        <v>18.2</v>
      </c>
      <c r="T930" s="164">
        <v>2.8</v>
      </c>
      <c r="U930" s="164">
        <v>2</v>
      </c>
      <c r="V930" s="164">
        <v>4</v>
      </c>
      <c r="W930" s="165">
        <f t="shared" si="16"/>
        <v>70</v>
      </c>
    </row>
    <row r="931" spans="1:23" s="161" customFormat="1" ht="15" x14ac:dyDescent="0.3">
      <c r="A931" s="180" t="s">
        <v>2997</v>
      </c>
      <c r="B931" s="158" t="s">
        <v>2998</v>
      </c>
      <c r="C931" s="181" t="s">
        <v>2999</v>
      </c>
      <c r="D931" s="157" t="s">
        <v>211</v>
      </c>
      <c r="E931" s="8" t="s">
        <v>71</v>
      </c>
      <c r="F931" s="8" t="s">
        <v>5081</v>
      </c>
      <c r="G931" s="10" t="s">
        <v>72</v>
      </c>
      <c r="H931" s="10">
        <v>0</v>
      </c>
      <c r="I931" s="8" t="s">
        <v>73</v>
      </c>
      <c r="J931" s="72">
        <v>0</v>
      </c>
      <c r="K931" s="163">
        <v>326</v>
      </c>
      <c r="L931" s="163">
        <v>31</v>
      </c>
      <c r="M931" s="163">
        <v>0</v>
      </c>
      <c r="N931" s="163">
        <v>280</v>
      </c>
      <c r="O931" s="163">
        <v>39</v>
      </c>
      <c r="P931" s="163">
        <v>69</v>
      </c>
      <c r="Q931" s="164">
        <v>1</v>
      </c>
      <c r="R931" s="164">
        <v>31</v>
      </c>
      <c r="S931" s="164">
        <v>15.2</v>
      </c>
      <c r="T931" s="164">
        <v>3.8</v>
      </c>
      <c r="U931" s="164">
        <v>2</v>
      </c>
      <c r="V931" s="164">
        <v>3</v>
      </c>
      <c r="W931" s="165">
        <f t="shared" si="16"/>
        <v>56</v>
      </c>
    </row>
    <row r="932" spans="1:23" s="161" customFormat="1" ht="15" x14ac:dyDescent="0.3">
      <c r="A932" s="180" t="s">
        <v>3000</v>
      </c>
      <c r="B932" s="158" t="s">
        <v>3001</v>
      </c>
      <c r="C932" s="181" t="s">
        <v>3002</v>
      </c>
      <c r="D932" s="157" t="s">
        <v>211</v>
      </c>
      <c r="E932" s="8" t="s">
        <v>71</v>
      </c>
      <c r="F932" s="8" t="s">
        <v>5081</v>
      </c>
      <c r="G932" s="10" t="s">
        <v>72</v>
      </c>
      <c r="H932" s="10">
        <v>0</v>
      </c>
      <c r="I932" s="8" t="s">
        <v>73</v>
      </c>
      <c r="J932" s="72">
        <v>0</v>
      </c>
      <c r="K932" s="163">
        <v>880</v>
      </c>
      <c r="L932" s="163">
        <v>94</v>
      </c>
      <c r="M932" s="163">
        <v>10</v>
      </c>
      <c r="N932" s="163">
        <v>511</v>
      </c>
      <c r="O932" s="163">
        <v>131</v>
      </c>
      <c r="P932" s="163">
        <v>141</v>
      </c>
      <c r="Q932" s="164">
        <v>5</v>
      </c>
      <c r="R932" s="164">
        <v>62</v>
      </c>
      <c r="S932" s="164">
        <v>31</v>
      </c>
      <c r="T932" s="164">
        <v>6.8</v>
      </c>
      <c r="U932" s="164">
        <v>4</v>
      </c>
      <c r="V932" s="164">
        <v>4</v>
      </c>
      <c r="W932" s="165">
        <f t="shared" si="16"/>
        <v>112.8</v>
      </c>
    </row>
    <row r="933" spans="1:23" s="161" customFormat="1" ht="15" x14ac:dyDescent="0.3">
      <c r="A933" s="180" t="s">
        <v>3003</v>
      </c>
      <c r="B933" s="158" t="s">
        <v>3004</v>
      </c>
      <c r="C933" s="181" t="s">
        <v>3005</v>
      </c>
      <c r="D933" s="157" t="s">
        <v>211</v>
      </c>
      <c r="E933" s="8" t="s">
        <v>71</v>
      </c>
      <c r="F933" s="8" t="s">
        <v>5081</v>
      </c>
      <c r="G933" s="10" t="s">
        <v>72</v>
      </c>
      <c r="H933" s="10">
        <v>0</v>
      </c>
      <c r="I933" s="8" t="s">
        <v>73</v>
      </c>
      <c r="J933" s="72">
        <v>0</v>
      </c>
      <c r="K933" s="163">
        <v>533</v>
      </c>
      <c r="L933" s="163">
        <v>47</v>
      </c>
      <c r="M933" s="163">
        <v>1</v>
      </c>
      <c r="N933" s="163">
        <v>426</v>
      </c>
      <c r="O933" s="163">
        <v>34</v>
      </c>
      <c r="P933" s="163">
        <v>80</v>
      </c>
      <c r="Q933" s="164">
        <v>6</v>
      </c>
      <c r="R933" s="164">
        <v>36</v>
      </c>
      <c r="S933" s="164">
        <v>13.7</v>
      </c>
      <c r="T933" s="164">
        <v>3.8</v>
      </c>
      <c r="U933" s="164">
        <v>2</v>
      </c>
      <c r="V933" s="164">
        <v>3</v>
      </c>
      <c r="W933" s="165">
        <f t="shared" si="16"/>
        <v>64.5</v>
      </c>
    </row>
    <row r="934" spans="1:23" s="161" customFormat="1" ht="15" x14ac:dyDescent="0.3">
      <c r="A934" s="180" t="s">
        <v>3006</v>
      </c>
      <c r="B934" s="158" t="s">
        <v>3007</v>
      </c>
      <c r="C934" s="181" t="s">
        <v>3008</v>
      </c>
      <c r="D934" s="157" t="s">
        <v>212</v>
      </c>
      <c r="E934" s="8" t="s">
        <v>5082</v>
      </c>
      <c r="F934" s="8" t="s">
        <v>5083</v>
      </c>
      <c r="G934" s="10" t="s">
        <v>72</v>
      </c>
      <c r="H934" s="10">
        <v>0</v>
      </c>
      <c r="I934" s="8" t="s">
        <v>73</v>
      </c>
      <c r="J934" s="72">
        <v>0</v>
      </c>
      <c r="K934" s="163">
        <v>1866</v>
      </c>
      <c r="L934" s="163">
        <v>0</v>
      </c>
      <c r="M934" s="163">
        <v>0</v>
      </c>
      <c r="N934" s="163">
        <v>1636</v>
      </c>
      <c r="O934" s="163">
        <v>182</v>
      </c>
      <c r="P934" s="163">
        <v>293</v>
      </c>
      <c r="Q934" s="164">
        <v>17</v>
      </c>
      <c r="R934" s="164">
        <v>112</v>
      </c>
      <c r="S934" s="164">
        <v>29.9</v>
      </c>
      <c r="T934" s="164">
        <v>6.8</v>
      </c>
      <c r="U934" s="164">
        <v>7</v>
      </c>
      <c r="V934" s="164">
        <v>4</v>
      </c>
      <c r="W934" s="165">
        <f t="shared" si="16"/>
        <v>176.70000000000002</v>
      </c>
    </row>
    <row r="935" spans="1:23" s="161" customFormat="1" ht="15" x14ac:dyDescent="0.3">
      <c r="A935" s="180" t="s">
        <v>3009</v>
      </c>
      <c r="B935" s="158" t="s">
        <v>3010</v>
      </c>
      <c r="C935" s="181" t="s">
        <v>3011</v>
      </c>
      <c r="D935" s="157" t="s">
        <v>213</v>
      </c>
      <c r="E935" s="8" t="s">
        <v>71</v>
      </c>
      <c r="F935" s="8" t="s">
        <v>5083</v>
      </c>
      <c r="G935" s="10" t="s">
        <v>72</v>
      </c>
      <c r="H935" s="10">
        <v>0</v>
      </c>
      <c r="I935" s="8" t="s">
        <v>73</v>
      </c>
      <c r="J935" s="72">
        <v>0</v>
      </c>
      <c r="K935" s="163">
        <v>677</v>
      </c>
      <c r="L935" s="163">
        <v>47</v>
      </c>
      <c r="M935" s="163">
        <v>0</v>
      </c>
      <c r="N935" s="163">
        <v>534</v>
      </c>
      <c r="O935" s="163">
        <v>38</v>
      </c>
      <c r="P935" s="163">
        <v>125</v>
      </c>
      <c r="Q935" s="164">
        <v>1</v>
      </c>
      <c r="R935" s="164">
        <v>50</v>
      </c>
      <c r="S935" s="164">
        <v>16</v>
      </c>
      <c r="T935" s="164">
        <v>4.8</v>
      </c>
      <c r="U935" s="164">
        <v>4</v>
      </c>
      <c r="V935" s="164">
        <v>3.9</v>
      </c>
      <c r="W935" s="165">
        <f t="shared" si="16"/>
        <v>79.7</v>
      </c>
    </row>
    <row r="936" spans="1:23" s="161" customFormat="1" ht="15" x14ac:dyDescent="0.3">
      <c r="A936" s="180" t="s">
        <v>3012</v>
      </c>
      <c r="B936" s="158" t="s">
        <v>3013</v>
      </c>
      <c r="C936" s="181" t="s">
        <v>3014</v>
      </c>
      <c r="D936" s="157" t="s">
        <v>211</v>
      </c>
      <c r="E936" s="8" t="s">
        <v>71</v>
      </c>
      <c r="F936" s="8" t="s">
        <v>5081</v>
      </c>
      <c r="G936" s="10" t="s">
        <v>72</v>
      </c>
      <c r="H936" s="10">
        <v>0</v>
      </c>
      <c r="I936" s="8" t="s">
        <v>73</v>
      </c>
      <c r="J936" s="72">
        <v>0</v>
      </c>
      <c r="K936" s="163">
        <v>742</v>
      </c>
      <c r="L936" s="163">
        <v>0</v>
      </c>
      <c r="M936" s="163">
        <v>0</v>
      </c>
      <c r="N936" s="163">
        <v>465</v>
      </c>
      <c r="O936" s="163">
        <v>133</v>
      </c>
      <c r="P936" s="163">
        <v>132</v>
      </c>
      <c r="Q936" s="164">
        <v>5</v>
      </c>
      <c r="R936" s="164">
        <v>47</v>
      </c>
      <c r="S936" s="164">
        <v>15.4</v>
      </c>
      <c r="T936" s="164">
        <v>4.8</v>
      </c>
      <c r="U936" s="164">
        <v>2</v>
      </c>
      <c r="V936" s="164">
        <v>3</v>
      </c>
      <c r="W936" s="165">
        <f t="shared" si="16"/>
        <v>77.2</v>
      </c>
    </row>
    <row r="937" spans="1:23" s="161" customFormat="1" ht="15" x14ac:dyDescent="0.3">
      <c r="A937" s="180" t="s">
        <v>3015</v>
      </c>
      <c r="B937" s="158" t="s">
        <v>3016</v>
      </c>
      <c r="C937" s="181" t="s">
        <v>3017</v>
      </c>
      <c r="D937" s="157" t="s">
        <v>211</v>
      </c>
      <c r="E937" s="8" t="s">
        <v>71</v>
      </c>
      <c r="F937" s="8" t="s">
        <v>5081</v>
      </c>
      <c r="G937" s="10" t="s">
        <v>72</v>
      </c>
      <c r="H937" s="10">
        <v>0</v>
      </c>
      <c r="I937" s="8" t="s">
        <v>73</v>
      </c>
      <c r="J937" s="72">
        <v>0</v>
      </c>
      <c r="K937" s="163">
        <v>474</v>
      </c>
      <c r="L937" s="163">
        <v>31</v>
      </c>
      <c r="M937" s="163">
        <v>2</v>
      </c>
      <c r="N937" s="163">
        <v>432</v>
      </c>
      <c r="O937" s="163">
        <v>31</v>
      </c>
      <c r="P937" s="163">
        <v>85</v>
      </c>
      <c r="Q937" s="164">
        <v>12</v>
      </c>
      <c r="R937" s="164">
        <v>25</v>
      </c>
      <c r="S937" s="164">
        <v>10</v>
      </c>
      <c r="T937" s="164">
        <v>4.9000000000000004</v>
      </c>
      <c r="U937" s="164">
        <v>3</v>
      </c>
      <c r="V937" s="164">
        <v>3</v>
      </c>
      <c r="W937" s="165">
        <f t="shared" si="16"/>
        <v>57.9</v>
      </c>
    </row>
    <row r="938" spans="1:23" s="161" customFormat="1" ht="15" x14ac:dyDescent="0.3">
      <c r="A938" s="180" t="s">
        <v>3018</v>
      </c>
      <c r="B938" s="158" t="s">
        <v>3019</v>
      </c>
      <c r="C938" s="181" t="s">
        <v>3020</v>
      </c>
      <c r="D938" s="157" t="s">
        <v>212</v>
      </c>
      <c r="E938" s="8" t="s">
        <v>5082</v>
      </c>
      <c r="F938" s="8" t="s">
        <v>5083</v>
      </c>
      <c r="G938" s="10" t="s">
        <v>72</v>
      </c>
      <c r="H938" s="10">
        <v>0</v>
      </c>
      <c r="I938" s="8" t="s">
        <v>73</v>
      </c>
      <c r="J938" s="72">
        <v>0</v>
      </c>
      <c r="K938" s="163">
        <v>1150</v>
      </c>
      <c r="L938" s="163">
        <v>0</v>
      </c>
      <c r="M938" s="163">
        <v>0</v>
      </c>
      <c r="N938" s="163">
        <v>698</v>
      </c>
      <c r="O938" s="163">
        <v>70</v>
      </c>
      <c r="P938" s="163">
        <v>155</v>
      </c>
      <c r="Q938" s="164">
        <v>9</v>
      </c>
      <c r="R938" s="164">
        <v>64</v>
      </c>
      <c r="S938" s="164">
        <v>12.6</v>
      </c>
      <c r="T938" s="164">
        <v>2.9</v>
      </c>
      <c r="U938" s="164">
        <v>5</v>
      </c>
      <c r="V938" s="164">
        <v>4</v>
      </c>
      <c r="W938" s="165">
        <f t="shared" si="16"/>
        <v>97.5</v>
      </c>
    </row>
    <row r="939" spans="1:23" s="161" customFormat="1" ht="15" x14ac:dyDescent="0.3">
      <c r="A939" s="180" t="s">
        <v>3021</v>
      </c>
      <c r="B939" s="158" t="s">
        <v>3022</v>
      </c>
      <c r="C939" s="181" t="s">
        <v>3023</v>
      </c>
      <c r="D939" s="157" t="s">
        <v>211</v>
      </c>
      <c r="E939" s="8" t="s">
        <v>71</v>
      </c>
      <c r="F939" s="8" t="s">
        <v>5081</v>
      </c>
      <c r="G939" s="10" t="s">
        <v>72</v>
      </c>
      <c r="H939" s="10">
        <v>0</v>
      </c>
      <c r="I939" s="8" t="s">
        <v>73</v>
      </c>
      <c r="J939" s="72">
        <v>0</v>
      </c>
      <c r="K939" s="163">
        <v>1354</v>
      </c>
      <c r="L939" s="163">
        <v>0</v>
      </c>
      <c r="M939" s="163">
        <v>0</v>
      </c>
      <c r="N939" s="163">
        <v>1285</v>
      </c>
      <c r="O939" s="163">
        <v>738</v>
      </c>
      <c r="P939" s="163">
        <v>299</v>
      </c>
      <c r="Q939" s="164">
        <v>13</v>
      </c>
      <c r="R939" s="164">
        <v>108</v>
      </c>
      <c r="S939" s="164">
        <v>45</v>
      </c>
      <c r="T939" s="164">
        <v>8.6</v>
      </c>
      <c r="U939" s="164">
        <v>7</v>
      </c>
      <c r="V939" s="164">
        <v>7</v>
      </c>
      <c r="W939" s="165">
        <f t="shared" si="16"/>
        <v>188.6</v>
      </c>
    </row>
    <row r="940" spans="1:23" s="161" customFormat="1" ht="15" x14ac:dyDescent="0.3">
      <c r="A940" s="180" t="s">
        <v>3024</v>
      </c>
      <c r="B940" s="158" t="s">
        <v>3025</v>
      </c>
      <c r="C940" s="181" t="s">
        <v>3026</v>
      </c>
      <c r="D940" s="157" t="s">
        <v>211</v>
      </c>
      <c r="E940" s="8" t="s">
        <v>71</v>
      </c>
      <c r="F940" s="8" t="s">
        <v>5081</v>
      </c>
      <c r="G940" s="10" t="s">
        <v>72</v>
      </c>
      <c r="H940" s="10">
        <v>0</v>
      </c>
      <c r="I940" s="8" t="s">
        <v>73</v>
      </c>
      <c r="J940" s="72">
        <v>0</v>
      </c>
      <c r="K940" s="163">
        <v>805</v>
      </c>
      <c r="L940" s="163">
        <v>47</v>
      </c>
      <c r="M940" s="163">
        <v>3</v>
      </c>
      <c r="N940" s="163">
        <v>180</v>
      </c>
      <c r="O940" s="163">
        <v>38</v>
      </c>
      <c r="P940" s="163">
        <v>107</v>
      </c>
      <c r="Q940" s="164">
        <v>3</v>
      </c>
      <c r="R940" s="164">
        <v>52</v>
      </c>
      <c r="S940" s="164">
        <v>20.2</v>
      </c>
      <c r="T940" s="164">
        <v>3.8</v>
      </c>
      <c r="U940" s="164">
        <v>3</v>
      </c>
      <c r="V940" s="164">
        <v>3</v>
      </c>
      <c r="W940" s="165">
        <f t="shared" si="16"/>
        <v>85</v>
      </c>
    </row>
    <row r="941" spans="1:23" s="161" customFormat="1" ht="15" x14ac:dyDescent="0.3">
      <c r="A941" s="180" t="s">
        <v>3027</v>
      </c>
      <c r="B941" s="158" t="s">
        <v>3028</v>
      </c>
      <c r="C941" s="181" t="s">
        <v>3029</v>
      </c>
      <c r="D941" s="157" t="s">
        <v>212</v>
      </c>
      <c r="E941" s="8" t="s">
        <v>5082</v>
      </c>
      <c r="F941" s="8" t="s">
        <v>5083</v>
      </c>
      <c r="G941" s="10" t="s">
        <v>72</v>
      </c>
      <c r="H941" s="10">
        <v>0</v>
      </c>
      <c r="I941" s="8" t="s">
        <v>73</v>
      </c>
      <c r="J941" s="72">
        <v>0</v>
      </c>
      <c r="K941" s="163">
        <v>1652</v>
      </c>
      <c r="L941" s="163">
        <v>0</v>
      </c>
      <c r="M941" s="163">
        <v>0</v>
      </c>
      <c r="N941" s="163">
        <v>1564</v>
      </c>
      <c r="O941" s="163">
        <v>360</v>
      </c>
      <c r="P941" s="163">
        <v>250</v>
      </c>
      <c r="Q941" s="164">
        <v>10</v>
      </c>
      <c r="R941" s="164">
        <v>112</v>
      </c>
      <c r="S941" s="164">
        <v>27.4</v>
      </c>
      <c r="T941" s="164">
        <v>7.9</v>
      </c>
      <c r="U941" s="164">
        <v>3</v>
      </c>
      <c r="V941" s="164">
        <v>5.7</v>
      </c>
      <c r="W941" s="165">
        <f t="shared" si="16"/>
        <v>166</v>
      </c>
    </row>
    <row r="942" spans="1:23" s="161" customFormat="1" ht="15" x14ac:dyDescent="0.3">
      <c r="A942" s="180" t="s">
        <v>3030</v>
      </c>
      <c r="B942" s="158" t="s">
        <v>3031</v>
      </c>
      <c r="C942" s="181" t="s">
        <v>3032</v>
      </c>
      <c r="D942" s="157" t="s">
        <v>213</v>
      </c>
      <c r="E942" s="8" t="s">
        <v>71</v>
      </c>
      <c r="F942" s="8" t="s">
        <v>5083</v>
      </c>
      <c r="G942" s="10" t="s">
        <v>72</v>
      </c>
      <c r="H942" s="10">
        <v>0</v>
      </c>
      <c r="I942" s="8" t="s">
        <v>73</v>
      </c>
      <c r="J942" s="72">
        <v>0</v>
      </c>
      <c r="K942" s="163">
        <v>623</v>
      </c>
      <c r="L942" s="163">
        <v>27</v>
      </c>
      <c r="M942" s="163">
        <v>3</v>
      </c>
      <c r="N942" s="163">
        <v>299</v>
      </c>
      <c r="O942" s="163">
        <v>12</v>
      </c>
      <c r="P942" s="163">
        <v>138</v>
      </c>
      <c r="Q942" s="164">
        <v>1</v>
      </c>
      <c r="R942" s="164">
        <v>48</v>
      </c>
      <c r="S942" s="164">
        <v>18.5</v>
      </c>
      <c r="T942" s="164">
        <v>5.7</v>
      </c>
      <c r="U942" s="164">
        <v>3</v>
      </c>
      <c r="V942" s="164">
        <v>3</v>
      </c>
      <c r="W942" s="165">
        <f t="shared" si="16"/>
        <v>79.2</v>
      </c>
    </row>
    <row r="943" spans="1:23" s="161" customFormat="1" ht="15" x14ac:dyDescent="0.3">
      <c r="A943" s="180" t="s">
        <v>3033</v>
      </c>
      <c r="B943" s="158" t="s">
        <v>3034</v>
      </c>
      <c r="C943" s="181" t="s">
        <v>3035</v>
      </c>
      <c r="D943" s="157" t="s">
        <v>213</v>
      </c>
      <c r="E943" s="8" t="s">
        <v>71</v>
      </c>
      <c r="F943" s="8" t="s">
        <v>5083</v>
      </c>
      <c r="G943" s="10" t="s">
        <v>72</v>
      </c>
      <c r="H943" s="10">
        <v>0</v>
      </c>
      <c r="I943" s="8" t="s">
        <v>73</v>
      </c>
      <c r="J943" s="72">
        <v>0</v>
      </c>
      <c r="K943" s="163">
        <v>522</v>
      </c>
      <c r="L943" s="163">
        <v>15</v>
      </c>
      <c r="M943" s="163">
        <v>0</v>
      </c>
      <c r="N943" s="163">
        <v>377</v>
      </c>
      <c r="O943" s="163">
        <v>28</v>
      </c>
      <c r="P943" s="163">
        <v>97</v>
      </c>
      <c r="Q943" s="164">
        <v>4</v>
      </c>
      <c r="R943" s="164">
        <v>40</v>
      </c>
      <c r="S943" s="164">
        <v>16.2</v>
      </c>
      <c r="T943" s="164">
        <v>3.9</v>
      </c>
      <c r="U943" s="164">
        <v>2</v>
      </c>
      <c r="V943" s="164">
        <v>2</v>
      </c>
      <c r="W943" s="165">
        <f t="shared" si="16"/>
        <v>68.100000000000009</v>
      </c>
    </row>
    <row r="944" spans="1:23" s="161" customFormat="1" ht="15" x14ac:dyDescent="0.3">
      <c r="A944" s="180" t="s">
        <v>3036</v>
      </c>
      <c r="B944" s="158" t="s">
        <v>3037</v>
      </c>
      <c r="C944" s="181" t="s">
        <v>3038</v>
      </c>
      <c r="D944" s="157" t="s">
        <v>211</v>
      </c>
      <c r="E944" s="8" t="s">
        <v>71</v>
      </c>
      <c r="F944" s="8" t="s">
        <v>5081</v>
      </c>
      <c r="G944" s="10" t="s">
        <v>72</v>
      </c>
      <c r="H944" s="10">
        <v>0</v>
      </c>
      <c r="I944" s="8" t="s">
        <v>73</v>
      </c>
      <c r="J944" s="72">
        <v>0</v>
      </c>
      <c r="K944" s="163">
        <v>782</v>
      </c>
      <c r="L944" s="163">
        <v>63</v>
      </c>
      <c r="M944" s="163">
        <v>6</v>
      </c>
      <c r="N944" s="163">
        <v>624</v>
      </c>
      <c r="O944" s="163">
        <v>272</v>
      </c>
      <c r="P944" s="163">
        <v>126</v>
      </c>
      <c r="Q944" s="164">
        <v>16</v>
      </c>
      <c r="R944" s="164">
        <v>49</v>
      </c>
      <c r="S944" s="164">
        <v>38.5</v>
      </c>
      <c r="T944" s="164">
        <v>6.8</v>
      </c>
      <c r="U944" s="164">
        <v>3</v>
      </c>
      <c r="V944" s="164">
        <v>3</v>
      </c>
      <c r="W944" s="165">
        <f t="shared" si="16"/>
        <v>116.3</v>
      </c>
    </row>
    <row r="945" spans="1:23" s="161" customFormat="1" ht="15" x14ac:dyDescent="0.3">
      <c r="A945" s="180" t="s">
        <v>3039</v>
      </c>
      <c r="B945" s="158" t="s">
        <v>3040</v>
      </c>
      <c r="C945" s="181" t="s">
        <v>3041</v>
      </c>
      <c r="D945" s="157" t="s">
        <v>211</v>
      </c>
      <c r="E945" s="8" t="s">
        <v>71</v>
      </c>
      <c r="F945" s="8" t="s">
        <v>5081</v>
      </c>
      <c r="G945" s="10" t="s">
        <v>72</v>
      </c>
      <c r="H945" s="10">
        <v>0</v>
      </c>
      <c r="I945" s="8" t="s">
        <v>73</v>
      </c>
      <c r="J945" s="72">
        <v>0</v>
      </c>
      <c r="K945" s="163">
        <v>1011</v>
      </c>
      <c r="L945" s="163">
        <v>0</v>
      </c>
      <c r="M945" s="163">
        <v>0</v>
      </c>
      <c r="N945" s="163">
        <v>775</v>
      </c>
      <c r="O945" s="163">
        <v>370</v>
      </c>
      <c r="P945" s="163">
        <v>157</v>
      </c>
      <c r="Q945" s="164">
        <v>6</v>
      </c>
      <c r="R945" s="164">
        <v>70</v>
      </c>
      <c r="S945" s="164">
        <v>19.600000000000001</v>
      </c>
      <c r="T945" s="164">
        <v>3.9</v>
      </c>
      <c r="U945" s="164">
        <v>4</v>
      </c>
      <c r="V945" s="164">
        <v>3</v>
      </c>
      <c r="W945" s="165">
        <f t="shared" si="16"/>
        <v>106.5</v>
      </c>
    </row>
    <row r="946" spans="1:23" s="161" customFormat="1" ht="15" x14ac:dyDescent="0.3">
      <c r="A946" s="180" t="s">
        <v>3042</v>
      </c>
      <c r="B946" s="158" t="s">
        <v>3043</v>
      </c>
      <c r="C946" s="181" t="s">
        <v>3044</v>
      </c>
      <c r="D946" s="157" t="s">
        <v>211</v>
      </c>
      <c r="E946" s="8" t="s">
        <v>71</v>
      </c>
      <c r="F946" s="8" t="s">
        <v>5082</v>
      </c>
      <c r="G946" s="10" t="s">
        <v>72</v>
      </c>
      <c r="H946" s="10">
        <v>0</v>
      </c>
      <c r="I946" s="8" t="s">
        <v>73</v>
      </c>
      <c r="J946" s="72">
        <v>0</v>
      </c>
      <c r="K946" s="163">
        <v>975</v>
      </c>
      <c r="L946" s="163">
        <v>50</v>
      </c>
      <c r="M946" s="163">
        <v>3</v>
      </c>
      <c r="N946" s="163">
        <v>521</v>
      </c>
      <c r="O946" s="163">
        <v>173</v>
      </c>
      <c r="P946" s="163">
        <v>121</v>
      </c>
      <c r="Q946" s="164">
        <v>14</v>
      </c>
      <c r="R946" s="164">
        <v>60</v>
      </c>
      <c r="S946" s="164">
        <v>16.7</v>
      </c>
      <c r="T946" s="164">
        <v>7.5</v>
      </c>
      <c r="U946" s="164">
        <v>4</v>
      </c>
      <c r="V946" s="164">
        <v>5</v>
      </c>
      <c r="W946" s="165">
        <f t="shared" si="16"/>
        <v>107.2</v>
      </c>
    </row>
    <row r="947" spans="1:23" s="161" customFormat="1" ht="15" x14ac:dyDescent="0.3">
      <c r="A947" s="180" t="s">
        <v>3045</v>
      </c>
      <c r="B947" s="158" t="s">
        <v>3046</v>
      </c>
      <c r="C947" s="181" t="s">
        <v>3047</v>
      </c>
      <c r="D947" s="157" t="s">
        <v>211</v>
      </c>
      <c r="E947" s="8" t="s">
        <v>71</v>
      </c>
      <c r="F947" s="8" t="s">
        <v>5081</v>
      </c>
      <c r="G947" s="10" t="s">
        <v>72</v>
      </c>
      <c r="H947" s="10">
        <v>0</v>
      </c>
      <c r="I947" s="8" t="s">
        <v>73</v>
      </c>
      <c r="J947" s="72">
        <v>0</v>
      </c>
      <c r="K947" s="163">
        <v>332</v>
      </c>
      <c r="L947" s="163">
        <v>47</v>
      </c>
      <c r="M947" s="163">
        <v>0</v>
      </c>
      <c r="N947" s="163">
        <v>310</v>
      </c>
      <c r="O947" s="163">
        <v>40</v>
      </c>
      <c r="P947" s="163">
        <v>88</v>
      </c>
      <c r="Q947" s="164">
        <v>6</v>
      </c>
      <c r="R947" s="164">
        <v>30</v>
      </c>
      <c r="S947" s="164">
        <v>21</v>
      </c>
      <c r="T947" s="164">
        <v>6.5</v>
      </c>
      <c r="U947" s="164">
        <v>3</v>
      </c>
      <c r="V947" s="164">
        <v>2</v>
      </c>
      <c r="W947" s="165">
        <f t="shared" si="16"/>
        <v>68.5</v>
      </c>
    </row>
    <row r="948" spans="1:23" s="161" customFormat="1" ht="15" x14ac:dyDescent="0.3">
      <c r="A948" s="180" t="s">
        <v>3048</v>
      </c>
      <c r="B948" s="158" t="s">
        <v>3049</v>
      </c>
      <c r="C948" s="181" t="s">
        <v>3050</v>
      </c>
      <c r="D948" s="157" t="s">
        <v>211</v>
      </c>
      <c r="E948" s="8" t="s">
        <v>71</v>
      </c>
      <c r="F948" s="8" t="s">
        <v>5081</v>
      </c>
      <c r="G948" s="10" t="s">
        <v>72</v>
      </c>
      <c r="H948" s="10">
        <v>0</v>
      </c>
      <c r="I948" s="8" t="s">
        <v>73</v>
      </c>
      <c r="J948" s="72">
        <v>0</v>
      </c>
      <c r="K948" s="163">
        <v>970</v>
      </c>
      <c r="L948" s="163">
        <v>63</v>
      </c>
      <c r="M948" s="163">
        <v>1</v>
      </c>
      <c r="N948" s="163">
        <v>737</v>
      </c>
      <c r="O948" s="163">
        <v>324</v>
      </c>
      <c r="P948" s="163">
        <v>112</v>
      </c>
      <c r="Q948" s="164">
        <v>1</v>
      </c>
      <c r="R948" s="164">
        <v>78</v>
      </c>
      <c r="S948" s="164">
        <v>24.9</v>
      </c>
      <c r="T948" s="164">
        <v>3.8</v>
      </c>
      <c r="U948" s="164">
        <v>4</v>
      </c>
      <c r="V948" s="164">
        <v>3</v>
      </c>
      <c r="W948" s="165">
        <f t="shared" si="16"/>
        <v>114.7</v>
      </c>
    </row>
    <row r="949" spans="1:23" s="161" customFormat="1" ht="15" x14ac:dyDescent="0.3">
      <c r="A949" s="180" t="s">
        <v>3051</v>
      </c>
      <c r="B949" s="158" t="s">
        <v>3052</v>
      </c>
      <c r="C949" s="181" t="s">
        <v>3053</v>
      </c>
      <c r="D949" s="157" t="s">
        <v>211</v>
      </c>
      <c r="E949" s="8" t="s">
        <v>71</v>
      </c>
      <c r="F949" s="8" t="s">
        <v>5082</v>
      </c>
      <c r="G949" s="10" t="s">
        <v>72</v>
      </c>
      <c r="H949" s="10">
        <v>0</v>
      </c>
      <c r="I949" s="8" t="s">
        <v>73</v>
      </c>
      <c r="J949" s="72">
        <v>0</v>
      </c>
      <c r="K949" s="163">
        <v>1061</v>
      </c>
      <c r="L949" s="163">
        <v>47</v>
      </c>
      <c r="M949" s="163">
        <v>3</v>
      </c>
      <c r="N949" s="163">
        <v>754</v>
      </c>
      <c r="O949" s="163">
        <v>108</v>
      </c>
      <c r="P949" s="163">
        <v>183</v>
      </c>
      <c r="Q949" s="164">
        <v>4</v>
      </c>
      <c r="R949" s="164">
        <v>75</v>
      </c>
      <c r="S949" s="164">
        <v>25.8</v>
      </c>
      <c r="T949" s="164">
        <v>8.6</v>
      </c>
      <c r="U949" s="164">
        <v>4</v>
      </c>
      <c r="V949" s="164">
        <v>6</v>
      </c>
      <c r="W949" s="165">
        <f t="shared" si="16"/>
        <v>123.39999999999999</v>
      </c>
    </row>
    <row r="950" spans="1:23" s="161" customFormat="1" ht="15" x14ac:dyDescent="0.3">
      <c r="A950" s="180" t="s">
        <v>3054</v>
      </c>
      <c r="B950" s="158" t="s">
        <v>3055</v>
      </c>
      <c r="C950" s="181" t="s">
        <v>3056</v>
      </c>
      <c r="D950" s="157" t="s">
        <v>211</v>
      </c>
      <c r="E950" s="8" t="s">
        <v>71</v>
      </c>
      <c r="F950" s="8" t="s">
        <v>5081</v>
      </c>
      <c r="G950" s="10" t="s">
        <v>72</v>
      </c>
      <c r="H950" s="10">
        <v>0</v>
      </c>
      <c r="I950" s="8" t="s">
        <v>73</v>
      </c>
      <c r="J950" s="72">
        <v>0</v>
      </c>
      <c r="K950" s="163">
        <v>622</v>
      </c>
      <c r="L950" s="163">
        <v>31</v>
      </c>
      <c r="M950" s="163">
        <v>1</v>
      </c>
      <c r="N950" s="163">
        <v>514</v>
      </c>
      <c r="O950" s="163">
        <v>140</v>
      </c>
      <c r="P950" s="163">
        <v>101</v>
      </c>
      <c r="Q950" s="164">
        <v>1</v>
      </c>
      <c r="R950" s="164">
        <v>47</v>
      </c>
      <c r="S950" s="164">
        <v>27.6</v>
      </c>
      <c r="T950" s="164">
        <v>4.8</v>
      </c>
      <c r="U950" s="164">
        <v>2</v>
      </c>
      <c r="V950" s="164">
        <v>4</v>
      </c>
      <c r="W950" s="165">
        <f t="shared" si="16"/>
        <v>86.399999999999991</v>
      </c>
    </row>
    <row r="951" spans="1:23" s="161" customFormat="1" ht="15" x14ac:dyDescent="0.3">
      <c r="A951" s="180" t="s">
        <v>3057</v>
      </c>
      <c r="B951" s="158" t="s">
        <v>3058</v>
      </c>
      <c r="C951" s="181" t="s">
        <v>3059</v>
      </c>
      <c r="D951" s="157" t="s">
        <v>211</v>
      </c>
      <c r="E951" s="8" t="s">
        <v>71</v>
      </c>
      <c r="F951" s="8" t="s">
        <v>5081</v>
      </c>
      <c r="G951" s="10" t="s">
        <v>72</v>
      </c>
      <c r="H951" s="10">
        <v>0</v>
      </c>
      <c r="I951" s="8" t="s">
        <v>73</v>
      </c>
      <c r="J951" s="72">
        <v>0</v>
      </c>
      <c r="K951" s="163">
        <v>451</v>
      </c>
      <c r="L951" s="163">
        <v>47</v>
      </c>
      <c r="M951" s="163">
        <v>1</v>
      </c>
      <c r="N951" s="163">
        <v>415</v>
      </c>
      <c r="O951" s="163">
        <v>36</v>
      </c>
      <c r="P951" s="163">
        <v>62</v>
      </c>
      <c r="Q951" s="164">
        <v>4</v>
      </c>
      <c r="R951" s="164">
        <v>30</v>
      </c>
      <c r="S951" s="164">
        <v>7</v>
      </c>
      <c r="T951" s="164">
        <v>2.9</v>
      </c>
      <c r="U951" s="164">
        <v>3</v>
      </c>
      <c r="V951" s="164">
        <v>3.4</v>
      </c>
      <c r="W951" s="165">
        <f t="shared" si="16"/>
        <v>50.3</v>
      </c>
    </row>
    <row r="952" spans="1:23" s="161" customFormat="1" ht="15" x14ac:dyDescent="0.3">
      <c r="A952" s="180" t="s">
        <v>3060</v>
      </c>
      <c r="B952" s="158" t="s">
        <v>3061</v>
      </c>
      <c r="C952" s="181" t="s">
        <v>3062</v>
      </c>
      <c r="D952" s="157" t="s">
        <v>211</v>
      </c>
      <c r="E952" s="8" t="s">
        <v>71</v>
      </c>
      <c r="F952" s="8" t="s">
        <v>5081</v>
      </c>
      <c r="G952" s="10" t="s">
        <v>72</v>
      </c>
      <c r="H952" s="10">
        <v>0</v>
      </c>
      <c r="I952" s="8" t="s">
        <v>73</v>
      </c>
      <c r="J952" s="72">
        <v>0</v>
      </c>
      <c r="K952" s="163">
        <v>236</v>
      </c>
      <c r="L952" s="163">
        <v>15</v>
      </c>
      <c r="M952" s="163">
        <v>0</v>
      </c>
      <c r="N952" s="163">
        <v>173</v>
      </c>
      <c r="O952" s="163">
        <v>10</v>
      </c>
      <c r="P952" s="163">
        <v>30</v>
      </c>
      <c r="Q952" s="164">
        <v>1</v>
      </c>
      <c r="R952" s="164">
        <v>19</v>
      </c>
      <c r="S952" s="164">
        <v>9.6</v>
      </c>
      <c r="T952" s="164">
        <v>2</v>
      </c>
      <c r="U952" s="164">
        <v>2</v>
      </c>
      <c r="V952" s="164">
        <v>3</v>
      </c>
      <c r="W952" s="165">
        <f t="shared" si="16"/>
        <v>36.6</v>
      </c>
    </row>
    <row r="953" spans="1:23" s="161" customFormat="1" ht="15" x14ac:dyDescent="0.3">
      <c r="A953" s="180" t="s">
        <v>3063</v>
      </c>
      <c r="B953" s="158" t="s">
        <v>3064</v>
      </c>
      <c r="C953" s="181" t="s">
        <v>3065</v>
      </c>
      <c r="D953" s="157" t="s">
        <v>212</v>
      </c>
      <c r="E953" s="8" t="s">
        <v>5082</v>
      </c>
      <c r="F953" s="8" t="s">
        <v>5085</v>
      </c>
      <c r="G953" s="10" t="s">
        <v>72</v>
      </c>
      <c r="H953" s="10">
        <v>0</v>
      </c>
      <c r="I953" s="8" t="s">
        <v>73</v>
      </c>
      <c r="J953" s="72">
        <v>0</v>
      </c>
      <c r="K953" s="163">
        <v>1673</v>
      </c>
      <c r="L953" s="163">
        <v>0</v>
      </c>
      <c r="M953" s="163">
        <v>0</v>
      </c>
      <c r="N953" s="163">
        <v>894</v>
      </c>
      <c r="O953" s="163">
        <v>161</v>
      </c>
      <c r="P953" s="163">
        <v>250</v>
      </c>
      <c r="Q953" s="164">
        <v>27</v>
      </c>
      <c r="R953" s="164">
        <v>81</v>
      </c>
      <c r="S953" s="164">
        <v>36.200000000000003</v>
      </c>
      <c r="T953" s="164">
        <v>7.6</v>
      </c>
      <c r="U953" s="164">
        <v>5</v>
      </c>
      <c r="V953" s="164">
        <v>8</v>
      </c>
      <c r="W953" s="165">
        <f t="shared" si="16"/>
        <v>164.79999999999998</v>
      </c>
    </row>
    <row r="954" spans="1:23" s="161" customFormat="1" ht="15" x14ac:dyDescent="0.3">
      <c r="A954" s="180" t="s">
        <v>3066</v>
      </c>
      <c r="B954" s="158" t="s">
        <v>3067</v>
      </c>
      <c r="C954" s="181" t="s">
        <v>3068</v>
      </c>
      <c r="D954" s="157" t="s">
        <v>212</v>
      </c>
      <c r="E954" s="8" t="s">
        <v>5082</v>
      </c>
      <c r="F954" s="8" t="s">
        <v>5083</v>
      </c>
      <c r="G954" s="10" t="s">
        <v>72</v>
      </c>
      <c r="H954" s="10">
        <v>0</v>
      </c>
      <c r="I954" s="8" t="s">
        <v>73</v>
      </c>
      <c r="J954" s="72">
        <v>0</v>
      </c>
      <c r="K954" s="163">
        <v>1013</v>
      </c>
      <c r="L954" s="163">
        <v>0</v>
      </c>
      <c r="M954" s="163">
        <v>0</v>
      </c>
      <c r="N954" s="163">
        <v>567</v>
      </c>
      <c r="O954" s="163">
        <v>77</v>
      </c>
      <c r="P954" s="163">
        <v>130</v>
      </c>
      <c r="Q954" s="164">
        <v>5</v>
      </c>
      <c r="R954" s="164">
        <v>54</v>
      </c>
      <c r="S954" s="164">
        <v>9.9</v>
      </c>
      <c r="T954" s="164">
        <v>5</v>
      </c>
      <c r="U954" s="164">
        <v>4</v>
      </c>
      <c r="V954" s="164">
        <v>3</v>
      </c>
      <c r="W954" s="165">
        <f t="shared" si="16"/>
        <v>80.900000000000006</v>
      </c>
    </row>
    <row r="955" spans="1:23" s="161" customFormat="1" ht="15" x14ac:dyDescent="0.3">
      <c r="A955" s="180" t="s">
        <v>3069</v>
      </c>
      <c r="B955" s="158" t="s">
        <v>3070</v>
      </c>
      <c r="C955" s="181" t="s">
        <v>3071</v>
      </c>
      <c r="D955" s="157" t="s">
        <v>211</v>
      </c>
      <c r="E955" s="8" t="s">
        <v>71</v>
      </c>
      <c r="F955" s="8" t="s">
        <v>5081</v>
      </c>
      <c r="G955" s="10" t="s">
        <v>72</v>
      </c>
      <c r="H955" s="10">
        <v>0</v>
      </c>
      <c r="I955" s="8" t="s">
        <v>73</v>
      </c>
      <c r="J955" s="72">
        <v>0</v>
      </c>
      <c r="K955" s="163">
        <v>628</v>
      </c>
      <c r="L955" s="163">
        <v>47</v>
      </c>
      <c r="M955" s="163">
        <v>2</v>
      </c>
      <c r="N955" s="163">
        <v>322</v>
      </c>
      <c r="O955" s="163">
        <v>109</v>
      </c>
      <c r="P955" s="163">
        <v>80</v>
      </c>
      <c r="Q955" s="164">
        <v>11</v>
      </c>
      <c r="R955" s="164">
        <v>36</v>
      </c>
      <c r="S955" s="164">
        <v>17.600000000000001</v>
      </c>
      <c r="T955" s="164">
        <v>2.9</v>
      </c>
      <c r="U955" s="164">
        <v>2</v>
      </c>
      <c r="V955" s="164">
        <v>3</v>
      </c>
      <c r="W955" s="165">
        <f t="shared" si="16"/>
        <v>72.5</v>
      </c>
    </row>
    <row r="956" spans="1:23" s="161" customFormat="1" ht="15" x14ac:dyDescent="0.3">
      <c r="A956" s="180" t="s">
        <v>3072</v>
      </c>
      <c r="B956" s="158" t="s">
        <v>3073</v>
      </c>
      <c r="C956" s="181" t="s">
        <v>3074</v>
      </c>
      <c r="D956" s="157" t="s">
        <v>211</v>
      </c>
      <c r="E956" s="8" t="s">
        <v>71</v>
      </c>
      <c r="F956" s="8" t="s">
        <v>5081</v>
      </c>
      <c r="G956" s="10" t="s">
        <v>72</v>
      </c>
      <c r="H956" s="10">
        <v>0</v>
      </c>
      <c r="I956" s="8" t="s">
        <v>73</v>
      </c>
      <c r="J956" s="72">
        <v>0</v>
      </c>
      <c r="K956" s="163">
        <v>553</v>
      </c>
      <c r="L956" s="163">
        <v>63</v>
      </c>
      <c r="M956" s="163">
        <v>2</v>
      </c>
      <c r="N956" s="163">
        <v>473</v>
      </c>
      <c r="O956" s="163">
        <v>53</v>
      </c>
      <c r="P956" s="163">
        <v>117</v>
      </c>
      <c r="Q956" s="164">
        <v>3</v>
      </c>
      <c r="R956" s="164">
        <v>41</v>
      </c>
      <c r="S956" s="164">
        <v>27.3</v>
      </c>
      <c r="T956" s="164">
        <v>4.8</v>
      </c>
      <c r="U956" s="164">
        <v>3</v>
      </c>
      <c r="V956" s="164">
        <v>4</v>
      </c>
      <c r="W956" s="165">
        <f t="shared" si="16"/>
        <v>83.1</v>
      </c>
    </row>
    <row r="957" spans="1:23" s="161" customFormat="1" ht="15" x14ac:dyDescent="0.3">
      <c r="A957" s="180" t="s">
        <v>3075</v>
      </c>
      <c r="B957" s="158" t="s">
        <v>3076</v>
      </c>
      <c r="C957" s="181" t="s">
        <v>3077</v>
      </c>
      <c r="D957" s="157" t="s">
        <v>211</v>
      </c>
      <c r="E957" s="8" t="s">
        <v>71</v>
      </c>
      <c r="F957" s="8" t="s">
        <v>5081</v>
      </c>
      <c r="G957" s="10" t="s">
        <v>72</v>
      </c>
      <c r="H957" s="10">
        <v>0</v>
      </c>
      <c r="I957" s="8" t="s">
        <v>73</v>
      </c>
      <c r="J957" s="72">
        <v>0</v>
      </c>
      <c r="K957" s="163">
        <v>646</v>
      </c>
      <c r="L957" s="163">
        <v>63</v>
      </c>
      <c r="M957" s="163">
        <v>7</v>
      </c>
      <c r="N957" s="163">
        <v>541</v>
      </c>
      <c r="O957" s="163">
        <v>96</v>
      </c>
      <c r="P957" s="163">
        <v>83</v>
      </c>
      <c r="Q957" s="164">
        <v>3</v>
      </c>
      <c r="R957" s="164">
        <v>51</v>
      </c>
      <c r="S957" s="164">
        <v>18.8</v>
      </c>
      <c r="T957" s="164">
        <v>5.8</v>
      </c>
      <c r="U957" s="164">
        <v>2</v>
      </c>
      <c r="V957" s="164">
        <v>3</v>
      </c>
      <c r="W957" s="165">
        <f t="shared" si="16"/>
        <v>83.6</v>
      </c>
    </row>
    <row r="958" spans="1:23" s="161" customFormat="1" ht="15" x14ac:dyDescent="0.3">
      <c r="A958" s="180" t="s">
        <v>3078</v>
      </c>
      <c r="B958" s="158" t="s">
        <v>3079</v>
      </c>
      <c r="C958" s="181" t="s">
        <v>3080</v>
      </c>
      <c r="D958" s="157" t="s">
        <v>211</v>
      </c>
      <c r="E958" s="8" t="s">
        <v>71</v>
      </c>
      <c r="F958" s="8" t="s">
        <v>5081</v>
      </c>
      <c r="G958" s="10" t="s">
        <v>72</v>
      </c>
      <c r="H958" s="10">
        <v>0</v>
      </c>
      <c r="I958" s="8" t="s">
        <v>73</v>
      </c>
      <c r="J958" s="72">
        <v>0</v>
      </c>
      <c r="K958" s="163">
        <v>620</v>
      </c>
      <c r="L958" s="163">
        <v>15</v>
      </c>
      <c r="M958" s="163">
        <v>1</v>
      </c>
      <c r="N958" s="163">
        <v>399</v>
      </c>
      <c r="O958" s="163">
        <v>107</v>
      </c>
      <c r="P958" s="163">
        <v>90</v>
      </c>
      <c r="Q958" s="164">
        <v>2</v>
      </c>
      <c r="R958" s="164">
        <v>41</v>
      </c>
      <c r="S958" s="164">
        <v>18</v>
      </c>
      <c r="T958" s="164">
        <v>2.8</v>
      </c>
      <c r="U958" s="164">
        <v>2</v>
      </c>
      <c r="V958" s="164">
        <v>3</v>
      </c>
      <c r="W958" s="165">
        <f t="shared" si="16"/>
        <v>68.8</v>
      </c>
    </row>
    <row r="959" spans="1:23" s="161" customFormat="1" ht="15" x14ac:dyDescent="0.3">
      <c r="A959" s="180" t="s">
        <v>3081</v>
      </c>
      <c r="B959" s="158" t="s">
        <v>3082</v>
      </c>
      <c r="C959" s="181" t="s">
        <v>3083</v>
      </c>
      <c r="D959" s="157" t="s">
        <v>211</v>
      </c>
      <c r="E959" s="8" t="s">
        <v>71</v>
      </c>
      <c r="F959" s="8" t="s">
        <v>5081</v>
      </c>
      <c r="G959" s="10" t="s">
        <v>72</v>
      </c>
      <c r="H959" s="10">
        <v>0</v>
      </c>
      <c r="I959" s="8" t="s">
        <v>73</v>
      </c>
      <c r="J959" s="72">
        <v>0</v>
      </c>
      <c r="K959" s="163">
        <v>711</v>
      </c>
      <c r="L959" s="163">
        <v>63</v>
      </c>
      <c r="M959" s="163">
        <v>0</v>
      </c>
      <c r="N959" s="163">
        <v>576</v>
      </c>
      <c r="O959" s="163">
        <v>340</v>
      </c>
      <c r="P959" s="163">
        <v>98</v>
      </c>
      <c r="Q959" s="164">
        <v>18</v>
      </c>
      <c r="R959" s="164">
        <v>38</v>
      </c>
      <c r="S959" s="164">
        <v>15.3</v>
      </c>
      <c r="T959" s="164">
        <v>2.9</v>
      </c>
      <c r="U959" s="164">
        <v>3</v>
      </c>
      <c r="V959" s="164">
        <v>4</v>
      </c>
      <c r="W959" s="165">
        <f t="shared" si="16"/>
        <v>81.2</v>
      </c>
    </row>
    <row r="960" spans="1:23" s="161" customFormat="1" ht="15" x14ac:dyDescent="0.3">
      <c r="A960" s="180" t="s">
        <v>3084</v>
      </c>
      <c r="B960" s="158" t="s">
        <v>3085</v>
      </c>
      <c r="C960" s="181" t="s">
        <v>3086</v>
      </c>
      <c r="D960" s="157" t="s">
        <v>213</v>
      </c>
      <c r="E960" s="8" t="s">
        <v>71</v>
      </c>
      <c r="F960" s="8" t="s">
        <v>5083</v>
      </c>
      <c r="G960" s="10" t="s">
        <v>72</v>
      </c>
      <c r="H960" s="10">
        <v>0</v>
      </c>
      <c r="I960" s="8" t="s">
        <v>73</v>
      </c>
      <c r="J960" s="72">
        <v>0</v>
      </c>
      <c r="K960" s="163">
        <v>654</v>
      </c>
      <c r="L960" s="163">
        <v>31</v>
      </c>
      <c r="M960" s="163">
        <v>3</v>
      </c>
      <c r="N960" s="163">
        <v>487</v>
      </c>
      <c r="O960" s="163">
        <v>107</v>
      </c>
      <c r="P960" s="163">
        <v>102</v>
      </c>
      <c r="Q960" s="164">
        <v>3</v>
      </c>
      <c r="R960" s="164">
        <v>50</v>
      </c>
      <c r="S960" s="164">
        <v>16.600000000000001</v>
      </c>
      <c r="T960" s="164">
        <v>2.8</v>
      </c>
      <c r="U960" s="164">
        <v>3</v>
      </c>
      <c r="V960" s="164">
        <v>2</v>
      </c>
      <c r="W960" s="165">
        <f t="shared" si="16"/>
        <v>77.399999999999991</v>
      </c>
    </row>
    <row r="961" spans="1:23" s="161" customFormat="1" ht="15" x14ac:dyDescent="0.3">
      <c r="A961" s="180" t="s">
        <v>3087</v>
      </c>
      <c r="B961" s="158" t="s">
        <v>3088</v>
      </c>
      <c r="C961" s="181" t="s">
        <v>3089</v>
      </c>
      <c r="D961" s="157" t="s">
        <v>211</v>
      </c>
      <c r="E961" s="8" t="s">
        <v>71</v>
      </c>
      <c r="F961" s="8" t="s">
        <v>5081</v>
      </c>
      <c r="G961" s="10" t="s">
        <v>72</v>
      </c>
      <c r="H961" s="10">
        <v>0</v>
      </c>
      <c r="I961" s="8" t="s">
        <v>73</v>
      </c>
      <c r="J961" s="72">
        <v>0</v>
      </c>
      <c r="K961" s="163">
        <v>691</v>
      </c>
      <c r="L961" s="163">
        <v>47</v>
      </c>
      <c r="M961" s="163">
        <v>4</v>
      </c>
      <c r="N961" s="163">
        <v>500</v>
      </c>
      <c r="O961" s="163">
        <v>93</v>
      </c>
      <c r="P961" s="163">
        <v>153</v>
      </c>
      <c r="Q961" s="164">
        <v>9</v>
      </c>
      <c r="R961" s="164">
        <v>81</v>
      </c>
      <c r="S961" s="164">
        <v>24.2</v>
      </c>
      <c r="T961" s="164">
        <v>8.5</v>
      </c>
      <c r="U961" s="164">
        <v>3</v>
      </c>
      <c r="V961" s="164">
        <v>3</v>
      </c>
      <c r="W961" s="165">
        <f t="shared" si="16"/>
        <v>128.69999999999999</v>
      </c>
    </row>
    <row r="962" spans="1:23" s="161" customFormat="1" ht="15" x14ac:dyDescent="0.3">
      <c r="A962" s="180" t="s">
        <v>3090</v>
      </c>
      <c r="B962" s="158" t="s">
        <v>3091</v>
      </c>
      <c r="C962" s="181" t="s">
        <v>3092</v>
      </c>
      <c r="D962" s="157" t="s">
        <v>211</v>
      </c>
      <c r="E962" s="8" t="s">
        <v>71</v>
      </c>
      <c r="F962" s="8" t="s">
        <v>5081</v>
      </c>
      <c r="G962" s="10" t="s">
        <v>72</v>
      </c>
      <c r="H962" s="10">
        <v>0</v>
      </c>
      <c r="I962" s="8" t="s">
        <v>73</v>
      </c>
      <c r="J962" s="72">
        <v>0</v>
      </c>
      <c r="K962" s="163">
        <v>960</v>
      </c>
      <c r="L962" s="163">
        <v>31</v>
      </c>
      <c r="M962" s="163">
        <v>2</v>
      </c>
      <c r="N962" s="163">
        <v>661</v>
      </c>
      <c r="O962" s="163">
        <v>155</v>
      </c>
      <c r="P962" s="163">
        <v>95</v>
      </c>
      <c r="Q962" s="164">
        <v>1</v>
      </c>
      <c r="R962" s="164">
        <v>63</v>
      </c>
      <c r="S962" s="164">
        <v>15.5</v>
      </c>
      <c r="T962" s="164">
        <v>4.9000000000000004</v>
      </c>
      <c r="U962" s="164">
        <v>3</v>
      </c>
      <c r="V962" s="164">
        <v>5.6</v>
      </c>
      <c r="W962" s="165">
        <f t="shared" si="16"/>
        <v>93</v>
      </c>
    </row>
    <row r="963" spans="1:23" s="161" customFormat="1" ht="15" x14ac:dyDescent="0.3">
      <c r="A963" s="180" t="s">
        <v>3093</v>
      </c>
      <c r="B963" s="158" t="s">
        <v>3094</v>
      </c>
      <c r="C963" s="181" t="s">
        <v>3095</v>
      </c>
      <c r="D963" s="157" t="s">
        <v>85</v>
      </c>
      <c r="E963" s="8" t="s">
        <v>5082</v>
      </c>
      <c r="F963" s="8" t="s">
        <v>5084</v>
      </c>
      <c r="G963" s="10" t="s">
        <v>72</v>
      </c>
      <c r="H963" s="10">
        <v>0</v>
      </c>
      <c r="I963" s="8" t="s">
        <v>73</v>
      </c>
      <c r="J963" s="72">
        <v>0</v>
      </c>
      <c r="K963" s="163">
        <v>837</v>
      </c>
      <c r="L963" s="163">
        <v>0</v>
      </c>
      <c r="M963" s="163">
        <v>0</v>
      </c>
      <c r="N963" s="163">
        <v>595</v>
      </c>
      <c r="O963" s="163">
        <v>16</v>
      </c>
      <c r="P963" s="163">
        <v>159</v>
      </c>
      <c r="Q963" s="164">
        <v>11</v>
      </c>
      <c r="R963" s="164">
        <v>64</v>
      </c>
      <c r="S963" s="164">
        <v>8.1</v>
      </c>
      <c r="T963" s="164">
        <v>4.8</v>
      </c>
      <c r="U963" s="164">
        <v>3</v>
      </c>
      <c r="V963" s="164">
        <v>4</v>
      </c>
      <c r="W963" s="165">
        <f t="shared" si="16"/>
        <v>94.899999999999991</v>
      </c>
    </row>
    <row r="964" spans="1:23" s="161" customFormat="1" ht="15" x14ac:dyDescent="0.3">
      <c r="A964" s="180" t="s">
        <v>3096</v>
      </c>
      <c r="B964" s="158" t="s">
        <v>3097</v>
      </c>
      <c r="C964" s="181" t="s">
        <v>3098</v>
      </c>
      <c r="D964" s="157" t="s">
        <v>211</v>
      </c>
      <c r="E964" s="8" t="s">
        <v>71</v>
      </c>
      <c r="F964" s="8" t="s">
        <v>5081</v>
      </c>
      <c r="G964" s="10" t="s">
        <v>72</v>
      </c>
      <c r="H964" s="10">
        <v>0</v>
      </c>
      <c r="I964" s="8" t="s">
        <v>73</v>
      </c>
      <c r="J964" s="72">
        <v>0</v>
      </c>
      <c r="K964" s="163">
        <v>409</v>
      </c>
      <c r="L964" s="163">
        <v>31</v>
      </c>
      <c r="M964" s="163">
        <v>2</v>
      </c>
      <c r="N964" s="163">
        <v>138</v>
      </c>
      <c r="O964" s="163">
        <v>31</v>
      </c>
      <c r="P964" s="163">
        <v>70</v>
      </c>
      <c r="Q964" s="164">
        <v>3</v>
      </c>
      <c r="R964" s="164">
        <v>29</v>
      </c>
      <c r="S964" s="164">
        <v>19.2</v>
      </c>
      <c r="T964" s="164">
        <v>3.8</v>
      </c>
      <c r="U964" s="164">
        <v>2</v>
      </c>
      <c r="V964" s="164">
        <v>3</v>
      </c>
      <c r="W964" s="165">
        <f t="shared" si="16"/>
        <v>60</v>
      </c>
    </row>
    <row r="965" spans="1:23" s="161" customFormat="1" ht="15" x14ac:dyDescent="0.3">
      <c r="A965" s="180" t="s">
        <v>3099</v>
      </c>
      <c r="B965" s="158" t="s">
        <v>3100</v>
      </c>
      <c r="C965" s="181" t="s">
        <v>3101</v>
      </c>
      <c r="D965" s="157" t="s">
        <v>211</v>
      </c>
      <c r="E965" s="8" t="s">
        <v>71</v>
      </c>
      <c r="F965" s="8" t="s">
        <v>5081</v>
      </c>
      <c r="G965" s="10" t="s">
        <v>72</v>
      </c>
      <c r="H965" s="10">
        <v>0</v>
      </c>
      <c r="I965" s="8" t="s">
        <v>73</v>
      </c>
      <c r="J965" s="72">
        <v>0</v>
      </c>
      <c r="K965" s="163">
        <v>438</v>
      </c>
      <c r="L965" s="163">
        <v>48</v>
      </c>
      <c r="M965" s="163">
        <v>5</v>
      </c>
      <c r="N965" s="163">
        <v>403</v>
      </c>
      <c r="O965" s="163">
        <v>96</v>
      </c>
      <c r="P965" s="163">
        <v>92</v>
      </c>
      <c r="Q965" s="164">
        <v>10</v>
      </c>
      <c r="R965" s="164">
        <v>28</v>
      </c>
      <c r="S965" s="164">
        <v>14.8</v>
      </c>
      <c r="T965" s="164">
        <v>2.9</v>
      </c>
      <c r="U965" s="164">
        <v>2</v>
      </c>
      <c r="V965" s="164">
        <v>2</v>
      </c>
      <c r="W965" s="165">
        <f t="shared" si="16"/>
        <v>59.699999999999996</v>
      </c>
    </row>
    <row r="966" spans="1:23" s="161" customFormat="1" ht="15" x14ac:dyDescent="0.3">
      <c r="A966" s="180" t="s">
        <v>3102</v>
      </c>
      <c r="B966" s="158" t="s">
        <v>3103</v>
      </c>
      <c r="C966" s="181" t="s">
        <v>3104</v>
      </c>
      <c r="D966" s="157" t="s">
        <v>212</v>
      </c>
      <c r="E966" s="8" t="s">
        <v>5082</v>
      </c>
      <c r="F966" s="8" t="s">
        <v>5083</v>
      </c>
      <c r="G966" s="10" t="s">
        <v>72</v>
      </c>
      <c r="H966" s="10">
        <v>0</v>
      </c>
      <c r="I966" s="8" t="s">
        <v>73</v>
      </c>
      <c r="J966" s="72">
        <v>0</v>
      </c>
      <c r="K966" s="163">
        <v>950</v>
      </c>
      <c r="L966" s="163">
        <v>0</v>
      </c>
      <c r="M966" s="163">
        <v>0</v>
      </c>
      <c r="N966" s="163">
        <v>592</v>
      </c>
      <c r="O966" s="163">
        <v>48</v>
      </c>
      <c r="P966" s="163">
        <v>153</v>
      </c>
      <c r="Q966" s="164">
        <v>8</v>
      </c>
      <c r="R966" s="164">
        <v>57</v>
      </c>
      <c r="S966" s="164">
        <v>14.2</v>
      </c>
      <c r="T966" s="164">
        <v>6.8</v>
      </c>
      <c r="U966" s="164">
        <v>4</v>
      </c>
      <c r="V966" s="164">
        <v>3</v>
      </c>
      <c r="W966" s="165">
        <f t="shared" si="16"/>
        <v>93</v>
      </c>
    </row>
    <row r="967" spans="1:23" s="161" customFormat="1" ht="15" x14ac:dyDescent="0.3">
      <c r="A967" s="180" t="s">
        <v>3105</v>
      </c>
      <c r="B967" s="158" t="s">
        <v>3106</v>
      </c>
      <c r="C967" s="181" t="s">
        <v>3107</v>
      </c>
      <c r="D967" s="157" t="s">
        <v>211</v>
      </c>
      <c r="E967" s="8" t="s">
        <v>71</v>
      </c>
      <c r="F967" s="8" t="s">
        <v>5081</v>
      </c>
      <c r="G967" s="10" t="s">
        <v>72</v>
      </c>
      <c r="H967" s="10">
        <v>0</v>
      </c>
      <c r="I967" s="8" t="s">
        <v>73</v>
      </c>
      <c r="J967" s="72">
        <v>0</v>
      </c>
      <c r="K967" s="163">
        <v>890</v>
      </c>
      <c r="L967" s="163">
        <v>31</v>
      </c>
      <c r="M967" s="163">
        <v>4</v>
      </c>
      <c r="N967" s="163">
        <v>516</v>
      </c>
      <c r="O967" s="163">
        <v>96</v>
      </c>
      <c r="P967" s="163">
        <v>123</v>
      </c>
      <c r="Q967" s="164">
        <v>8.6999999999999993</v>
      </c>
      <c r="R967" s="164">
        <v>52</v>
      </c>
      <c r="S967" s="164">
        <v>18.100000000000001</v>
      </c>
      <c r="T967" s="164">
        <v>2.8</v>
      </c>
      <c r="U967" s="164">
        <v>3</v>
      </c>
      <c r="V967" s="164">
        <v>3</v>
      </c>
      <c r="W967" s="165">
        <f t="shared" si="16"/>
        <v>87.600000000000009</v>
      </c>
    </row>
    <row r="968" spans="1:23" s="161" customFormat="1" ht="15" x14ac:dyDescent="0.3">
      <c r="A968" s="180" t="s">
        <v>3108</v>
      </c>
      <c r="B968" s="158" t="s">
        <v>3109</v>
      </c>
      <c r="C968" s="181" t="s">
        <v>3110</v>
      </c>
      <c r="D968" s="157" t="s">
        <v>211</v>
      </c>
      <c r="E968" s="8" t="s">
        <v>71</v>
      </c>
      <c r="F968" s="8" t="s">
        <v>5081</v>
      </c>
      <c r="G968" s="10" t="s">
        <v>72</v>
      </c>
      <c r="H968" s="10">
        <v>0</v>
      </c>
      <c r="I968" s="8" t="s">
        <v>73</v>
      </c>
      <c r="J968" s="72">
        <v>0</v>
      </c>
      <c r="K968" s="163">
        <v>633</v>
      </c>
      <c r="L968" s="163">
        <v>31</v>
      </c>
      <c r="M968" s="163">
        <v>1</v>
      </c>
      <c r="N968" s="163">
        <v>234</v>
      </c>
      <c r="O968" s="163">
        <v>79</v>
      </c>
      <c r="P968" s="163">
        <v>58</v>
      </c>
      <c r="Q968" s="164">
        <v>3</v>
      </c>
      <c r="R968" s="164">
        <v>42</v>
      </c>
      <c r="S968" s="164">
        <v>25.4</v>
      </c>
      <c r="T968" s="164">
        <v>2.8</v>
      </c>
      <c r="U968" s="164">
        <v>2</v>
      </c>
      <c r="V968" s="164">
        <v>3</v>
      </c>
      <c r="W968" s="165">
        <f t="shared" si="16"/>
        <v>78.2</v>
      </c>
    </row>
    <row r="969" spans="1:23" s="161" customFormat="1" ht="15" x14ac:dyDescent="0.3">
      <c r="A969" s="180" t="s">
        <v>3111</v>
      </c>
      <c r="B969" s="158" t="s">
        <v>3112</v>
      </c>
      <c r="C969" s="181" t="s">
        <v>3113</v>
      </c>
      <c r="D969" s="157" t="s">
        <v>211</v>
      </c>
      <c r="E969" s="8" t="s">
        <v>71</v>
      </c>
      <c r="F969" s="8" t="s">
        <v>5081</v>
      </c>
      <c r="G969" s="10" t="s">
        <v>72</v>
      </c>
      <c r="H969" s="10">
        <v>0</v>
      </c>
      <c r="I969" s="8" t="s">
        <v>73</v>
      </c>
      <c r="J969" s="72">
        <v>0</v>
      </c>
      <c r="K969" s="163">
        <v>774</v>
      </c>
      <c r="L969" s="163">
        <v>47</v>
      </c>
      <c r="M969" s="163">
        <v>5</v>
      </c>
      <c r="N969" s="163">
        <v>458</v>
      </c>
      <c r="O969" s="163">
        <v>80</v>
      </c>
      <c r="P969" s="163">
        <v>108</v>
      </c>
      <c r="Q969" s="164">
        <v>7</v>
      </c>
      <c r="R969" s="164">
        <v>44</v>
      </c>
      <c r="S969" s="164">
        <v>22.2</v>
      </c>
      <c r="T969" s="164">
        <v>2.9</v>
      </c>
      <c r="U969" s="164">
        <v>2</v>
      </c>
      <c r="V969" s="164">
        <v>3</v>
      </c>
      <c r="W969" s="165">
        <f t="shared" si="16"/>
        <v>81.100000000000009</v>
      </c>
    </row>
    <row r="970" spans="1:23" s="161" customFormat="1" ht="15" x14ac:dyDescent="0.3">
      <c r="A970" s="180" t="s">
        <v>3114</v>
      </c>
      <c r="B970" s="158" t="s">
        <v>3115</v>
      </c>
      <c r="C970" s="181" t="s">
        <v>3116</v>
      </c>
      <c r="D970" s="157" t="s">
        <v>211</v>
      </c>
      <c r="E970" s="8" t="s">
        <v>71</v>
      </c>
      <c r="F970" s="8" t="s">
        <v>5081</v>
      </c>
      <c r="G970" s="10" t="s">
        <v>72</v>
      </c>
      <c r="H970" s="10">
        <v>0</v>
      </c>
      <c r="I970" s="8" t="s">
        <v>73</v>
      </c>
      <c r="J970" s="72">
        <v>0</v>
      </c>
      <c r="K970" s="163">
        <v>669</v>
      </c>
      <c r="L970" s="163">
        <v>47</v>
      </c>
      <c r="M970" s="163">
        <v>1</v>
      </c>
      <c r="N970" s="163">
        <v>511</v>
      </c>
      <c r="O970" s="163">
        <v>6</v>
      </c>
      <c r="P970" s="163">
        <v>62</v>
      </c>
      <c r="Q970" s="164">
        <v>5</v>
      </c>
      <c r="R970" s="164">
        <v>38</v>
      </c>
      <c r="S970" s="164">
        <v>13.8</v>
      </c>
      <c r="T970" s="164">
        <v>2</v>
      </c>
      <c r="U970" s="164">
        <v>3</v>
      </c>
      <c r="V970" s="164">
        <v>2</v>
      </c>
      <c r="W970" s="165">
        <f t="shared" si="16"/>
        <v>63.8</v>
      </c>
    </row>
    <row r="971" spans="1:23" s="161" customFormat="1" ht="15" x14ac:dyDescent="0.3">
      <c r="A971" s="180" t="s">
        <v>3117</v>
      </c>
      <c r="B971" s="158" t="s">
        <v>3118</v>
      </c>
      <c r="C971" s="181" t="s">
        <v>3119</v>
      </c>
      <c r="D971" s="157" t="s">
        <v>5079</v>
      </c>
      <c r="E971" s="8" t="s">
        <v>92</v>
      </c>
      <c r="F971" s="8" t="s">
        <v>92</v>
      </c>
      <c r="G971" s="10" t="s">
        <v>72</v>
      </c>
      <c r="H971" s="10">
        <v>0</v>
      </c>
      <c r="I971" s="8" t="s">
        <v>73</v>
      </c>
      <c r="J971" s="72">
        <v>0</v>
      </c>
      <c r="K971" s="163">
        <v>511</v>
      </c>
      <c r="L971" s="163">
        <v>0</v>
      </c>
      <c r="M971" s="163">
        <v>0</v>
      </c>
      <c r="N971" s="163">
        <v>410</v>
      </c>
      <c r="O971" s="163">
        <v>125</v>
      </c>
      <c r="P971" s="163">
        <v>511</v>
      </c>
      <c r="Q971" s="164">
        <v>14</v>
      </c>
      <c r="R971" s="164">
        <v>109</v>
      </c>
      <c r="S971" s="164">
        <v>173</v>
      </c>
      <c r="T971" s="164">
        <v>32.1</v>
      </c>
      <c r="U971" s="164">
        <v>4</v>
      </c>
      <c r="V971" s="164">
        <v>4</v>
      </c>
      <c r="W971" s="165">
        <f t="shared" ref="W971:W1034" si="17">SUM(Q971:V971)</f>
        <v>336.1</v>
      </c>
    </row>
    <row r="972" spans="1:23" s="161" customFormat="1" ht="15" x14ac:dyDescent="0.3">
      <c r="A972" s="180" t="s">
        <v>3120</v>
      </c>
      <c r="B972" s="158" t="s">
        <v>3121</v>
      </c>
      <c r="C972" s="181" t="s">
        <v>3122</v>
      </c>
      <c r="D972" s="157" t="s">
        <v>213</v>
      </c>
      <c r="E972" s="8" t="s">
        <v>71</v>
      </c>
      <c r="F972" s="8" t="s">
        <v>5083</v>
      </c>
      <c r="G972" s="10" t="s">
        <v>72</v>
      </c>
      <c r="H972" s="10">
        <v>0</v>
      </c>
      <c r="I972" s="8" t="s">
        <v>73</v>
      </c>
      <c r="J972" s="72">
        <v>0</v>
      </c>
      <c r="K972" s="163">
        <v>525</v>
      </c>
      <c r="L972" s="163">
        <v>31</v>
      </c>
      <c r="M972" s="163">
        <v>1</v>
      </c>
      <c r="N972" s="163">
        <v>194</v>
      </c>
      <c r="O972" s="163">
        <v>31</v>
      </c>
      <c r="P972" s="163">
        <v>79</v>
      </c>
      <c r="Q972" s="164">
        <v>9</v>
      </c>
      <c r="R972" s="164">
        <v>33</v>
      </c>
      <c r="S972" s="164">
        <v>10.7</v>
      </c>
      <c r="T972" s="164">
        <v>3</v>
      </c>
      <c r="U972" s="164">
        <v>2</v>
      </c>
      <c r="V972" s="164">
        <v>2</v>
      </c>
      <c r="W972" s="165">
        <f t="shared" si="17"/>
        <v>59.7</v>
      </c>
    </row>
    <row r="973" spans="1:23" s="161" customFormat="1" ht="15" x14ac:dyDescent="0.3">
      <c r="A973" s="180" t="s">
        <v>3123</v>
      </c>
      <c r="B973" s="158" t="s">
        <v>3124</v>
      </c>
      <c r="C973" s="181" t="s">
        <v>3125</v>
      </c>
      <c r="D973" s="157" t="s">
        <v>211</v>
      </c>
      <c r="E973" s="8" t="s">
        <v>71</v>
      </c>
      <c r="F973" s="8" t="s">
        <v>5081</v>
      </c>
      <c r="G973" s="10" t="s">
        <v>72</v>
      </c>
      <c r="H973" s="10">
        <v>0</v>
      </c>
      <c r="I973" s="8" t="s">
        <v>73</v>
      </c>
      <c r="J973" s="72">
        <v>0</v>
      </c>
      <c r="K973" s="163">
        <v>301</v>
      </c>
      <c r="L973" s="163">
        <v>31</v>
      </c>
      <c r="M973" s="163">
        <v>2</v>
      </c>
      <c r="N973" s="163">
        <v>221</v>
      </c>
      <c r="O973" s="163">
        <v>11</v>
      </c>
      <c r="P973" s="163">
        <v>84</v>
      </c>
      <c r="Q973" s="164">
        <v>3</v>
      </c>
      <c r="R973" s="164">
        <v>28</v>
      </c>
      <c r="S973" s="164">
        <v>13</v>
      </c>
      <c r="T973" s="164">
        <v>1.9</v>
      </c>
      <c r="U973" s="164">
        <v>2</v>
      </c>
      <c r="V973" s="164">
        <v>2</v>
      </c>
      <c r="W973" s="165">
        <f t="shared" si="17"/>
        <v>49.9</v>
      </c>
    </row>
    <row r="974" spans="1:23" s="161" customFormat="1" ht="15" x14ac:dyDescent="0.3">
      <c r="A974" s="180" t="s">
        <v>3126</v>
      </c>
      <c r="B974" s="158" t="s">
        <v>3127</v>
      </c>
      <c r="C974" s="181" t="s">
        <v>3128</v>
      </c>
      <c r="D974" s="157" t="s">
        <v>211</v>
      </c>
      <c r="E974" s="8" t="s">
        <v>71</v>
      </c>
      <c r="F974" s="8" t="s">
        <v>5081</v>
      </c>
      <c r="G974" s="10" t="s">
        <v>72</v>
      </c>
      <c r="H974" s="10">
        <v>0</v>
      </c>
      <c r="I974" s="8" t="s">
        <v>73</v>
      </c>
      <c r="J974" s="72">
        <v>0</v>
      </c>
      <c r="K974" s="163">
        <v>699</v>
      </c>
      <c r="L974" s="163">
        <v>0</v>
      </c>
      <c r="M974" s="163">
        <v>0</v>
      </c>
      <c r="N974" s="163">
        <v>676</v>
      </c>
      <c r="O974" s="163">
        <v>251</v>
      </c>
      <c r="P974" s="163">
        <v>110</v>
      </c>
      <c r="Q974" s="164">
        <v>4</v>
      </c>
      <c r="R974" s="164">
        <v>52</v>
      </c>
      <c r="S974" s="164">
        <v>21.4</v>
      </c>
      <c r="T974" s="164">
        <v>8.5</v>
      </c>
      <c r="U974" s="164">
        <v>3</v>
      </c>
      <c r="V974" s="164">
        <v>3</v>
      </c>
      <c r="W974" s="165">
        <f t="shared" si="17"/>
        <v>91.9</v>
      </c>
    </row>
    <row r="975" spans="1:23" s="161" customFormat="1" ht="15" x14ac:dyDescent="0.3">
      <c r="A975" s="180" t="s">
        <v>3129</v>
      </c>
      <c r="B975" s="158" t="s">
        <v>3130</v>
      </c>
      <c r="C975" s="181" t="s">
        <v>3131</v>
      </c>
      <c r="D975" s="157" t="s">
        <v>213</v>
      </c>
      <c r="E975" s="8" t="s">
        <v>71</v>
      </c>
      <c r="F975" s="8" t="s">
        <v>5083</v>
      </c>
      <c r="G975" s="10" t="s">
        <v>72</v>
      </c>
      <c r="H975" s="10">
        <v>0</v>
      </c>
      <c r="I975" s="8" t="s">
        <v>73</v>
      </c>
      <c r="J975" s="72">
        <v>0</v>
      </c>
      <c r="K975" s="163">
        <v>499</v>
      </c>
      <c r="L975" s="163">
        <v>40</v>
      </c>
      <c r="M975" s="163">
        <v>1</v>
      </c>
      <c r="N975" s="163">
        <v>465</v>
      </c>
      <c r="O975" s="163">
        <v>31</v>
      </c>
      <c r="P975" s="163">
        <v>165</v>
      </c>
      <c r="Q975" s="164">
        <v>10</v>
      </c>
      <c r="R975" s="164">
        <v>43</v>
      </c>
      <c r="S975" s="164">
        <v>17</v>
      </c>
      <c r="T975" s="164">
        <v>6.8</v>
      </c>
      <c r="U975" s="164">
        <v>3</v>
      </c>
      <c r="V975" s="164">
        <v>4</v>
      </c>
      <c r="W975" s="165">
        <f t="shared" si="17"/>
        <v>83.8</v>
      </c>
    </row>
    <row r="976" spans="1:23" s="161" customFormat="1" ht="15" x14ac:dyDescent="0.3">
      <c r="A976" s="180" t="s">
        <v>3132</v>
      </c>
      <c r="B976" s="158" t="s">
        <v>3133</v>
      </c>
      <c r="C976" s="181" t="s">
        <v>3134</v>
      </c>
      <c r="D976" s="157" t="s">
        <v>211</v>
      </c>
      <c r="E976" s="8" t="s">
        <v>71</v>
      </c>
      <c r="F976" s="8" t="s">
        <v>5081</v>
      </c>
      <c r="G976" s="10" t="s">
        <v>72</v>
      </c>
      <c r="H976" s="10">
        <v>0</v>
      </c>
      <c r="I976" s="8" t="s">
        <v>73</v>
      </c>
      <c r="J976" s="72">
        <v>0</v>
      </c>
      <c r="K976" s="163">
        <v>475</v>
      </c>
      <c r="L976" s="163">
        <v>31</v>
      </c>
      <c r="M976" s="163">
        <v>2</v>
      </c>
      <c r="N976" s="163">
        <v>225</v>
      </c>
      <c r="O976" s="163">
        <v>48</v>
      </c>
      <c r="P976" s="163">
        <v>82</v>
      </c>
      <c r="Q976" s="164">
        <v>3</v>
      </c>
      <c r="R976" s="164">
        <v>32</v>
      </c>
      <c r="S976" s="164">
        <v>14.8</v>
      </c>
      <c r="T976" s="164">
        <v>2.9</v>
      </c>
      <c r="U976" s="164">
        <v>2</v>
      </c>
      <c r="V976" s="164">
        <v>3</v>
      </c>
      <c r="W976" s="165">
        <f t="shared" si="17"/>
        <v>57.699999999999996</v>
      </c>
    </row>
    <row r="977" spans="1:23" s="161" customFormat="1" ht="15" x14ac:dyDescent="0.3">
      <c r="A977" s="180" t="s">
        <v>3135</v>
      </c>
      <c r="B977" s="158" t="s">
        <v>3136</v>
      </c>
      <c r="C977" s="181" t="s">
        <v>3137</v>
      </c>
      <c r="D977" s="157" t="s">
        <v>212</v>
      </c>
      <c r="E977" s="8" t="s">
        <v>5082</v>
      </c>
      <c r="F977" s="8" t="s">
        <v>5083</v>
      </c>
      <c r="G977" s="10" t="s">
        <v>72</v>
      </c>
      <c r="H977" s="10">
        <v>0</v>
      </c>
      <c r="I977" s="8" t="s">
        <v>73</v>
      </c>
      <c r="J977" s="72">
        <v>0</v>
      </c>
      <c r="K977" s="163">
        <v>1489</v>
      </c>
      <c r="L977" s="163">
        <v>0</v>
      </c>
      <c r="M977" s="163">
        <v>0</v>
      </c>
      <c r="N977" s="163">
        <v>1141</v>
      </c>
      <c r="O977" s="163">
        <v>186</v>
      </c>
      <c r="P977" s="163">
        <v>214</v>
      </c>
      <c r="Q977" s="164">
        <v>17</v>
      </c>
      <c r="R977" s="164">
        <v>93</v>
      </c>
      <c r="S977" s="164">
        <v>16.2</v>
      </c>
      <c r="T977" s="164">
        <v>7.8</v>
      </c>
      <c r="U977" s="164">
        <v>4</v>
      </c>
      <c r="V977" s="164">
        <v>4</v>
      </c>
      <c r="W977" s="165">
        <f t="shared" si="17"/>
        <v>142</v>
      </c>
    </row>
    <row r="978" spans="1:23" s="161" customFormat="1" ht="15" x14ac:dyDescent="0.3">
      <c r="A978" s="180" t="s">
        <v>3138</v>
      </c>
      <c r="B978" s="158" t="s">
        <v>3139</v>
      </c>
      <c r="C978" s="181" t="s">
        <v>3140</v>
      </c>
      <c r="D978" s="157" t="s">
        <v>211</v>
      </c>
      <c r="E978" s="8" t="s">
        <v>71</v>
      </c>
      <c r="F978" s="8" t="s">
        <v>5081</v>
      </c>
      <c r="G978" s="10" t="s">
        <v>72</v>
      </c>
      <c r="H978" s="10">
        <v>0</v>
      </c>
      <c r="I978" s="8" t="s">
        <v>73</v>
      </c>
      <c r="J978" s="72">
        <v>0</v>
      </c>
      <c r="K978" s="163">
        <v>331</v>
      </c>
      <c r="L978" s="163">
        <v>31</v>
      </c>
      <c r="M978" s="163">
        <v>3</v>
      </c>
      <c r="N978" s="163">
        <v>117</v>
      </c>
      <c r="O978" s="163">
        <v>7</v>
      </c>
      <c r="P978" s="163">
        <v>99</v>
      </c>
      <c r="Q978" s="164">
        <v>6</v>
      </c>
      <c r="R978" s="164">
        <v>59</v>
      </c>
      <c r="S978" s="164">
        <v>12.1</v>
      </c>
      <c r="T978" s="164">
        <v>5.6</v>
      </c>
      <c r="U978" s="164">
        <v>2</v>
      </c>
      <c r="V978" s="164">
        <v>4</v>
      </c>
      <c r="W978" s="165">
        <f t="shared" si="17"/>
        <v>88.699999999999989</v>
      </c>
    </row>
    <row r="979" spans="1:23" s="161" customFormat="1" ht="15" x14ac:dyDescent="0.3">
      <c r="A979" s="180" t="s">
        <v>3141</v>
      </c>
      <c r="B979" s="158" t="s">
        <v>3142</v>
      </c>
      <c r="C979" s="181" t="s">
        <v>3143</v>
      </c>
      <c r="D979" s="157" t="s">
        <v>211</v>
      </c>
      <c r="E979" s="8" t="s">
        <v>71</v>
      </c>
      <c r="F979" s="8" t="s">
        <v>5081</v>
      </c>
      <c r="G979" s="10" t="s">
        <v>72</v>
      </c>
      <c r="H979" s="10">
        <v>0</v>
      </c>
      <c r="I979" s="8" t="s">
        <v>73</v>
      </c>
      <c r="J979" s="72">
        <v>0</v>
      </c>
      <c r="K979" s="163">
        <v>697</v>
      </c>
      <c r="L979" s="163">
        <v>31</v>
      </c>
      <c r="M979" s="163">
        <v>2</v>
      </c>
      <c r="N979" s="163">
        <v>183</v>
      </c>
      <c r="O979" s="163">
        <v>21</v>
      </c>
      <c r="P979" s="163">
        <v>62</v>
      </c>
      <c r="Q979" s="164">
        <v>3</v>
      </c>
      <c r="R979" s="164">
        <v>40</v>
      </c>
      <c r="S979" s="164">
        <v>12.6</v>
      </c>
      <c r="T979" s="164">
        <v>3.6</v>
      </c>
      <c r="U979" s="164">
        <v>2</v>
      </c>
      <c r="V979" s="164">
        <v>3</v>
      </c>
      <c r="W979" s="165">
        <f t="shared" si="17"/>
        <v>64.2</v>
      </c>
    </row>
    <row r="980" spans="1:23" s="161" customFormat="1" ht="15" x14ac:dyDescent="0.3">
      <c r="A980" s="180" t="s">
        <v>3144</v>
      </c>
      <c r="B980" s="158" t="s">
        <v>3145</v>
      </c>
      <c r="C980" s="181" t="s">
        <v>3146</v>
      </c>
      <c r="D980" s="157" t="s">
        <v>212</v>
      </c>
      <c r="E980" s="8" t="s">
        <v>5082</v>
      </c>
      <c r="F980" s="8" t="s">
        <v>5083</v>
      </c>
      <c r="G980" s="10" t="s">
        <v>72</v>
      </c>
      <c r="H980" s="10">
        <v>0</v>
      </c>
      <c r="I980" s="8" t="s">
        <v>73</v>
      </c>
      <c r="J980" s="72">
        <v>0</v>
      </c>
      <c r="K980" s="163">
        <v>783</v>
      </c>
      <c r="L980" s="163">
        <v>0</v>
      </c>
      <c r="M980" s="163">
        <v>0</v>
      </c>
      <c r="N980" s="163">
        <v>604</v>
      </c>
      <c r="O980" s="163">
        <v>210</v>
      </c>
      <c r="P980" s="163">
        <v>125</v>
      </c>
      <c r="Q980" s="164">
        <v>13</v>
      </c>
      <c r="R980" s="164">
        <v>41</v>
      </c>
      <c r="S980" s="164">
        <v>14.9</v>
      </c>
      <c r="T980" s="164">
        <v>4</v>
      </c>
      <c r="U980" s="164">
        <v>3</v>
      </c>
      <c r="V980" s="164">
        <v>5</v>
      </c>
      <c r="W980" s="165">
        <f t="shared" si="17"/>
        <v>80.900000000000006</v>
      </c>
    </row>
    <row r="981" spans="1:23" s="161" customFormat="1" ht="15" x14ac:dyDescent="0.3">
      <c r="A981" s="180" t="s">
        <v>3147</v>
      </c>
      <c r="B981" s="158" t="s">
        <v>3148</v>
      </c>
      <c r="C981" s="181" t="s">
        <v>3149</v>
      </c>
      <c r="D981" s="157" t="s">
        <v>212</v>
      </c>
      <c r="E981" s="8" t="s">
        <v>5082</v>
      </c>
      <c r="F981" s="8" t="s">
        <v>5083</v>
      </c>
      <c r="G981" s="10" t="s">
        <v>72</v>
      </c>
      <c r="H981" s="10">
        <v>0</v>
      </c>
      <c r="I981" s="8" t="s">
        <v>73</v>
      </c>
      <c r="J981" s="72">
        <v>0</v>
      </c>
      <c r="K981" s="163">
        <v>1102</v>
      </c>
      <c r="L981" s="163">
        <v>0</v>
      </c>
      <c r="M981" s="163">
        <v>0</v>
      </c>
      <c r="N981" s="163">
        <v>465</v>
      </c>
      <c r="O981" s="163">
        <v>104</v>
      </c>
      <c r="P981" s="163">
        <v>147</v>
      </c>
      <c r="Q981" s="164">
        <v>7</v>
      </c>
      <c r="R981" s="164">
        <v>55</v>
      </c>
      <c r="S981" s="164">
        <v>10.199999999999999</v>
      </c>
      <c r="T981" s="164">
        <v>6.7</v>
      </c>
      <c r="U981" s="164">
        <v>4</v>
      </c>
      <c r="V981" s="164">
        <v>3</v>
      </c>
      <c r="W981" s="165">
        <f t="shared" si="17"/>
        <v>85.9</v>
      </c>
    </row>
    <row r="982" spans="1:23" s="161" customFormat="1" ht="15" x14ac:dyDescent="0.3">
      <c r="A982" s="180" t="s">
        <v>3150</v>
      </c>
      <c r="B982" s="158" t="s">
        <v>3151</v>
      </c>
      <c r="C982" s="181" t="s">
        <v>3152</v>
      </c>
      <c r="D982" s="157" t="s">
        <v>211</v>
      </c>
      <c r="E982" s="8" t="s">
        <v>71</v>
      </c>
      <c r="F982" s="8" t="s">
        <v>5081</v>
      </c>
      <c r="G982" s="10" t="s">
        <v>72</v>
      </c>
      <c r="H982" s="10">
        <v>0</v>
      </c>
      <c r="I982" s="8" t="s">
        <v>73</v>
      </c>
      <c r="J982" s="72">
        <v>0</v>
      </c>
      <c r="K982" s="163">
        <v>349</v>
      </c>
      <c r="L982" s="163">
        <v>31</v>
      </c>
      <c r="M982" s="163">
        <v>1</v>
      </c>
      <c r="N982" s="163">
        <v>218</v>
      </c>
      <c r="O982" s="163">
        <v>48</v>
      </c>
      <c r="P982" s="163">
        <v>45</v>
      </c>
      <c r="Q982" s="164">
        <v>1</v>
      </c>
      <c r="R982" s="164">
        <v>23</v>
      </c>
      <c r="S982" s="164">
        <v>8</v>
      </c>
      <c r="T982" s="164">
        <v>1.8</v>
      </c>
      <c r="U982" s="164">
        <v>2</v>
      </c>
      <c r="V982" s="164">
        <v>2</v>
      </c>
      <c r="W982" s="165">
        <f t="shared" si="17"/>
        <v>37.799999999999997</v>
      </c>
    </row>
    <row r="983" spans="1:23" s="161" customFormat="1" ht="15" x14ac:dyDescent="0.3">
      <c r="A983" s="180" t="s">
        <v>3153</v>
      </c>
      <c r="B983" s="158" t="s">
        <v>3154</v>
      </c>
      <c r="C983" s="181" t="s">
        <v>3155</v>
      </c>
      <c r="D983" s="157" t="s">
        <v>212</v>
      </c>
      <c r="E983" s="8" t="s">
        <v>5082</v>
      </c>
      <c r="F983" s="8" t="s">
        <v>5083</v>
      </c>
      <c r="G983" s="10" t="s">
        <v>72</v>
      </c>
      <c r="H983" s="10">
        <v>0</v>
      </c>
      <c r="I983" s="8" t="s">
        <v>73</v>
      </c>
      <c r="J983" s="72">
        <v>0</v>
      </c>
      <c r="K983" s="163">
        <v>519</v>
      </c>
      <c r="L983" s="163">
        <v>0</v>
      </c>
      <c r="M983" s="163">
        <v>0</v>
      </c>
      <c r="N983" s="163">
        <v>374</v>
      </c>
      <c r="O983" s="163">
        <v>44</v>
      </c>
      <c r="P983" s="163">
        <v>115</v>
      </c>
      <c r="Q983" s="164">
        <v>1</v>
      </c>
      <c r="R983" s="164">
        <v>31</v>
      </c>
      <c r="S983" s="164">
        <v>15.8</v>
      </c>
      <c r="T983" s="164">
        <v>5.8</v>
      </c>
      <c r="U983" s="164">
        <v>4</v>
      </c>
      <c r="V983" s="164">
        <v>3</v>
      </c>
      <c r="W983" s="165">
        <f t="shared" si="17"/>
        <v>60.599999999999994</v>
      </c>
    </row>
    <row r="984" spans="1:23" s="161" customFormat="1" ht="15" x14ac:dyDescent="0.3">
      <c r="A984" s="180" t="s">
        <v>3156</v>
      </c>
      <c r="B984" s="158" t="s">
        <v>3157</v>
      </c>
      <c r="C984" s="181" t="s">
        <v>3158</v>
      </c>
      <c r="D984" s="157" t="s">
        <v>211</v>
      </c>
      <c r="E984" s="8" t="s">
        <v>71</v>
      </c>
      <c r="F984" s="8" t="s">
        <v>5081</v>
      </c>
      <c r="G984" s="10" t="s">
        <v>72</v>
      </c>
      <c r="H984" s="10">
        <v>0</v>
      </c>
      <c r="I984" s="8" t="s">
        <v>73</v>
      </c>
      <c r="J984" s="72">
        <v>0</v>
      </c>
      <c r="K984" s="163">
        <v>506</v>
      </c>
      <c r="L984" s="163">
        <v>63</v>
      </c>
      <c r="M984" s="163">
        <v>2</v>
      </c>
      <c r="N984" s="163">
        <v>195</v>
      </c>
      <c r="O984" s="163">
        <v>53</v>
      </c>
      <c r="P984" s="163">
        <v>77</v>
      </c>
      <c r="Q984" s="164">
        <v>8</v>
      </c>
      <c r="R984" s="164">
        <v>33</v>
      </c>
      <c r="S984" s="164">
        <v>13.2</v>
      </c>
      <c r="T984" s="164">
        <v>3.8</v>
      </c>
      <c r="U984" s="164">
        <v>2</v>
      </c>
      <c r="V984" s="164">
        <v>3.9</v>
      </c>
      <c r="W984" s="165">
        <f t="shared" si="17"/>
        <v>63.9</v>
      </c>
    </row>
    <row r="985" spans="1:23" s="161" customFormat="1" ht="15" x14ac:dyDescent="0.3">
      <c r="A985" s="180" t="s">
        <v>3159</v>
      </c>
      <c r="B985" s="158" t="s">
        <v>3160</v>
      </c>
      <c r="C985" s="181" t="s">
        <v>3161</v>
      </c>
      <c r="D985" s="157" t="s">
        <v>212</v>
      </c>
      <c r="E985" s="8" t="s">
        <v>5082</v>
      </c>
      <c r="F985" s="8" t="s">
        <v>5083</v>
      </c>
      <c r="G985" s="10" t="s">
        <v>72</v>
      </c>
      <c r="H985" s="10">
        <v>0</v>
      </c>
      <c r="I985" s="8" t="s">
        <v>73</v>
      </c>
      <c r="J985" s="72">
        <v>0</v>
      </c>
      <c r="K985" s="163">
        <v>1260</v>
      </c>
      <c r="L985" s="163">
        <v>0</v>
      </c>
      <c r="M985" s="163">
        <v>0</v>
      </c>
      <c r="N985" s="163">
        <v>749</v>
      </c>
      <c r="O985" s="163">
        <v>114</v>
      </c>
      <c r="P985" s="163">
        <v>210</v>
      </c>
      <c r="Q985" s="164">
        <v>10</v>
      </c>
      <c r="R985" s="164">
        <v>70</v>
      </c>
      <c r="S985" s="164">
        <v>20.100000000000001</v>
      </c>
      <c r="T985" s="164">
        <v>3.9</v>
      </c>
      <c r="U985" s="164">
        <v>4</v>
      </c>
      <c r="V985" s="164">
        <v>4</v>
      </c>
      <c r="W985" s="165">
        <f t="shared" si="17"/>
        <v>112</v>
      </c>
    </row>
    <row r="986" spans="1:23" s="161" customFormat="1" ht="15" x14ac:dyDescent="0.3">
      <c r="A986" s="180" t="s">
        <v>3162</v>
      </c>
      <c r="B986" s="158" t="s">
        <v>3163</v>
      </c>
      <c r="C986" s="181" t="s">
        <v>3164</v>
      </c>
      <c r="D986" s="157" t="s">
        <v>211</v>
      </c>
      <c r="E986" s="8" t="s">
        <v>71</v>
      </c>
      <c r="F986" s="8" t="s">
        <v>5081</v>
      </c>
      <c r="G986" s="10" t="s">
        <v>72</v>
      </c>
      <c r="H986" s="10">
        <v>0</v>
      </c>
      <c r="I986" s="8" t="s">
        <v>73</v>
      </c>
      <c r="J986" s="72">
        <v>0</v>
      </c>
      <c r="K986" s="163">
        <v>498</v>
      </c>
      <c r="L986" s="163">
        <v>63</v>
      </c>
      <c r="M986" s="163">
        <v>1</v>
      </c>
      <c r="N986" s="163">
        <v>421</v>
      </c>
      <c r="O986" s="163">
        <v>12</v>
      </c>
      <c r="P986" s="163">
        <v>86</v>
      </c>
      <c r="Q986" s="164">
        <v>2</v>
      </c>
      <c r="R986" s="164">
        <v>35</v>
      </c>
      <c r="S986" s="164">
        <v>21.3</v>
      </c>
      <c r="T986" s="164">
        <v>5.8</v>
      </c>
      <c r="U986" s="164">
        <v>2</v>
      </c>
      <c r="V986" s="164">
        <v>3</v>
      </c>
      <c r="W986" s="165">
        <f t="shared" si="17"/>
        <v>69.099999999999994</v>
      </c>
    </row>
    <row r="987" spans="1:23" s="161" customFormat="1" ht="15" x14ac:dyDescent="0.3">
      <c r="A987" s="180" t="s">
        <v>3165</v>
      </c>
      <c r="B987" s="158" t="s">
        <v>3166</v>
      </c>
      <c r="C987" s="181" t="s">
        <v>3167</v>
      </c>
      <c r="D987" s="157" t="s">
        <v>211</v>
      </c>
      <c r="E987" s="8" t="s">
        <v>71</v>
      </c>
      <c r="F987" s="8" t="s">
        <v>5081</v>
      </c>
      <c r="G987" s="10" t="s">
        <v>72</v>
      </c>
      <c r="H987" s="10">
        <v>0</v>
      </c>
      <c r="I987" s="8" t="s">
        <v>73</v>
      </c>
      <c r="J987" s="72">
        <v>0</v>
      </c>
      <c r="K987" s="163">
        <v>998</v>
      </c>
      <c r="L987" s="163">
        <v>15</v>
      </c>
      <c r="M987" s="163">
        <v>0</v>
      </c>
      <c r="N987" s="163">
        <v>241</v>
      </c>
      <c r="O987" s="163">
        <v>55</v>
      </c>
      <c r="P987" s="163">
        <v>117</v>
      </c>
      <c r="Q987" s="164">
        <v>8</v>
      </c>
      <c r="R987" s="164">
        <v>55</v>
      </c>
      <c r="S987" s="164">
        <v>16.3</v>
      </c>
      <c r="T987" s="164">
        <v>2.8</v>
      </c>
      <c r="U987" s="164">
        <v>3</v>
      </c>
      <c r="V987" s="164">
        <v>3.9</v>
      </c>
      <c r="W987" s="165">
        <f t="shared" si="17"/>
        <v>89</v>
      </c>
    </row>
    <row r="988" spans="1:23" s="161" customFormat="1" ht="15" x14ac:dyDescent="0.3">
      <c r="A988" s="180" t="s">
        <v>3168</v>
      </c>
      <c r="B988" s="158" t="s">
        <v>3169</v>
      </c>
      <c r="C988" s="181" t="s">
        <v>3170</v>
      </c>
      <c r="D988" s="157" t="s">
        <v>211</v>
      </c>
      <c r="E988" s="8" t="s">
        <v>71</v>
      </c>
      <c r="F988" s="8" t="s">
        <v>5081</v>
      </c>
      <c r="G988" s="10" t="s">
        <v>72</v>
      </c>
      <c r="H988" s="10">
        <v>0</v>
      </c>
      <c r="I988" s="8" t="s">
        <v>73</v>
      </c>
      <c r="J988" s="72">
        <v>0</v>
      </c>
      <c r="K988" s="163">
        <v>443</v>
      </c>
      <c r="L988" s="163">
        <v>72</v>
      </c>
      <c r="M988" s="163">
        <v>1</v>
      </c>
      <c r="N988" s="163">
        <v>427</v>
      </c>
      <c r="O988" s="163">
        <v>103</v>
      </c>
      <c r="P988" s="163">
        <v>111</v>
      </c>
      <c r="Q988" s="164">
        <v>9</v>
      </c>
      <c r="R988" s="164">
        <v>35</v>
      </c>
      <c r="S988" s="164">
        <v>19</v>
      </c>
      <c r="T988" s="164">
        <v>3.8</v>
      </c>
      <c r="U988" s="164">
        <v>3</v>
      </c>
      <c r="V988" s="164">
        <v>4</v>
      </c>
      <c r="W988" s="165">
        <f t="shared" si="17"/>
        <v>73.8</v>
      </c>
    </row>
    <row r="989" spans="1:23" s="161" customFormat="1" ht="15" x14ac:dyDescent="0.3">
      <c r="A989" s="180" t="s">
        <v>3171</v>
      </c>
      <c r="B989" s="158" t="s">
        <v>3172</v>
      </c>
      <c r="C989" s="181" t="s">
        <v>3173</v>
      </c>
      <c r="D989" s="157" t="s">
        <v>211</v>
      </c>
      <c r="E989" s="8" t="s">
        <v>71</v>
      </c>
      <c r="F989" s="8" t="s">
        <v>5081</v>
      </c>
      <c r="G989" s="10" t="s">
        <v>72</v>
      </c>
      <c r="H989" s="10">
        <v>0</v>
      </c>
      <c r="I989" s="8" t="s">
        <v>73</v>
      </c>
      <c r="J989" s="72">
        <v>0</v>
      </c>
      <c r="K989" s="163">
        <v>710</v>
      </c>
      <c r="L989" s="163">
        <v>78</v>
      </c>
      <c r="M989" s="163">
        <v>5</v>
      </c>
      <c r="N989" s="163">
        <v>499</v>
      </c>
      <c r="O989" s="163">
        <v>252</v>
      </c>
      <c r="P989" s="163">
        <v>126</v>
      </c>
      <c r="Q989" s="164">
        <v>6</v>
      </c>
      <c r="R989" s="164">
        <v>54</v>
      </c>
      <c r="S989" s="164">
        <v>22.2</v>
      </c>
      <c r="T989" s="164">
        <v>3.9</v>
      </c>
      <c r="U989" s="164">
        <v>3</v>
      </c>
      <c r="V989" s="164">
        <v>5</v>
      </c>
      <c r="W989" s="165">
        <f t="shared" si="17"/>
        <v>94.100000000000009</v>
      </c>
    </row>
    <row r="990" spans="1:23" s="161" customFormat="1" ht="30" x14ac:dyDescent="0.3">
      <c r="A990" s="180" t="s">
        <v>3174</v>
      </c>
      <c r="B990" s="158" t="s">
        <v>3175</v>
      </c>
      <c r="C990" s="181" t="s">
        <v>3176</v>
      </c>
      <c r="D990" s="157" t="s">
        <v>213</v>
      </c>
      <c r="E990" s="8" t="s">
        <v>71</v>
      </c>
      <c r="F990" s="8" t="s">
        <v>5083</v>
      </c>
      <c r="G990" s="10" t="s">
        <v>72</v>
      </c>
      <c r="H990" s="10">
        <v>0</v>
      </c>
      <c r="I990" s="8" t="s">
        <v>73</v>
      </c>
      <c r="J990" s="72">
        <v>0</v>
      </c>
      <c r="K990" s="163">
        <v>485</v>
      </c>
      <c r="L990" s="163">
        <v>47</v>
      </c>
      <c r="M990" s="163">
        <v>3</v>
      </c>
      <c r="N990" s="163">
        <v>355</v>
      </c>
      <c r="O990" s="163">
        <v>27</v>
      </c>
      <c r="P990" s="163">
        <v>84</v>
      </c>
      <c r="Q990" s="164">
        <v>6</v>
      </c>
      <c r="R990" s="164">
        <v>41</v>
      </c>
      <c r="S990" s="164">
        <v>16.7</v>
      </c>
      <c r="T990" s="164">
        <v>4.8</v>
      </c>
      <c r="U990" s="164">
        <v>2</v>
      </c>
      <c r="V990" s="164">
        <v>2</v>
      </c>
      <c r="W990" s="165">
        <f t="shared" si="17"/>
        <v>72.5</v>
      </c>
    </row>
    <row r="991" spans="1:23" s="161" customFormat="1" ht="30" x14ac:dyDescent="0.3">
      <c r="A991" s="180" t="s">
        <v>3177</v>
      </c>
      <c r="B991" s="158" t="s">
        <v>3178</v>
      </c>
      <c r="C991" s="181" t="s">
        <v>3179</v>
      </c>
      <c r="D991" s="157" t="s">
        <v>211</v>
      </c>
      <c r="E991" s="8" t="s">
        <v>71</v>
      </c>
      <c r="F991" s="8" t="s">
        <v>5081</v>
      </c>
      <c r="G991" s="10" t="s">
        <v>72</v>
      </c>
      <c r="H991" s="10">
        <v>0</v>
      </c>
      <c r="I991" s="8" t="s">
        <v>73</v>
      </c>
      <c r="J991" s="72">
        <v>0</v>
      </c>
      <c r="K991" s="163">
        <v>414</v>
      </c>
      <c r="L991" s="163">
        <v>63</v>
      </c>
      <c r="M991" s="163">
        <v>7</v>
      </c>
      <c r="N991" s="163">
        <v>301</v>
      </c>
      <c r="O991" s="163">
        <v>30</v>
      </c>
      <c r="P991" s="163">
        <v>99</v>
      </c>
      <c r="Q991" s="164">
        <v>6</v>
      </c>
      <c r="R991" s="164">
        <v>39</v>
      </c>
      <c r="S991" s="164">
        <v>18.5</v>
      </c>
      <c r="T991" s="164">
        <v>1.9</v>
      </c>
      <c r="U991" s="164">
        <v>3</v>
      </c>
      <c r="V991" s="164">
        <v>4</v>
      </c>
      <c r="W991" s="165">
        <f t="shared" si="17"/>
        <v>72.400000000000006</v>
      </c>
    </row>
    <row r="992" spans="1:23" s="161" customFormat="1" ht="15" x14ac:dyDescent="0.3">
      <c r="A992" s="180" t="s">
        <v>3180</v>
      </c>
      <c r="B992" s="158" t="s">
        <v>3181</v>
      </c>
      <c r="C992" s="181" t="s">
        <v>3182</v>
      </c>
      <c r="D992" s="157" t="s">
        <v>212</v>
      </c>
      <c r="E992" s="8" t="s">
        <v>5082</v>
      </c>
      <c r="F992" s="8" t="s">
        <v>5083</v>
      </c>
      <c r="G992" s="10" t="s">
        <v>72</v>
      </c>
      <c r="H992" s="10">
        <v>0</v>
      </c>
      <c r="I992" s="8" t="s">
        <v>73</v>
      </c>
      <c r="J992" s="72">
        <v>0</v>
      </c>
      <c r="K992" s="163">
        <v>1105</v>
      </c>
      <c r="L992" s="163">
        <v>0</v>
      </c>
      <c r="M992" s="163">
        <v>0</v>
      </c>
      <c r="N992" s="163">
        <v>882</v>
      </c>
      <c r="O992" s="163">
        <v>87</v>
      </c>
      <c r="P992" s="163">
        <v>167</v>
      </c>
      <c r="Q992" s="164">
        <v>6</v>
      </c>
      <c r="R992" s="164">
        <v>68</v>
      </c>
      <c r="S992" s="164">
        <v>11</v>
      </c>
      <c r="T992" s="164">
        <v>4.9000000000000004</v>
      </c>
      <c r="U992" s="164">
        <v>5</v>
      </c>
      <c r="V992" s="164">
        <v>5</v>
      </c>
      <c r="W992" s="165">
        <f t="shared" si="17"/>
        <v>99.9</v>
      </c>
    </row>
    <row r="993" spans="1:23" s="161" customFormat="1" ht="15" x14ac:dyDescent="0.3">
      <c r="A993" s="180" t="s">
        <v>3183</v>
      </c>
      <c r="B993" s="158" t="s">
        <v>3184</v>
      </c>
      <c r="C993" s="181" t="s">
        <v>3185</v>
      </c>
      <c r="D993" s="157" t="s">
        <v>211</v>
      </c>
      <c r="E993" s="8" t="s">
        <v>71</v>
      </c>
      <c r="F993" s="8" t="s">
        <v>5081</v>
      </c>
      <c r="G993" s="10" t="s">
        <v>72</v>
      </c>
      <c r="H993" s="10">
        <v>0</v>
      </c>
      <c r="I993" s="8" t="s">
        <v>73</v>
      </c>
      <c r="J993" s="72">
        <v>0</v>
      </c>
      <c r="K993" s="163">
        <v>849</v>
      </c>
      <c r="L993" s="163">
        <v>47</v>
      </c>
      <c r="M993" s="163">
        <v>3</v>
      </c>
      <c r="N993" s="163">
        <v>385</v>
      </c>
      <c r="O993" s="163">
        <v>119</v>
      </c>
      <c r="P993" s="163">
        <v>84</v>
      </c>
      <c r="Q993" s="164">
        <v>9</v>
      </c>
      <c r="R993" s="164">
        <v>48</v>
      </c>
      <c r="S993" s="164">
        <v>29.7</v>
      </c>
      <c r="T993" s="164">
        <v>4.8</v>
      </c>
      <c r="U993" s="164">
        <v>2</v>
      </c>
      <c r="V993" s="164">
        <v>3</v>
      </c>
      <c r="W993" s="165">
        <f t="shared" si="17"/>
        <v>96.5</v>
      </c>
    </row>
    <row r="994" spans="1:23" s="161" customFormat="1" ht="15" x14ac:dyDescent="0.3">
      <c r="A994" s="180" t="s">
        <v>3186</v>
      </c>
      <c r="B994" s="158" t="s">
        <v>3187</v>
      </c>
      <c r="C994" s="181" t="s">
        <v>3188</v>
      </c>
      <c r="D994" s="157" t="s">
        <v>212</v>
      </c>
      <c r="E994" s="8" t="s">
        <v>5082</v>
      </c>
      <c r="F994" s="8" t="s">
        <v>5083</v>
      </c>
      <c r="G994" s="10" t="s">
        <v>72</v>
      </c>
      <c r="H994" s="10">
        <v>0</v>
      </c>
      <c r="I994" s="8" t="s">
        <v>73</v>
      </c>
      <c r="J994" s="72">
        <v>0</v>
      </c>
      <c r="K994" s="163">
        <v>490</v>
      </c>
      <c r="L994" s="163">
        <v>0</v>
      </c>
      <c r="M994" s="163">
        <v>0</v>
      </c>
      <c r="N994" s="163">
        <v>437</v>
      </c>
      <c r="O994" s="163">
        <v>86</v>
      </c>
      <c r="P994" s="163">
        <v>133</v>
      </c>
      <c r="Q994" s="164">
        <v>20</v>
      </c>
      <c r="R994" s="164">
        <v>21</v>
      </c>
      <c r="S994" s="164">
        <v>9</v>
      </c>
      <c r="T994" s="164">
        <v>3</v>
      </c>
      <c r="U994" s="164">
        <v>2</v>
      </c>
      <c r="V994" s="164">
        <v>2</v>
      </c>
      <c r="W994" s="165">
        <f t="shared" si="17"/>
        <v>57</v>
      </c>
    </row>
    <row r="995" spans="1:23" s="161" customFormat="1" ht="15" x14ac:dyDescent="0.3">
      <c r="A995" s="180" t="s">
        <v>3189</v>
      </c>
      <c r="B995" s="158" t="s">
        <v>3190</v>
      </c>
      <c r="C995" s="181" t="s">
        <v>3191</v>
      </c>
      <c r="D995" s="157" t="s">
        <v>211</v>
      </c>
      <c r="E995" s="8" t="s">
        <v>71</v>
      </c>
      <c r="F995" s="8" t="s">
        <v>5081</v>
      </c>
      <c r="G995" s="10" t="s">
        <v>72</v>
      </c>
      <c r="H995" s="10">
        <v>0</v>
      </c>
      <c r="I995" s="8" t="s">
        <v>73</v>
      </c>
      <c r="J995" s="72">
        <v>0</v>
      </c>
      <c r="K995" s="163">
        <v>285</v>
      </c>
      <c r="L995" s="163">
        <v>31</v>
      </c>
      <c r="M995" s="163">
        <v>1</v>
      </c>
      <c r="N995" s="163">
        <v>78</v>
      </c>
      <c r="O995" s="163">
        <v>16</v>
      </c>
      <c r="P995" s="163">
        <v>56</v>
      </c>
      <c r="Q995" s="164">
        <v>2</v>
      </c>
      <c r="R995" s="164">
        <v>21</v>
      </c>
      <c r="S995" s="164">
        <v>14.6</v>
      </c>
      <c r="T995" s="164">
        <v>4.8</v>
      </c>
      <c r="U995" s="164">
        <v>1</v>
      </c>
      <c r="V995" s="164">
        <v>2</v>
      </c>
      <c r="W995" s="165">
        <f t="shared" si="17"/>
        <v>45.4</v>
      </c>
    </row>
    <row r="996" spans="1:23" s="161" customFormat="1" ht="15" x14ac:dyDescent="0.3">
      <c r="A996" s="180" t="s">
        <v>3192</v>
      </c>
      <c r="B996" s="158" t="s">
        <v>3193</v>
      </c>
      <c r="C996" s="181" t="s">
        <v>3194</v>
      </c>
      <c r="D996" s="157" t="s">
        <v>211</v>
      </c>
      <c r="E996" s="8" t="s">
        <v>71</v>
      </c>
      <c r="F996" s="8" t="s">
        <v>5081</v>
      </c>
      <c r="G996" s="10" t="s">
        <v>72</v>
      </c>
      <c r="H996" s="10">
        <v>0</v>
      </c>
      <c r="I996" s="8" t="s">
        <v>73</v>
      </c>
      <c r="J996" s="72">
        <v>0</v>
      </c>
      <c r="K996" s="163">
        <v>583</v>
      </c>
      <c r="L996" s="163">
        <v>31</v>
      </c>
      <c r="M996" s="163">
        <v>1</v>
      </c>
      <c r="N996" s="163">
        <v>461</v>
      </c>
      <c r="O996" s="163">
        <v>180</v>
      </c>
      <c r="P996" s="163">
        <v>71</v>
      </c>
      <c r="Q996" s="164">
        <v>7</v>
      </c>
      <c r="R996" s="164">
        <v>38</v>
      </c>
      <c r="S996" s="164">
        <v>16.899999999999999</v>
      </c>
      <c r="T996" s="164">
        <v>3.8</v>
      </c>
      <c r="U996" s="164">
        <v>2</v>
      </c>
      <c r="V996" s="164">
        <v>4</v>
      </c>
      <c r="W996" s="165">
        <f t="shared" si="17"/>
        <v>71.7</v>
      </c>
    </row>
    <row r="997" spans="1:23" s="161" customFormat="1" ht="15" x14ac:dyDescent="0.3">
      <c r="A997" s="180" t="s">
        <v>3195</v>
      </c>
      <c r="B997" s="158" t="s">
        <v>3196</v>
      </c>
      <c r="C997" s="181" t="s">
        <v>3197</v>
      </c>
      <c r="D997" s="157" t="s">
        <v>213</v>
      </c>
      <c r="E997" s="8" t="s">
        <v>71</v>
      </c>
      <c r="F997" s="8" t="s">
        <v>5083</v>
      </c>
      <c r="G997" s="10" t="s">
        <v>72</v>
      </c>
      <c r="H997" s="10">
        <v>0</v>
      </c>
      <c r="I997" s="8" t="s">
        <v>73</v>
      </c>
      <c r="J997" s="72">
        <v>0</v>
      </c>
      <c r="K997" s="163">
        <v>588</v>
      </c>
      <c r="L997" s="163">
        <v>72</v>
      </c>
      <c r="M997" s="163">
        <v>6</v>
      </c>
      <c r="N997" s="163">
        <v>202</v>
      </c>
      <c r="O997" s="163">
        <v>4</v>
      </c>
      <c r="P997" s="163">
        <v>116</v>
      </c>
      <c r="Q997" s="164">
        <v>0</v>
      </c>
      <c r="R997" s="164">
        <v>67</v>
      </c>
      <c r="S997" s="164">
        <v>21</v>
      </c>
      <c r="T997" s="164">
        <v>7.6</v>
      </c>
      <c r="U997" s="164">
        <v>3</v>
      </c>
      <c r="V997" s="164">
        <v>3.9</v>
      </c>
      <c r="W997" s="165">
        <f t="shared" si="17"/>
        <v>102.5</v>
      </c>
    </row>
    <row r="998" spans="1:23" s="161" customFormat="1" ht="15" x14ac:dyDescent="0.3">
      <c r="A998" s="180" t="s">
        <v>3198</v>
      </c>
      <c r="B998" s="158" t="s">
        <v>3199</v>
      </c>
      <c r="C998" s="181" t="s">
        <v>3200</v>
      </c>
      <c r="D998" s="157" t="s">
        <v>213</v>
      </c>
      <c r="E998" s="8" t="s">
        <v>71</v>
      </c>
      <c r="F998" s="8" t="s">
        <v>5083</v>
      </c>
      <c r="G998" s="10" t="s">
        <v>72</v>
      </c>
      <c r="H998" s="10">
        <v>0</v>
      </c>
      <c r="I998" s="8" t="s">
        <v>73</v>
      </c>
      <c r="J998" s="72">
        <v>0</v>
      </c>
      <c r="K998" s="163">
        <v>691</v>
      </c>
      <c r="L998" s="163">
        <v>0</v>
      </c>
      <c r="M998" s="163">
        <v>0</v>
      </c>
      <c r="N998" s="163">
        <v>317</v>
      </c>
      <c r="O998" s="163">
        <v>3</v>
      </c>
      <c r="P998" s="163">
        <v>129</v>
      </c>
      <c r="Q998" s="164">
        <v>4</v>
      </c>
      <c r="R998" s="164">
        <v>46</v>
      </c>
      <c r="S998" s="164">
        <v>11.5</v>
      </c>
      <c r="T998" s="164">
        <v>3.8</v>
      </c>
      <c r="U998" s="164">
        <v>3</v>
      </c>
      <c r="V998" s="164">
        <v>4</v>
      </c>
      <c r="W998" s="165">
        <f t="shared" si="17"/>
        <v>72.3</v>
      </c>
    </row>
    <row r="999" spans="1:23" s="161" customFormat="1" ht="15" x14ac:dyDescent="0.3">
      <c r="A999" s="180" t="s">
        <v>3201</v>
      </c>
      <c r="B999" s="158" t="s">
        <v>3202</v>
      </c>
      <c r="C999" s="181" t="s">
        <v>3203</v>
      </c>
      <c r="D999" s="157" t="s">
        <v>211</v>
      </c>
      <c r="E999" s="8" t="s">
        <v>71</v>
      </c>
      <c r="F999" s="8" t="s">
        <v>5081</v>
      </c>
      <c r="G999" s="10" t="s">
        <v>72</v>
      </c>
      <c r="H999" s="10">
        <v>0</v>
      </c>
      <c r="I999" s="8" t="s">
        <v>73</v>
      </c>
      <c r="J999" s="72">
        <v>0</v>
      </c>
      <c r="K999" s="163">
        <v>579</v>
      </c>
      <c r="L999" s="163">
        <v>15</v>
      </c>
      <c r="M999" s="163">
        <v>1</v>
      </c>
      <c r="N999" s="163">
        <v>234</v>
      </c>
      <c r="O999" s="163">
        <v>57</v>
      </c>
      <c r="P999" s="163">
        <v>76</v>
      </c>
      <c r="Q999" s="164">
        <v>3</v>
      </c>
      <c r="R999" s="164">
        <v>37</v>
      </c>
      <c r="S999" s="164">
        <v>15</v>
      </c>
      <c r="T999" s="164">
        <v>3.9</v>
      </c>
      <c r="U999" s="164">
        <v>2</v>
      </c>
      <c r="V999" s="164">
        <v>3</v>
      </c>
      <c r="W999" s="165">
        <f t="shared" si="17"/>
        <v>63.9</v>
      </c>
    </row>
    <row r="1000" spans="1:23" s="161" customFormat="1" ht="15" x14ac:dyDescent="0.3">
      <c r="A1000" s="180" t="s">
        <v>3204</v>
      </c>
      <c r="B1000" s="158" t="s">
        <v>3205</v>
      </c>
      <c r="C1000" s="181" t="s">
        <v>3206</v>
      </c>
      <c r="D1000" s="157" t="s">
        <v>212</v>
      </c>
      <c r="E1000" s="8" t="s">
        <v>5082</v>
      </c>
      <c r="F1000" s="8" t="s">
        <v>5083</v>
      </c>
      <c r="G1000" s="10" t="s">
        <v>72</v>
      </c>
      <c r="H1000" s="10">
        <v>0</v>
      </c>
      <c r="I1000" s="8" t="s">
        <v>73</v>
      </c>
      <c r="J1000" s="72">
        <v>0</v>
      </c>
      <c r="K1000" s="163">
        <v>1888</v>
      </c>
      <c r="L1000" s="163">
        <v>0</v>
      </c>
      <c r="M1000" s="163">
        <v>0</v>
      </c>
      <c r="N1000" s="163">
        <v>1596</v>
      </c>
      <c r="O1000" s="163">
        <v>301</v>
      </c>
      <c r="P1000" s="163">
        <v>308</v>
      </c>
      <c r="Q1000" s="164">
        <v>25</v>
      </c>
      <c r="R1000" s="164">
        <v>108</v>
      </c>
      <c r="S1000" s="164">
        <v>25.8</v>
      </c>
      <c r="T1000" s="164">
        <v>9.6999999999999993</v>
      </c>
      <c r="U1000" s="164">
        <v>6</v>
      </c>
      <c r="V1000" s="164">
        <v>7</v>
      </c>
      <c r="W1000" s="165">
        <f t="shared" si="17"/>
        <v>181.5</v>
      </c>
    </row>
    <row r="1001" spans="1:23" s="161" customFormat="1" ht="15" x14ac:dyDescent="0.3">
      <c r="A1001" s="180" t="s">
        <v>3207</v>
      </c>
      <c r="B1001" s="158" t="s">
        <v>3208</v>
      </c>
      <c r="C1001" s="181" t="s">
        <v>3209</v>
      </c>
      <c r="D1001" s="157" t="s">
        <v>211</v>
      </c>
      <c r="E1001" s="8" t="s">
        <v>71</v>
      </c>
      <c r="F1001" s="8" t="s">
        <v>5081</v>
      </c>
      <c r="G1001" s="10" t="s">
        <v>72</v>
      </c>
      <c r="H1001" s="10">
        <v>0</v>
      </c>
      <c r="I1001" s="8" t="s">
        <v>73</v>
      </c>
      <c r="J1001" s="72">
        <v>0</v>
      </c>
      <c r="K1001" s="163">
        <v>449</v>
      </c>
      <c r="L1001" s="163">
        <v>31</v>
      </c>
      <c r="M1001" s="163">
        <v>0</v>
      </c>
      <c r="N1001" s="163">
        <v>431</v>
      </c>
      <c r="O1001" s="163">
        <v>221</v>
      </c>
      <c r="P1001" s="163">
        <v>92</v>
      </c>
      <c r="Q1001" s="164">
        <v>19</v>
      </c>
      <c r="R1001" s="164">
        <v>24</v>
      </c>
      <c r="S1001" s="164">
        <v>9</v>
      </c>
      <c r="T1001" s="164">
        <v>1</v>
      </c>
      <c r="U1001" s="164">
        <v>2</v>
      </c>
      <c r="V1001" s="164">
        <v>4</v>
      </c>
      <c r="W1001" s="165">
        <f t="shared" si="17"/>
        <v>59</v>
      </c>
    </row>
    <row r="1002" spans="1:23" s="161" customFormat="1" ht="15" x14ac:dyDescent="0.3">
      <c r="A1002" s="180" t="s">
        <v>3210</v>
      </c>
      <c r="B1002" s="158" t="s">
        <v>3211</v>
      </c>
      <c r="C1002" s="181" t="s">
        <v>3212</v>
      </c>
      <c r="D1002" s="157" t="s">
        <v>211</v>
      </c>
      <c r="E1002" s="8" t="s">
        <v>71</v>
      </c>
      <c r="F1002" s="8" t="s">
        <v>5081</v>
      </c>
      <c r="G1002" s="10" t="s">
        <v>72</v>
      </c>
      <c r="H1002" s="10">
        <v>0</v>
      </c>
      <c r="I1002" s="8" t="s">
        <v>73</v>
      </c>
      <c r="J1002" s="72">
        <v>0</v>
      </c>
      <c r="K1002" s="163">
        <v>697</v>
      </c>
      <c r="L1002" s="163">
        <v>31</v>
      </c>
      <c r="M1002" s="163">
        <v>0</v>
      </c>
      <c r="N1002" s="163">
        <v>407</v>
      </c>
      <c r="O1002" s="163">
        <v>111</v>
      </c>
      <c r="P1002" s="163">
        <v>113</v>
      </c>
      <c r="Q1002" s="164">
        <v>7</v>
      </c>
      <c r="R1002" s="164">
        <v>47</v>
      </c>
      <c r="S1002" s="164">
        <v>27</v>
      </c>
      <c r="T1002" s="164">
        <v>5.7</v>
      </c>
      <c r="U1002" s="164">
        <v>3</v>
      </c>
      <c r="V1002" s="164">
        <v>3</v>
      </c>
      <c r="W1002" s="165">
        <f t="shared" si="17"/>
        <v>92.7</v>
      </c>
    </row>
    <row r="1003" spans="1:23" s="161" customFormat="1" ht="15" x14ac:dyDescent="0.3">
      <c r="A1003" s="180" t="s">
        <v>3213</v>
      </c>
      <c r="B1003" s="158" t="s">
        <v>3214</v>
      </c>
      <c r="C1003" s="181" t="s">
        <v>3215</v>
      </c>
      <c r="D1003" s="157" t="s">
        <v>211</v>
      </c>
      <c r="E1003" s="8" t="s">
        <v>71</v>
      </c>
      <c r="F1003" s="8" t="s">
        <v>5081</v>
      </c>
      <c r="G1003" s="10" t="s">
        <v>72</v>
      </c>
      <c r="H1003" s="10">
        <v>0</v>
      </c>
      <c r="I1003" s="8" t="s">
        <v>73</v>
      </c>
      <c r="J1003" s="72">
        <v>0</v>
      </c>
      <c r="K1003" s="163">
        <v>388</v>
      </c>
      <c r="L1003" s="163">
        <v>63</v>
      </c>
      <c r="M1003" s="163">
        <v>2</v>
      </c>
      <c r="N1003" s="163">
        <v>215</v>
      </c>
      <c r="O1003" s="163">
        <v>57</v>
      </c>
      <c r="P1003" s="163">
        <v>52</v>
      </c>
      <c r="Q1003" s="164">
        <v>1</v>
      </c>
      <c r="R1003" s="164">
        <v>31</v>
      </c>
      <c r="S1003" s="164">
        <v>17.899999999999999</v>
      </c>
      <c r="T1003" s="164">
        <v>3.9</v>
      </c>
      <c r="U1003" s="164">
        <v>2</v>
      </c>
      <c r="V1003" s="164">
        <v>3</v>
      </c>
      <c r="W1003" s="165">
        <f t="shared" si="17"/>
        <v>58.8</v>
      </c>
    </row>
    <row r="1004" spans="1:23" s="161" customFormat="1" ht="15" x14ac:dyDescent="0.3">
      <c r="A1004" s="180" t="s">
        <v>3216</v>
      </c>
      <c r="B1004" s="158" t="s">
        <v>3217</v>
      </c>
      <c r="C1004" s="181" t="s">
        <v>3218</v>
      </c>
      <c r="D1004" s="157" t="s">
        <v>211</v>
      </c>
      <c r="E1004" s="8" t="s">
        <v>71</v>
      </c>
      <c r="F1004" s="8" t="s">
        <v>5081</v>
      </c>
      <c r="G1004" s="10" t="s">
        <v>72</v>
      </c>
      <c r="H1004" s="10">
        <v>0</v>
      </c>
      <c r="I1004" s="8" t="s">
        <v>73</v>
      </c>
      <c r="J1004" s="72">
        <v>0</v>
      </c>
      <c r="K1004" s="163">
        <v>422</v>
      </c>
      <c r="L1004" s="163">
        <v>31</v>
      </c>
      <c r="M1004" s="163">
        <v>2</v>
      </c>
      <c r="N1004" s="163">
        <v>337</v>
      </c>
      <c r="O1004" s="163">
        <v>70</v>
      </c>
      <c r="P1004" s="163">
        <v>58</v>
      </c>
      <c r="Q1004" s="164">
        <v>2</v>
      </c>
      <c r="R1004" s="164">
        <v>32</v>
      </c>
      <c r="S1004" s="164">
        <v>18</v>
      </c>
      <c r="T1004" s="164">
        <v>2.8</v>
      </c>
      <c r="U1004" s="164">
        <v>2</v>
      </c>
      <c r="V1004" s="164">
        <v>3</v>
      </c>
      <c r="W1004" s="165">
        <f t="shared" si="17"/>
        <v>59.8</v>
      </c>
    </row>
    <row r="1005" spans="1:23" s="161" customFormat="1" ht="15" x14ac:dyDescent="0.3">
      <c r="A1005" s="180" t="s">
        <v>3219</v>
      </c>
      <c r="B1005" s="158" t="s">
        <v>3220</v>
      </c>
      <c r="C1005" s="181" t="s">
        <v>3221</v>
      </c>
      <c r="D1005" s="157" t="s">
        <v>212</v>
      </c>
      <c r="E1005" s="8" t="s">
        <v>5082</v>
      </c>
      <c r="F1005" s="8" t="s">
        <v>5083</v>
      </c>
      <c r="G1005" s="10" t="s">
        <v>72</v>
      </c>
      <c r="H1005" s="10">
        <v>0</v>
      </c>
      <c r="I1005" s="8" t="s">
        <v>73</v>
      </c>
      <c r="J1005" s="72">
        <v>0</v>
      </c>
      <c r="K1005" s="163">
        <v>1498</v>
      </c>
      <c r="L1005" s="163">
        <v>0</v>
      </c>
      <c r="M1005" s="163">
        <v>0</v>
      </c>
      <c r="N1005" s="163">
        <v>1010</v>
      </c>
      <c r="O1005" s="163">
        <v>93</v>
      </c>
      <c r="P1005" s="163">
        <v>190</v>
      </c>
      <c r="Q1005" s="164">
        <v>7</v>
      </c>
      <c r="R1005" s="164">
        <v>82</v>
      </c>
      <c r="S1005" s="164">
        <v>16.600000000000001</v>
      </c>
      <c r="T1005" s="164">
        <v>4</v>
      </c>
      <c r="U1005" s="164">
        <v>5</v>
      </c>
      <c r="V1005" s="164">
        <v>5</v>
      </c>
      <c r="W1005" s="165">
        <f t="shared" si="17"/>
        <v>119.6</v>
      </c>
    </row>
    <row r="1006" spans="1:23" s="161" customFormat="1" ht="15" x14ac:dyDescent="0.3">
      <c r="A1006" s="180" t="s">
        <v>3222</v>
      </c>
      <c r="B1006" s="158" t="s">
        <v>3223</v>
      </c>
      <c r="C1006" s="181" t="s">
        <v>3224</v>
      </c>
      <c r="D1006" s="157" t="s">
        <v>212</v>
      </c>
      <c r="E1006" s="8" t="s">
        <v>5082</v>
      </c>
      <c r="F1006" s="8" t="s">
        <v>5083</v>
      </c>
      <c r="G1006" s="10" t="s">
        <v>72</v>
      </c>
      <c r="H1006" s="10">
        <v>0</v>
      </c>
      <c r="I1006" s="8" t="s">
        <v>73</v>
      </c>
      <c r="J1006" s="72">
        <v>0</v>
      </c>
      <c r="K1006" s="163">
        <v>1644</v>
      </c>
      <c r="L1006" s="163">
        <v>0</v>
      </c>
      <c r="M1006" s="163">
        <v>0</v>
      </c>
      <c r="N1006" s="163">
        <v>1150</v>
      </c>
      <c r="O1006" s="163">
        <v>274</v>
      </c>
      <c r="P1006" s="163">
        <v>263</v>
      </c>
      <c r="Q1006" s="164">
        <v>15</v>
      </c>
      <c r="R1006" s="164">
        <v>91</v>
      </c>
      <c r="S1006" s="164">
        <v>28.3</v>
      </c>
      <c r="T1006" s="164">
        <v>8.8000000000000007</v>
      </c>
      <c r="U1006" s="164">
        <v>5</v>
      </c>
      <c r="V1006" s="164">
        <v>6</v>
      </c>
      <c r="W1006" s="165">
        <f t="shared" si="17"/>
        <v>154.10000000000002</v>
      </c>
    </row>
    <row r="1007" spans="1:23" s="161" customFormat="1" ht="15" x14ac:dyDescent="0.3">
      <c r="A1007" s="180" t="s">
        <v>3225</v>
      </c>
      <c r="B1007" s="158" t="s">
        <v>3226</v>
      </c>
      <c r="C1007" s="181" t="s">
        <v>3227</v>
      </c>
      <c r="D1007" s="157" t="s">
        <v>213</v>
      </c>
      <c r="E1007" s="8" t="s">
        <v>71</v>
      </c>
      <c r="F1007" s="8" t="s">
        <v>5083</v>
      </c>
      <c r="G1007" s="10" t="s">
        <v>72</v>
      </c>
      <c r="H1007" s="10">
        <v>0</v>
      </c>
      <c r="I1007" s="8" t="s">
        <v>73</v>
      </c>
      <c r="J1007" s="72">
        <v>0</v>
      </c>
      <c r="K1007" s="163">
        <v>585</v>
      </c>
      <c r="L1007" s="163">
        <v>31</v>
      </c>
      <c r="M1007" s="163">
        <v>0</v>
      </c>
      <c r="N1007" s="163">
        <v>428</v>
      </c>
      <c r="O1007" s="163">
        <v>113</v>
      </c>
      <c r="P1007" s="163">
        <v>171</v>
      </c>
      <c r="Q1007" s="164">
        <v>13</v>
      </c>
      <c r="R1007" s="164">
        <v>63</v>
      </c>
      <c r="S1007" s="164">
        <v>25.8</v>
      </c>
      <c r="T1007" s="164">
        <v>7.5</v>
      </c>
      <c r="U1007" s="164">
        <v>4</v>
      </c>
      <c r="V1007" s="164">
        <v>3</v>
      </c>
      <c r="W1007" s="165">
        <f t="shared" si="17"/>
        <v>116.3</v>
      </c>
    </row>
    <row r="1008" spans="1:23" s="161" customFormat="1" ht="15" x14ac:dyDescent="0.3">
      <c r="A1008" s="180" t="s">
        <v>3228</v>
      </c>
      <c r="B1008" s="158" t="s">
        <v>3229</v>
      </c>
      <c r="C1008" s="181" t="s">
        <v>3230</v>
      </c>
      <c r="D1008" s="157" t="s">
        <v>211</v>
      </c>
      <c r="E1008" s="8" t="s">
        <v>71</v>
      </c>
      <c r="F1008" s="8" t="s">
        <v>5081</v>
      </c>
      <c r="G1008" s="10" t="s">
        <v>72</v>
      </c>
      <c r="H1008" s="10">
        <v>0</v>
      </c>
      <c r="I1008" s="8" t="s">
        <v>73</v>
      </c>
      <c r="J1008" s="72">
        <v>0</v>
      </c>
      <c r="K1008" s="163">
        <v>678</v>
      </c>
      <c r="L1008" s="163">
        <v>31</v>
      </c>
      <c r="M1008" s="163">
        <v>2</v>
      </c>
      <c r="N1008" s="163">
        <v>501</v>
      </c>
      <c r="O1008" s="163">
        <v>153</v>
      </c>
      <c r="P1008" s="163">
        <v>75</v>
      </c>
      <c r="Q1008" s="164">
        <v>5</v>
      </c>
      <c r="R1008" s="164">
        <v>44</v>
      </c>
      <c r="S1008" s="164">
        <v>30.9</v>
      </c>
      <c r="T1008" s="164">
        <v>3</v>
      </c>
      <c r="U1008" s="164">
        <v>3</v>
      </c>
      <c r="V1008" s="164">
        <v>3</v>
      </c>
      <c r="W1008" s="165">
        <f t="shared" si="17"/>
        <v>88.9</v>
      </c>
    </row>
    <row r="1009" spans="1:23" s="161" customFormat="1" ht="15" x14ac:dyDescent="0.3">
      <c r="A1009" s="180" t="s">
        <v>3231</v>
      </c>
      <c r="B1009" s="158" t="s">
        <v>3232</v>
      </c>
      <c r="C1009" s="181" t="s">
        <v>3233</v>
      </c>
      <c r="D1009" s="157" t="s">
        <v>211</v>
      </c>
      <c r="E1009" s="8" t="s">
        <v>71</v>
      </c>
      <c r="F1009" s="8" t="s">
        <v>5081</v>
      </c>
      <c r="G1009" s="10" t="s">
        <v>72</v>
      </c>
      <c r="H1009" s="10">
        <v>0</v>
      </c>
      <c r="I1009" s="8" t="s">
        <v>73</v>
      </c>
      <c r="J1009" s="72">
        <v>0</v>
      </c>
      <c r="K1009" s="163">
        <v>612</v>
      </c>
      <c r="L1009" s="163">
        <v>15</v>
      </c>
      <c r="M1009" s="163">
        <v>1</v>
      </c>
      <c r="N1009" s="163">
        <v>243</v>
      </c>
      <c r="O1009" s="163">
        <v>43</v>
      </c>
      <c r="P1009" s="163">
        <v>78</v>
      </c>
      <c r="Q1009" s="164">
        <v>1</v>
      </c>
      <c r="R1009" s="164">
        <v>38</v>
      </c>
      <c r="S1009" s="164">
        <v>17.8</v>
      </c>
      <c r="T1009" s="164">
        <v>3.8</v>
      </c>
      <c r="U1009" s="164">
        <v>2</v>
      </c>
      <c r="V1009" s="164">
        <v>3</v>
      </c>
      <c r="W1009" s="165">
        <f t="shared" si="17"/>
        <v>65.599999999999994</v>
      </c>
    </row>
    <row r="1010" spans="1:23" s="161" customFormat="1" ht="30" x14ac:dyDescent="0.3">
      <c r="A1010" s="180" t="s">
        <v>3234</v>
      </c>
      <c r="B1010" s="158" t="s">
        <v>3235</v>
      </c>
      <c r="C1010" s="181" t="s">
        <v>3236</v>
      </c>
      <c r="D1010" s="157" t="s">
        <v>211</v>
      </c>
      <c r="E1010" s="8" t="s">
        <v>71</v>
      </c>
      <c r="F1010" s="8" t="s">
        <v>5087</v>
      </c>
      <c r="G1010" s="10" t="s">
        <v>72</v>
      </c>
      <c r="H1010" s="10">
        <v>0</v>
      </c>
      <c r="I1010" s="8" t="s">
        <v>73</v>
      </c>
      <c r="J1010" s="72">
        <v>0</v>
      </c>
      <c r="K1010" s="163">
        <v>248</v>
      </c>
      <c r="L1010" s="163">
        <v>31</v>
      </c>
      <c r="M1010" s="163">
        <v>1</v>
      </c>
      <c r="N1010" s="163">
        <v>193</v>
      </c>
      <c r="O1010" s="163">
        <v>72</v>
      </c>
      <c r="P1010" s="163">
        <v>30</v>
      </c>
      <c r="Q1010" s="164">
        <v>6</v>
      </c>
      <c r="R1010" s="164">
        <v>13</v>
      </c>
      <c r="S1010" s="164">
        <v>8.5</v>
      </c>
      <c r="T1010" s="164">
        <v>0.9</v>
      </c>
      <c r="U1010" s="164">
        <v>2</v>
      </c>
      <c r="V1010" s="164">
        <v>3</v>
      </c>
      <c r="W1010" s="165">
        <f t="shared" si="17"/>
        <v>33.4</v>
      </c>
    </row>
    <row r="1011" spans="1:23" s="161" customFormat="1" ht="15" x14ac:dyDescent="0.3">
      <c r="A1011" s="180" t="s">
        <v>3237</v>
      </c>
      <c r="B1011" s="158" t="s">
        <v>3238</v>
      </c>
      <c r="C1011" s="181" t="s">
        <v>3239</v>
      </c>
      <c r="D1011" s="157" t="s">
        <v>211</v>
      </c>
      <c r="E1011" s="8" t="s">
        <v>71</v>
      </c>
      <c r="F1011" s="8" t="s">
        <v>5081</v>
      </c>
      <c r="G1011" s="10" t="s">
        <v>72</v>
      </c>
      <c r="H1011" s="10">
        <v>0</v>
      </c>
      <c r="I1011" s="8" t="s">
        <v>73</v>
      </c>
      <c r="J1011" s="72">
        <v>0</v>
      </c>
      <c r="K1011" s="163">
        <v>527</v>
      </c>
      <c r="L1011" s="163">
        <v>68</v>
      </c>
      <c r="M1011" s="163">
        <v>0</v>
      </c>
      <c r="N1011" s="163">
        <v>492</v>
      </c>
      <c r="O1011" s="163">
        <v>31</v>
      </c>
      <c r="P1011" s="163">
        <v>118</v>
      </c>
      <c r="Q1011" s="164">
        <v>4</v>
      </c>
      <c r="R1011" s="164">
        <v>41</v>
      </c>
      <c r="S1011" s="164">
        <v>21</v>
      </c>
      <c r="T1011" s="164">
        <v>4.8</v>
      </c>
      <c r="U1011" s="164">
        <v>3</v>
      </c>
      <c r="V1011" s="164">
        <v>4</v>
      </c>
      <c r="W1011" s="165">
        <f t="shared" si="17"/>
        <v>77.8</v>
      </c>
    </row>
    <row r="1012" spans="1:23" s="161" customFormat="1" ht="15" x14ac:dyDescent="0.3">
      <c r="A1012" s="180" t="s">
        <v>3240</v>
      </c>
      <c r="B1012" s="158" t="s">
        <v>3241</v>
      </c>
      <c r="C1012" s="181" t="s">
        <v>3242</v>
      </c>
      <c r="D1012" s="157" t="s">
        <v>5079</v>
      </c>
      <c r="E1012" s="8" t="s">
        <v>92</v>
      </c>
      <c r="F1012" s="8" t="s">
        <v>92</v>
      </c>
      <c r="G1012" s="10" t="s">
        <v>72</v>
      </c>
      <c r="H1012" s="10">
        <v>0</v>
      </c>
      <c r="I1012" s="8" t="s">
        <v>73</v>
      </c>
      <c r="J1012" s="72">
        <v>0</v>
      </c>
      <c r="K1012" s="163">
        <v>339</v>
      </c>
      <c r="L1012" s="163">
        <v>60</v>
      </c>
      <c r="M1012" s="163">
        <v>60</v>
      </c>
      <c r="N1012" s="163">
        <v>285</v>
      </c>
      <c r="O1012" s="163">
        <v>83</v>
      </c>
      <c r="P1012" s="163">
        <v>339</v>
      </c>
      <c r="Q1012" s="164">
        <v>11</v>
      </c>
      <c r="R1012" s="164">
        <v>92</v>
      </c>
      <c r="S1012" s="164">
        <v>120.6</v>
      </c>
      <c r="T1012" s="164">
        <v>31.5</v>
      </c>
      <c r="U1012" s="164">
        <v>5</v>
      </c>
      <c r="V1012" s="164">
        <v>3.9</v>
      </c>
      <c r="W1012" s="165">
        <f t="shared" si="17"/>
        <v>264</v>
      </c>
    </row>
    <row r="1013" spans="1:23" s="161" customFormat="1" ht="15" x14ac:dyDescent="0.3">
      <c r="A1013" s="180" t="s">
        <v>3243</v>
      </c>
      <c r="B1013" s="158" t="s">
        <v>3244</v>
      </c>
      <c r="C1013" s="181" t="s">
        <v>3245</v>
      </c>
      <c r="D1013" s="157" t="s">
        <v>212</v>
      </c>
      <c r="E1013" s="8" t="s">
        <v>5082</v>
      </c>
      <c r="F1013" s="8" t="s">
        <v>5083</v>
      </c>
      <c r="G1013" s="10" t="s">
        <v>72</v>
      </c>
      <c r="H1013" s="10">
        <v>0</v>
      </c>
      <c r="I1013" s="8" t="s">
        <v>73</v>
      </c>
      <c r="J1013" s="72">
        <v>0</v>
      </c>
      <c r="K1013" s="163">
        <v>864</v>
      </c>
      <c r="L1013" s="163">
        <v>0</v>
      </c>
      <c r="M1013" s="163">
        <v>0</v>
      </c>
      <c r="N1013" s="163">
        <v>783</v>
      </c>
      <c r="O1013" s="163">
        <v>55</v>
      </c>
      <c r="P1013" s="163">
        <v>176</v>
      </c>
      <c r="Q1013" s="164">
        <v>19</v>
      </c>
      <c r="R1013" s="164">
        <v>43</v>
      </c>
      <c r="S1013" s="164">
        <v>14.1</v>
      </c>
      <c r="T1013" s="164">
        <v>3.7</v>
      </c>
      <c r="U1013" s="164">
        <v>5</v>
      </c>
      <c r="V1013" s="164">
        <v>5</v>
      </c>
      <c r="W1013" s="165">
        <f t="shared" si="17"/>
        <v>89.8</v>
      </c>
    </row>
    <row r="1014" spans="1:23" s="161" customFormat="1" ht="15" x14ac:dyDescent="0.3">
      <c r="A1014" s="180" t="s">
        <v>3246</v>
      </c>
      <c r="B1014" s="158" t="s">
        <v>3247</v>
      </c>
      <c r="C1014" s="181" t="s">
        <v>3248</v>
      </c>
      <c r="D1014" s="157" t="s">
        <v>212</v>
      </c>
      <c r="E1014" s="8" t="s">
        <v>5081</v>
      </c>
      <c r="F1014" s="8" t="s">
        <v>5083</v>
      </c>
      <c r="G1014" s="10" t="s">
        <v>72</v>
      </c>
      <c r="H1014" s="10">
        <v>0</v>
      </c>
      <c r="I1014" s="8" t="s">
        <v>73</v>
      </c>
      <c r="J1014" s="72">
        <v>0</v>
      </c>
      <c r="K1014" s="163">
        <v>1571</v>
      </c>
      <c r="L1014" s="163">
        <v>0</v>
      </c>
      <c r="M1014" s="163">
        <v>0</v>
      </c>
      <c r="N1014" s="163">
        <v>1135</v>
      </c>
      <c r="O1014" s="163">
        <v>62</v>
      </c>
      <c r="P1014" s="163">
        <v>226</v>
      </c>
      <c r="Q1014" s="164">
        <v>7</v>
      </c>
      <c r="R1014" s="164">
        <v>93</v>
      </c>
      <c r="S1014" s="164">
        <v>42.4</v>
      </c>
      <c r="T1014" s="164">
        <v>6.7</v>
      </c>
      <c r="U1014" s="164">
        <v>4</v>
      </c>
      <c r="V1014" s="164">
        <v>3</v>
      </c>
      <c r="W1014" s="165">
        <f t="shared" si="17"/>
        <v>156.1</v>
      </c>
    </row>
    <row r="1015" spans="1:23" s="161" customFormat="1" ht="30" x14ac:dyDescent="0.3">
      <c r="A1015" s="180" t="s">
        <v>3249</v>
      </c>
      <c r="B1015" s="158" t="s">
        <v>3250</v>
      </c>
      <c r="C1015" s="181" t="s">
        <v>3251</v>
      </c>
      <c r="D1015" s="157" t="s">
        <v>211</v>
      </c>
      <c r="E1015" s="8" t="s">
        <v>71</v>
      </c>
      <c r="F1015" s="8" t="s">
        <v>5087</v>
      </c>
      <c r="G1015" s="10" t="s">
        <v>72</v>
      </c>
      <c r="H1015" s="10">
        <v>0</v>
      </c>
      <c r="I1015" s="8" t="s">
        <v>73</v>
      </c>
      <c r="J1015" s="72">
        <v>0</v>
      </c>
      <c r="K1015" s="163">
        <v>265</v>
      </c>
      <c r="L1015" s="163">
        <v>33</v>
      </c>
      <c r="M1015" s="163">
        <v>7</v>
      </c>
      <c r="N1015" s="163">
        <v>238</v>
      </c>
      <c r="O1015" s="163">
        <v>148</v>
      </c>
      <c r="P1015" s="163">
        <v>61</v>
      </c>
      <c r="Q1015" s="164">
        <v>2</v>
      </c>
      <c r="R1015" s="164">
        <v>26</v>
      </c>
      <c r="S1015" s="164">
        <v>11.4</v>
      </c>
      <c r="T1015" s="164">
        <v>0.9</v>
      </c>
      <c r="U1015" s="164">
        <v>2</v>
      </c>
      <c r="V1015" s="164">
        <v>2</v>
      </c>
      <c r="W1015" s="165">
        <f t="shared" si="17"/>
        <v>44.3</v>
      </c>
    </row>
    <row r="1016" spans="1:23" s="161" customFormat="1" ht="15" x14ac:dyDescent="0.3">
      <c r="A1016" s="180" t="s">
        <v>3252</v>
      </c>
      <c r="B1016" s="158" t="s">
        <v>3253</v>
      </c>
      <c r="C1016" s="181" t="s">
        <v>3254</v>
      </c>
      <c r="D1016" s="157" t="s">
        <v>211</v>
      </c>
      <c r="E1016" s="8" t="s">
        <v>71</v>
      </c>
      <c r="F1016" s="8" t="s">
        <v>5081</v>
      </c>
      <c r="G1016" s="10" t="s">
        <v>72</v>
      </c>
      <c r="H1016" s="10">
        <v>0</v>
      </c>
      <c r="I1016" s="8" t="s">
        <v>73</v>
      </c>
      <c r="J1016" s="72">
        <v>0</v>
      </c>
      <c r="K1016" s="163">
        <v>1443</v>
      </c>
      <c r="L1016" s="163">
        <v>31</v>
      </c>
      <c r="M1016" s="163">
        <v>1</v>
      </c>
      <c r="N1016" s="163">
        <v>1032</v>
      </c>
      <c r="O1016" s="163">
        <v>126</v>
      </c>
      <c r="P1016" s="163">
        <v>307</v>
      </c>
      <c r="Q1016" s="164">
        <v>11</v>
      </c>
      <c r="R1016" s="164">
        <v>91</v>
      </c>
      <c r="S1016" s="164">
        <v>41.7</v>
      </c>
      <c r="T1016" s="164">
        <v>13.1</v>
      </c>
      <c r="U1016" s="164">
        <v>4</v>
      </c>
      <c r="V1016" s="164">
        <v>4</v>
      </c>
      <c r="W1016" s="165">
        <f t="shared" si="17"/>
        <v>164.79999999999998</v>
      </c>
    </row>
    <row r="1017" spans="1:23" s="161" customFormat="1" ht="15" x14ac:dyDescent="0.3">
      <c r="A1017" s="180" t="s">
        <v>3255</v>
      </c>
      <c r="B1017" s="158" t="s">
        <v>3256</v>
      </c>
      <c r="C1017" s="181" t="s">
        <v>3257</v>
      </c>
      <c r="D1017" s="157" t="s">
        <v>212</v>
      </c>
      <c r="E1017" s="8" t="s">
        <v>5082</v>
      </c>
      <c r="F1017" s="8" t="s">
        <v>5083</v>
      </c>
      <c r="G1017" s="10" t="s">
        <v>72</v>
      </c>
      <c r="H1017" s="10">
        <v>0</v>
      </c>
      <c r="I1017" s="8" t="s">
        <v>73</v>
      </c>
      <c r="J1017" s="72">
        <v>0</v>
      </c>
      <c r="K1017" s="163">
        <v>1291</v>
      </c>
      <c r="L1017" s="163">
        <v>0</v>
      </c>
      <c r="M1017" s="163">
        <v>0</v>
      </c>
      <c r="N1017" s="163">
        <v>1053</v>
      </c>
      <c r="O1017" s="163">
        <v>194</v>
      </c>
      <c r="P1017" s="163">
        <v>173</v>
      </c>
      <c r="Q1017" s="164">
        <v>22</v>
      </c>
      <c r="R1017" s="164">
        <v>72</v>
      </c>
      <c r="S1017" s="164">
        <v>16</v>
      </c>
      <c r="T1017" s="164">
        <v>7.7</v>
      </c>
      <c r="U1017" s="164">
        <v>3</v>
      </c>
      <c r="V1017" s="164">
        <v>4</v>
      </c>
      <c r="W1017" s="165">
        <f t="shared" si="17"/>
        <v>124.7</v>
      </c>
    </row>
    <row r="1018" spans="1:23" s="161" customFormat="1" ht="15" x14ac:dyDescent="0.3">
      <c r="A1018" s="180" t="s">
        <v>3258</v>
      </c>
      <c r="B1018" s="158" t="s">
        <v>3259</v>
      </c>
      <c r="C1018" s="181" t="s">
        <v>3260</v>
      </c>
      <c r="D1018" s="157" t="s">
        <v>213</v>
      </c>
      <c r="E1018" s="8" t="s">
        <v>71</v>
      </c>
      <c r="F1018" s="8" t="s">
        <v>5083</v>
      </c>
      <c r="G1018" s="10" t="s">
        <v>72</v>
      </c>
      <c r="H1018" s="10">
        <v>0</v>
      </c>
      <c r="I1018" s="8" t="s">
        <v>73</v>
      </c>
      <c r="J1018" s="72">
        <v>0</v>
      </c>
      <c r="K1018" s="163">
        <v>899</v>
      </c>
      <c r="L1018" s="163">
        <v>27</v>
      </c>
      <c r="M1018" s="163">
        <v>0</v>
      </c>
      <c r="N1018" s="163">
        <v>556</v>
      </c>
      <c r="O1018" s="163">
        <v>42</v>
      </c>
      <c r="P1018" s="163">
        <v>163</v>
      </c>
      <c r="Q1018" s="164">
        <v>1</v>
      </c>
      <c r="R1018" s="164">
        <v>63</v>
      </c>
      <c r="S1018" s="164">
        <v>17.399999999999999</v>
      </c>
      <c r="T1018" s="164">
        <v>6.7</v>
      </c>
      <c r="U1018" s="164">
        <v>3</v>
      </c>
      <c r="V1018" s="164">
        <v>3</v>
      </c>
      <c r="W1018" s="165">
        <f t="shared" si="17"/>
        <v>94.100000000000009</v>
      </c>
    </row>
    <row r="1019" spans="1:23" s="161" customFormat="1" ht="15" x14ac:dyDescent="0.3">
      <c r="A1019" s="180" t="s">
        <v>3261</v>
      </c>
      <c r="B1019" s="158" t="s">
        <v>3262</v>
      </c>
      <c r="C1019" s="181" t="s">
        <v>3263</v>
      </c>
      <c r="D1019" s="157" t="s">
        <v>5079</v>
      </c>
      <c r="E1019" s="8" t="s">
        <v>92</v>
      </c>
      <c r="F1019" s="8" t="s">
        <v>92</v>
      </c>
      <c r="G1019" s="10" t="s">
        <v>72</v>
      </c>
      <c r="H1019" s="10">
        <v>0</v>
      </c>
      <c r="I1019" s="8" t="s">
        <v>73</v>
      </c>
      <c r="J1019" s="72">
        <v>0</v>
      </c>
      <c r="K1019" s="163">
        <v>558</v>
      </c>
      <c r="L1019" s="163">
        <v>0</v>
      </c>
      <c r="M1019" s="163">
        <v>0</v>
      </c>
      <c r="N1019" s="163">
        <v>484</v>
      </c>
      <c r="O1019" s="163">
        <v>150</v>
      </c>
      <c r="P1019" s="163">
        <v>558</v>
      </c>
      <c r="Q1019" s="164">
        <v>26</v>
      </c>
      <c r="R1019" s="164">
        <v>85</v>
      </c>
      <c r="S1019" s="164">
        <v>166.3</v>
      </c>
      <c r="T1019" s="164">
        <v>30</v>
      </c>
      <c r="U1019" s="164">
        <v>5</v>
      </c>
      <c r="V1019" s="164">
        <v>4</v>
      </c>
      <c r="W1019" s="165">
        <f t="shared" si="17"/>
        <v>316.3</v>
      </c>
    </row>
    <row r="1020" spans="1:23" s="161" customFormat="1" ht="15" x14ac:dyDescent="0.3">
      <c r="A1020" s="180" t="s">
        <v>3264</v>
      </c>
      <c r="B1020" s="158" t="s">
        <v>3265</v>
      </c>
      <c r="C1020" s="181" t="s">
        <v>3266</v>
      </c>
      <c r="D1020" s="157" t="s">
        <v>211</v>
      </c>
      <c r="E1020" s="8" t="s">
        <v>71</v>
      </c>
      <c r="F1020" s="8" t="s">
        <v>5081</v>
      </c>
      <c r="G1020" s="10" t="s">
        <v>72</v>
      </c>
      <c r="H1020" s="10">
        <v>0</v>
      </c>
      <c r="I1020" s="8" t="s">
        <v>73</v>
      </c>
      <c r="J1020" s="72">
        <v>0</v>
      </c>
      <c r="K1020" s="163">
        <v>449</v>
      </c>
      <c r="L1020" s="163">
        <v>31</v>
      </c>
      <c r="M1020" s="163">
        <v>0</v>
      </c>
      <c r="N1020" s="163">
        <v>373</v>
      </c>
      <c r="O1020" s="163">
        <v>82</v>
      </c>
      <c r="P1020" s="163">
        <v>78</v>
      </c>
      <c r="Q1020" s="164">
        <v>5</v>
      </c>
      <c r="R1020" s="164">
        <v>29</v>
      </c>
      <c r="S1020" s="164">
        <v>21.6</v>
      </c>
      <c r="T1020" s="164">
        <v>3.8</v>
      </c>
      <c r="U1020" s="164">
        <v>3</v>
      </c>
      <c r="V1020" s="164">
        <v>4</v>
      </c>
      <c r="W1020" s="165">
        <f t="shared" si="17"/>
        <v>66.400000000000006</v>
      </c>
    </row>
    <row r="1021" spans="1:23" s="161" customFormat="1" ht="15" x14ac:dyDescent="0.3">
      <c r="A1021" s="180" t="s">
        <v>3267</v>
      </c>
      <c r="B1021" s="158" t="s">
        <v>3268</v>
      </c>
      <c r="C1021" s="181" t="s">
        <v>3269</v>
      </c>
      <c r="D1021" s="157" t="s">
        <v>212</v>
      </c>
      <c r="E1021" s="8" t="s">
        <v>5082</v>
      </c>
      <c r="F1021" s="8" t="s">
        <v>5083</v>
      </c>
      <c r="G1021" s="10" t="s">
        <v>72</v>
      </c>
      <c r="H1021" s="10">
        <v>0</v>
      </c>
      <c r="I1021" s="8" t="s">
        <v>73</v>
      </c>
      <c r="J1021" s="72">
        <v>0</v>
      </c>
      <c r="K1021" s="163">
        <v>100</v>
      </c>
      <c r="L1021" s="163">
        <v>0</v>
      </c>
      <c r="M1021" s="163">
        <v>0</v>
      </c>
      <c r="N1021" s="163">
        <v>96</v>
      </c>
      <c r="O1021" s="163">
        <v>100</v>
      </c>
      <c r="P1021" s="163">
        <v>1</v>
      </c>
      <c r="Q1021" s="164">
        <v>1</v>
      </c>
      <c r="R1021" s="164">
        <v>8</v>
      </c>
      <c r="S1021" s="164">
        <v>1</v>
      </c>
      <c r="T1021" s="164">
        <v>1</v>
      </c>
      <c r="U1021" s="164">
        <v>1</v>
      </c>
      <c r="V1021" s="164">
        <v>2</v>
      </c>
      <c r="W1021" s="165">
        <f t="shared" si="17"/>
        <v>14</v>
      </c>
    </row>
    <row r="1022" spans="1:23" s="161" customFormat="1" ht="15" x14ac:dyDescent="0.3">
      <c r="A1022" s="180" t="s">
        <v>3270</v>
      </c>
      <c r="B1022" s="158" t="s">
        <v>3271</v>
      </c>
      <c r="C1022" s="181" t="s">
        <v>3272</v>
      </c>
      <c r="D1022" s="157" t="s">
        <v>86</v>
      </c>
      <c r="E1022" s="8" t="s">
        <v>5085</v>
      </c>
      <c r="F1022" s="8" t="s">
        <v>5084</v>
      </c>
      <c r="G1022" s="10" t="s">
        <v>72</v>
      </c>
      <c r="H1022" s="10">
        <v>0</v>
      </c>
      <c r="I1022" s="8" t="s">
        <v>73</v>
      </c>
      <c r="J1022" s="72">
        <v>0</v>
      </c>
      <c r="K1022" s="163">
        <v>295</v>
      </c>
      <c r="L1022" s="163">
        <v>0</v>
      </c>
      <c r="M1022" s="163">
        <v>0</v>
      </c>
      <c r="N1022" s="163">
        <v>275</v>
      </c>
      <c r="O1022" s="163">
        <v>210</v>
      </c>
      <c r="P1022" s="163">
        <v>7</v>
      </c>
      <c r="Q1022" s="164">
        <v>4</v>
      </c>
      <c r="R1022" s="164">
        <v>18</v>
      </c>
      <c r="S1022" s="164">
        <v>2</v>
      </c>
      <c r="T1022" s="164">
        <v>2</v>
      </c>
      <c r="U1022" s="164">
        <v>2</v>
      </c>
      <c r="V1022" s="164">
        <v>4</v>
      </c>
      <c r="W1022" s="165">
        <f t="shared" si="17"/>
        <v>32</v>
      </c>
    </row>
    <row r="1023" spans="1:23" s="161" customFormat="1" ht="15" x14ac:dyDescent="0.3">
      <c r="A1023" s="180" t="s">
        <v>3273</v>
      </c>
      <c r="B1023" s="158" t="s">
        <v>3274</v>
      </c>
      <c r="C1023" s="181" t="s">
        <v>3275</v>
      </c>
      <c r="D1023" s="157" t="s">
        <v>212</v>
      </c>
      <c r="E1023" s="8" t="s">
        <v>5082</v>
      </c>
      <c r="F1023" s="8" t="s">
        <v>5083</v>
      </c>
      <c r="G1023" s="10" t="s">
        <v>72</v>
      </c>
      <c r="H1023" s="10">
        <v>0</v>
      </c>
      <c r="I1023" s="8" t="s">
        <v>73</v>
      </c>
      <c r="J1023" s="72">
        <v>0</v>
      </c>
      <c r="K1023" s="163">
        <v>1381</v>
      </c>
      <c r="L1023" s="163">
        <v>0</v>
      </c>
      <c r="M1023" s="163">
        <v>0</v>
      </c>
      <c r="N1023" s="163">
        <v>1164</v>
      </c>
      <c r="O1023" s="163">
        <v>300</v>
      </c>
      <c r="P1023" s="163">
        <v>180</v>
      </c>
      <c r="Q1023" s="164">
        <v>8</v>
      </c>
      <c r="R1023" s="164">
        <v>80</v>
      </c>
      <c r="S1023" s="164">
        <v>25.5</v>
      </c>
      <c r="T1023" s="164">
        <v>6.8</v>
      </c>
      <c r="U1023" s="164">
        <v>4</v>
      </c>
      <c r="V1023" s="164">
        <v>5</v>
      </c>
      <c r="W1023" s="165">
        <f t="shared" si="17"/>
        <v>129.30000000000001</v>
      </c>
    </row>
    <row r="1024" spans="1:23" s="161" customFormat="1" ht="15" x14ac:dyDescent="0.3">
      <c r="A1024" s="180" t="s">
        <v>3276</v>
      </c>
      <c r="B1024" s="158" t="s">
        <v>3277</v>
      </c>
      <c r="C1024" s="181" t="s">
        <v>3278</v>
      </c>
      <c r="D1024" s="157" t="s">
        <v>212</v>
      </c>
      <c r="E1024" s="8" t="s">
        <v>5082</v>
      </c>
      <c r="F1024" s="8" t="s">
        <v>5083</v>
      </c>
      <c r="G1024" s="10" t="s">
        <v>72</v>
      </c>
      <c r="H1024" s="10">
        <v>0</v>
      </c>
      <c r="I1024" s="8" t="s">
        <v>73</v>
      </c>
      <c r="J1024" s="72">
        <v>0</v>
      </c>
      <c r="K1024" s="163">
        <v>1282</v>
      </c>
      <c r="L1024" s="163">
        <v>0</v>
      </c>
      <c r="M1024" s="163">
        <v>0</v>
      </c>
      <c r="N1024" s="163">
        <v>1150</v>
      </c>
      <c r="O1024" s="163">
        <v>214</v>
      </c>
      <c r="P1024" s="163">
        <v>172</v>
      </c>
      <c r="Q1024" s="164">
        <v>20</v>
      </c>
      <c r="R1024" s="164">
        <v>75</v>
      </c>
      <c r="S1024" s="164">
        <v>20.8</v>
      </c>
      <c r="T1024" s="164">
        <v>7.8</v>
      </c>
      <c r="U1024" s="164">
        <v>5</v>
      </c>
      <c r="V1024" s="164">
        <v>4</v>
      </c>
      <c r="W1024" s="165">
        <f t="shared" si="17"/>
        <v>132.6</v>
      </c>
    </row>
    <row r="1025" spans="1:23" s="161" customFormat="1" ht="15" x14ac:dyDescent="0.3">
      <c r="A1025" s="180" t="s">
        <v>3279</v>
      </c>
      <c r="B1025" s="158" t="s">
        <v>3280</v>
      </c>
      <c r="C1025" s="181" t="s">
        <v>3281</v>
      </c>
      <c r="D1025" s="157" t="s">
        <v>211</v>
      </c>
      <c r="E1025" s="8" t="s">
        <v>71</v>
      </c>
      <c r="F1025" s="8" t="s">
        <v>5081</v>
      </c>
      <c r="G1025" s="10" t="s">
        <v>72</v>
      </c>
      <c r="H1025" s="10">
        <v>0</v>
      </c>
      <c r="I1025" s="8" t="s">
        <v>73</v>
      </c>
      <c r="J1025" s="72">
        <v>0</v>
      </c>
      <c r="K1025" s="163">
        <v>490</v>
      </c>
      <c r="L1025" s="163">
        <v>47</v>
      </c>
      <c r="M1025" s="163">
        <v>7</v>
      </c>
      <c r="N1025" s="163">
        <v>462</v>
      </c>
      <c r="O1025" s="163">
        <v>124</v>
      </c>
      <c r="P1025" s="163">
        <v>116</v>
      </c>
      <c r="Q1025" s="164">
        <v>1</v>
      </c>
      <c r="R1025" s="164">
        <v>45</v>
      </c>
      <c r="S1025" s="164">
        <v>17.600000000000001</v>
      </c>
      <c r="T1025" s="164">
        <v>5.7</v>
      </c>
      <c r="U1025" s="164">
        <v>3</v>
      </c>
      <c r="V1025" s="164">
        <v>3</v>
      </c>
      <c r="W1025" s="165">
        <f t="shared" si="17"/>
        <v>75.3</v>
      </c>
    </row>
    <row r="1026" spans="1:23" s="161" customFormat="1" ht="15" x14ac:dyDescent="0.3">
      <c r="A1026" s="180" t="s">
        <v>3282</v>
      </c>
      <c r="B1026" s="158" t="s">
        <v>3283</v>
      </c>
      <c r="C1026" s="181" t="s">
        <v>3284</v>
      </c>
      <c r="D1026" s="157" t="s">
        <v>86</v>
      </c>
      <c r="E1026" s="8" t="s">
        <v>5085</v>
      </c>
      <c r="F1026" s="8" t="s">
        <v>5084</v>
      </c>
      <c r="G1026" s="10" t="s">
        <v>72</v>
      </c>
      <c r="H1026" s="10">
        <v>0</v>
      </c>
      <c r="I1026" s="8" t="s">
        <v>73</v>
      </c>
      <c r="J1026" s="72">
        <v>0</v>
      </c>
      <c r="K1026" s="163">
        <v>568</v>
      </c>
      <c r="L1026" s="163">
        <v>0</v>
      </c>
      <c r="M1026" s="163">
        <v>0</v>
      </c>
      <c r="N1026" s="163">
        <v>429</v>
      </c>
      <c r="O1026" s="163">
        <v>51</v>
      </c>
      <c r="P1026" s="163">
        <v>102</v>
      </c>
      <c r="Q1026" s="164">
        <v>12</v>
      </c>
      <c r="R1026" s="164">
        <v>28</v>
      </c>
      <c r="S1026" s="164">
        <v>9.3000000000000007</v>
      </c>
      <c r="T1026" s="164">
        <v>4</v>
      </c>
      <c r="U1026" s="164">
        <v>4</v>
      </c>
      <c r="V1026" s="164">
        <v>3</v>
      </c>
      <c r="W1026" s="165">
        <f t="shared" si="17"/>
        <v>60.3</v>
      </c>
    </row>
    <row r="1027" spans="1:23" s="161" customFormat="1" ht="15" x14ac:dyDescent="0.3">
      <c r="A1027" s="180" t="s">
        <v>3285</v>
      </c>
      <c r="B1027" s="158" t="s">
        <v>3286</v>
      </c>
      <c r="C1027" s="181" t="s">
        <v>3287</v>
      </c>
      <c r="D1027" s="157" t="s">
        <v>86</v>
      </c>
      <c r="E1027" s="8" t="s">
        <v>5085</v>
      </c>
      <c r="F1027" s="8" t="s">
        <v>5084</v>
      </c>
      <c r="G1027" s="10" t="s">
        <v>72</v>
      </c>
      <c r="H1027" s="10">
        <v>0</v>
      </c>
      <c r="I1027" s="8" t="s">
        <v>73</v>
      </c>
      <c r="J1027" s="72">
        <v>0</v>
      </c>
      <c r="K1027" s="163">
        <v>436</v>
      </c>
      <c r="L1027" s="163">
        <v>0</v>
      </c>
      <c r="M1027" s="163">
        <v>0</v>
      </c>
      <c r="N1027" s="163">
        <v>349</v>
      </c>
      <c r="O1027" s="163">
        <v>93</v>
      </c>
      <c r="P1027" s="163">
        <v>25</v>
      </c>
      <c r="Q1027" s="164">
        <v>6</v>
      </c>
      <c r="R1027" s="164">
        <v>24</v>
      </c>
      <c r="S1027" s="164">
        <v>3.7</v>
      </c>
      <c r="T1027" s="164">
        <v>3</v>
      </c>
      <c r="U1027" s="164">
        <v>3</v>
      </c>
      <c r="V1027" s="164">
        <v>4</v>
      </c>
      <c r="W1027" s="165">
        <f t="shared" si="17"/>
        <v>43.7</v>
      </c>
    </row>
    <row r="1028" spans="1:23" s="161" customFormat="1" ht="30" x14ac:dyDescent="0.3">
      <c r="A1028" s="180" t="s">
        <v>3288</v>
      </c>
      <c r="B1028" s="158" t="s">
        <v>3289</v>
      </c>
      <c r="C1028" s="181" t="s">
        <v>3290</v>
      </c>
      <c r="D1028" s="157" t="s">
        <v>211</v>
      </c>
      <c r="E1028" s="8" t="s">
        <v>71</v>
      </c>
      <c r="F1028" s="8" t="s">
        <v>5090</v>
      </c>
      <c r="G1028" s="10" t="s">
        <v>72</v>
      </c>
      <c r="H1028" s="10">
        <v>0</v>
      </c>
      <c r="I1028" s="8" t="s">
        <v>73</v>
      </c>
      <c r="J1028" s="72">
        <v>0</v>
      </c>
      <c r="K1028" s="163">
        <v>363</v>
      </c>
      <c r="L1028" s="163">
        <v>31</v>
      </c>
      <c r="M1028" s="163">
        <v>0</v>
      </c>
      <c r="N1028" s="163">
        <v>242</v>
      </c>
      <c r="O1028" s="163">
        <v>128</v>
      </c>
      <c r="P1028" s="163">
        <v>48</v>
      </c>
      <c r="Q1028" s="164">
        <v>1</v>
      </c>
      <c r="R1028" s="164">
        <v>33</v>
      </c>
      <c r="S1028" s="164">
        <v>13.9</v>
      </c>
      <c r="T1028" s="164">
        <v>0.9</v>
      </c>
      <c r="U1028" s="164">
        <v>2</v>
      </c>
      <c r="V1028" s="164">
        <v>2</v>
      </c>
      <c r="W1028" s="165">
        <f t="shared" si="17"/>
        <v>52.8</v>
      </c>
    </row>
    <row r="1029" spans="1:23" s="161" customFormat="1" ht="30" x14ac:dyDescent="0.3">
      <c r="A1029" s="180" t="s">
        <v>3291</v>
      </c>
      <c r="B1029" s="158" t="s">
        <v>3292</v>
      </c>
      <c r="C1029" s="181" t="s">
        <v>3293</v>
      </c>
      <c r="D1029" s="157" t="s">
        <v>86</v>
      </c>
      <c r="E1029" s="8" t="s">
        <v>5085</v>
      </c>
      <c r="F1029" s="8" t="s">
        <v>5084</v>
      </c>
      <c r="G1029" s="10" t="s">
        <v>72</v>
      </c>
      <c r="H1029" s="10">
        <v>0</v>
      </c>
      <c r="I1029" s="8" t="s">
        <v>73</v>
      </c>
      <c r="J1029" s="72">
        <v>0</v>
      </c>
      <c r="K1029" s="163">
        <v>416</v>
      </c>
      <c r="L1029" s="163">
        <v>0</v>
      </c>
      <c r="M1029" s="163">
        <v>0</v>
      </c>
      <c r="N1029" s="163">
        <v>306</v>
      </c>
      <c r="O1029" s="163">
        <v>30</v>
      </c>
      <c r="P1029" s="163">
        <v>42</v>
      </c>
      <c r="Q1029" s="164">
        <v>10</v>
      </c>
      <c r="R1029" s="164">
        <v>25</v>
      </c>
      <c r="S1029" s="164">
        <v>3.6</v>
      </c>
      <c r="T1029" s="164">
        <v>2</v>
      </c>
      <c r="U1029" s="164">
        <v>3</v>
      </c>
      <c r="V1029" s="164">
        <v>3</v>
      </c>
      <c r="W1029" s="165">
        <f t="shared" si="17"/>
        <v>46.6</v>
      </c>
    </row>
    <row r="1030" spans="1:23" s="161" customFormat="1" ht="15" x14ac:dyDescent="0.3">
      <c r="A1030" s="180" t="s">
        <v>3294</v>
      </c>
      <c r="B1030" s="158" t="s">
        <v>3295</v>
      </c>
      <c r="C1030" s="181" t="s">
        <v>3296</v>
      </c>
      <c r="D1030" s="157" t="s">
        <v>211</v>
      </c>
      <c r="E1030" s="8" t="s">
        <v>71</v>
      </c>
      <c r="F1030" s="8" t="s">
        <v>5090</v>
      </c>
      <c r="G1030" s="10" t="s">
        <v>72</v>
      </c>
      <c r="H1030" s="10">
        <v>0</v>
      </c>
      <c r="I1030" s="8" t="s">
        <v>73</v>
      </c>
      <c r="J1030" s="72">
        <v>0</v>
      </c>
      <c r="K1030" s="163">
        <v>417</v>
      </c>
      <c r="L1030" s="163">
        <v>31</v>
      </c>
      <c r="M1030" s="163">
        <v>2</v>
      </c>
      <c r="N1030" s="163">
        <v>329</v>
      </c>
      <c r="O1030" s="163">
        <v>250</v>
      </c>
      <c r="P1030" s="163">
        <v>47</v>
      </c>
      <c r="Q1030" s="164">
        <v>3</v>
      </c>
      <c r="R1030" s="164">
        <v>27</v>
      </c>
      <c r="S1030" s="164">
        <v>10.3</v>
      </c>
      <c r="T1030" s="164">
        <v>0</v>
      </c>
      <c r="U1030" s="164">
        <v>2</v>
      </c>
      <c r="V1030" s="164">
        <v>3</v>
      </c>
      <c r="W1030" s="165">
        <f t="shared" si="17"/>
        <v>45.3</v>
      </c>
    </row>
    <row r="1031" spans="1:23" s="161" customFormat="1" ht="15" x14ac:dyDescent="0.3">
      <c r="A1031" s="180" t="s">
        <v>3297</v>
      </c>
      <c r="B1031" s="158" t="s">
        <v>3298</v>
      </c>
      <c r="C1031" s="181" t="s">
        <v>3299</v>
      </c>
      <c r="D1031" s="157" t="s">
        <v>86</v>
      </c>
      <c r="E1031" s="8" t="s">
        <v>5085</v>
      </c>
      <c r="F1031" s="8" t="s">
        <v>5084</v>
      </c>
      <c r="G1031" s="10" t="s">
        <v>72</v>
      </c>
      <c r="H1031" s="10">
        <v>0</v>
      </c>
      <c r="I1031" s="8" t="s">
        <v>73</v>
      </c>
      <c r="J1031" s="72">
        <v>0</v>
      </c>
      <c r="K1031" s="163">
        <v>355</v>
      </c>
      <c r="L1031" s="163">
        <v>0</v>
      </c>
      <c r="M1031" s="163">
        <v>0</v>
      </c>
      <c r="N1031" s="163">
        <v>277</v>
      </c>
      <c r="O1031" s="163">
        <v>32</v>
      </c>
      <c r="P1031" s="163">
        <v>52</v>
      </c>
      <c r="Q1031" s="164">
        <v>5</v>
      </c>
      <c r="R1031" s="164">
        <v>20</v>
      </c>
      <c r="S1031" s="164">
        <v>3</v>
      </c>
      <c r="T1031" s="164">
        <v>3</v>
      </c>
      <c r="U1031" s="164">
        <v>3</v>
      </c>
      <c r="V1031" s="164">
        <v>3</v>
      </c>
      <c r="W1031" s="165">
        <f t="shared" si="17"/>
        <v>37</v>
      </c>
    </row>
    <row r="1032" spans="1:23" s="161" customFormat="1" ht="30" x14ac:dyDescent="0.3">
      <c r="A1032" s="180" t="s">
        <v>3300</v>
      </c>
      <c r="B1032" s="158" t="s">
        <v>3301</v>
      </c>
      <c r="C1032" s="181" t="s">
        <v>3302</v>
      </c>
      <c r="D1032" s="157" t="s">
        <v>212</v>
      </c>
      <c r="E1032" s="8" t="s">
        <v>5082</v>
      </c>
      <c r="F1032" s="8" t="s">
        <v>5083</v>
      </c>
      <c r="G1032" s="10" t="s">
        <v>72</v>
      </c>
      <c r="H1032" s="10">
        <v>0</v>
      </c>
      <c r="I1032" s="8" t="s">
        <v>73</v>
      </c>
      <c r="J1032" s="72">
        <v>0</v>
      </c>
      <c r="K1032" s="163">
        <v>380</v>
      </c>
      <c r="L1032" s="163">
        <v>0</v>
      </c>
      <c r="M1032" s="163">
        <v>0</v>
      </c>
      <c r="N1032" s="163">
        <v>312</v>
      </c>
      <c r="O1032" s="163">
        <v>60</v>
      </c>
      <c r="P1032" s="163">
        <v>71</v>
      </c>
      <c r="Q1032" s="164">
        <v>5</v>
      </c>
      <c r="R1032" s="164">
        <v>27</v>
      </c>
      <c r="S1032" s="164">
        <v>4.7</v>
      </c>
      <c r="T1032" s="164">
        <v>2.9</v>
      </c>
      <c r="U1032" s="164">
        <v>2</v>
      </c>
      <c r="V1032" s="164">
        <v>2</v>
      </c>
      <c r="W1032" s="165">
        <f t="shared" si="17"/>
        <v>43.6</v>
      </c>
    </row>
    <row r="1033" spans="1:23" s="161" customFormat="1" ht="15" x14ac:dyDescent="0.3">
      <c r="A1033" s="180" t="s">
        <v>3303</v>
      </c>
      <c r="B1033" s="158" t="s">
        <v>3304</v>
      </c>
      <c r="C1033" s="181" t="s">
        <v>3305</v>
      </c>
      <c r="D1033" s="157" t="s">
        <v>211</v>
      </c>
      <c r="E1033" s="8" t="s">
        <v>71</v>
      </c>
      <c r="F1033" s="8" t="s">
        <v>5081</v>
      </c>
      <c r="G1033" s="10" t="s">
        <v>72</v>
      </c>
      <c r="H1033" s="10">
        <v>0</v>
      </c>
      <c r="I1033" s="8" t="s">
        <v>73</v>
      </c>
      <c r="J1033" s="72">
        <v>0</v>
      </c>
      <c r="K1033" s="163">
        <v>282</v>
      </c>
      <c r="L1033" s="163">
        <v>31</v>
      </c>
      <c r="M1033" s="163">
        <v>1</v>
      </c>
      <c r="N1033" s="163">
        <v>213</v>
      </c>
      <c r="O1033" s="163">
        <v>2</v>
      </c>
      <c r="P1033" s="163">
        <v>63</v>
      </c>
      <c r="Q1033" s="164">
        <v>4</v>
      </c>
      <c r="R1033" s="164">
        <v>20</v>
      </c>
      <c r="S1033" s="164">
        <v>9</v>
      </c>
      <c r="T1033" s="164">
        <v>1.8</v>
      </c>
      <c r="U1033" s="164">
        <v>2</v>
      </c>
      <c r="V1033" s="164">
        <v>2</v>
      </c>
      <c r="W1033" s="165">
        <f t="shared" si="17"/>
        <v>38.799999999999997</v>
      </c>
    </row>
    <row r="1034" spans="1:23" s="161" customFormat="1" ht="15" x14ac:dyDescent="0.3">
      <c r="A1034" s="180" t="s">
        <v>3306</v>
      </c>
      <c r="B1034" s="158" t="s">
        <v>3307</v>
      </c>
      <c r="C1034" s="181" t="s">
        <v>3308</v>
      </c>
      <c r="D1034" s="157" t="s">
        <v>85</v>
      </c>
      <c r="E1034" s="8" t="s">
        <v>5082</v>
      </c>
      <c r="F1034" s="8" t="s">
        <v>5084</v>
      </c>
      <c r="G1034" s="10" t="s">
        <v>72</v>
      </c>
      <c r="H1034" s="10">
        <v>0</v>
      </c>
      <c r="I1034" s="8" t="s">
        <v>73</v>
      </c>
      <c r="J1034" s="72">
        <v>0</v>
      </c>
      <c r="K1034" s="163">
        <v>588</v>
      </c>
      <c r="L1034" s="163">
        <v>0</v>
      </c>
      <c r="M1034" s="163">
        <v>0</v>
      </c>
      <c r="N1034" s="163">
        <v>351</v>
      </c>
      <c r="O1034" s="163">
        <v>28</v>
      </c>
      <c r="P1034" s="163">
        <v>87</v>
      </c>
      <c r="Q1034" s="164">
        <v>12</v>
      </c>
      <c r="R1034" s="164">
        <v>40</v>
      </c>
      <c r="S1034" s="164">
        <v>2.7</v>
      </c>
      <c r="T1034" s="164">
        <v>5</v>
      </c>
      <c r="U1034" s="164">
        <v>3</v>
      </c>
      <c r="V1034" s="164">
        <v>5</v>
      </c>
      <c r="W1034" s="165">
        <f t="shared" si="17"/>
        <v>67.7</v>
      </c>
    </row>
    <row r="1035" spans="1:23" s="161" customFormat="1" ht="15" x14ac:dyDescent="0.3">
      <c r="A1035" s="180" t="s">
        <v>3309</v>
      </c>
      <c r="B1035" s="158" t="s">
        <v>865</v>
      </c>
      <c r="C1035" s="181" t="s">
        <v>3310</v>
      </c>
      <c r="D1035" s="157" t="s">
        <v>211</v>
      </c>
      <c r="E1035" s="8" t="s">
        <v>71</v>
      </c>
      <c r="F1035" s="8" t="s">
        <v>5081</v>
      </c>
      <c r="G1035" s="10" t="s">
        <v>72</v>
      </c>
      <c r="H1035" s="10">
        <v>0</v>
      </c>
      <c r="I1035" s="8" t="s">
        <v>73</v>
      </c>
      <c r="J1035" s="72">
        <v>0</v>
      </c>
      <c r="K1035" s="163">
        <v>479</v>
      </c>
      <c r="L1035" s="163">
        <v>43</v>
      </c>
      <c r="M1035" s="163">
        <v>1</v>
      </c>
      <c r="N1035" s="163">
        <v>466</v>
      </c>
      <c r="O1035" s="163">
        <v>156</v>
      </c>
      <c r="P1035" s="163">
        <v>115</v>
      </c>
      <c r="Q1035" s="164">
        <v>6</v>
      </c>
      <c r="R1035" s="164">
        <v>37</v>
      </c>
      <c r="S1035" s="164">
        <v>14.6</v>
      </c>
      <c r="T1035" s="164">
        <v>6.6</v>
      </c>
      <c r="U1035" s="164">
        <v>3</v>
      </c>
      <c r="V1035" s="164">
        <v>4</v>
      </c>
      <c r="W1035" s="165">
        <f t="shared" ref="W1035:W1098" si="18">SUM(Q1035:V1035)</f>
        <v>71.2</v>
      </c>
    </row>
    <row r="1036" spans="1:23" s="161" customFormat="1" ht="15" x14ac:dyDescent="0.3">
      <c r="A1036" s="180" t="s">
        <v>3311</v>
      </c>
      <c r="B1036" s="158" t="s">
        <v>3312</v>
      </c>
      <c r="C1036" s="181" t="s">
        <v>3313</v>
      </c>
      <c r="D1036" s="157" t="s">
        <v>211</v>
      </c>
      <c r="E1036" s="8" t="s">
        <v>71</v>
      </c>
      <c r="F1036" s="8" t="s">
        <v>5081</v>
      </c>
      <c r="G1036" s="10" t="s">
        <v>72</v>
      </c>
      <c r="H1036" s="10">
        <v>0</v>
      </c>
      <c r="I1036" s="8" t="s">
        <v>73</v>
      </c>
      <c r="J1036" s="72">
        <v>0</v>
      </c>
      <c r="K1036" s="163">
        <v>589</v>
      </c>
      <c r="L1036" s="163">
        <v>31</v>
      </c>
      <c r="M1036" s="163">
        <v>2</v>
      </c>
      <c r="N1036" s="163">
        <v>476</v>
      </c>
      <c r="O1036" s="163">
        <v>87</v>
      </c>
      <c r="P1036" s="163">
        <v>87</v>
      </c>
      <c r="Q1036" s="164">
        <v>2</v>
      </c>
      <c r="R1036" s="164">
        <v>46</v>
      </c>
      <c r="S1036" s="164">
        <v>18.7</v>
      </c>
      <c r="T1036" s="164">
        <v>2.8</v>
      </c>
      <c r="U1036" s="164">
        <v>3</v>
      </c>
      <c r="V1036" s="164">
        <v>3</v>
      </c>
      <c r="W1036" s="165">
        <f t="shared" si="18"/>
        <v>75.5</v>
      </c>
    </row>
    <row r="1037" spans="1:23" s="161" customFormat="1" ht="15" x14ac:dyDescent="0.3">
      <c r="A1037" s="180" t="s">
        <v>3314</v>
      </c>
      <c r="B1037" s="158" t="s">
        <v>3315</v>
      </c>
      <c r="C1037" s="181" t="s">
        <v>3316</v>
      </c>
      <c r="D1037" s="157" t="s">
        <v>5079</v>
      </c>
      <c r="E1037" s="8" t="s">
        <v>92</v>
      </c>
      <c r="F1037" s="8" t="s">
        <v>92</v>
      </c>
      <c r="G1037" s="10" t="s">
        <v>72</v>
      </c>
      <c r="H1037" s="10">
        <v>0</v>
      </c>
      <c r="I1037" s="8" t="s">
        <v>73</v>
      </c>
      <c r="J1037" s="72">
        <v>0</v>
      </c>
      <c r="K1037" s="163">
        <v>409</v>
      </c>
      <c r="L1037" s="163">
        <v>0</v>
      </c>
      <c r="M1037" s="163">
        <v>0</v>
      </c>
      <c r="N1037" s="163">
        <v>320</v>
      </c>
      <c r="O1037" s="163">
        <v>166</v>
      </c>
      <c r="P1037" s="163">
        <v>409</v>
      </c>
      <c r="Q1037" s="164">
        <v>17</v>
      </c>
      <c r="R1037" s="164">
        <v>117</v>
      </c>
      <c r="S1037" s="164">
        <v>160.69999999999999</v>
      </c>
      <c r="T1037" s="164">
        <v>31.8</v>
      </c>
      <c r="U1037" s="164">
        <v>4</v>
      </c>
      <c r="V1037" s="164">
        <v>5</v>
      </c>
      <c r="W1037" s="165">
        <f t="shared" si="18"/>
        <v>335.5</v>
      </c>
    </row>
    <row r="1038" spans="1:23" s="161" customFormat="1" ht="15" x14ac:dyDescent="0.3">
      <c r="A1038" s="180" t="s">
        <v>3317</v>
      </c>
      <c r="B1038" s="158" t="s">
        <v>3318</v>
      </c>
      <c r="C1038" s="181" t="s">
        <v>3319</v>
      </c>
      <c r="D1038" s="157" t="s">
        <v>5079</v>
      </c>
      <c r="E1038" s="8" t="s">
        <v>92</v>
      </c>
      <c r="F1038" s="8" t="s">
        <v>92</v>
      </c>
      <c r="G1038" s="10" t="s">
        <v>72</v>
      </c>
      <c r="H1038" s="10">
        <v>0</v>
      </c>
      <c r="I1038" s="8" t="s">
        <v>73</v>
      </c>
      <c r="J1038" s="72">
        <v>0</v>
      </c>
      <c r="K1038" s="163">
        <v>494</v>
      </c>
      <c r="L1038" s="163">
        <v>11</v>
      </c>
      <c r="M1038" s="163">
        <v>11</v>
      </c>
      <c r="N1038" s="163">
        <v>403</v>
      </c>
      <c r="O1038" s="163">
        <v>80</v>
      </c>
      <c r="P1038" s="163">
        <v>494</v>
      </c>
      <c r="Q1038" s="164">
        <v>22</v>
      </c>
      <c r="R1038" s="164">
        <v>111</v>
      </c>
      <c r="S1038" s="164">
        <v>157.69999999999999</v>
      </c>
      <c r="T1038" s="164">
        <v>26.6</v>
      </c>
      <c r="U1038" s="164">
        <v>5</v>
      </c>
      <c r="V1038" s="164">
        <v>4</v>
      </c>
      <c r="W1038" s="165">
        <f t="shared" si="18"/>
        <v>326.3</v>
      </c>
    </row>
    <row r="1039" spans="1:23" s="161" customFormat="1" ht="15" x14ac:dyDescent="0.3">
      <c r="A1039" s="180" t="s">
        <v>3320</v>
      </c>
      <c r="B1039" s="158" t="s">
        <v>3321</v>
      </c>
      <c r="C1039" s="181" t="s">
        <v>3322</v>
      </c>
      <c r="D1039" s="157" t="s">
        <v>86</v>
      </c>
      <c r="E1039" s="8" t="s">
        <v>5085</v>
      </c>
      <c r="F1039" s="8" t="s">
        <v>5084</v>
      </c>
      <c r="G1039" s="10" t="s">
        <v>72</v>
      </c>
      <c r="H1039" s="10">
        <v>0</v>
      </c>
      <c r="I1039" s="8" t="s">
        <v>73</v>
      </c>
      <c r="J1039" s="72">
        <v>0</v>
      </c>
      <c r="K1039" s="163">
        <v>549</v>
      </c>
      <c r="L1039" s="163">
        <v>0</v>
      </c>
      <c r="M1039" s="163">
        <v>0</v>
      </c>
      <c r="N1039" s="163">
        <v>417</v>
      </c>
      <c r="O1039" s="163">
        <v>16</v>
      </c>
      <c r="P1039" s="163">
        <v>93</v>
      </c>
      <c r="Q1039" s="164">
        <v>13</v>
      </c>
      <c r="R1039" s="164">
        <v>26</v>
      </c>
      <c r="S1039" s="164">
        <v>4</v>
      </c>
      <c r="T1039" s="164">
        <v>4</v>
      </c>
      <c r="U1039" s="164">
        <v>3</v>
      </c>
      <c r="V1039" s="164">
        <v>5</v>
      </c>
      <c r="W1039" s="165">
        <f t="shared" si="18"/>
        <v>55</v>
      </c>
    </row>
    <row r="1040" spans="1:23" s="161" customFormat="1" ht="30" x14ac:dyDescent="0.3">
      <c r="A1040" s="180" t="s">
        <v>3323</v>
      </c>
      <c r="B1040" s="158" t="s">
        <v>3324</v>
      </c>
      <c r="C1040" s="181" t="s">
        <v>3325</v>
      </c>
      <c r="D1040" s="157" t="s">
        <v>85</v>
      </c>
      <c r="E1040" s="8" t="s">
        <v>5082</v>
      </c>
      <c r="F1040" s="8" t="s">
        <v>5084</v>
      </c>
      <c r="G1040" s="10" t="s">
        <v>72</v>
      </c>
      <c r="H1040" s="10">
        <v>0</v>
      </c>
      <c r="I1040" s="8" t="s">
        <v>73</v>
      </c>
      <c r="J1040" s="72">
        <v>0</v>
      </c>
      <c r="K1040" s="163">
        <v>546</v>
      </c>
      <c r="L1040" s="163">
        <v>0</v>
      </c>
      <c r="M1040" s="163">
        <v>0</v>
      </c>
      <c r="N1040" s="163">
        <v>404</v>
      </c>
      <c r="O1040" s="163">
        <v>21</v>
      </c>
      <c r="P1040" s="163">
        <v>89</v>
      </c>
      <c r="Q1040" s="164">
        <v>4</v>
      </c>
      <c r="R1040" s="164">
        <v>32</v>
      </c>
      <c r="S1040" s="164">
        <v>3</v>
      </c>
      <c r="T1040" s="164">
        <v>2</v>
      </c>
      <c r="U1040" s="164">
        <v>4</v>
      </c>
      <c r="V1040" s="164">
        <v>5</v>
      </c>
      <c r="W1040" s="165">
        <f t="shared" si="18"/>
        <v>50</v>
      </c>
    </row>
    <row r="1041" spans="1:23" s="161" customFormat="1" ht="15" x14ac:dyDescent="0.3">
      <c r="A1041" s="180" t="s">
        <v>3326</v>
      </c>
      <c r="B1041" s="158" t="s">
        <v>3327</v>
      </c>
      <c r="C1041" s="181" t="s">
        <v>3328</v>
      </c>
      <c r="D1041" s="157" t="s">
        <v>86</v>
      </c>
      <c r="E1041" s="8" t="s">
        <v>5085</v>
      </c>
      <c r="F1041" s="8" t="s">
        <v>5084</v>
      </c>
      <c r="G1041" s="10" t="s">
        <v>72</v>
      </c>
      <c r="H1041" s="10">
        <v>0</v>
      </c>
      <c r="I1041" s="8" t="s">
        <v>73</v>
      </c>
      <c r="J1041" s="72">
        <v>0</v>
      </c>
      <c r="K1041" s="163">
        <v>334</v>
      </c>
      <c r="L1041" s="163">
        <v>0</v>
      </c>
      <c r="M1041" s="163">
        <v>0</v>
      </c>
      <c r="N1041" s="163">
        <v>257</v>
      </c>
      <c r="O1041" s="163">
        <v>62</v>
      </c>
      <c r="P1041" s="163">
        <v>64</v>
      </c>
      <c r="Q1041" s="164">
        <v>4</v>
      </c>
      <c r="R1041" s="164">
        <v>22</v>
      </c>
      <c r="S1041" s="164">
        <v>6.2</v>
      </c>
      <c r="T1041" s="164">
        <v>5.9</v>
      </c>
      <c r="U1041" s="164">
        <v>2</v>
      </c>
      <c r="V1041" s="164">
        <v>2</v>
      </c>
      <c r="W1041" s="165">
        <f t="shared" si="18"/>
        <v>42.1</v>
      </c>
    </row>
    <row r="1042" spans="1:23" s="161" customFormat="1" ht="15" x14ac:dyDescent="0.3">
      <c r="A1042" s="180" t="s">
        <v>3329</v>
      </c>
      <c r="B1042" s="158" t="s">
        <v>3330</v>
      </c>
      <c r="C1042" s="181" t="s">
        <v>3331</v>
      </c>
      <c r="D1042" s="157" t="s">
        <v>86</v>
      </c>
      <c r="E1042" s="8" t="s">
        <v>5085</v>
      </c>
      <c r="F1042" s="8" t="s">
        <v>5084</v>
      </c>
      <c r="G1042" s="10" t="s">
        <v>72</v>
      </c>
      <c r="H1042" s="10">
        <v>0</v>
      </c>
      <c r="I1042" s="8" t="s">
        <v>73</v>
      </c>
      <c r="J1042" s="72">
        <v>0</v>
      </c>
      <c r="K1042" s="163">
        <v>269</v>
      </c>
      <c r="L1042" s="163">
        <v>0</v>
      </c>
      <c r="M1042" s="163">
        <v>0</v>
      </c>
      <c r="N1042" s="163">
        <v>197</v>
      </c>
      <c r="O1042" s="163">
        <v>1</v>
      </c>
      <c r="P1042" s="163">
        <v>24</v>
      </c>
      <c r="Q1042" s="164">
        <v>0</v>
      </c>
      <c r="R1042" s="164">
        <v>18</v>
      </c>
      <c r="S1042" s="164">
        <v>2</v>
      </c>
      <c r="T1042" s="164">
        <v>2</v>
      </c>
      <c r="U1042" s="164">
        <v>2</v>
      </c>
      <c r="V1042" s="164">
        <v>3</v>
      </c>
      <c r="W1042" s="165">
        <f t="shared" si="18"/>
        <v>27</v>
      </c>
    </row>
    <row r="1043" spans="1:23" s="161" customFormat="1" ht="15" x14ac:dyDescent="0.3">
      <c r="A1043" s="180" t="s">
        <v>3332</v>
      </c>
      <c r="B1043" s="158" t="s">
        <v>3333</v>
      </c>
      <c r="C1043" s="181" t="s">
        <v>3334</v>
      </c>
      <c r="D1043" s="157" t="s">
        <v>85</v>
      </c>
      <c r="E1043" s="8" t="s">
        <v>5082</v>
      </c>
      <c r="F1043" s="8" t="s">
        <v>5084</v>
      </c>
      <c r="G1043" s="10" t="s">
        <v>72</v>
      </c>
      <c r="H1043" s="10">
        <v>0</v>
      </c>
      <c r="I1043" s="8" t="s">
        <v>73</v>
      </c>
      <c r="J1043" s="72">
        <v>0</v>
      </c>
      <c r="K1043" s="163">
        <v>953</v>
      </c>
      <c r="L1043" s="163">
        <v>0</v>
      </c>
      <c r="M1043" s="163">
        <v>0</v>
      </c>
      <c r="N1043" s="163">
        <v>692</v>
      </c>
      <c r="O1043" s="163">
        <v>19</v>
      </c>
      <c r="P1043" s="163">
        <v>122</v>
      </c>
      <c r="Q1043" s="164">
        <v>19</v>
      </c>
      <c r="R1043" s="164">
        <v>52</v>
      </c>
      <c r="S1043" s="164">
        <v>13.4</v>
      </c>
      <c r="T1043" s="164">
        <v>7.8</v>
      </c>
      <c r="U1043" s="164">
        <v>4</v>
      </c>
      <c r="V1043" s="164">
        <v>4</v>
      </c>
      <c r="W1043" s="165">
        <f t="shared" si="18"/>
        <v>100.2</v>
      </c>
    </row>
    <row r="1044" spans="1:23" s="161" customFormat="1" ht="15" x14ac:dyDescent="0.3">
      <c r="A1044" s="180" t="s">
        <v>3335</v>
      </c>
      <c r="B1044" s="158" t="s">
        <v>3336</v>
      </c>
      <c r="C1044" s="181" t="s">
        <v>3337</v>
      </c>
      <c r="D1044" s="157" t="s">
        <v>86</v>
      </c>
      <c r="E1044" s="8" t="s">
        <v>5085</v>
      </c>
      <c r="F1044" s="8" t="s">
        <v>5084</v>
      </c>
      <c r="G1044" s="10" t="s">
        <v>72</v>
      </c>
      <c r="H1044" s="10">
        <v>0</v>
      </c>
      <c r="I1044" s="8" t="s">
        <v>73</v>
      </c>
      <c r="J1044" s="72">
        <v>0</v>
      </c>
      <c r="K1044" s="163">
        <v>429</v>
      </c>
      <c r="L1044" s="163">
        <v>0</v>
      </c>
      <c r="M1044" s="163">
        <v>0</v>
      </c>
      <c r="N1044" s="163">
        <v>374</v>
      </c>
      <c r="O1044" s="163">
        <v>339</v>
      </c>
      <c r="P1044" s="163">
        <v>9</v>
      </c>
      <c r="Q1044" s="164">
        <v>4</v>
      </c>
      <c r="R1044" s="164">
        <v>27</v>
      </c>
      <c r="S1044" s="164">
        <v>1</v>
      </c>
      <c r="T1044" s="164">
        <v>2</v>
      </c>
      <c r="U1044" s="164">
        <v>2</v>
      </c>
      <c r="V1044" s="164">
        <v>5</v>
      </c>
      <c r="W1044" s="165">
        <f t="shared" si="18"/>
        <v>41</v>
      </c>
    </row>
    <row r="1045" spans="1:23" s="161" customFormat="1" ht="15" x14ac:dyDescent="0.3">
      <c r="A1045" s="180" t="s">
        <v>3338</v>
      </c>
      <c r="B1045" s="158" t="s">
        <v>3339</v>
      </c>
      <c r="C1045" s="181" t="s">
        <v>3340</v>
      </c>
      <c r="D1045" s="157" t="s">
        <v>86</v>
      </c>
      <c r="E1045" s="8" t="s">
        <v>5085</v>
      </c>
      <c r="F1045" s="8" t="s">
        <v>5084</v>
      </c>
      <c r="G1045" s="10" t="s">
        <v>72</v>
      </c>
      <c r="H1045" s="10">
        <v>0</v>
      </c>
      <c r="I1045" s="8" t="s">
        <v>73</v>
      </c>
      <c r="J1045" s="72">
        <v>0</v>
      </c>
      <c r="K1045" s="163">
        <v>639</v>
      </c>
      <c r="L1045" s="163">
        <v>0</v>
      </c>
      <c r="M1045" s="163">
        <v>0</v>
      </c>
      <c r="N1045" s="163">
        <v>520</v>
      </c>
      <c r="O1045" s="163">
        <v>28</v>
      </c>
      <c r="P1045" s="163">
        <v>85</v>
      </c>
      <c r="Q1045" s="164">
        <v>3</v>
      </c>
      <c r="R1045" s="164">
        <v>31</v>
      </c>
      <c r="S1045" s="164">
        <v>3.3</v>
      </c>
      <c r="T1045" s="164">
        <v>3</v>
      </c>
      <c r="U1045" s="164">
        <v>3</v>
      </c>
      <c r="V1045" s="164">
        <v>2</v>
      </c>
      <c r="W1045" s="165">
        <f t="shared" si="18"/>
        <v>45.3</v>
      </c>
    </row>
    <row r="1046" spans="1:23" s="161" customFormat="1" ht="15" x14ac:dyDescent="0.3">
      <c r="A1046" s="180" t="s">
        <v>3341</v>
      </c>
      <c r="B1046" s="158" t="s">
        <v>3342</v>
      </c>
      <c r="C1046" s="181" t="s">
        <v>3343</v>
      </c>
      <c r="D1046" s="157" t="s">
        <v>86</v>
      </c>
      <c r="E1046" s="8" t="s">
        <v>5085</v>
      </c>
      <c r="F1046" s="8" t="s">
        <v>5084</v>
      </c>
      <c r="G1046" s="10" t="s">
        <v>72</v>
      </c>
      <c r="H1046" s="10">
        <v>0</v>
      </c>
      <c r="I1046" s="8" t="s">
        <v>73</v>
      </c>
      <c r="J1046" s="72">
        <v>0</v>
      </c>
      <c r="K1046" s="163">
        <v>456</v>
      </c>
      <c r="L1046" s="163">
        <v>0</v>
      </c>
      <c r="M1046" s="163">
        <v>0</v>
      </c>
      <c r="N1046" s="163">
        <v>309</v>
      </c>
      <c r="O1046" s="163">
        <v>26</v>
      </c>
      <c r="P1046" s="163">
        <v>63</v>
      </c>
      <c r="Q1046" s="164">
        <v>1</v>
      </c>
      <c r="R1046" s="164">
        <v>27</v>
      </c>
      <c r="S1046" s="164">
        <v>3</v>
      </c>
      <c r="T1046" s="164">
        <v>3</v>
      </c>
      <c r="U1046" s="164">
        <v>3</v>
      </c>
      <c r="V1046" s="164">
        <v>4</v>
      </c>
      <c r="W1046" s="165">
        <f t="shared" si="18"/>
        <v>41</v>
      </c>
    </row>
    <row r="1047" spans="1:23" s="161" customFormat="1" ht="15" x14ac:dyDescent="0.3">
      <c r="A1047" s="180" t="s">
        <v>3344</v>
      </c>
      <c r="B1047" s="158" t="s">
        <v>3345</v>
      </c>
      <c r="C1047" s="181" t="s">
        <v>3346</v>
      </c>
      <c r="D1047" s="157" t="s">
        <v>213</v>
      </c>
      <c r="E1047" s="8" t="s">
        <v>71</v>
      </c>
      <c r="F1047" s="8" t="s">
        <v>5083</v>
      </c>
      <c r="G1047" s="10" t="s">
        <v>72</v>
      </c>
      <c r="H1047" s="10">
        <v>0</v>
      </c>
      <c r="I1047" s="8" t="s">
        <v>73</v>
      </c>
      <c r="J1047" s="72">
        <v>0</v>
      </c>
      <c r="K1047" s="163">
        <v>622</v>
      </c>
      <c r="L1047" s="163">
        <v>15</v>
      </c>
      <c r="M1047" s="163">
        <v>1</v>
      </c>
      <c r="N1047" s="163">
        <v>331</v>
      </c>
      <c r="O1047" s="163">
        <v>20</v>
      </c>
      <c r="P1047" s="163">
        <v>136</v>
      </c>
      <c r="Q1047" s="164">
        <v>2</v>
      </c>
      <c r="R1047" s="164">
        <v>50</v>
      </c>
      <c r="S1047" s="164">
        <v>16.5</v>
      </c>
      <c r="T1047" s="164">
        <v>5.8</v>
      </c>
      <c r="U1047" s="164">
        <v>2</v>
      </c>
      <c r="V1047" s="164">
        <v>3</v>
      </c>
      <c r="W1047" s="165">
        <f t="shared" si="18"/>
        <v>79.3</v>
      </c>
    </row>
    <row r="1048" spans="1:23" s="161" customFormat="1" ht="15" x14ac:dyDescent="0.3">
      <c r="A1048" s="180" t="s">
        <v>3347</v>
      </c>
      <c r="B1048" s="158" t="s">
        <v>3348</v>
      </c>
      <c r="C1048" s="181" t="s">
        <v>3349</v>
      </c>
      <c r="D1048" s="157" t="s">
        <v>86</v>
      </c>
      <c r="E1048" s="8" t="s">
        <v>5085</v>
      </c>
      <c r="F1048" s="8" t="s">
        <v>5084</v>
      </c>
      <c r="G1048" s="10" t="s">
        <v>72</v>
      </c>
      <c r="H1048" s="10">
        <v>0</v>
      </c>
      <c r="I1048" s="8" t="s">
        <v>73</v>
      </c>
      <c r="J1048" s="72">
        <v>0</v>
      </c>
      <c r="K1048" s="163">
        <v>414</v>
      </c>
      <c r="L1048" s="163">
        <v>0</v>
      </c>
      <c r="M1048" s="163">
        <v>0</v>
      </c>
      <c r="N1048" s="163">
        <v>320</v>
      </c>
      <c r="O1048" s="163">
        <v>30</v>
      </c>
      <c r="P1048" s="163">
        <v>71</v>
      </c>
      <c r="Q1048" s="164">
        <v>8</v>
      </c>
      <c r="R1048" s="164">
        <v>19</v>
      </c>
      <c r="S1048" s="164">
        <v>2</v>
      </c>
      <c r="T1048" s="164">
        <v>1</v>
      </c>
      <c r="U1048" s="164">
        <v>3</v>
      </c>
      <c r="V1048" s="164">
        <v>4</v>
      </c>
      <c r="W1048" s="165">
        <f t="shared" si="18"/>
        <v>37</v>
      </c>
    </row>
    <row r="1049" spans="1:23" s="161" customFormat="1" ht="15" x14ac:dyDescent="0.3">
      <c r="A1049" s="180" t="s">
        <v>3350</v>
      </c>
      <c r="B1049" s="158" t="s">
        <v>3351</v>
      </c>
      <c r="C1049" s="181" t="s">
        <v>3352</v>
      </c>
      <c r="D1049" s="157" t="s">
        <v>213</v>
      </c>
      <c r="E1049" s="8" t="s">
        <v>71</v>
      </c>
      <c r="F1049" s="8" t="s">
        <v>5083</v>
      </c>
      <c r="G1049" s="10" t="s">
        <v>72</v>
      </c>
      <c r="H1049" s="10">
        <v>0</v>
      </c>
      <c r="I1049" s="8" t="s">
        <v>73</v>
      </c>
      <c r="J1049" s="72">
        <v>0</v>
      </c>
      <c r="K1049" s="163">
        <v>633</v>
      </c>
      <c r="L1049" s="163">
        <v>0</v>
      </c>
      <c r="M1049" s="163">
        <v>0</v>
      </c>
      <c r="N1049" s="163">
        <v>495</v>
      </c>
      <c r="O1049" s="163">
        <v>104</v>
      </c>
      <c r="P1049" s="163">
        <v>88</v>
      </c>
      <c r="Q1049" s="164">
        <v>6</v>
      </c>
      <c r="R1049" s="164">
        <v>44</v>
      </c>
      <c r="S1049" s="164">
        <v>12.2</v>
      </c>
      <c r="T1049" s="164">
        <v>3.7</v>
      </c>
      <c r="U1049" s="164">
        <v>2</v>
      </c>
      <c r="V1049" s="164">
        <v>3</v>
      </c>
      <c r="W1049" s="165">
        <f t="shared" si="18"/>
        <v>70.900000000000006</v>
      </c>
    </row>
    <row r="1050" spans="1:23" s="161" customFormat="1" ht="15" x14ac:dyDescent="0.3">
      <c r="A1050" s="180" t="s">
        <v>3353</v>
      </c>
      <c r="B1050" s="158" t="s">
        <v>3354</v>
      </c>
      <c r="C1050" s="181" t="s">
        <v>3355</v>
      </c>
      <c r="D1050" s="157" t="s">
        <v>213</v>
      </c>
      <c r="E1050" s="8" t="s">
        <v>71</v>
      </c>
      <c r="F1050" s="8" t="s">
        <v>5083</v>
      </c>
      <c r="G1050" s="10" t="s">
        <v>72</v>
      </c>
      <c r="H1050" s="10">
        <v>0</v>
      </c>
      <c r="I1050" s="8" t="s">
        <v>73</v>
      </c>
      <c r="J1050" s="72">
        <v>0</v>
      </c>
      <c r="K1050" s="163">
        <v>741</v>
      </c>
      <c r="L1050" s="163">
        <v>15</v>
      </c>
      <c r="M1050" s="163">
        <v>1</v>
      </c>
      <c r="N1050" s="163">
        <v>479</v>
      </c>
      <c r="O1050" s="163">
        <v>3</v>
      </c>
      <c r="P1050" s="163">
        <v>122</v>
      </c>
      <c r="Q1050" s="164">
        <v>4</v>
      </c>
      <c r="R1050" s="164">
        <v>47</v>
      </c>
      <c r="S1050" s="164">
        <v>15.5</v>
      </c>
      <c r="T1050" s="164">
        <v>2</v>
      </c>
      <c r="U1050" s="164">
        <v>3</v>
      </c>
      <c r="V1050" s="164">
        <v>3</v>
      </c>
      <c r="W1050" s="165">
        <f t="shared" si="18"/>
        <v>74.5</v>
      </c>
    </row>
    <row r="1051" spans="1:23" s="161" customFormat="1" ht="30" x14ac:dyDescent="0.3">
      <c r="A1051" s="180" t="s">
        <v>3356</v>
      </c>
      <c r="B1051" s="158" t="s">
        <v>3357</v>
      </c>
      <c r="C1051" s="181" t="s">
        <v>3358</v>
      </c>
      <c r="D1051" s="157" t="s">
        <v>86</v>
      </c>
      <c r="E1051" s="8" t="s">
        <v>5085</v>
      </c>
      <c r="F1051" s="8" t="s">
        <v>5084</v>
      </c>
      <c r="G1051" s="10" t="s">
        <v>72</v>
      </c>
      <c r="H1051" s="10">
        <v>0</v>
      </c>
      <c r="I1051" s="8" t="s">
        <v>73</v>
      </c>
      <c r="J1051" s="72">
        <v>0</v>
      </c>
      <c r="K1051" s="163">
        <v>431</v>
      </c>
      <c r="L1051" s="163">
        <v>0</v>
      </c>
      <c r="M1051" s="163">
        <v>0</v>
      </c>
      <c r="N1051" s="163">
        <v>309</v>
      </c>
      <c r="O1051" s="163">
        <v>29</v>
      </c>
      <c r="P1051" s="163">
        <v>66</v>
      </c>
      <c r="Q1051" s="164">
        <v>1</v>
      </c>
      <c r="R1051" s="164">
        <v>27</v>
      </c>
      <c r="S1051" s="164">
        <v>8</v>
      </c>
      <c r="T1051" s="164">
        <v>4</v>
      </c>
      <c r="U1051" s="164">
        <v>4</v>
      </c>
      <c r="V1051" s="164">
        <v>3</v>
      </c>
      <c r="W1051" s="165">
        <f t="shared" si="18"/>
        <v>47</v>
      </c>
    </row>
    <row r="1052" spans="1:23" s="161" customFormat="1" ht="15" x14ac:dyDescent="0.3">
      <c r="A1052" s="180" t="s">
        <v>3359</v>
      </c>
      <c r="B1052" s="158" t="s">
        <v>3360</v>
      </c>
      <c r="C1052" s="181" t="s">
        <v>3361</v>
      </c>
      <c r="D1052" s="157" t="s">
        <v>211</v>
      </c>
      <c r="E1052" s="8" t="s">
        <v>71</v>
      </c>
      <c r="F1052" s="8" t="s">
        <v>5081</v>
      </c>
      <c r="G1052" s="10" t="s">
        <v>72</v>
      </c>
      <c r="H1052" s="10">
        <v>0</v>
      </c>
      <c r="I1052" s="8" t="s">
        <v>73</v>
      </c>
      <c r="J1052" s="72">
        <v>0</v>
      </c>
      <c r="K1052" s="163">
        <v>274</v>
      </c>
      <c r="L1052" s="163">
        <v>31</v>
      </c>
      <c r="M1052" s="163">
        <v>5</v>
      </c>
      <c r="N1052" s="163">
        <v>256</v>
      </c>
      <c r="O1052" s="163">
        <v>40</v>
      </c>
      <c r="P1052" s="163">
        <v>44</v>
      </c>
      <c r="Q1052" s="164">
        <v>4</v>
      </c>
      <c r="R1052" s="164">
        <v>22</v>
      </c>
      <c r="S1052" s="164">
        <v>11.2</v>
      </c>
      <c r="T1052" s="164">
        <v>0.9</v>
      </c>
      <c r="U1052" s="164">
        <v>2</v>
      </c>
      <c r="V1052" s="164">
        <v>2</v>
      </c>
      <c r="W1052" s="165">
        <f t="shared" si="18"/>
        <v>42.1</v>
      </c>
    </row>
    <row r="1053" spans="1:23" s="161" customFormat="1" ht="15" x14ac:dyDescent="0.3">
      <c r="A1053" s="180" t="s">
        <v>3362</v>
      </c>
      <c r="B1053" s="158" t="s">
        <v>3363</v>
      </c>
      <c r="C1053" s="181" t="s">
        <v>3364</v>
      </c>
      <c r="D1053" s="157" t="s">
        <v>5079</v>
      </c>
      <c r="E1053" s="8" t="s">
        <v>92</v>
      </c>
      <c r="F1053" s="8" t="s">
        <v>92</v>
      </c>
      <c r="G1053" s="10" t="s">
        <v>72</v>
      </c>
      <c r="H1053" s="10">
        <v>0</v>
      </c>
      <c r="I1053" s="8" t="s">
        <v>73</v>
      </c>
      <c r="J1053" s="72">
        <v>0</v>
      </c>
      <c r="K1053" s="163">
        <v>578</v>
      </c>
      <c r="L1053" s="163">
        <v>0</v>
      </c>
      <c r="M1053" s="163">
        <v>0</v>
      </c>
      <c r="N1053" s="163">
        <v>459</v>
      </c>
      <c r="O1053" s="163">
        <v>243</v>
      </c>
      <c r="P1053" s="163">
        <v>578</v>
      </c>
      <c r="Q1053" s="164">
        <v>42</v>
      </c>
      <c r="R1053" s="164">
        <v>62</v>
      </c>
      <c r="S1053" s="164">
        <v>148.5</v>
      </c>
      <c r="T1053" s="164">
        <v>20</v>
      </c>
      <c r="U1053" s="164">
        <v>5</v>
      </c>
      <c r="V1053" s="164">
        <v>4</v>
      </c>
      <c r="W1053" s="165">
        <f t="shared" si="18"/>
        <v>281.5</v>
      </c>
    </row>
    <row r="1054" spans="1:23" s="161" customFormat="1" ht="15" x14ac:dyDescent="0.3">
      <c r="A1054" s="180" t="s">
        <v>3365</v>
      </c>
      <c r="B1054" s="158" t="s">
        <v>3366</v>
      </c>
      <c r="C1054" s="181" t="s">
        <v>3367</v>
      </c>
      <c r="D1054" s="157" t="s">
        <v>211</v>
      </c>
      <c r="E1054" s="8" t="s">
        <v>71</v>
      </c>
      <c r="F1054" s="8" t="s">
        <v>5081</v>
      </c>
      <c r="G1054" s="10" t="s">
        <v>72</v>
      </c>
      <c r="H1054" s="10">
        <v>0</v>
      </c>
      <c r="I1054" s="8" t="s">
        <v>73</v>
      </c>
      <c r="J1054" s="72">
        <v>0</v>
      </c>
      <c r="K1054" s="163">
        <v>652</v>
      </c>
      <c r="L1054" s="163">
        <v>0</v>
      </c>
      <c r="M1054" s="163">
        <v>0</v>
      </c>
      <c r="N1054" s="163">
        <v>615</v>
      </c>
      <c r="O1054" s="163">
        <v>233</v>
      </c>
      <c r="P1054" s="163">
        <v>83</v>
      </c>
      <c r="Q1054" s="164">
        <v>9</v>
      </c>
      <c r="R1054" s="164">
        <v>38</v>
      </c>
      <c r="S1054" s="164">
        <v>7.2</v>
      </c>
      <c r="T1054" s="164">
        <v>1.9</v>
      </c>
      <c r="U1054" s="164">
        <v>2</v>
      </c>
      <c r="V1054" s="164">
        <v>3</v>
      </c>
      <c r="W1054" s="165">
        <f t="shared" si="18"/>
        <v>61.1</v>
      </c>
    </row>
    <row r="1055" spans="1:23" s="161" customFormat="1" ht="15" x14ac:dyDescent="0.3">
      <c r="A1055" s="180" t="s">
        <v>3368</v>
      </c>
      <c r="B1055" s="158" t="s">
        <v>3369</v>
      </c>
      <c r="C1055" s="181" t="s">
        <v>3370</v>
      </c>
      <c r="D1055" s="157" t="s">
        <v>85</v>
      </c>
      <c r="E1055" s="8" t="s">
        <v>5082</v>
      </c>
      <c r="F1055" s="8" t="s">
        <v>5084</v>
      </c>
      <c r="G1055" s="10" t="s">
        <v>72</v>
      </c>
      <c r="H1055" s="10">
        <v>0</v>
      </c>
      <c r="I1055" s="8" t="s">
        <v>73</v>
      </c>
      <c r="J1055" s="72">
        <v>0</v>
      </c>
      <c r="K1055" s="163">
        <v>647</v>
      </c>
      <c r="L1055" s="163">
        <v>0</v>
      </c>
      <c r="M1055" s="163">
        <v>0</v>
      </c>
      <c r="N1055" s="163">
        <v>558</v>
      </c>
      <c r="O1055" s="163">
        <v>39</v>
      </c>
      <c r="P1055" s="163">
        <v>86</v>
      </c>
      <c r="Q1055" s="164">
        <v>20</v>
      </c>
      <c r="R1055" s="164">
        <v>42</v>
      </c>
      <c r="S1055" s="164">
        <v>7.9</v>
      </c>
      <c r="T1055" s="164">
        <v>2</v>
      </c>
      <c r="U1055" s="164">
        <v>3</v>
      </c>
      <c r="V1055" s="164">
        <v>8</v>
      </c>
      <c r="W1055" s="165">
        <f t="shared" si="18"/>
        <v>82.9</v>
      </c>
    </row>
    <row r="1056" spans="1:23" s="161" customFormat="1" ht="30" x14ac:dyDescent="0.3">
      <c r="A1056" s="180" t="s">
        <v>3371</v>
      </c>
      <c r="B1056" s="158" t="s">
        <v>3372</v>
      </c>
      <c r="C1056" s="181" t="s">
        <v>3373</v>
      </c>
      <c r="D1056" s="157" t="s">
        <v>212</v>
      </c>
      <c r="E1056" s="8" t="s">
        <v>5082</v>
      </c>
      <c r="F1056" s="8" t="s">
        <v>5083</v>
      </c>
      <c r="G1056" s="10" t="s">
        <v>72</v>
      </c>
      <c r="H1056" s="10">
        <v>0</v>
      </c>
      <c r="I1056" s="8" t="s">
        <v>73</v>
      </c>
      <c r="J1056" s="72">
        <v>0</v>
      </c>
      <c r="K1056" s="163">
        <v>268</v>
      </c>
      <c r="L1056" s="163">
        <v>0</v>
      </c>
      <c r="M1056" s="163">
        <v>0</v>
      </c>
      <c r="N1056" s="163">
        <v>221</v>
      </c>
      <c r="O1056" s="163">
        <v>17</v>
      </c>
      <c r="P1056" s="163">
        <v>45</v>
      </c>
      <c r="Q1056" s="164">
        <v>5</v>
      </c>
      <c r="R1056" s="164">
        <v>10</v>
      </c>
      <c r="S1056" s="164">
        <v>2</v>
      </c>
      <c r="T1056" s="164">
        <v>0</v>
      </c>
      <c r="U1056" s="164">
        <v>3</v>
      </c>
      <c r="V1056" s="164">
        <v>1</v>
      </c>
      <c r="W1056" s="165">
        <f t="shared" si="18"/>
        <v>21</v>
      </c>
    </row>
    <row r="1057" spans="1:23" s="161" customFormat="1" ht="30" x14ac:dyDescent="0.3">
      <c r="A1057" s="180" t="s">
        <v>3374</v>
      </c>
      <c r="B1057" s="158" t="s">
        <v>3375</v>
      </c>
      <c r="C1057" s="181" t="s">
        <v>3376</v>
      </c>
      <c r="D1057" s="157" t="s">
        <v>85</v>
      </c>
      <c r="E1057" s="8" t="s">
        <v>5082</v>
      </c>
      <c r="F1057" s="8" t="s">
        <v>5084</v>
      </c>
      <c r="G1057" s="10" t="s">
        <v>72</v>
      </c>
      <c r="H1057" s="10">
        <v>0</v>
      </c>
      <c r="I1057" s="8" t="s">
        <v>73</v>
      </c>
      <c r="J1057" s="72">
        <v>0</v>
      </c>
      <c r="K1057" s="163">
        <v>544</v>
      </c>
      <c r="L1057" s="163">
        <v>0</v>
      </c>
      <c r="M1057" s="163">
        <v>0</v>
      </c>
      <c r="N1057" s="163">
        <v>374</v>
      </c>
      <c r="O1057" s="163">
        <v>8</v>
      </c>
      <c r="P1057" s="163">
        <v>88</v>
      </c>
      <c r="Q1057" s="164">
        <v>1</v>
      </c>
      <c r="R1057" s="164">
        <v>34</v>
      </c>
      <c r="S1057" s="164">
        <v>6</v>
      </c>
      <c r="T1057" s="164">
        <v>2</v>
      </c>
      <c r="U1057" s="164">
        <v>4</v>
      </c>
      <c r="V1057" s="164">
        <v>5</v>
      </c>
      <c r="W1057" s="165">
        <f t="shared" si="18"/>
        <v>52</v>
      </c>
    </row>
    <row r="1058" spans="1:23" s="161" customFormat="1" ht="15" x14ac:dyDescent="0.3">
      <c r="A1058" s="180" t="s">
        <v>3377</v>
      </c>
      <c r="B1058" s="158" t="s">
        <v>3378</v>
      </c>
      <c r="C1058" s="181" t="s">
        <v>3379</v>
      </c>
      <c r="D1058" s="157" t="s">
        <v>85</v>
      </c>
      <c r="E1058" s="8" t="s">
        <v>5082</v>
      </c>
      <c r="F1058" s="8" t="s">
        <v>5084</v>
      </c>
      <c r="G1058" s="10" t="s">
        <v>72</v>
      </c>
      <c r="H1058" s="10">
        <v>0</v>
      </c>
      <c r="I1058" s="8" t="s">
        <v>73</v>
      </c>
      <c r="J1058" s="72">
        <v>0</v>
      </c>
      <c r="K1058" s="163">
        <v>675</v>
      </c>
      <c r="L1058" s="163">
        <v>0</v>
      </c>
      <c r="M1058" s="163">
        <v>0</v>
      </c>
      <c r="N1058" s="163">
        <v>483</v>
      </c>
      <c r="O1058" s="163">
        <v>7</v>
      </c>
      <c r="P1058" s="163">
        <v>71</v>
      </c>
      <c r="Q1058" s="164">
        <v>3</v>
      </c>
      <c r="R1058" s="164">
        <v>29</v>
      </c>
      <c r="S1058" s="164">
        <v>6.4</v>
      </c>
      <c r="T1058" s="164">
        <v>2</v>
      </c>
      <c r="U1058" s="164">
        <v>3</v>
      </c>
      <c r="V1058" s="164">
        <v>2</v>
      </c>
      <c r="W1058" s="165">
        <f t="shared" si="18"/>
        <v>45.4</v>
      </c>
    </row>
    <row r="1059" spans="1:23" s="161" customFormat="1" ht="30" x14ac:dyDescent="0.3">
      <c r="A1059" s="180" t="s">
        <v>3380</v>
      </c>
      <c r="B1059" s="158" t="s">
        <v>3381</v>
      </c>
      <c r="C1059" s="181" t="s">
        <v>3382</v>
      </c>
      <c r="D1059" s="157" t="s">
        <v>85</v>
      </c>
      <c r="E1059" s="8" t="s">
        <v>5082</v>
      </c>
      <c r="F1059" s="8" t="s">
        <v>5084</v>
      </c>
      <c r="G1059" s="10" t="s">
        <v>72</v>
      </c>
      <c r="H1059" s="10">
        <v>0</v>
      </c>
      <c r="I1059" s="8" t="s">
        <v>73</v>
      </c>
      <c r="J1059" s="72">
        <v>0</v>
      </c>
      <c r="K1059" s="163">
        <v>565</v>
      </c>
      <c r="L1059" s="163">
        <v>0</v>
      </c>
      <c r="M1059" s="163">
        <v>0</v>
      </c>
      <c r="N1059" s="163">
        <v>319</v>
      </c>
      <c r="O1059" s="163">
        <v>9</v>
      </c>
      <c r="P1059" s="163">
        <v>106</v>
      </c>
      <c r="Q1059" s="164">
        <v>1</v>
      </c>
      <c r="R1059" s="164">
        <v>39</v>
      </c>
      <c r="S1059" s="164">
        <v>9</v>
      </c>
      <c r="T1059" s="164">
        <v>2.9</v>
      </c>
      <c r="U1059" s="164">
        <v>3</v>
      </c>
      <c r="V1059" s="164">
        <v>4</v>
      </c>
      <c r="W1059" s="165">
        <f t="shared" si="18"/>
        <v>58.9</v>
      </c>
    </row>
    <row r="1060" spans="1:23" s="161" customFormat="1" ht="15" x14ac:dyDescent="0.3">
      <c r="A1060" s="180" t="s">
        <v>3383</v>
      </c>
      <c r="B1060" s="158" t="s">
        <v>3384</v>
      </c>
      <c r="C1060" s="181" t="s">
        <v>3385</v>
      </c>
      <c r="D1060" s="157" t="s">
        <v>85</v>
      </c>
      <c r="E1060" s="8" t="s">
        <v>5082</v>
      </c>
      <c r="F1060" s="8" t="s">
        <v>5084</v>
      </c>
      <c r="G1060" s="10" t="s">
        <v>72</v>
      </c>
      <c r="H1060" s="10">
        <v>0</v>
      </c>
      <c r="I1060" s="8" t="s">
        <v>73</v>
      </c>
      <c r="J1060" s="72">
        <v>0</v>
      </c>
      <c r="K1060" s="163">
        <v>564</v>
      </c>
      <c r="L1060" s="163">
        <v>0</v>
      </c>
      <c r="M1060" s="163">
        <v>0</v>
      </c>
      <c r="N1060" s="163">
        <v>480</v>
      </c>
      <c r="O1060" s="163">
        <v>24</v>
      </c>
      <c r="P1060" s="163">
        <v>69</v>
      </c>
      <c r="Q1060" s="164">
        <v>11</v>
      </c>
      <c r="R1060" s="164">
        <v>29</v>
      </c>
      <c r="S1060" s="164">
        <v>5.4</v>
      </c>
      <c r="T1060" s="164">
        <v>2</v>
      </c>
      <c r="U1060" s="164">
        <v>2</v>
      </c>
      <c r="V1060" s="164">
        <v>2.9</v>
      </c>
      <c r="W1060" s="165">
        <f t="shared" si="18"/>
        <v>52.3</v>
      </c>
    </row>
    <row r="1061" spans="1:23" s="161" customFormat="1" ht="15" x14ac:dyDescent="0.3">
      <c r="A1061" s="180" t="s">
        <v>3386</v>
      </c>
      <c r="B1061" s="158" t="s">
        <v>3387</v>
      </c>
      <c r="C1061" s="181" t="s">
        <v>3388</v>
      </c>
      <c r="D1061" s="157" t="s">
        <v>212</v>
      </c>
      <c r="E1061" s="8" t="s">
        <v>5082</v>
      </c>
      <c r="F1061" s="8" t="s">
        <v>5083</v>
      </c>
      <c r="G1061" s="10" t="s">
        <v>72</v>
      </c>
      <c r="H1061" s="10">
        <v>0</v>
      </c>
      <c r="I1061" s="8" t="s">
        <v>73</v>
      </c>
      <c r="J1061" s="72">
        <v>0</v>
      </c>
      <c r="K1061" s="163">
        <v>371</v>
      </c>
      <c r="L1061" s="163">
        <v>0</v>
      </c>
      <c r="M1061" s="163">
        <v>0</v>
      </c>
      <c r="N1061" s="163">
        <v>318</v>
      </c>
      <c r="O1061" s="163">
        <v>47</v>
      </c>
      <c r="P1061" s="163">
        <v>96</v>
      </c>
      <c r="Q1061" s="164">
        <v>7</v>
      </c>
      <c r="R1061" s="164">
        <v>26</v>
      </c>
      <c r="S1061" s="164">
        <v>3.6</v>
      </c>
      <c r="T1061" s="164">
        <v>3</v>
      </c>
      <c r="U1061" s="164">
        <v>2</v>
      </c>
      <c r="V1061" s="164">
        <v>4</v>
      </c>
      <c r="W1061" s="165">
        <f t="shared" si="18"/>
        <v>45.6</v>
      </c>
    </row>
    <row r="1062" spans="1:23" s="161" customFormat="1" ht="15" x14ac:dyDescent="0.3">
      <c r="A1062" s="180" t="s">
        <v>3389</v>
      </c>
      <c r="B1062" s="158" t="s">
        <v>3390</v>
      </c>
      <c r="C1062" s="181" t="s">
        <v>3391</v>
      </c>
      <c r="D1062" s="157" t="s">
        <v>212</v>
      </c>
      <c r="E1062" s="8" t="s">
        <v>5082</v>
      </c>
      <c r="F1062" s="8" t="s">
        <v>5083</v>
      </c>
      <c r="G1062" s="10" t="s">
        <v>72</v>
      </c>
      <c r="H1062" s="10">
        <v>0</v>
      </c>
      <c r="I1062" s="8" t="s">
        <v>73</v>
      </c>
      <c r="J1062" s="72">
        <v>0</v>
      </c>
      <c r="K1062" s="163">
        <v>169</v>
      </c>
      <c r="L1062" s="163">
        <v>0</v>
      </c>
      <c r="M1062" s="163">
        <v>0</v>
      </c>
      <c r="N1062" s="163">
        <v>126</v>
      </c>
      <c r="O1062" s="163">
        <v>4</v>
      </c>
      <c r="P1062" s="163">
        <v>31</v>
      </c>
      <c r="Q1062" s="164">
        <v>5</v>
      </c>
      <c r="R1062" s="164">
        <v>10</v>
      </c>
      <c r="S1062" s="164">
        <v>3.6</v>
      </c>
      <c r="T1062" s="164">
        <v>1</v>
      </c>
      <c r="U1062" s="164">
        <v>2</v>
      </c>
      <c r="V1062" s="164">
        <v>1</v>
      </c>
      <c r="W1062" s="165">
        <f t="shared" si="18"/>
        <v>22.6</v>
      </c>
    </row>
    <row r="1063" spans="1:23" s="161" customFormat="1" ht="30" x14ac:dyDescent="0.3">
      <c r="A1063" s="180" t="s">
        <v>3392</v>
      </c>
      <c r="B1063" s="158" t="s">
        <v>3393</v>
      </c>
      <c r="C1063" s="181" t="s">
        <v>3394</v>
      </c>
      <c r="D1063" s="157" t="s">
        <v>211</v>
      </c>
      <c r="E1063" s="8" t="s">
        <v>71</v>
      </c>
      <c r="F1063" s="8" t="s">
        <v>5081</v>
      </c>
      <c r="G1063" s="10" t="s">
        <v>72</v>
      </c>
      <c r="H1063" s="10">
        <v>0</v>
      </c>
      <c r="I1063" s="8" t="s">
        <v>73</v>
      </c>
      <c r="J1063" s="72">
        <v>0</v>
      </c>
      <c r="K1063" s="163">
        <v>523</v>
      </c>
      <c r="L1063" s="163">
        <v>31</v>
      </c>
      <c r="M1063" s="163">
        <v>1</v>
      </c>
      <c r="N1063" s="163">
        <v>344</v>
      </c>
      <c r="O1063" s="163">
        <v>52</v>
      </c>
      <c r="P1063" s="163">
        <v>52</v>
      </c>
      <c r="Q1063" s="164">
        <v>4</v>
      </c>
      <c r="R1063" s="164">
        <v>32</v>
      </c>
      <c r="S1063" s="164">
        <v>10.4</v>
      </c>
      <c r="T1063" s="164">
        <v>2.8</v>
      </c>
      <c r="U1063" s="164">
        <v>1</v>
      </c>
      <c r="V1063" s="164">
        <v>3</v>
      </c>
      <c r="W1063" s="165">
        <f t="shared" si="18"/>
        <v>53.199999999999996</v>
      </c>
    </row>
    <row r="1064" spans="1:23" s="161" customFormat="1" ht="15" x14ac:dyDescent="0.3">
      <c r="A1064" s="180" t="s">
        <v>3395</v>
      </c>
      <c r="B1064" s="158" t="s">
        <v>3396</v>
      </c>
      <c r="C1064" s="181" t="s">
        <v>3397</v>
      </c>
      <c r="D1064" s="157" t="s">
        <v>212</v>
      </c>
      <c r="E1064" s="8" t="s">
        <v>5082</v>
      </c>
      <c r="F1064" s="8" t="s">
        <v>5083</v>
      </c>
      <c r="G1064" s="10" t="s">
        <v>72</v>
      </c>
      <c r="H1064" s="10">
        <v>0</v>
      </c>
      <c r="I1064" s="8" t="s">
        <v>73</v>
      </c>
      <c r="J1064" s="72">
        <v>0</v>
      </c>
      <c r="K1064" s="163">
        <v>429</v>
      </c>
      <c r="L1064" s="163">
        <v>0</v>
      </c>
      <c r="M1064" s="163">
        <v>0</v>
      </c>
      <c r="N1064" s="163">
        <v>218</v>
      </c>
      <c r="O1064" s="163">
        <v>17</v>
      </c>
      <c r="P1064" s="163">
        <v>102</v>
      </c>
      <c r="Q1064" s="164">
        <v>8</v>
      </c>
      <c r="R1064" s="164">
        <v>30</v>
      </c>
      <c r="S1064" s="164">
        <v>7</v>
      </c>
      <c r="T1064" s="164">
        <v>1</v>
      </c>
      <c r="U1064" s="164">
        <v>2</v>
      </c>
      <c r="V1064" s="164">
        <v>2</v>
      </c>
      <c r="W1064" s="165">
        <f t="shared" si="18"/>
        <v>50</v>
      </c>
    </row>
    <row r="1065" spans="1:23" s="161" customFormat="1" ht="15" x14ac:dyDescent="0.3">
      <c r="A1065" s="180" t="s">
        <v>3398</v>
      </c>
      <c r="B1065" s="158" t="s">
        <v>3399</v>
      </c>
      <c r="C1065" s="181" t="s">
        <v>3400</v>
      </c>
      <c r="D1065" s="157" t="s">
        <v>86</v>
      </c>
      <c r="E1065" s="8" t="s">
        <v>5085</v>
      </c>
      <c r="F1065" s="8" t="s">
        <v>5084</v>
      </c>
      <c r="G1065" s="10" t="s">
        <v>72</v>
      </c>
      <c r="H1065" s="10">
        <v>0</v>
      </c>
      <c r="I1065" s="8" t="s">
        <v>73</v>
      </c>
      <c r="J1065" s="72">
        <v>0</v>
      </c>
      <c r="K1065" s="163">
        <v>553</v>
      </c>
      <c r="L1065" s="163">
        <v>0</v>
      </c>
      <c r="M1065" s="163">
        <v>0</v>
      </c>
      <c r="N1065" s="163">
        <v>422</v>
      </c>
      <c r="O1065" s="163">
        <v>32</v>
      </c>
      <c r="P1065" s="163">
        <v>102</v>
      </c>
      <c r="Q1065" s="164">
        <v>6</v>
      </c>
      <c r="R1065" s="164">
        <v>29</v>
      </c>
      <c r="S1065" s="164">
        <v>7.9</v>
      </c>
      <c r="T1065" s="164">
        <v>2</v>
      </c>
      <c r="U1065" s="164">
        <v>3</v>
      </c>
      <c r="V1065" s="164">
        <v>4</v>
      </c>
      <c r="W1065" s="165">
        <f t="shared" si="18"/>
        <v>51.9</v>
      </c>
    </row>
    <row r="1066" spans="1:23" s="161" customFormat="1" ht="15" x14ac:dyDescent="0.3">
      <c r="A1066" s="180" t="s">
        <v>3401</v>
      </c>
      <c r="B1066" s="158" t="s">
        <v>3402</v>
      </c>
      <c r="C1066" s="181" t="s">
        <v>3403</v>
      </c>
      <c r="D1066" s="157" t="s">
        <v>212</v>
      </c>
      <c r="E1066" s="8" t="s">
        <v>5082</v>
      </c>
      <c r="F1066" s="8" t="s">
        <v>5083</v>
      </c>
      <c r="G1066" s="10" t="s">
        <v>72</v>
      </c>
      <c r="H1066" s="10">
        <v>0</v>
      </c>
      <c r="I1066" s="8" t="s">
        <v>73</v>
      </c>
      <c r="J1066" s="72">
        <v>0</v>
      </c>
      <c r="K1066" s="163">
        <v>370</v>
      </c>
      <c r="L1066" s="163">
        <v>0</v>
      </c>
      <c r="M1066" s="163">
        <v>0</v>
      </c>
      <c r="N1066" s="163">
        <v>179</v>
      </c>
      <c r="O1066" s="163">
        <v>6</v>
      </c>
      <c r="P1066" s="163">
        <v>89</v>
      </c>
      <c r="Q1066" s="164">
        <v>0</v>
      </c>
      <c r="R1066" s="164">
        <v>26</v>
      </c>
      <c r="S1066" s="164">
        <v>8.9</v>
      </c>
      <c r="T1066" s="164">
        <v>2</v>
      </c>
      <c r="U1066" s="164">
        <v>2</v>
      </c>
      <c r="V1066" s="164">
        <v>2</v>
      </c>
      <c r="W1066" s="165">
        <f t="shared" si="18"/>
        <v>40.9</v>
      </c>
    </row>
    <row r="1067" spans="1:23" s="161" customFormat="1" ht="15" x14ac:dyDescent="0.3">
      <c r="A1067" s="180" t="s">
        <v>3404</v>
      </c>
      <c r="B1067" s="158" t="s">
        <v>3405</v>
      </c>
      <c r="C1067" s="181" t="s">
        <v>3406</v>
      </c>
      <c r="D1067" s="157" t="s">
        <v>213</v>
      </c>
      <c r="E1067" s="8" t="s">
        <v>71</v>
      </c>
      <c r="F1067" s="8" t="s">
        <v>5083</v>
      </c>
      <c r="G1067" s="10" t="s">
        <v>72</v>
      </c>
      <c r="H1067" s="10">
        <v>0</v>
      </c>
      <c r="I1067" s="8" t="s">
        <v>73</v>
      </c>
      <c r="J1067" s="72">
        <v>0</v>
      </c>
      <c r="K1067" s="163">
        <v>453</v>
      </c>
      <c r="L1067" s="163">
        <v>15</v>
      </c>
      <c r="M1067" s="163">
        <v>0</v>
      </c>
      <c r="N1067" s="163">
        <v>353</v>
      </c>
      <c r="O1067" s="163">
        <v>45</v>
      </c>
      <c r="P1067" s="163">
        <v>79</v>
      </c>
      <c r="Q1067" s="164">
        <v>7</v>
      </c>
      <c r="R1067" s="164">
        <v>35</v>
      </c>
      <c r="S1067" s="164">
        <v>14.6</v>
      </c>
      <c r="T1067" s="164">
        <v>2.8</v>
      </c>
      <c r="U1067" s="164">
        <v>1</v>
      </c>
      <c r="V1067" s="164">
        <v>3</v>
      </c>
      <c r="W1067" s="165">
        <f t="shared" si="18"/>
        <v>63.4</v>
      </c>
    </row>
    <row r="1068" spans="1:23" s="161" customFormat="1" ht="15" x14ac:dyDescent="0.3">
      <c r="A1068" s="180" t="s">
        <v>3407</v>
      </c>
      <c r="B1068" s="158" t="s">
        <v>3408</v>
      </c>
      <c r="C1068" s="181" t="s">
        <v>3409</v>
      </c>
      <c r="D1068" s="157" t="s">
        <v>86</v>
      </c>
      <c r="E1068" s="8" t="s">
        <v>5085</v>
      </c>
      <c r="F1068" s="8" t="s">
        <v>5084</v>
      </c>
      <c r="G1068" s="10" t="s">
        <v>72</v>
      </c>
      <c r="H1068" s="10">
        <v>0</v>
      </c>
      <c r="I1068" s="8" t="s">
        <v>73</v>
      </c>
      <c r="J1068" s="72">
        <v>0</v>
      </c>
      <c r="K1068" s="163">
        <v>423</v>
      </c>
      <c r="L1068" s="163">
        <v>0</v>
      </c>
      <c r="M1068" s="163">
        <v>0</v>
      </c>
      <c r="N1068" s="163">
        <v>353</v>
      </c>
      <c r="O1068" s="163">
        <v>334</v>
      </c>
      <c r="P1068" s="163">
        <v>11</v>
      </c>
      <c r="Q1068" s="164">
        <v>9</v>
      </c>
      <c r="R1068" s="164">
        <v>31</v>
      </c>
      <c r="S1068" s="164">
        <v>3.1</v>
      </c>
      <c r="T1068" s="164">
        <v>5</v>
      </c>
      <c r="U1068" s="164">
        <v>3</v>
      </c>
      <c r="V1068" s="164">
        <v>3</v>
      </c>
      <c r="W1068" s="165">
        <f t="shared" si="18"/>
        <v>54.1</v>
      </c>
    </row>
    <row r="1069" spans="1:23" s="161" customFormat="1" ht="15" x14ac:dyDescent="0.3">
      <c r="A1069" s="180" t="s">
        <v>3410</v>
      </c>
      <c r="B1069" s="158" t="s">
        <v>3411</v>
      </c>
      <c r="C1069" s="181" t="s">
        <v>3412</v>
      </c>
      <c r="D1069" s="157" t="s">
        <v>212</v>
      </c>
      <c r="E1069" s="8" t="s">
        <v>5082</v>
      </c>
      <c r="F1069" s="8" t="s">
        <v>5083</v>
      </c>
      <c r="G1069" s="10" t="s">
        <v>72</v>
      </c>
      <c r="H1069" s="10">
        <v>0</v>
      </c>
      <c r="I1069" s="8" t="s">
        <v>73</v>
      </c>
      <c r="J1069" s="72">
        <v>0</v>
      </c>
      <c r="K1069" s="163">
        <v>362</v>
      </c>
      <c r="L1069" s="163">
        <v>0</v>
      </c>
      <c r="M1069" s="163">
        <v>0</v>
      </c>
      <c r="N1069" s="163">
        <v>331</v>
      </c>
      <c r="O1069" s="163">
        <v>16</v>
      </c>
      <c r="P1069" s="163">
        <v>74</v>
      </c>
      <c r="Q1069" s="164">
        <v>17.899999999999999</v>
      </c>
      <c r="R1069" s="164">
        <v>14</v>
      </c>
      <c r="S1069" s="164">
        <v>5.2</v>
      </c>
      <c r="T1069" s="164">
        <v>2</v>
      </c>
      <c r="U1069" s="164">
        <v>2</v>
      </c>
      <c r="V1069" s="164">
        <v>2</v>
      </c>
      <c r="W1069" s="165">
        <f t="shared" si="18"/>
        <v>43.1</v>
      </c>
    </row>
    <row r="1070" spans="1:23" s="161" customFormat="1" ht="15" x14ac:dyDescent="0.3">
      <c r="A1070" s="180" t="s">
        <v>3413</v>
      </c>
      <c r="B1070" s="158" t="s">
        <v>3414</v>
      </c>
      <c r="C1070" s="181" t="s">
        <v>3415</v>
      </c>
      <c r="D1070" s="157" t="s">
        <v>86</v>
      </c>
      <c r="E1070" s="8" t="s">
        <v>5085</v>
      </c>
      <c r="F1070" s="8" t="s">
        <v>5084</v>
      </c>
      <c r="G1070" s="10" t="s">
        <v>72</v>
      </c>
      <c r="H1070" s="10">
        <v>0</v>
      </c>
      <c r="I1070" s="8" t="s">
        <v>73</v>
      </c>
      <c r="J1070" s="72">
        <v>0</v>
      </c>
      <c r="K1070" s="163">
        <v>621</v>
      </c>
      <c r="L1070" s="163">
        <v>0</v>
      </c>
      <c r="M1070" s="163">
        <v>0</v>
      </c>
      <c r="N1070" s="163">
        <v>250</v>
      </c>
      <c r="O1070" s="163">
        <v>0</v>
      </c>
      <c r="P1070" s="163">
        <v>19</v>
      </c>
      <c r="Q1070" s="164">
        <v>8</v>
      </c>
      <c r="R1070" s="164">
        <v>31</v>
      </c>
      <c r="S1070" s="164">
        <v>1</v>
      </c>
      <c r="T1070" s="164">
        <v>3</v>
      </c>
      <c r="U1070" s="164">
        <v>3</v>
      </c>
      <c r="V1070" s="164">
        <v>2</v>
      </c>
      <c r="W1070" s="165">
        <f t="shared" si="18"/>
        <v>48</v>
      </c>
    </row>
    <row r="1071" spans="1:23" s="161" customFormat="1" ht="15" x14ac:dyDescent="0.3">
      <c r="A1071" s="180" t="s">
        <v>3416</v>
      </c>
      <c r="B1071" s="158" t="s">
        <v>3417</v>
      </c>
      <c r="C1071" s="181" t="s">
        <v>3418</v>
      </c>
      <c r="D1071" s="157" t="s">
        <v>213</v>
      </c>
      <c r="E1071" s="8" t="s">
        <v>71</v>
      </c>
      <c r="F1071" s="8" t="s">
        <v>5083</v>
      </c>
      <c r="G1071" s="10" t="s">
        <v>72</v>
      </c>
      <c r="H1071" s="10">
        <v>0</v>
      </c>
      <c r="I1071" s="8" t="s">
        <v>73</v>
      </c>
      <c r="J1071" s="72">
        <v>0</v>
      </c>
      <c r="K1071" s="163">
        <v>560</v>
      </c>
      <c r="L1071" s="163">
        <v>0</v>
      </c>
      <c r="M1071" s="163">
        <v>0</v>
      </c>
      <c r="N1071" s="163">
        <v>151</v>
      </c>
      <c r="O1071" s="163">
        <v>12</v>
      </c>
      <c r="P1071" s="163">
        <v>32</v>
      </c>
      <c r="Q1071" s="164">
        <v>18</v>
      </c>
      <c r="R1071" s="164">
        <v>16</v>
      </c>
      <c r="S1071" s="164">
        <v>4.7</v>
      </c>
      <c r="T1071" s="164">
        <v>1</v>
      </c>
      <c r="U1071" s="164">
        <v>2</v>
      </c>
      <c r="V1071" s="164">
        <v>3</v>
      </c>
      <c r="W1071" s="165">
        <f t="shared" si="18"/>
        <v>44.7</v>
      </c>
    </row>
    <row r="1072" spans="1:23" s="161" customFormat="1" ht="15" x14ac:dyDescent="0.3">
      <c r="A1072" s="180" t="s">
        <v>3419</v>
      </c>
      <c r="B1072" s="158" t="s">
        <v>3420</v>
      </c>
      <c r="C1072" s="181" t="s">
        <v>3421</v>
      </c>
      <c r="D1072" s="157" t="s">
        <v>86</v>
      </c>
      <c r="E1072" s="8" t="s">
        <v>5085</v>
      </c>
      <c r="F1072" s="8" t="s">
        <v>5084</v>
      </c>
      <c r="G1072" s="10" t="s">
        <v>72</v>
      </c>
      <c r="H1072" s="10">
        <v>0</v>
      </c>
      <c r="I1072" s="8" t="s">
        <v>73</v>
      </c>
      <c r="J1072" s="72">
        <v>0</v>
      </c>
      <c r="K1072" s="163">
        <v>562</v>
      </c>
      <c r="L1072" s="163">
        <v>0</v>
      </c>
      <c r="M1072" s="163">
        <v>0</v>
      </c>
      <c r="N1072" s="163">
        <v>281</v>
      </c>
      <c r="O1072" s="163">
        <v>11</v>
      </c>
      <c r="P1072" s="163">
        <v>114</v>
      </c>
      <c r="Q1072" s="164">
        <v>3</v>
      </c>
      <c r="R1072" s="164">
        <v>31</v>
      </c>
      <c r="S1072" s="164">
        <v>6</v>
      </c>
      <c r="T1072" s="164">
        <v>3</v>
      </c>
      <c r="U1072" s="164">
        <v>3</v>
      </c>
      <c r="V1072" s="164">
        <v>6</v>
      </c>
      <c r="W1072" s="165">
        <f t="shared" si="18"/>
        <v>52</v>
      </c>
    </row>
    <row r="1073" spans="1:23" s="161" customFormat="1" ht="30" x14ac:dyDescent="0.3">
      <c r="A1073" s="180" t="s">
        <v>3422</v>
      </c>
      <c r="B1073" s="158" t="s">
        <v>3423</v>
      </c>
      <c r="C1073" s="181" t="s">
        <v>3424</v>
      </c>
      <c r="D1073" s="157" t="s">
        <v>86</v>
      </c>
      <c r="E1073" s="8" t="s">
        <v>5085</v>
      </c>
      <c r="F1073" s="8" t="s">
        <v>5084</v>
      </c>
      <c r="G1073" s="10" t="s">
        <v>72</v>
      </c>
      <c r="H1073" s="10">
        <v>0</v>
      </c>
      <c r="I1073" s="8" t="s">
        <v>73</v>
      </c>
      <c r="J1073" s="72">
        <v>0</v>
      </c>
      <c r="K1073" s="163">
        <v>438</v>
      </c>
      <c r="L1073" s="163">
        <v>0</v>
      </c>
      <c r="M1073" s="163">
        <v>0</v>
      </c>
      <c r="N1073" s="163">
        <v>313</v>
      </c>
      <c r="O1073" s="163">
        <v>117</v>
      </c>
      <c r="P1073" s="163">
        <v>77</v>
      </c>
      <c r="Q1073" s="164">
        <v>5</v>
      </c>
      <c r="R1073" s="164">
        <v>25</v>
      </c>
      <c r="S1073" s="164">
        <v>2.5</v>
      </c>
      <c r="T1073" s="164">
        <v>2</v>
      </c>
      <c r="U1073" s="164">
        <v>3</v>
      </c>
      <c r="V1073" s="164">
        <v>6.1</v>
      </c>
      <c r="W1073" s="165">
        <f t="shared" si="18"/>
        <v>43.6</v>
      </c>
    </row>
    <row r="1074" spans="1:23" s="161" customFormat="1" ht="15" x14ac:dyDescent="0.3">
      <c r="A1074" s="180" t="s">
        <v>3425</v>
      </c>
      <c r="B1074" s="158" t="s">
        <v>3426</v>
      </c>
      <c r="C1074" s="181" t="s">
        <v>3427</v>
      </c>
      <c r="D1074" s="157" t="s">
        <v>211</v>
      </c>
      <c r="E1074" s="8" t="s">
        <v>71</v>
      </c>
      <c r="F1074" s="8" t="s">
        <v>5090</v>
      </c>
      <c r="G1074" s="10" t="s">
        <v>72</v>
      </c>
      <c r="H1074" s="10">
        <v>0</v>
      </c>
      <c r="I1074" s="8" t="s">
        <v>73</v>
      </c>
      <c r="J1074" s="72">
        <v>0</v>
      </c>
      <c r="K1074" s="163">
        <v>188</v>
      </c>
      <c r="L1074" s="163">
        <v>31</v>
      </c>
      <c r="M1074" s="163">
        <v>2</v>
      </c>
      <c r="N1074" s="163">
        <v>47</v>
      </c>
      <c r="O1074" s="163">
        <v>1</v>
      </c>
      <c r="P1074" s="163">
        <v>24</v>
      </c>
      <c r="Q1074" s="164">
        <v>2</v>
      </c>
      <c r="R1074" s="164">
        <v>13</v>
      </c>
      <c r="S1074" s="164">
        <v>4</v>
      </c>
      <c r="T1074" s="164">
        <v>1.8</v>
      </c>
      <c r="U1074" s="164">
        <v>2</v>
      </c>
      <c r="V1074" s="164">
        <v>1</v>
      </c>
      <c r="W1074" s="165">
        <f t="shared" si="18"/>
        <v>23.8</v>
      </c>
    </row>
    <row r="1075" spans="1:23" s="161" customFormat="1" ht="15" x14ac:dyDescent="0.3">
      <c r="A1075" s="180" t="s">
        <v>3428</v>
      </c>
      <c r="B1075" s="158" t="s">
        <v>3429</v>
      </c>
      <c r="C1075" s="181" t="s">
        <v>3430</v>
      </c>
      <c r="D1075" s="157" t="s">
        <v>211</v>
      </c>
      <c r="E1075" s="8" t="s">
        <v>71</v>
      </c>
      <c r="F1075" s="8" t="s">
        <v>5081</v>
      </c>
      <c r="G1075" s="10" t="s">
        <v>72</v>
      </c>
      <c r="H1075" s="10">
        <v>0</v>
      </c>
      <c r="I1075" s="8" t="s">
        <v>73</v>
      </c>
      <c r="J1075" s="72">
        <v>0</v>
      </c>
      <c r="K1075" s="163">
        <v>576</v>
      </c>
      <c r="L1075" s="163">
        <v>31</v>
      </c>
      <c r="M1075" s="163">
        <v>3</v>
      </c>
      <c r="N1075" s="163">
        <v>504</v>
      </c>
      <c r="O1075" s="163">
        <v>131</v>
      </c>
      <c r="P1075" s="163">
        <v>142</v>
      </c>
      <c r="Q1075" s="164">
        <v>13</v>
      </c>
      <c r="R1075" s="164">
        <v>40</v>
      </c>
      <c r="S1075" s="164">
        <v>31.2</v>
      </c>
      <c r="T1075" s="164">
        <v>3.7</v>
      </c>
      <c r="U1075" s="164">
        <v>3</v>
      </c>
      <c r="V1075" s="164">
        <v>3</v>
      </c>
      <c r="W1075" s="165">
        <f t="shared" si="18"/>
        <v>93.9</v>
      </c>
    </row>
    <row r="1076" spans="1:23" s="161" customFormat="1" ht="15" x14ac:dyDescent="0.3">
      <c r="A1076" s="180" t="s">
        <v>3431</v>
      </c>
      <c r="B1076" s="158" t="s">
        <v>3432</v>
      </c>
      <c r="C1076" s="181" t="s">
        <v>3433</v>
      </c>
      <c r="D1076" s="157" t="s">
        <v>211</v>
      </c>
      <c r="E1076" s="8" t="s">
        <v>71</v>
      </c>
      <c r="F1076" s="8" t="s">
        <v>5081</v>
      </c>
      <c r="G1076" s="10" t="s">
        <v>72</v>
      </c>
      <c r="H1076" s="10">
        <v>0</v>
      </c>
      <c r="I1076" s="8" t="s">
        <v>73</v>
      </c>
      <c r="J1076" s="72">
        <v>0</v>
      </c>
      <c r="K1076" s="163">
        <v>340</v>
      </c>
      <c r="L1076" s="163">
        <v>31</v>
      </c>
      <c r="M1076" s="163">
        <v>0</v>
      </c>
      <c r="N1076" s="163">
        <v>284</v>
      </c>
      <c r="O1076" s="163">
        <v>57</v>
      </c>
      <c r="P1076" s="163">
        <v>64</v>
      </c>
      <c r="Q1076" s="164">
        <v>8</v>
      </c>
      <c r="R1076" s="164">
        <v>23</v>
      </c>
      <c r="S1076" s="164">
        <v>16.2</v>
      </c>
      <c r="T1076" s="164">
        <v>2.9</v>
      </c>
      <c r="U1076" s="164">
        <v>2</v>
      </c>
      <c r="V1076" s="164">
        <v>2</v>
      </c>
      <c r="W1076" s="165">
        <f t="shared" si="18"/>
        <v>54.1</v>
      </c>
    </row>
    <row r="1077" spans="1:23" s="161" customFormat="1" ht="15" x14ac:dyDescent="0.3">
      <c r="A1077" s="180" t="s">
        <v>3434</v>
      </c>
      <c r="B1077" s="158" t="s">
        <v>3435</v>
      </c>
      <c r="C1077" s="181" t="s">
        <v>3436</v>
      </c>
      <c r="D1077" s="157" t="s">
        <v>211</v>
      </c>
      <c r="E1077" s="8" t="s">
        <v>71</v>
      </c>
      <c r="F1077" s="8" t="s">
        <v>5081</v>
      </c>
      <c r="G1077" s="10" t="s">
        <v>72</v>
      </c>
      <c r="H1077" s="10">
        <v>0</v>
      </c>
      <c r="I1077" s="8" t="s">
        <v>73</v>
      </c>
      <c r="J1077" s="72">
        <v>0</v>
      </c>
      <c r="K1077" s="163">
        <v>929</v>
      </c>
      <c r="L1077" s="163">
        <v>0</v>
      </c>
      <c r="M1077" s="163">
        <v>0</v>
      </c>
      <c r="N1077" s="163">
        <v>904</v>
      </c>
      <c r="O1077" s="163">
        <v>360</v>
      </c>
      <c r="P1077" s="163">
        <v>208</v>
      </c>
      <c r="Q1077" s="164">
        <v>12</v>
      </c>
      <c r="R1077" s="164">
        <v>71</v>
      </c>
      <c r="S1077" s="164">
        <v>23.9</v>
      </c>
      <c r="T1077" s="164">
        <v>4.5999999999999996</v>
      </c>
      <c r="U1077" s="164">
        <v>3</v>
      </c>
      <c r="V1077" s="164">
        <v>3</v>
      </c>
      <c r="W1077" s="165">
        <f t="shared" si="18"/>
        <v>117.5</v>
      </c>
    </row>
    <row r="1078" spans="1:23" s="161" customFormat="1" ht="30" x14ac:dyDescent="0.3">
      <c r="A1078" s="180" t="s">
        <v>3437</v>
      </c>
      <c r="B1078" s="158" t="s">
        <v>3438</v>
      </c>
      <c r="C1078" s="181" t="s">
        <v>3439</v>
      </c>
      <c r="D1078" s="157" t="s">
        <v>86</v>
      </c>
      <c r="E1078" s="8" t="s">
        <v>5085</v>
      </c>
      <c r="F1078" s="8" t="s">
        <v>5084</v>
      </c>
      <c r="G1078" s="10" t="s">
        <v>72</v>
      </c>
      <c r="H1078" s="10">
        <v>0</v>
      </c>
      <c r="I1078" s="8" t="s">
        <v>73</v>
      </c>
      <c r="J1078" s="72">
        <v>0</v>
      </c>
      <c r="K1078" s="163">
        <v>619</v>
      </c>
      <c r="L1078" s="163">
        <v>0</v>
      </c>
      <c r="M1078" s="163">
        <v>0</v>
      </c>
      <c r="N1078" s="163">
        <v>463</v>
      </c>
      <c r="O1078" s="163">
        <v>22</v>
      </c>
      <c r="P1078" s="163">
        <v>117</v>
      </c>
      <c r="Q1078" s="164">
        <v>2</v>
      </c>
      <c r="R1078" s="164">
        <v>37</v>
      </c>
      <c r="S1078" s="164">
        <v>3</v>
      </c>
      <c r="T1078" s="164">
        <v>3</v>
      </c>
      <c r="U1078" s="164">
        <v>3</v>
      </c>
      <c r="V1078" s="164">
        <v>4</v>
      </c>
      <c r="W1078" s="165">
        <f t="shared" si="18"/>
        <v>52</v>
      </c>
    </row>
    <row r="1079" spans="1:23" s="161" customFormat="1" ht="30" x14ac:dyDescent="0.3">
      <c r="A1079" s="180" t="s">
        <v>3440</v>
      </c>
      <c r="B1079" s="158" t="s">
        <v>3441</v>
      </c>
      <c r="C1079" s="181" t="s">
        <v>3442</v>
      </c>
      <c r="D1079" s="157" t="s">
        <v>85</v>
      </c>
      <c r="E1079" s="8" t="s">
        <v>5082</v>
      </c>
      <c r="F1079" s="8" t="s">
        <v>5084</v>
      </c>
      <c r="G1079" s="10" t="s">
        <v>72</v>
      </c>
      <c r="H1079" s="10">
        <v>0</v>
      </c>
      <c r="I1079" s="8" t="s">
        <v>73</v>
      </c>
      <c r="J1079" s="72">
        <v>0</v>
      </c>
      <c r="K1079" s="163">
        <v>655</v>
      </c>
      <c r="L1079" s="163">
        <v>0</v>
      </c>
      <c r="M1079" s="163">
        <v>0</v>
      </c>
      <c r="N1079" s="163">
        <v>515</v>
      </c>
      <c r="O1079" s="163">
        <v>113</v>
      </c>
      <c r="P1079" s="163">
        <v>104</v>
      </c>
      <c r="Q1079" s="164">
        <v>5</v>
      </c>
      <c r="R1079" s="164">
        <v>44</v>
      </c>
      <c r="S1079" s="164">
        <v>3</v>
      </c>
      <c r="T1079" s="164">
        <v>2</v>
      </c>
      <c r="U1079" s="164">
        <v>3</v>
      </c>
      <c r="V1079" s="164">
        <v>4</v>
      </c>
      <c r="W1079" s="165">
        <f t="shared" si="18"/>
        <v>61</v>
      </c>
    </row>
    <row r="1080" spans="1:23" s="161" customFormat="1" ht="15" x14ac:dyDescent="0.3">
      <c r="A1080" s="180" t="s">
        <v>3443</v>
      </c>
      <c r="B1080" s="158" t="s">
        <v>3444</v>
      </c>
      <c r="C1080" s="181" t="s">
        <v>3445</v>
      </c>
      <c r="D1080" s="157" t="s">
        <v>85</v>
      </c>
      <c r="E1080" s="8" t="s">
        <v>5082</v>
      </c>
      <c r="F1080" s="8" t="s">
        <v>5084</v>
      </c>
      <c r="G1080" s="10" t="s">
        <v>72</v>
      </c>
      <c r="H1080" s="10">
        <v>0</v>
      </c>
      <c r="I1080" s="8" t="s">
        <v>73</v>
      </c>
      <c r="J1080" s="72">
        <v>0</v>
      </c>
      <c r="K1080" s="163">
        <v>668</v>
      </c>
      <c r="L1080" s="163">
        <v>0</v>
      </c>
      <c r="M1080" s="163">
        <v>0</v>
      </c>
      <c r="N1080" s="163">
        <v>575</v>
      </c>
      <c r="O1080" s="163">
        <v>50</v>
      </c>
      <c r="P1080" s="163">
        <v>108</v>
      </c>
      <c r="Q1080" s="164">
        <v>7</v>
      </c>
      <c r="R1080" s="164">
        <v>43</v>
      </c>
      <c r="S1080" s="164">
        <v>5</v>
      </c>
      <c r="T1080" s="164">
        <v>3</v>
      </c>
      <c r="U1080" s="164">
        <v>4</v>
      </c>
      <c r="V1080" s="164">
        <v>7</v>
      </c>
      <c r="W1080" s="165">
        <f t="shared" si="18"/>
        <v>69</v>
      </c>
    </row>
    <row r="1081" spans="1:23" s="161" customFormat="1" ht="15" x14ac:dyDescent="0.3">
      <c r="A1081" s="180" t="s">
        <v>3446</v>
      </c>
      <c r="B1081" s="158" t="s">
        <v>3447</v>
      </c>
      <c r="C1081" s="181" t="s">
        <v>3448</v>
      </c>
      <c r="D1081" s="157" t="s">
        <v>212</v>
      </c>
      <c r="E1081" s="8" t="s">
        <v>5082</v>
      </c>
      <c r="F1081" s="8" t="s">
        <v>5083</v>
      </c>
      <c r="G1081" s="10" t="s">
        <v>72</v>
      </c>
      <c r="H1081" s="10">
        <v>0</v>
      </c>
      <c r="I1081" s="8" t="s">
        <v>73</v>
      </c>
      <c r="J1081" s="72">
        <v>0</v>
      </c>
      <c r="K1081" s="163">
        <v>774</v>
      </c>
      <c r="L1081" s="163">
        <v>0</v>
      </c>
      <c r="M1081" s="163">
        <v>0</v>
      </c>
      <c r="N1081" s="163">
        <v>754</v>
      </c>
      <c r="O1081" s="163">
        <v>185</v>
      </c>
      <c r="P1081" s="163">
        <v>146</v>
      </c>
      <c r="Q1081" s="164">
        <v>42</v>
      </c>
      <c r="R1081" s="164">
        <v>24</v>
      </c>
      <c r="S1081" s="164">
        <v>14.4</v>
      </c>
      <c r="T1081" s="164">
        <v>2</v>
      </c>
      <c r="U1081" s="164">
        <v>3</v>
      </c>
      <c r="V1081" s="164">
        <v>5</v>
      </c>
      <c r="W1081" s="165">
        <f t="shared" si="18"/>
        <v>90.4</v>
      </c>
    </row>
    <row r="1082" spans="1:23" s="161" customFormat="1" ht="15" x14ac:dyDescent="0.3">
      <c r="A1082" s="180" t="s">
        <v>3449</v>
      </c>
      <c r="B1082" s="158" t="s">
        <v>3450</v>
      </c>
      <c r="C1082" s="181" t="s">
        <v>3451</v>
      </c>
      <c r="D1082" s="157" t="s">
        <v>211</v>
      </c>
      <c r="E1082" s="8" t="s">
        <v>71</v>
      </c>
      <c r="F1082" s="8" t="s">
        <v>5091</v>
      </c>
      <c r="G1082" s="10" t="s">
        <v>73</v>
      </c>
      <c r="H1082" s="10" t="s">
        <v>73</v>
      </c>
      <c r="I1082" s="8" t="s">
        <v>73</v>
      </c>
      <c r="J1082" s="72">
        <v>0</v>
      </c>
      <c r="K1082" s="163">
        <v>200</v>
      </c>
      <c r="L1082" s="163">
        <v>0</v>
      </c>
      <c r="M1082" s="163">
        <v>0</v>
      </c>
      <c r="N1082" s="163">
        <v>183</v>
      </c>
      <c r="O1082" s="163">
        <v>14</v>
      </c>
      <c r="P1082" s="163">
        <v>64</v>
      </c>
      <c r="Q1082" s="164">
        <v>11</v>
      </c>
      <c r="R1082" s="164">
        <v>9</v>
      </c>
      <c r="S1082" s="164">
        <v>3.2</v>
      </c>
      <c r="T1082" s="164">
        <v>1</v>
      </c>
      <c r="U1082" s="164">
        <v>1</v>
      </c>
      <c r="V1082" s="164">
        <v>1</v>
      </c>
      <c r="W1082" s="165">
        <f t="shared" si="18"/>
        <v>26.2</v>
      </c>
    </row>
    <row r="1083" spans="1:23" s="161" customFormat="1" ht="30" x14ac:dyDescent="0.3">
      <c r="A1083" s="180" t="s">
        <v>3452</v>
      </c>
      <c r="B1083" s="158" t="s">
        <v>3453</v>
      </c>
      <c r="C1083" s="181" t="s">
        <v>3454</v>
      </c>
      <c r="D1083" s="157" t="s">
        <v>86</v>
      </c>
      <c r="E1083" s="8" t="s">
        <v>5085</v>
      </c>
      <c r="F1083" s="8" t="s">
        <v>5084</v>
      </c>
      <c r="G1083" s="10" t="s">
        <v>72</v>
      </c>
      <c r="H1083" s="10">
        <v>0</v>
      </c>
      <c r="I1083" s="8" t="s">
        <v>73</v>
      </c>
      <c r="J1083" s="72">
        <v>0</v>
      </c>
      <c r="K1083" s="163">
        <v>408</v>
      </c>
      <c r="L1083" s="163">
        <v>0</v>
      </c>
      <c r="M1083" s="163">
        <v>0</v>
      </c>
      <c r="N1083" s="163">
        <v>342</v>
      </c>
      <c r="O1083" s="163">
        <v>48</v>
      </c>
      <c r="P1083" s="163">
        <v>62</v>
      </c>
      <c r="Q1083" s="164">
        <v>3</v>
      </c>
      <c r="R1083" s="164">
        <v>30</v>
      </c>
      <c r="S1083" s="164">
        <v>2</v>
      </c>
      <c r="T1083" s="164">
        <v>1</v>
      </c>
      <c r="U1083" s="164">
        <v>2</v>
      </c>
      <c r="V1083" s="164">
        <v>4</v>
      </c>
      <c r="W1083" s="165">
        <f t="shared" si="18"/>
        <v>42</v>
      </c>
    </row>
    <row r="1084" spans="1:23" s="161" customFormat="1" ht="15" x14ac:dyDescent="0.3">
      <c r="A1084" s="180" t="s">
        <v>3455</v>
      </c>
      <c r="B1084" s="158" t="s">
        <v>3456</v>
      </c>
      <c r="C1084" s="181" t="s">
        <v>3457</v>
      </c>
      <c r="D1084" s="157" t="s">
        <v>86</v>
      </c>
      <c r="E1084" s="8" t="s">
        <v>5085</v>
      </c>
      <c r="F1084" s="8" t="s">
        <v>5084</v>
      </c>
      <c r="G1084" s="10" t="s">
        <v>72</v>
      </c>
      <c r="H1084" s="10">
        <v>0</v>
      </c>
      <c r="I1084" s="8" t="s">
        <v>73</v>
      </c>
      <c r="J1084" s="72">
        <v>0</v>
      </c>
      <c r="K1084" s="163">
        <v>399</v>
      </c>
      <c r="L1084" s="163">
        <v>0</v>
      </c>
      <c r="M1084" s="163">
        <v>0</v>
      </c>
      <c r="N1084" s="163">
        <v>273</v>
      </c>
      <c r="O1084" s="163">
        <v>35</v>
      </c>
      <c r="P1084" s="163">
        <v>72</v>
      </c>
      <c r="Q1084" s="164">
        <v>13</v>
      </c>
      <c r="R1084" s="164">
        <v>16</v>
      </c>
      <c r="S1084" s="164">
        <v>2.4</v>
      </c>
      <c r="T1084" s="164">
        <v>2</v>
      </c>
      <c r="U1084" s="164">
        <v>2</v>
      </c>
      <c r="V1084" s="164">
        <v>4</v>
      </c>
      <c r="W1084" s="165">
        <f t="shared" si="18"/>
        <v>39.4</v>
      </c>
    </row>
    <row r="1085" spans="1:23" s="161" customFormat="1" ht="30" x14ac:dyDescent="0.3">
      <c r="A1085" s="180" t="s">
        <v>3458</v>
      </c>
      <c r="B1085" s="158" t="s">
        <v>3459</v>
      </c>
      <c r="C1085" s="181" t="s">
        <v>3460</v>
      </c>
      <c r="D1085" s="157" t="s">
        <v>86</v>
      </c>
      <c r="E1085" s="8" t="s">
        <v>5085</v>
      </c>
      <c r="F1085" s="8" t="s">
        <v>5084</v>
      </c>
      <c r="G1085" s="10" t="s">
        <v>72</v>
      </c>
      <c r="H1085" s="10">
        <v>0</v>
      </c>
      <c r="I1085" s="8" t="s">
        <v>73</v>
      </c>
      <c r="J1085" s="72">
        <v>0</v>
      </c>
      <c r="K1085" s="163">
        <v>425</v>
      </c>
      <c r="L1085" s="163">
        <v>0</v>
      </c>
      <c r="M1085" s="163">
        <v>0</v>
      </c>
      <c r="N1085" s="163">
        <v>328</v>
      </c>
      <c r="O1085" s="163">
        <v>19</v>
      </c>
      <c r="P1085" s="163">
        <v>61</v>
      </c>
      <c r="Q1085" s="164">
        <v>10</v>
      </c>
      <c r="R1085" s="164">
        <v>19</v>
      </c>
      <c r="S1085" s="164">
        <v>0.7</v>
      </c>
      <c r="T1085" s="164">
        <v>1</v>
      </c>
      <c r="U1085" s="164">
        <v>2</v>
      </c>
      <c r="V1085" s="164">
        <v>4</v>
      </c>
      <c r="W1085" s="165">
        <f t="shared" si="18"/>
        <v>36.700000000000003</v>
      </c>
    </row>
    <row r="1086" spans="1:23" s="161" customFormat="1" ht="15" x14ac:dyDescent="0.3">
      <c r="A1086" s="180" t="s">
        <v>3461</v>
      </c>
      <c r="B1086" s="158" t="s">
        <v>3462</v>
      </c>
      <c r="C1086" s="181" t="s">
        <v>3463</v>
      </c>
      <c r="D1086" s="157" t="s">
        <v>211</v>
      </c>
      <c r="E1086" s="8" t="s">
        <v>71</v>
      </c>
      <c r="F1086" s="8" t="s">
        <v>5091</v>
      </c>
      <c r="G1086" s="10" t="s">
        <v>73</v>
      </c>
      <c r="H1086" s="10" t="s">
        <v>73</v>
      </c>
      <c r="I1086" s="8" t="s">
        <v>73</v>
      </c>
      <c r="J1086" s="72">
        <v>0</v>
      </c>
      <c r="K1086" s="163">
        <v>346</v>
      </c>
      <c r="L1086" s="163">
        <v>43</v>
      </c>
      <c r="M1086" s="163">
        <v>2</v>
      </c>
      <c r="N1086" s="163">
        <v>265</v>
      </c>
      <c r="O1086" s="163">
        <v>21</v>
      </c>
      <c r="P1086" s="163">
        <v>41</v>
      </c>
      <c r="Q1086" s="164">
        <v>10</v>
      </c>
      <c r="R1086" s="164">
        <v>27</v>
      </c>
      <c r="S1086" s="164">
        <v>18.3</v>
      </c>
      <c r="T1086" s="164">
        <v>1.9</v>
      </c>
      <c r="U1086" s="164">
        <v>2</v>
      </c>
      <c r="V1086" s="164">
        <v>3</v>
      </c>
      <c r="W1086" s="165">
        <f t="shared" si="18"/>
        <v>62.199999999999996</v>
      </c>
    </row>
    <row r="1087" spans="1:23" s="161" customFormat="1" ht="15" x14ac:dyDescent="0.3">
      <c r="A1087" s="180" t="s">
        <v>3464</v>
      </c>
      <c r="B1087" s="158" t="s">
        <v>3465</v>
      </c>
      <c r="C1087" s="181" t="s">
        <v>3466</v>
      </c>
      <c r="D1087" s="157" t="s">
        <v>211</v>
      </c>
      <c r="E1087" s="8" t="s">
        <v>71</v>
      </c>
      <c r="F1087" s="8" t="s">
        <v>5081</v>
      </c>
      <c r="G1087" s="10" t="s">
        <v>72</v>
      </c>
      <c r="H1087" s="10">
        <v>0</v>
      </c>
      <c r="I1087" s="8" t="s">
        <v>73</v>
      </c>
      <c r="J1087" s="72">
        <v>0</v>
      </c>
      <c r="K1087" s="163">
        <v>450</v>
      </c>
      <c r="L1087" s="163">
        <v>47</v>
      </c>
      <c r="M1087" s="163">
        <v>5</v>
      </c>
      <c r="N1087" s="163">
        <v>329</v>
      </c>
      <c r="O1087" s="163">
        <v>59</v>
      </c>
      <c r="P1087" s="163">
        <v>93</v>
      </c>
      <c r="Q1087" s="164">
        <v>3</v>
      </c>
      <c r="R1087" s="164">
        <v>39</v>
      </c>
      <c r="S1087" s="164">
        <v>14</v>
      </c>
      <c r="T1087" s="164">
        <v>3.8</v>
      </c>
      <c r="U1087" s="164">
        <v>2</v>
      </c>
      <c r="V1087" s="164">
        <v>2</v>
      </c>
      <c r="W1087" s="165">
        <f t="shared" si="18"/>
        <v>63.8</v>
      </c>
    </row>
    <row r="1088" spans="1:23" s="161" customFormat="1" ht="15" x14ac:dyDescent="0.3">
      <c r="A1088" s="180" t="s">
        <v>3467</v>
      </c>
      <c r="B1088" s="158" t="s">
        <v>3468</v>
      </c>
      <c r="C1088" s="181" t="s">
        <v>3469</v>
      </c>
      <c r="D1088" s="157" t="s">
        <v>212</v>
      </c>
      <c r="E1088" s="8" t="s">
        <v>5082</v>
      </c>
      <c r="F1088" s="8" t="s">
        <v>5083</v>
      </c>
      <c r="G1088" s="10" t="s">
        <v>72</v>
      </c>
      <c r="H1088" s="10">
        <v>0</v>
      </c>
      <c r="I1088" s="8" t="s">
        <v>73</v>
      </c>
      <c r="J1088" s="72">
        <v>0</v>
      </c>
      <c r="K1088" s="163">
        <v>231</v>
      </c>
      <c r="L1088" s="163">
        <v>0</v>
      </c>
      <c r="M1088" s="163">
        <v>0</v>
      </c>
      <c r="N1088" s="163">
        <v>206</v>
      </c>
      <c r="O1088" s="163">
        <v>14</v>
      </c>
      <c r="P1088" s="163">
        <v>63</v>
      </c>
      <c r="Q1088" s="164">
        <v>7</v>
      </c>
      <c r="R1088" s="164">
        <v>14</v>
      </c>
      <c r="S1088" s="164">
        <v>7.2</v>
      </c>
      <c r="T1088" s="164">
        <v>1</v>
      </c>
      <c r="U1088" s="164">
        <v>1</v>
      </c>
      <c r="V1088" s="164">
        <v>2</v>
      </c>
      <c r="W1088" s="165">
        <f t="shared" si="18"/>
        <v>32.200000000000003</v>
      </c>
    </row>
    <row r="1089" spans="1:23" s="161" customFormat="1" ht="15" x14ac:dyDescent="0.3">
      <c r="A1089" s="180" t="s">
        <v>3470</v>
      </c>
      <c r="B1089" s="158" t="s">
        <v>3471</v>
      </c>
      <c r="C1089" s="181" t="s">
        <v>3472</v>
      </c>
      <c r="D1089" s="157" t="s">
        <v>212</v>
      </c>
      <c r="E1089" s="8" t="s">
        <v>5082</v>
      </c>
      <c r="F1089" s="8" t="s">
        <v>5083</v>
      </c>
      <c r="G1089" s="10" t="s">
        <v>72</v>
      </c>
      <c r="H1089" s="10">
        <v>0</v>
      </c>
      <c r="I1089" s="8" t="s">
        <v>73</v>
      </c>
      <c r="J1089" s="72">
        <v>0</v>
      </c>
      <c r="K1089" s="163">
        <v>405</v>
      </c>
      <c r="L1089" s="163">
        <v>0</v>
      </c>
      <c r="M1089" s="163">
        <v>0</v>
      </c>
      <c r="N1089" s="163">
        <v>334</v>
      </c>
      <c r="O1089" s="163">
        <v>69</v>
      </c>
      <c r="P1089" s="163">
        <v>88</v>
      </c>
      <c r="Q1089" s="164">
        <v>11</v>
      </c>
      <c r="R1089" s="164">
        <v>24</v>
      </c>
      <c r="S1089" s="164">
        <v>4</v>
      </c>
      <c r="T1089" s="164">
        <v>2</v>
      </c>
      <c r="U1089" s="164">
        <v>3</v>
      </c>
      <c r="V1089" s="164">
        <v>3</v>
      </c>
      <c r="W1089" s="165">
        <f t="shared" si="18"/>
        <v>47</v>
      </c>
    </row>
    <row r="1090" spans="1:23" s="161" customFormat="1" ht="15" x14ac:dyDescent="0.3">
      <c r="A1090" s="180" t="s">
        <v>3473</v>
      </c>
      <c r="B1090" s="158" t="s">
        <v>3474</v>
      </c>
      <c r="C1090" s="181" t="s">
        <v>3475</v>
      </c>
      <c r="D1090" s="157" t="s">
        <v>85</v>
      </c>
      <c r="E1090" s="8" t="s">
        <v>5082</v>
      </c>
      <c r="F1090" s="8" t="s">
        <v>5084</v>
      </c>
      <c r="G1090" s="10" t="s">
        <v>72</v>
      </c>
      <c r="H1090" s="10">
        <v>0</v>
      </c>
      <c r="I1090" s="8" t="s">
        <v>73</v>
      </c>
      <c r="J1090" s="72">
        <v>0</v>
      </c>
      <c r="K1090" s="163">
        <v>1375</v>
      </c>
      <c r="L1090" s="163">
        <v>0</v>
      </c>
      <c r="M1090" s="163">
        <v>0</v>
      </c>
      <c r="N1090" s="163">
        <v>651</v>
      </c>
      <c r="O1090" s="163">
        <v>1</v>
      </c>
      <c r="P1090" s="163">
        <v>159</v>
      </c>
      <c r="Q1090" s="164">
        <v>20</v>
      </c>
      <c r="R1090" s="164">
        <v>58</v>
      </c>
      <c r="S1090" s="164">
        <v>6.9</v>
      </c>
      <c r="T1090" s="164">
        <v>7.8</v>
      </c>
      <c r="U1090" s="164">
        <v>5</v>
      </c>
      <c r="V1090" s="164">
        <v>4.9000000000000004</v>
      </c>
      <c r="W1090" s="165">
        <f t="shared" si="18"/>
        <v>102.60000000000001</v>
      </c>
    </row>
    <row r="1091" spans="1:23" s="161" customFormat="1" ht="30" x14ac:dyDescent="0.3">
      <c r="A1091" s="180" t="s">
        <v>3476</v>
      </c>
      <c r="B1091" s="158" t="s">
        <v>3477</v>
      </c>
      <c r="C1091" s="181" t="s">
        <v>3478</v>
      </c>
      <c r="D1091" s="157" t="s">
        <v>86</v>
      </c>
      <c r="E1091" s="8" t="s">
        <v>5085</v>
      </c>
      <c r="F1091" s="8" t="s">
        <v>5084</v>
      </c>
      <c r="G1091" s="10" t="s">
        <v>72</v>
      </c>
      <c r="H1091" s="10">
        <v>0</v>
      </c>
      <c r="I1091" s="8" t="s">
        <v>73</v>
      </c>
      <c r="J1091" s="72">
        <v>0</v>
      </c>
      <c r="K1091" s="163">
        <v>283</v>
      </c>
      <c r="L1091" s="163">
        <v>0</v>
      </c>
      <c r="M1091" s="163">
        <v>0</v>
      </c>
      <c r="N1091" s="163">
        <v>252</v>
      </c>
      <c r="O1091" s="163">
        <v>24</v>
      </c>
      <c r="P1091" s="163">
        <v>68</v>
      </c>
      <c r="Q1091" s="164">
        <v>4.5</v>
      </c>
      <c r="R1091" s="164">
        <v>22</v>
      </c>
      <c r="S1091" s="164">
        <v>7</v>
      </c>
      <c r="T1091" s="164">
        <v>3</v>
      </c>
      <c r="U1091" s="164">
        <v>3</v>
      </c>
      <c r="V1091" s="164">
        <v>2</v>
      </c>
      <c r="W1091" s="165">
        <f t="shared" si="18"/>
        <v>41.5</v>
      </c>
    </row>
    <row r="1092" spans="1:23" s="161" customFormat="1" ht="15" x14ac:dyDescent="0.3">
      <c r="A1092" s="180" t="s">
        <v>3479</v>
      </c>
      <c r="B1092" s="158" t="s">
        <v>3480</v>
      </c>
      <c r="C1092" s="181" t="s">
        <v>3481</v>
      </c>
      <c r="D1092" s="157" t="s">
        <v>86</v>
      </c>
      <c r="E1092" s="8" t="s">
        <v>5085</v>
      </c>
      <c r="F1092" s="8" t="s">
        <v>5084</v>
      </c>
      <c r="G1092" s="10" t="s">
        <v>72</v>
      </c>
      <c r="H1092" s="10">
        <v>0</v>
      </c>
      <c r="I1092" s="8" t="s">
        <v>73</v>
      </c>
      <c r="J1092" s="72">
        <v>0</v>
      </c>
      <c r="K1092" s="163">
        <v>428</v>
      </c>
      <c r="L1092" s="163">
        <v>0</v>
      </c>
      <c r="M1092" s="163">
        <v>0</v>
      </c>
      <c r="N1092" s="163">
        <v>346</v>
      </c>
      <c r="O1092" s="163">
        <v>59</v>
      </c>
      <c r="P1092" s="163">
        <v>77</v>
      </c>
      <c r="Q1092" s="164">
        <v>6</v>
      </c>
      <c r="R1092" s="164">
        <v>27</v>
      </c>
      <c r="S1092" s="164">
        <v>4</v>
      </c>
      <c r="T1092" s="164">
        <v>3.9</v>
      </c>
      <c r="U1092" s="164">
        <v>3</v>
      </c>
      <c r="V1092" s="164">
        <v>3</v>
      </c>
      <c r="W1092" s="165">
        <f t="shared" si="18"/>
        <v>46.9</v>
      </c>
    </row>
    <row r="1093" spans="1:23" s="161" customFormat="1" ht="15" x14ac:dyDescent="0.3">
      <c r="A1093" s="180" t="s">
        <v>3482</v>
      </c>
      <c r="B1093" s="158" t="s">
        <v>3483</v>
      </c>
      <c r="C1093" s="181" t="s">
        <v>3484</v>
      </c>
      <c r="D1093" s="157" t="s">
        <v>86</v>
      </c>
      <c r="E1093" s="8" t="s">
        <v>5085</v>
      </c>
      <c r="F1093" s="8" t="s">
        <v>5084</v>
      </c>
      <c r="G1093" s="10" t="s">
        <v>72</v>
      </c>
      <c r="H1093" s="10">
        <v>0</v>
      </c>
      <c r="I1093" s="8" t="s">
        <v>73</v>
      </c>
      <c r="J1093" s="72">
        <v>0</v>
      </c>
      <c r="K1093" s="163">
        <v>346</v>
      </c>
      <c r="L1093" s="163">
        <v>0</v>
      </c>
      <c r="M1093" s="163">
        <v>0</v>
      </c>
      <c r="N1093" s="163">
        <v>252</v>
      </c>
      <c r="O1093" s="163">
        <v>21</v>
      </c>
      <c r="P1093" s="163">
        <v>63</v>
      </c>
      <c r="Q1093" s="164">
        <v>6</v>
      </c>
      <c r="R1093" s="164">
        <v>22</v>
      </c>
      <c r="S1093" s="164">
        <v>2</v>
      </c>
      <c r="T1093" s="164">
        <v>1</v>
      </c>
      <c r="U1093" s="164">
        <v>3</v>
      </c>
      <c r="V1093" s="164">
        <v>5</v>
      </c>
      <c r="W1093" s="165">
        <f t="shared" si="18"/>
        <v>39</v>
      </c>
    </row>
    <row r="1094" spans="1:23" s="161" customFormat="1" ht="15" x14ac:dyDescent="0.3">
      <c r="A1094" s="180" t="s">
        <v>3485</v>
      </c>
      <c r="B1094" s="158" t="s">
        <v>3486</v>
      </c>
      <c r="C1094" s="181" t="s">
        <v>3487</v>
      </c>
      <c r="D1094" s="157" t="s">
        <v>85</v>
      </c>
      <c r="E1094" s="8" t="s">
        <v>5082</v>
      </c>
      <c r="F1094" s="8" t="s">
        <v>5084</v>
      </c>
      <c r="G1094" s="10" t="s">
        <v>72</v>
      </c>
      <c r="H1094" s="10">
        <v>0</v>
      </c>
      <c r="I1094" s="8" t="s">
        <v>73</v>
      </c>
      <c r="J1094" s="72">
        <v>0</v>
      </c>
      <c r="K1094" s="163">
        <v>575</v>
      </c>
      <c r="L1094" s="163">
        <v>0</v>
      </c>
      <c r="M1094" s="163">
        <v>0</v>
      </c>
      <c r="N1094" s="163">
        <v>414</v>
      </c>
      <c r="O1094" s="163">
        <v>4</v>
      </c>
      <c r="P1094" s="163">
        <v>146</v>
      </c>
      <c r="Q1094" s="164">
        <v>8</v>
      </c>
      <c r="R1094" s="164">
        <v>31</v>
      </c>
      <c r="S1094" s="164">
        <v>6</v>
      </c>
      <c r="T1094" s="164">
        <v>2</v>
      </c>
      <c r="U1094" s="164">
        <v>2</v>
      </c>
      <c r="V1094" s="164">
        <v>5</v>
      </c>
      <c r="W1094" s="165">
        <f t="shared" si="18"/>
        <v>54</v>
      </c>
    </row>
    <row r="1095" spans="1:23" s="161" customFormat="1" ht="15" x14ac:dyDescent="0.3">
      <c r="A1095" s="180" t="s">
        <v>3488</v>
      </c>
      <c r="B1095" s="158" t="s">
        <v>3489</v>
      </c>
      <c r="C1095" s="181" t="s">
        <v>3490</v>
      </c>
      <c r="D1095" s="157" t="s">
        <v>86</v>
      </c>
      <c r="E1095" s="8" t="s">
        <v>5085</v>
      </c>
      <c r="F1095" s="8" t="s">
        <v>5084</v>
      </c>
      <c r="G1095" s="10" t="s">
        <v>72</v>
      </c>
      <c r="H1095" s="10">
        <v>0</v>
      </c>
      <c r="I1095" s="8" t="s">
        <v>73</v>
      </c>
      <c r="J1095" s="72">
        <v>0</v>
      </c>
      <c r="K1095" s="163">
        <v>473</v>
      </c>
      <c r="L1095" s="163">
        <v>0</v>
      </c>
      <c r="M1095" s="163">
        <v>0</v>
      </c>
      <c r="N1095" s="163">
        <v>384</v>
      </c>
      <c r="O1095" s="163">
        <v>73</v>
      </c>
      <c r="P1095" s="163">
        <v>76</v>
      </c>
      <c r="Q1095" s="164">
        <v>3</v>
      </c>
      <c r="R1095" s="164">
        <v>26</v>
      </c>
      <c r="S1095" s="164">
        <v>1</v>
      </c>
      <c r="T1095" s="164">
        <v>4</v>
      </c>
      <c r="U1095" s="164">
        <v>1</v>
      </c>
      <c r="V1095" s="164">
        <v>3</v>
      </c>
      <c r="W1095" s="165">
        <f t="shared" si="18"/>
        <v>38</v>
      </c>
    </row>
    <row r="1096" spans="1:23" s="161" customFormat="1" ht="15" x14ac:dyDescent="0.3">
      <c r="A1096" s="180" t="s">
        <v>3491</v>
      </c>
      <c r="B1096" s="158" t="s">
        <v>3492</v>
      </c>
      <c r="C1096" s="181" t="s">
        <v>3493</v>
      </c>
      <c r="D1096" s="157" t="s">
        <v>211</v>
      </c>
      <c r="E1096" s="8" t="s">
        <v>71</v>
      </c>
      <c r="F1096" s="8" t="s">
        <v>5081</v>
      </c>
      <c r="G1096" s="10" t="s">
        <v>72</v>
      </c>
      <c r="H1096" s="10">
        <v>0</v>
      </c>
      <c r="I1096" s="8" t="s">
        <v>73</v>
      </c>
      <c r="J1096" s="72">
        <v>0</v>
      </c>
      <c r="K1096" s="163">
        <v>440</v>
      </c>
      <c r="L1096" s="163">
        <v>0</v>
      </c>
      <c r="M1096" s="163">
        <v>0</v>
      </c>
      <c r="N1096" s="163">
        <v>411</v>
      </c>
      <c r="O1096" s="163">
        <v>208</v>
      </c>
      <c r="P1096" s="163">
        <v>80</v>
      </c>
      <c r="Q1096" s="164">
        <v>13</v>
      </c>
      <c r="R1096" s="164">
        <v>21</v>
      </c>
      <c r="S1096" s="164">
        <v>9.6</v>
      </c>
      <c r="T1096" s="164">
        <v>3.7</v>
      </c>
      <c r="U1096" s="164">
        <v>1</v>
      </c>
      <c r="V1096" s="164">
        <v>5</v>
      </c>
      <c r="W1096" s="165">
        <f t="shared" si="18"/>
        <v>53.300000000000004</v>
      </c>
    </row>
    <row r="1097" spans="1:23" s="161" customFormat="1" ht="15" x14ac:dyDescent="0.3">
      <c r="A1097" s="180" t="s">
        <v>3494</v>
      </c>
      <c r="B1097" s="158" t="s">
        <v>3495</v>
      </c>
      <c r="C1097" s="181" t="s">
        <v>3496</v>
      </c>
      <c r="D1097" s="157" t="s">
        <v>211</v>
      </c>
      <c r="E1097" s="8" t="s">
        <v>71</v>
      </c>
      <c r="F1097" s="8" t="s">
        <v>5081</v>
      </c>
      <c r="G1097" s="10" t="s">
        <v>72</v>
      </c>
      <c r="H1097" s="10">
        <v>0</v>
      </c>
      <c r="I1097" s="8" t="s">
        <v>73</v>
      </c>
      <c r="J1097" s="72">
        <v>0</v>
      </c>
      <c r="K1097" s="163">
        <v>582</v>
      </c>
      <c r="L1097" s="163">
        <v>0</v>
      </c>
      <c r="M1097" s="163">
        <v>0</v>
      </c>
      <c r="N1097" s="163">
        <v>544</v>
      </c>
      <c r="O1097" s="163">
        <v>160</v>
      </c>
      <c r="P1097" s="163">
        <v>116</v>
      </c>
      <c r="Q1097" s="164">
        <v>11</v>
      </c>
      <c r="R1097" s="164">
        <v>40</v>
      </c>
      <c r="S1097" s="164">
        <v>18.8</v>
      </c>
      <c r="T1097" s="164">
        <v>3.7</v>
      </c>
      <c r="U1097" s="164">
        <v>3</v>
      </c>
      <c r="V1097" s="164">
        <v>3</v>
      </c>
      <c r="W1097" s="165">
        <f t="shared" si="18"/>
        <v>79.5</v>
      </c>
    </row>
    <row r="1098" spans="1:23" s="161" customFormat="1" ht="15" x14ac:dyDescent="0.3">
      <c r="A1098" s="180" t="s">
        <v>3497</v>
      </c>
      <c r="B1098" s="158" t="s">
        <v>3498</v>
      </c>
      <c r="C1098" s="181" t="s">
        <v>3499</v>
      </c>
      <c r="D1098" s="157" t="s">
        <v>212</v>
      </c>
      <c r="E1098" s="8" t="s">
        <v>5082</v>
      </c>
      <c r="F1098" s="8" t="s">
        <v>5083</v>
      </c>
      <c r="G1098" s="10" t="s">
        <v>72</v>
      </c>
      <c r="H1098" s="10">
        <v>0</v>
      </c>
      <c r="I1098" s="8" t="s">
        <v>73</v>
      </c>
      <c r="J1098" s="72">
        <v>0</v>
      </c>
      <c r="K1098" s="163">
        <v>299</v>
      </c>
      <c r="L1098" s="163">
        <v>0</v>
      </c>
      <c r="M1098" s="163">
        <v>0</v>
      </c>
      <c r="N1098" s="163">
        <v>206</v>
      </c>
      <c r="O1098" s="163">
        <v>12</v>
      </c>
      <c r="P1098" s="163">
        <v>73</v>
      </c>
      <c r="Q1098" s="164">
        <v>3</v>
      </c>
      <c r="R1098" s="164">
        <v>21</v>
      </c>
      <c r="S1098" s="164">
        <v>5.6</v>
      </c>
      <c r="T1098" s="164">
        <v>1</v>
      </c>
      <c r="U1098" s="164">
        <v>2</v>
      </c>
      <c r="V1098" s="164">
        <v>2</v>
      </c>
      <c r="W1098" s="165">
        <f t="shared" si="18"/>
        <v>34.6</v>
      </c>
    </row>
    <row r="1099" spans="1:23" s="161" customFormat="1" ht="15" x14ac:dyDescent="0.3">
      <c r="A1099" s="180" t="s">
        <v>3500</v>
      </c>
      <c r="B1099" s="158" t="s">
        <v>3501</v>
      </c>
      <c r="C1099" s="181" t="s">
        <v>3502</v>
      </c>
      <c r="D1099" s="157" t="s">
        <v>213</v>
      </c>
      <c r="E1099" s="8" t="s">
        <v>71</v>
      </c>
      <c r="F1099" s="8" t="s">
        <v>5083</v>
      </c>
      <c r="G1099" s="10" t="s">
        <v>72</v>
      </c>
      <c r="H1099" s="10">
        <v>0</v>
      </c>
      <c r="I1099" s="8" t="s">
        <v>73</v>
      </c>
      <c r="J1099" s="72">
        <v>0</v>
      </c>
      <c r="K1099" s="163">
        <v>363</v>
      </c>
      <c r="L1099" s="163">
        <v>47</v>
      </c>
      <c r="M1099" s="163">
        <v>2</v>
      </c>
      <c r="N1099" s="163">
        <v>287</v>
      </c>
      <c r="O1099" s="163">
        <v>1</v>
      </c>
      <c r="P1099" s="163">
        <v>25</v>
      </c>
      <c r="Q1099" s="164">
        <v>5</v>
      </c>
      <c r="R1099" s="164">
        <v>22</v>
      </c>
      <c r="S1099" s="164">
        <v>6.6</v>
      </c>
      <c r="T1099" s="164">
        <v>0</v>
      </c>
      <c r="U1099" s="164">
        <v>2</v>
      </c>
      <c r="V1099" s="164">
        <v>2</v>
      </c>
      <c r="W1099" s="165">
        <f t="shared" ref="W1099:W1162" si="19">SUM(Q1099:V1099)</f>
        <v>37.6</v>
      </c>
    </row>
    <row r="1100" spans="1:23" s="161" customFormat="1" ht="15" x14ac:dyDescent="0.3">
      <c r="A1100" s="180" t="s">
        <v>3503</v>
      </c>
      <c r="B1100" s="158" t="s">
        <v>3504</v>
      </c>
      <c r="C1100" s="181" t="s">
        <v>3505</v>
      </c>
      <c r="D1100" s="157" t="s">
        <v>86</v>
      </c>
      <c r="E1100" s="8" t="s">
        <v>5085</v>
      </c>
      <c r="F1100" s="8" t="s">
        <v>5084</v>
      </c>
      <c r="G1100" s="10" t="s">
        <v>72</v>
      </c>
      <c r="H1100" s="10">
        <v>0</v>
      </c>
      <c r="I1100" s="8" t="s">
        <v>73</v>
      </c>
      <c r="J1100" s="72">
        <v>0</v>
      </c>
      <c r="K1100" s="163">
        <v>405</v>
      </c>
      <c r="L1100" s="163">
        <v>0</v>
      </c>
      <c r="M1100" s="163">
        <v>0</v>
      </c>
      <c r="N1100" s="163">
        <v>297</v>
      </c>
      <c r="O1100" s="163">
        <v>25</v>
      </c>
      <c r="P1100" s="163">
        <v>57</v>
      </c>
      <c r="Q1100" s="164">
        <v>12</v>
      </c>
      <c r="R1100" s="164">
        <v>16</v>
      </c>
      <c r="S1100" s="164">
        <v>1</v>
      </c>
      <c r="T1100" s="164">
        <v>6.9</v>
      </c>
      <c r="U1100" s="164">
        <v>2</v>
      </c>
      <c r="V1100" s="164">
        <v>4</v>
      </c>
      <c r="W1100" s="165">
        <f t="shared" si="19"/>
        <v>41.9</v>
      </c>
    </row>
    <row r="1101" spans="1:23" s="161" customFormat="1" ht="15" x14ac:dyDescent="0.3">
      <c r="A1101" s="180" t="s">
        <v>3506</v>
      </c>
      <c r="B1101" s="158" t="s">
        <v>3507</v>
      </c>
      <c r="C1101" s="181" t="s">
        <v>3508</v>
      </c>
      <c r="D1101" s="157" t="s">
        <v>86</v>
      </c>
      <c r="E1101" s="8" t="s">
        <v>5085</v>
      </c>
      <c r="F1101" s="8" t="s">
        <v>5084</v>
      </c>
      <c r="G1101" s="10" t="s">
        <v>72</v>
      </c>
      <c r="H1101" s="10">
        <v>0</v>
      </c>
      <c r="I1101" s="8" t="s">
        <v>73</v>
      </c>
      <c r="J1101" s="72">
        <v>0</v>
      </c>
      <c r="K1101" s="163">
        <v>193</v>
      </c>
      <c r="L1101" s="163">
        <v>0</v>
      </c>
      <c r="M1101" s="163">
        <v>0</v>
      </c>
      <c r="N1101" s="163">
        <v>174</v>
      </c>
      <c r="O1101" s="163">
        <v>7</v>
      </c>
      <c r="P1101" s="163">
        <v>25</v>
      </c>
      <c r="Q1101" s="164">
        <v>1</v>
      </c>
      <c r="R1101" s="164">
        <v>11</v>
      </c>
      <c r="S1101" s="164">
        <v>2</v>
      </c>
      <c r="T1101" s="164">
        <v>2</v>
      </c>
      <c r="U1101" s="164">
        <v>2</v>
      </c>
      <c r="V1101" s="164">
        <v>2</v>
      </c>
      <c r="W1101" s="165">
        <f t="shared" si="19"/>
        <v>20</v>
      </c>
    </row>
    <row r="1102" spans="1:23" s="161" customFormat="1" ht="15" x14ac:dyDescent="0.3">
      <c r="A1102" s="180" t="s">
        <v>3509</v>
      </c>
      <c r="B1102" s="158" t="s">
        <v>3510</v>
      </c>
      <c r="C1102" s="181" t="s">
        <v>3511</v>
      </c>
      <c r="D1102" s="157" t="s">
        <v>211</v>
      </c>
      <c r="E1102" s="8" t="s">
        <v>71</v>
      </c>
      <c r="F1102" s="8" t="s">
        <v>5091</v>
      </c>
      <c r="G1102" s="10" t="s">
        <v>73</v>
      </c>
      <c r="H1102" s="10" t="s">
        <v>73</v>
      </c>
      <c r="I1102" s="8" t="s">
        <v>73</v>
      </c>
      <c r="J1102" s="72">
        <v>0</v>
      </c>
      <c r="K1102" s="163">
        <v>398</v>
      </c>
      <c r="L1102" s="163">
        <v>15</v>
      </c>
      <c r="M1102" s="163">
        <v>1</v>
      </c>
      <c r="N1102" s="163">
        <v>332</v>
      </c>
      <c r="O1102" s="163">
        <v>125</v>
      </c>
      <c r="P1102" s="163">
        <v>94</v>
      </c>
      <c r="Q1102" s="164">
        <v>13</v>
      </c>
      <c r="R1102" s="164">
        <v>20</v>
      </c>
      <c r="S1102" s="164">
        <v>13.4</v>
      </c>
      <c r="T1102" s="164">
        <v>3.7</v>
      </c>
      <c r="U1102" s="164">
        <v>2</v>
      </c>
      <c r="V1102" s="164">
        <v>3</v>
      </c>
      <c r="W1102" s="165">
        <f t="shared" si="19"/>
        <v>55.1</v>
      </c>
    </row>
    <row r="1103" spans="1:23" s="161" customFormat="1" ht="15" x14ac:dyDescent="0.3">
      <c r="A1103" s="180" t="s">
        <v>1167</v>
      </c>
      <c r="B1103" s="158" t="s">
        <v>3512</v>
      </c>
      <c r="C1103" s="181" t="s">
        <v>3513</v>
      </c>
      <c r="D1103" s="157" t="s">
        <v>85</v>
      </c>
      <c r="E1103" s="8">
        <v>6</v>
      </c>
      <c r="F1103" s="8">
        <v>12</v>
      </c>
      <c r="G1103" s="10" t="s">
        <v>72</v>
      </c>
      <c r="H1103" s="10">
        <v>0</v>
      </c>
      <c r="I1103" s="8" t="s">
        <v>73</v>
      </c>
      <c r="J1103" s="72">
        <v>0</v>
      </c>
      <c r="K1103" s="163">
        <v>330</v>
      </c>
      <c r="L1103" s="163">
        <v>0</v>
      </c>
      <c r="M1103" s="163">
        <v>0</v>
      </c>
      <c r="N1103" s="163">
        <v>231</v>
      </c>
      <c r="O1103" s="163">
        <v>34</v>
      </c>
      <c r="P1103" s="163">
        <v>77</v>
      </c>
      <c r="Q1103" s="164">
        <v>5</v>
      </c>
      <c r="R1103" s="164">
        <v>49</v>
      </c>
      <c r="S1103" s="164">
        <v>9</v>
      </c>
      <c r="T1103" s="164">
        <v>14</v>
      </c>
      <c r="U1103" s="164">
        <v>5</v>
      </c>
      <c r="V1103" s="164">
        <v>23.1</v>
      </c>
      <c r="W1103" s="165">
        <f t="shared" si="19"/>
        <v>105.1</v>
      </c>
    </row>
    <row r="1104" spans="1:23" s="161" customFormat="1" ht="30" x14ac:dyDescent="0.3">
      <c r="A1104" s="180" t="s">
        <v>3514</v>
      </c>
      <c r="B1104" s="158" t="s">
        <v>3515</v>
      </c>
      <c r="C1104" s="181" t="s">
        <v>3516</v>
      </c>
      <c r="D1104" s="157" t="s">
        <v>211</v>
      </c>
      <c r="E1104" s="8" t="s">
        <v>71</v>
      </c>
      <c r="F1104" s="8" t="s">
        <v>5090</v>
      </c>
      <c r="G1104" s="10" t="s">
        <v>73</v>
      </c>
      <c r="H1104" s="10" t="s">
        <v>73</v>
      </c>
      <c r="I1104" s="8" t="s">
        <v>73</v>
      </c>
      <c r="J1104" s="72">
        <v>0</v>
      </c>
      <c r="K1104" s="163">
        <v>393</v>
      </c>
      <c r="L1104" s="163">
        <v>31</v>
      </c>
      <c r="M1104" s="163">
        <v>1</v>
      </c>
      <c r="N1104" s="163">
        <v>344</v>
      </c>
      <c r="O1104" s="163">
        <v>74</v>
      </c>
      <c r="P1104" s="163">
        <v>49</v>
      </c>
      <c r="Q1104" s="164">
        <v>18</v>
      </c>
      <c r="R1104" s="164">
        <v>13</v>
      </c>
      <c r="S1104" s="164">
        <v>6.5</v>
      </c>
      <c r="T1104" s="164">
        <v>0</v>
      </c>
      <c r="U1104" s="164">
        <v>2</v>
      </c>
      <c r="V1104" s="164">
        <v>3</v>
      </c>
      <c r="W1104" s="165">
        <f t="shared" si="19"/>
        <v>42.5</v>
      </c>
    </row>
    <row r="1105" spans="1:23" s="161" customFormat="1" ht="15" x14ac:dyDescent="0.3">
      <c r="A1105" s="180" t="s">
        <v>3517</v>
      </c>
      <c r="B1105" s="158" t="s">
        <v>3518</v>
      </c>
      <c r="C1105" s="181" t="s">
        <v>3519</v>
      </c>
      <c r="D1105" s="157" t="s">
        <v>86</v>
      </c>
      <c r="E1105" s="8" t="s">
        <v>5085</v>
      </c>
      <c r="F1105" s="8" t="s">
        <v>5084</v>
      </c>
      <c r="G1105" s="10" t="s">
        <v>72</v>
      </c>
      <c r="H1105" s="10">
        <v>0</v>
      </c>
      <c r="I1105" s="8" t="s">
        <v>73</v>
      </c>
      <c r="J1105" s="72">
        <v>0</v>
      </c>
      <c r="K1105" s="163">
        <v>498</v>
      </c>
      <c r="L1105" s="163">
        <v>0</v>
      </c>
      <c r="M1105" s="163">
        <v>0</v>
      </c>
      <c r="N1105" s="163">
        <v>369</v>
      </c>
      <c r="O1105" s="163">
        <v>57</v>
      </c>
      <c r="P1105" s="163">
        <v>72</v>
      </c>
      <c r="Q1105" s="164">
        <v>7</v>
      </c>
      <c r="R1105" s="164">
        <v>22</v>
      </c>
      <c r="S1105" s="164">
        <v>5</v>
      </c>
      <c r="T1105" s="164">
        <v>5</v>
      </c>
      <c r="U1105" s="164">
        <v>3</v>
      </c>
      <c r="V1105" s="164">
        <v>4</v>
      </c>
      <c r="W1105" s="165">
        <f t="shared" si="19"/>
        <v>46</v>
      </c>
    </row>
    <row r="1106" spans="1:23" s="161" customFormat="1" ht="15" x14ac:dyDescent="0.3">
      <c r="A1106" s="180" t="s">
        <v>3520</v>
      </c>
      <c r="B1106" s="158" t="s">
        <v>3521</v>
      </c>
      <c r="C1106" s="181" t="s">
        <v>3522</v>
      </c>
      <c r="D1106" s="157" t="s">
        <v>86</v>
      </c>
      <c r="E1106" s="8" t="s">
        <v>5085</v>
      </c>
      <c r="F1106" s="8" t="s">
        <v>5084</v>
      </c>
      <c r="G1106" s="10" t="s">
        <v>72</v>
      </c>
      <c r="H1106" s="10">
        <v>0</v>
      </c>
      <c r="I1106" s="8" t="s">
        <v>73</v>
      </c>
      <c r="J1106" s="72">
        <v>0</v>
      </c>
      <c r="K1106" s="163">
        <v>292</v>
      </c>
      <c r="L1106" s="163">
        <v>0</v>
      </c>
      <c r="M1106" s="163">
        <v>0</v>
      </c>
      <c r="N1106" s="163">
        <v>231</v>
      </c>
      <c r="O1106" s="163">
        <v>28</v>
      </c>
      <c r="P1106" s="163">
        <v>71</v>
      </c>
      <c r="Q1106" s="164">
        <v>7</v>
      </c>
      <c r="R1106" s="164">
        <v>17</v>
      </c>
      <c r="S1106" s="164">
        <v>1</v>
      </c>
      <c r="T1106" s="164">
        <v>2</v>
      </c>
      <c r="U1106" s="164">
        <v>3</v>
      </c>
      <c r="V1106" s="164">
        <v>5</v>
      </c>
      <c r="W1106" s="165">
        <f t="shared" si="19"/>
        <v>35</v>
      </c>
    </row>
    <row r="1107" spans="1:23" s="161" customFormat="1" ht="30" x14ac:dyDescent="0.3">
      <c r="A1107" s="180" t="s">
        <v>3523</v>
      </c>
      <c r="B1107" s="158" t="s">
        <v>3524</v>
      </c>
      <c r="C1107" s="181" t="s">
        <v>3525</v>
      </c>
      <c r="D1107" s="157" t="s">
        <v>211</v>
      </c>
      <c r="E1107" s="8" t="s">
        <v>71</v>
      </c>
      <c r="F1107" s="8" t="s">
        <v>5081</v>
      </c>
      <c r="G1107" s="10" t="s">
        <v>72</v>
      </c>
      <c r="H1107" s="10">
        <v>0</v>
      </c>
      <c r="I1107" s="8" t="s">
        <v>73</v>
      </c>
      <c r="J1107" s="72">
        <v>0</v>
      </c>
      <c r="K1107" s="163">
        <v>563</v>
      </c>
      <c r="L1107" s="163">
        <v>31</v>
      </c>
      <c r="M1107" s="163">
        <v>0</v>
      </c>
      <c r="N1107" s="163">
        <v>433</v>
      </c>
      <c r="O1107" s="163">
        <v>20</v>
      </c>
      <c r="P1107" s="163">
        <v>111</v>
      </c>
      <c r="Q1107" s="164">
        <v>11</v>
      </c>
      <c r="R1107" s="164">
        <v>34</v>
      </c>
      <c r="S1107" s="164">
        <v>23.8</v>
      </c>
      <c r="T1107" s="164">
        <v>2.9</v>
      </c>
      <c r="U1107" s="164">
        <v>3</v>
      </c>
      <c r="V1107" s="164">
        <v>4</v>
      </c>
      <c r="W1107" s="165">
        <f t="shared" si="19"/>
        <v>78.7</v>
      </c>
    </row>
    <row r="1108" spans="1:23" s="161" customFormat="1" ht="15" x14ac:dyDescent="0.3">
      <c r="A1108" s="180" t="s">
        <v>3526</v>
      </c>
      <c r="B1108" s="158" t="s">
        <v>3527</v>
      </c>
      <c r="C1108" s="181" t="s">
        <v>3528</v>
      </c>
      <c r="D1108" s="157" t="s">
        <v>212</v>
      </c>
      <c r="E1108" s="8" t="s">
        <v>5082</v>
      </c>
      <c r="F1108" s="8" t="s">
        <v>5083</v>
      </c>
      <c r="G1108" s="10" t="s">
        <v>72</v>
      </c>
      <c r="H1108" s="10">
        <v>0</v>
      </c>
      <c r="I1108" s="8" t="s">
        <v>73</v>
      </c>
      <c r="J1108" s="72">
        <v>0</v>
      </c>
      <c r="K1108" s="163">
        <v>307</v>
      </c>
      <c r="L1108" s="163">
        <v>0</v>
      </c>
      <c r="M1108" s="163">
        <v>0</v>
      </c>
      <c r="N1108" s="163">
        <v>237</v>
      </c>
      <c r="O1108" s="163">
        <v>14</v>
      </c>
      <c r="P1108" s="163">
        <v>82</v>
      </c>
      <c r="Q1108" s="164">
        <v>3</v>
      </c>
      <c r="R1108" s="164">
        <v>19</v>
      </c>
      <c r="S1108" s="164">
        <v>8.6999999999999993</v>
      </c>
      <c r="T1108" s="164">
        <v>3</v>
      </c>
      <c r="U1108" s="164">
        <v>2</v>
      </c>
      <c r="V1108" s="164">
        <v>2</v>
      </c>
      <c r="W1108" s="165">
        <f t="shared" si="19"/>
        <v>37.700000000000003</v>
      </c>
    </row>
    <row r="1109" spans="1:23" s="161" customFormat="1" ht="15" x14ac:dyDescent="0.3">
      <c r="A1109" s="180" t="s">
        <v>3529</v>
      </c>
      <c r="B1109" s="158" t="s">
        <v>3530</v>
      </c>
      <c r="C1109" s="181" t="s">
        <v>3531</v>
      </c>
      <c r="D1109" s="157" t="s">
        <v>212</v>
      </c>
      <c r="E1109" s="8" t="s">
        <v>5082</v>
      </c>
      <c r="F1109" s="8" t="s">
        <v>5083</v>
      </c>
      <c r="G1109" s="10" t="s">
        <v>72</v>
      </c>
      <c r="H1109" s="10">
        <v>0</v>
      </c>
      <c r="I1109" s="8" t="s">
        <v>73</v>
      </c>
      <c r="J1109" s="72">
        <v>0</v>
      </c>
      <c r="K1109" s="163">
        <v>301</v>
      </c>
      <c r="L1109" s="163">
        <v>0</v>
      </c>
      <c r="M1109" s="163">
        <v>0</v>
      </c>
      <c r="N1109" s="163">
        <v>214</v>
      </c>
      <c r="O1109" s="163">
        <v>17</v>
      </c>
      <c r="P1109" s="163">
        <v>80</v>
      </c>
      <c r="Q1109" s="164">
        <v>4</v>
      </c>
      <c r="R1109" s="164">
        <v>18</v>
      </c>
      <c r="S1109" s="164">
        <v>8.6</v>
      </c>
      <c r="T1109" s="164">
        <v>1</v>
      </c>
      <c r="U1109" s="164">
        <v>2</v>
      </c>
      <c r="V1109" s="164">
        <v>4</v>
      </c>
      <c r="W1109" s="165">
        <f t="shared" si="19"/>
        <v>37.6</v>
      </c>
    </row>
    <row r="1110" spans="1:23" s="161" customFormat="1" ht="15" x14ac:dyDescent="0.3">
      <c r="A1110" s="180" t="s">
        <v>3532</v>
      </c>
      <c r="B1110" s="158" t="s">
        <v>3533</v>
      </c>
      <c r="C1110" s="181" t="s">
        <v>3534</v>
      </c>
      <c r="D1110" s="157" t="s">
        <v>212</v>
      </c>
      <c r="E1110" s="8" t="s">
        <v>5082</v>
      </c>
      <c r="F1110" s="8" t="s">
        <v>5083</v>
      </c>
      <c r="G1110" s="10" t="s">
        <v>72</v>
      </c>
      <c r="H1110" s="10">
        <v>0</v>
      </c>
      <c r="I1110" s="8" t="s">
        <v>73</v>
      </c>
      <c r="J1110" s="72">
        <v>0</v>
      </c>
      <c r="K1110" s="163">
        <v>365</v>
      </c>
      <c r="L1110" s="163">
        <v>0</v>
      </c>
      <c r="M1110" s="163">
        <v>0</v>
      </c>
      <c r="N1110" s="163">
        <v>324</v>
      </c>
      <c r="O1110" s="163">
        <v>57</v>
      </c>
      <c r="P1110" s="163">
        <v>69</v>
      </c>
      <c r="Q1110" s="164">
        <v>12</v>
      </c>
      <c r="R1110" s="164">
        <v>14</v>
      </c>
      <c r="S1110" s="164">
        <v>8.4</v>
      </c>
      <c r="T1110" s="164">
        <v>0</v>
      </c>
      <c r="U1110" s="164">
        <v>2</v>
      </c>
      <c r="V1110" s="164">
        <v>4</v>
      </c>
      <c r="W1110" s="165">
        <f t="shared" si="19"/>
        <v>40.4</v>
      </c>
    </row>
    <row r="1111" spans="1:23" s="161" customFormat="1" ht="15" x14ac:dyDescent="0.3">
      <c r="A1111" s="180" t="s">
        <v>3535</v>
      </c>
      <c r="B1111" s="158" t="s">
        <v>3536</v>
      </c>
      <c r="C1111" s="181" t="s">
        <v>3537</v>
      </c>
      <c r="D1111" s="157" t="s">
        <v>211</v>
      </c>
      <c r="E1111" s="8" t="s">
        <v>71</v>
      </c>
      <c r="F1111" s="8" t="s">
        <v>5090</v>
      </c>
      <c r="G1111" s="10" t="s">
        <v>73</v>
      </c>
      <c r="H1111" s="10" t="s">
        <v>73</v>
      </c>
      <c r="I1111" s="8" t="s">
        <v>73</v>
      </c>
      <c r="J1111" s="72">
        <v>0</v>
      </c>
      <c r="K1111" s="163">
        <v>178</v>
      </c>
      <c r="L1111" s="163">
        <v>31</v>
      </c>
      <c r="M1111" s="163">
        <v>0</v>
      </c>
      <c r="N1111" s="163">
        <v>110</v>
      </c>
      <c r="O1111" s="163">
        <v>0</v>
      </c>
      <c r="P1111" s="163">
        <v>19</v>
      </c>
      <c r="Q1111" s="164">
        <v>3</v>
      </c>
      <c r="R1111" s="164">
        <v>11</v>
      </c>
      <c r="S1111" s="164">
        <v>4.5999999999999996</v>
      </c>
      <c r="T1111" s="164">
        <v>0.9</v>
      </c>
      <c r="U1111" s="164">
        <v>2</v>
      </c>
      <c r="V1111" s="164">
        <v>1</v>
      </c>
      <c r="W1111" s="165">
        <f t="shared" si="19"/>
        <v>22.5</v>
      </c>
    </row>
    <row r="1112" spans="1:23" s="161" customFormat="1" ht="15" x14ac:dyDescent="0.3">
      <c r="A1112" s="180" t="s">
        <v>3538</v>
      </c>
      <c r="B1112" s="158" t="s">
        <v>3539</v>
      </c>
      <c r="C1112" s="181" t="s">
        <v>3540</v>
      </c>
      <c r="D1112" s="157" t="s">
        <v>211</v>
      </c>
      <c r="E1112" s="8" t="s">
        <v>71</v>
      </c>
      <c r="F1112" s="8" t="s">
        <v>5090</v>
      </c>
      <c r="G1112" s="10" t="s">
        <v>73</v>
      </c>
      <c r="H1112" s="10" t="s">
        <v>73</v>
      </c>
      <c r="I1112" s="8" t="s">
        <v>73</v>
      </c>
      <c r="J1112" s="72">
        <v>0</v>
      </c>
      <c r="K1112" s="163">
        <v>275</v>
      </c>
      <c r="L1112" s="163">
        <v>47</v>
      </c>
      <c r="M1112" s="163">
        <v>2</v>
      </c>
      <c r="N1112" s="163">
        <v>221</v>
      </c>
      <c r="O1112" s="163">
        <v>74</v>
      </c>
      <c r="P1112" s="163">
        <v>46</v>
      </c>
      <c r="Q1112" s="164">
        <v>11</v>
      </c>
      <c r="R1112" s="164">
        <v>14</v>
      </c>
      <c r="S1112" s="164">
        <v>5.2</v>
      </c>
      <c r="T1112" s="164">
        <v>0.9</v>
      </c>
      <c r="U1112" s="164">
        <v>2</v>
      </c>
      <c r="V1112" s="164">
        <v>3</v>
      </c>
      <c r="W1112" s="165">
        <f t="shared" si="19"/>
        <v>36.099999999999994</v>
      </c>
    </row>
    <row r="1113" spans="1:23" s="161" customFormat="1" ht="15" x14ac:dyDescent="0.3">
      <c r="A1113" s="180" t="s">
        <v>3541</v>
      </c>
      <c r="B1113" s="158" t="s">
        <v>3542</v>
      </c>
      <c r="C1113" s="181" t="s">
        <v>3543</v>
      </c>
      <c r="D1113" s="157" t="s">
        <v>211</v>
      </c>
      <c r="E1113" s="8" t="s">
        <v>71</v>
      </c>
      <c r="F1113" s="8" t="s">
        <v>5081</v>
      </c>
      <c r="G1113" s="10" t="s">
        <v>72</v>
      </c>
      <c r="H1113" s="10">
        <v>0</v>
      </c>
      <c r="I1113" s="8" t="s">
        <v>73</v>
      </c>
      <c r="J1113" s="72">
        <v>0</v>
      </c>
      <c r="K1113" s="163">
        <v>479</v>
      </c>
      <c r="L1113" s="163">
        <v>47</v>
      </c>
      <c r="M1113" s="163">
        <v>2</v>
      </c>
      <c r="N1113" s="163">
        <v>425</v>
      </c>
      <c r="O1113" s="163">
        <v>110</v>
      </c>
      <c r="P1113" s="163">
        <v>91</v>
      </c>
      <c r="Q1113" s="164">
        <v>12</v>
      </c>
      <c r="R1113" s="164">
        <v>26</v>
      </c>
      <c r="S1113" s="164">
        <v>15</v>
      </c>
      <c r="T1113" s="164">
        <v>2.9</v>
      </c>
      <c r="U1113" s="164">
        <v>3</v>
      </c>
      <c r="V1113" s="164">
        <v>4</v>
      </c>
      <c r="W1113" s="165">
        <f t="shared" si="19"/>
        <v>62.9</v>
      </c>
    </row>
    <row r="1114" spans="1:23" s="161" customFormat="1" ht="15" x14ac:dyDescent="0.3">
      <c r="A1114" s="180" t="s">
        <v>3544</v>
      </c>
      <c r="B1114" s="158" t="s">
        <v>1108</v>
      </c>
      <c r="C1114" s="181" t="s">
        <v>3545</v>
      </c>
      <c r="D1114" s="157" t="s">
        <v>211</v>
      </c>
      <c r="E1114" s="8" t="s">
        <v>71</v>
      </c>
      <c r="F1114" s="8" t="s">
        <v>5086</v>
      </c>
      <c r="G1114" s="10" t="s">
        <v>73</v>
      </c>
      <c r="H1114" s="10" t="s">
        <v>73</v>
      </c>
      <c r="I1114" s="8" t="s">
        <v>73</v>
      </c>
      <c r="J1114" s="72">
        <v>0</v>
      </c>
      <c r="K1114" s="163">
        <v>118</v>
      </c>
      <c r="L1114" s="163">
        <v>47</v>
      </c>
      <c r="M1114" s="163">
        <v>0</v>
      </c>
      <c r="N1114" s="163">
        <v>56</v>
      </c>
      <c r="O1114" s="163">
        <v>24</v>
      </c>
      <c r="P1114" s="163">
        <v>10</v>
      </c>
      <c r="Q1114" s="164">
        <v>8</v>
      </c>
      <c r="R1114" s="164">
        <v>7</v>
      </c>
      <c r="S1114" s="164">
        <v>3</v>
      </c>
      <c r="T1114" s="164">
        <v>0.9</v>
      </c>
      <c r="U1114" s="164">
        <v>1</v>
      </c>
      <c r="V1114" s="164">
        <v>1</v>
      </c>
      <c r="W1114" s="165">
        <f t="shared" si="19"/>
        <v>20.9</v>
      </c>
    </row>
    <row r="1115" spans="1:23" s="161" customFormat="1" ht="15" x14ac:dyDescent="0.3">
      <c r="A1115" s="180" t="s">
        <v>3546</v>
      </c>
      <c r="B1115" s="158" t="s">
        <v>3547</v>
      </c>
      <c r="C1115" s="181" t="s">
        <v>3548</v>
      </c>
      <c r="D1115" s="157" t="s">
        <v>211</v>
      </c>
      <c r="E1115" s="8" t="s">
        <v>71</v>
      </c>
      <c r="F1115" s="8" t="s">
        <v>5086</v>
      </c>
      <c r="G1115" s="10" t="s">
        <v>73</v>
      </c>
      <c r="H1115" s="10" t="s">
        <v>73</v>
      </c>
      <c r="I1115" s="8" t="s">
        <v>73</v>
      </c>
      <c r="J1115" s="72">
        <v>0</v>
      </c>
      <c r="K1115" s="163">
        <v>92</v>
      </c>
      <c r="L1115" s="163">
        <v>50</v>
      </c>
      <c r="M1115" s="163">
        <v>0</v>
      </c>
      <c r="N1115" s="163">
        <v>63</v>
      </c>
      <c r="O1115" s="163">
        <v>16</v>
      </c>
      <c r="P1115" s="163">
        <v>34</v>
      </c>
      <c r="Q1115" s="164">
        <v>17</v>
      </c>
      <c r="R1115" s="164">
        <v>6</v>
      </c>
      <c r="S1115" s="164">
        <v>13.7</v>
      </c>
      <c r="T1115" s="164">
        <v>0</v>
      </c>
      <c r="U1115" s="164">
        <v>2</v>
      </c>
      <c r="V1115" s="164">
        <v>1</v>
      </c>
      <c r="W1115" s="165">
        <f t="shared" si="19"/>
        <v>39.700000000000003</v>
      </c>
    </row>
    <row r="1116" spans="1:23" s="161" customFormat="1" ht="15" x14ac:dyDescent="0.3">
      <c r="A1116" s="180" t="s">
        <v>3549</v>
      </c>
      <c r="B1116" s="158" t="s">
        <v>3550</v>
      </c>
      <c r="C1116" s="181" t="s">
        <v>3551</v>
      </c>
      <c r="D1116" s="157" t="s">
        <v>212</v>
      </c>
      <c r="E1116" s="8" t="s">
        <v>5082</v>
      </c>
      <c r="F1116" s="8" t="s">
        <v>5082</v>
      </c>
      <c r="G1116" s="10" t="s">
        <v>73</v>
      </c>
      <c r="H1116" s="10" t="s">
        <v>72</v>
      </c>
      <c r="I1116" s="8" t="s">
        <v>73</v>
      </c>
      <c r="J1116" s="72">
        <v>0</v>
      </c>
      <c r="K1116" s="163">
        <v>150</v>
      </c>
      <c r="L1116" s="163">
        <v>0</v>
      </c>
      <c r="M1116" s="163">
        <v>0</v>
      </c>
      <c r="N1116" s="163">
        <v>107</v>
      </c>
      <c r="O1116" s="163">
        <v>30</v>
      </c>
      <c r="P1116" s="163">
        <v>22</v>
      </c>
      <c r="Q1116" s="164">
        <v>8</v>
      </c>
      <c r="R1116" s="164">
        <v>2</v>
      </c>
      <c r="S1116" s="164">
        <v>1</v>
      </c>
      <c r="T1116" s="164">
        <v>1</v>
      </c>
      <c r="U1116" s="164">
        <v>1</v>
      </c>
      <c r="V1116" s="164">
        <v>1</v>
      </c>
      <c r="W1116" s="165">
        <f t="shared" si="19"/>
        <v>14</v>
      </c>
    </row>
    <row r="1117" spans="1:23" s="161" customFormat="1" ht="15" x14ac:dyDescent="0.3">
      <c r="A1117" s="180" t="s">
        <v>3552</v>
      </c>
      <c r="B1117" s="158" t="s">
        <v>3553</v>
      </c>
      <c r="C1117" s="181" t="s">
        <v>3554</v>
      </c>
      <c r="D1117" s="157" t="s">
        <v>211</v>
      </c>
      <c r="E1117" s="8" t="s">
        <v>71</v>
      </c>
      <c r="F1117" s="8" t="s">
        <v>71</v>
      </c>
      <c r="G1117" s="10" t="s">
        <v>73</v>
      </c>
      <c r="H1117" s="10" t="s">
        <v>72</v>
      </c>
      <c r="I1117" s="8" t="s">
        <v>73</v>
      </c>
      <c r="J1117" s="72">
        <v>0</v>
      </c>
      <c r="K1117" s="163">
        <v>75</v>
      </c>
      <c r="L1117" s="163">
        <v>0</v>
      </c>
      <c r="M1117" s="163">
        <v>0</v>
      </c>
      <c r="N1117" s="163">
        <v>55</v>
      </c>
      <c r="O1117" s="163">
        <v>14</v>
      </c>
      <c r="P1117" s="163">
        <v>11</v>
      </c>
      <c r="Q1117" s="164">
        <v>1</v>
      </c>
      <c r="R1117" s="164">
        <v>5</v>
      </c>
      <c r="S1117" s="164">
        <v>0</v>
      </c>
      <c r="T1117" s="164">
        <v>0</v>
      </c>
      <c r="U1117" s="164">
        <v>1</v>
      </c>
      <c r="V1117" s="164">
        <v>1</v>
      </c>
      <c r="W1117" s="165">
        <f t="shared" si="19"/>
        <v>8</v>
      </c>
    </row>
    <row r="1118" spans="1:23" s="161" customFormat="1" ht="15" x14ac:dyDescent="0.3">
      <c r="A1118" s="180" t="s">
        <v>3555</v>
      </c>
      <c r="B1118" s="158" t="s">
        <v>3556</v>
      </c>
      <c r="C1118" s="181" t="s">
        <v>3557</v>
      </c>
      <c r="D1118" s="157" t="s">
        <v>86</v>
      </c>
      <c r="E1118" s="8" t="s">
        <v>5085</v>
      </c>
      <c r="F1118" s="8" t="s">
        <v>5084</v>
      </c>
      <c r="G1118" s="10" t="s">
        <v>72</v>
      </c>
      <c r="H1118" s="10">
        <v>0</v>
      </c>
      <c r="I1118" s="8" t="s">
        <v>73</v>
      </c>
      <c r="J1118" s="72">
        <v>0</v>
      </c>
      <c r="K1118" s="163">
        <v>294</v>
      </c>
      <c r="L1118" s="163">
        <v>0</v>
      </c>
      <c r="M1118" s="163">
        <v>0</v>
      </c>
      <c r="N1118" s="163">
        <v>250</v>
      </c>
      <c r="O1118" s="163">
        <v>24</v>
      </c>
      <c r="P1118" s="163">
        <v>63</v>
      </c>
      <c r="Q1118" s="164">
        <v>14</v>
      </c>
      <c r="R1118" s="164">
        <v>17</v>
      </c>
      <c r="S1118" s="164">
        <v>3</v>
      </c>
      <c r="T1118" s="164">
        <v>5.9</v>
      </c>
      <c r="U1118" s="164">
        <v>3</v>
      </c>
      <c r="V1118" s="164">
        <v>8</v>
      </c>
      <c r="W1118" s="165">
        <f t="shared" si="19"/>
        <v>50.9</v>
      </c>
    </row>
    <row r="1119" spans="1:23" s="161" customFormat="1" ht="15" x14ac:dyDescent="0.3">
      <c r="A1119" s="180" t="s">
        <v>3558</v>
      </c>
      <c r="B1119" s="158" t="s">
        <v>3559</v>
      </c>
      <c r="C1119" s="181" t="s">
        <v>3560</v>
      </c>
      <c r="D1119" s="157" t="s">
        <v>86</v>
      </c>
      <c r="E1119" s="8" t="s">
        <v>5085</v>
      </c>
      <c r="F1119" s="8" t="s">
        <v>5084</v>
      </c>
      <c r="G1119" s="10" t="s">
        <v>72</v>
      </c>
      <c r="H1119" s="10">
        <v>0</v>
      </c>
      <c r="I1119" s="8" t="s">
        <v>73</v>
      </c>
      <c r="J1119" s="72">
        <v>0</v>
      </c>
      <c r="K1119" s="163">
        <v>3659</v>
      </c>
      <c r="L1119" s="163">
        <v>0</v>
      </c>
      <c r="M1119" s="163">
        <v>0</v>
      </c>
      <c r="N1119" s="163">
        <v>2432</v>
      </c>
      <c r="O1119" s="163">
        <v>161</v>
      </c>
      <c r="P1119" s="163">
        <v>477</v>
      </c>
      <c r="Q1119" s="164">
        <v>28</v>
      </c>
      <c r="R1119" s="164">
        <v>156</v>
      </c>
      <c r="S1119" s="164">
        <v>39.200000000000003</v>
      </c>
      <c r="T1119" s="164">
        <v>15</v>
      </c>
      <c r="U1119" s="164">
        <v>9</v>
      </c>
      <c r="V1119" s="164">
        <v>13</v>
      </c>
      <c r="W1119" s="165">
        <f t="shared" si="19"/>
        <v>260.2</v>
      </c>
    </row>
    <row r="1120" spans="1:23" s="161" customFormat="1" ht="15" x14ac:dyDescent="0.3">
      <c r="A1120" s="180" t="s">
        <v>3561</v>
      </c>
      <c r="B1120" s="158" t="s">
        <v>3562</v>
      </c>
      <c r="C1120" s="181" t="s">
        <v>3563</v>
      </c>
      <c r="D1120" s="157" t="s">
        <v>86</v>
      </c>
      <c r="E1120" s="8" t="s">
        <v>5085</v>
      </c>
      <c r="F1120" s="8" t="s">
        <v>5084</v>
      </c>
      <c r="G1120" s="10" t="s">
        <v>72</v>
      </c>
      <c r="H1120" s="10">
        <v>0</v>
      </c>
      <c r="I1120" s="8" t="s">
        <v>73</v>
      </c>
      <c r="J1120" s="72">
        <v>0</v>
      </c>
      <c r="K1120" s="163">
        <v>3579</v>
      </c>
      <c r="L1120" s="163">
        <v>0</v>
      </c>
      <c r="M1120" s="163">
        <v>0</v>
      </c>
      <c r="N1120" s="163">
        <v>2677</v>
      </c>
      <c r="O1120" s="163">
        <v>600</v>
      </c>
      <c r="P1120" s="163">
        <v>522</v>
      </c>
      <c r="Q1120" s="164">
        <v>27</v>
      </c>
      <c r="R1120" s="164">
        <v>183</v>
      </c>
      <c r="S1120" s="164">
        <v>42.8</v>
      </c>
      <c r="T1120" s="164">
        <v>22.9</v>
      </c>
      <c r="U1120" s="164">
        <v>13</v>
      </c>
      <c r="V1120" s="164">
        <v>17</v>
      </c>
      <c r="W1120" s="165">
        <f t="shared" si="19"/>
        <v>305.7</v>
      </c>
    </row>
    <row r="1121" spans="1:23" s="161" customFormat="1" ht="15" x14ac:dyDescent="0.3">
      <c r="A1121" s="180" t="s">
        <v>3564</v>
      </c>
      <c r="B1121" s="158" t="s">
        <v>3565</v>
      </c>
      <c r="C1121" s="181" t="s">
        <v>3566</v>
      </c>
      <c r="D1121" s="157" t="s">
        <v>86</v>
      </c>
      <c r="E1121" s="8" t="s">
        <v>5085</v>
      </c>
      <c r="F1121" s="8" t="s">
        <v>5084</v>
      </c>
      <c r="G1121" s="10" t="s">
        <v>72</v>
      </c>
      <c r="H1121" s="10">
        <v>0</v>
      </c>
      <c r="I1121" s="8" t="s">
        <v>73</v>
      </c>
      <c r="J1121" s="72">
        <v>0</v>
      </c>
      <c r="K1121" s="163">
        <v>4510</v>
      </c>
      <c r="L1121" s="163">
        <v>0</v>
      </c>
      <c r="M1121" s="163">
        <v>0</v>
      </c>
      <c r="N1121" s="163">
        <v>3268</v>
      </c>
      <c r="O1121" s="163">
        <v>451</v>
      </c>
      <c r="P1121" s="163">
        <v>618</v>
      </c>
      <c r="Q1121" s="164">
        <v>21</v>
      </c>
      <c r="R1121" s="164">
        <v>226</v>
      </c>
      <c r="S1121" s="164">
        <v>61.8</v>
      </c>
      <c r="T1121" s="164">
        <v>25.7</v>
      </c>
      <c r="U1121" s="164">
        <v>11</v>
      </c>
      <c r="V1121" s="164">
        <v>17</v>
      </c>
      <c r="W1121" s="165">
        <f t="shared" si="19"/>
        <v>362.5</v>
      </c>
    </row>
    <row r="1122" spans="1:23" s="161" customFormat="1" ht="15" x14ac:dyDescent="0.3">
      <c r="A1122" s="180" t="s">
        <v>3567</v>
      </c>
      <c r="B1122" s="158" t="s">
        <v>3568</v>
      </c>
      <c r="C1122" s="181" t="s">
        <v>3569</v>
      </c>
      <c r="D1122" s="157" t="s">
        <v>86</v>
      </c>
      <c r="E1122" s="8" t="s">
        <v>5085</v>
      </c>
      <c r="F1122" s="8" t="s">
        <v>5084</v>
      </c>
      <c r="G1122" s="10" t="s">
        <v>72</v>
      </c>
      <c r="H1122" s="10">
        <v>0</v>
      </c>
      <c r="I1122" s="8" t="s">
        <v>73</v>
      </c>
      <c r="J1122" s="72">
        <v>0</v>
      </c>
      <c r="K1122" s="163">
        <v>1085</v>
      </c>
      <c r="L1122" s="163">
        <v>0</v>
      </c>
      <c r="M1122" s="163">
        <v>0</v>
      </c>
      <c r="N1122" s="163">
        <v>819</v>
      </c>
      <c r="O1122" s="163">
        <v>128</v>
      </c>
      <c r="P1122" s="163">
        <v>123</v>
      </c>
      <c r="Q1122" s="164">
        <v>6</v>
      </c>
      <c r="R1122" s="164">
        <v>78</v>
      </c>
      <c r="S1122" s="164">
        <v>18.899999999999999</v>
      </c>
      <c r="T1122" s="164">
        <v>10.8</v>
      </c>
      <c r="U1122" s="164">
        <v>9</v>
      </c>
      <c r="V1122" s="164">
        <v>6.9</v>
      </c>
      <c r="W1122" s="165">
        <f t="shared" si="19"/>
        <v>129.6</v>
      </c>
    </row>
    <row r="1123" spans="1:23" s="161" customFormat="1" ht="15" x14ac:dyDescent="0.3">
      <c r="A1123" s="180" t="s">
        <v>3570</v>
      </c>
      <c r="B1123" s="158" t="s">
        <v>3571</v>
      </c>
      <c r="C1123" s="181" t="s">
        <v>3572</v>
      </c>
      <c r="D1123" s="157" t="s">
        <v>86</v>
      </c>
      <c r="E1123" s="8" t="s">
        <v>5085</v>
      </c>
      <c r="F1123" s="8" t="s">
        <v>5084</v>
      </c>
      <c r="G1123" s="10" t="s">
        <v>72</v>
      </c>
      <c r="H1123" s="10">
        <v>0</v>
      </c>
      <c r="I1123" s="8" t="s">
        <v>73</v>
      </c>
      <c r="J1123" s="72">
        <v>0</v>
      </c>
      <c r="K1123" s="163">
        <v>3628</v>
      </c>
      <c r="L1123" s="163">
        <v>0</v>
      </c>
      <c r="M1123" s="163">
        <v>0</v>
      </c>
      <c r="N1123" s="163">
        <v>2651</v>
      </c>
      <c r="O1123" s="163">
        <v>278</v>
      </c>
      <c r="P1123" s="163">
        <v>528</v>
      </c>
      <c r="Q1123" s="164">
        <v>23</v>
      </c>
      <c r="R1123" s="164">
        <v>189</v>
      </c>
      <c r="S1123" s="164">
        <v>27.1</v>
      </c>
      <c r="T1123" s="164">
        <v>17.899999999999999</v>
      </c>
      <c r="U1123" s="164">
        <v>12</v>
      </c>
      <c r="V1123" s="164">
        <v>18</v>
      </c>
      <c r="W1123" s="165">
        <f t="shared" si="19"/>
        <v>287</v>
      </c>
    </row>
    <row r="1124" spans="1:23" s="161" customFormat="1" ht="15" x14ac:dyDescent="0.3">
      <c r="A1124" s="180" t="s">
        <v>3573</v>
      </c>
      <c r="B1124" s="158" t="s">
        <v>3574</v>
      </c>
      <c r="C1124" s="181" t="s">
        <v>3575</v>
      </c>
      <c r="D1124" s="157" t="s">
        <v>86</v>
      </c>
      <c r="E1124" s="8" t="s">
        <v>5085</v>
      </c>
      <c r="F1124" s="8" t="s">
        <v>5084</v>
      </c>
      <c r="G1124" s="10" t="s">
        <v>72</v>
      </c>
      <c r="H1124" s="10">
        <v>0</v>
      </c>
      <c r="I1124" s="8" t="s">
        <v>73</v>
      </c>
      <c r="J1124" s="72">
        <v>0</v>
      </c>
      <c r="K1124" s="163">
        <v>2351</v>
      </c>
      <c r="L1124" s="163">
        <v>0</v>
      </c>
      <c r="M1124" s="163">
        <v>0</v>
      </c>
      <c r="N1124" s="163">
        <v>1986</v>
      </c>
      <c r="O1124" s="163">
        <v>392</v>
      </c>
      <c r="P1124" s="163">
        <v>323</v>
      </c>
      <c r="Q1124" s="164">
        <v>46</v>
      </c>
      <c r="R1124" s="164">
        <v>101</v>
      </c>
      <c r="S1124" s="164">
        <v>33</v>
      </c>
      <c r="T1124" s="164">
        <v>14.9</v>
      </c>
      <c r="U1124" s="164">
        <v>14</v>
      </c>
      <c r="V1124" s="164">
        <v>12</v>
      </c>
      <c r="W1124" s="165">
        <f t="shared" si="19"/>
        <v>220.9</v>
      </c>
    </row>
    <row r="1125" spans="1:23" s="161" customFormat="1" ht="15" x14ac:dyDescent="0.3">
      <c r="A1125" s="180" t="s">
        <v>3576</v>
      </c>
      <c r="B1125" s="158" t="s">
        <v>3577</v>
      </c>
      <c r="C1125" s="181" t="s">
        <v>3578</v>
      </c>
      <c r="D1125" s="157" t="s">
        <v>86</v>
      </c>
      <c r="E1125" s="8" t="s">
        <v>5085</v>
      </c>
      <c r="F1125" s="8" t="s">
        <v>5084</v>
      </c>
      <c r="G1125" s="10" t="s">
        <v>72</v>
      </c>
      <c r="H1125" s="10">
        <v>0</v>
      </c>
      <c r="I1125" s="8" t="s">
        <v>73</v>
      </c>
      <c r="J1125" s="72">
        <v>0</v>
      </c>
      <c r="K1125" s="163">
        <v>2377</v>
      </c>
      <c r="L1125" s="163">
        <v>0</v>
      </c>
      <c r="M1125" s="163">
        <v>0</v>
      </c>
      <c r="N1125" s="163">
        <v>1863</v>
      </c>
      <c r="O1125" s="163">
        <v>277</v>
      </c>
      <c r="P1125" s="163">
        <v>374</v>
      </c>
      <c r="Q1125" s="164">
        <v>35</v>
      </c>
      <c r="R1125" s="164">
        <v>125</v>
      </c>
      <c r="S1125" s="164">
        <v>35</v>
      </c>
      <c r="T1125" s="164">
        <v>20.8</v>
      </c>
      <c r="U1125" s="164">
        <v>12</v>
      </c>
      <c r="V1125" s="164">
        <v>17</v>
      </c>
      <c r="W1125" s="165">
        <f t="shared" si="19"/>
        <v>244.8</v>
      </c>
    </row>
    <row r="1126" spans="1:23" s="161" customFormat="1" ht="15" x14ac:dyDescent="0.3">
      <c r="A1126" s="180" t="s">
        <v>3579</v>
      </c>
      <c r="B1126" s="158" t="s">
        <v>3580</v>
      </c>
      <c r="C1126" s="181" t="s">
        <v>3581</v>
      </c>
      <c r="D1126" s="157" t="s">
        <v>86</v>
      </c>
      <c r="E1126" s="8" t="s">
        <v>5085</v>
      </c>
      <c r="F1126" s="8" t="s">
        <v>5084</v>
      </c>
      <c r="G1126" s="10" t="s">
        <v>72</v>
      </c>
      <c r="H1126" s="10">
        <v>0</v>
      </c>
      <c r="I1126" s="8" t="s">
        <v>73</v>
      </c>
      <c r="J1126" s="72">
        <v>0</v>
      </c>
      <c r="K1126" s="163">
        <v>1814</v>
      </c>
      <c r="L1126" s="163">
        <v>0</v>
      </c>
      <c r="M1126" s="163">
        <v>0</v>
      </c>
      <c r="N1126" s="163">
        <v>1437</v>
      </c>
      <c r="O1126" s="163">
        <v>401</v>
      </c>
      <c r="P1126" s="163">
        <v>221</v>
      </c>
      <c r="Q1126" s="164">
        <v>17</v>
      </c>
      <c r="R1126" s="164">
        <v>98</v>
      </c>
      <c r="S1126" s="164">
        <v>28.6</v>
      </c>
      <c r="T1126" s="164">
        <v>13.9</v>
      </c>
      <c r="U1126" s="164">
        <v>11</v>
      </c>
      <c r="V1126" s="164">
        <v>12.1</v>
      </c>
      <c r="W1126" s="165">
        <f t="shared" si="19"/>
        <v>180.6</v>
      </c>
    </row>
    <row r="1127" spans="1:23" s="161" customFormat="1" ht="15" x14ac:dyDescent="0.3">
      <c r="A1127" s="180" t="s">
        <v>1167</v>
      </c>
      <c r="B1127" s="158" t="s">
        <v>3582</v>
      </c>
      <c r="C1127" s="181" t="s">
        <v>3583</v>
      </c>
      <c r="D1127" s="157" t="s">
        <v>86</v>
      </c>
      <c r="E1127" s="8" t="s">
        <v>5085</v>
      </c>
      <c r="F1127" s="8" t="s">
        <v>5084</v>
      </c>
      <c r="G1127" s="10" t="s">
        <v>72</v>
      </c>
      <c r="H1127" s="10">
        <v>0</v>
      </c>
      <c r="I1127" s="8" t="s">
        <v>73</v>
      </c>
      <c r="J1127" s="72">
        <v>0</v>
      </c>
      <c r="K1127" s="163">
        <v>239</v>
      </c>
      <c r="L1127" s="163">
        <v>0</v>
      </c>
      <c r="M1127" s="163">
        <v>0</v>
      </c>
      <c r="N1127" s="163">
        <v>161</v>
      </c>
      <c r="O1127" s="163">
        <v>37</v>
      </c>
      <c r="P1127" s="163">
        <v>1</v>
      </c>
      <c r="Q1127" s="164" t="s">
        <v>5093</v>
      </c>
      <c r="R1127" s="164" t="s">
        <v>5093</v>
      </c>
      <c r="S1127" s="164" t="s">
        <v>5093</v>
      </c>
      <c r="T1127" s="164">
        <v>1</v>
      </c>
      <c r="U1127" s="164" t="s">
        <v>5093</v>
      </c>
      <c r="V1127" s="164" t="s">
        <v>5093</v>
      </c>
      <c r="W1127" s="165">
        <f t="shared" si="19"/>
        <v>1</v>
      </c>
    </row>
    <row r="1128" spans="1:23" s="161" customFormat="1" ht="15" x14ac:dyDescent="0.3">
      <c r="A1128" s="180" t="s">
        <v>3584</v>
      </c>
      <c r="B1128" s="158" t="s">
        <v>3585</v>
      </c>
      <c r="C1128" s="181" t="s">
        <v>3586</v>
      </c>
      <c r="D1128" s="157" t="s">
        <v>86</v>
      </c>
      <c r="E1128" s="8" t="s">
        <v>5085</v>
      </c>
      <c r="F1128" s="8" t="s">
        <v>5084</v>
      </c>
      <c r="G1128" s="10" t="s">
        <v>72</v>
      </c>
      <c r="H1128" s="10">
        <v>0</v>
      </c>
      <c r="I1128" s="8" t="s">
        <v>73</v>
      </c>
      <c r="J1128" s="72">
        <v>0</v>
      </c>
      <c r="K1128" s="163">
        <v>1538</v>
      </c>
      <c r="L1128" s="163">
        <v>0</v>
      </c>
      <c r="M1128" s="163">
        <v>0</v>
      </c>
      <c r="N1128" s="163">
        <v>1142</v>
      </c>
      <c r="O1128" s="163">
        <v>350</v>
      </c>
      <c r="P1128" s="163">
        <v>220</v>
      </c>
      <c r="Q1128" s="164">
        <v>55</v>
      </c>
      <c r="R1128" s="164">
        <v>65</v>
      </c>
      <c r="S1128" s="164">
        <v>24.5</v>
      </c>
      <c r="T1128" s="164">
        <v>11</v>
      </c>
      <c r="U1128" s="164">
        <v>10</v>
      </c>
      <c r="V1128" s="164">
        <v>12</v>
      </c>
      <c r="W1128" s="165">
        <f t="shared" si="19"/>
        <v>177.5</v>
      </c>
    </row>
    <row r="1129" spans="1:23" s="161" customFormat="1" ht="15" x14ac:dyDescent="0.3">
      <c r="A1129" s="180" t="s">
        <v>1167</v>
      </c>
      <c r="B1129" s="158" t="s">
        <v>3587</v>
      </c>
      <c r="C1129" s="181" t="s">
        <v>3588</v>
      </c>
      <c r="D1129" s="157" t="s">
        <v>86</v>
      </c>
      <c r="E1129" s="8" t="s">
        <v>5085</v>
      </c>
      <c r="F1129" s="8" t="s">
        <v>5084</v>
      </c>
      <c r="G1129" s="10" t="s">
        <v>72</v>
      </c>
      <c r="H1129" s="10">
        <v>0</v>
      </c>
      <c r="I1129" s="8" t="s">
        <v>73</v>
      </c>
      <c r="J1129" s="72">
        <v>0</v>
      </c>
      <c r="K1129" s="163">
        <v>280</v>
      </c>
      <c r="L1129" s="163">
        <v>0</v>
      </c>
      <c r="M1129" s="163">
        <v>0</v>
      </c>
      <c r="N1129" s="163">
        <v>183</v>
      </c>
      <c r="O1129" s="163">
        <v>40</v>
      </c>
      <c r="P1129" s="163">
        <v>2</v>
      </c>
      <c r="Q1129" s="164" t="s">
        <v>5093</v>
      </c>
      <c r="R1129" s="164" t="s">
        <v>5093</v>
      </c>
      <c r="S1129" s="164" t="s">
        <v>5093</v>
      </c>
      <c r="T1129" s="164">
        <v>1</v>
      </c>
      <c r="U1129" s="164" t="s">
        <v>5093</v>
      </c>
      <c r="V1129" s="164" t="s">
        <v>5093</v>
      </c>
      <c r="W1129" s="165">
        <f t="shared" si="19"/>
        <v>1</v>
      </c>
    </row>
    <row r="1130" spans="1:23" s="161" customFormat="1" ht="15" x14ac:dyDescent="0.3">
      <c r="A1130" s="180" t="s">
        <v>3589</v>
      </c>
      <c r="B1130" s="158" t="s">
        <v>3590</v>
      </c>
      <c r="C1130" s="181" t="s">
        <v>3591</v>
      </c>
      <c r="D1130" s="157" t="s">
        <v>86</v>
      </c>
      <c r="E1130" s="8" t="s">
        <v>5085</v>
      </c>
      <c r="F1130" s="8" t="s">
        <v>5084</v>
      </c>
      <c r="G1130" s="10" t="s">
        <v>72</v>
      </c>
      <c r="H1130" s="10">
        <v>0</v>
      </c>
      <c r="I1130" s="8" t="s">
        <v>73</v>
      </c>
      <c r="J1130" s="72">
        <v>0</v>
      </c>
      <c r="K1130" s="163">
        <v>1602</v>
      </c>
      <c r="L1130" s="163">
        <v>0</v>
      </c>
      <c r="M1130" s="163">
        <v>0</v>
      </c>
      <c r="N1130" s="163">
        <v>1267</v>
      </c>
      <c r="O1130" s="163">
        <v>395</v>
      </c>
      <c r="P1130" s="163">
        <v>228</v>
      </c>
      <c r="Q1130" s="164">
        <v>19</v>
      </c>
      <c r="R1130" s="164">
        <v>108</v>
      </c>
      <c r="S1130" s="164">
        <v>39.9</v>
      </c>
      <c r="T1130" s="164">
        <v>12</v>
      </c>
      <c r="U1130" s="164">
        <v>12</v>
      </c>
      <c r="V1130" s="164">
        <v>16</v>
      </c>
      <c r="W1130" s="165">
        <f t="shared" si="19"/>
        <v>206.9</v>
      </c>
    </row>
    <row r="1131" spans="1:23" s="161" customFormat="1" ht="15" x14ac:dyDescent="0.3">
      <c r="A1131" s="180" t="s">
        <v>3592</v>
      </c>
      <c r="B1131" s="158" t="s">
        <v>3593</v>
      </c>
      <c r="C1131" s="181" t="s">
        <v>3594</v>
      </c>
      <c r="D1131" s="157" t="s">
        <v>86</v>
      </c>
      <c r="E1131" s="8" t="s">
        <v>5085</v>
      </c>
      <c r="F1131" s="8" t="s">
        <v>5084</v>
      </c>
      <c r="G1131" s="10" t="s">
        <v>72</v>
      </c>
      <c r="H1131" s="10">
        <v>0</v>
      </c>
      <c r="I1131" s="8" t="s">
        <v>73</v>
      </c>
      <c r="J1131" s="72">
        <v>0</v>
      </c>
      <c r="K1131" s="163">
        <v>2264</v>
      </c>
      <c r="L1131" s="163">
        <v>0</v>
      </c>
      <c r="M1131" s="163">
        <v>0</v>
      </c>
      <c r="N1131" s="163">
        <v>1781</v>
      </c>
      <c r="O1131" s="163">
        <v>379</v>
      </c>
      <c r="P1131" s="163">
        <v>336</v>
      </c>
      <c r="Q1131" s="164">
        <v>57</v>
      </c>
      <c r="R1131" s="164">
        <v>118</v>
      </c>
      <c r="S1131" s="164">
        <v>37.6</v>
      </c>
      <c r="T1131" s="164">
        <v>17.899999999999999</v>
      </c>
      <c r="U1131" s="164">
        <v>10</v>
      </c>
      <c r="V1131" s="164">
        <v>15</v>
      </c>
      <c r="W1131" s="165">
        <f t="shared" si="19"/>
        <v>255.5</v>
      </c>
    </row>
    <row r="1132" spans="1:23" s="161" customFormat="1" ht="15" x14ac:dyDescent="0.3">
      <c r="A1132" s="180" t="s">
        <v>3595</v>
      </c>
      <c r="B1132" s="158" t="s">
        <v>3596</v>
      </c>
      <c r="C1132" s="181" t="s">
        <v>3597</v>
      </c>
      <c r="D1132" s="157" t="s">
        <v>86</v>
      </c>
      <c r="E1132" s="8" t="s">
        <v>5085</v>
      </c>
      <c r="F1132" s="8" t="s">
        <v>5084</v>
      </c>
      <c r="G1132" s="10" t="s">
        <v>72</v>
      </c>
      <c r="H1132" s="10">
        <v>0</v>
      </c>
      <c r="I1132" s="8" t="s">
        <v>73</v>
      </c>
      <c r="J1132" s="72">
        <v>0</v>
      </c>
      <c r="K1132" s="163">
        <v>1693</v>
      </c>
      <c r="L1132" s="163">
        <v>0</v>
      </c>
      <c r="M1132" s="163">
        <v>0</v>
      </c>
      <c r="N1132" s="163">
        <v>1210</v>
      </c>
      <c r="O1132" s="163">
        <v>311</v>
      </c>
      <c r="P1132" s="163">
        <v>314</v>
      </c>
      <c r="Q1132" s="164">
        <v>16</v>
      </c>
      <c r="R1132" s="164">
        <v>93</v>
      </c>
      <c r="S1132" s="164">
        <v>28.8</v>
      </c>
      <c r="T1132" s="164">
        <v>10</v>
      </c>
      <c r="U1132" s="164">
        <v>8</v>
      </c>
      <c r="V1132" s="164">
        <v>9</v>
      </c>
      <c r="W1132" s="165">
        <f t="shared" si="19"/>
        <v>164.8</v>
      </c>
    </row>
    <row r="1133" spans="1:23" s="161" customFormat="1" ht="15" x14ac:dyDescent="0.3">
      <c r="A1133" s="180" t="s">
        <v>1167</v>
      </c>
      <c r="B1133" s="158" t="s">
        <v>3598</v>
      </c>
      <c r="C1133" s="181" t="s">
        <v>3599</v>
      </c>
      <c r="D1133" s="157" t="s">
        <v>86</v>
      </c>
      <c r="E1133" s="8" t="s">
        <v>5085</v>
      </c>
      <c r="F1133" s="8" t="s">
        <v>5084</v>
      </c>
      <c r="G1133" s="10" t="s">
        <v>72</v>
      </c>
      <c r="H1133" s="10">
        <v>0</v>
      </c>
      <c r="I1133" s="8" t="s">
        <v>73</v>
      </c>
      <c r="J1133" s="72">
        <v>0</v>
      </c>
      <c r="K1133" s="163">
        <v>165</v>
      </c>
      <c r="L1133" s="163">
        <v>0</v>
      </c>
      <c r="M1133" s="163">
        <v>0</v>
      </c>
      <c r="N1133" s="163">
        <v>88</v>
      </c>
      <c r="O1133" s="163">
        <v>20</v>
      </c>
      <c r="P1133" s="163">
        <v>0</v>
      </c>
      <c r="Q1133" s="164" t="s">
        <v>5093</v>
      </c>
      <c r="R1133" s="164" t="s">
        <v>5093</v>
      </c>
      <c r="S1133" s="164" t="s">
        <v>5093</v>
      </c>
      <c r="T1133" s="164">
        <v>1</v>
      </c>
      <c r="U1133" s="164" t="s">
        <v>5093</v>
      </c>
      <c r="V1133" s="164" t="s">
        <v>5093</v>
      </c>
      <c r="W1133" s="165">
        <f t="shared" si="19"/>
        <v>1</v>
      </c>
    </row>
    <row r="1134" spans="1:23" s="161" customFormat="1" ht="30" x14ac:dyDescent="0.3">
      <c r="A1134" s="180" t="s">
        <v>3600</v>
      </c>
      <c r="B1134" s="158" t="s">
        <v>3601</v>
      </c>
      <c r="C1134" s="181" t="s">
        <v>3602</v>
      </c>
      <c r="D1134" s="157" t="s">
        <v>86</v>
      </c>
      <c r="E1134" s="8" t="s">
        <v>5085</v>
      </c>
      <c r="F1134" s="8" t="s">
        <v>5084</v>
      </c>
      <c r="G1134" s="10" t="s">
        <v>72</v>
      </c>
      <c r="H1134" s="10">
        <v>0</v>
      </c>
      <c r="I1134" s="8" t="s">
        <v>73</v>
      </c>
      <c r="J1134" s="72">
        <v>0</v>
      </c>
      <c r="K1134" s="163">
        <v>371</v>
      </c>
      <c r="L1134" s="163">
        <v>0</v>
      </c>
      <c r="M1134" s="163">
        <v>0</v>
      </c>
      <c r="N1134" s="163">
        <v>278</v>
      </c>
      <c r="O1134" s="163">
        <v>28</v>
      </c>
      <c r="P1134" s="163">
        <v>39</v>
      </c>
      <c r="Q1134" s="164">
        <v>8</v>
      </c>
      <c r="R1134" s="164">
        <v>16</v>
      </c>
      <c r="S1134" s="164">
        <v>6</v>
      </c>
      <c r="T1134" s="164">
        <v>4</v>
      </c>
      <c r="U1134" s="164">
        <v>3</v>
      </c>
      <c r="V1134" s="164">
        <v>5</v>
      </c>
      <c r="W1134" s="165">
        <f t="shared" si="19"/>
        <v>42</v>
      </c>
    </row>
    <row r="1135" spans="1:23" s="161" customFormat="1" ht="15" x14ac:dyDescent="0.3">
      <c r="A1135" s="180" t="s">
        <v>3603</v>
      </c>
      <c r="B1135" s="158" t="s">
        <v>3604</v>
      </c>
      <c r="C1135" s="181" t="s">
        <v>3605</v>
      </c>
      <c r="D1135" s="157" t="s">
        <v>86</v>
      </c>
      <c r="E1135" s="8" t="s">
        <v>5085</v>
      </c>
      <c r="F1135" s="8" t="s">
        <v>5084</v>
      </c>
      <c r="G1135" s="10" t="s">
        <v>72</v>
      </c>
      <c r="H1135" s="10">
        <v>0</v>
      </c>
      <c r="I1135" s="8" t="s">
        <v>73</v>
      </c>
      <c r="J1135" s="72">
        <v>0</v>
      </c>
      <c r="K1135" s="163">
        <v>2973</v>
      </c>
      <c r="L1135" s="163">
        <v>0</v>
      </c>
      <c r="M1135" s="163">
        <v>0</v>
      </c>
      <c r="N1135" s="163">
        <v>2168</v>
      </c>
      <c r="O1135" s="163">
        <v>212</v>
      </c>
      <c r="P1135" s="163">
        <v>535</v>
      </c>
      <c r="Q1135" s="164">
        <v>10</v>
      </c>
      <c r="R1135" s="164">
        <v>161</v>
      </c>
      <c r="S1135" s="164">
        <v>47.7</v>
      </c>
      <c r="T1135" s="164">
        <v>23.9</v>
      </c>
      <c r="U1135" s="164">
        <v>12</v>
      </c>
      <c r="V1135" s="164">
        <v>10</v>
      </c>
      <c r="W1135" s="165">
        <f t="shared" si="19"/>
        <v>264.60000000000002</v>
      </c>
    </row>
    <row r="1136" spans="1:23" s="161" customFormat="1" ht="15" x14ac:dyDescent="0.3">
      <c r="A1136" s="180" t="s">
        <v>3606</v>
      </c>
      <c r="B1136" s="158" t="s">
        <v>3607</v>
      </c>
      <c r="C1136" s="181" t="s">
        <v>3608</v>
      </c>
      <c r="D1136" s="157" t="s">
        <v>86</v>
      </c>
      <c r="E1136" s="8" t="s">
        <v>5085</v>
      </c>
      <c r="F1136" s="8" t="s">
        <v>5084</v>
      </c>
      <c r="G1136" s="10" t="s">
        <v>72</v>
      </c>
      <c r="H1136" s="10">
        <v>0</v>
      </c>
      <c r="I1136" s="8" t="s">
        <v>73</v>
      </c>
      <c r="J1136" s="72">
        <v>0</v>
      </c>
      <c r="K1136" s="163">
        <v>421</v>
      </c>
      <c r="L1136" s="163">
        <v>0</v>
      </c>
      <c r="M1136" s="163">
        <v>0</v>
      </c>
      <c r="N1136" s="163">
        <v>345</v>
      </c>
      <c r="O1136" s="163">
        <v>42</v>
      </c>
      <c r="P1136" s="163">
        <v>59</v>
      </c>
      <c r="Q1136" s="164">
        <v>6</v>
      </c>
      <c r="R1136" s="164">
        <v>21</v>
      </c>
      <c r="S1136" s="164">
        <v>4</v>
      </c>
      <c r="T1136" s="164">
        <v>3</v>
      </c>
      <c r="U1136" s="164">
        <v>3</v>
      </c>
      <c r="V1136" s="164">
        <v>5</v>
      </c>
      <c r="W1136" s="165">
        <f t="shared" si="19"/>
        <v>42</v>
      </c>
    </row>
    <row r="1137" spans="1:23" s="161" customFormat="1" ht="30" x14ac:dyDescent="0.3">
      <c r="A1137" s="180" t="s">
        <v>3609</v>
      </c>
      <c r="B1137" s="158" t="s">
        <v>3610</v>
      </c>
      <c r="C1137" s="181" t="s">
        <v>3611</v>
      </c>
      <c r="D1137" s="157" t="s">
        <v>213</v>
      </c>
      <c r="E1137" s="8" t="s">
        <v>71</v>
      </c>
      <c r="F1137" s="8" t="s">
        <v>5083</v>
      </c>
      <c r="G1137" s="10" t="s">
        <v>72</v>
      </c>
      <c r="H1137" s="10">
        <v>0</v>
      </c>
      <c r="I1137" s="8" t="s">
        <v>73</v>
      </c>
      <c r="J1137" s="72">
        <v>0</v>
      </c>
      <c r="K1137" s="163">
        <v>482</v>
      </c>
      <c r="L1137" s="163">
        <v>15</v>
      </c>
      <c r="M1137" s="163">
        <v>0</v>
      </c>
      <c r="N1137" s="163">
        <v>244</v>
      </c>
      <c r="O1137" s="163">
        <v>32</v>
      </c>
      <c r="P1137" s="163">
        <v>46</v>
      </c>
      <c r="Q1137" s="164">
        <v>7</v>
      </c>
      <c r="R1137" s="164">
        <v>22</v>
      </c>
      <c r="S1137" s="164">
        <v>9.6999999999999993</v>
      </c>
      <c r="T1137" s="164">
        <v>1</v>
      </c>
      <c r="U1137" s="164">
        <v>2</v>
      </c>
      <c r="V1137" s="164">
        <v>2</v>
      </c>
      <c r="W1137" s="165">
        <f t="shared" si="19"/>
        <v>43.7</v>
      </c>
    </row>
    <row r="1138" spans="1:23" s="161" customFormat="1" ht="15" x14ac:dyDescent="0.3">
      <c r="A1138" s="180" t="s">
        <v>3612</v>
      </c>
      <c r="B1138" s="158" t="s">
        <v>3613</v>
      </c>
      <c r="C1138" s="181" t="s">
        <v>3614</v>
      </c>
      <c r="D1138" s="157" t="s">
        <v>86</v>
      </c>
      <c r="E1138" s="8" t="s">
        <v>5085</v>
      </c>
      <c r="F1138" s="8" t="s">
        <v>5084</v>
      </c>
      <c r="G1138" s="10" t="s">
        <v>72</v>
      </c>
      <c r="H1138" s="10">
        <v>0</v>
      </c>
      <c r="I1138" s="8" t="s">
        <v>73</v>
      </c>
      <c r="J1138" s="72">
        <v>0</v>
      </c>
      <c r="K1138" s="163">
        <v>834</v>
      </c>
      <c r="L1138" s="163">
        <v>0</v>
      </c>
      <c r="M1138" s="163">
        <v>0</v>
      </c>
      <c r="N1138" s="163">
        <v>338</v>
      </c>
      <c r="O1138" s="163">
        <v>4</v>
      </c>
      <c r="P1138" s="163">
        <v>132</v>
      </c>
      <c r="Q1138" s="164">
        <v>4</v>
      </c>
      <c r="R1138" s="164">
        <v>50</v>
      </c>
      <c r="S1138" s="164">
        <v>7.7</v>
      </c>
      <c r="T1138" s="164">
        <v>4.9000000000000004</v>
      </c>
      <c r="U1138" s="164">
        <v>5</v>
      </c>
      <c r="V1138" s="164">
        <v>4</v>
      </c>
      <c r="W1138" s="165">
        <f t="shared" si="19"/>
        <v>75.600000000000009</v>
      </c>
    </row>
    <row r="1139" spans="1:23" s="161" customFormat="1" ht="15" x14ac:dyDescent="0.3">
      <c r="A1139" s="180" t="s">
        <v>3615</v>
      </c>
      <c r="B1139" s="158" t="s">
        <v>3616</v>
      </c>
      <c r="C1139" s="181" t="s">
        <v>3617</v>
      </c>
      <c r="D1139" s="157" t="s">
        <v>86</v>
      </c>
      <c r="E1139" s="8" t="s">
        <v>5085</v>
      </c>
      <c r="F1139" s="8" t="s">
        <v>5084</v>
      </c>
      <c r="G1139" s="10" t="s">
        <v>72</v>
      </c>
      <c r="H1139" s="10">
        <v>0</v>
      </c>
      <c r="I1139" s="8" t="s">
        <v>73</v>
      </c>
      <c r="J1139" s="72">
        <v>0</v>
      </c>
      <c r="K1139" s="163">
        <v>1013</v>
      </c>
      <c r="L1139" s="163">
        <v>0</v>
      </c>
      <c r="M1139" s="163">
        <v>0</v>
      </c>
      <c r="N1139" s="163">
        <v>854</v>
      </c>
      <c r="O1139" s="163">
        <v>81</v>
      </c>
      <c r="P1139" s="163">
        <v>192</v>
      </c>
      <c r="Q1139" s="164">
        <v>5</v>
      </c>
      <c r="R1139" s="164">
        <v>58</v>
      </c>
      <c r="S1139" s="164">
        <v>20</v>
      </c>
      <c r="T1139" s="164">
        <v>8.6999999999999993</v>
      </c>
      <c r="U1139" s="164">
        <v>5</v>
      </c>
      <c r="V1139" s="164">
        <v>6</v>
      </c>
      <c r="W1139" s="165">
        <f t="shared" si="19"/>
        <v>102.7</v>
      </c>
    </row>
    <row r="1140" spans="1:23" s="161" customFormat="1" ht="15" x14ac:dyDescent="0.3">
      <c r="A1140" s="180" t="s">
        <v>3618</v>
      </c>
      <c r="B1140" s="158" t="s">
        <v>3619</v>
      </c>
      <c r="C1140" s="181" t="s">
        <v>3620</v>
      </c>
      <c r="D1140" s="157" t="s">
        <v>86</v>
      </c>
      <c r="E1140" s="8" t="s">
        <v>5085</v>
      </c>
      <c r="F1140" s="8" t="s">
        <v>5084</v>
      </c>
      <c r="G1140" s="10" t="s">
        <v>72</v>
      </c>
      <c r="H1140" s="10">
        <v>0</v>
      </c>
      <c r="I1140" s="8" t="s">
        <v>73</v>
      </c>
      <c r="J1140" s="72">
        <v>0</v>
      </c>
      <c r="K1140" s="163">
        <v>3219</v>
      </c>
      <c r="L1140" s="163">
        <v>0</v>
      </c>
      <c r="M1140" s="163">
        <v>0</v>
      </c>
      <c r="N1140" s="163">
        <v>2614</v>
      </c>
      <c r="O1140" s="163">
        <v>521</v>
      </c>
      <c r="P1140" s="163">
        <v>376</v>
      </c>
      <c r="Q1140" s="164">
        <v>22</v>
      </c>
      <c r="R1140" s="164">
        <v>157</v>
      </c>
      <c r="S1140" s="164">
        <v>33</v>
      </c>
      <c r="T1140" s="164">
        <v>16.8</v>
      </c>
      <c r="U1140" s="164">
        <v>13</v>
      </c>
      <c r="V1140" s="164">
        <v>18</v>
      </c>
      <c r="W1140" s="165">
        <f t="shared" si="19"/>
        <v>259.8</v>
      </c>
    </row>
    <row r="1141" spans="1:23" s="161" customFormat="1" ht="30" x14ac:dyDescent="0.3">
      <c r="A1141" s="180" t="s">
        <v>3621</v>
      </c>
      <c r="B1141" s="158" t="s">
        <v>3622</v>
      </c>
      <c r="C1141" s="181" t="s">
        <v>3623</v>
      </c>
      <c r="D1141" s="157" t="s">
        <v>86</v>
      </c>
      <c r="E1141" s="8" t="s">
        <v>5085</v>
      </c>
      <c r="F1141" s="8" t="s">
        <v>5084</v>
      </c>
      <c r="G1141" s="10" t="s">
        <v>72</v>
      </c>
      <c r="H1141" s="10">
        <v>0</v>
      </c>
      <c r="I1141" s="8" t="s">
        <v>73</v>
      </c>
      <c r="J1141" s="72">
        <v>0</v>
      </c>
      <c r="K1141" s="163">
        <v>503</v>
      </c>
      <c r="L1141" s="163">
        <v>0</v>
      </c>
      <c r="M1141" s="163">
        <v>0</v>
      </c>
      <c r="N1141" s="163">
        <v>349</v>
      </c>
      <c r="O1141" s="163">
        <v>6</v>
      </c>
      <c r="P1141" s="163">
        <v>83</v>
      </c>
      <c r="Q1141" s="164">
        <v>3</v>
      </c>
      <c r="R1141" s="164">
        <v>23</v>
      </c>
      <c r="S1141" s="164">
        <v>5.8</v>
      </c>
      <c r="T1141" s="164">
        <v>4</v>
      </c>
      <c r="U1141" s="164">
        <v>3</v>
      </c>
      <c r="V1141" s="164">
        <v>4</v>
      </c>
      <c r="W1141" s="165">
        <f t="shared" si="19"/>
        <v>42.8</v>
      </c>
    </row>
    <row r="1142" spans="1:23" s="161" customFormat="1" ht="15" x14ac:dyDescent="0.3">
      <c r="A1142" s="180" t="s">
        <v>3624</v>
      </c>
      <c r="B1142" s="158" t="s">
        <v>3625</v>
      </c>
      <c r="C1142" s="181" t="s">
        <v>3626</v>
      </c>
      <c r="D1142" s="157" t="s">
        <v>86</v>
      </c>
      <c r="E1142" s="8" t="s">
        <v>5085</v>
      </c>
      <c r="F1142" s="8" t="s">
        <v>5084</v>
      </c>
      <c r="G1142" s="10" t="s">
        <v>72</v>
      </c>
      <c r="H1142" s="10">
        <v>0</v>
      </c>
      <c r="I1142" s="8" t="s">
        <v>73</v>
      </c>
      <c r="J1142" s="72">
        <v>0</v>
      </c>
      <c r="K1142" s="163">
        <v>1139</v>
      </c>
      <c r="L1142" s="163">
        <v>0</v>
      </c>
      <c r="M1142" s="163">
        <v>0</v>
      </c>
      <c r="N1142" s="163">
        <v>624</v>
      </c>
      <c r="O1142" s="163">
        <v>0</v>
      </c>
      <c r="P1142" s="163">
        <v>40</v>
      </c>
      <c r="Q1142" s="164">
        <v>4</v>
      </c>
      <c r="R1142" s="164">
        <v>55</v>
      </c>
      <c r="S1142" s="164">
        <v>9.9</v>
      </c>
      <c r="T1142" s="164">
        <v>7.9</v>
      </c>
      <c r="U1142" s="164">
        <v>5</v>
      </c>
      <c r="V1142" s="164">
        <v>5</v>
      </c>
      <c r="W1142" s="165">
        <f t="shared" si="19"/>
        <v>86.800000000000011</v>
      </c>
    </row>
    <row r="1143" spans="1:23" s="161" customFormat="1" ht="30" x14ac:dyDescent="0.3">
      <c r="A1143" s="180" t="s">
        <v>3627</v>
      </c>
      <c r="B1143" s="158" t="s">
        <v>3628</v>
      </c>
      <c r="C1143" s="181" t="s">
        <v>3629</v>
      </c>
      <c r="D1143" s="157" t="s">
        <v>86</v>
      </c>
      <c r="E1143" s="8" t="s">
        <v>5085</v>
      </c>
      <c r="F1143" s="8" t="s">
        <v>5084</v>
      </c>
      <c r="G1143" s="10" t="s">
        <v>72</v>
      </c>
      <c r="H1143" s="10">
        <v>0</v>
      </c>
      <c r="I1143" s="8" t="s">
        <v>73</v>
      </c>
      <c r="J1143" s="72">
        <v>0</v>
      </c>
      <c r="K1143" s="163">
        <v>499</v>
      </c>
      <c r="L1143" s="163">
        <v>0</v>
      </c>
      <c r="M1143" s="163">
        <v>0</v>
      </c>
      <c r="N1143" s="163">
        <v>339</v>
      </c>
      <c r="O1143" s="163">
        <v>301</v>
      </c>
      <c r="P1143" s="163">
        <v>16</v>
      </c>
      <c r="Q1143" s="164">
        <v>6</v>
      </c>
      <c r="R1143" s="164">
        <v>25</v>
      </c>
      <c r="S1143" s="164">
        <v>6.1</v>
      </c>
      <c r="T1143" s="164">
        <v>1</v>
      </c>
      <c r="U1143" s="164">
        <v>3</v>
      </c>
      <c r="V1143" s="164">
        <v>6</v>
      </c>
      <c r="W1143" s="165">
        <f t="shared" si="19"/>
        <v>47.1</v>
      </c>
    </row>
    <row r="1144" spans="1:23" s="161" customFormat="1" ht="15" x14ac:dyDescent="0.3">
      <c r="A1144" s="180" t="s">
        <v>3630</v>
      </c>
      <c r="B1144" s="158" t="s">
        <v>3631</v>
      </c>
      <c r="C1144" s="181" t="s">
        <v>3632</v>
      </c>
      <c r="D1144" s="157" t="s">
        <v>86</v>
      </c>
      <c r="E1144" s="8" t="s">
        <v>5085</v>
      </c>
      <c r="F1144" s="8" t="s">
        <v>5084</v>
      </c>
      <c r="G1144" s="10" t="s">
        <v>72</v>
      </c>
      <c r="H1144" s="10">
        <v>0</v>
      </c>
      <c r="I1144" s="8" t="s">
        <v>73</v>
      </c>
      <c r="J1144" s="72">
        <v>0</v>
      </c>
      <c r="K1144" s="163">
        <v>311</v>
      </c>
      <c r="L1144" s="163">
        <v>0</v>
      </c>
      <c r="M1144" s="163">
        <v>0</v>
      </c>
      <c r="N1144" s="163">
        <v>211</v>
      </c>
      <c r="O1144" s="163">
        <v>17</v>
      </c>
      <c r="P1144" s="163">
        <v>61</v>
      </c>
      <c r="Q1144" s="164">
        <v>0</v>
      </c>
      <c r="R1144" s="164">
        <v>21</v>
      </c>
      <c r="S1144" s="164">
        <v>2</v>
      </c>
      <c r="T1144" s="164">
        <v>2</v>
      </c>
      <c r="U1144" s="164">
        <v>3</v>
      </c>
      <c r="V1144" s="164">
        <v>3</v>
      </c>
      <c r="W1144" s="165">
        <f t="shared" si="19"/>
        <v>31</v>
      </c>
    </row>
    <row r="1145" spans="1:23" s="161" customFormat="1" ht="15" x14ac:dyDescent="0.3">
      <c r="A1145" s="180" t="s">
        <v>3633</v>
      </c>
      <c r="B1145" s="158" t="s">
        <v>3634</v>
      </c>
      <c r="C1145" s="181" t="s">
        <v>3635</v>
      </c>
      <c r="D1145" s="157" t="s">
        <v>86</v>
      </c>
      <c r="E1145" s="8" t="s">
        <v>5085</v>
      </c>
      <c r="F1145" s="8" t="s">
        <v>5084</v>
      </c>
      <c r="G1145" s="10" t="s">
        <v>72</v>
      </c>
      <c r="H1145" s="10">
        <v>0</v>
      </c>
      <c r="I1145" s="8" t="s">
        <v>73</v>
      </c>
      <c r="J1145" s="72">
        <v>0</v>
      </c>
      <c r="K1145" s="163">
        <v>793</v>
      </c>
      <c r="L1145" s="163">
        <v>0</v>
      </c>
      <c r="M1145" s="163">
        <v>0</v>
      </c>
      <c r="N1145" s="163">
        <v>561</v>
      </c>
      <c r="O1145" s="163">
        <v>74</v>
      </c>
      <c r="P1145" s="163">
        <v>133</v>
      </c>
      <c r="Q1145" s="164">
        <v>5</v>
      </c>
      <c r="R1145" s="164">
        <v>45</v>
      </c>
      <c r="S1145" s="164">
        <v>4.9000000000000004</v>
      </c>
      <c r="T1145" s="164">
        <v>4</v>
      </c>
      <c r="U1145" s="164">
        <v>5</v>
      </c>
      <c r="V1145" s="164">
        <v>6</v>
      </c>
      <c r="W1145" s="165">
        <f t="shared" si="19"/>
        <v>69.900000000000006</v>
      </c>
    </row>
    <row r="1146" spans="1:23" s="161" customFormat="1" ht="15" x14ac:dyDescent="0.3">
      <c r="A1146" s="180" t="s">
        <v>3636</v>
      </c>
      <c r="B1146" s="158" t="s">
        <v>3637</v>
      </c>
      <c r="C1146" s="181" t="s">
        <v>3638</v>
      </c>
      <c r="D1146" s="157" t="s">
        <v>86</v>
      </c>
      <c r="E1146" s="8" t="s">
        <v>5085</v>
      </c>
      <c r="F1146" s="8" t="s">
        <v>5084</v>
      </c>
      <c r="G1146" s="10" t="s">
        <v>72</v>
      </c>
      <c r="H1146" s="10">
        <v>0</v>
      </c>
      <c r="I1146" s="8" t="s">
        <v>73</v>
      </c>
      <c r="J1146" s="72">
        <v>0</v>
      </c>
      <c r="K1146" s="163">
        <v>893</v>
      </c>
      <c r="L1146" s="163">
        <v>0</v>
      </c>
      <c r="M1146" s="163">
        <v>0</v>
      </c>
      <c r="N1146" s="163">
        <v>768</v>
      </c>
      <c r="O1146" s="163">
        <v>670</v>
      </c>
      <c r="P1146" s="163">
        <v>6</v>
      </c>
      <c r="Q1146" s="164">
        <v>6</v>
      </c>
      <c r="R1146" s="164">
        <v>53</v>
      </c>
      <c r="S1146" s="164">
        <v>7</v>
      </c>
      <c r="T1146" s="164">
        <v>4</v>
      </c>
      <c r="U1146" s="164">
        <v>6</v>
      </c>
      <c r="V1146" s="164">
        <v>4</v>
      </c>
      <c r="W1146" s="165">
        <f t="shared" si="19"/>
        <v>80</v>
      </c>
    </row>
    <row r="1147" spans="1:23" s="161" customFormat="1" ht="30" x14ac:dyDescent="0.3">
      <c r="A1147" s="180" t="s">
        <v>3639</v>
      </c>
      <c r="B1147" s="158" t="s">
        <v>3640</v>
      </c>
      <c r="C1147" s="181" t="s">
        <v>3641</v>
      </c>
      <c r="D1147" s="157" t="s">
        <v>85</v>
      </c>
      <c r="E1147" s="8" t="s">
        <v>5082</v>
      </c>
      <c r="F1147" s="8" t="s">
        <v>5084</v>
      </c>
      <c r="G1147" s="10" t="s">
        <v>72</v>
      </c>
      <c r="H1147" s="10">
        <v>0</v>
      </c>
      <c r="I1147" s="8" t="s">
        <v>73</v>
      </c>
      <c r="J1147" s="72">
        <v>0</v>
      </c>
      <c r="K1147" s="163">
        <v>671</v>
      </c>
      <c r="L1147" s="163">
        <v>0</v>
      </c>
      <c r="M1147" s="163">
        <v>0</v>
      </c>
      <c r="N1147" s="163">
        <v>517</v>
      </c>
      <c r="O1147" s="163">
        <v>33</v>
      </c>
      <c r="P1147" s="163">
        <v>104</v>
      </c>
      <c r="Q1147" s="164">
        <v>8</v>
      </c>
      <c r="R1147" s="164">
        <v>34</v>
      </c>
      <c r="S1147" s="164">
        <v>6</v>
      </c>
      <c r="T1147" s="164">
        <v>2</v>
      </c>
      <c r="U1147" s="164">
        <v>3</v>
      </c>
      <c r="V1147" s="164">
        <v>4</v>
      </c>
      <c r="W1147" s="165">
        <f t="shared" si="19"/>
        <v>57</v>
      </c>
    </row>
    <row r="1148" spans="1:23" s="161" customFormat="1" ht="30" x14ac:dyDescent="0.3">
      <c r="A1148" s="180" t="s">
        <v>3642</v>
      </c>
      <c r="B1148" s="158" t="s">
        <v>3643</v>
      </c>
      <c r="C1148" s="181" t="s">
        <v>3644</v>
      </c>
      <c r="D1148" s="157" t="s">
        <v>86</v>
      </c>
      <c r="E1148" s="8" t="s">
        <v>5085</v>
      </c>
      <c r="F1148" s="8" t="s">
        <v>5084</v>
      </c>
      <c r="G1148" s="10" t="s">
        <v>72</v>
      </c>
      <c r="H1148" s="10">
        <v>0</v>
      </c>
      <c r="I1148" s="8" t="s">
        <v>73</v>
      </c>
      <c r="J1148" s="72">
        <v>0</v>
      </c>
      <c r="K1148" s="163">
        <v>1041</v>
      </c>
      <c r="L1148" s="163">
        <v>0</v>
      </c>
      <c r="M1148" s="163">
        <v>0</v>
      </c>
      <c r="N1148" s="163">
        <v>553</v>
      </c>
      <c r="O1148" s="163">
        <v>28</v>
      </c>
      <c r="P1148" s="163">
        <v>214</v>
      </c>
      <c r="Q1148" s="164">
        <v>10</v>
      </c>
      <c r="R1148" s="164">
        <v>53</v>
      </c>
      <c r="S1148" s="164">
        <v>12.8</v>
      </c>
      <c r="T1148" s="164">
        <v>7.8</v>
      </c>
      <c r="U1148" s="164">
        <v>5</v>
      </c>
      <c r="V1148" s="164">
        <v>5</v>
      </c>
      <c r="W1148" s="165">
        <f t="shared" si="19"/>
        <v>93.6</v>
      </c>
    </row>
    <row r="1149" spans="1:23" s="161" customFormat="1" ht="15" x14ac:dyDescent="0.3">
      <c r="A1149" s="180" t="s">
        <v>3645</v>
      </c>
      <c r="B1149" s="158" t="s">
        <v>3646</v>
      </c>
      <c r="C1149" s="181" t="s">
        <v>3647</v>
      </c>
      <c r="D1149" s="157" t="s">
        <v>86</v>
      </c>
      <c r="E1149" s="8" t="s">
        <v>5085</v>
      </c>
      <c r="F1149" s="8" t="s">
        <v>5084</v>
      </c>
      <c r="G1149" s="10" t="s">
        <v>72</v>
      </c>
      <c r="H1149" s="10">
        <v>0</v>
      </c>
      <c r="I1149" s="8" t="s">
        <v>73</v>
      </c>
      <c r="J1149" s="72">
        <v>0</v>
      </c>
      <c r="K1149" s="163">
        <v>970</v>
      </c>
      <c r="L1149" s="163">
        <v>0</v>
      </c>
      <c r="M1149" s="163">
        <v>0</v>
      </c>
      <c r="N1149" s="163">
        <v>663</v>
      </c>
      <c r="O1149" s="163">
        <v>29</v>
      </c>
      <c r="P1149" s="163">
        <v>84</v>
      </c>
      <c r="Q1149" s="164">
        <v>9</v>
      </c>
      <c r="R1149" s="164">
        <v>44</v>
      </c>
      <c r="S1149" s="164">
        <v>5</v>
      </c>
      <c r="T1149" s="164">
        <v>4.9000000000000004</v>
      </c>
      <c r="U1149" s="164">
        <v>6</v>
      </c>
      <c r="V1149" s="164">
        <v>3</v>
      </c>
      <c r="W1149" s="165">
        <f t="shared" si="19"/>
        <v>71.900000000000006</v>
      </c>
    </row>
    <row r="1150" spans="1:23" s="161" customFormat="1" ht="15" x14ac:dyDescent="0.3">
      <c r="A1150" s="180" t="s">
        <v>3648</v>
      </c>
      <c r="B1150" s="158" t="s">
        <v>3649</v>
      </c>
      <c r="C1150" s="181" t="s">
        <v>3650</v>
      </c>
      <c r="D1150" s="157" t="s">
        <v>85</v>
      </c>
      <c r="E1150" s="8" t="s">
        <v>5088</v>
      </c>
      <c r="F1150" s="8" t="s">
        <v>5084</v>
      </c>
      <c r="G1150" s="10" t="s">
        <v>72</v>
      </c>
      <c r="H1150" s="10">
        <v>0</v>
      </c>
      <c r="I1150" s="8" t="s">
        <v>73</v>
      </c>
      <c r="J1150" s="72">
        <v>0</v>
      </c>
      <c r="K1150" s="163">
        <v>533</v>
      </c>
      <c r="L1150" s="163">
        <v>0</v>
      </c>
      <c r="M1150" s="163">
        <v>0</v>
      </c>
      <c r="N1150" s="163">
        <v>229</v>
      </c>
      <c r="O1150" s="163">
        <v>6</v>
      </c>
      <c r="P1150" s="163">
        <v>28</v>
      </c>
      <c r="Q1150" s="164">
        <v>3</v>
      </c>
      <c r="R1150" s="164">
        <v>31</v>
      </c>
      <c r="S1150" s="164">
        <v>2.7</v>
      </c>
      <c r="T1150" s="164">
        <v>1</v>
      </c>
      <c r="U1150" s="164">
        <v>1</v>
      </c>
      <c r="V1150" s="164">
        <v>3</v>
      </c>
      <c r="W1150" s="165">
        <f t="shared" si="19"/>
        <v>41.7</v>
      </c>
    </row>
    <row r="1151" spans="1:23" s="161" customFormat="1" ht="15" x14ac:dyDescent="0.3">
      <c r="A1151" s="180" t="s">
        <v>3651</v>
      </c>
      <c r="B1151" s="158" t="s">
        <v>3652</v>
      </c>
      <c r="C1151" s="181" t="s">
        <v>3653</v>
      </c>
      <c r="D1151" s="157" t="s">
        <v>86</v>
      </c>
      <c r="E1151" s="8" t="s">
        <v>5085</v>
      </c>
      <c r="F1151" s="8" t="s">
        <v>5084</v>
      </c>
      <c r="G1151" s="10" t="s">
        <v>72</v>
      </c>
      <c r="H1151" s="10">
        <v>0</v>
      </c>
      <c r="I1151" s="8" t="s">
        <v>73</v>
      </c>
      <c r="J1151" s="72">
        <v>0</v>
      </c>
      <c r="K1151" s="163">
        <v>1195</v>
      </c>
      <c r="L1151" s="163">
        <v>0</v>
      </c>
      <c r="M1151" s="163">
        <v>0</v>
      </c>
      <c r="N1151" s="163">
        <v>757</v>
      </c>
      <c r="O1151" s="163">
        <v>21</v>
      </c>
      <c r="P1151" s="163">
        <v>188</v>
      </c>
      <c r="Q1151" s="164">
        <v>23</v>
      </c>
      <c r="R1151" s="164">
        <v>49</v>
      </c>
      <c r="S1151" s="164">
        <v>6</v>
      </c>
      <c r="T1151" s="164">
        <v>4.9000000000000004</v>
      </c>
      <c r="U1151" s="164">
        <v>4</v>
      </c>
      <c r="V1151" s="164">
        <v>4</v>
      </c>
      <c r="W1151" s="165">
        <f t="shared" si="19"/>
        <v>90.9</v>
      </c>
    </row>
    <row r="1152" spans="1:23" s="161" customFormat="1" ht="30" x14ac:dyDescent="0.3">
      <c r="A1152" s="180" t="s">
        <v>3654</v>
      </c>
      <c r="B1152" s="158" t="s">
        <v>3655</v>
      </c>
      <c r="C1152" s="181" t="s">
        <v>3656</v>
      </c>
      <c r="D1152" s="157" t="s">
        <v>86</v>
      </c>
      <c r="E1152" s="8" t="s">
        <v>5085</v>
      </c>
      <c r="F1152" s="8" t="s">
        <v>5084</v>
      </c>
      <c r="G1152" s="10" t="s">
        <v>72</v>
      </c>
      <c r="H1152" s="10">
        <v>0</v>
      </c>
      <c r="I1152" s="8" t="s">
        <v>73</v>
      </c>
      <c r="J1152" s="72">
        <v>0</v>
      </c>
      <c r="K1152" s="163">
        <v>1530</v>
      </c>
      <c r="L1152" s="163">
        <v>0</v>
      </c>
      <c r="M1152" s="163">
        <v>0</v>
      </c>
      <c r="N1152" s="163">
        <v>1297</v>
      </c>
      <c r="O1152" s="163">
        <v>113</v>
      </c>
      <c r="P1152" s="163">
        <v>259</v>
      </c>
      <c r="Q1152" s="164">
        <v>18</v>
      </c>
      <c r="R1152" s="164">
        <v>83</v>
      </c>
      <c r="S1152" s="164">
        <v>21.2</v>
      </c>
      <c r="T1152" s="164">
        <v>8.9</v>
      </c>
      <c r="U1152" s="164">
        <v>8</v>
      </c>
      <c r="V1152" s="164">
        <v>9</v>
      </c>
      <c r="W1152" s="165">
        <f t="shared" si="19"/>
        <v>148.1</v>
      </c>
    </row>
    <row r="1153" spans="1:23" s="161" customFormat="1" ht="30" x14ac:dyDescent="0.3">
      <c r="A1153" s="180" t="s">
        <v>3657</v>
      </c>
      <c r="B1153" s="158" t="s">
        <v>3658</v>
      </c>
      <c r="C1153" s="181" t="s">
        <v>3659</v>
      </c>
      <c r="D1153" s="157" t="s">
        <v>86</v>
      </c>
      <c r="E1153" s="8" t="s">
        <v>5085</v>
      </c>
      <c r="F1153" s="8" t="s">
        <v>5084</v>
      </c>
      <c r="G1153" s="10" t="s">
        <v>72</v>
      </c>
      <c r="H1153" s="10">
        <v>0</v>
      </c>
      <c r="I1153" s="8" t="s">
        <v>73</v>
      </c>
      <c r="J1153" s="72">
        <v>0</v>
      </c>
      <c r="K1153" s="163">
        <v>2055</v>
      </c>
      <c r="L1153" s="163">
        <v>0</v>
      </c>
      <c r="M1153" s="163">
        <v>0</v>
      </c>
      <c r="N1153" s="163">
        <v>1293</v>
      </c>
      <c r="O1153" s="163">
        <v>61</v>
      </c>
      <c r="P1153" s="163">
        <v>273</v>
      </c>
      <c r="Q1153" s="164">
        <v>18</v>
      </c>
      <c r="R1153" s="164">
        <v>118</v>
      </c>
      <c r="S1153" s="164">
        <v>26.5</v>
      </c>
      <c r="T1153" s="164">
        <v>9.9</v>
      </c>
      <c r="U1153" s="164">
        <v>9</v>
      </c>
      <c r="V1153" s="164">
        <v>12</v>
      </c>
      <c r="W1153" s="165">
        <f t="shared" si="19"/>
        <v>193.4</v>
      </c>
    </row>
    <row r="1154" spans="1:23" s="161" customFormat="1" ht="30" x14ac:dyDescent="0.3">
      <c r="A1154" s="180" t="s">
        <v>3660</v>
      </c>
      <c r="B1154" s="158" t="s">
        <v>3661</v>
      </c>
      <c r="C1154" s="181" t="s">
        <v>3662</v>
      </c>
      <c r="D1154" s="157" t="s">
        <v>86</v>
      </c>
      <c r="E1154" s="8" t="s">
        <v>5085</v>
      </c>
      <c r="F1154" s="8" t="s">
        <v>5084</v>
      </c>
      <c r="G1154" s="10" t="s">
        <v>72</v>
      </c>
      <c r="H1154" s="10">
        <v>0</v>
      </c>
      <c r="I1154" s="8" t="s">
        <v>73</v>
      </c>
      <c r="J1154" s="72">
        <v>0</v>
      </c>
      <c r="K1154" s="163">
        <v>2163</v>
      </c>
      <c r="L1154" s="163">
        <v>0</v>
      </c>
      <c r="M1154" s="163">
        <v>0</v>
      </c>
      <c r="N1154" s="163">
        <v>1739</v>
      </c>
      <c r="O1154" s="163">
        <v>52</v>
      </c>
      <c r="P1154" s="163">
        <v>282</v>
      </c>
      <c r="Q1154" s="164">
        <v>22</v>
      </c>
      <c r="R1154" s="164">
        <v>100</v>
      </c>
      <c r="S1154" s="164">
        <v>34.299999999999997</v>
      </c>
      <c r="T1154" s="164">
        <v>14</v>
      </c>
      <c r="U1154" s="164">
        <v>9</v>
      </c>
      <c r="V1154" s="164">
        <v>10</v>
      </c>
      <c r="W1154" s="165">
        <f t="shared" si="19"/>
        <v>189.3</v>
      </c>
    </row>
    <row r="1155" spans="1:23" s="161" customFormat="1" ht="30" x14ac:dyDescent="0.3">
      <c r="A1155" s="180" t="s">
        <v>3663</v>
      </c>
      <c r="B1155" s="158" t="s">
        <v>3664</v>
      </c>
      <c r="C1155" s="181" t="s">
        <v>3665</v>
      </c>
      <c r="D1155" s="157" t="s">
        <v>86</v>
      </c>
      <c r="E1155" s="8" t="s">
        <v>5085</v>
      </c>
      <c r="F1155" s="8" t="s">
        <v>5084</v>
      </c>
      <c r="G1155" s="10" t="s">
        <v>72</v>
      </c>
      <c r="H1155" s="10">
        <v>0</v>
      </c>
      <c r="I1155" s="8" t="s">
        <v>73</v>
      </c>
      <c r="J1155" s="72">
        <v>0</v>
      </c>
      <c r="K1155" s="163">
        <v>1038</v>
      </c>
      <c r="L1155" s="163">
        <v>0</v>
      </c>
      <c r="M1155" s="163">
        <v>0</v>
      </c>
      <c r="N1155" s="163">
        <v>612</v>
      </c>
      <c r="O1155" s="163">
        <v>23</v>
      </c>
      <c r="P1155" s="163">
        <v>161</v>
      </c>
      <c r="Q1155" s="164">
        <v>11</v>
      </c>
      <c r="R1155" s="164">
        <v>55</v>
      </c>
      <c r="S1155" s="164">
        <v>10.6</v>
      </c>
      <c r="T1155" s="164">
        <v>4.8</v>
      </c>
      <c r="U1155" s="164">
        <v>4</v>
      </c>
      <c r="V1155" s="164">
        <v>7</v>
      </c>
      <c r="W1155" s="165">
        <f t="shared" si="19"/>
        <v>92.399999999999991</v>
      </c>
    </row>
    <row r="1156" spans="1:23" s="161" customFormat="1" ht="15" x14ac:dyDescent="0.3">
      <c r="A1156" s="180" t="s">
        <v>3666</v>
      </c>
      <c r="B1156" s="158" t="s">
        <v>3667</v>
      </c>
      <c r="C1156" s="181" t="s">
        <v>3668</v>
      </c>
      <c r="D1156" s="157" t="s">
        <v>86</v>
      </c>
      <c r="E1156" s="8" t="s">
        <v>5085</v>
      </c>
      <c r="F1156" s="8" t="s">
        <v>5084</v>
      </c>
      <c r="G1156" s="10" t="s">
        <v>72</v>
      </c>
      <c r="H1156" s="10">
        <v>0</v>
      </c>
      <c r="I1156" s="8" t="s">
        <v>73</v>
      </c>
      <c r="J1156" s="72">
        <v>0</v>
      </c>
      <c r="K1156" s="163">
        <v>738</v>
      </c>
      <c r="L1156" s="163">
        <v>0</v>
      </c>
      <c r="M1156" s="163">
        <v>0</v>
      </c>
      <c r="N1156" s="163">
        <v>594</v>
      </c>
      <c r="O1156" s="163">
        <v>86</v>
      </c>
      <c r="P1156" s="163">
        <v>118</v>
      </c>
      <c r="Q1156" s="164">
        <v>5</v>
      </c>
      <c r="R1156" s="164">
        <v>38</v>
      </c>
      <c r="S1156" s="164">
        <v>10.8</v>
      </c>
      <c r="T1156" s="164">
        <v>5.9</v>
      </c>
      <c r="U1156" s="164">
        <v>3</v>
      </c>
      <c r="V1156" s="164">
        <v>4</v>
      </c>
      <c r="W1156" s="165">
        <f t="shared" si="19"/>
        <v>66.699999999999989</v>
      </c>
    </row>
    <row r="1157" spans="1:23" s="161" customFormat="1" ht="30" x14ac:dyDescent="0.3">
      <c r="A1157" s="180" t="s">
        <v>3669</v>
      </c>
      <c r="B1157" s="158" t="s">
        <v>3670</v>
      </c>
      <c r="C1157" s="181" t="s">
        <v>3671</v>
      </c>
      <c r="D1157" s="157" t="s">
        <v>85</v>
      </c>
      <c r="E1157" s="8" t="s">
        <v>5082</v>
      </c>
      <c r="F1157" s="8" t="s">
        <v>5084</v>
      </c>
      <c r="G1157" s="10" t="s">
        <v>72</v>
      </c>
      <c r="H1157" s="10">
        <v>0</v>
      </c>
      <c r="I1157" s="8" t="s">
        <v>73</v>
      </c>
      <c r="J1157" s="72">
        <v>0</v>
      </c>
      <c r="K1157" s="163">
        <v>675</v>
      </c>
      <c r="L1157" s="163">
        <v>0</v>
      </c>
      <c r="M1157" s="163">
        <v>0</v>
      </c>
      <c r="N1157" s="163">
        <v>423</v>
      </c>
      <c r="O1157" s="163">
        <v>9</v>
      </c>
      <c r="P1157" s="163">
        <v>82</v>
      </c>
      <c r="Q1157" s="164">
        <v>9</v>
      </c>
      <c r="R1157" s="164">
        <v>29</v>
      </c>
      <c r="S1157" s="164">
        <v>8.6999999999999993</v>
      </c>
      <c r="T1157" s="164">
        <v>3.9</v>
      </c>
      <c r="U1157" s="164">
        <v>4</v>
      </c>
      <c r="V1157" s="164">
        <v>4</v>
      </c>
      <c r="W1157" s="165">
        <f t="shared" si="19"/>
        <v>58.6</v>
      </c>
    </row>
    <row r="1158" spans="1:23" s="161" customFormat="1" ht="15" x14ac:dyDescent="0.3">
      <c r="A1158" s="180" t="s">
        <v>3672</v>
      </c>
      <c r="B1158" s="158" t="s">
        <v>3673</v>
      </c>
      <c r="C1158" s="181" t="s">
        <v>3674</v>
      </c>
      <c r="D1158" s="157" t="s">
        <v>86</v>
      </c>
      <c r="E1158" s="8" t="s">
        <v>5085</v>
      </c>
      <c r="F1158" s="8" t="s">
        <v>5084</v>
      </c>
      <c r="G1158" s="10" t="s">
        <v>72</v>
      </c>
      <c r="H1158" s="10">
        <v>0</v>
      </c>
      <c r="I1158" s="8" t="s">
        <v>73</v>
      </c>
      <c r="J1158" s="72">
        <v>0</v>
      </c>
      <c r="K1158" s="163">
        <v>1077</v>
      </c>
      <c r="L1158" s="163">
        <v>0</v>
      </c>
      <c r="M1158" s="163">
        <v>0</v>
      </c>
      <c r="N1158" s="163">
        <v>644</v>
      </c>
      <c r="O1158" s="163">
        <v>34</v>
      </c>
      <c r="P1158" s="163">
        <v>173</v>
      </c>
      <c r="Q1158" s="164">
        <v>7</v>
      </c>
      <c r="R1158" s="164">
        <v>62</v>
      </c>
      <c r="S1158" s="164">
        <v>8.6</v>
      </c>
      <c r="T1158" s="164">
        <v>4.9000000000000004</v>
      </c>
      <c r="U1158" s="164">
        <v>5</v>
      </c>
      <c r="V1158" s="164">
        <v>10</v>
      </c>
      <c r="W1158" s="165">
        <f t="shared" si="19"/>
        <v>97.5</v>
      </c>
    </row>
    <row r="1159" spans="1:23" s="161" customFormat="1" ht="30" x14ac:dyDescent="0.3">
      <c r="A1159" s="180" t="s">
        <v>3675</v>
      </c>
      <c r="B1159" s="158" t="s">
        <v>3676</v>
      </c>
      <c r="C1159" s="181" t="s">
        <v>3677</v>
      </c>
      <c r="D1159" s="157" t="s">
        <v>86</v>
      </c>
      <c r="E1159" s="8" t="s">
        <v>5085</v>
      </c>
      <c r="F1159" s="8" t="s">
        <v>5084</v>
      </c>
      <c r="G1159" s="10" t="s">
        <v>72</v>
      </c>
      <c r="H1159" s="10">
        <v>0</v>
      </c>
      <c r="I1159" s="8" t="s">
        <v>73</v>
      </c>
      <c r="J1159" s="72">
        <v>0</v>
      </c>
      <c r="K1159" s="163">
        <v>473</v>
      </c>
      <c r="L1159" s="163">
        <v>0</v>
      </c>
      <c r="M1159" s="163">
        <v>0</v>
      </c>
      <c r="N1159" s="163">
        <v>286</v>
      </c>
      <c r="O1159" s="163">
        <v>0</v>
      </c>
      <c r="P1159" s="163">
        <v>2</v>
      </c>
      <c r="Q1159" s="164">
        <v>5</v>
      </c>
      <c r="R1159" s="164">
        <v>23</v>
      </c>
      <c r="S1159" s="164">
        <v>2</v>
      </c>
      <c r="T1159" s="164">
        <v>3</v>
      </c>
      <c r="U1159" s="164">
        <v>3</v>
      </c>
      <c r="V1159" s="164">
        <v>3</v>
      </c>
      <c r="W1159" s="165">
        <f t="shared" si="19"/>
        <v>39</v>
      </c>
    </row>
    <row r="1160" spans="1:23" s="161" customFormat="1" ht="30" x14ac:dyDescent="0.3">
      <c r="A1160" s="180" t="s">
        <v>3678</v>
      </c>
      <c r="B1160" s="158" t="s">
        <v>3679</v>
      </c>
      <c r="C1160" s="181" t="s">
        <v>3680</v>
      </c>
      <c r="D1160" s="157" t="s">
        <v>86</v>
      </c>
      <c r="E1160" s="8" t="s">
        <v>5085</v>
      </c>
      <c r="F1160" s="8" t="s">
        <v>5084</v>
      </c>
      <c r="G1160" s="10" t="s">
        <v>72</v>
      </c>
      <c r="H1160" s="10">
        <v>0</v>
      </c>
      <c r="I1160" s="8" t="s">
        <v>73</v>
      </c>
      <c r="J1160" s="72">
        <v>0</v>
      </c>
      <c r="K1160" s="163">
        <v>462</v>
      </c>
      <c r="L1160" s="163">
        <v>0</v>
      </c>
      <c r="M1160" s="163">
        <v>0</v>
      </c>
      <c r="N1160" s="163">
        <v>337</v>
      </c>
      <c r="O1160" s="163">
        <v>26</v>
      </c>
      <c r="P1160" s="163">
        <v>85</v>
      </c>
      <c r="Q1160" s="164">
        <v>5</v>
      </c>
      <c r="R1160" s="164">
        <v>23</v>
      </c>
      <c r="S1160" s="164">
        <v>5</v>
      </c>
      <c r="T1160" s="164">
        <v>3</v>
      </c>
      <c r="U1160" s="164">
        <v>4</v>
      </c>
      <c r="V1160" s="164">
        <v>2</v>
      </c>
      <c r="W1160" s="165">
        <f t="shared" si="19"/>
        <v>42</v>
      </c>
    </row>
    <row r="1161" spans="1:23" s="161" customFormat="1" ht="15" x14ac:dyDescent="0.3">
      <c r="A1161" s="180" t="s">
        <v>3681</v>
      </c>
      <c r="B1161" s="158" t="s">
        <v>3682</v>
      </c>
      <c r="C1161" s="181" t="s">
        <v>3683</v>
      </c>
      <c r="D1161" s="157" t="s">
        <v>5079</v>
      </c>
      <c r="E1161" s="8" t="s">
        <v>92</v>
      </c>
      <c r="F1161" s="8" t="s">
        <v>92</v>
      </c>
      <c r="G1161" s="10" t="s">
        <v>72</v>
      </c>
      <c r="H1161" s="10">
        <v>0</v>
      </c>
      <c r="I1161" s="8" t="s">
        <v>73</v>
      </c>
      <c r="J1161" s="72">
        <v>0</v>
      </c>
      <c r="K1161" s="163">
        <v>505</v>
      </c>
      <c r="L1161" s="163">
        <v>0</v>
      </c>
      <c r="M1161" s="163">
        <v>0</v>
      </c>
      <c r="N1161" s="163">
        <v>443</v>
      </c>
      <c r="O1161" s="163">
        <v>237</v>
      </c>
      <c r="P1161" s="163">
        <v>505</v>
      </c>
      <c r="Q1161" s="164">
        <v>12</v>
      </c>
      <c r="R1161" s="164">
        <v>80</v>
      </c>
      <c r="S1161" s="164">
        <v>158</v>
      </c>
      <c r="T1161" s="164">
        <v>26.6</v>
      </c>
      <c r="U1161" s="164">
        <v>5</v>
      </c>
      <c r="V1161" s="164">
        <v>4</v>
      </c>
      <c r="W1161" s="165">
        <f t="shared" si="19"/>
        <v>285.60000000000002</v>
      </c>
    </row>
    <row r="1162" spans="1:23" s="161" customFormat="1" ht="15" x14ac:dyDescent="0.3">
      <c r="A1162" s="180" t="s">
        <v>3684</v>
      </c>
      <c r="B1162" s="158" t="s">
        <v>3685</v>
      </c>
      <c r="C1162" s="181" t="s">
        <v>3686</v>
      </c>
      <c r="D1162" s="157" t="s">
        <v>86</v>
      </c>
      <c r="E1162" s="8" t="s">
        <v>5085</v>
      </c>
      <c r="F1162" s="8" t="s">
        <v>5084</v>
      </c>
      <c r="G1162" s="10" t="s">
        <v>72</v>
      </c>
      <c r="H1162" s="10">
        <v>0</v>
      </c>
      <c r="I1162" s="8" t="s">
        <v>73</v>
      </c>
      <c r="J1162" s="72">
        <v>0</v>
      </c>
      <c r="K1162" s="163">
        <v>205</v>
      </c>
      <c r="L1162" s="163">
        <v>0</v>
      </c>
      <c r="M1162" s="163">
        <v>0</v>
      </c>
      <c r="N1162" s="163">
        <v>151</v>
      </c>
      <c r="O1162" s="163">
        <v>7</v>
      </c>
      <c r="P1162" s="163">
        <v>19</v>
      </c>
      <c r="Q1162" s="164">
        <v>0</v>
      </c>
      <c r="R1162" s="164">
        <v>15</v>
      </c>
      <c r="S1162" s="164">
        <v>0</v>
      </c>
      <c r="T1162" s="164">
        <v>1</v>
      </c>
      <c r="U1162" s="164">
        <v>2</v>
      </c>
      <c r="V1162" s="164">
        <v>4</v>
      </c>
      <c r="W1162" s="165">
        <f t="shared" si="19"/>
        <v>22</v>
      </c>
    </row>
    <row r="1163" spans="1:23" s="161" customFormat="1" ht="15" x14ac:dyDescent="0.3">
      <c r="A1163" s="180" t="s">
        <v>3687</v>
      </c>
      <c r="B1163" s="158" t="s">
        <v>3688</v>
      </c>
      <c r="C1163" s="181" t="s">
        <v>3689</v>
      </c>
      <c r="D1163" s="157" t="s">
        <v>5079</v>
      </c>
      <c r="E1163" s="8" t="s">
        <v>92</v>
      </c>
      <c r="F1163" s="8" t="s">
        <v>92</v>
      </c>
      <c r="G1163" s="10" t="s">
        <v>72</v>
      </c>
      <c r="H1163" s="10">
        <v>0</v>
      </c>
      <c r="I1163" s="8" t="s">
        <v>73</v>
      </c>
      <c r="J1163" s="72">
        <v>0</v>
      </c>
      <c r="K1163" s="163">
        <v>385</v>
      </c>
      <c r="L1163" s="163">
        <v>0</v>
      </c>
      <c r="M1163" s="163">
        <v>0</v>
      </c>
      <c r="N1163" s="163">
        <v>324</v>
      </c>
      <c r="O1163" s="163">
        <v>76</v>
      </c>
      <c r="P1163" s="163">
        <v>385</v>
      </c>
      <c r="Q1163" s="164">
        <v>18</v>
      </c>
      <c r="R1163" s="164">
        <v>57</v>
      </c>
      <c r="S1163" s="164">
        <v>103.8</v>
      </c>
      <c r="T1163" s="164">
        <v>21</v>
      </c>
      <c r="U1163" s="164">
        <v>4</v>
      </c>
      <c r="V1163" s="164">
        <v>7</v>
      </c>
      <c r="W1163" s="165">
        <f t="shared" ref="W1163:W1226" si="20">SUM(Q1163:V1163)</f>
        <v>210.8</v>
      </c>
    </row>
    <row r="1164" spans="1:23" s="161" customFormat="1" ht="15" x14ac:dyDescent="0.3">
      <c r="A1164" s="180" t="s">
        <v>3690</v>
      </c>
      <c r="B1164" s="158" t="s">
        <v>3691</v>
      </c>
      <c r="C1164" s="181" t="s">
        <v>3692</v>
      </c>
      <c r="D1164" s="157" t="s">
        <v>86</v>
      </c>
      <c r="E1164" s="8" t="s">
        <v>5085</v>
      </c>
      <c r="F1164" s="8" t="s">
        <v>5084</v>
      </c>
      <c r="G1164" s="10" t="s">
        <v>72</v>
      </c>
      <c r="H1164" s="10">
        <v>0</v>
      </c>
      <c r="I1164" s="8" t="s">
        <v>73</v>
      </c>
      <c r="J1164" s="72">
        <v>0</v>
      </c>
      <c r="K1164" s="163">
        <v>185</v>
      </c>
      <c r="L1164" s="163">
        <v>0</v>
      </c>
      <c r="M1164" s="163">
        <v>0</v>
      </c>
      <c r="N1164" s="163">
        <v>132</v>
      </c>
      <c r="O1164" s="163">
        <v>10</v>
      </c>
      <c r="P1164" s="163">
        <v>36</v>
      </c>
      <c r="Q1164" s="164">
        <v>1</v>
      </c>
      <c r="R1164" s="164">
        <v>12</v>
      </c>
      <c r="S1164" s="164">
        <v>0</v>
      </c>
      <c r="T1164" s="164">
        <v>1</v>
      </c>
      <c r="U1164" s="164">
        <v>2</v>
      </c>
      <c r="V1164" s="164">
        <v>2</v>
      </c>
      <c r="W1164" s="165">
        <f t="shared" si="20"/>
        <v>18</v>
      </c>
    </row>
    <row r="1165" spans="1:23" s="161" customFormat="1" ht="15" x14ac:dyDescent="0.3">
      <c r="A1165" s="180" t="s">
        <v>3693</v>
      </c>
      <c r="B1165" s="158" t="s">
        <v>3694</v>
      </c>
      <c r="C1165" s="181" t="s">
        <v>3695</v>
      </c>
      <c r="D1165" s="157" t="s">
        <v>5079</v>
      </c>
      <c r="E1165" s="8" t="s">
        <v>92</v>
      </c>
      <c r="F1165" s="8" t="s">
        <v>92</v>
      </c>
      <c r="G1165" s="10" t="s">
        <v>72</v>
      </c>
      <c r="H1165" s="10">
        <v>0</v>
      </c>
      <c r="I1165" s="8" t="s">
        <v>73</v>
      </c>
      <c r="J1165" s="72">
        <v>0</v>
      </c>
      <c r="K1165" s="163">
        <v>412</v>
      </c>
      <c r="L1165" s="163">
        <v>0</v>
      </c>
      <c r="M1165" s="163">
        <v>0</v>
      </c>
      <c r="N1165" s="163">
        <v>348</v>
      </c>
      <c r="O1165" s="163">
        <v>96</v>
      </c>
      <c r="P1165" s="163">
        <v>412</v>
      </c>
      <c r="Q1165" s="164">
        <v>10</v>
      </c>
      <c r="R1165" s="164">
        <v>82</v>
      </c>
      <c r="S1165" s="164">
        <v>159.9</v>
      </c>
      <c r="T1165" s="164">
        <v>33.700000000000003</v>
      </c>
      <c r="U1165" s="164">
        <v>5</v>
      </c>
      <c r="V1165" s="164">
        <v>5.9</v>
      </c>
      <c r="W1165" s="165">
        <f t="shared" si="20"/>
        <v>296.5</v>
      </c>
    </row>
    <row r="1166" spans="1:23" s="161" customFormat="1" ht="15" x14ac:dyDescent="0.3">
      <c r="A1166" s="180" t="s">
        <v>3696</v>
      </c>
      <c r="B1166" s="158" t="s">
        <v>3697</v>
      </c>
      <c r="C1166" s="181" t="s">
        <v>3698</v>
      </c>
      <c r="D1166" s="157" t="s">
        <v>85</v>
      </c>
      <c r="E1166" s="8" t="s">
        <v>5082</v>
      </c>
      <c r="F1166" s="8" t="s">
        <v>5084</v>
      </c>
      <c r="G1166" s="10" t="s">
        <v>72</v>
      </c>
      <c r="H1166" s="10">
        <v>0</v>
      </c>
      <c r="I1166" s="8" t="s">
        <v>73</v>
      </c>
      <c r="J1166" s="72">
        <v>0</v>
      </c>
      <c r="K1166" s="163">
        <v>565</v>
      </c>
      <c r="L1166" s="163">
        <v>0</v>
      </c>
      <c r="M1166" s="163">
        <v>0</v>
      </c>
      <c r="N1166" s="163">
        <v>447</v>
      </c>
      <c r="O1166" s="163">
        <v>8</v>
      </c>
      <c r="P1166" s="163">
        <v>85</v>
      </c>
      <c r="Q1166" s="164">
        <v>3</v>
      </c>
      <c r="R1166" s="164">
        <v>31</v>
      </c>
      <c r="S1166" s="164">
        <v>3.3</v>
      </c>
      <c r="T1166" s="164">
        <v>2</v>
      </c>
      <c r="U1166" s="164">
        <v>3</v>
      </c>
      <c r="V1166" s="164">
        <v>5</v>
      </c>
      <c r="W1166" s="165">
        <f t="shared" si="20"/>
        <v>47.3</v>
      </c>
    </row>
    <row r="1167" spans="1:23" s="161" customFormat="1" ht="15" x14ac:dyDescent="0.3">
      <c r="A1167" s="180" t="s">
        <v>1167</v>
      </c>
      <c r="B1167" s="158" t="s">
        <v>3699</v>
      </c>
      <c r="C1167" s="181" t="s">
        <v>3700</v>
      </c>
      <c r="D1167" s="157" t="s">
        <v>86</v>
      </c>
      <c r="E1167" s="8">
        <v>10</v>
      </c>
      <c r="F1167" s="8">
        <v>10</v>
      </c>
      <c r="G1167" s="10" t="s">
        <v>72</v>
      </c>
      <c r="H1167" s="10">
        <v>0</v>
      </c>
      <c r="I1167" s="8" t="s">
        <v>73</v>
      </c>
      <c r="J1167" s="72">
        <v>0</v>
      </c>
      <c r="K1167" s="163">
        <v>3528</v>
      </c>
      <c r="L1167" s="163">
        <v>0</v>
      </c>
      <c r="M1167" s="163">
        <v>0</v>
      </c>
      <c r="N1167" s="163">
        <v>2432</v>
      </c>
      <c r="O1167" s="163">
        <v>473</v>
      </c>
      <c r="P1167" s="163">
        <v>182</v>
      </c>
      <c r="Q1167" s="164">
        <v>15.5</v>
      </c>
      <c r="R1167" s="164">
        <v>228</v>
      </c>
      <c r="S1167" s="164">
        <v>63.7</v>
      </c>
      <c r="T1167" s="164">
        <v>63</v>
      </c>
      <c r="U1167" s="164">
        <v>21</v>
      </c>
      <c r="V1167" s="164">
        <v>90.5</v>
      </c>
      <c r="W1167" s="165">
        <f t="shared" si="20"/>
        <v>481.7</v>
      </c>
    </row>
    <row r="1168" spans="1:23" s="161" customFormat="1" ht="15" x14ac:dyDescent="0.3">
      <c r="A1168" s="180" t="s">
        <v>3701</v>
      </c>
      <c r="B1168" s="158" t="s">
        <v>3702</v>
      </c>
      <c r="C1168" s="181" t="s">
        <v>3703</v>
      </c>
      <c r="D1168" s="157" t="s">
        <v>5079</v>
      </c>
      <c r="E1168" s="8" t="s">
        <v>92</v>
      </c>
      <c r="F1168" s="8" t="s">
        <v>92</v>
      </c>
      <c r="G1168" s="10" t="s">
        <v>72</v>
      </c>
      <c r="H1168" s="10">
        <v>0</v>
      </c>
      <c r="I1168" s="8" t="s">
        <v>73</v>
      </c>
      <c r="J1168" s="72">
        <v>0</v>
      </c>
      <c r="K1168" s="163">
        <v>571</v>
      </c>
      <c r="L1168" s="163">
        <v>0</v>
      </c>
      <c r="M1168" s="163">
        <v>0</v>
      </c>
      <c r="N1168" s="163">
        <v>457</v>
      </c>
      <c r="O1168" s="163">
        <v>223</v>
      </c>
      <c r="P1168" s="163">
        <v>571</v>
      </c>
      <c r="Q1168" s="164">
        <v>19</v>
      </c>
      <c r="R1168" s="164">
        <v>114</v>
      </c>
      <c r="S1168" s="164">
        <v>255</v>
      </c>
      <c r="T1168" s="164">
        <v>45.4</v>
      </c>
      <c r="U1168" s="164">
        <v>4</v>
      </c>
      <c r="V1168" s="164">
        <v>6</v>
      </c>
      <c r="W1168" s="165">
        <f t="shared" si="20"/>
        <v>443.4</v>
      </c>
    </row>
    <row r="1169" spans="1:23" s="161" customFormat="1" ht="15" x14ac:dyDescent="0.3">
      <c r="A1169" s="180" t="s">
        <v>1167</v>
      </c>
      <c r="B1169" s="158" t="s">
        <v>3704</v>
      </c>
      <c r="C1169" s="181" t="s">
        <v>3705</v>
      </c>
      <c r="D1169" s="157" t="s">
        <v>83</v>
      </c>
      <c r="E1169" s="8" t="s">
        <v>75</v>
      </c>
      <c r="F1169" s="8" t="s">
        <v>75</v>
      </c>
      <c r="G1169" s="10" t="s">
        <v>72</v>
      </c>
      <c r="H1169" s="10">
        <v>0</v>
      </c>
      <c r="I1169" s="8" t="s">
        <v>73</v>
      </c>
      <c r="J1169" s="72">
        <v>0</v>
      </c>
      <c r="K1169" s="163">
        <v>0</v>
      </c>
      <c r="L1169" s="163">
        <v>963</v>
      </c>
      <c r="M1169" s="163">
        <v>39</v>
      </c>
      <c r="N1169" s="163">
        <v>0</v>
      </c>
      <c r="O1169" s="163">
        <v>0</v>
      </c>
      <c r="P1169" s="163">
        <v>0</v>
      </c>
      <c r="Q1169" s="164">
        <v>30</v>
      </c>
      <c r="R1169" s="164">
        <v>82</v>
      </c>
      <c r="S1169" s="164">
        <v>97</v>
      </c>
      <c r="T1169" s="164">
        <v>0</v>
      </c>
      <c r="U1169" s="164">
        <v>5</v>
      </c>
      <c r="V1169" s="164">
        <v>4</v>
      </c>
      <c r="W1169" s="165">
        <f t="shared" si="20"/>
        <v>218</v>
      </c>
    </row>
    <row r="1170" spans="1:23" s="161" customFormat="1" ht="15" x14ac:dyDescent="0.3">
      <c r="A1170" s="180" t="s">
        <v>1167</v>
      </c>
      <c r="B1170" s="158" t="s">
        <v>3706</v>
      </c>
      <c r="C1170" s="181" t="s">
        <v>3707</v>
      </c>
      <c r="D1170" s="157" t="s">
        <v>83</v>
      </c>
      <c r="E1170" s="8" t="s">
        <v>75</v>
      </c>
      <c r="F1170" s="8" t="s">
        <v>75</v>
      </c>
      <c r="G1170" s="10" t="s">
        <v>72</v>
      </c>
      <c r="H1170" s="10">
        <v>0</v>
      </c>
      <c r="I1170" s="8" t="s">
        <v>73</v>
      </c>
      <c r="J1170" s="72">
        <v>0</v>
      </c>
      <c r="K1170" s="163">
        <v>0</v>
      </c>
      <c r="L1170" s="163">
        <v>173</v>
      </c>
      <c r="M1170" s="163">
        <v>6</v>
      </c>
      <c r="N1170" s="163">
        <v>0</v>
      </c>
      <c r="O1170" s="163">
        <v>0</v>
      </c>
      <c r="P1170" s="163">
        <v>0</v>
      </c>
      <c r="Q1170" s="164">
        <v>7</v>
      </c>
      <c r="R1170" s="164">
        <v>11</v>
      </c>
      <c r="S1170" s="164">
        <v>14.6</v>
      </c>
      <c r="T1170" s="164">
        <v>0</v>
      </c>
      <c r="U1170" s="164">
        <v>1</v>
      </c>
      <c r="V1170" s="164">
        <v>1</v>
      </c>
      <c r="W1170" s="165">
        <f t="shared" si="20"/>
        <v>34.6</v>
      </c>
    </row>
    <row r="1171" spans="1:23" s="161" customFormat="1" ht="15" x14ac:dyDescent="0.3">
      <c r="A1171" s="180" t="s">
        <v>1167</v>
      </c>
      <c r="B1171" s="158" t="s">
        <v>3708</v>
      </c>
      <c r="C1171" s="181" t="s">
        <v>3709</v>
      </c>
      <c r="D1171" s="157" t="s">
        <v>83</v>
      </c>
      <c r="E1171" s="8" t="s">
        <v>75</v>
      </c>
      <c r="F1171" s="8" t="s">
        <v>75</v>
      </c>
      <c r="G1171" s="10" t="s">
        <v>72</v>
      </c>
      <c r="H1171" s="10">
        <v>0</v>
      </c>
      <c r="I1171" s="8" t="s">
        <v>73</v>
      </c>
      <c r="J1171" s="72">
        <v>0</v>
      </c>
      <c r="K1171" s="163">
        <v>0</v>
      </c>
      <c r="L1171" s="163">
        <v>112</v>
      </c>
      <c r="M1171" s="163">
        <v>0</v>
      </c>
      <c r="N1171" s="163">
        <v>0</v>
      </c>
      <c r="O1171" s="163">
        <v>0</v>
      </c>
      <c r="P1171" s="163">
        <v>0</v>
      </c>
      <c r="Q1171" s="164">
        <v>2</v>
      </c>
      <c r="R1171" s="164">
        <v>9</v>
      </c>
      <c r="S1171" s="164">
        <v>0</v>
      </c>
      <c r="T1171" s="164">
        <v>0</v>
      </c>
      <c r="U1171" s="164">
        <v>1</v>
      </c>
      <c r="V1171" s="164">
        <v>0</v>
      </c>
      <c r="W1171" s="165">
        <f t="shared" si="20"/>
        <v>12</v>
      </c>
    </row>
    <row r="1172" spans="1:23" s="161" customFormat="1" ht="15" x14ac:dyDescent="0.3">
      <c r="A1172" s="180" t="s">
        <v>1167</v>
      </c>
      <c r="B1172" s="158" t="s">
        <v>3710</v>
      </c>
      <c r="C1172" s="181" t="s">
        <v>3711</v>
      </c>
      <c r="D1172" s="157" t="s">
        <v>83</v>
      </c>
      <c r="E1172" s="8" t="s">
        <v>75</v>
      </c>
      <c r="F1172" s="8" t="s">
        <v>75</v>
      </c>
      <c r="G1172" s="10" t="s">
        <v>72</v>
      </c>
      <c r="H1172" s="10">
        <v>0</v>
      </c>
      <c r="I1172" s="8" t="s">
        <v>73</v>
      </c>
      <c r="J1172" s="72">
        <v>0</v>
      </c>
      <c r="K1172" s="163">
        <v>0</v>
      </c>
      <c r="L1172" s="163">
        <v>205</v>
      </c>
      <c r="M1172" s="163">
        <v>11</v>
      </c>
      <c r="N1172" s="163">
        <v>0</v>
      </c>
      <c r="O1172" s="163">
        <v>0</v>
      </c>
      <c r="P1172" s="163">
        <v>0</v>
      </c>
      <c r="Q1172" s="164">
        <v>8</v>
      </c>
      <c r="R1172" s="164">
        <v>16</v>
      </c>
      <c r="S1172" s="164">
        <v>15.7</v>
      </c>
      <c r="T1172" s="164">
        <v>1.8</v>
      </c>
      <c r="U1172" s="164">
        <v>1</v>
      </c>
      <c r="V1172" s="164">
        <v>1</v>
      </c>
      <c r="W1172" s="165">
        <f t="shared" si="20"/>
        <v>43.5</v>
      </c>
    </row>
    <row r="1173" spans="1:23" s="161" customFormat="1" ht="15" x14ac:dyDescent="0.3">
      <c r="A1173" s="180" t="s">
        <v>1167</v>
      </c>
      <c r="B1173" s="158" t="s">
        <v>3712</v>
      </c>
      <c r="C1173" s="181" t="s">
        <v>3713</v>
      </c>
      <c r="D1173" s="157" t="s">
        <v>83</v>
      </c>
      <c r="E1173" s="8" t="s">
        <v>75</v>
      </c>
      <c r="F1173" s="8" t="s">
        <v>75</v>
      </c>
      <c r="G1173" s="10" t="s">
        <v>72</v>
      </c>
      <c r="H1173" s="10">
        <v>0</v>
      </c>
      <c r="I1173" s="8" t="s">
        <v>73</v>
      </c>
      <c r="J1173" s="72">
        <v>0</v>
      </c>
      <c r="K1173" s="163">
        <v>0</v>
      </c>
      <c r="L1173" s="163">
        <v>157</v>
      </c>
      <c r="M1173" s="163">
        <v>6</v>
      </c>
      <c r="N1173" s="163">
        <v>0</v>
      </c>
      <c r="O1173" s="163">
        <v>0</v>
      </c>
      <c r="P1173" s="163">
        <v>0</v>
      </c>
      <c r="Q1173" s="164">
        <v>2</v>
      </c>
      <c r="R1173" s="164">
        <v>17</v>
      </c>
      <c r="S1173" s="164">
        <v>13</v>
      </c>
      <c r="T1173" s="164">
        <v>0</v>
      </c>
      <c r="U1173" s="164">
        <v>1</v>
      </c>
      <c r="V1173" s="164">
        <v>0</v>
      </c>
      <c r="W1173" s="165">
        <f t="shared" si="20"/>
        <v>33</v>
      </c>
    </row>
    <row r="1174" spans="1:23" s="161" customFormat="1" ht="15" x14ac:dyDescent="0.3">
      <c r="A1174" s="180" t="s">
        <v>1167</v>
      </c>
      <c r="B1174" s="158" t="s">
        <v>3714</v>
      </c>
      <c r="C1174" s="181" t="s">
        <v>3715</v>
      </c>
      <c r="D1174" s="157" t="s">
        <v>83</v>
      </c>
      <c r="E1174" s="8" t="s">
        <v>75</v>
      </c>
      <c r="F1174" s="8" t="s">
        <v>75</v>
      </c>
      <c r="G1174" s="10" t="s">
        <v>72</v>
      </c>
      <c r="H1174" s="10">
        <v>0</v>
      </c>
      <c r="I1174" s="8" t="s">
        <v>73</v>
      </c>
      <c r="J1174" s="72">
        <v>0</v>
      </c>
      <c r="K1174" s="163">
        <v>0</v>
      </c>
      <c r="L1174" s="163">
        <v>221</v>
      </c>
      <c r="M1174" s="163">
        <v>5</v>
      </c>
      <c r="N1174" s="163">
        <v>0</v>
      </c>
      <c r="O1174" s="163">
        <v>0</v>
      </c>
      <c r="P1174" s="163">
        <v>0</v>
      </c>
      <c r="Q1174" s="164">
        <v>9</v>
      </c>
      <c r="R1174" s="164">
        <v>25</v>
      </c>
      <c r="S1174" s="164">
        <v>21.9</v>
      </c>
      <c r="T1174" s="164">
        <v>1.8</v>
      </c>
      <c r="U1174" s="164">
        <v>3</v>
      </c>
      <c r="V1174" s="164">
        <v>2</v>
      </c>
      <c r="W1174" s="165">
        <f t="shared" si="20"/>
        <v>62.699999999999996</v>
      </c>
    </row>
    <row r="1175" spans="1:23" s="161" customFormat="1" ht="15" x14ac:dyDescent="0.3">
      <c r="A1175" s="180" t="s">
        <v>3716</v>
      </c>
      <c r="B1175" s="158" t="s">
        <v>3717</v>
      </c>
      <c r="C1175" s="181" t="s">
        <v>3718</v>
      </c>
      <c r="D1175" s="157" t="s">
        <v>211</v>
      </c>
      <c r="E1175" s="8" t="s">
        <v>71</v>
      </c>
      <c r="F1175" s="8" t="s">
        <v>5081</v>
      </c>
      <c r="G1175" s="10" t="s">
        <v>72</v>
      </c>
      <c r="H1175" s="10">
        <v>0</v>
      </c>
      <c r="I1175" s="8" t="s">
        <v>73</v>
      </c>
      <c r="J1175" s="72">
        <v>0</v>
      </c>
      <c r="K1175" s="163">
        <v>399</v>
      </c>
      <c r="L1175" s="163">
        <v>31</v>
      </c>
      <c r="M1175" s="163">
        <v>4</v>
      </c>
      <c r="N1175" s="163">
        <v>159</v>
      </c>
      <c r="O1175" s="163">
        <v>29</v>
      </c>
      <c r="P1175" s="163">
        <v>121</v>
      </c>
      <c r="Q1175" s="164">
        <v>4</v>
      </c>
      <c r="R1175" s="164">
        <v>38</v>
      </c>
      <c r="S1175" s="164">
        <v>20.6</v>
      </c>
      <c r="T1175" s="164">
        <v>6.6</v>
      </c>
      <c r="U1175" s="164">
        <v>2</v>
      </c>
      <c r="V1175" s="164">
        <v>4</v>
      </c>
      <c r="W1175" s="165">
        <f t="shared" si="20"/>
        <v>75.2</v>
      </c>
    </row>
    <row r="1176" spans="1:23" s="161" customFormat="1" ht="15" x14ac:dyDescent="0.3">
      <c r="A1176" s="180" t="s">
        <v>3719</v>
      </c>
      <c r="B1176" s="158" t="s">
        <v>3720</v>
      </c>
      <c r="C1176" s="181" t="s">
        <v>3721</v>
      </c>
      <c r="D1176" s="157" t="s">
        <v>212</v>
      </c>
      <c r="E1176" s="8" t="s">
        <v>5082</v>
      </c>
      <c r="F1176" s="8" t="s">
        <v>5083</v>
      </c>
      <c r="G1176" s="10" t="s">
        <v>72</v>
      </c>
      <c r="H1176" s="10">
        <v>0</v>
      </c>
      <c r="I1176" s="8" t="s">
        <v>73</v>
      </c>
      <c r="J1176" s="72">
        <v>0</v>
      </c>
      <c r="K1176" s="163">
        <v>1079</v>
      </c>
      <c r="L1176" s="163">
        <v>0</v>
      </c>
      <c r="M1176" s="163">
        <v>0</v>
      </c>
      <c r="N1176" s="163">
        <v>767</v>
      </c>
      <c r="O1176" s="163">
        <v>85</v>
      </c>
      <c r="P1176" s="163">
        <v>258</v>
      </c>
      <c r="Q1176" s="164">
        <v>12</v>
      </c>
      <c r="R1176" s="164">
        <v>61</v>
      </c>
      <c r="S1176" s="164">
        <v>22.4</v>
      </c>
      <c r="T1176" s="164">
        <v>5.9</v>
      </c>
      <c r="U1176" s="164">
        <v>4</v>
      </c>
      <c r="V1176" s="164">
        <v>4</v>
      </c>
      <c r="W1176" s="165">
        <f t="shared" si="20"/>
        <v>109.30000000000001</v>
      </c>
    </row>
    <row r="1177" spans="1:23" s="161" customFormat="1" ht="15" x14ac:dyDescent="0.3">
      <c r="A1177" s="180" t="s">
        <v>3722</v>
      </c>
      <c r="B1177" s="158" t="s">
        <v>3723</v>
      </c>
      <c r="C1177" s="181" t="s">
        <v>3724</v>
      </c>
      <c r="D1177" s="157" t="s">
        <v>211</v>
      </c>
      <c r="E1177" s="8" t="s">
        <v>71</v>
      </c>
      <c r="F1177" s="8" t="s">
        <v>5081</v>
      </c>
      <c r="G1177" s="10" t="s">
        <v>72</v>
      </c>
      <c r="H1177" s="10">
        <v>0</v>
      </c>
      <c r="I1177" s="8" t="s">
        <v>73</v>
      </c>
      <c r="J1177" s="72">
        <v>0</v>
      </c>
      <c r="K1177" s="163">
        <v>716</v>
      </c>
      <c r="L1177" s="163">
        <v>31</v>
      </c>
      <c r="M1177" s="163">
        <v>3</v>
      </c>
      <c r="N1177" s="163">
        <v>211</v>
      </c>
      <c r="O1177" s="163">
        <v>14</v>
      </c>
      <c r="P1177" s="163">
        <v>152</v>
      </c>
      <c r="Q1177" s="164">
        <v>1</v>
      </c>
      <c r="R1177" s="164">
        <v>53</v>
      </c>
      <c r="S1177" s="164">
        <v>44.1</v>
      </c>
      <c r="T1177" s="164">
        <v>7.5</v>
      </c>
      <c r="U1177" s="164">
        <v>3</v>
      </c>
      <c r="V1177" s="164">
        <v>4</v>
      </c>
      <c r="W1177" s="165">
        <f t="shared" si="20"/>
        <v>112.6</v>
      </c>
    </row>
    <row r="1178" spans="1:23" s="161" customFormat="1" ht="15" x14ac:dyDescent="0.3">
      <c r="A1178" s="180" t="s">
        <v>3725</v>
      </c>
      <c r="B1178" s="158" t="s">
        <v>3726</v>
      </c>
      <c r="C1178" s="181" t="s">
        <v>3727</v>
      </c>
      <c r="D1178" s="157" t="s">
        <v>211</v>
      </c>
      <c r="E1178" s="8" t="s">
        <v>71</v>
      </c>
      <c r="F1178" s="8" t="s">
        <v>5081</v>
      </c>
      <c r="G1178" s="10" t="s">
        <v>72</v>
      </c>
      <c r="H1178" s="10">
        <v>0</v>
      </c>
      <c r="I1178" s="8" t="s">
        <v>73</v>
      </c>
      <c r="J1178" s="72">
        <v>0</v>
      </c>
      <c r="K1178" s="163">
        <v>661</v>
      </c>
      <c r="L1178" s="163">
        <v>64</v>
      </c>
      <c r="M1178" s="163">
        <v>22</v>
      </c>
      <c r="N1178" s="163">
        <v>247</v>
      </c>
      <c r="O1178" s="163">
        <v>42</v>
      </c>
      <c r="P1178" s="163">
        <v>228</v>
      </c>
      <c r="Q1178" s="164">
        <v>5</v>
      </c>
      <c r="R1178" s="164">
        <v>86</v>
      </c>
      <c r="S1178" s="164">
        <v>41.6</v>
      </c>
      <c r="T1178" s="164">
        <v>12.9</v>
      </c>
      <c r="U1178" s="164">
        <v>3</v>
      </c>
      <c r="V1178" s="164">
        <v>5</v>
      </c>
      <c r="W1178" s="165">
        <f t="shared" si="20"/>
        <v>153.5</v>
      </c>
    </row>
    <row r="1179" spans="1:23" s="161" customFormat="1" ht="15" x14ac:dyDescent="0.3">
      <c r="A1179" s="180" t="s">
        <v>3728</v>
      </c>
      <c r="B1179" s="158" t="s">
        <v>3729</v>
      </c>
      <c r="C1179" s="181" t="s">
        <v>3730</v>
      </c>
      <c r="D1179" s="157" t="s">
        <v>211</v>
      </c>
      <c r="E1179" s="8" t="s">
        <v>71</v>
      </c>
      <c r="F1179" s="8" t="s">
        <v>5081</v>
      </c>
      <c r="G1179" s="10" t="s">
        <v>72</v>
      </c>
      <c r="H1179" s="10">
        <v>0</v>
      </c>
      <c r="I1179" s="8" t="s">
        <v>73</v>
      </c>
      <c r="J1179" s="72">
        <v>0</v>
      </c>
      <c r="K1179" s="163">
        <v>314</v>
      </c>
      <c r="L1179" s="163">
        <v>0</v>
      </c>
      <c r="M1179" s="163">
        <v>0</v>
      </c>
      <c r="N1179" s="163">
        <v>78</v>
      </c>
      <c r="O1179" s="163">
        <v>3</v>
      </c>
      <c r="P1179" s="163">
        <v>72</v>
      </c>
      <c r="Q1179" s="164">
        <v>3</v>
      </c>
      <c r="R1179" s="164">
        <v>20</v>
      </c>
      <c r="S1179" s="164">
        <v>19.600000000000001</v>
      </c>
      <c r="T1179" s="164">
        <v>1.8</v>
      </c>
      <c r="U1179" s="164">
        <v>2</v>
      </c>
      <c r="V1179" s="164">
        <v>2</v>
      </c>
      <c r="W1179" s="165">
        <f t="shared" si="20"/>
        <v>48.4</v>
      </c>
    </row>
    <row r="1180" spans="1:23" s="161" customFormat="1" ht="15" x14ac:dyDescent="0.3">
      <c r="A1180" s="180" t="s">
        <v>3731</v>
      </c>
      <c r="B1180" s="158" t="s">
        <v>3732</v>
      </c>
      <c r="C1180" s="181" t="s">
        <v>3733</v>
      </c>
      <c r="D1180" s="157" t="s">
        <v>211</v>
      </c>
      <c r="E1180" s="8" t="s">
        <v>71</v>
      </c>
      <c r="F1180" s="8" t="s">
        <v>5081</v>
      </c>
      <c r="G1180" s="10" t="s">
        <v>72</v>
      </c>
      <c r="H1180" s="10">
        <v>0</v>
      </c>
      <c r="I1180" s="8" t="s">
        <v>73</v>
      </c>
      <c r="J1180" s="72">
        <v>0</v>
      </c>
      <c r="K1180" s="163">
        <v>474</v>
      </c>
      <c r="L1180" s="163">
        <v>48</v>
      </c>
      <c r="M1180" s="163">
        <v>11</v>
      </c>
      <c r="N1180" s="163">
        <v>187</v>
      </c>
      <c r="O1180" s="163">
        <v>16</v>
      </c>
      <c r="P1180" s="163">
        <v>146</v>
      </c>
      <c r="Q1180" s="164">
        <v>3</v>
      </c>
      <c r="R1180" s="164">
        <v>49</v>
      </c>
      <c r="S1180" s="164">
        <v>44.4</v>
      </c>
      <c r="T1180" s="164">
        <v>8.3000000000000007</v>
      </c>
      <c r="U1180" s="164">
        <v>2</v>
      </c>
      <c r="V1180" s="164">
        <v>4</v>
      </c>
      <c r="W1180" s="165">
        <f t="shared" si="20"/>
        <v>110.7</v>
      </c>
    </row>
    <row r="1181" spans="1:23" s="161" customFormat="1" ht="15" x14ac:dyDescent="0.3">
      <c r="A1181" s="180" t="s">
        <v>3734</v>
      </c>
      <c r="B1181" s="158" t="s">
        <v>3735</v>
      </c>
      <c r="C1181" s="181" t="s">
        <v>3736</v>
      </c>
      <c r="D1181" s="157" t="s">
        <v>212</v>
      </c>
      <c r="E1181" s="8" t="s">
        <v>5082</v>
      </c>
      <c r="F1181" s="8" t="s">
        <v>5083</v>
      </c>
      <c r="G1181" s="10" t="s">
        <v>72</v>
      </c>
      <c r="H1181" s="10">
        <v>0</v>
      </c>
      <c r="I1181" s="8" t="s">
        <v>73</v>
      </c>
      <c r="J1181" s="72">
        <v>0</v>
      </c>
      <c r="K1181" s="163">
        <v>1171</v>
      </c>
      <c r="L1181" s="163">
        <v>0</v>
      </c>
      <c r="M1181" s="163">
        <v>0</v>
      </c>
      <c r="N1181" s="163">
        <v>430</v>
      </c>
      <c r="O1181" s="163">
        <v>11</v>
      </c>
      <c r="P1181" s="163">
        <v>206</v>
      </c>
      <c r="Q1181" s="164">
        <v>4</v>
      </c>
      <c r="R1181" s="164">
        <v>71</v>
      </c>
      <c r="S1181" s="164">
        <v>35.700000000000003</v>
      </c>
      <c r="T1181" s="164">
        <v>7.7</v>
      </c>
      <c r="U1181" s="164">
        <v>5</v>
      </c>
      <c r="V1181" s="164">
        <v>4</v>
      </c>
      <c r="W1181" s="165">
        <f t="shared" si="20"/>
        <v>127.4</v>
      </c>
    </row>
    <row r="1182" spans="1:23" s="161" customFormat="1" ht="15" x14ac:dyDescent="0.3">
      <c r="A1182" s="180" t="s">
        <v>3737</v>
      </c>
      <c r="B1182" s="158" t="s">
        <v>3738</v>
      </c>
      <c r="C1182" s="181" t="s">
        <v>3739</v>
      </c>
      <c r="D1182" s="157" t="s">
        <v>211</v>
      </c>
      <c r="E1182" s="8" t="s">
        <v>71</v>
      </c>
      <c r="F1182" s="8" t="s">
        <v>5081</v>
      </c>
      <c r="G1182" s="10" t="s">
        <v>72</v>
      </c>
      <c r="H1182" s="10">
        <v>0</v>
      </c>
      <c r="I1182" s="8" t="s">
        <v>73</v>
      </c>
      <c r="J1182" s="72">
        <v>0</v>
      </c>
      <c r="K1182" s="163">
        <v>564</v>
      </c>
      <c r="L1182" s="163">
        <v>15</v>
      </c>
      <c r="M1182" s="163">
        <v>4</v>
      </c>
      <c r="N1182" s="163">
        <v>203</v>
      </c>
      <c r="O1182" s="163">
        <v>16</v>
      </c>
      <c r="P1182" s="163">
        <v>106</v>
      </c>
      <c r="Q1182" s="164">
        <v>5</v>
      </c>
      <c r="R1182" s="164">
        <v>31</v>
      </c>
      <c r="S1182" s="164">
        <v>29</v>
      </c>
      <c r="T1182" s="164">
        <v>3.7</v>
      </c>
      <c r="U1182" s="164">
        <v>3</v>
      </c>
      <c r="V1182" s="164">
        <v>3</v>
      </c>
      <c r="W1182" s="165">
        <f t="shared" si="20"/>
        <v>74.7</v>
      </c>
    </row>
    <row r="1183" spans="1:23" s="161" customFormat="1" ht="15" x14ac:dyDescent="0.3">
      <c r="A1183" s="180" t="s">
        <v>3740</v>
      </c>
      <c r="B1183" s="158" t="s">
        <v>3741</v>
      </c>
      <c r="C1183" s="181" t="s">
        <v>3742</v>
      </c>
      <c r="D1183" s="157" t="s">
        <v>211</v>
      </c>
      <c r="E1183" s="8" t="s">
        <v>71</v>
      </c>
      <c r="F1183" s="8" t="s">
        <v>5081</v>
      </c>
      <c r="G1183" s="10" t="s">
        <v>72</v>
      </c>
      <c r="H1183" s="10">
        <v>0</v>
      </c>
      <c r="I1183" s="8" t="s">
        <v>73</v>
      </c>
      <c r="J1183" s="72">
        <v>0</v>
      </c>
      <c r="K1183" s="163">
        <v>285</v>
      </c>
      <c r="L1183" s="163">
        <v>31</v>
      </c>
      <c r="M1183" s="163">
        <v>3</v>
      </c>
      <c r="N1183" s="163">
        <v>117</v>
      </c>
      <c r="O1183" s="163">
        <v>2</v>
      </c>
      <c r="P1183" s="163">
        <v>80</v>
      </c>
      <c r="Q1183" s="164">
        <v>7</v>
      </c>
      <c r="R1183" s="164">
        <v>27</v>
      </c>
      <c r="S1183" s="164">
        <v>15.9</v>
      </c>
      <c r="T1183" s="164">
        <v>4.5999999999999996</v>
      </c>
      <c r="U1183" s="164">
        <v>2</v>
      </c>
      <c r="V1183" s="164">
        <v>2</v>
      </c>
      <c r="W1183" s="165">
        <f t="shared" si="20"/>
        <v>58.5</v>
      </c>
    </row>
    <row r="1184" spans="1:23" s="161" customFormat="1" ht="15" x14ac:dyDescent="0.3">
      <c r="A1184" s="180" t="s">
        <v>3743</v>
      </c>
      <c r="B1184" s="158" t="s">
        <v>3744</v>
      </c>
      <c r="C1184" s="181" t="s">
        <v>3745</v>
      </c>
      <c r="D1184" s="157" t="s">
        <v>211</v>
      </c>
      <c r="E1184" s="8" t="s">
        <v>71</v>
      </c>
      <c r="F1184" s="8" t="s">
        <v>5091</v>
      </c>
      <c r="G1184" s="10" t="s">
        <v>73</v>
      </c>
      <c r="H1184" s="10" t="s">
        <v>73</v>
      </c>
      <c r="I1184" s="8" t="s">
        <v>73</v>
      </c>
      <c r="J1184" s="72">
        <v>0</v>
      </c>
      <c r="K1184" s="163">
        <v>179</v>
      </c>
      <c r="L1184" s="163">
        <v>0</v>
      </c>
      <c r="M1184" s="163">
        <v>0</v>
      </c>
      <c r="N1184" s="163">
        <v>161</v>
      </c>
      <c r="O1184" s="163">
        <v>48</v>
      </c>
      <c r="P1184" s="163">
        <v>67</v>
      </c>
      <c r="Q1184" s="164">
        <v>7</v>
      </c>
      <c r="R1184" s="164">
        <v>10</v>
      </c>
      <c r="S1184" s="164">
        <v>9.9</v>
      </c>
      <c r="T1184" s="164">
        <v>1.9</v>
      </c>
      <c r="U1184" s="164">
        <v>2</v>
      </c>
      <c r="V1184" s="164">
        <v>1</v>
      </c>
      <c r="W1184" s="165">
        <f t="shared" si="20"/>
        <v>31.799999999999997</v>
      </c>
    </row>
    <row r="1185" spans="1:23" s="161" customFormat="1" ht="15" x14ac:dyDescent="0.3">
      <c r="A1185" s="180" t="s">
        <v>3746</v>
      </c>
      <c r="B1185" s="158" t="s">
        <v>3747</v>
      </c>
      <c r="C1185" s="181" t="s">
        <v>3748</v>
      </c>
      <c r="D1185" s="157" t="s">
        <v>211</v>
      </c>
      <c r="E1185" s="8" t="s">
        <v>71</v>
      </c>
      <c r="F1185" s="8" t="s">
        <v>5081</v>
      </c>
      <c r="G1185" s="10" t="s">
        <v>72</v>
      </c>
      <c r="H1185" s="10">
        <v>0</v>
      </c>
      <c r="I1185" s="8" t="s">
        <v>73</v>
      </c>
      <c r="J1185" s="72">
        <v>0</v>
      </c>
      <c r="K1185" s="163">
        <v>287</v>
      </c>
      <c r="L1185" s="163">
        <v>31</v>
      </c>
      <c r="M1185" s="163">
        <v>2</v>
      </c>
      <c r="N1185" s="163">
        <v>211</v>
      </c>
      <c r="O1185" s="163">
        <v>44</v>
      </c>
      <c r="P1185" s="163">
        <v>65</v>
      </c>
      <c r="Q1185" s="164">
        <v>0</v>
      </c>
      <c r="R1185" s="164">
        <v>24</v>
      </c>
      <c r="S1185" s="164">
        <v>10.7</v>
      </c>
      <c r="T1185" s="164">
        <v>0.9</v>
      </c>
      <c r="U1185" s="164">
        <v>2</v>
      </c>
      <c r="V1185" s="164">
        <v>2</v>
      </c>
      <c r="W1185" s="165">
        <f t="shared" si="20"/>
        <v>39.6</v>
      </c>
    </row>
    <row r="1186" spans="1:23" s="161" customFormat="1" ht="15" x14ac:dyDescent="0.3">
      <c r="A1186" s="180" t="s">
        <v>3749</v>
      </c>
      <c r="B1186" s="158" t="s">
        <v>3750</v>
      </c>
      <c r="C1186" s="181" t="s">
        <v>3751</v>
      </c>
      <c r="D1186" s="157" t="s">
        <v>211</v>
      </c>
      <c r="E1186" s="8" t="s">
        <v>71</v>
      </c>
      <c r="F1186" s="8" t="s">
        <v>5081</v>
      </c>
      <c r="G1186" s="10" t="s">
        <v>72</v>
      </c>
      <c r="H1186" s="10">
        <v>0</v>
      </c>
      <c r="I1186" s="8" t="s">
        <v>73</v>
      </c>
      <c r="J1186" s="72">
        <v>0</v>
      </c>
      <c r="K1186" s="163">
        <v>855</v>
      </c>
      <c r="L1186" s="163">
        <v>15</v>
      </c>
      <c r="M1186" s="163">
        <v>3</v>
      </c>
      <c r="N1186" s="163">
        <v>559</v>
      </c>
      <c r="O1186" s="163">
        <v>160</v>
      </c>
      <c r="P1186" s="163">
        <v>204</v>
      </c>
      <c r="Q1186" s="164">
        <v>5.6</v>
      </c>
      <c r="R1186" s="164">
        <v>56</v>
      </c>
      <c r="S1186" s="164">
        <v>36.1</v>
      </c>
      <c r="T1186" s="164">
        <v>6.7</v>
      </c>
      <c r="U1186" s="164">
        <v>4</v>
      </c>
      <c r="V1186" s="164">
        <v>3</v>
      </c>
      <c r="W1186" s="165">
        <f t="shared" si="20"/>
        <v>111.4</v>
      </c>
    </row>
    <row r="1187" spans="1:23" s="161" customFormat="1" ht="15" x14ac:dyDescent="0.3">
      <c r="A1187" s="180" t="s">
        <v>3752</v>
      </c>
      <c r="B1187" s="158" t="s">
        <v>3753</v>
      </c>
      <c r="C1187" s="181" t="s">
        <v>3754</v>
      </c>
      <c r="D1187" s="157" t="s">
        <v>211</v>
      </c>
      <c r="E1187" s="8" t="s">
        <v>71</v>
      </c>
      <c r="F1187" s="8" t="s">
        <v>5081</v>
      </c>
      <c r="G1187" s="10" t="s">
        <v>72</v>
      </c>
      <c r="H1187" s="10">
        <v>0</v>
      </c>
      <c r="I1187" s="8" t="s">
        <v>73</v>
      </c>
      <c r="J1187" s="72">
        <v>0</v>
      </c>
      <c r="K1187" s="163">
        <v>430</v>
      </c>
      <c r="L1187" s="163">
        <v>51</v>
      </c>
      <c r="M1187" s="163">
        <v>5</v>
      </c>
      <c r="N1187" s="163">
        <v>424</v>
      </c>
      <c r="O1187" s="163">
        <v>124</v>
      </c>
      <c r="P1187" s="163">
        <v>131</v>
      </c>
      <c r="Q1187" s="164">
        <v>3</v>
      </c>
      <c r="R1187" s="164">
        <v>41</v>
      </c>
      <c r="S1187" s="164">
        <v>27</v>
      </c>
      <c r="T1187" s="164">
        <v>5.8</v>
      </c>
      <c r="U1187" s="164">
        <v>3</v>
      </c>
      <c r="V1187" s="164">
        <v>3.9</v>
      </c>
      <c r="W1187" s="165">
        <f t="shared" si="20"/>
        <v>83.7</v>
      </c>
    </row>
    <row r="1188" spans="1:23" s="161" customFormat="1" ht="15" x14ac:dyDescent="0.3">
      <c r="A1188" s="180" t="s">
        <v>3755</v>
      </c>
      <c r="B1188" s="158" t="s">
        <v>3756</v>
      </c>
      <c r="C1188" s="181" t="s">
        <v>3757</v>
      </c>
      <c r="D1188" s="157" t="s">
        <v>211</v>
      </c>
      <c r="E1188" s="8" t="s">
        <v>71</v>
      </c>
      <c r="F1188" s="8" t="s">
        <v>5081</v>
      </c>
      <c r="G1188" s="10" t="s">
        <v>72</v>
      </c>
      <c r="H1188" s="10">
        <v>0</v>
      </c>
      <c r="I1188" s="8" t="s">
        <v>73</v>
      </c>
      <c r="J1188" s="72">
        <v>0</v>
      </c>
      <c r="K1188" s="163">
        <v>519</v>
      </c>
      <c r="L1188" s="163">
        <v>31</v>
      </c>
      <c r="M1188" s="163">
        <v>0</v>
      </c>
      <c r="N1188" s="163">
        <v>468</v>
      </c>
      <c r="O1188" s="163">
        <v>35</v>
      </c>
      <c r="P1188" s="163">
        <v>202</v>
      </c>
      <c r="Q1188" s="164">
        <v>2</v>
      </c>
      <c r="R1188" s="164">
        <v>48</v>
      </c>
      <c r="S1188" s="164">
        <v>23.9</v>
      </c>
      <c r="T1188" s="164">
        <v>7.7</v>
      </c>
      <c r="U1188" s="164">
        <v>2</v>
      </c>
      <c r="V1188" s="164">
        <v>2</v>
      </c>
      <c r="W1188" s="165">
        <f t="shared" si="20"/>
        <v>85.600000000000009</v>
      </c>
    </row>
    <row r="1189" spans="1:23" s="161" customFormat="1" ht="15" x14ac:dyDescent="0.3">
      <c r="A1189" s="180" t="s">
        <v>3758</v>
      </c>
      <c r="B1189" s="158" t="s">
        <v>3759</v>
      </c>
      <c r="C1189" s="181" t="s">
        <v>3760</v>
      </c>
      <c r="D1189" s="157" t="s">
        <v>211</v>
      </c>
      <c r="E1189" s="8" t="s">
        <v>71</v>
      </c>
      <c r="F1189" s="8" t="s">
        <v>5081</v>
      </c>
      <c r="G1189" s="10" t="s">
        <v>72</v>
      </c>
      <c r="H1189" s="10">
        <v>0</v>
      </c>
      <c r="I1189" s="8" t="s">
        <v>73</v>
      </c>
      <c r="J1189" s="72">
        <v>0</v>
      </c>
      <c r="K1189" s="163">
        <v>479</v>
      </c>
      <c r="L1189" s="163">
        <v>31</v>
      </c>
      <c r="M1189" s="163">
        <v>3</v>
      </c>
      <c r="N1189" s="163">
        <v>406</v>
      </c>
      <c r="O1189" s="163">
        <v>99</v>
      </c>
      <c r="P1189" s="163">
        <v>136</v>
      </c>
      <c r="Q1189" s="164">
        <v>7</v>
      </c>
      <c r="R1189" s="164">
        <v>37</v>
      </c>
      <c r="S1189" s="164">
        <v>23</v>
      </c>
      <c r="T1189" s="164">
        <v>5.8</v>
      </c>
      <c r="U1189" s="164">
        <v>3</v>
      </c>
      <c r="V1189" s="164">
        <v>3</v>
      </c>
      <c r="W1189" s="165">
        <f t="shared" si="20"/>
        <v>78.8</v>
      </c>
    </row>
    <row r="1190" spans="1:23" s="161" customFormat="1" ht="15" x14ac:dyDescent="0.3">
      <c r="A1190" s="180" t="s">
        <v>3761</v>
      </c>
      <c r="B1190" s="158" t="s">
        <v>3762</v>
      </c>
      <c r="C1190" s="181" t="s">
        <v>3763</v>
      </c>
      <c r="D1190" s="157" t="s">
        <v>211</v>
      </c>
      <c r="E1190" s="8" t="s">
        <v>71</v>
      </c>
      <c r="F1190" s="8" t="s">
        <v>5081</v>
      </c>
      <c r="G1190" s="10" t="s">
        <v>72</v>
      </c>
      <c r="H1190" s="10">
        <v>0</v>
      </c>
      <c r="I1190" s="8" t="s">
        <v>73</v>
      </c>
      <c r="J1190" s="72">
        <v>0</v>
      </c>
      <c r="K1190" s="163">
        <v>433</v>
      </c>
      <c r="L1190" s="163">
        <v>0</v>
      </c>
      <c r="M1190" s="163">
        <v>0</v>
      </c>
      <c r="N1190" s="163">
        <v>416</v>
      </c>
      <c r="O1190" s="163">
        <v>167</v>
      </c>
      <c r="P1190" s="163">
        <v>164</v>
      </c>
      <c r="Q1190" s="164">
        <v>4</v>
      </c>
      <c r="R1190" s="164">
        <v>41</v>
      </c>
      <c r="S1190" s="164">
        <v>21.4</v>
      </c>
      <c r="T1190" s="164">
        <v>5.7</v>
      </c>
      <c r="U1190" s="164">
        <v>1</v>
      </c>
      <c r="V1190" s="164">
        <v>2</v>
      </c>
      <c r="W1190" s="165">
        <f t="shared" si="20"/>
        <v>75.100000000000009</v>
      </c>
    </row>
    <row r="1191" spans="1:23" s="161" customFormat="1" ht="15" x14ac:dyDescent="0.3">
      <c r="A1191" s="180" t="s">
        <v>3764</v>
      </c>
      <c r="B1191" s="158" t="s">
        <v>3765</v>
      </c>
      <c r="C1191" s="181" t="s">
        <v>3766</v>
      </c>
      <c r="D1191" s="157" t="s">
        <v>211</v>
      </c>
      <c r="E1191" s="8" t="s">
        <v>71</v>
      </c>
      <c r="F1191" s="8" t="s">
        <v>5081</v>
      </c>
      <c r="G1191" s="10" t="s">
        <v>72</v>
      </c>
      <c r="H1191" s="10">
        <v>0</v>
      </c>
      <c r="I1191" s="8" t="s">
        <v>73</v>
      </c>
      <c r="J1191" s="72">
        <v>0</v>
      </c>
      <c r="K1191" s="163">
        <v>356</v>
      </c>
      <c r="L1191" s="163">
        <v>0</v>
      </c>
      <c r="M1191" s="163">
        <v>0</v>
      </c>
      <c r="N1191" s="163">
        <v>285</v>
      </c>
      <c r="O1191" s="163">
        <v>58</v>
      </c>
      <c r="P1191" s="163">
        <v>126</v>
      </c>
      <c r="Q1191" s="164">
        <v>5</v>
      </c>
      <c r="R1191" s="164">
        <v>29.7</v>
      </c>
      <c r="S1191" s="164">
        <v>21</v>
      </c>
      <c r="T1191" s="164">
        <v>3.8</v>
      </c>
      <c r="U1191" s="164">
        <v>2</v>
      </c>
      <c r="V1191" s="164">
        <v>3</v>
      </c>
      <c r="W1191" s="165">
        <f t="shared" si="20"/>
        <v>64.5</v>
      </c>
    </row>
    <row r="1192" spans="1:23" s="161" customFormat="1" ht="15" x14ac:dyDescent="0.3">
      <c r="A1192" s="180" t="s">
        <v>3767</v>
      </c>
      <c r="B1192" s="158" t="s">
        <v>3768</v>
      </c>
      <c r="C1192" s="181" t="s">
        <v>3769</v>
      </c>
      <c r="D1192" s="157" t="s">
        <v>211</v>
      </c>
      <c r="E1192" s="8" t="s">
        <v>71</v>
      </c>
      <c r="F1192" s="8" t="s">
        <v>5081</v>
      </c>
      <c r="G1192" s="10" t="s">
        <v>72</v>
      </c>
      <c r="H1192" s="10">
        <v>0</v>
      </c>
      <c r="I1192" s="8" t="s">
        <v>73</v>
      </c>
      <c r="J1192" s="72">
        <v>0</v>
      </c>
      <c r="K1192" s="163">
        <v>925</v>
      </c>
      <c r="L1192" s="163">
        <v>31</v>
      </c>
      <c r="M1192" s="163">
        <v>3</v>
      </c>
      <c r="N1192" s="163">
        <v>812</v>
      </c>
      <c r="O1192" s="163">
        <v>164</v>
      </c>
      <c r="P1192" s="163">
        <v>234</v>
      </c>
      <c r="Q1192" s="164">
        <v>3</v>
      </c>
      <c r="R1192" s="164">
        <v>69</v>
      </c>
      <c r="S1192" s="164">
        <v>40.700000000000003</v>
      </c>
      <c r="T1192" s="164">
        <v>13.4</v>
      </c>
      <c r="U1192" s="164">
        <v>4</v>
      </c>
      <c r="V1192" s="164">
        <v>6</v>
      </c>
      <c r="W1192" s="165">
        <f t="shared" si="20"/>
        <v>136.10000000000002</v>
      </c>
    </row>
    <row r="1193" spans="1:23" s="161" customFormat="1" ht="15" x14ac:dyDescent="0.3">
      <c r="A1193" s="180" t="s">
        <v>3770</v>
      </c>
      <c r="B1193" s="158" t="s">
        <v>3771</v>
      </c>
      <c r="C1193" s="181" t="s">
        <v>3772</v>
      </c>
      <c r="D1193" s="157" t="s">
        <v>211</v>
      </c>
      <c r="E1193" s="8" t="s">
        <v>71</v>
      </c>
      <c r="F1193" s="8" t="s">
        <v>5081</v>
      </c>
      <c r="G1193" s="10" t="s">
        <v>72</v>
      </c>
      <c r="H1193" s="10">
        <v>0</v>
      </c>
      <c r="I1193" s="8" t="s">
        <v>73</v>
      </c>
      <c r="J1193" s="72">
        <v>0</v>
      </c>
      <c r="K1193" s="163">
        <v>533</v>
      </c>
      <c r="L1193" s="163">
        <v>31</v>
      </c>
      <c r="M1193" s="163">
        <v>6</v>
      </c>
      <c r="N1193" s="163">
        <v>199</v>
      </c>
      <c r="O1193" s="163">
        <v>27</v>
      </c>
      <c r="P1193" s="163">
        <v>137</v>
      </c>
      <c r="Q1193" s="164">
        <v>7</v>
      </c>
      <c r="R1193" s="164">
        <v>40</v>
      </c>
      <c r="S1193" s="164">
        <v>31</v>
      </c>
      <c r="T1193" s="164">
        <v>5.5</v>
      </c>
      <c r="U1193" s="164">
        <v>2</v>
      </c>
      <c r="V1193" s="164">
        <v>3</v>
      </c>
      <c r="W1193" s="165">
        <f t="shared" si="20"/>
        <v>88.5</v>
      </c>
    </row>
    <row r="1194" spans="1:23" s="161" customFormat="1" ht="15" x14ac:dyDescent="0.3">
      <c r="A1194" s="180" t="s">
        <v>3773</v>
      </c>
      <c r="B1194" s="158" t="s">
        <v>3774</v>
      </c>
      <c r="C1194" s="181" t="s">
        <v>3775</v>
      </c>
      <c r="D1194" s="157" t="s">
        <v>212</v>
      </c>
      <c r="E1194" s="8" t="s">
        <v>5082</v>
      </c>
      <c r="F1194" s="8" t="s">
        <v>5083</v>
      </c>
      <c r="G1194" s="10" t="s">
        <v>72</v>
      </c>
      <c r="H1194" s="10">
        <v>0</v>
      </c>
      <c r="I1194" s="8" t="s">
        <v>73</v>
      </c>
      <c r="J1194" s="72">
        <v>0</v>
      </c>
      <c r="K1194" s="163">
        <v>1323</v>
      </c>
      <c r="L1194" s="163">
        <v>0</v>
      </c>
      <c r="M1194" s="163">
        <v>0</v>
      </c>
      <c r="N1194" s="163">
        <v>577</v>
      </c>
      <c r="O1194" s="163">
        <v>34</v>
      </c>
      <c r="P1194" s="163">
        <v>325</v>
      </c>
      <c r="Q1194" s="164">
        <v>9</v>
      </c>
      <c r="R1194" s="164">
        <v>103</v>
      </c>
      <c r="S1194" s="164">
        <v>53.6</v>
      </c>
      <c r="T1194" s="164">
        <v>11.6</v>
      </c>
      <c r="U1194" s="164">
        <v>5</v>
      </c>
      <c r="V1194" s="164">
        <v>5</v>
      </c>
      <c r="W1194" s="165">
        <f t="shared" si="20"/>
        <v>187.2</v>
      </c>
    </row>
    <row r="1195" spans="1:23" s="161" customFormat="1" ht="15" x14ac:dyDescent="0.3">
      <c r="A1195" s="180" t="s">
        <v>3776</v>
      </c>
      <c r="B1195" s="158" t="s">
        <v>3777</v>
      </c>
      <c r="C1195" s="181" t="s">
        <v>3778</v>
      </c>
      <c r="D1195" s="157" t="s">
        <v>5079</v>
      </c>
      <c r="E1195" s="8" t="s">
        <v>92</v>
      </c>
      <c r="F1195" s="8" t="s">
        <v>92</v>
      </c>
      <c r="G1195" s="10" t="s">
        <v>72</v>
      </c>
      <c r="H1195" s="10">
        <v>0</v>
      </c>
      <c r="I1195" s="8" t="s">
        <v>73</v>
      </c>
      <c r="J1195" s="72">
        <v>0</v>
      </c>
      <c r="K1195" s="163">
        <v>577</v>
      </c>
      <c r="L1195" s="163">
        <v>16</v>
      </c>
      <c r="M1195" s="163">
        <v>16</v>
      </c>
      <c r="N1195" s="163">
        <v>499</v>
      </c>
      <c r="O1195" s="163">
        <v>22</v>
      </c>
      <c r="P1195" s="163">
        <v>577</v>
      </c>
      <c r="Q1195" s="164">
        <v>23</v>
      </c>
      <c r="R1195" s="164">
        <v>88</v>
      </c>
      <c r="S1195" s="164">
        <v>166.7</v>
      </c>
      <c r="T1195" s="164">
        <v>19.899999999999999</v>
      </c>
      <c r="U1195" s="164">
        <v>5</v>
      </c>
      <c r="V1195" s="164">
        <v>5</v>
      </c>
      <c r="W1195" s="165">
        <f t="shared" si="20"/>
        <v>307.59999999999997</v>
      </c>
    </row>
    <row r="1196" spans="1:23" s="161" customFormat="1" ht="15" x14ac:dyDescent="0.3">
      <c r="A1196" s="180" t="s">
        <v>3779</v>
      </c>
      <c r="B1196" s="158" t="s">
        <v>3780</v>
      </c>
      <c r="C1196" s="181" t="s">
        <v>3781</v>
      </c>
      <c r="D1196" s="157" t="s">
        <v>211</v>
      </c>
      <c r="E1196" s="8" t="s">
        <v>71</v>
      </c>
      <c r="F1196" s="8" t="s">
        <v>5081</v>
      </c>
      <c r="G1196" s="10" t="s">
        <v>72</v>
      </c>
      <c r="H1196" s="10">
        <v>0</v>
      </c>
      <c r="I1196" s="8" t="s">
        <v>73</v>
      </c>
      <c r="J1196" s="72">
        <v>0</v>
      </c>
      <c r="K1196" s="163">
        <v>264</v>
      </c>
      <c r="L1196" s="163">
        <v>15</v>
      </c>
      <c r="M1196" s="163">
        <v>1</v>
      </c>
      <c r="N1196" s="163">
        <v>130</v>
      </c>
      <c r="O1196" s="163">
        <v>36</v>
      </c>
      <c r="P1196" s="163">
        <v>55</v>
      </c>
      <c r="Q1196" s="164">
        <v>6</v>
      </c>
      <c r="R1196" s="164">
        <v>18</v>
      </c>
      <c r="S1196" s="164">
        <v>9</v>
      </c>
      <c r="T1196" s="164">
        <v>1.8</v>
      </c>
      <c r="U1196" s="164">
        <v>2</v>
      </c>
      <c r="V1196" s="164">
        <v>2</v>
      </c>
      <c r="W1196" s="165">
        <f t="shared" si="20"/>
        <v>38.799999999999997</v>
      </c>
    </row>
    <row r="1197" spans="1:23" s="161" customFormat="1" ht="15" x14ac:dyDescent="0.3">
      <c r="A1197" s="180" t="s">
        <v>3782</v>
      </c>
      <c r="B1197" s="158" t="s">
        <v>3783</v>
      </c>
      <c r="C1197" s="181" t="s">
        <v>3784</v>
      </c>
      <c r="D1197" s="157" t="s">
        <v>212</v>
      </c>
      <c r="E1197" s="8" t="s">
        <v>5082</v>
      </c>
      <c r="F1197" s="8" t="s">
        <v>5083</v>
      </c>
      <c r="G1197" s="10" t="s">
        <v>72</v>
      </c>
      <c r="H1197" s="10">
        <v>0</v>
      </c>
      <c r="I1197" s="8" t="s">
        <v>73</v>
      </c>
      <c r="J1197" s="72">
        <v>0</v>
      </c>
      <c r="K1197" s="163">
        <v>1009</v>
      </c>
      <c r="L1197" s="163">
        <v>0</v>
      </c>
      <c r="M1197" s="163">
        <v>0</v>
      </c>
      <c r="N1197" s="163">
        <v>731</v>
      </c>
      <c r="O1197" s="163">
        <v>67</v>
      </c>
      <c r="P1197" s="163">
        <v>246</v>
      </c>
      <c r="Q1197" s="164">
        <v>3</v>
      </c>
      <c r="R1197" s="164">
        <v>65</v>
      </c>
      <c r="S1197" s="164">
        <v>26.9</v>
      </c>
      <c r="T1197" s="164">
        <v>5.8</v>
      </c>
      <c r="U1197" s="164">
        <v>4</v>
      </c>
      <c r="V1197" s="164">
        <v>3.8</v>
      </c>
      <c r="W1197" s="165">
        <f t="shared" si="20"/>
        <v>108.5</v>
      </c>
    </row>
    <row r="1198" spans="1:23" s="161" customFormat="1" ht="30" x14ac:dyDescent="0.3">
      <c r="A1198" s="180" t="s">
        <v>3785</v>
      </c>
      <c r="B1198" s="158" t="s">
        <v>3786</v>
      </c>
      <c r="C1198" s="181" t="s">
        <v>3787</v>
      </c>
      <c r="D1198" s="157" t="s">
        <v>85</v>
      </c>
      <c r="E1198" s="8" t="s">
        <v>5082</v>
      </c>
      <c r="F1198" s="8" t="s">
        <v>5092</v>
      </c>
      <c r="G1198" s="10" t="s">
        <v>73</v>
      </c>
      <c r="H1198" s="10" t="s">
        <v>73</v>
      </c>
      <c r="I1198" s="8" t="s">
        <v>73</v>
      </c>
      <c r="J1198" s="72">
        <v>0</v>
      </c>
      <c r="K1198" s="163">
        <v>282</v>
      </c>
      <c r="L1198" s="163">
        <v>0</v>
      </c>
      <c r="M1198" s="163">
        <v>0</v>
      </c>
      <c r="N1198" s="163">
        <v>233</v>
      </c>
      <c r="O1198" s="163">
        <v>16</v>
      </c>
      <c r="P1198" s="163">
        <v>96</v>
      </c>
      <c r="Q1198" s="164">
        <v>7</v>
      </c>
      <c r="R1198" s="164">
        <v>21</v>
      </c>
      <c r="S1198" s="164">
        <v>5</v>
      </c>
      <c r="T1198" s="164">
        <v>0</v>
      </c>
      <c r="U1198" s="164">
        <v>2</v>
      </c>
      <c r="V1198" s="164">
        <v>2</v>
      </c>
      <c r="W1198" s="165">
        <f t="shared" si="20"/>
        <v>37</v>
      </c>
    </row>
    <row r="1199" spans="1:23" s="161" customFormat="1" ht="15" x14ac:dyDescent="0.3">
      <c r="A1199" s="180" t="s">
        <v>3788</v>
      </c>
      <c r="B1199" s="158" t="s">
        <v>3789</v>
      </c>
      <c r="C1199" s="181" t="s">
        <v>3790</v>
      </c>
      <c r="D1199" s="157" t="s">
        <v>211</v>
      </c>
      <c r="E1199" s="8" t="s">
        <v>71</v>
      </c>
      <c r="F1199" s="8" t="s">
        <v>5081</v>
      </c>
      <c r="G1199" s="10" t="s">
        <v>72</v>
      </c>
      <c r="H1199" s="10">
        <v>0</v>
      </c>
      <c r="I1199" s="8" t="s">
        <v>73</v>
      </c>
      <c r="J1199" s="72">
        <v>0</v>
      </c>
      <c r="K1199" s="163">
        <v>585</v>
      </c>
      <c r="L1199" s="163">
        <v>15</v>
      </c>
      <c r="M1199" s="163">
        <v>1</v>
      </c>
      <c r="N1199" s="163">
        <v>306</v>
      </c>
      <c r="O1199" s="163">
        <v>41</v>
      </c>
      <c r="P1199" s="163">
        <v>113</v>
      </c>
      <c r="Q1199" s="164">
        <v>4</v>
      </c>
      <c r="R1199" s="164">
        <v>35</v>
      </c>
      <c r="S1199" s="164">
        <v>39.6</v>
      </c>
      <c r="T1199" s="164">
        <v>4.7</v>
      </c>
      <c r="U1199" s="164">
        <v>3</v>
      </c>
      <c r="V1199" s="164">
        <v>3.9</v>
      </c>
      <c r="W1199" s="165">
        <f t="shared" si="20"/>
        <v>90.2</v>
      </c>
    </row>
    <row r="1200" spans="1:23" s="161" customFormat="1" ht="15" x14ac:dyDescent="0.3">
      <c r="A1200" s="180" t="s">
        <v>3791</v>
      </c>
      <c r="B1200" s="158" t="s">
        <v>3792</v>
      </c>
      <c r="C1200" s="181" t="s">
        <v>3793</v>
      </c>
      <c r="D1200" s="157" t="s">
        <v>211</v>
      </c>
      <c r="E1200" s="8" t="s">
        <v>71</v>
      </c>
      <c r="F1200" s="8" t="s">
        <v>5081</v>
      </c>
      <c r="G1200" s="10" t="s">
        <v>72</v>
      </c>
      <c r="H1200" s="10">
        <v>0</v>
      </c>
      <c r="I1200" s="8" t="s">
        <v>73</v>
      </c>
      <c r="J1200" s="72">
        <v>0</v>
      </c>
      <c r="K1200" s="163">
        <v>807</v>
      </c>
      <c r="L1200" s="163">
        <v>15</v>
      </c>
      <c r="M1200" s="163">
        <v>3</v>
      </c>
      <c r="N1200" s="163">
        <v>288</v>
      </c>
      <c r="O1200" s="163">
        <v>61</v>
      </c>
      <c r="P1200" s="163">
        <v>188</v>
      </c>
      <c r="Q1200" s="164">
        <v>3</v>
      </c>
      <c r="R1200" s="164">
        <v>58</v>
      </c>
      <c r="S1200" s="164">
        <v>34</v>
      </c>
      <c r="T1200" s="164">
        <v>8.3000000000000007</v>
      </c>
      <c r="U1200" s="164">
        <v>3</v>
      </c>
      <c r="V1200" s="164">
        <v>3</v>
      </c>
      <c r="W1200" s="165">
        <f t="shared" si="20"/>
        <v>109.3</v>
      </c>
    </row>
    <row r="1201" spans="1:23" s="161" customFormat="1" ht="15" x14ac:dyDescent="0.3">
      <c r="A1201" s="180" t="s">
        <v>3794</v>
      </c>
      <c r="B1201" s="158" t="s">
        <v>3795</v>
      </c>
      <c r="C1201" s="181" t="s">
        <v>3796</v>
      </c>
      <c r="D1201" s="157" t="s">
        <v>211</v>
      </c>
      <c r="E1201" s="8" t="s">
        <v>71</v>
      </c>
      <c r="F1201" s="8" t="s">
        <v>5081</v>
      </c>
      <c r="G1201" s="10" t="s">
        <v>72</v>
      </c>
      <c r="H1201" s="10">
        <v>0</v>
      </c>
      <c r="I1201" s="8" t="s">
        <v>73</v>
      </c>
      <c r="J1201" s="72">
        <v>0</v>
      </c>
      <c r="K1201" s="163">
        <v>316</v>
      </c>
      <c r="L1201" s="163">
        <v>31</v>
      </c>
      <c r="M1201" s="163">
        <v>4</v>
      </c>
      <c r="N1201" s="163">
        <v>285</v>
      </c>
      <c r="O1201" s="163">
        <v>21</v>
      </c>
      <c r="P1201" s="163">
        <v>103</v>
      </c>
      <c r="Q1201" s="164">
        <v>2</v>
      </c>
      <c r="R1201" s="164">
        <v>37</v>
      </c>
      <c r="S1201" s="164">
        <v>21.6</v>
      </c>
      <c r="T1201" s="164">
        <v>6.6</v>
      </c>
      <c r="U1201" s="164">
        <v>2</v>
      </c>
      <c r="V1201" s="164">
        <v>4</v>
      </c>
      <c r="W1201" s="165">
        <f t="shared" si="20"/>
        <v>73.2</v>
      </c>
    </row>
    <row r="1202" spans="1:23" s="161" customFormat="1" ht="15" x14ac:dyDescent="0.3">
      <c r="A1202" s="180" t="s">
        <v>3797</v>
      </c>
      <c r="B1202" s="158" t="s">
        <v>3798</v>
      </c>
      <c r="C1202" s="181" t="s">
        <v>3799</v>
      </c>
      <c r="D1202" s="157" t="s">
        <v>211</v>
      </c>
      <c r="E1202" s="8" t="s">
        <v>71</v>
      </c>
      <c r="F1202" s="8" t="s">
        <v>5081</v>
      </c>
      <c r="G1202" s="10" t="s">
        <v>72</v>
      </c>
      <c r="H1202" s="10">
        <v>0</v>
      </c>
      <c r="I1202" s="8" t="s">
        <v>73</v>
      </c>
      <c r="J1202" s="72">
        <v>0</v>
      </c>
      <c r="K1202" s="163">
        <v>604</v>
      </c>
      <c r="L1202" s="163">
        <v>47</v>
      </c>
      <c r="M1202" s="163">
        <v>8</v>
      </c>
      <c r="N1202" s="163">
        <v>201</v>
      </c>
      <c r="O1202" s="163">
        <v>20</v>
      </c>
      <c r="P1202" s="163">
        <v>166</v>
      </c>
      <c r="Q1202" s="164">
        <v>3</v>
      </c>
      <c r="R1202" s="164">
        <v>40</v>
      </c>
      <c r="S1202" s="164">
        <v>27.2</v>
      </c>
      <c r="T1202" s="164">
        <v>7.4</v>
      </c>
      <c r="U1202" s="164">
        <v>4</v>
      </c>
      <c r="V1202" s="164">
        <v>2</v>
      </c>
      <c r="W1202" s="165">
        <f t="shared" si="20"/>
        <v>83.600000000000009</v>
      </c>
    </row>
    <row r="1203" spans="1:23" s="161" customFormat="1" ht="15" x14ac:dyDescent="0.3">
      <c r="A1203" s="180" t="s">
        <v>3800</v>
      </c>
      <c r="B1203" s="158" t="s">
        <v>3801</v>
      </c>
      <c r="C1203" s="181" t="s">
        <v>3802</v>
      </c>
      <c r="D1203" s="157" t="s">
        <v>212</v>
      </c>
      <c r="E1203" s="8" t="s">
        <v>5082</v>
      </c>
      <c r="F1203" s="8" t="s">
        <v>5083</v>
      </c>
      <c r="G1203" s="10" t="s">
        <v>72</v>
      </c>
      <c r="H1203" s="10">
        <v>0</v>
      </c>
      <c r="I1203" s="8" t="s">
        <v>73</v>
      </c>
      <c r="J1203" s="72">
        <v>0</v>
      </c>
      <c r="K1203" s="163">
        <v>1065</v>
      </c>
      <c r="L1203" s="163">
        <v>0</v>
      </c>
      <c r="M1203" s="163">
        <v>0</v>
      </c>
      <c r="N1203" s="163">
        <v>364</v>
      </c>
      <c r="O1203" s="163">
        <v>22</v>
      </c>
      <c r="P1203" s="163">
        <v>293</v>
      </c>
      <c r="Q1203" s="164">
        <v>10</v>
      </c>
      <c r="R1203" s="164">
        <v>68</v>
      </c>
      <c r="S1203" s="164">
        <v>36.4</v>
      </c>
      <c r="T1203" s="164">
        <v>9.6</v>
      </c>
      <c r="U1203" s="164">
        <v>5</v>
      </c>
      <c r="V1203" s="164">
        <v>5</v>
      </c>
      <c r="W1203" s="165">
        <f t="shared" si="20"/>
        <v>134</v>
      </c>
    </row>
    <row r="1204" spans="1:23" s="161" customFormat="1" ht="15" x14ac:dyDescent="0.3">
      <c r="A1204" s="180" t="s">
        <v>3803</v>
      </c>
      <c r="B1204" s="158" t="s">
        <v>3804</v>
      </c>
      <c r="C1204" s="181" t="s">
        <v>3805</v>
      </c>
      <c r="D1204" s="157" t="s">
        <v>211</v>
      </c>
      <c r="E1204" s="8" t="s">
        <v>71</v>
      </c>
      <c r="F1204" s="8" t="s">
        <v>5081</v>
      </c>
      <c r="G1204" s="10" t="s">
        <v>72</v>
      </c>
      <c r="H1204" s="10">
        <v>0</v>
      </c>
      <c r="I1204" s="8" t="s">
        <v>73</v>
      </c>
      <c r="J1204" s="72">
        <v>0</v>
      </c>
      <c r="K1204" s="163">
        <v>398</v>
      </c>
      <c r="L1204" s="163">
        <v>0</v>
      </c>
      <c r="M1204" s="163">
        <v>0</v>
      </c>
      <c r="N1204" s="163">
        <v>153</v>
      </c>
      <c r="O1204" s="163">
        <v>13</v>
      </c>
      <c r="P1204" s="163">
        <v>89</v>
      </c>
      <c r="Q1204" s="164">
        <v>1</v>
      </c>
      <c r="R1204" s="164">
        <v>24.5</v>
      </c>
      <c r="S1204" s="164">
        <v>15.2</v>
      </c>
      <c r="T1204" s="164">
        <v>1.8</v>
      </c>
      <c r="U1204" s="164">
        <v>1</v>
      </c>
      <c r="V1204" s="164">
        <v>2</v>
      </c>
      <c r="W1204" s="165">
        <f t="shared" si="20"/>
        <v>45.5</v>
      </c>
    </row>
    <row r="1205" spans="1:23" s="161" customFormat="1" ht="15" x14ac:dyDescent="0.3">
      <c r="A1205" s="180" t="s">
        <v>3806</v>
      </c>
      <c r="B1205" s="158" t="s">
        <v>3807</v>
      </c>
      <c r="C1205" s="181" t="s">
        <v>3808</v>
      </c>
      <c r="D1205" s="157" t="s">
        <v>211</v>
      </c>
      <c r="E1205" s="8" t="s">
        <v>71</v>
      </c>
      <c r="F1205" s="8" t="s">
        <v>5081</v>
      </c>
      <c r="G1205" s="10" t="s">
        <v>72</v>
      </c>
      <c r="H1205" s="10">
        <v>0</v>
      </c>
      <c r="I1205" s="8" t="s">
        <v>73</v>
      </c>
      <c r="J1205" s="72">
        <v>0</v>
      </c>
      <c r="K1205" s="163">
        <v>739</v>
      </c>
      <c r="L1205" s="163">
        <v>78</v>
      </c>
      <c r="M1205" s="163">
        <v>10</v>
      </c>
      <c r="N1205" s="163">
        <v>251</v>
      </c>
      <c r="O1205" s="163">
        <v>29</v>
      </c>
      <c r="P1205" s="163">
        <v>168</v>
      </c>
      <c r="Q1205" s="164">
        <v>9</v>
      </c>
      <c r="R1205" s="164">
        <v>56</v>
      </c>
      <c r="S1205" s="164">
        <v>46.3</v>
      </c>
      <c r="T1205" s="164">
        <v>7.4</v>
      </c>
      <c r="U1205" s="164">
        <v>3</v>
      </c>
      <c r="V1205" s="164">
        <v>2.9</v>
      </c>
      <c r="W1205" s="165">
        <f t="shared" si="20"/>
        <v>124.60000000000001</v>
      </c>
    </row>
    <row r="1206" spans="1:23" s="161" customFormat="1" ht="15" x14ac:dyDescent="0.3">
      <c r="A1206" s="180" t="s">
        <v>3809</v>
      </c>
      <c r="B1206" s="158" t="s">
        <v>3810</v>
      </c>
      <c r="C1206" s="181" t="s">
        <v>3811</v>
      </c>
      <c r="D1206" s="157" t="s">
        <v>5079</v>
      </c>
      <c r="E1206" s="8" t="s">
        <v>92</v>
      </c>
      <c r="F1206" s="8" t="s">
        <v>92</v>
      </c>
      <c r="G1206" s="10" t="s">
        <v>72</v>
      </c>
      <c r="H1206" s="10">
        <v>0</v>
      </c>
      <c r="I1206" s="8" t="s">
        <v>73</v>
      </c>
      <c r="J1206" s="72">
        <v>0</v>
      </c>
      <c r="K1206" s="163">
        <v>368</v>
      </c>
      <c r="L1206" s="163">
        <v>24</v>
      </c>
      <c r="M1206" s="163">
        <v>24</v>
      </c>
      <c r="N1206" s="163">
        <v>315</v>
      </c>
      <c r="O1206" s="163">
        <v>29</v>
      </c>
      <c r="P1206" s="163">
        <v>368</v>
      </c>
      <c r="Q1206" s="164">
        <v>29</v>
      </c>
      <c r="R1206" s="164">
        <v>88</v>
      </c>
      <c r="S1206" s="164">
        <v>177</v>
      </c>
      <c r="T1206" s="164">
        <v>45.5</v>
      </c>
      <c r="U1206" s="164">
        <v>4</v>
      </c>
      <c r="V1206" s="164">
        <v>5</v>
      </c>
      <c r="W1206" s="165">
        <f t="shared" si="20"/>
        <v>348.5</v>
      </c>
    </row>
    <row r="1207" spans="1:23" s="161" customFormat="1" ht="15" x14ac:dyDescent="0.3">
      <c r="A1207" s="180" t="s">
        <v>3812</v>
      </c>
      <c r="B1207" s="158" t="s">
        <v>3813</v>
      </c>
      <c r="C1207" s="181" t="s">
        <v>3814</v>
      </c>
      <c r="D1207" s="157" t="s">
        <v>211</v>
      </c>
      <c r="E1207" s="8" t="s">
        <v>71</v>
      </c>
      <c r="F1207" s="8" t="s">
        <v>5081</v>
      </c>
      <c r="G1207" s="10" t="s">
        <v>72</v>
      </c>
      <c r="H1207" s="10">
        <v>0</v>
      </c>
      <c r="I1207" s="8" t="s">
        <v>73</v>
      </c>
      <c r="J1207" s="72">
        <v>0</v>
      </c>
      <c r="K1207" s="163">
        <v>324</v>
      </c>
      <c r="L1207" s="163">
        <v>31</v>
      </c>
      <c r="M1207" s="163">
        <v>3</v>
      </c>
      <c r="N1207" s="163">
        <v>227</v>
      </c>
      <c r="O1207" s="163">
        <v>70</v>
      </c>
      <c r="P1207" s="163">
        <v>67</v>
      </c>
      <c r="Q1207" s="164">
        <v>7</v>
      </c>
      <c r="R1207" s="164">
        <v>26</v>
      </c>
      <c r="S1207" s="164">
        <v>15.7</v>
      </c>
      <c r="T1207" s="164">
        <v>4.7</v>
      </c>
      <c r="U1207" s="164">
        <v>2</v>
      </c>
      <c r="V1207" s="164">
        <v>2</v>
      </c>
      <c r="W1207" s="165">
        <f t="shared" si="20"/>
        <v>57.400000000000006</v>
      </c>
    </row>
    <row r="1208" spans="1:23" s="161" customFormat="1" ht="15" x14ac:dyDescent="0.3">
      <c r="A1208" s="180" t="s">
        <v>3815</v>
      </c>
      <c r="B1208" s="158" t="s">
        <v>3816</v>
      </c>
      <c r="C1208" s="181" t="s">
        <v>3817</v>
      </c>
      <c r="D1208" s="157" t="s">
        <v>211</v>
      </c>
      <c r="E1208" s="8" t="s">
        <v>71</v>
      </c>
      <c r="F1208" s="8" t="s">
        <v>5081</v>
      </c>
      <c r="G1208" s="10" t="s">
        <v>72</v>
      </c>
      <c r="H1208" s="10">
        <v>0</v>
      </c>
      <c r="I1208" s="8" t="s">
        <v>73</v>
      </c>
      <c r="J1208" s="72">
        <v>0</v>
      </c>
      <c r="K1208" s="163">
        <v>548</v>
      </c>
      <c r="L1208" s="163">
        <v>0</v>
      </c>
      <c r="M1208" s="163">
        <v>0</v>
      </c>
      <c r="N1208" s="163">
        <v>375</v>
      </c>
      <c r="O1208" s="163">
        <v>69</v>
      </c>
      <c r="P1208" s="163">
        <v>121</v>
      </c>
      <c r="Q1208" s="164">
        <v>6</v>
      </c>
      <c r="R1208" s="164">
        <v>36</v>
      </c>
      <c r="S1208" s="164">
        <v>16.600000000000001</v>
      </c>
      <c r="T1208" s="164">
        <v>2.8</v>
      </c>
      <c r="U1208" s="164">
        <v>2</v>
      </c>
      <c r="V1208" s="164">
        <v>3</v>
      </c>
      <c r="W1208" s="165">
        <f t="shared" si="20"/>
        <v>66.400000000000006</v>
      </c>
    </row>
    <row r="1209" spans="1:23" s="161" customFormat="1" ht="15" x14ac:dyDescent="0.3">
      <c r="A1209" s="180" t="s">
        <v>3818</v>
      </c>
      <c r="B1209" s="158" t="s">
        <v>3819</v>
      </c>
      <c r="C1209" s="181" t="s">
        <v>3820</v>
      </c>
      <c r="D1209" s="157" t="s">
        <v>211</v>
      </c>
      <c r="E1209" s="8" t="s">
        <v>71</v>
      </c>
      <c r="F1209" s="8" t="s">
        <v>5081</v>
      </c>
      <c r="G1209" s="10" t="s">
        <v>72</v>
      </c>
      <c r="H1209" s="10">
        <v>0</v>
      </c>
      <c r="I1209" s="8" t="s">
        <v>73</v>
      </c>
      <c r="J1209" s="72">
        <v>0</v>
      </c>
      <c r="K1209" s="163">
        <v>631</v>
      </c>
      <c r="L1209" s="163">
        <v>31</v>
      </c>
      <c r="M1209" s="163">
        <v>3</v>
      </c>
      <c r="N1209" s="163">
        <v>426</v>
      </c>
      <c r="O1209" s="163">
        <v>100</v>
      </c>
      <c r="P1209" s="163">
        <v>141</v>
      </c>
      <c r="Q1209" s="164">
        <v>3</v>
      </c>
      <c r="R1209" s="164">
        <v>47</v>
      </c>
      <c r="S1209" s="164">
        <v>23.4</v>
      </c>
      <c r="T1209" s="164">
        <v>4.5999999999999996</v>
      </c>
      <c r="U1209" s="164">
        <v>3</v>
      </c>
      <c r="V1209" s="164">
        <v>4</v>
      </c>
      <c r="W1209" s="165">
        <f t="shared" si="20"/>
        <v>85</v>
      </c>
    </row>
    <row r="1210" spans="1:23" s="161" customFormat="1" ht="15" x14ac:dyDescent="0.3">
      <c r="A1210" s="180" t="s">
        <v>3821</v>
      </c>
      <c r="B1210" s="158" t="s">
        <v>3822</v>
      </c>
      <c r="C1210" s="181" t="s">
        <v>3823</v>
      </c>
      <c r="D1210" s="157" t="s">
        <v>211</v>
      </c>
      <c r="E1210" s="8" t="s">
        <v>71</v>
      </c>
      <c r="F1210" s="8" t="s">
        <v>5081</v>
      </c>
      <c r="G1210" s="10" t="s">
        <v>72</v>
      </c>
      <c r="H1210" s="10">
        <v>0</v>
      </c>
      <c r="I1210" s="8" t="s">
        <v>73</v>
      </c>
      <c r="J1210" s="72">
        <v>0</v>
      </c>
      <c r="K1210" s="163">
        <v>978</v>
      </c>
      <c r="L1210" s="163">
        <v>47</v>
      </c>
      <c r="M1210" s="163">
        <v>7</v>
      </c>
      <c r="N1210" s="163">
        <v>367</v>
      </c>
      <c r="O1210" s="163">
        <v>44</v>
      </c>
      <c r="P1210" s="163">
        <v>234</v>
      </c>
      <c r="Q1210" s="164">
        <v>19</v>
      </c>
      <c r="R1210" s="164">
        <v>56</v>
      </c>
      <c r="S1210" s="164">
        <v>39</v>
      </c>
      <c r="T1210" s="164">
        <v>10.199999999999999</v>
      </c>
      <c r="U1210" s="164">
        <v>4</v>
      </c>
      <c r="V1210" s="164">
        <v>4</v>
      </c>
      <c r="W1210" s="165">
        <f t="shared" si="20"/>
        <v>132.19999999999999</v>
      </c>
    </row>
    <row r="1211" spans="1:23" s="161" customFormat="1" ht="15" x14ac:dyDescent="0.3">
      <c r="A1211" s="180" t="s">
        <v>3824</v>
      </c>
      <c r="B1211" s="158" t="s">
        <v>3825</v>
      </c>
      <c r="C1211" s="181" t="s">
        <v>3826</v>
      </c>
      <c r="D1211" s="157" t="s">
        <v>211</v>
      </c>
      <c r="E1211" s="8" t="s">
        <v>71</v>
      </c>
      <c r="F1211" s="8" t="s">
        <v>5081</v>
      </c>
      <c r="G1211" s="10" t="s">
        <v>72</v>
      </c>
      <c r="H1211" s="10">
        <v>0</v>
      </c>
      <c r="I1211" s="8" t="s">
        <v>73</v>
      </c>
      <c r="J1211" s="72">
        <v>0</v>
      </c>
      <c r="K1211" s="163">
        <v>772</v>
      </c>
      <c r="L1211" s="163">
        <v>65</v>
      </c>
      <c r="M1211" s="163">
        <v>5</v>
      </c>
      <c r="N1211" s="163">
        <v>729</v>
      </c>
      <c r="O1211" s="163">
        <v>52</v>
      </c>
      <c r="P1211" s="163">
        <v>257</v>
      </c>
      <c r="Q1211" s="164">
        <v>8</v>
      </c>
      <c r="R1211" s="164">
        <v>65</v>
      </c>
      <c r="S1211" s="164">
        <v>38.9</v>
      </c>
      <c r="T1211" s="164">
        <v>7.8</v>
      </c>
      <c r="U1211" s="164">
        <v>4</v>
      </c>
      <c r="V1211" s="164">
        <v>5</v>
      </c>
      <c r="W1211" s="165">
        <f t="shared" si="20"/>
        <v>128.69999999999999</v>
      </c>
    </row>
    <row r="1212" spans="1:23" s="161" customFormat="1" ht="15" x14ac:dyDescent="0.3">
      <c r="A1212" s="180" t="s">
        <v>3827</v>
      </c>
      <c r="B1212" s="158" t="s">
        <v>3828</v>
      </c>
      <c r="C1212" s="181" t="s">
        <v>3829</v>
      </c>
      <c r="D1212" s="157" t="s">
        <v>211</v>
      </c>
      <c r="E1212" s="8" t="s">
        <v>71</v>
      </c>
      <c r="F1212" s="8" t="s">
        <v>5081</v>
      </c>
      <c r="G1212" s="10" t="s">
        <v>72</v>
      </c>
      <c r="H1212" s="10">
        <v>0</v>
      </c>
      <c r="I1212" s="8" t="s">
        <v>73</v>
      </c>
      <c r="J1212" s="72">
        <v>0</v>
      </c>
      <c r="K1212" s="163">
        <v>827</v>
      </c>
      <c r="L1212" s="163">
        <v>31</v>
      </c>
      <c r="M1212" s="163">
        <v>4</v>
      </c>
      <c r="N1212" s="163">
        <v>596</v>
      </c>
      <c r="O1212" s="163">
        <v>50</v>
      </c>
      <c r="P1212" s="163">
        <v>186</v>
      </c>
      <c r="Q1212" s="164">
        <v>5</v>
      </c>
      <c r="R1212" s="164">
        <v>55</v>
      </c>
      <c r="S1212" s="164">
        <v>30</v>
      </c>
      <c r="T1212" s="164">
        <v>7.5</v>
      </c>
      <c r="U1212" s="164">
        <v>4</v>
      </c>
      <c r="V1212" s="164">
        <v>3</v>
      </c>
      <c r="W1212" s="165">
        <f t="shared" si="20"/>
        <v>104.5</v>
      </c>
    </row>
    <row r="1213" spans="1:23" s="161" customFormat="1" ht="15" x14ac:dyDescent="0.3">
      <c r="A1213" s="180" t="s">
        <v>3830</v>
      </c>
      <c r="B1213" s="158" t="s">
        <v>3831</v>
      </c>
      <c r="C1213" s="181" t="s">
        <v>3832</v>
      </c>
      <c r="D1213" s="157" t="s">
        <v>211</v>
      </c>
      <c r="E1213" s="8" t="s">
        <v>71</v>
      </c>
      <c r="F1213" s="8" t="s">
        <v>5081</v>
      </c>
      <c r="G1213" s="10" t="s">
        <v>72</v>
      </c>
      <c r="H1213" s="10">
        <v>0</v>
      </c>
      <c r="I1213" s="8" t="s">
        <v>73</v>
      </c>
      <c r="J1213" s="72">
        <v>0</v>
      </c>
      <c r="K1213" s="163">
        <v>235</v>
      </c>
      <c r="L1213" s="163">
        <v>15</v>
      </c>
      <c r="M1213" s="163">
        <v>0</v>
      </c>
      <c r="N1213" s="163">
        <v>194</v>
      </c>
      <c r="O1213" s="163">
        <v>32</v>
      </c>
      <c r="P1213" s="163">
        <v>64</v>
      </c>
      <c r="Q1213" s="164">
        <v>3</v>
      </c>
      <c r="R1213" s="164">
        <v>23</v>
      </c>
      <c r="S1213" s="164">
        <v>13.5</v>
      </c>
      <c r="T1213" s="164">
        <v>1.8</v>
      </c>
      <c r="U1213" s="164">
        <v>2</v>
      </c>
      <c r="V1213" s="164">
        <v>3</v>
      </c>
      <c r="W1213" s="165">
        <f t="shared" si="20"/>
        <v>46.3</v>
      </c>
    </row>
    <row r="1214" spans="1:23" s="161" customFormat="1" ht="15" x14ac:dyDescent="0.3">
      <c r="A1214" s="180" t="s">
        <v>3833</v>
      </c>
      <c r="B1214" s="158" t="s">
        <v>3834</v>
      </c>
      <c r="C1214" s="181" t="s">
        <v>3835</v>
      </c>
      <c r="D1214" s="157" t="s">
        <v>86</v>
      </c>
      <c r="E1214" s="8" t="s">
        <v>5085</v>
      </c>
      <c r="F1214" s="8" t="s">
        <v>5084</v>
      </c>
      <c r="G1214" s="10" t="s">
        <v>72</v>
      </c>
      <c r="H1214" s="10">
        <v>0</v>
      </c>
      <c r="I1214" s="8" t="s">
        <v>73</v>
      </c>
      <c r="J1214" s="72">
        <v>0</v>
      </c>
      <c r="K1214" s="163">
        <v>497</v>
      </c>
      <c r="L1214" s="163">
        <v>0</v>
      </c>
      <c r="M1214" s="163">
        <v>0</v>
      </c>
      <c r="N1214" s="163">
        <v>241</v>
      </c>
      <c r="O1214" s="163">
        <v>1</v>
      </c>
      <c r="P1214" s="163">
        <v>77</v>
      </c>
      <c r="Q1214" s="164">
        <v>3</v>
      </c>
      <c r="R1214" s="164">
        <v>25</v>
      </c>
      <c r="S1214" s="164">
        <v>8</v>
      </c>
      <c r="T1214" s="164">
        <v>5.7</v>
      </c>
      <c r="U1214" s="164">
        <v>2</v>
      </c>
      <c r="V1214" s="164">
        <v>3</v>
      </c>
      <c r="W1214" s="165">
        <f t="shared" si="20"/>
        <v>46.7</v>
      </c>
    </row>
    <row r="1215" spans="1:23" s="161" customFormat="1" ht="15" x14ac:dyDescent="0.3">
      <c r="A1215" s="180" t="s">
        <v>3836</v>
      </c>
      <c r="B1215" s="158" t="s">
        <v>3837</v>
      </c>
      <c r="C1215" s="181" t="s">
        <v>3838</v>
      </c>
      <c r="D1215" s="157" t="s">
        <v>213</v>
      </c>
      <c r="E1215" s="8" t="s">
        <v>71</v>
      </c>
      <c r="F1215" s="8" t="s">
        <v>5083</v>
      </c>
      <c r="G1215" s="10" t="s">
        <v>72</v>
      </c>
      <c r="H1215" s="10">
        <v>0</v>
      </c>
      <c r="I1215" s="8" t="s">
        <v>73</v>
      </c>
      <c r="J1215" s="72">
        <v>0</v>
      </c>
      <c r="K1215" s="163">
        <v>930</v>
      </c>
      <c r="L1215" s="163">
        <v>15</v>
      </c>
      <c r="M1215" s="163">
        <v>1</v>
      </c>
      <c r="N1215" s="163">
        <v>387</v>
      </c>
      <c r="O1215" s="163">
        <v>70</v>
      </c>
      <c r="P1215" s="163">
        <v>178</v>
      </c>
      <c r="Q1215" s="164">
        <v>6</v>
      </c>
      <c r="R1215" s="164">
        <v>58</v>
      </c>
      <c r="S1215" s="164">
        <v>45.4</v>
      </c>
      <c r="T1215" s="164">
        <v>4.8</v>
      </c>
      <c r="U1215" s="164">
        <v>3</v>
      </c>
      <c r="V1215" s="164">
        <v>2</v>
      </c>
      <c r="W1215" s="165">
        <f t="shared" si="20"/>
        <v>119.2</v>
      </c>
    </row>
    <row r="1216" spans="1:23" s="161" customFormat="1" ht="15" x14ac:dyDescent="0.3">
      <c r="A1216" s="180" t="s">
        <v>3839</v>
      </c>
      <c r="B1216" s="158" t="s">
        <v>3840</v>
      </c>
      <c r="C1216" s="181" t="s">
        <v>3841</v>
      </c>
      <c r="D1216" s="157" t="s">
        <v>212</v>
      </c>
      <c r="E1216" s="8" t="s">
        <v>5082</v>
      </c>
      <c r="F1216" s="8" t="s">
        <v>5083</v>
      </c>
      <c r="G1216" s="10" t="s">
        <v>72</v>
      </c>
      <c r="H1216" s="10">
        <v>0</v>
      </c>
      <c r="I1216" s="8" t="s">
        <v>73</v>
      </c>
      <c r="J1216" s="72">
        <v>0</v>
      </c>
      <c r="K1216" s="163">
        <v>517</v>
      </c>
      <c r="L1216" s="163">
        <v>0</v>
      </c>
      <c r="M1216" s="163">
        <v>0</v>
      </c>
      <c r="N1216" s="163">
        <v>487</v>
      </c>
      <c r="O1216" s="163">
        <v>68</v>
      </c>
      <c r="P1216" s="163">
        <v>183</v>
      </c>
      <c r="Q1216" s="164">
        <v>10</v>
      </c>
      <c r="R1216" s="164">
        <v>50</v>
      </c>
      <c r="S1216" s="164">
        <v>15.8</v>
      </c>
      <c r="T1216" s="164">
        <v>5.8</v>
      </c>
      <c r="U1216" s="164">
        <v>4</v>
      </c>
      <c r="V1216" s="164">
        <v>6</v>
      </c>
      <c r="W1216" s="165">
        <f t="shared" si="20"/>
        <v>91.6</v>
      </c>
    </row>
    <row r="1217" spans="1:23" s="161" customFormat="1" ht="15" x14ac:dyDescent="0.3">
      <c r="A1217" s="180" t="s">
        <v>3842</v>
      </c>
      <c r="B1217" s="158" t="s">
        <v>3843</v>
      </c>
      <c r="C1217" s="181" t="s">
        <v>3844</v>
      </c>
      <c r="D1217" s="157" t="s">
        <v>211</v>
      </c>
      <c r="E1217" s="8" t="s">
        <v>71</v>
      </c>
      <c r="F1217" s="8" t="s">
        <v>5081</v>
      </c>
      <c r="G1217" s="10" t="s">
        <v>72</v>
      </c>
      <c r="H1217" s="10">
        <v>0</v>
      </c>
      <c r="I1217" s="8" t="s">
        <v>73</v>
      </c>
      <c r="J1217" s="72">
        <v>0</v>
      </c>
      <c r="K1217" s="163">
        <v>673</v>
      </c>
      <c r="L1217" s="163">
        <v>31</v>
      </c>
      <c r="M1217" s="163">
        <v>2</v>
      </c>
      <c r="N1217" s="163">
        <v>267</v>
      </c>
      <c r="O1217" s="163">
        <v>35</v>
      </c>
      <c r="P1217" s="163">
        <v>127</v>
      </c>
      <c r="Q1217" s="164">
        <v>1</v>
      </c>
      <c r="R1217" s="164">
        <v>47</v>
      </c>
      <c r="S1217" s="164">
        <v>23.9</v>
      </c>
      <c r="T1217" s="164">
        <v>7.5</v>
      </c>
      <c r="U1217" s="164">
        <v>3</v>
      </c>
      <c r="V1217" s="164">
        <v>4</v>
      </c>
      <c r="W1217" s="165">
        <f t="shared" si="20"/>
        <v>86.4</v>
      </c>
    </row>
    <row r="1218" spans="1:23" s="161" customFormat="1" ht="15" x14ac:dyDescent="0.3">
      <c r="A1218" s="180" t="s">
        <v>3845</v>
      </c>
      <c r="B1218" s="158" t="s">
        <v>3846</v>
      </c>
      <c r="C1218" s="181" t="s">
        <v>3847</v>
      </c>
      <c r="D1218" s="157" t="s">
        <v>212</v>
      </c>
      <c r="E1218" s="8" t="s">
        <v>5082</v>
      </c>
      <c r="F1218" s="8" t="s">
        <v>5083</v>
      </c>
      <c r="G1218" s="10" t="s">
        <v>72</v>
      </c>
      <c r="H1218" s="10">
        <v>0</v>
      </c>
      <c r="I1218" s="8" t="s">
        <v>73</v>
      </c>
      <c r="J1218" s="72">
        <v>0</v>
      </c>
      <c r="K1218" s="163">
        <v>1303</v>
      </c>
      <c r="L1218" s="163">
        <v>0</v>
      </c>
      <c r="M1218" s="163">
        <v>0</v>
      </c>
      <c r="N1218" s="163">
        <v>1013</v>
      </c>
      <c r="O1218" s="163">
        <v>104</v>
      </c>
      <c r="P1218" s="163">
        <v>388</v>
      </c>
      <c r="Q1218" s="164">
        <v>9</v>
      </c>
      <c r="R1218" s="164">
        <v>86</v>
      </c>
      <c r="S1218" s="164">
        <v>27.9</v>
      </c>
      <c r="T1218" s="164">
        <v>9.8000000000000007</v>
      </c>
      <c r="U1218" s="164">
        <v>5</v>
      </c>
      <c r="V1218" s="164">
        <v>5</v>
      </c>
      <c r="W1218" s="165">
        <f t="shared" si="20"/>
        <v>142.70000000000002</v>
      </c>
    </row>
    <row r="1219" spans="1:23" s="161" customFormat="1" ht="15" x14ac:dyDescent="0.3">
      <c r="A1219" s="180" t="s">
        <v>3848</v>
      </c>
      <c r="B1219" s="158" t="s">
        <v>3849</v>
      </c>
      <c r="C1219" s="181" t="s">
        <v>3850</v>
      </c>
      <c r="D1219" s="157" t="s">
        <v>211</v>
      </c>
      <c r="E1219" s="8" t="s">
        <v>71</v>
      </c>
      <c r="F1219" s="8" t="s">
        <v>5081</v>
      </c>
      <c r="G1219" s="10" t="s">
        <v>72</v>
      </c>
      <c r="H1219" s="10">
        <v>0</v>
      </c>
      <c r="I1219" s="8" t="s">
        <v>73</v>
      </c>
      <c r="J1219" s="72">
        <v>0</v>
      </c>
      <c r="K1219" s="163">
        <v>497</v>
      </c>
      <c r="L1219" s="163">
        <v>63</v>
      </c>
      <c r="M1219" s="163">
        <v>9</v>
      </c>
      <c r="N1219" s="163">
        <v>327</v>
      </c>
      <c r="O1219" s="163">
        <v>95</v>
      </c>
      <c r="P1219" s="163">
        <v>101</v>
      </c>
      <c r="Q1219" s="164">
        <v>8</v>
      </c>
      <c r="R1219" s="164">
        <v>37</v>
      </c>
      <c r="S1219" s="164">
        <v>23.2</v>
      </c>
      <c r="T1219" s="164">
        <v>8.4</v>
      </c>
      <c r="U1219" s="164">
        <v>3</v>
      </c>
      <c r="V1219" s="164">
        <v>4</v>
      </c>
      <c r="W1219" s="165">
        <f t="shared" si="20"/>
        <v>83.600000000000009</v>
      </c>
    </row>
    <row r="1220" spans="1:23" s="161" customFormat="1" ht="15" x14ac:dyDescent="0.3">
      <c r="A1220" s="180" t="s">
        <v>3851</v>
      </c>
      <c r="B1220" s="158" t="s">
        <v>3852</v>
      </c>
      <c r="C1220" s="181" t="s">
        <v>3853</v>
      </c>
      <c r="D1220" s="157" t="s">
        <v>211</v>
      </c>
      <c r="E1220" s="8" t="s">
        <v>71</v>
      </c>
      <c r="F1220" s="8" t="s">
        <v>5081</v>
      </c>
      <c r="G1220" s="10" t="s">
        <v>72</v>
      </c>
      <c r="H1220" s="10">
        <v>0</v>
      </c>
      <c r="I1220" s="8" t="s">
        <v>73</v>
      </c>
      <c r="J1220" s="72">
        <v>0</v>
      </c>
      <c r="K1220" s="163">
        <v>760</v>
      </c>
      <c r="L1220" s="163">
        <v>81</v>
      </c>
      <c r="M1220" s="163">
        <v>10</v>
      </c>
      <c r="N1220" s="163">
        <v>297</v>
      </c>
      <c r="O1220" s="163">
        <v>37</v>
      </c>
      <c r="P1220" s="163">
        <v>168</v>
      </c>
      <c r="Q1220" s="164">
        <v>0</v>
      </c>
      <c r="R1220" s="164">
        <v>58</v>
      </c>
      <c r="S1220" s="164">
        <v>35</v>
      </c>
      <c r="T1220" s="164">
        <v>7.2</v>
      </c>
      <c r="U1220" s="164">
        <v>3</v>
      </c>
      <c r="V1220" s="164">
        <v>4</v>
      </c>
      <c r="W1220" s="165">
        <f t="shared" si="20"/>
        <v>107.2</v>
      </c>
    </row>
    <row r="1221" spans="1:23" s="161" customFormat="1" ht="15" x14ac:dyDescent="0.3">
      <c r="A1221" s="180" t="s">
        <v>3854</v>
      </c>
      <c r="B1221" s="158" t="s">
        <v>3855</v>
      </c>
      <c r="C1221" s="181" t="s">
        <v>3856</v>
      </c>
      <c r="D1221" s="157" t="s">
        <v>211</v>
      </c>
      <c r="E1221" s="8" t="s">
        <v>71</v>
      </c>
      <c r="F1221" s="8" t="s">
        <v>5081</v>
      </c>
      <c r="G1221" s="10" t="s">
        <v>72</v>
      </c>
      <c r="H1221" s="10">
        <v>0</v>
      </c>
      <c r="I1221" s="8" t="s">
        <v>73</v>
      </c>
      <c r="J1221" s="72">
        <v>0</v>
      </c>
      <c r="K1221" s="163">
        <v>752</v>
      </c>
      <c r="L1221" s="163">
        <v>64</v>
      </c>
      <c r="M1221" s="163">
        <v>17</v>
      </c>
      <c r="N1221" s="163">
        <v>447</v>
      </c>
      <c r="O1221" s="163">
        <v>58</v>
      </c>
      <c r="P1221" s="163">
        <v>185</v>
      </c>
      <c r="Q1221" s="164">
        <v>6</v>
      </c>
      <c r="R1221" s="164">
        <v>56</v>
      </c>
      <c r="S1221" s="164">
        <v>29.6</v>
      </c>
      <c r="T1221" s="164">
        <v>4.5999999999999996</v>
      </c>
      <c r="U1221" s="164">
        <v>2</v>
      </c>
      <c r="V1221" s="164">
        <v>3</v>
      </c>
      <c r="W1221" s="165">
        <f t="shared" si="20"/>
        <v>101.19999999999999</v>
      </c>
    </row>
    <row r="1222" spans="1:23" s="161" customFormat="1" ht="15" x14ac:dyDescent="0.3">
      <c r="A1222" s="180" t="s">
        <v>3857</v>
      </c>
      <c r="B1222" s="158" t="s">
        <v>3858</v>
      </c>
      <c r="C1222" s="181" t="s">
        <v>3859</v>
      </c>
      <c r="D1222" s="157" t="s">
        <v>211</v>
      </c>
      <c r="E1222" s="8" t="s">
        <v>71</v>
      </c>
      <c r="F1222" s="8" t="s">
        <v>5081</v>
      </c>
      <c r="G1222" s="10" t="s">
        <v>72</v>
      </c>
      <c r="H1222" s="10">
        <v>0</v>
      </c>
      <c r="I1222" s="8" t="s">
        <v>73</v>
      </c>
      <c r="J1222" s="72">
        <v>0</v>
      </c>
      <c r="K1222" s="163">
        <v>545</v>
      </c>
      <c r="L1222" s="163">
        <v>31</v>
      </c>
      <c r="M1222" s="163">
        <v>3</v>
      </c>
      <c r="N1222" s="163">
        <v>200</v>
      </c>
      <c r="O1222" s="163">
        <v>18</v>
      </c>
      <c r="P1222" s="163">
        <v>133</v>
      </c>
      <c r="Q1222" s="164">
        <v>4</v>
      </c>
      <c r="R1222" s="164">
        <v>43</v>
      </c>
      <c r="S1222" s="164">
        <v>35.200000000000003</v>
      </c>
      <c r="T1222" s="164">
        <v>6.5</v>
      </c>
      <c r="U1222" s="164">
        <v>2</v>
      </c>
      <c r="V1222" s="164">
        <v>3</v>
      </c>
      <c r="W1222" s="165">
        <f t="shared" si="20"/>
        <v>93.7</v>
      </c>
    </row>
    <row r="1223" spans="1:23" s="161" customFormat="1" ht="15" x14ac:dyDescent="0.3">
      <c r="A1223" s="180" t="s">
        <v>3860</v>
      </c>
      <c r="B1223" s="158" t="s">
        <v>3861</v>
      </c>
      <c r="C1223" s="181" t="s">
        <v>3862</v>
      </c>
      <c r="D1223" s="157" t="s">
        <v>211</v>
      </c>
      <c r="E1223" s="8" t="s">
        <v>71</v>
      </c>
      <c r="F1223" s="8" t="s">
        <v>5081</v>
      </c>
      <c r="G1223" s="10" t="s">
        <v>72</v>
      </c>
      <c r="H1223" s="10">
        <v>0</v>
      </c>
      <c r="I1223" s="8" t="s">
        <v>73</v>
      </c>
      <c r="J1223" s="72">
        <v>0</v>
      </c>
      <c r="K1223" s="163">
        <v>511</v>
      </c>
      <c r="L1223" s="163">
        <v>63</v>
      </c>
      <c r="M1223" s="163">
        <v>11</v>
      </c>
      <c r="N1223" s="163">
        <v>194</v>
      </c>
      <c r="O1223" s="163">
        <v>11</v>
      </c>
      <c r="P1223" s="163">
        <v>150</v>
      </c>
      <c r="Q1223" s="164">
        <v>3</v>
      </c>
      <c r="R1223" s="164">
        <v>45</v>
      </c>
      <c r="S1223" s="164">
        <v>36.200000000000003</v>
      </c>
      <c r="T1223" s="164">
        <v>7.6</v>
      </c>
      <c r="U1223" s="164">
        <v>3</v>
      </c>
      <c r="V1223" s="164">
        <v>4</v>
      </c>
      <c r="W1223" s="165">
        <f t="shared" si="20"/>
        <v>98.8</v>
      </c>
    </row>
    <row r="1224" spans="1:23" s="161" customFormat="1" ht="15" x14ac:dyDescent="0.3">
      <c r="A1224" s="180" t="s">
        <v>3863</v>
      </c>
      <c r="B1224" s="158" t="s">
        <v>3864</v>
      </c>
      <c r="C1224" s="181" t="s">
        <v>3865</v>
      </c>
      <c r="D1224" s="157" t="s">
        <v>211</v>
      </c>
      <c r="E1224" s="8" t="s">
        <v>71</v>
      </c>
      <c r="F1224" s="8" t="s">
        <v>5081</v>
      </c>
      <c r="G1224" s="10" t="s">
        <v>72</v>
      </c>
      <c r="H1224" s="10">
        <v>0</v>
      </c>
      <c r="I1224" s="8" t="s">
        <v>73</v>
      </c>
      <c r="J1224" s="72">
        <v>0</v>
      </c>
      <c r="K1224" s="163">
        <v>625</v>
      </c>
      <c r="L1224" s="163">
        <v>66</v>
      </c>
      <c r="M1224" s="163">
        <v>10</v>
      </c>
      <c r="N1224" s="163">
        <v>538</v>
      </c>
      <c r="O1224" s="163">
        <v>51</v>
      </c>
      <c r="P1224" s="163">
        <v>175</v>
      </c>
      <c r="Q1224" s="164">
        <v>7</v>
      </c>
      <c r="R1224" s="164">
        <v>47</v>
      </c>
      <c r="S1224" s="164">
        <v>33.4</v>
      </c>
      <c r="T1224" s="164">
        <v>7.6</v>
      </c>
      <c r="U1224" s="164">
        <v>3</v>
      </c>
      <c r="V1224" s="164">
        <v>3.6</v>
      </c>
      <c r="W1224" s="165">
        <f t="shared" si="20"/>
        <v>101.6</v>
      </c>
    </row>
    <row r="1225" spans="1:23" s="161" customFormat="1" ht="15" x14ac:dyDescent="0.3">
      <c r="A1225" s="180" t="s">
        <v>3866</v>
      </c>
      <c r="B1225" s="158" t="s">
        <v>3867</v>
      </c>
      <c r="C1225" s="181" t="s">
        <v>3868</v>
      </c>
      <c r="D1225" s="157" t="s">
        <v>211</v>
      </c>
      <c r="E1225" s="8" t="s">
        <v>71</v>
      </c>
      <c r="F1225" s="8" t="s">
        <v>5081</v>
      </c>
      <c r="G1225" s="10" t="s">
        <v>72</v>
      </c>
      <c r="H1225" s="10">
        <v>0</v>
      </c>
      <c r="I1225" s="8" t="s">
        <v>73</v>
      </c>
      <c r="J1225" s="72">
        <v>0</v>
      </c>
      <c r="K1225" s="163">
        <v>605</v>
      </c>
      <c r="L1225" s="163">
        <v>63</v>
      </c>
      <c r="M1225" s="163">
        <v>8</v>
      </c>
      <c r="N1225" s="163">
        <v>323</v>
      </c>
      <c r="O1225" s="163">
        <v>45</v>
      </c>
      <c r="P1225" s="163">
        <v>156</v>
      </c>
      <c r="Q1225" s="164">
        <v>5</v>
      </c>
      <c r="R1225" s="164">
        <v>50</v>
      </c>
      <c r="S1225" s="164">
        <v>44.2</v>
      </c>
      <c r="T1225" s="164">
        <v>9.3000000000000007</v>
      </c>
      <c r="U1225" s="164">
        <v>3</v>
      </c>
      <c r="V1225" s="164">
        <v>3</v>
      </c>
      <c r="W1225" s="165">
        <f t="shared" si="20"/>
        <v>114.5</v>
      </c>
    </row>
    <row r="1226" spans="1:23" s="161" customFormat="1" ht="15" x14ac:dyDescent="0.3">
      <c r="A1226" s="180" t="s">
        <v>3869</v>
      </c>
      <c r="B1226" s="158" t="s">
        <v>3870</v>
      </c>
      <c r="C1226" s="181" t="s">
        <v>3871</v>
      </c>
      <c r="D1226" s="157" t="s">
        <v>211</v>
      </c>
      <c r="E1226" s="8" t="s">
        <v>71</v>
      </c>
      <c r="F1226" s="8" t="s">
        <v>5081</v>
      </c>
      <c r="G1226" s="10" t="s">
        <v>72</v>
      </c>
      <c r="H1226" s="10">
        <v>0</v>
      </c>
      <c r="I1226" s="8" t="s">
        <v>73</v>
      </c>
      <c r="J1226" s="72">
        <v>0</v>
      </c>
      <c r="K1226" s="163">
        <v>275</v>
      </c>
      <c r="L1226" s="163">
        <v>31</v>
      </c>
      <c r="M1226" s="163">
        <v>6</v>
      </c>
      <c r="N1226" s="163">
        <v>171</v>
      </c>
      <c r="O1226" s="163">
        <v>1</v>
      </c>
      <c r="P1226" s="163">
        <v>58</v>
      </c>
      <c r="Q1226" s="164">
        <v>5</v>
      </c>
      <c r="R1226" s="164">
        <v>19</v>
      </c>
      <c r="S1226" s="164">
        <v>13.5</v>
      </c>
      <c r="T1226" s="164">
        <v>1.8</v>
      </c>
      <c r="U1226" s="164">
        <v>2</v>
      </c>
      <c r="V1226" s="164">
        <v>2</v>
      </c>
      <c r="W1226" s="165">
        <f t="shared" si="20"/>
        <v>43.3</v>
      </c>
    </row>
    <row r="1227" spans="1:23" s="161" customFormat="1" ht="15" x14ac:dyDescent="0.3">
      <c r="A1227" s="180" t="s">
        <v>3872</v>
      </c>
      <c r="B1227" s="158" t="s">
        <v>3873</v>
      </c>
      <c r="C1227" s="181" t="s">
        <v>3874</v>
      </c>
      <c r="D1227" s="157" t="s">
        <v>211</v>
      </c>
      <c r="E1227" s="8" t="s">
        <v>71</v>
      </c>
      <c r="F1227" s="8" t="s">
        <v>5081</v>
      </c>
      <c r="G1227" s="10" t="s">
        <v>72</v>
      </c>
      <c r="H1227" s="10">
        <v>0</v>
      </c>
      <c r="I1227" s="8" t="s">
        <v>73</v>
      </c>
      <c r="J1227" s="72">
        <v>0</v>
      </c>
      <c r="K1227" s="163">
        <v>820</v>
      </c>
      <c r="L1227" s="163">
        <v>31</v>
      </c>
      <c r="M1227" s="163">
        <v>6</v>
      </c>
      <c r="N1227" s="163">
        <v>475</v>
      </c>
      <c r="O1227" s="163">
        <v>42</v>
      </c>
      <c r="P1227" s="163">
        <v>203</v>
      </c>
      <c r="Q1227" s="164">
        <v>4</v>
      </c>
      <c r="R1227" s="164">
        <v>59</v>
      </c>
      <c r="S1227" s="164">
        <v>24.4</v>
      </c>
      <c r="T1227" s="164">
        <v>7</v>
      </c>
      <c r="U1227" s="164">
        <v>3</v>
      </c>
      <c r="V1227" s="164">
        <v>3</v>
      </c>
      <c r="W1227" s="165">
        <f t="shared" ref="W1227:W1290" si="21">SUM(Q1227:V1227)</f>
        <v>100.4</v>
      </c>
    </row>
    <row r="1228" spans="1:23" s="161" customFormat="1" ht="15" x14ac:dyDescent="0.3">
      <c r="A1228" s="180" t="s">
        <v>3875</v>
      </c>
      <c r="B1228" s="158" t="s">
        <v>3876</v>
      </c>
      <c r="C1228" s="181" t="s">
        <v>3877</v>
      </c>
      <c r="D1228" s="157" t="s">
        <v>212</v>
      </c>
      <c r="E1228" s="8" t="s">
        <v>5082</v>
      </c>
      <c r="F1228" s="8" t="s">
        <v>5083</v>
      </c>
      <c r="G1228" s="10" t="s">
        <v>72</v>
      </c>
      <c r="H1228" s="10">
        <v>0</v>
      </c>
      <c r="I1228" s="8" t="s">
        <v>73</v>
      </c>
      <c r="J1228" s="72">
        <v>0</v>
      </c>
      <c r="K1228" s="163">
        <v>977</v>
      </c>
      <c r="L1228" s="163">
        <v>0</v>
      </c>
      <c r="M1228" s="163">
        <v>0</v>
      </c>
      <c r="N1228" s="163">
        <v>803</v>
      </c>
      <c r="O1228" s="163">
        <v>112</v>
      </c>
      <c r="P1228" s="163">
        <v>295</v>
      </c>
      <c r="Q1228" s="164">
        <v>7</v>
      </c>
      <c r="R1228" s="164">
        <v>72</v>
      </c>
      <c r="S1228" s="164">
        <v>24.6</v>
      </c>
      <c r="T1228" s="164">
        <v>6.8</v>
      </c>
      <c r="U1228" s="164">
        <v>5</v>
      </c>
      <c r="V1228" s="164">
        <v>5</v>
      </c>
      <c r="W1228" s="165">
        <f t="shared" si="21"/>
        <v>120.39999999999999</v>
      </c>
    </row>
    <row r="1229" spans="1:23" s="161" customFormat="1" ht="30" x14ac:dyDescent="0.3">
      <c r="A1229" s="180" t="s">
        <v>3878</v>
      </c>
      <c r="B1229" s="158" t="s">
        <v>3879</v>
      </c>
      <c r="C1229" s="181" t="s">
        <v>3880</v>
      </c>
      <c r="D1229" s="157" t="s">
        <v>211</v>
      </c>
      <c r="E1229" s="8" t="s">
        <v>71</v>
      </c>
      <c r="F1229" s="8" t="s">
        <v>5090</v>
      </c>
      <c r="G1229" s="10" t="s">
        <v>73</v>
      </c>
      <c r="H1229" s="10" t="s">
        <v>73</v>
      </c>
      <c r="I1229" s="8" t="s">
        <v>73</v>
      </c>
      <c r="J1229" s="72">
        <v>0</v>
      </c>
      <c r="K1229" s="163">
        <v>254</v>
      </c>
      <c r="L1229" s="163">
        <v>15</v>
      </c>
      <c r="M1229" s="163">
        <v>2</v>
      </c>
      <c r="N1229" s="163">
        <v>69</v>
      </c>
      <c r="O1229" s="163">
        <v>5</v>
      </c>
      <c r="P1229" s="163">
        <v>46</v>
      </c>
      <c r="Q1229" s="164">
        <v>3</v>
      </c>
      <c r="R1229" s="164">
        <v>14.5</v>
      </c>
      <c r="S1229" s="164">
        <v>14.5</v>
      </c>
      <c r="T1229" s="164">
        <v>2.4</v>
      </c>
      <c r="U1229" s="164">
        <v>1</v>
      </c>
      <c r="V1229" s="164">
        <v>1</v>
      </c>
      <c r="W1229" s="165">
        <f t="shared" si="21"/>
        <v>36.4</v>
      </c>
    </row>
    <row r="1230" spans="1:23" s="161" customFormat="1" ht="30" x14ac:dyDescent="0.3">
      <c r="A1230" s="180" t="s">
        <v>3881</v>
      </c>
      <c r="B1230" s="158" t="s">
        <v>3882</v>
      </c>
      <c r="C1230" s="181" t="s">
        <v>3883</v>
      </c>
      <c r="D1230" s="157" t="s">
        <v>212</v>
      </c>
      <c r="E1230" s="8" t="s">
        <v>5082</v>
      </c>
      <c r="F1230" s="8" t="s">
        <v>5083</v>
      </c>
      <c r="G1230" s="10" t="s">
        <v>72</v>
      </c>
      <c r="H1230" s="10">
        <v>0</v>
      </c>
      <c r="I1230" s="8" t="s">
        <v>73</v>
      </c>
      <c r="J1230" s="72">
        <v>0</v>
      </c>
      <c r="K1230" s="163">
        <v>448</v>
      </c>
      <c r="L1230" s="163">
        <v>0</v>
      </c>
      <c r="M1230" s="163">
        <v>0</v>
      </c>
      <c r="N1230" s="163">
        <v>166</v>
      </c>
      <c r="O1230" s="163">
        <v>5</v>
      </c>
      <c r="P1230" s="163">
        <v>105</v>
      </c>
      <c r="Q1230" s="164">
        <v>3</v>
      </c>
      <c r="R1230" s="164">
        <v>32</v>
      </c>
      <c r="S1230" s="164">
        <v>4.5999999999999996</v>
      </c>
      <c r="T1230" s="164">
        <v>2</v>
      </c>
      <c r="U1230" s="164">
        <v>2</v>
      </c>
      <c r="V1230" s="164">
        <v>2</v>
      </c>
      <c r="W1230" s="165">
        <f t="shared" si="21"/>
        <v>45.6</v>
      </c>
    </row>
    <row r="1231" spans="1:23" s="161" customFormat="1" ht="30" x14ac:dyDescent="0.3">
      <c r="A1231" s="180" t="s">
        <v>3884</v>
      </c>
      <c r="B1231" s="158" t="s">
        <v>3885</v>
      </c>
      <c r="C1231" s="181" t="s">
        <v>3886</v>
      </c>
      <c r="D1231" s="157" t="s">
        <v>86</v>
      </c>
      <c r="E1231" s="8" t="s">
        <v>5085</v>
      </c>
      <c r="F1231" s="8" t="s">
        <v>5084</v>
      </c>
      <c r="G1231" s="10" t="s">
        <v>72</v>
      </c>
      <c r="H1231" s="10">
        <v>0</v>
      </c>
      <c r="I1231" s="8" t="s">
        <v>73</v>
      </c>
      <c r="J1231" s="72">
        <v>0</v>
      </c>
      <c r="K1231" s="163">
        <v>436</v>
      </c>
      <c r="L1231" s="163">
        <v>0</v>
      </c>
      <c r="M1231" s="163">
        <v>0</v>
      </c>
      <c r="N1231" s="163">
        <v>196</v>
      </c>
      <c r="O1231" s="163">
        <v>2</v>
      </c>
      <c r="P1231" s="163">
        <v>111</v>
      </c>
      <c r="Q1231" s="164">
        <v>5</v>
      </c>
      <c r="R1231" s="164">
        <v>30</v>
      </c>
      <c r="S1231" s="164">
        <v>15</v>
      </c>
      <c r="T1231" s="164">
        <v>3</v>
      </c>
      <c r="U1231" s="164">
        <v>2</v>
      </c>
      <c r="V1231" s="164">
        <v>3</v>
      </c>
      <c r="W1231" s="165">
        <f t="shared" si="21"/>
        <v>58</v>
      </c>
    </row>
    <row r="1232" spans="1:23" s="161" customFormat="1" ht="15" x14ac:dyDescent="0.3">
      <c r="A1232" s="180" t="s">
        <v>3887</v>
      </c>
      <c r="B1232" s="158" t="s">
        <v>3888</v>
      </c>
      <c r="C1232" s="181" t="s">
        <v>3889</v>
      </c>
      <c r="D1232" s="157" t="s">
        <v>211</v>
      </c>
      <c r="E1232" s="8" t="s">
        <v>71</v>
      </c>
      <c r="F1232" s="8" t="s">
        <v>5081</v>
      </c>
      <c r="G1232" s="10" t="s">
        <v>72</v>
      </c>
      <c r="H1232" s="10">
        <v>0</v>
      </c>
      <c r="I1232" s="8" t="s">
        <v>73</v>
      </c>
      <c r="J1232" s="72">
        <v>0</v>
      </c>
      <c r="K1232" s="163">
        <v>381</v>
      </c>
      <c r="L1232" s="163">
        <v>31</v>
      </c>
      <c r="M1232" s="163">
        <v>7</v>
      </c>
      <c r="N1232" s="163">
        <v>232</v>
      </c>
      <c r="O1232" s="163">
        <v>15</v>
      </c>
      <c r="P1232" s="163">
        <v>101</v>
      </c>
      <c r="Q1232" s="164">
        <v>3</v>
      </c>
      <c r="R1232" s="164">
        <v>28</v>
      </c>
      <c r="S1232" s="164">
        <v>27.4</v>
      </c>
      <c r="T1232" s="164">
        <v>2.8</v>
      </c>
      <c r="U1232" s="164">
        <v>2</v>
      </c>
      <c r="V1232" s="164">
        <v>2</v>
      </c>
      <c r="W1232" s="165">
        <f t="shared" si="21"/>
        <v>65.199999999999989</v>
      </c>
    </row>
    <row r="1233" spans="1:23" s="161" customFormat="1" ht="30" x14ac:dyDescent="0.3">
      <c r="A1233" s="180" t="s">
        <v>3890</v>
      </c>
      <c r="B1233" s="158" t="s">
        <v>3891</v>
      </c>
      <c r="C1233" s="181" t="s">
        <v>3892</v>
      </c>
      <c r="D1233" s="157" t="s">
        <v>211</v>
      </c>
      <c r="E1233" s="8" t="s">
        <v>71</v>
      </c>
      <c r="F1233" s="8" t="s">
        <v>5087</v>
      </c>
      <c r="G1233" s="10" t="s">
        <v>73</v>
      </c>
      <c r="H1233" s="10" t="s">
        <v>73</v>
      </c>
      <c r="I1233" s="8" t="s">
        <v>73</v>
      </c>
      <c r="J1233" s="72">
        <v>0</v>
      </c>
      <c r="K1233" s="163">
        <v>158</v>
      </c>
      <c r="L1233" s="163">
        <v>31</v>
      </c>
      <c r="M1233" s="163">
        <v>3</v>
      </c>
      <c r="N1233" s="163">
        <v>123</v>
      </c>
      <c r="O1233" s="163">
        <v>14</v>
      </c>
      <c r="P1233" s="163">
        <v>25</v>
      </c>
      <c r="Q1233" s="164">
        <v>3</v>
      </c>
      <c r="R1233" s="164">
        <v>12</v>
      </c>
      <c r="S1233" s="164">
        <v>10.5</v>
      </c>
      <c r="T1233" s="164">
        <v>0.9</v>
      </c>
      <c r="U1233" s="164">
        <v>1</v>
      </c>
      <c r="V1233" s="164">
        <v>1</v>
      </c>
      <c r="W1233" s="165">
        <f t="shared" si="21"/>
        <v>28.4</v>
      </c>
    </row>
    <row r="1234" spans="1:23" s="161" customFormat="1" ht="15" x14ac:dyDescent="0.3">
      <c r="A1234" s="180" t="s">
        <v>3893</v>
      </c>
      <c r="B1234" s="158" t="s">
        <v>3894</v>
      </c>
      <c r="C1234" s="181" t="s">
        <v>3895</v>
      </c>
      <c r="D1234" s="157" t="s">
        <v>211</v>
      </c>
      <c r="E1234" s="8" t="s">
        <v>71</v>
      </c>
      <c r="F1234" s="8" t="s">
        <v>5081</v>
      </c>
      <c r="G1234" s="10" t="s">
        <v>72</v>
      </c>
      <c r="H1234" s="10">
        <v>0</v>
      </c>
      <c r="I1234" s="8" t="s">
        <v>73</v>
      </c>
      <c r="J1234" s="72">
        <v>0</v>
      </c>
      <c r="K1234" s="163">
        <v>870</v>
      </c>
      <c r="L1234" s="163">
        <v>15</v>
      </c>
      <c r="M1234" s="163">
        <v>3</v>
      </c>
      <c r="N1234" s="163">
        <v>499</v>
      </c>
      <c r="O1234" s="163">
        <v>102</v>
      </c>
      <c r="P1234" s="163">
        <v>229</v>
      </c>
      <c r="Q1234" s="164">
        <v>14</v>
      </c>
      <c r="R1234" s="164">
        <v>92</v>
      </c>
      <c r="S1234" s="164">
        <v>42.6</v>
      </c>
      <c r="T1234" s="164">
        <v>8.9</v>
      </c>
      <c r="U1234" s="164">
        <v>3</v>
      </c>
      <c r="V1234" s="164">
        <v>6</v>
      </c>
      <c r="W1234" s="165">
        <f t="shared" si="21"/>
        <v>166.5</v>
      </c>
    </row>
    <row r="1235" spans="1:23" s="161" customFormat="1" ht="15" x14ac:dyDescent="0.3">
      <c r="A1235" s="180" t="s">
        <v>3896</v>
      </c>
      <c r="B1235" s="158" t="s">
        <v>3897</v>
      </c>
      <c r="C1235" s="181" t="s">
        <v>3898</v>
      </c>
      <c r="D1235" s="157" t="s">
        <v>212</v>
      </c>
      <c r="E1235" s="8" t="s">
        <v>5082</v>
      </c>
      <c r="F1235" s="8" t="s">
        <v>5083</v>
      </c>
      <c r="G1235" s="10" t="s">
        <v>72</v>
      </c>
      <c r="H1235" s="10">
        <v>0</v>
      </c>
      <c r="I1235" s="8" t="s">
        <v>73</v>
      </c>
      <c r="J1235" s="72">
        <v>0</v>
      </c>
      <c r="K1235" s="163">
        <v>1500</v>
      </c>
      <c r="L1235" s="163">
        <v>0</v>
      </c>
      <c r="M1235" s="163">
        <v>0</v>
      </c>
      <c r="N1235" s="163">
        <v>966</v>
      </c>
      <c r="O1235" s="163">
        <v>76</v>
      </c>
      <c r="P1235" s="163">
        <v>310</v>
      </c>
      <c r="Q1235" s="164">
        <v>19</v>
      </c>
      <c r="R1235" s="164">
        <v>91</v>
      </c>
      <c r="S1235" s="164">
        <v>56.7</v>
      </c>
      <c r="T1235" s="164">
        <v>10.6</v>
      </c>
      <c r="U1235" s="164">
        <v>5</v>
      </c>
      <c r="V1235" s="164">
        <v>5</v>
      </c>
      <c r="W1235" s="165">
        <f t="shared" si="21"/>
        <v>187.29999999999998</v>
      </c>
    </row>
    <row r="1236" spans="1:23" s="161" customFormat="1" ht="15" x14ac:dyDescent="0.3">
      <c r="A1236" s="180" t="s">
        <v>3899</v>
      </c>
      <c r="B1236" s="158" t="s">
        <v>3900</v>
      </c>
      <c r="C1236" s="181" t="s">
        <v>3901</v>
      </c>
      <c r="D1236" s="157" t="s">
        <v>211</v>
      </c>
      <c r="E1236" s="8" t="s">
        <v>71</v>
      </c>
      <c r="F1236" s="8" t="s">
        <v>5081</v>
      </c>
      <c r="G1236" s="10" t="s">
        <v>72</v>
      </c>
      <c r="H1236" s="10">
        <v>0</v>
      </c>
      <c r="I1236" s="8" t="s">
        <v>73</v>
      </c>
      <c r="J1236" s="72">
        <v>0</v>
      </c>
      <c r="K1236" s="163">
        <v>304</v>
      </c>
      <c r="L1236" s="163">
        <v>0</v>
      </c>
      <c r="M1236" s="163">
        <v>0</v>
      </c>
      <c r="N1236" s="163">
        <v>277</v>
      </c>
      <c r="O1236" s="163">
        <v>70</v>
      </c>
      <c r="P1236" s="163">
        <v>95</v>
      </c>
      <c r="Q1236" s="164">
        <v>5</v>
      </c>
      <c r="R1236" s="164">
        <v>23</v>
      </c>
      <c r="S1236" s="164">
        <v>13.8</v>
      </c>
      <c r="T1236" s="164">
        <v>4.8</v>
      </c>
      <c r="U1236" s="164">
        <v>2</v>
      </c>
      <c r="V1236" s="164">
        <v>2</v>
      </c>
      <c r="W1236" s="165">
        <f t="shared" si="21"/>
        <v>50.599999999999994</v>
      </c>
    </row>
    <row r="1237" spans="1:23" s="161" customFormat="1" ht="15" x14ac:dyDescent="0.3">
      <c r="A1237" s="180" t="s">
        <v>3902</v>
      </c>
      <c r="B1237" s="158" t="s">
        <v>3903</v>
      </c>
      <c r="C1237" s="181" t="s">
        <v>3904</v>
      </c>
      <c r="D1237" s="157" t="s">
        <v>212</v>
      </c>
      <c r="E1237" s="8" t="s">
        <v>5082</v>
      </c>
      <c r="F1237" s="8" t="s">
        <v>5083</v>
      </c>
      <c r="G1237" s="10" t="s">
        <v>72</v>
      </c>
      <c r="H1237" s="10">
        <v>0</v>
      </c>
      <c r="I1237" s="8" t="s">
        <v>73</v>
      </c>
      <c r="J1237" s="72">
        <v>0</v>
      </c>
      <c r="K1237" s="163">
        <v>1380</v>
      </c>
      <c r="L1237" s="163">
        <v>0</v>
      </c>
      <c r="M1237" s="163">
        <v>0</v>
      </c>
      <c r="N1237" s="163">
        <v>533</v>
      </c>
      <c r="O1237" s="163">
        <v>23</v>
      </c>
      <c r="P1237" s="163">
        <v>312</v>
      </c>
      <c r="Q1237" s="164">
        <v>17</v>
      </c>
      <c r="R1237" s="164">
        <v>98</v>
      </c>
      <c r="S1237" s="164">
        <v>57.6</v>
      </c>
      <c r="T1237" s="164">
        <v>10.6</v>
      </c>
      <c r="U1237" s="164">
        <v>5</v>
      </c>
      <c r="V1237" s="164">
        <v>7</v>
      </c>
      <c r="W1237" s="165">
        <f t="shared" si="21"/>
        <v>195.2</v>
      </c>
    </row>
    <row r="1238" spans="1:23" s="161" customFormat="1" ht="15" x14ac:dyDescent="0.3">
      <c r="A1238" s="180" t="s">
        <v>3905</v>
      </c>
      <c r="B1238" s="158" t="s">
        <v>3906</v>
      </c>
      <c r="C1238" s="181" t="s">
        <v>3907</v>
      </c>
      <c r="D1238" s="157" t="s">
        <v>211</v>
      </c>
      <c r="E1238" s="8" t="s">
        <v>71</v>
      </c>
      <c r="F1238" s="8" t="s">
        <v>5081</v>
      </c>
      <c r="G1238" s="10" t="s">
        <v>72</v>
      </c>
      <c r="H1238" s="10">
        <v>0</v>
      </c>
      <c r="I1238" s="8" t="s">
        <v>73</v>
      </c>
      <c r="J1238" s="72">
        <v>0</v>
      </c>
      <c r="K1238" s="163">
        <v>787</v>
      </c>
      <c r="L1238" s="163">
        <v>31</v>
      </c>
      <c r="M1238" s="163">
        <v>2</v>
      </c>
      <c r="N1238" s="163">
        <v>757</v>
      </c>
      <c r="O1238" s="163">
        <v>68</v>
      </c>
      <c r="P1238" s="163">
        <v>261</v>
      </c>
      <c r="Q1238" s="164">
        <v>9</v>
      </c>
      <c r="R1238" s="164">
        <v>65</v>
      </c>
      <c r="S1238" s="164">
        <v>48.3</v>
      </c>
      <c r="T1238" s="164">
        <v>8.5</v>
      </c>
      <c r="U1238" s="164">
        <v>4</v>
      </c>
      <c r="V1238" s="164">
        <v>3</v>
      </c>
      <c r="W1238" s="165">
        <f t="shared" si="21"/>
        <v>137.80000000000001</v>
      </c>
    </row>
    <row r="1239" spans="1:23" s="161" customFormat="1" ht="15" x14ac:dyDescent="0.3">
      <c r="A1239" s="180" t="s">
        <v>3908</v>
      </c>
      <c r="B1239" s="158" t="s">
        <v>3909</v>
      </c>
      <c r="C1239" s="181" t="s">
        <v>3910</v>
      </c>
      <c r="D1239" s="157" t="s">
        <v>84</v>
      </c>
      <c r="E1239" s="8" t="s">
        <v>71</v>
      </c>
      <c r="F1239" s="8" t="s">
        <v>5084</v>
      </c>
      <c r="G1239" s="10" t="s">
        <v>72</v>
      </c>
      <c r="H1239" s="10">
        <v>0</v>
      </c>
      <c r="I1239" s="8" t="s">
        <v>73</v>
      </c>
      <c r="J1239" s="72">
        <v>0</v>
      </c>
      <c r="K1239" s="163">
        <v>1257</v>
      </c>
      <c r="L1239" s="163">
        <v>31</v>
      </c>
      <c r="M1239" s="163">
        <v>4</v>
      </c>
      <c r="N1239" s="163">
        <v>594</v>
      </c>
      <c r="O1239" s="163">
        <v>18</v>
      </c>
      <c r="P1239" s="163">
        <v>363</v>
      </c>
      <c r="Q1239" s="164">
        <v>7.9</v>
      </c>
      <c r="R1239" s="164">
        <v>75</v>
      </c>
      <c r="S1239" s="164">
        <v>68</v>
      </c>
      <c r="T1239" s="164">
        <v>8.5</v>
      </c>
      <c r="U1239" s="164">
        <v>4</v>
      </c>
      <c r="V1239" s="164">
        <v>2.7</v>
      </c>
      <c r="W1239" s="165">
        <f t="shared" si="21"/>
        <v>166.1</v>
      </c>
    </row>
    <row r="1240" spans="1:23" s="161" customFormat="1" ht="15" x14ac:dyDescent="0.3">
      <c r="A1240" s="180" t="s">
        <v>3911</v>
      </c>
      <c r="B1240" s="158" t="s">
        <v>3912</v>
      </c>
      <c r="C1240" s="181" t="s">
        <v>3913</v>
      </c>
      <c r="D1240" s="157" t="s">
        <v>5079</v>
      </c>
      <c r="E1240" s="8" t="s">
        <v>92</v>
      </c>
      <c r="F1240" s="8" t="s">
        <v>92</v>
      </c>
      <c r="G1240" s="10" t="s">
        <v>72</v>
      </c>
      <c r="H1240" s="10">
        <v>0</v>
      </c>
      <c r="I1240" s="8" t="s">
        <v>73</v>
      </c>
      <c r="J1240" s="72">
        <v>0</v>
      </c>
      <c r="K1240" s="163">
        <v>521</v>
      </c>
      <c r="L1240" s="163">
        <v>21</v>
      </c>
      <c r="M1240" s="163">
        <v>21</v>
      </c>
      <c r="N1240" s="163">
        <v>447</v>
      </c>
      <c r="O1240" s="163">
        <v>70</v>
      </c>
      <c r="P1240" s="163">
        <v>521</v>
      </c>
      <c r="Q1240" s="164">
        <v>42</v>
      </c>
      <c r="R1240" s="164">
        <v>109</v>
      </c>
      <c r="S1240" s="164">
        <v>192.8</v>
      </c>
      <c r="T1240" s="164">
        <v>41.6</v>
      </c>
      <c r="U1240" s="164">
        <v>5</v>
      </c>
      <c r="V1240" s="164">
        <v>5</v>
      </c>
      <c r="W1240" s="165">
        <f t="shared" si="21"/>
        <v>395.40000000000003</v>
      </c>
    </row>
    <row r="1241" spans="1:23" s="161" customFormat="1" ht="15" x14ac:dyDescent="0.3">
      <c r="A1241" s="180" t="s">
        <v>3914</v>
      </c>
      <c r="B1241" s="158" t="s">
        <v>3915</v>
      </c>
      <c r="C1241" s="181" t="s">
        <v>3916</v>
      </c>
      <c r="D1241" s="157" t="s">
        <v>86</v>
      </c>
      <c r="E1241" s="8" t="s">
        <v>5085</v>
      </c>
      <c r="F1241" s="8" t="s">
        <v>5084</v>
      </c>
      <c r="G1241" s="10" t="s">
        <v>72</v>
      </c>
      <c r="H1241" s="10">
        <v>0</v>
      </c>
      <c r="I1241" s="8" t="s">
        <v>73</v>
      </c>
      <c r="J1241" s="72">
        <v>0</v>
      </c>
      <c r="K1241" s="163">
        <v>3023</v>
      </c>
      <c r="L1241" s="163">
        <v>0</v>
      </c>
      <c r="M1241" s="163">
        <v>0</v>
      </c>
      <c r="N1241" s="163">
        <v>1797</v>
      </c>
      <c r="O1241" s="163">
        <v>133</v>
      </c>
      <c r="P1241" s="163">
        <v>672</v>
      </c>
      <c r="Q1241" s="164">
        <v>26</v>
      </c>
      <c r="R1241" s="164">
        <v>165</v>
      </c>
      <c r="S1241" s="164">
        <v>67.900000000000006</v>
      </c>
      <c r="T1241" s="164">
        <v>22.8</v>
      </c>
      <c r="U1241" s="164">
        <v>12</v>
      </c>
      <c r="V1241" s="164">
        <v>16</v>
      </c>
      <c r="W1241" s="165">
        <f t="shared" si="21"/>
        <v>309.7</v>
      </c>
    </row>
    <row r="1242" spans="1:23" s="161" customFormat="1" ht="15" x14ac:dyDescent="0.3">
      <c r="A1242" s="180" t="s">
        <v>3917</v>
      </c>
      <c r="B1242" s="158" t="s">
        <v>3918</v>
      </c>
      <c r="C1242" s="181" t="s">
        <v>3919</v>
      </c>
      <c r="D1242" s="157" t="s">
        <v>86</v>
      </c>
      <c r="E1242" s="8" t="s">
        <v>5085</v>
      </c>
      <c r="F1242" s="8" t="s">
        <v>5084</v>
      </c>
      <c r="G1242" s="10" t="s">
        <v>72</v>
      </c>
      <c r="H1242" s="10">
        <v>0</v>
      </c>
      <c r="I1242" s="8" t="s">
        <v>73</v>
      </c>
      <c r="J1242" s="72">
        <v>0</v>
      </c>
      <c r="K1242" s="163">
        <v>1403</v>
      </c>
      <c r="L1242" s="163">
        <v>0</v>
      </c>
      <c r="M1242" s="163">
        <v>0</v>
      </c>
      <c r="N1242" s="163">
        <v>1023</v>
      </c>
      <c r="O1242" s="163">
        <v>111</v>
      </c>
      <c r="P1242" s="163">
        <v>370</v>
      </c>
      <c r="Q1242" s="164">
        <v>15</v>
      </c>
      <c r="R1242" s="164">
        <v>84</v>
      </c>
      <c r="S1242" s="164">
        <v>43.3</v>
      </c>
      <c r="T1242" s="164">
        <v>14.9</v>
      </c>
      <c r="U1242" s="164">
        <v>10</v>
      </c>
      <c r="V1242" s="164">
        <v>14</v>
      </c>
      <c r="W1242" s="165">
        <f t="shared" si="21"/>
        <v>181.20000000000002</v>
      </c>
    </row>
    <row r="1243" spans="1:23" s="161" customFormat="1" ht="15" x14ac:dyDescent="0.3">
      <c r="A1243" s="180" t="s">
        <v>3920</v>
      </c>
      <c r="B1243" s="158" t="s">
        <v>3921</v>
      </c>
      <c r="C1243" s="181" t="s">
        <v>3922</v>
      </c>
      <c r="D1243" s="157" t="s">
        <v>86</v>
      </c>
      <c r="E1243" s="8" t="s">
        <v>5085</v>
      </c>
      <c r="F1243" s="8" t="s">
        <v>5084</v>
      </c>
      <c r="G1243" s="10" t="s">
        <v>72</v>
      </c>
      <c r="H1243" s="10">
        <v>0</v>
      </c>
      <c r="I1243" s="8" t="s">
        <v>73</v>
      </c>
      <c r="J1243" s="72">
        <v>0</v>
      </c>
      <c r="K1243" s="163">
        <v>2590</v>
      </c>
      <c r="L1243" s="163">
        <v>0</v>
      </c>
      <c r="M1243" s="163">
        <v>0</v>
      </c>
      <c r="N1243" s="163">
        <v>1940</v>
      </c>
      <c r="O1243" s="163">
        <v>204</v>
      </c>
      <c r="P1243" s="163">
        <v>494</v>
      </c>
      <c r="Q1243" s="164">
        <v>17</v>
      </c>
      <c r="R1243" s="164">
        <v>132</v>
      </c>
      <c r="S1243" s="164">
        <v>30.4</v>
      </c>
      <c r="T1243" s="164">
        <v>15</v>
      </c>
      <c r="U1243" s="164">
        <v>12</v>
      </c>
      <c r="V1243" s="164">
        <v>14</v>
      </c>
      <c r="W1243" s="165">
        <f t="shared" si="21"/>
        <v>220.4</v>
      </c>
    </row>
    <row r="1244" spans="1:23" s="161" customFormat="1" ht="15" x14ac:dyDescent="0.3">
      <c r="A1244" s="180" t="s">
        <v>3923</v>
      </c>
      <c r="B1244" s="158" t="s">
        <v>3924</v>
      </c>
      <c r="C1244" s="181" t="s">
        <v>3925</v>
      </c>
      <c r="D1244" s="157" t="s">
        <v>86</v>
      </c>
      <c r="E1244" s="8" t="s">
        <v>5085</v>
      </c>
      <c r="F1244" s="8" t="s">
        <v>5084</v>
      </c>
      <c r="G1244" s="10" t="s">
        <v>72</v>
      </c>
      <c r="H1244" s="10">
        <v>0</v>
      </c>
      <c r="I1244" s="8" t="s">
        <v>73</v>
      </c>
      <c r="J1244" s="72">
        <v>0</v>
      </c>
      <c r="K1244" s="163">
        <v>3721</v>
      </c>
      <c r="L1244" s="163">
        <v>0</v>
      </c>
      <c r="M1244" s="163">
        <v>0</v>
      </c>
      <c r="N1244" s="163">
        <v>1322</v>
      </c>
      <c r="O1244" s="163">
        <v>46</v>
      </c>
      <c r="P1244" s="163">
        <v>715</v>
      </c>
      <c r="Q1244" s="164">
        <v>17</v>
      </c>
      <c r="R1244" s="164">
        <v>198</v>
      </c>
      <c r="S1244" s="164">
        <v>95.7</v>
      </c>
      <c r="T1244" s="164">
        <v>22.7</v>
      </c>
      <c r="U1244" s="164">
        <v>13</v>
      </c>
      <c r="V1244" s="164">
        <v>15.9</v>
      </c>
      <c r="W1244" s="165">
        <f t="shared" si="21"/>
        <v>362.29999999999995</v>
      </c>
    </row>
    <row r="1245" spans="1:23" s="161" customFormat="1" ht="15" x14ac:dyDescent="0.3">
      <c r="A1245" s="180" t="s">
        <v>3926</v>
      </c>
      <c r="B1245" s="158" t="s">
        <v>3927</v>
      </c>
      <c r="C1245" s="181" t="s">
        <v>3928</v>
      </c>
      <c r="D1245" s="157" t="s">
        <v>86</v>
      </c>
      <c r="E1245" s="8" t="s">
        <v>5085</v>
      </c>
      <c r="F1245" s="8" t="s">
        <v>5084</v>
      </c>
      <c r="G1245" s="10" t="s">
        <v>72</v>
      </c>
      <c r="H1245" s="10">
        <v>0</v>
      </c>
      <c r="I1245" s="8" t="s">
        <v>73</v>
      </c>
      <c r="J1245" s="72">
        <v>0</v>
      </c>
      <c r="K1245" s="163">
        <v>3224</v>
      </c>
      <c r="L1245" s="163">
        <v>0</v>
      </c>
      <c r="M1245" s="163">
        <v>0</v>
      </c>
      <c r="N1245" s="163">
        <v>1802</v>
      </c>
      <c r="O1245" s="163">
        <v>88</v>
      </c>
      <c r="P1245" s="163">
        <v>706</v>
      </c>
      <c r="Q1245" s="164">
        <v>23</v>
      </c>
      <c r="R1245" s="164">
        <v>154</v>
      </c>
      <c r="S1245" s="164">
        <v>119.6</v>
      </c>
      <c r="T1245" s="164">
        <v>20.7</v>
      </c>
      <c r="U1245" s="164">
        <v>14</v>
      </c>
      <c r="V1245" s="164">
        <v>11</v>
      </c>
      <c r="W1245" s="165">
        <f t="shared" si="21"/>
        <v>342.3</v>
      </c>
    </row>
    <row r="1246" spans="1:23" s="161" customFormat="1" ht="15" x14ac:dyDescent="0.3">
      <c r="A1246" s="180" t="s">
        <v>3929</v>
      </c>
      <c r="B1246" s="158" t="s">
        <v>3930</v>
      </c>
      <c r="C1246" s="181" t="s">
        <v>3931</v>
      </c>
      <c r="D1246" s="157" t="s">
        <v>86</v>
      </c>
      <c r="E1246" s="8" t="s">
        <v>5085</v>
      </c>
      <c r="F1246" s="8" t="s">
        <v>5084</v>
      </c>
      <c r="G1246" s="10" t="s">
        <v>72</v>
      </c>
      <c r="H1246" s="10">
        <v>0</v>
      </c>
      <c r="I1246" s="8" t="s">
        <v>73</v>
      </c>
      <c r="J1246" s="72">
        <v>0</v>
      </c>
      <c r="K1246" s="163">
        <v>168</v>
      </c>
      <c r="L1246" s="163">
        <v>0</v>
      </c>
      <c r="M1246" s="163">
        <v>0</v>
      </c>
      <c r="N1246" s="163">
        <v>120</v>
      </c>
      <c r="O1246" s="163">
        <v>2</v>
      </c>
      <c r="P1246" s="163">
        <v>52</v>
      </c>
      <c r="Q1246" s="164">
        <v>0</v>
      </c>
      <c r="R1246" s="164">
        <v>13</v>
      </c>
      <c r="S1246" s="164">
        <v>1.9</v>
      </c>
      <c r="T1246" s="164">
        <v>1</v>
      </c>
      <c r="U1246" s="164">
        <v>2</v>
      </c>
      <c r="V1246" s="164">
        <v>1</v>
      </c>
      <c r="W1246" s="165">
        <f t="shared" si="21"/>
        <v>18.899999999999999</v>
      </c>
    </row>
    <row r="1247" spans="1:23" s="161" customFormat="1" ht="30" x14ac:dyDescent="0.3">
      <c r="A1247" s="180" t="s">
        <v>3932</v>
      </c>
      <c r="B1247" s="158" t="s">
        <v>3933</v>
      </c>
      <c r="C1247" s="181" t="s">
        <v>3934</v>
      </c>
      <c r="D1247" s="157" t="s">
        <v>86</v>
      </c>
      <c r="E1247" s="8" t="s">
        <v>5085</v>
      </c>
      <c r="F1247" s="8" t="s">
        <v>5084</v>
      </c>
      <c r="G1247" s="10" t="s">
        <v>72</v>
      </c>
      <c r="H1247" s="10">
        <v>0</v>
      </c>
      <c r="I1247" s="8" t="s">
        <v>73</v>
      </c>
      <c r="J1247" s="72">
        <v>0</v>
      </c>
      <c r="K1247" s="163">
        <v>832</v>
      </c>
      <c r="L1247" s="163">
        <v>0</v>
      </c>
      <c r="M1247" s="163">
        <v>0</v>
      </c>
      <c r="N1247" s="163">
        <v>560</v>
      </c>
      <c r="O1247" s="163">
        <v>53</v>
      </c>
      <c r="P1247" s="163">
        <v>248</v>
      </c>
      <c r="Q1247" s="164">
        <v>15</v>
      </c>
      <c r="R1247" s="164">
        <v>44</v>
      </c>
      <c r="S1247" s="164">
        <v>28</v>
      </c>
      <c r="T1247" s="164">
        <v>5</v>
      </c>
      <c r="U1247" s="164">
        <v>5</v>
      </c>
      <c r="V1247" s="164">
        <v>10</v>
      </c>
      <c r="W1247" s="165">
        <f t="shared" si="21"/>
        <v>107</v>
      </c>
    </row>
    <row r="1248" spans="1:23" s="161" customFormat="1" ht="15" x14ac:dyDescent="0.3">
      <c r="A1248" s="180" t="s">
        <v>3935</v>
      </c>
      <c r="B1248" s="158" t="s">
        <v>3936</v>
      </c>
      <c r="C1248" s="181" t="s">
        <v>3937</v>
      </c>
      <c r="D1248" s="157" t="s">
        <v>86</v>
      </c>
      <c r="E1248" s="8" t="s">
        <v>5085</v>
      </c>
      <c r="F1248" s="8" t="s">
        <v>5084</v>
      </c>
      <c r="G1248" s="10" t="s">
        <v>72</v>
      </c>
      <c r="H1248" s="10">
        <v>0</v>
      </c>
      <c r="I1248" s="8" t="s">
        <v>73</v>
      </c>
      <c r="J1248" s="72">
        <v>0</v>
      </c>
      <c r="K1248" s="163">
        <v>1335</v>
      </c>
      <c r="L1248" s="163">
        <v>0</v>
      </c>
      <c r="M1248" s="163">
        <v>0</v>
      </c>
      <c r="N1248" s="163">
        <v>545</v>
      </c>
      <c r="O1248" s="163">
        <v>0</v>
      </c>
      <c r="P1248" s="163">
        <v>16</v>
      </c>
      <c r="Q1248" s="164">
        <v>7</v>
      </c>
      <c r="R1248" s="164">
        <v>55</v>
      </c>
      <c r="S1248" s="164">
        <v>10.8</v>
      </c>
      <c r="T1248" s="164">
        <v>6.9</v>
      </c>
      <c r="U1248" s="164">
        <v>6</v>
      </c>
      <c r="V1248" s="164">
        <v>6.9</v>
      </c>
      <c r="W1248" s="165">
        <f t="shared" si="21"/>
        <v>92.600000000000009</v>
      </c>
    </row>
    <row r="1249" spans="1:23" s="161" customFormat="1" ht="15" x14ac:dyDescent="0.3">
      <c r="A1249" s="180" t="s">
        <v>1167</v>
      </c>
      <c r="B1249" s="158" t="s">
        <v>3938</v>
      </c>
      <c r="C1249" s="181" t="s">
        <v>3939</v>
      </c>
      <c r="D1249" s="157" t="s">
        <v>86</v>
      </c>
      <c r="E1249" s="8" t="s">
        <v>5085</v>
      </c>
      <c r="F1249" s="8" t="s">
        <v>5084</v>
      </c>
      <c r="G1249" s="10" t="s">
        <v>72</v>
      </c>
      <c r="H1249" s="10">
        <v>0</v>
      </c>
      <c r="I1249" s="8" t="s">
        <v>73</v>
      </c>
      <c r="J1249" s="72">
        <v>0</v>
      </c>
      <c r="K1249" s="163">
        <v>205</v>
      </c>
      <c r="L1249" s="163">
        <v>0</v>
      </c>
      <c r="M1249" s="163">
        <v>0</v>
      </c>
      <c r="N1249" s="163">
        <v>121</v>
      </c>
      <c r="O1249" s="163">
        <v>10</v>
      </c>
      <c r="P1249" s="163">
        <v>4</v>
      </c>
      <c r="Q1249" s="164" t="s">
        <v>5093</v>
      </c>
      <c r="R1249" s="164" t="s">
        <v>5093</v>
      </c>
      <c r="S1249" s="164" t="s">
        <v>5093</v>
      </c>
      <c r="T1249" s="164">
        <v>1</v>
      </c>
      <c r="U1249" s="164" t="s">
        <v>5093</v>
      </c>
      <c r="V1249" s="164" t="s">
        <v>5093</v>
      </c>
      <c r="W1249" s="165">
        <f t="shared" si="21"/>
        <v>1</v>
      </c>
    </row>
    <row r="1250" spans="1:23" s="161" customFormat="1" ht="15" x14ac:dyDescent="0.3">
      <c r="A1250" s="180" t="s">
        <v>3940</v>
      </c>
      <c r="B1250" s="158" t="s">
        <v>3941</v>
      </c>
      <c r="C1250" s="181" t="s">
        <v>3942</v>
      </c>
      <c r="D1250" s="157" t="s">
        <v>5079</v>
      </c>
      <c r="E1250" s="8" t="s">
        <v>92</v>
      </c>
      <c r="F1250" s="8" t="s">
        <v>92</v>
      </c>
      <c r="G1250" s="10" t="s">
        <v>72</v>
      </c>
      <c r="H1250" s="10">
        <v>0</v>
      </c>
      <c r="I1250" s="8" t="s">
        <v>73</v>
      </c>
      <c r="J1250" s="72">
        <v>0</v>
      </c>
      <c r="K1250" s="163">
        <v>500</v>
      </c>
      <c r="L1250" s="163">
        <v>0</v>
      </c>
      <c r="M1250" s="163">
        <v>0</v>
      </c>
      <c r="N1250" s="163">
        <v>465</v>
      </c>
      <c r="O1250" s="163">
        <v>72</v>
      </c>
      <c r="P1250" s="163">
        <v>500</v>
      </c>
      <c r="Q1250" s="164">
        <v>18</v>
      </c>
      <c r="R1250" s="164">
        <v>85</v>
      </c>
      <c r="S1250" s="164">
        <v>226</v>
      </c>
      <c r="T1250" s="164">
        <v>43.3</v>
      </c>
      <c r="U1250" s="164">
        <v>5</v>
      </c>
      <c r="V1250" s="164">
        <v>5.0999999999999996</v>
      </c>
      <c r="W1250" s="165">
        <f t="shared" si="21"/>
        <v>382.40000000000003</v>
      </c>
    </row>
    <row r="1251" spans="1:23" s="161" customFormat="1" ht="15" x14ac:dyDescent="0.3">
      <c r="A1251" s="180" t="s">
        <v>3943</v>
      </c>
      <c r="B1251" s="158" t="s">
        <v>3944</v>
      </c>
      <c r="C1251" s="181" t="s">
        <v>3945</v>
      </c>
      <c r="D1251" s="157" t="s">
        <v>213</v>
      </c>
      <c r="E1251" s="8" t="s">
        <v>71</v>
      </c>
      <c r="F1251" s="8" t="s">
        <v>5083</v>
      </c>
      <c r="G1251" s="10" t="s">
        <v>72</v>
      </c>
      <c r="H1251" s="10">
        <v>0</v>
      </c>
      <c r="I1251" s="8" t="s">
        <v>73</v>
      </c>
      <c r="J1251" s="72">
        <v>0</v>
      </c>
      <c r="K1251" s="163">
        <v>886</v>
      </c>
      <c r="L1251" s="163">
        <v>15</v>
      </c>
      <c r="M1251" s="163">
        <v>1</v>
      </c>
      <c r="N1251" s="163">
        <v>696</v>
      </c>
      <c r="O1251" s="163">
        <v>30</v>
      </c>
      <c r="P1251" s="163">
        <v>225</v>
      </c>
      <c r="Q1251" s="164">
        <v>3</v>
      </c>
      <c r="R1251" s="164">
        <v>63</v>
      </c>
      <c r="S1251" s="164">
        <v>46.6</v>
      </c>
      <c r="T1251" s="164">
        <v>6.6</v>
      </c>
      <c r="U1251" s="164">
        <v>3</v>
      </c>
      <c r="V1251" s="164">
        <v>3</v>
      </c>
      <c r="W1251" s="165">
        <f t="shared" si="21"/>
        <v>125.19999999999999</v>
      </c>
    </row>
    <row r="1252" spans="1:23" s="161" customFormat="1" ht="15" x14ac:dyDescent="0.3">
      <c r="A1252" s="180" t="s">
        <v>1167</v>
      </c>
      <c r="B1252" s="158" t="s">
        <v>3946</v>
      </c>
      <c r="C1252" s="181" t="s">
        <v>3947</v>
      </c>
      <c r="D1252" s="157" t="s">
        <v>83</v>
      </c>
      <c r="E1252" s="8" t="s">
        <v>75</v>
      </c>
      <c r="F1252" s="8" t="s">
        <v>75</v>
      </c>
      <c r="G1252" s="10" t="s">
        <v>72</v>
      </c>
      <c r="H1252" s="10">
        <v>0</v>
      </c>
      <c r="I1252" s="8" t="s">
        <v>73</v>
      </c>
      <c r="J1252" s="72">
        <v>0</v>
      </c>
      <c r="K1252" s="163">
        <v>0</v>
      </c>
      <c r="L1252" s="163">
        <v>173</v>
      </c>
      <c r="M1252" s="163">
        <v>20</v>
      </c>
      <c r="N1252" s="163">
        <v>0</v>
      </c>
      <c r="O1252" s="163">
        <v>0</v>
      </c>
      <c r="P1252" s="163">
        <v>0</v>
      </c>
      <c r="Q1252" s="164">
        <v>3</v>
      </c>
      <c r="R1252" s="164">
        <v>18</v>
      </c>
      <c r="S1252" s="164">
        <v>16.899999999999999</v>
      </c>
      <c r="T1252" s="164">
        <v>0.9</v>
      </c>
      <c r="U1252" s="164">
        <v>1</v>
      </c>
      <c r="V1252" s="164">
        <v>1</v>
      </c>
      <c r="W1252" s="165">
        <f t="shared" si="21"/>
        <v>40.799999999999997</v>
      </c>
    </row>
    <row r="1253" spans="1:23" s="161" customFormat="1" ht="15" x14ac:dyDescent="0.3">
      <c r="A1253" s="180" t="s">
        <v>3948</v>
      </c>
      <c r="B1253" s="158" t="s">
        <v>3949</v>
      </c>
      <c r="C1253" s="181" t="s">
        <v>3950</v>
      </c>
      <c r="D1253" s="157" t="s">
        <v>211</v>
      </c>
      <c r="E1253" s="8" t="s">
        <v>71</v>
      </c>
      <c r="F1253" s="8" t="s">
        <v>5081</v>
      </c>
      <c r="G1253" s="10" t="s">
        <v>72</v>
      </c>
      <c r="H1253" s="10">
        <v>0</v>
      </c>
      <c r="I1253" s="8" t="s">
        <v>73</v>
      </c>
      <c r="J1253" s="72">
        <v>0</v>
      </c>
      <c r="K1253" s="163">
        <v>591</v>
      </c>
      <c r="L1253" s="163">
        <v>80</v>
      </c>
      <c r="M1253" s="163">
        <v>1</v>
      </c>
      <c r="N1253" s="163">
        <v>583</v>
      </c>
      <c r="O1253" s="163">
        <v>185</v>
      </c>
      <c r="P1253" s="163">
        <v>143</v>
      </c>
      <c r="Q1253" s="164">
        <v>27</v>
      </c>
      <c r="R1253" s="164">
        <v>37</v>
      </c>
      <c r="S1253" s="164">
        <v>23.5</v>
      </c>
      <c r="T1253" s="164">
        <v>4</v>
      </c>
      <c r="U1253" s="164">
        <v>2</v>
      </c>
      <c r="V1253" s="164">
        <v>6</v>
      </c>
      <c r="W1253" s="165">
        <f t="shared" si="21"/>
        <v>99.5</v>
      </c>
    </row>
    <row r="1254" spans="1:23" s="161" customFormat="1" ht="15" x14ac:dyDescent="0.3">
      <c r="A1254" s="180" t="s">
        <v>3951</v>
      </c>
      <c r="B1254" s="158" t="s">
        <v>3952</v>
      </c>
      <c r="C1254" s="181" t="s">
        <v>3953</v>
      </c>
      <c r="D1254" s="157" t="s">
        <v>213</v>
      </c>
      <c r="E1254" s="8" t="s">
        <v>71</v>
      </c>
      <c r="F1254" s="8" t="s">
        <v>5083</v>
      </c>
      <c r="G1254" s="10" t="s">
        <v>72</v>
      </c>
      <c r="H1254" s="10">
        <v>0</v>
      </c>
      <c r="I1254" s="8" t="s">
        <v>73</v>
      </c>
      <c r="J1254" s="72">
        <v>0</v>
      </c>
      <c r="K1254" s="163">
        <v>305</v>
      </c>
      <c r="L1254" s="163">
        <v>30</v>
      </c>
      <c r="M1254" s="163">
        <v>3</v>
      </c>
      <c r="N1254" s="163">
        <v>288</v>
      </c>
      <c r="O1254" s="163">
        <v>42</v>
      </c>
      <c r="P1254" s="163">
        <v>63</v>
      </c>
      <c r="Q1254" s="164">
        <v>3</v>
      </c>
      <c r="R1254" s="164">
        <v>22</v>
      </c>
      <c r="S1254" s="164">
        <v>11</v>
      </c>
      <c r="T1254" s="164">
        <v>3.9</v>
      </c>
      <c r="U1254" s="164">
        <v>3</v>
      </c>
      <c r="V1254" s="164">
        <v>3</v>
      </c>
      <c r="W1254" s="165">
        <f t="shared" si="21"/>
        <v>45.9</v>
      </c>
    </row>
    <row r="1255" spans="1:23" s="161" customFormat="1" ht="15" x14ac:dyDescent="0.3">
      <c r="A1255" s="180" t="s">
        <v>3954</v>
      </c>
      <c r="B1255" s="158" t="s">
        <v>3955</v>
      </c>
      <c r="C1255" s="181" t="s">
        <v>3956</v>
      </c>
      <c r="D1255" s="157" t="s">
        <v>213</v>
      </c>
      <c r="E1255" s="8" t="s">
        <v>71</v>
      </c>
      <c r="F1255" s="8" t="s">
        <v>5083</v>
      </c>
      <c r="G1255" s="10" t="s">
        <v>72</v>
      </c>
      <c r="H1255" s="10">
        <v>0</v>
      </c>
      <c r="I1255" s="8" t="s">
        <v>73</v>
      </c>
      <c r="J1255" s="72">
        <v>0</v>
      </c>
      <c r="K1255" s="163">
        <v>517</v>
      </c>
      <c r="L1255" s="163">
        <v>30</v>
      </c>
      <c r="M1255" s="163">
        <v>0</v>
      </c>
      <c r="N1255" s="163">
        <v>478</v>
      </c>
      <c r="O1255" s="163">
        <v>65</v>
      </c>
      <c r="P1255" s="163">
        <v>135</v>
      </c>
      <c r="Q1255" s="164">
        <v>21</v>
      </c>
      <c r="R1255" s="164">
        <v>29</v>
      </c>
      <c r="S1255" s="164">
        <v>15.8</v>
      </c>
      <c r="T1255" s="164">
        <v>6</v>
      </c>
      <c r="U1255" s="164">
        <v>4</v>
      </c>
      <c r="V1255" s="164">
        <v>3</v>
      </c>
      <c r="W1255" s="165">
        <f t="shared" si="21"/>
        <v>78.8</v>
      </c>
    </row>
    <row r="1256" spans="1:23" s="161" customFormat="1" ht="15" x14ac:dyDescent="0.3">
      <c r="A1256" s="180" t="s">
        <v>3957</v>
      </c>
      <c r="B1256" s="158" t="s">
        <v>3958</v>
      </c>
      <c r="C1256" s="181" t="s">
        <v>3959</v>
      </c>
      <c r="D1256" s="157" t="s">
        <v>213</v>
      </c>
      <c r="E1256" s="8" t="s">
        <v>71</v>
      </c>
      <c r="F1256" s="8" t="s">
        <v>5083</v>
      </c>
      <c r="G1256" s="10" t="s">
        <v>72</v>
      </c>
      <c r="H1256" s="10">
        <v>0</v>
      </c>
      <c r="I1256" s="8" t="s">
        <v>73</v>
      </c>
      <c r="J1256" s="72">
        <v>0</v>
      </c>
      <c r="K1256" s="163">
        <v>681</v>
      </c>
      <c r="L1256" s="163">
        <v>27</v>
      </c>
      <c r="M1256" s="163">
        <v>0</v>
      </c>
      <c r="N1256" s="163">
        <v>649</v>
      </c>
      <c r="O1256" s="163">
        <v>167</v>
      </c>
      <c r="P1256" s="163">
        <v>159</v>
      </c>
      <c r="Q1256" s="164">
        <v>13</v>
      </c>
      <c r="R1256" s="164">
        <v>50</v>
      </c>
      <c r="S1256" s="164">
        <v>18.5</v>
      </c>
      <c r="T1256" s="164">
        <v>4.9000000000000004</v>
      </c>
      <c r="U1256" s="164">
        <v>3</v>
      </c>
      <c r="V1256" s="164">
        <v>5</v>
      </c>
      <c r="W1256" s="165">
        <f t="shared" si="21"/>
        <v>94.4</v>
      </c>
    </row>
    <row r="1257" spans="1:23" s="161" customFormat="1" ht="15" x14ac:dyDescent="0.3">
      <c r="A1257" s="180" t="s">
        <v>3960</v>
      </c>
      <c r="B1257" s="158" t="s">
        <v>3961</v>
      </c>
      <c r="C1257" s="181" t="s">
        <v>3962</v>
      </c>
      <c r="D1257" s="157" t="s">
        <v>211</v>
      </c>
      <c r="E1257" s="8" t="s">
        <v>71</v>
      </c>
      <c r="F1257" s="8" t="s">
        <v>5081</v>
      </c>
      <c r="G1257" s="10" t="s">
        <v>72</v>
      </c>
      <c r="H1257" s="10">
        <v>0</v>
      </c>
      <c r="I1257" s="8" t="s">
        <v>73</v>
      </c>
      <c r="J1257" s="72">
        <v>0</v>
      </c>
      <c r="K1257" s="163">
        <v>435</v>
      </c>
      <c r="L1257" s="163">
        <v>46</v>
      </c>
      <c r="M1257" s="163">
        <v>1</v>
      </c>
      <c r="N1257" s="163">
        <v>430</v>
      </c>
      <c r="O1257" s="163">
        <v>58</v>
      </c>
      <c r="P1257" s="163">
        <v>107</v>
      </c>
      <c r="Q1257" s="164">
        <v>4</v>
      </c>
      <c r="R1257" s="164">
        <v>40</v>
      </c>
      <c r="S1257" s="164">
        <v>21</v>
      </c>
      <c r="T1257" s="164">
        <v>5.8</v>
      </c>
      <c r="U1257" s="164">
        <v>3</v>
      </c>
      <c r="V1257" s="164">
        <v>5</v>
      </c>
      <c r="W1257" s="165">
        <f t="shared" si="21"/>
        <v>78.8</v>
      </c>
    </row>
    <row r="1258" spans="1:23" s="161" customFormat="1" ht="15" x14ac:dyDescent="0.3">
      <c r="A1258" s="180" t="s">
        <v>3963</v>
      </c>
      <c r="B1258" s="158" t="s">
        <v>3964</v>
      </c>
      <c r="C1258" s="181" t="s">
        <v>3965</v>
      </c>
      <c r="D1258" s="157" t="s">
        <v>211</v>
      </c>
      <c r="E1258" s="8" t="s">
        <v>71</v>
      </c>
      <c r="F1258" s="8" t="s">
        <v>5081</v>
      </c>
      <c r="G1258" s="10" t="s">
        <v>72</v>
      </c>
      <c r="H1258" s="10">
        <v>0</v>
      </c>
      <c r="I1258" s="8" t="s">
        <v>73</v>
      </c>
      <c r="J1258" s="72">
        <v>0</v>
      </c>
      <c r="K1258" s="163">
        <v>706</v>
      </c>
      <c r="L1258" s="163">
        <v>0</v>
      </c>
      <c r="M1258" s="163">
        <v>0</v>
      </c>
      <c r="N1258" s="163">
        <v>579</v>
      </c>
      <c r="O1258" s="163">
        <v>158</v>
      </c>
      <c r="P1258" s="163">
        <v>89</v>
      </c>
      <c r="Q1258" s="164">
        <v>5</v>
      </c>
      <c r="R1258" s="164">
        <v>38</v>
      </c>
      <c r="S1258" s="164">
        <v>18.8</v>
      </c>
      <c r="T1258" s="164">
        <v>3.9</v>
      </c>
      <c r="U1258" s="164">
        <v>3</v>
      </c>
      <c r="V1258" s="164">
        <v>3</v>
      </c>
      <c r="W1258" s="165">
        <f t="shared" si="21"/>
        <v>71.7</v>
      </c>
    </row>
    <row r="1259" spans="1:23" s="161" customFormat="1" ht="15" x14ac:dyDescent="0.3">
      <c r="A1259" s="180" t="s">
        <v>3966</v>
      </c>
      <c r="B1259" s="158" t="s">
        <v>3967</v>
      </c>
      <c r="C1259" s="181" t="s">
        <v>3968</v>
      </c>
      <c r="D1259" s="157" t="s">
        <v>211</v>
      </c>
      <c r="E1259" s="8" t="s">
        <v>71</v>
      </c>
      <c r="F1259" s="8" t="s">
        <v>5081</v>
      </c>
      <c r="G1259" s="10" t="s">
        <v>72</v>
      </c>
      <c r="H1259" s="10">
        <v>0</v>
      </c>
      <c r="I1259" s="8" t="s">
        <v>73</v>
      </c>
      <c r="J1259" s="72">
        <v>0</v>
      </c>
      <c r="K1259" s="163">
        <v>958</v>
      </c>
      <c r="L1259" s="163">
        <v>0</v>
      </c>
      <c r="M1259" s="163">
        <v>0</v>
      </c>
      <c r="N1259" s="163">
        <v>832</v>
      </c>
      <c r="O1259" s="163">
        <v>252</v>
      </c>
      <c r="P1259" s="163">
        <v>229</v>
      </c>
      <c r="Q1259" s="164">
        <v>11</v>
      </c>
      <c r="R1259" s="164">
        <v>69</v>
      </c>
      <c r="S1259" s="164">
        <v>32.4</v>
      </c>
      <c r="T1259" s="164">
        <v>7.8</v>
      </c>
      <c r="U1259" s="164">
        <v>4</v>
      </c>
      <c r="V1259" s="164">
        <v>3</v>
      </c>
      <c r="W1259" s="165">
        <f t="shared" si="21"/>
        <v>127.2</v>
      </c>
    </row>
    <row r="1260" spans="1:23" s="161" customFormat="1" ht="15" x14ac:dyDescent="0.3">
      <c r="A1260" s="180" t="s">
        <v>3969</v>
      </c>
      <c r="B1260" s="158" t="s">
        <v>3970</v>
      </c>
      <c r="C1260" s="181" t="s">
        <v>3971</v>
      </c>
      <c r="D1260" s="157" t="s">
        <v>211</v>
      </c>
      <c r="E1260" s="8" t="s">
        <v>71</v>
      </c>
      <c r="F1260" s="8" t="s">
        <v>5081</v>
      </c>
      <c r="G1260" s="10" t="s">
        <v>72</v>
      </c>
      <c r="H1260" s="10">
        <v>0</v>
      </c>
      <c r="I1260" s="8" t="s">
        <v>73</v>
      </c>
      <c r="J1260" s="72">
        <v>0</v>
      </c>
      <c r="K1260" s="163">
        <v>755</v>
      </c>
      <c r="L1260" s="163">
        <v>62</v>
      </c>
      <c r="M1260" s="163">
        <v>0</v>
      </c>
      <c r="N1260" s="163">
        <v>698</v>
      </c>
      <c r="O1260" s="163">
        <v>260</v>
      </c>
      <c r="P1260" s="163">
        <v>168</v>
      </c>
      <c r="Q1260" s="164">
        <v>11</v>
      </c>
      <c r="R1260" s="164">
        <v>58</v>
      </c>
      <c r="S1260" s="164">
        <v>24.6</v>
      </c>
      <c r="T1260" s="164">
        <v>6.7</v>
      </c>
      <c r="U1260" s="164">
        <v>4</v>
      </c>
      <c r="V1260" s="164">
        <v>6</v>
      </c>
      <c r="W1260" s="165">
        <f t="shared" si="21"/>
        <v>110.3</v>
      </c>
    </row>
    <row r="1261" spans="1:23" s="161" customFormat="1" ht="15" x14ac:dyDescent="0.3">
      <c r="A1261" s="180" t="s">
        <v>3972</v>
      </c>
      <c r="B1261" s="158" t="s">
        <v>3973</v>
      </c>
      <c r="C1261" s="181" t="s">
        <v>3974</v>
      </c>
      <c r="D1261" s="157" t="s">
        <v>5079</v>
      </c>
      <c r="E1261" s="8" t="s">
        <v>92</v>
      </c>
      <c r="F1261" s="8" t="s">
        <v>92</v>
      </c>
      <c r="G1261" s="10" t="s">
        <v>72</v>
      </c>
      <c r="H1261" s="10">
        <v>0</v>
      </c>
      <c r="I1261" s="8" t="s">
        <v>73</v>
      </c>
      <c r="J1261" s="72">
        <v>0</v>
      </c>
      <c r="K1261" s="163">
        <v>544</v>
      </c>
      <c r="L1261" s="163">
        <v>7</v>
      </c>
      <c r="M1261" s="163">
        <v>7</v>
      </c>
      <c r="N1261" s="163">
        <v>506</v>
      </c>
      <c r="O1261" s="163">
        <v>129</v>
      </c>
      <c r="P1261" s="163">
        <v>544</v>
      </c>
      <c r="Q1261" s="164">
        <v>39</v>
      </c>
      <c r="R1261" s="164">
        <v>99</v>
      </c>
      <c r="S1261" s="164">
        <v>205.9</v>
      </c>
      <c r="T1261" s="164">
        <v>35.6</v>
      </c>
      <c r="U1261" s="164">
        <v>5</v>
      </c>
      <c r="V1261" s="164">
        <v>4.9000000000000004</v>
      </c>
      <c r="W1261" s="165">
        <f t="shared" si="21"/>
        <v>389.4</v>
      </c>
    </row>
    <row r="1262" spans="1:23" s="161" customFormat="1" ht="15" x14ac:dyDescent="0.3">
      <c r="A1262" s="180" t="s">
        <v>3975</v>
      </c>
      <c r="B1262" s="158" t="s">
        <v>3976</v>
      </c>
      <c r="C1262" s="181" t="s">
        <v>3977</v>
      </c>
      <c r="D1262" s="157" t="s">
        <v>211</v>
      </c>
      <c r="E1262" s="8" t="s">
        <v>71</v>
      </c>
      <c r="F1262" s="8" t="s">
        <v>5081</v>
      </c>
      <c r="G1262" s="10" t="s">
        <v>72</v>
      </c>
      <c r="H1262" s="10">
        <v>0</v>
      </c>
      <c r="I1262" s="8" t="s">
        <v>73</v>
      </c>
      <c r="J1262" s="72">
        <v>0</v>
      </c>
      <c r="K1262" s="163">
        <v>524</v>
      </c>
      <c r="L1262" s="163">
        <v>0</v>
      </c>
      <c r="M1262" s="163">
        <v>0</v>
      </c>
      <c r="N1262" s="163">
        <v>489</v>
      </c>
      <c r="O1262" s="163">
        <v>131</v>
      </c>
      <c r="P1262" s="163">
        <v>116</v>
      </c>
      <c r="Q1262" s="164">
        <v>5</v>
      </c>
      <c r="R1262" s="164">
        <v>44</v>
      </c>
      <c r="S1262" s="164">
        <v>24.7</v>
      </c>
      <c r="T1262" s="164">
        <v>5.7</v>
      </c>
      <c r="U1262" s="164">
        <v>4</v>
      </c>
      <c r="V1262" s="164">
        <v>4</v>
      </c>
      <c r="W1262" s="165">
        <f t="shared" si="21"/>
        <v>87.4</v>
      </c>
    </row>
    <row r="1263" spans="1:23" s="161" customFormat="1" ht="15" x14ac:dyDescent="0.3">
      <c r="A1263" s="180" t="s">
        <v>3978</v>
      </c>
      <c r="B1263" s="158" t="s">
        <v>3979</v>
      </c>
      <c r="C1263" s="181" t="s">
        <v>3980</v>
      </c>
      <c r="D1263" s="157" t="s">
        <v>5079</v>
      </c>
      <c r="E1263" s="8" t="s">
        <v>92</v>
      </c>
      <c r="F1263" s="8" t="s">
        <v>92</v>
      </c>
      <c r="G1263" s="10" t="s">
        <v>72</v>
      </c>
      <c r="H1263" s="10">
        <v>0</v>
      </c>
      <c r="I1263" s="8" t="s">
        <v>73</v>
      </c>
      <c r="J1263" s="72">
        <v>0</v>
      </c>
      <c r="K1263" s="163">
        <v>336</v>
      </c>
      <c r="L1263" s="163">
        <v>0</v>
      </c>
      <c r="M1263" s="163">
        <v>0</v>
      </c>
      <c r="N1263" s="163">
        <v>314</v>
      </c>
      <c r="O1263" s="163">
        <v>112</v>
      </c>
      <c r="P1263" s="163">
        <v>336</v>
      </c>
      <c r="Q1263" s="164">
        <v>17</v>
      </c>
      <c r="R1263" s="164">
        <v>40</v>
      </c>
      <c r="S1263" s="164">
        <v>79.900000000000006</v>
      </c>
      <c r="T1263" s="164">
        <v>7.7</v>
      </c>
      <c r="U1263" s="164">
        <v>3</v>
      </c>
      <c r="V1263" s="164">
        <v>6</v>
      </c>
      <c r="W1263" s="165">
        <f t="shared" si="21"/>
        <v>153.6</v>
      </c>
    </row>
    <row r="1264" spans="1:23" s="161" customFormat="1" ht="15" x14ac:dyDescent="0.3">
      <c r="A1264" s="180" t="s">
        <v>3981</v>
      </c>
      <c r="B1264" s="158" t="s">
        <v>3982</v>
      </c>
      <c r="C1264" s="181" t="s">
        <v>3983</v>
      </c>
      <c r="D1264" s="157" t="s">
        <v>211</v>
      </c>
      <c r="E1264" s="8" t="s">
        <v>71</v>
      </c>
      <c r="F1264" s="8" t="s">
        <v>5081</v>
      </c>
      <c r="G1264" s="10" t="s">
        <v>72</v>
      </c>
      <c r="H1264" s="10">
        <v>0</v>
      </c>
      <c r="I1264" s="8" t="s">
        <v>73</v>
      </c>
      <c r="J1264" s="72">
        <v>0</v>
      </c>
      <c r="K1264" s="163">
        <v>561</v>
      </c>
      <c r="L1264" s="163">
        <v>0</v>
      </c>
      <c r="M1264" s="163">
        <v>0</v>
      </c>
      <c r="N1264" s="163">
        <v>378</v>
      </c>
      <c r="O1264" s="163">
        <v>37</v>
      </c>
      <c r="P1264" s="163">
        <v>112</v>
      </c>
      <c r="Q1264" s="164">
        <v>1</v>
      </c>
      <c r="R1264" s="164">
        <v>37</v>
      </c>
      <c r="S1264" s="164">
        <v>16.100000000000001</v>
      </c>
      <c r="T1264" s="164">
        <v>3.8</v>
      </c>
      <c r="U1264" s="164">
        <v>2</v>
      </c>
      <c r="V1264" s="164">
        <v>3</v>
      </c>
      <c r="W1264" s="165">
        <f t="shared" si="21"/>
        <v>62.9</v>
      </c>
    </row>
    <row r="1265" spans="1:23" s="161" customFormat="1" ht="30" x14ac:dyDescent="0.3">
      <c r="A1265" s="180" t="s">
        <v>3984</v>
      </c>
      <c r="B1265" s="158" t="s">
        <v>3985</v>
      </c>
      <c r="C1265" s="181" t="s">
        <v>3986</v>
      </c>
      <c r="D1265" s="157" t="s">
        <v>213</v>
      </c>
      <c r="E1265" s="8" t="s">
        <v>71</v>
      </c>
      <c r="F1265" s="8" t="s">
        <v>5083</v>
      </c>
      <c r="G1265" s="10" t="s">
        <v>72</v>
      </c>
      <c r="H1265" s="10">
        <v>0</v>
      </c>
      <c r="I1265" s="8" t="s">
        <v>73</v>
      </c>
      <c r="J1265" s="72">
        <v>0</v>
      </c>
      <c r="K1265" s="163">
        <v>469</v>
      </c>
      <c r="L1265" s="163">
        <v>0</v>
      </c>
      <c r="M1265" s="163">
        <v>0</v>
      </c>
      <c r="N1265" s="163">
        <v>370</v>
      </c>
      <c r="O1265" s="163">
        <v>46</v>
      </c>
      <c r="P1265" s="163">
        <v>94</v>
      </c>
      <c r="Q1265" s="164">
        <v>3</v>
      </c>
      <c r="R1265" s="164">
        <v>29</v>
      </c>
      <c r="S1265" s="164">
        <v>14</v>
      </c>
      <c r="T1265" s="164">
        <v>2</v>
      </c>
      <c r="U1265" s="164">
        <v>2</v>
      </c>
      <c r="V1265" s="164">
        <v>3</v>
      </c>
      <c r="W1265" s="165">
        <f t="shared" si="21"/>
        <v>53</v>
      </c>
    </row>
    <row r="1266" spans="1:23" s="161" customFormat="1" ht="15" x14ac:dyDescent="0.3">
      <c r="A1266" s="180" t="s">
        <v>3987</v>
      </c>
      <c r="B1266" s="158" t="s">
        <v>3988</v>
      </c>
      <c r="C1266" s="181" t="s">
        <v>3989</v>
      </c>
      <c r="D1266" s="157" t="s">
        <v>211</v>
      </c>
      <c r="E1266" s="8" t="s">
        <v>71</v>
      </c>
      <c r="F1266" s="8" t="s">
        <v>5081</v>
      </c>
      <c r="G1266" s="10" t="s">
        <v>72</v>
      </c>
      <c r="H1266" s="10">
        <v>0</v>
      </c>
      <c r="I1266" s="8" t="s">
        <v>73</v>
      </c>
      <c r="J1266" s="72">
        <v>0</v>
      </c>
      <c r="K1266" s="163">
        <v>273</v>
      </c>
      <c r="L1266" s="163">
        <v>30</v>
      </c>
      <c r="M1266" s="163">
        <v>2</v>
      </c>
      <c r="N1266" s="163">
        <v>266</v>
      </c>
      <c r="O1266" s="163">
        <v>28</v>
      </c>
      <c r="P1266" s="163">
        <v>79</v>
      </c>
      <c r="Q1266" s="164">
        <v>1</v>
      </c>
      <c r="R1266" s="164">
        <v>28</v>
      </c>
      <c r="S1266" s="164">
        <v>16.2</v>
      </c>
      <c r="T1266" s="164">
        <v>3</v>
      </c>
      <c r="U1266" s="164">
        <v>2</v>
      </c>
      <c r="V1266" s="164">
        <v>4</v>
      </c>
      <c r="W1266" s="165">
        <f t="shared" si="21"/>
        <v>54.2</v>
      </c>
    </row>
    <row r="1267" spans="1:23" s="161" customFormat="1" ht="15" x14ac:dyDescent="0.3">
      <c r="A1267" s="180" t="s">
        <v>3990</v>
      </c>
      <c r="B1267" s="158" t="s">
        <v>3991</v>
      </c>
      <c r="C1267" s="181" t="s">
        <v>3992</v>
      </c>
      <c r="D1267" s="157" t="s">
        <v>5079</v>
      </c>
      <c r="E1267" s="8" t="s">
        <v>92</v>
      </c>
      <c r="F1267" s="8" t="s">
        <v>92</v>
      </c>
      <c r="G1267" s="10" t="s">
        <v>72</v>
      </c>
      <c r="H1267" s="10">
        <v>0</v>
      </c>
      <c r="I1267" s="8" t="s">
        <v>73</v>
      </c>
      <c r="J1267" s="72">
        <v>0</v>
      </c>
      <c r="K1267" s="163">
        <v>435</v>
      </c>
      <c r="L1267" s="163">
        <v>0</v>
      </c>
      <c r="M1267" s="163">
        <v>0</v>
      </c>
      <c r="N1267" s="163">
        <v>396</v>
      </c>
      <c r="O1267" s="163">
        <v>86</v>
      </c>
      <c r="P1267" s="163">
        <v>435</v>
      </c>
      <c r="Q1267" s="164">
        <v>32</v>
      </c>
      <c r="R1267" s="164">
        <v>89</v>
      </c>
      <c r="S1267" s="164">
        <v>130.6</v>
      </c>
      <c r="T1267" s="164">
        <v>13.4</v>
      </c>
      <c r="U1267" s="164">
        <v>6</v>
      </c>
      <c r="V1267" s="164">
        <v>3</v>
      </c>
      <c r="W1267" s="165">
        <f t="shared" si="21"/>
        <v>274</v>
      </c>
    </row>
    <row r="1268" spans="1:23" s="161" customFormat="1" ht="15" x14ac:dyDescent="0.3">
      <c r="A1268" s="180" t="s">
        <v>3993</v>
      </c>
      <c r="B1268" s="158" t="s">
        <v>3994</v>
      </c>
      <c r="C1268" s="181" t="s">
        <v>3995</v>
      </c>
      <c r="D1268" s="157" t="s">
        <v>211</v>
      </c>
      <c r="E1268" s="8" t="s">
        <v>71</v>
      </c>
      <c r="F1268" s="8" t="s">
        <v>5081</v>
      </c>
      <c r="G1268" s="10" t="s">
        <v>72</v>
      </c>
      <c r="H1268" s="10">
        <v>0</v>
      </c>
      <c r="I1268" s="8" t="s">
        <v>73</v>
      </c>
      <c r="J1268" s="72">
        <v>0</v>
      </c>
      <c r="K1268" s="163">
        <v>550</v>
      </c>
      <c r="L1268" s="163">
        <v>30</v>
      </c>
      <c r="M1268" s="163">
        <v>1</v>
      </c>
      <c r="N1268" s="163">
        <v>537</v>
      </c>
      <c r="O1268" s="163">
        <v>173</v>
      </c>
      <c r="P1268" s="163">
        <v>142</v>
      </c>
      <c r="Q1268" s="164">
        <v>14</v>
      </c>
      <c r="R1268" s="164">
        <v>41</v>
      </c>
      <c r="S1268" s="164">
        <v>26.6</v>
      </c>
      <c r="T1268" s="164">
        <v>4.8</v>
      </c>
      <c r="U1268" s="164">
        <v>3</v>
      </c>
      <c r="V1268" s="164">
        <v>3</v>
      </c>
      <c r="W1268" s="165">
        <f t="shared" si="21"/>
        <v>92.399999999999991</v>
      </c>
    </row>
    <row r="1269" spans="1:23" s="161" customFormat="1" ht="15" x14ac:dyDescent="0.3">
      <c r="A1269" s="180" t="s">
        <v>3996</v>
      </c>
      <c r="B1269" s="158" t="s">
        <v>3997</v>
      </c>
      <c r="C1269" s="181" t="s">
        <v>3998</v>
      </c>
      <c r="D1269" s="157" t="s">
        <v>213</v>
      </c>
      <c r="E1269" s="8" t="s">
        <v>71</v>
      </c>
      <c r="F1269" s="8" t="s">
        <v>5083</v>
      </c>
      <c r="G1269" s="10" t="s">
        <v>72</v>
      </c>
      <c r="H1269" s="10">
        <v>0</v>
      </c>
      <c r="I1269" s="8" t="s">
        <v>73</v>
      </c>
      <c r="J1269" s="72">
        <v>0</v>
      </c>
      <c r="K1269" s="163">
        <v>511</v>
      </c>
      <c r="L1269" s="163">
        <v>0</v>
      </c>
      <c r="M1269" s="163">
        <v>0</v>
      </c>
      <c r="N1269" s="163">
        <v>305</v>
      </c>
      <c r="O1269" s="163">
        <v>48</v>
      </c>
      <c r="P1269" s="163">
        <v>82</v>
      </c>
      <c r="Q1269" s="164">
        <v>3</v>
      </c>
      <c r="R1269" s="164">
        <v>31</v>
      </c>
      <c r="S1269" s="164">
        <v>16.600000000000001</v>
      </c>
      <c r="T1269" s="164">
        <v>3.9</v>
      </c>
      <c r="U1269" s="164">
        <v>3</v>
      </c>
      <c r="V1269" s="164">
        <v>2</v>
      </c>
      <c r="W1269" s="165">
        <f t="shared" si="21"/>
        <v>59.5</v>
      </c>
    </row>
    <row r="1270" spans="1:23" s="161" customFormat="1" ht="15" x14ac:dyDescent="0.3">
      <c r="A1270" s="180" t="s">
        <v>3999</v>
      </c>
      <c r="B1270" s="158" t="s">
        <v>4000</v>
      </c>
      <c r="C1270" s="181" t="s">
        <v>4001</v>
      </c>
      <c r="D1270" s="157" t="s">
        <v>213</v>
      </c>
      <c r="E1270" s="8" t="s">
        <v>71</v>
      </c>
      <c r="F1270" s="8" t="s">
        <v>5083</v>
      </c>
      <c r="G1270" s="10" t="s">
        <v>72</v>
      </c>
      <c r="H1270" s="10">
        <v>0</v>
      </c>
      <c r="I1270" s="8" t="s">
        <v>73</v>
      </c>
      <c r="J1270" s="72">
        <v>0</v>
      </c>
      <c r="K1270" s="163">
        <v>1041</v>
      </c>
      <c r="L1270" s="163">
        <v>14</v>
      </c>
      <c r="M1270" s="163">
        <v>1</v>
      </c>
      <c r="N1270" s="163">
        <v>986</v>
      </c>
      <c r="O1270" s="163">
        <v>256</v>
      </c>
      <c r="P1270" s="163">
        <v>259</v>
      </c>
      <c r="Q1270" s="164">
        <v>22</v>
      </c>
      <c r="R1270" s="164">
        <v>56</v>
      </c>
      <c r="S1270" s="164">
        <v>43.7</v>
      </c>
      <c r="T1270" s="164">
        <v>7.8</v>
      </c>
      <c r="U1270" s="164">
        <v>4</v>
      </c>
      <c r="V1270" s="164">
        <v>3</v>
      </c>
      <c r="W1270" s="165">
        <f t="shared" si="21"/>
        <v>136.5</v>
      </c>
    </row>
    <row r="1271" spans="1:23" s="161" customFormat="1" ht="15" x14ac:dyDescent="0.3">
      <c r="A1271" s="180" t="s">
        <v>4002</v>
      </c>
      <c r="B1271" s="158" t="s">
        <v>4003</v>
      </c>
      <c r="C1271" s="181" t="s">
        <v>4004</v>
      </c>
      <c r="D1271" s="157" t="s">
        <v>211</v>
      </c>
      <c r="E1271" s="8" t="s">
        <v>71</v>
      </c>
      <c r="F1271" s="8" t="s">
        <v>5081</v>
      </c>
      <c r="G1271" s="10" t="s">
        <v>72</v>
      </c>
      <c r="H1271" s="10">
        <v>0</v>
      </c>
      <c r="I1271" s="8" t="s">
        <v>73</v>
      </c>
      <c r="J1271" s="72">
        <v>0</v>
      </c>
      <c r="K1271" s="163">
        <v>722</v>
      </c>
      <c r="L1271" s="163">
        <v>0</v>
      </c>
      <c r="M1271" s="163">
        <v>0</v>
      </c>
      <c r="N1271" s="163">
        <v>660</v>
      </c>
      <c r="O1271" s="163">
        <v>73</v>
      </c>
      <c r="P1271" s="163">
        <v>135</v>
      </c>
      <c r="Q1271" s="164">
        <v>4</v>
      </c>
      <c r="R1271" s="164">
        <v>42</v>
      </c>
      <c r="S1271" s="164">
        <v>15.8</v>
      </c>
      <c r="T1271" s="164">
        <v>4.5</v>
      </c>
      <c r="U1271" s="164">
        <v>3</v>
      </c>
      <c r="V1271" s="164">
        <v>3</v>
      </c>
      <c r="W1271" s="165">
        <f t="shared" si="21"/>
        <v>72.3</v>
      </c>
    </row>
    <row r="1272" spans="1:23" s="161" customFormat="1" ht="15" x14ac:dyDescent="0.3">
      <c r="A1272" s="180" t="s">
        <v>4005</v>
      </c>
      <c r="B1272" s="158" t="s">
        <v>4006</v>
      </c>
      <c r="C1272" s="181" t="s">
        <v>4007</v>
      </c>
      <c r="D1272" s="157" t="s">
        <v>212</v>
      </c>
      <c r="E1272" s="8" t="s">
        <v>5082</v>
      </c>
      <c r="F1272" s="8" t="s">
        <v>5083</v>
      </c>
      <c r="G1272" s="10" t="s">
        <v>72</v>
      </c>
      <c r="H1272" s="10">
        <v>0</v>
      </c>
      <c r="I1272" s="8" t="s">
        <v>73</v>
      </c>
      <c r="J1272" s="72">
        <v>0</v>
      </c>
      <c r="K1272" s="163">
        <v>451</v>
      </c>
      <c r="L1272" s="163">
        <v>0</v>
      </c>
      <c r="M1272" s="163">
        <v>0</v>
      </c>
      <c r="N1272" s="163">
        <v>440</v>
      </c>
      <c r="O1272" s="163">
        <v>162</v>
      </c>
      <c r="P1272" s="163">
        <v>107</v>
      </c>
      <c r="Q1272" s="164">
        <v>12</v>
      </c>
      <c r="R1272" s="164">
        <v>34</v>
      </c>
      <c r="S1272" s="164">
        <v>13</v>
      </c>
      <c r="T1272" s="164">
        <v>4</v>
      </c>
      <c r="U1272" s="164">
        <v>2</v>
      </c>
      <c r="V1272" s="164">
        <v>2</v>
      </c>
      <c r="W1272" s="165">
        <f t="shared" si="21"/>
        <v>67</v>
      </c>
    </row>
    <row r="1273" spans="1:23" s="161" customFormat="1" ht="15" x14ac:dyDescent="0.3">
      <c r="A1273" s="180" t="s">
        <v>4008</v>
      </c>
      <c r="B1273" s="158" t="s">
        <v>4009</v>
      </c>
      <c r="C1273" s="181" t="s">
        <v>4010</v>
      </c>
      <c r="D1273" s="157" t="s">
        <v>211</v>
      </c>
      <c r="E1273" s="8" t="s">
        <v>71</v>
      </c>
      <c r="F1273" s="8" t="s">
        <v>5081</v>
      </c>
      <c r="G1273" s="10" t="s">
        <v>72</v>
      </c>
      <c r="H1273" s="10">
        <v>0</v>
      </c>
      <c r="I1273" s="8" t="s">
        <v>73</v>
      </c>
      <c r="J1273" s="72">
        <v>0</v>
      </c>
      <c r="K1273" s="163">
        <v>420</v>
      </c>
      <c r="L1273" s="163">
        <v>46</v>
      </c>
      <c r="M1273" s="163">
        <v>4</v>
      </c>
      <c r="N1273" s="163">
        <v>390</v>
      </c>
      <c r="O1273" s="163">
        <v>88</v>
      </c>
      <c r="P1273" s="163">
        <v>107</v>
      </c>
      <c r="Q1273" s="164">
        <v>2</v>
      </c>
      <c r="R1273" s="164">
        <v>38</v>
      </c>
      <c r="S1273" s="164">
        <v>39.700000000000003</v>
      </c>
      <c r="T1273" s="164">
        <v>7.5</v>
      </c>
      <c r="U1273" s="164">
        <v>3</v>
      </c>
      <c r="V1273" s="164">
        <v>3</v>
      </c>
      <c r="W1273" s="165">
        <f t="shared" si="21"/>
        <v>93.2</v>
      </c>
    </row>
    <row r="1274" spans="1:23" s="161" customFormat="1" ht="15" x14ac:dyDescent="0.3">
      <c r="A1274" s="180" t="s">
        <v>4011</v>
      </c>
      <c r="B1274" s="158" t="s">
        <v>4012</v>
      </c>
      <c r="C1274" s="181" t="s">
        <v>4013</v>
      </c>
      <c r="D1274" s="157" t="s">
        <v>211</v>
      </c>
      <c r="E1274" s="8" t="s">
        <v>71</v>
      </c>
      <c r="F1274" s="8" t="s">
        <v>5081</v>
      </c>
      <c r="G1274" s="10" t="s">
        <v>72</v>
      </c>
      <c r="H1274" s="10">
        <v>0</v>
      </c>
      <c r="I1274" s="8" t="s">
        <v>73</v>
      </c>
      <c r="J1274" s="72">
        <v>0</v>
      </c>
      <c r="K1274" s="163">
        <v>935</v>
      </c>
      <c r="L1274" s="163">
        <v>0</v>
      </c>
      <c r="M1274" s="163">
        <v>0</v>
      </c>
      <c r="N1274" s="163">
        <v>248</v>
      </c>
      <c r="O1274" s="163">
        <v>42</v>
      </c>
      <c r="P1274" s="163">
        <v>121</v>
      </c>
      <c r="Q1274" s="164">
        <v>8</v>
      </c>
      <c r="R1274" s="164">
        <v>50</v>
      </c>
      <c r="S1274" s="164">
        <v>22.8</v>
      </c>
      <c r="T1274" s="164">
        <v>8.6</v>
      </c>
      <c r="U1274" s="164">
        <v>2</v>
      </c>
      <c r="V1274" s="164">
        <v>6</v>
      </c>
      <c r="W1274" s="165">
        <f t="shared" si="21"/>
        <v>97.399999999999991</v>
      </c>
    </row>
    <row r="1275" spans="1:23" s="161" customFormat="1" ht="15" x14ac:dyDescent="0.3">
      <c r="A1275" s="180" t="s">
        <v>4014</v>
      </c>
      <c r="B1275" s="158" t="s">
        <v>4015</v>
      </c>
      <c r="C1275" s="181" t="s">
        <v>4016</v>
      </c>
      <c r="D1275" s="157" t="s">
        <v>211</v>
      </c>
      <c r="E1275" s="8" t="s">
        <v>71</v>
      </c>
      <c r="F1275" s="8" t="s">
        <v>5081</v>
      </c>
      <c r="G1275" s="10" t="s">
        <v>72</v>
      </c>
      <c r="H1275" s="10">
        <v>0</v>
      </c>
      <c r="I1275" s="8" t="s">
        <v>73</v>
      </c>
      <c r="J1275" s="72">
        <v>0</v>
      </c>
      <c r="K1275" s="163">
        <v>497</v>
      </c>
      <c r="L1275" s="163">
        <v>43</v>
      </c>
      <c r="M1275" s="163">
        <v>3</v>
      </c>
      <c r="N1275" s="163">
        <v>476</v>
      </c>
      <c r="O1275" s="163">
        <v>88</v>
      </c>
      <c r="P1275" s="163">
        <v>148</v>
      </c>
      <c r="Q1275" s="164">
        <v>12</v>
      </c>
      <c r="R1275" s="164">
        <v>43</v>
      </c>
      <c r="S1275" s="164">
        <v>17.8</v>
      </c>
      <c r="T1275" s="164">
        <v>8.6</v>
      </c>
      <c r="U1275" s="164">
        <v>3</v>
      </c>
      <c r="V1275" s="164">
        <v>3</v>
      </c>
      <c r="W1275" s="165">
        <f t="shared" si="21"/>
        <v>87.399999999999991</v>
      </c>
    </row>
    <row r="1276" spans="1:23" s="161" customFormat="1" ht="15" x14ac:dyDescent="0.3">
      <c r="A1276" s="180" t="s">
        <v>4017</v>
      </c>
      <c r="B1276" s="158" t="s">
        <v>4018</v>
      </c>
      <c r="C1276" s="181" t="s">
        <v>4019</v>
      </c>
      <c r="D1276" s="157" t="s">
        <v>211</v>
      </c>
      <c r="E1276" s="8" t="s">
        <v>71</v>
      </c>
      <c r="F1276" s="8" t="s">
        <v>5081</v>
      </c>
      <c r="G1276" s="10" t="s">
        <v>72</v>
      </c>
      <c r="H1276" s="10">
        <v>0</v>
      </c>
      <c r="I1276" s="8" t="s">
        <v>73</v>
      </c>
      <c r="J1276" s="72">
        <v>0</v>
      </c>
      <c r="K1276" s="163">
        <v>640</v>
      </c>
      <c r="L1276" s="163">
        <v>46</v>
      </c>
      <c r="M1276" s="163">
        <v>3</v>
      </c>
      <c r="N1276" s="163">
        <v>609</v>
      </c>
      <c r="O1276" s="163">
        <v>206</v>
      </c>
      <c r="P1276" s="163">
        <v>157</v>
      </c>
      <c r="Q1276" s="164">
        <v>8</v>
      </c>
      <c r="R1276" s="164">
        <v>54</v>
      </c>
      <c r="S1276" s="164">
        <v>35</v>
      </c>
      <c r="T1276" s="164">
        <v>4</v>
      </c>
      <c r="U1276" s="164">
        <v>4</v>
      </c>
      <c r="V1276" s="164">
        <v>4</v>
      </c>
      <c r="W1276" s="165">
        <f t="shared" si="21"/>
        <v>109</v>
      </c>
    </row>
    <row r="1277" spans="1:23" s="161" customFormat="1" ht="15" x14ac:dyDescent="0.3">
      <c r="A1277" s="180" t="s">
        <v>4020</v>
      </c>
      <c r="B1277" s="158" t="s">
        <v>4021</v>
      </c>
      <c r="C1277" s="181" t="s">
        <v>4022</v>
      </c>
      <c r="D1277" s="157" t="s">
        <v>213</v>
      </c>
      <c r="E1277" s="8" t="s">
        <v>71</v>
      </c>
      <c r="F1277" s="8" t="s">
        <v>5083</v>
      </c>
      <c r="G1277" s="10" t="s">
        <v>72</v>
      </c>
      <c r="H1277" s="10">
        <v>0</v>
      </c>
      <c r="I1277" s="8" t="s">
        <v>73</v>
      </c>
      <c r="J1277" s="72">
        <v>0</v>
      </c>
      <c r="K1277" s="163">
        <v>736</v>
      </c>
      <c r="L1277" s="163">
        <v>55</v>
      </c>
      <c r="M1277" s="163">
        <v>5</v>
      </c>
      <c r="N1277" s="163">
        <v>687</v>
      </c>
      <c r="O1277" s="163">
        <v>102</v>
      </c>
      <c r="P1277" s="163">
        <v>155</v>
      </c>
      <c r="Q1277" s="164">
        <v>25</v>
      </c>
      <c r="R1277" s="164">
        <v>44</v>
      </c>
      <c r="S1277" s="164">
        <v>23.2</v>
      </c>
      <c r="T1277" s="164">
        <v>4.8</v>
      </c>
      <c r="U1277" s="164">
        <v>2</v>
      </c>
      <c r="V1277" s="164">
        <v>5</v>
      </c>
      <c r="W1277" s="165">
        <f t="shared" si="21"/>
        <v>104</v>
      </c>
    </row>
    <row r="1278" spans="1:23" s="161" customFormat="1" ht="15" x14ac:dyDescent="0.3">
      <c r="A1278" s="180" t="s">
        <v>4023</v>
      </c>
      <c r="B1278" s="158" t="s">
        <v>4024</v>
      </c>
      <c r="C1278" s="181" t="s">
        <v>4025</v>
      </c>
      <c r="D1278" s="157" t="s">
        <v>211</v>
      </c>
      <c r="E1278" s="8" t="s">
        <v>71</v>
      </c>
      <c r="F1278" s="8" t="s">
        <v>5081</v>
      </c>
      <c r="G1278" s="10" t="s">
        <v>72</v>
      </c>
      <c r="H1278" s="10">
        <v>0</v>
      </c>
      <c r="I1278" s="8" t="s">
        <v>73</v>
      </c>
      <c r="J1278" s="72">
        <v>0</v>
      </c>
      <c r="K1278" s="163">
        <v>476</v>
      </c>
      <c r="L1278" s="163">
        <v>71</v>
      </c>
      <c r="M1278" s="163">
        <v>5</v>
      </c>
      <c r="N1278" s="163">
        <v>437</v>
      </c>
      <c r="O1278" s="163">
        <v>103</v>
      </c>
      <c r="P1278" s="163">
        <v>98</v>
      </c>
      <c r="Q1278" s="164">
        <v>9</v>
      </c>
      <c r="R1278" s="164">
        <v>35</v>
      </c>
      <c r="S1278" s="164">
        <v>24.6</v>
      </c>
      <c r="T1278" s="164">
        <v>4.9000000000000004</v>
      </c>
      <c r="U1278" s="164">
        <v>3</v>
      </c>
      <c r="V1278" s="164">
        <v>3</v>
      </c>
      <c r="W1278" s="165">
        <f t="shared" si="21"/>
        <v>79.5</v>
      </c>
    </row>
    <row r="1279" spans="1:23" s="161" customFormat="1" ht="15" x14ac:dyDescent="0.3">
      <c r="A1279" s="180" t="s">
        <v>4026</v>
      </c>
      <c r="B1279" s="158" t="s">
        <v>4027</v>
      </c>
      <c r="C1279" s="181" t="s">
        <v>4028</v>
      </c>
      <c r="D1279" s="157" t="s">
        <v>213</v>
      </c>
      <c r="E1279" s="8" t="s">
        <v>71</v>
      </c>
      <c r="F1279" s="8" t="s">
        <v>5083</v>
      </c>
      <c r="G1279" s="10" t="s">
        <v>72</v>
      </c>
      <c r="H1279" s="10">
        <v>0</v>
      </c>
      <c r="I1279" s="8" t="s">
        <v>73</v>
      </c>
      <c r="J1279" s="72">
        <v>0</v>
      </c>
      <c r="K1279" s="163">
        <v>637</v>
      </c>
      <c r="L1279" s="163">
        <v>43</v>
      </c>
      <c r="M1279" s="163">
        <v>1</v>
      </c>
      <c r="N1279" s="163">
        <v>581</v>
      </c>
      <c r="O1279" s="163">
        <v>95</v>
      </c>
      <c r="P1279" s="163">
        <v>167</v>
      </c>
      <c r="Q1279" s="164">
        <v>9</v>
      </c>
      <c r="R1279" s="164">
        <v>52</v>
      </c>
      <c r="S1279" s="164">
        <v>17</v>
      </c>
      <c r="T1279" s="164">
        <v>3.9</v>
      </c>
      <c r="U1279" s="164">
        <v>3</v>
      </c>
      <c r="V1279" s="164">
        <v>4.7</v>
      </c>
      <c r="W1279" s="165">
        <f t="shared" si="21"/>
        <v>89.600000000000009</v>
      </c>
    </row>
    <row r="1280" spans="1:23" s="161" customFormat="1" ht="15" x14ac:dyDescent="0.3">
      <c r="A1280" s="180" t="s">
        <v>4029</v>
      </c>
      <c r="B1280" s="158" t="s">
        <v>4030</v>
      </c>
      <c r="C1280" s="181" t="s">
        <v>4031</v>
      </c>
      <c r="D1280" s="157" t="s">
        <v>211</v>
      </c>
      <c r="E1280" s="8" t="s">
        <v>71</v>
      </c>
      <c r="F1280" s="8" t="s">
        <v>5081</v>
      </c>
      <c r="G1280" s="10" t="s">
        <v>72</v>
      </c>
      <c r="H1280" s="10">
        <v>0</v>
      </c>
      <c r="I1280" s="8" t="s">
        <v>73</v>
      </c>
      <c r="J1280" s="72">
        <v>0</v>
      </c>
      <c r="K1280" s="163">
        <v>763</v>
      </c>
      <c r="L1280" s="163">
        <v>30</v>
      </c>
      <c r="M1280" s="163">
        <v>0</v>
      </c>
      <c r="N1280" s="163">
        <v>755</v>
      </c>
      <c r="O1280" s="163">
        <v>135</v>
      </c>
      <c r="P1280" s="163">
        <v>181</v>
      </c>
      <c r="Q1280" s="164">
        <v>20</v>
      </c>
      <c r="R1280" s="164">
        <v>49</v>
      </c>
      <c r="S1280" s="164">
        <v>27.8</v>
      </c>
      <c r="T1280" s="164">
        <v>7.8</v>
      </c>
      <c r="U1280" s="164">
        <v>4</v>
      </c>
      <c r="V1280" s="164">
        <v>3</v>
      </c>
      <c r="W1280" s="165">
        <f t="shared" si="21"/>
        <v>111.6</v>
      </c>
    </row>
    <row r="1281" spans="1:23" s="161" customFormat="1" ht="15" x14ac:dyDescent="0.3">
      <c r="A1281" s="180" t="s">
        <v>4032</v>
      </c>
      <c r="B1281" s="158" t="s">
        <v>4033</v>
      </c>
      <c r="C1281" s="181" t="s">
        <v>4034</v>
      </c>
      <c r="D1281" s="157" t="s">
        <v>211</v>
      </c>
      <c r="E1281" s="8" t="s">
        <v>71</v>
      </c>
      <c r="F1281" s="8" t="s">
        <v>5081</v>
      </c>
      <c r="G1281" s="10" t="s">
        <v>72</v>
      </c>
      <c r="H1281" s="10">
        <v>0</v>
      </c>
      <c r="I1281" s="8" t="s">
        <v>73</v>
      </c>
      <c r="J1281" s="72">
        <v>0</v>
      </c>
      <c r="K1281" s="163">
        <v>774</v>
      </c>
      <c r="L1281" s="163">
        <v>46</v>
      </c>
      <c r="M1281" s="163">
        <v>3</v>
      </c>
      <c r="N1281" s="163">
        <v>703</v>
      </c>
      <c r="O1281" s="163">
        <v>204</v>
      </c>
      <c r="P1281" s="163">
        <v>166</v>
      </c>
      <c r="Q1281" s="164">
        <v>8</v>
      </c>
      <c r="R1281" s="164">
        <v>57</v>
      </c>
      <c r="S1281" s="164">
        <v>36</v>
      </c>
      <c r="T1281" s="164">
        <v>6.8</v>
      </c>
      <c r="U1281" s="164">
        <v>4</v>
      </c>
      <c r="V1281" s="164">
        <v>6</v>
      </c>
      <c r="W1281" s="165">
        <f t="shared" si="21"/>
        <v>117.8</v>
      </c>
    </row>
    <row r="1282" spans="1:23" s="161" customFormat="1" ht="15" x14ac:dyDescent="0.3">
      <c r="A1282" s="180" t="s">
        <v>4035</v>
      </c>
      <c r="B1282" s="158" t="s">
        <v>4036</v>
      </c>
      <c r="C1282" s="181" t="s">
        <v>4037</v>
      </c>
      <c r="D1282" s="157" t="s">
        <v>211</v>
      </c>
      <c r="E1282" s="8" t="s">
        <v>71</v>
      </c>
      <c r="F1282" s="8" t="s">
        <v>5081</v>
      </c>
      <c r="G1282" s="10" t="s">
        <v>72</v>
      </c>
      <c r="H1282" s="10">
        <v>0</v>
      </c>
      <c r="I1282" s="8" t="s">
        <v>73</v>
      </c>
      <c r="J1282" s="72">
        <v>0</v>
      </c>
      <c r="K1282" s="163">
        <v>640</v>
      </c>
      <c r="L1282" s="163">
        <v>0</v>
      </c>
      <c r="M1282" s="163">
        <v>0</v>
      </c>
      <c r="N1282" s="163">
        <v>581</v>
      </c>
      <c r="O1282" s="163">
        <v>175</v>
      </c>
      <c r="P1282" s="163">
        <v>142</v>
      </c>
      <c r="Q1282" s="164">
        <v>14</v>
      </c>
      <c r="R1282" s="164">
        <v>44</v>
      </c>
      <c r="S1282" s="164">
        <v>24.5</v>
      </c>
      <c r="T1282" s="164">
        <v>2.9</v>
      </c>
      <c r="U1282" s="164">
        <v>2</v>
      </c>
      <c r="V1282" s="164">
        <v>4</v>
      </c>
      <c r="W1282" s="165">
        <f t="shared" si="21"/>
        <v>91.4</v>
      </c>
    </row>
    <row r="1283" spans="1:23" s="161" customFormat="1" ht="15" x14ac:dyDescent="0.3">
      <c r="A1283" s="180" t="s">
        <v>4038</v>
      </c>
      <c r="B1283" s="158" t="s">
        <v>4039</v>
      </c>
      <c r="C1283" s="181" t="s">
        <v>4040</v>
      </c>
      <c r="D1283" s="157" t="s">
        <v>211</v>
      </c>
      <c r="E1283" s="8" t="s">
        <v>71</v>
      </c>
      <c r="F1283" s="8" t="s">
        <v>5081</v>
      </c>
      <c r="G1283" s="10" t="s">
        <v>72</v>
      </c>
      <c r="H1283" s="10">
        <v>0</v>
      </c>
      <c r="I1283" s="8" t="s">
        <v>73</v>
      </c>
      <c r="J1283" s="72">
        <v>0</v>
      </c>
      <c r="K1283" s="163">
        <v>704</v>
      </c>
      <c r="L1283" s="163">
        <v>46</v>
      </c>
      <c r="M1283" s="163">
        <v>4</v>
      </c>
      <c r="N1283" s="163">
        <v>546</v>
      </c>
      <c r="O1283" s="163">
        <v>89</v>
      </c>
      <c r="P1283" s="163">
        <v>135</v>
      </c>
      <c r="Q1283" s="164">
        <v>8</v>
      </c>
      <c r="R1283" s="164">
        <v>49</v>
      </c>
      <c r="S1283" s="164">
        <v>30.2</v>
      </c>
      <c r="T1283" s="164">
        <v>3.8</v>
      </c>
      <c r="U1283" s="164">
        <v>3</v>
      </c>
      <c r="V1283" s="164">
        <v>5</v>
      </c>
      <c r="W1283" s="165">
        <f t="shared" si="21"/>
        <v>99</v>
      </c>
    </row>
    <row r="1284" spans="1:23" s="161" customFormat="1" ht="15" x14ac:dyDescent="0.3">
      <c r="A1284" s="180" t="s">
        <v>4041</v>
      </c>
      <c r="B1284" s="158" t="s">
        <v>4042</v>
      </c>
      <c r="C1284" s="181" t="s">
        <v>4043</v>
      </c>
      <c r="D1284" s="157" t="s">
        <v>213</v>
      </c>
      <c r="E1284" s="8" t="s">
        <v>71</v>
      </c>
      <c r="F1284" s="8" t="s">
        <v>5083</v>
      </c>
      <c r="G1284" s="10" t="s">
        <v>72</v>
      </c>
      <c r="H1284" s="10">
        <v>0</v>
      </c>
      <c r="I1284" s="8" t="s">
        <v>73</v>
      </c>
      <c r="J1284" s="72">
        <v>0</v>
      </c>
      <c r="K1284" s="163">
        <v>612</v>
      </c>
      <c r="L1284" s="163">
        <v>0</v>
      </c>
      <c r="M1284" s="163">
        <v>0</v>
      </c>
      <c r="N1284" s="163">
        <v>522</v>
      </c>
      <c r="O1284" s="163">
        <v>94</v>
      </c>
      <c r="P1284" s="163">
        <v>169</v>
      </c>
      <c r="Q1284" s="164">
        <v>5</v>
      </c>
      <c r="R1284" s="164">
        <v>38</v>
      </c>
      <c r="S1284" s="164">
        <v>24.1</v>
      </c>
      <c r="T1284" s="164">
        <v>6.7</v>
      </c>
      <c r="U1284" s="164">
        <v>3</v>
      </c>
      <c r="V1284" s="164">
        <v>5</v>
      </c>
      <c r="W1284" s="165">
        <f t="shared" si="21"/>
        <v>81.8</v>
      </c>
    </row>
    <row r="1285" spans="1:23" s="161" customFormat="1" ht="15" x14ac:dyDescent="0.3">
      <c r="A1285" s="180" t="s">
        <v>4044</v>
      </c>
      <c r="B1285" s="158" t="s">
        <v>4045</v>
      </c>
      <c r="C1285" s="181" t="s">
        <v>4046</v>
      </c>
      <c r="D1285" s="157" t="s">
        <v>211</v>
      </c>
      <c r="E1285" s="8" t="s">
        <v>71</v>
      </c>
      <c r="F1285" s="8" t="s">
        <v>5081</v>
      </c>
      <c r="G1285" s="10" t="s">
        <v>72</v>
      </c>
      <c r="H1285" s="10">
        <v>0</v>
      </c>
      <c r="I1285" s="8" t="s">
        <v>73</v>
      </c>
      <c r="J1285" s="72">
        <v>0</v>
      </c>
      <c r="K1285" s="163">
        <v>907</v>
      </c>
      <c r="L1285" s="163">
        <v>0</v>
      </c>
      <c r="M1285" s="163">
        <v>0</v>
      </c>
      <c r="N1285" s="163">
        <v>893</v>
      </c>
      <c r="O1285" s="163">
        <v>107</v>
      </c>
      <c r="P1285" s="163">
        <v>169</v>
      </c>
      <c r="Q1285" s="164">
        <v>23</v>
      </c>
      <c r="R1285" s="164">
        <v>45</v>
      </c>
      <c r="S1285" s="164">
        <v>23.3</v>
      </c>
      <c r="T1285" s="164">
        <v>5.9</v>
      </c>
      <c r="U1285" s="164">
        <v>4</v>
      </c>
      <c r="V1285" s="164">
        <v>5</v>
      </c>
      <c r="W1285" s="165">
        <f t="shared" si="21"/>
        <v>106.2</v>
      </c>
    </row>
    <row r="1286" spans="1:23" s="161" customFormat="1" ht="15" x14ac:dyDescent="0.3">
      <c r="A1286" s="180" t="s">
        <v>4047</v>
      </c>
      <c r="B1286" s="158" t="s">
        <v>4048</v>
      </c>
      <c r="C1286" s="181" t="s">
        <v>4049</v>
      </c>
      <c r="D1286" s="157" t="s">
        <v>211</v>
      </c>
      <c r="E1286" s="8" t="s">
        <v>71</v>
      </c>
      <c r="F1286" s="8" t="s">
        <v>5081</v>
      </c>
      <c r="G1286" s="10" t="s">
        <v>72</v>
      </c>
      <c r="H1286" s="10">
        <v>0</v>
      </c>
      <c r="I1286" s="8" t="s">
        <v>73</v>
      </c>
      <c r="J1286" s="72">
        <v>0</v>
      </c>
      <c r="K1286" s="163">
        <v>385</v>
      </c>
      <c r="L1286" s="163">
        <v>32</v>
      </c>
      <c r="M1286" s="163">
        <v>5</v>
      </c>
      <c r="N1286" s="163">
        <v>384</v>
      </c>
      <c r="O1286" s="163">
        <v>53</v>
      </c>
      <c r="P1286" s="163">
        <v>104</v>
      </c>
      <c r="Q1286" s="164">
        <v>13</v>
      </c>
      <c r="R1286" s="164">
        <v>31</v>
      </c>
      <c r="S1286" s="164">
        <v>16</v>
      </c>
      <c r="T1286" s="164">
        <v>2</v>
      </c>
      <c r="U1286" s="164">
        <v>3</v>
      </c>
      <c r="V1286" s="164">
        <v>3</v>
      </c>
      <c r="W1286" s="165">
        <f t="shared" si="21"/>
        <v>68</v>
      </c>
    </row>
    <row r="1287" spans="1:23" s="161" customFormat="1" ht="15" x14ac:dyDescent="0.3">
      <c r="A1287" s="180" t="s">
        <v>4050</v>
      </c>
      <c r="B1287" s="158" t="s">
        <v>4051</v>
      </c>
      <c r="C1287" s="181" t="s">
        <v>4052</v>
      </c>
      <c r="D1287" s="157" t="s">
        <v>211</v>
      </c>
      <c r="E1287" s="8" t="s">
        <v>71</v>
      </c>
      <c r="F1287" s="8" t="s">
        <v>5081</v>
      </c>
      <c r="G1287" s="10" t="s">
        <v>72</v>
      </c>
      <c r="H1287" s="10">
        <v>0</v>
      </c>
      <c r="I1287" s="8" t="s">
        <v>73</v>
      </c>
      <c r="J1287" s="72">
        <v>0</v>
      </c>
      <c r="K1287" s="163">
        <v>383</v>
      </c>
      <c r="L1287" s="163">
        <v>84</v>
      </c>
      <c r="M1287" s="163">
        <v>5</v>
      </c>
      <c r="N1287" s="163">
        <v>367</v>
      </c>
      <c r="O1287" s="163">
        <v>64</v>
      </c>
      <c r="P1287" s="163">
        <v>90</v>
      </c>
      <c r="Q1287" s="164">
        <v>5</v>
      </c>
      <c r="R1287" s="164">
        <v>40</v>
      </c>
      <c r="S1287" s="164">
        <v>16.3</v>
      </c>
      <c r="T1287" s="164">
        <v>3.9</v>
      </c>
      <c r="U1287" s="164">
        <v>3</v>
      </c>
      <c r="V1287" s="164">
        <v>3</v>
      </c>
      <c r="W1287" s="165">
        <f t="shared" si="21"/>
        <v>71.2</v>
      </c>
    </row>
    <row r="1288" spans="1:23" s="161" customFormat="1" ht="15" x14ac:dyDescent="0.3">
      <c r="A1288" s="180" t="s">
        <v>4053</v>
      </c>
      <c r="B1288" s="158" t="s">
        <v>4054</v>
      </c>
      <c r="C1288" s="181" t="s">
        <v>4055</v>
      </c>
      <c r="D1288" s="157" t="s">
        <v>211</v>
      </c>
      <c r="E1288" s="8" t="s">
        <v>71</v>
      </c>
      <c r="F1288" s="8" t="s">
        <v>5081</v>
      </c>
      <c r="G1288" s="10" t="s">
        <v>72</v>
      </c>
      <c r="H1288" s="10">
        <v>0</v>
      </c>
      <c r="I1288" s="8" t="s">
        <v>73</v>
      </c>
      <c r="J1288" s="72">
        <v>0</v>
      </c>
      <c r="K1288" s="163">
        <v>258</v>
      </c>
      <c r="L1288" s="163">
        <v>30</v>
      </c>
      <c r="M1288" s="163">
        <v>2</v>
      </c>
      <c r="N1288" s="163">
        <v>251</v>
      </c>
      <c r="O1288" s="163">
        <v>48</v>
      </c>
      <c r="P1288" s="163">
        <v>55</v>
      </c>
      <c r="Q1288" s="164">
        <v>16</v>
      </c>
      <c r="R1288" s="164">
        <v>16</v>
      </c>
      <c r="S1288" s="164">
        <v>10.3</v>
      </c>
      <c r="T1288" s="164">
        <v>2</v>
      </c>
      <c r="U1288" s="164">
        <v>2</v>
      </c>
      <c r="V1288" s="164">
        <v>2</v>
      </c>
      <c r="W1288" s="165">
        <f t="shared" si="21"/>
        <v>48.3</v>
      </c>
    </row>
    <row r="1289" spans="1:23" s="161" customFormat="1" ht="15" x14ac:dyDescent="0.3">
      <c r="A1289" s="180" t="s">
        <v>4056</v>
      </c>
      <c r="B1289" s="158" t="s">
        <v>4057</v>
      </c>
      <c r="C1289" s="181" t="s">
        <v>4058</v>
      </c>
      <c r="D1289" s="157" t="s">
        <v>212</v>
      </c>
      <c r="E1289" s="8" t="s">
        <v>5082</v>
      </c>
      <c r="F1289" s="8" t="s">
        <v>5083</v>
      </c>
      <c r="G1289" s="10" t="s">
        <v>72</v>
      </c>
      <c r="H1289" s="10">
        <v>0</v>
      </c>
      <c r="I1289" s="8" t="s">
        <v>73</v>
      </c>
      <c r="J1289" s="72">
        <v>0</v>
      </c>
      <c r="K1289" s="163">
        <v>669</v>
      </c>
      <c r="L1289" s="163">
        <v>0</v>
      </c>
      <c r="M1289" s="163">
        <v>0</v>
      </c>
      <c r="N1289" s="163">
        <v>649</v>
      </c>
      <c r="O1289" s="163">
        <v>135</v>
      </c>
      <c r="P1289" s="163">
        <v>123</v>
      </c>
      <c r="Q1289" s="164">
        <v>12</v>
      </c>
      <c r="R1289" s="164">
        <v>42</v>
      </c>
      <c r="S1289" s="164">
        <v>12.6</v>
      </c>
      <c r="T1289" s="164">
        <v>4</v>
      </c>
      <c r="U1289" s="164">
        <v>4</v>
      </c>
      <c r="V1289" s="164">
        <v>4</v>
      </c>
      <c r="W1289" s="165">
        <f t="shared" si="21"/>
        <v>78.599999999999994</v>
      </c>
    </row>
    <row r="1290" spans="1:23" s="161" customFormat="1" ht="15" x14ac:dyDescent="0.3">
      <c r="A1290" s="180" t="s">
        <v>4059</v>
      </c>
      <c r="B1290" s="158" t="s">
        <v>4060</v>
      </c>
      <c r="C1290" s="181" t="s">
        <v>4061</v>
      </c>
      <c r="D1290" s="157" t="s">
        <v>211</v>
      </c>
      <c r="E1290" s="8" t="s">
        <v>71</v>
      </c>
      <c r="F1290" s="8" t="s">
        <v>5081</v>
      </c>
      <c r="G1290" s="10" t="s">
        <v>72</v>
      </c>
      <c r="H1290" s="10">
        <v>0</v>
      </c>
      <c r="I1290" s="8" t="s">
        <v>73</v>
      </c>
      <c r="J1290" s="72">
        <v>0</v>
      </c>
      <c r="K1290" s="163">
        <v>840</v>
      </c>
      <c r="L1290" s="163">
        <v>0</v>
      </c>
      <c r="M1290" s="163">
        <v>0</v>
      </c>
      <c r="N1290" s="163">
        <v>772</v>
      </c>
      <c r="O1290" s="163">
        <v>331</v>
      </c>
      <c r="P1290" s="163">
        <v>198</v>
      </c>
      <c r="Q1290" s="164">
        <v>6</v>
      </c>
      <c r="R1290" s="164">
        <v>64</v>
      </c>
      <c r="S1290" s="164">
        <v>33.5</v>
      </c>
      <c r="T1290" s="164">
        <v>10.6</v>
      </c>
      <c r="U1290" s="164">
        <v>6</v>
      </c>
      <c r="V1290" s="164">
        <v>4.9000000000000004</v>
      </c>
      <c r="W1290" s="165">
        <f t="shared" si="21"/>
        <v>125</v>
      </c>
    </row>
    <row r="1291" spans="1:23" s="161" customFormat="1" ht="15" x14ac:dyDescent="0.3">
      <c r="A1291" s="180" t="s">
        <v>4062</v>
      </c>
      <c r="B1291" s="158" t="s">
        <v>4063</v>
      </c>
      <c r="C1291" s="181" t="s">
        <v>4064</v>
      </c>
      <c r="D1291" s="157" t="s">
        <v>211</v>
      </c>
      <c r="E1291" s="8" t="s">
        <v>71</v>
      </c>
      <c r="F1291" s="8" t="s">
        <v>5081</v>
      </c>
      <c r="G1291" s="10" t="s">
        <v>72</v>
      </c>
      <c r="H1291" s="10">
        <v>0</v>
      </c>
      <c r="I1291" s="8" t="s">
        <v>73</v>
      </c>
      <c r="J1291" s="72">
        <v>0</v>
      </c>
      <c r="K1291" s="163">
        <v>1003</v>
      </c>
      <c r="L1291" s="163">
        <v>0</v>
      </c>
      <c r="M1291" s="163">
        <v>0</v>
      </c>
      <c r="N1291" s="163">
        <v>973</v>
      </c>
      <c r="O1291" s="163">
        <v>266</v>
      </c>
      <c r="P1291" s="163">
        <v>183</v>
      </c>
      <c r="Q1291" s="164">
        <v>11</v>
      </c>
      <c r="R1291" s="164">
        <v>69</v>
      </c>
      <c r="S1291" s="164">
        <v>19.3</v>
      </c>
      <c r="T1291" s="164">
        <v>4.9000000000000004</v>
      </c>
      <c r="U1291" s="164">
        <v>5</v>
      </c>
      <c r="V1291" s="164">
        <v>5</v>
      </c>
      <c r="W1291" s="165">
        <f t="shared" ref="W1291:W1354" si="22">SUM(Q1291:V1291)</f>
        <v>114.2</v>
      </c>
    </row>
    <row r="1292" spans="1:23" s="161" customFormat="1" ht="15" x14ac:dyDescent="0.3">
      <c r="A1292" s="180" t="s">
        <v>4065</v>
      </c>
      <c r="B1292" s="158" t="s">
        <v>4066</v>
      </c>
      <c r="C1292" s="181" t="s">
        <v>4067</v>
      </c>
      <c r="D1292" s="157" t="s">
        <v>211</v>
      </c>
      <c r="E1292" s="8" t="s">
        <v>71</v>
      </c>
      <c r="F1292" s="8" t="s">
        <v>5081</v>
      </c>
      <c r="G1292" s="10" t="s">
        <v>72</v>
      </c>
      <c r="H1292" s="10">
        <v>0</v>
      </c>
      <c r="I1292" s="8" t="s">
        <v>73</v>
      </c>
      <c r="J1292" s="72">
        <v>0</v>
      </c>
      <c r="K1292" s="163">
        <v>563</v>
      </c>
      <c r="L1292" s="163">
        <v>62</v>
      </c>
      <c r="M1292" s="163">
        <v>1</v>
      </c>
      <c r="N1292" s="163">
        <v>527</v>
      </c>
      <c r="O1292" s="163">
        <v>129</v>
      </c>
      <c r="P1292" s="163">
        <v>168</v>
      </c>
      <c r="Q1292" s="164">
        <v>8</v>
      </c>
      <c r="R1292" s="164">
        <v>49</v>
      </c>
      <c r="S1292" s="164">
        <v>53.7</v>
      </c>
      <c r="T1292" s="164">
        <v>8.6999999999999993</v>
      </c>
      <c r="U1292" s="164">
        <v>4</v>
      </c>
      <c r="V1292" s="164">
        <v>3</v>
      </c>
      <c r="W1292" s="165">
        <f t="shared" si="22"/>
        <v>126.4</v>
      </c>
    </row>
    <row r="1293" spans="1:23" s="161" customFormat="1" ht="15" x14ac:dyDescent="0.3">
      <c r="A1293" s="180" t="s">
        <v>4068</v>
      </c>
      <c r="B1293" s="158" t="s">
        <v>4069</v>
      </c>
      <c r="C1293" s="181" t="s">
        <v>4070</v>
      </c>
      <c r="D1293" s="157" t="s">
        <v>211</v>
      </c>
      <c r="E1293" s="8" t="s">
        <v>71</v>
      </c>
      <c r="F1293" s="8" t="s">
        <v>5081</v>
      </c>
      <c r="G1293" s="10" t="s">
        <v>72</v>
      </c>
      <c r="H1293" s="10">
        <v>0</v>
      </c>
      <c r="I1293" s="8" t="s">
        <v>73</v>
      </c>
      <c r="J1293" s="72">
        <v>0</v>
      </c>
      <c r="K1293" s="163">
        <v>543</v>
      </c>
      <c r="L1293" s="163">
        <v>71</v>
      </c>
      <c r="M1293" s="163">
        <v>4</v>
      </c>
      <c r="N1293" s="163">
        <v>525</v>
      </c>
      <c r="O1293" s="163">
        <v>89</v>
      </c>
      <c r="P1293" s="163">
        <v>165</v>
      </c>
      <c r="Q1293" s="164">
        <v>27</v>
      </c>
      <c r="R1293" s="164">
        <v>35</v>
      </c>
      <c r="S1293" s="164">
        <v>23</v>
      </c>
      <c r="T1293" s="164">
        <v>4.9000000000000004</v>
      </c>
      <c r="U1293" s="164">
        <v>4</v>
      </c>
      <c r="V1293" s="164">
        <v>3</v>
      </c>
      <c r="W1293" s="165">
        <f t="shared" si="22"/>
        <v>96.9</v>
      </c>
    </row>
    <row r="1294" spans="1:23" s="161" customFormat="1" ht="15" x14ac:dyDescent="0.3">
      <c r="A1294" s="180" t="s">
        <v>4071</v>
      </c>
      <c r="B1294" s="158" t="s">
        <v>4072</v>
      </c>
      <c r="C1294" s="181" t="s">
        <v>4073</v>
      </c>
      <c r="D1294" s="157" t="s">
        <v>211</v>
      </c>
      <c r="E1294" s="8" t="s">
        <v>71</v>
      </c>
      <c r="F1294" s="8" t="s">
        <v>5081</v>
      </c>
      <c r="G1294" s="10" t="s">
        <v>72</v>
      </c>
      <c r="H1294" s="10">
        <v>0</v>
      </c>
      <c r="I1294" s="8" t="s">
        <v>73</v>
      </c>
      <c r="J1294" s="72">
        <v>0</v>
      </c>
      <c r="K1294" s="163">
        <v>188</v>
      </c>
      <c r="L1294" s="163">
        <v>14</v>
      </c>
      <c r="M1294" s="163">
        <v>0</v>
      </c>
      <c r="N1294" s="163">
        <v>169</v>
      </c>
      <c r="O1294" s="163">
        <v>8</v>
      </c>
      <c r="P1294" s="163">
        <v>31</v>
      </c>
      <c r="Q1294" s="164">
        <v>5.6</v>
      </c>
      <c r="R1294" s="164">
        <v>9</v>
      </c>
      <c r="S1294" s="164">
        <v>3.6</v>
      </c>
      <c r="T1294" s="164">
        <v>0.9</v>
      </c>
      <c r="U1294" s="164">
        <v>2</v>
      </c>
      <c r="V1294" s="164">
        <v>3</v>
      </c>
      <c r="W1294" s="165">
        <f t="shared" si="22"/>
        <v>24.099999999999998</v>
      </c>
    </row>
    <row r="1295" spans="1:23" s="161" customFormat="1" ht="15" x14ac:dyDescent="0.3">
      <c r="A1295" s="180" t="s">
        <v>4074</v>
      </c>
      <c r="B1295" s="158" t="s">
        <v>4075</v>
      </c>
      <c r="C1295" s="181" t="s">
        <v>4076</v>
      </c>
      <c r="D1295" s="157" t="s">
        <v>211</v>
      </c>
      <c r="E1295" s="8" t="s">
        <v>71</v>
      </c>
      <c r="F1295" s="8" t="s">
        <v>5081</v>
      </c>
      <c r="G1295" s="10" t="s">
        <v>72</v>
      </c>
      <c r="H1295" s="10">
        <v>0</v>
      </c>
      <c r="I1295" s="8" t="s">
        <v>73</v>
      </c>
      <c r="J1295" s="72">
        <v>0</v>
      </c>
      <c r="K1295" s="163">
        <v>1087</v>
      </c>
      <c r="L1295" s="163">
        <v>46</v>
      </c>
      <c r="M1295" s="163">
        <v>1</v>
      </c>
      <c r="N1295" s="163">
        <v>990</v>
      </c>
      <c r="O1295" s="163">
        <v>337</v>
      </c>
      <c r="P1295" s="163">
        <v>176</v>
      </c>
      <c r="Q1295" s="164">
        <v>9</v>
      </c>
      <c r="R1295" s="164">
        <v>76</v>
      </c>
      <c r="S1295" s="164">
        <v>33.9</v>
      </c>
      <c r="T1295" s="164">
        <v>6.7</v>
      </c>
      <c r="U1295" s="164">
        <v>5</v>
      </c>
      <c r="V1295" s="164">
        <v>4</v>
      </c>
      <c r="W1295" s="165">
        <f t="shared" si="22"/>
        <v>134.60000000000002</v>
      </c>
    </row>
    <row r="1296" spans="1:23" s="161" customFormat="1" ht="15" x14ac:dyDescent="0.3">
      <c r="A1296" s="180" t="s">
        <v>4077</v>
      </c>
      <c r="B1296" s="158" t="s">
        <v>4078</v>
      </c>
      <c r="C1296" s="181" t="s">
        <v>4079</v>
      </c>
      <c r="D1296" s="157" t="s">
        <v>211</v>
      </c>
      <c r="E1296" s="8" t="s">
        <v>71</v>
      </c>
      <c r="F1296" s="8" t="s">
        <v>5081</v>
      </c>
      <c r="G1296" s="10" t="s">
        <v>72</v>
      </c>
      <c r="H1296" s="10">
        <v>0</v>
      </c>
      <c r="I1296" s="8" t="s">
        <v>73</v>
      </c>
      <c r="J1296" s="72">
        <v>0</v>
      </c>
      <c r="K1296" s="163">
        <v>419</v>
      </c>
      <c r="L1296" s="163">
        <v>46</v>
      </c>
      <c r="M1296" s="163">
        <v>3</v>
      </c>
      <c r="N1296" s="163">
        <v>409</v>
      </c>
      <c r="O1296" s="163">
        <v>109</v>
      </c>
      <c r="P1296" s="163">
        <v>83</v>
      </c>
      <c r="Q1296" s="164">
        <v>11</v>
      </c>
      <c r="R1296" s="164">
        <v>26</v>
      </c>
      <c r="S1296" s="164">
        <v>21.5</v>
      </c>
      <c r="T1296" s="164">
        <v>5.8</v>
      </c>
      <c r="U1296" s="164">
        <v>3</v>
      </c>
      <c r="V1296" s="164">
        <v>4</v>
      </c>
      <c r="W1296" s="165">
        <f t="shared" si="22"/>
        <v>71.3</v>
      </c>
    </row>
    <row r="1297" spans="1:23" s="161" customFormat="1" ht="15" x14ac:dyDescent="0.3">
      <c r="A1297" s="180" t="s">
        <v>4080</v>
      </c>
      <c r="B1297" s="158" t="s">
        <v>4081</v>
      </c>
      <c r="C1297" s="181" t="s">
        <v>4082</v>
      </c>
      <c r="D1297" s="157" t="s">
        <v>211</v>
      </c>
      <c r="E1297" s="8" t="s">
        <v>71</v>
      </c>
      <c r="F1297" s="8" t="s">
        <v>5081</v>
      </c>
      <c r="G1297" s="10" t="s">
        <v>72</v>
      </c>
      <c r="H1297" s="10">
        <v>0</v>
      </c>
      <c r="I1297" s="8" t="s">
        <v>73</v>
      </c>
      <c r="J1297" s="72">
        <v>0</v>
      </c>
      <c r="K1297" s="163">
        <v>560</v>
      </c>
      <c r="L1297" s="163">
        <v>62</v>
      </c>
      <c r="M1297" s="163">
        <v>6</v>
      </c>
      <c r="N1297" s="163">
        <v>544</v>
      </c>
      <c r="O1297" s="163">
        <v>76</v>
      </c>
      <c r="P1297" s="163">
        <v>114</v>
      </c>
      <c r="Q1297" s="164">
        <v>8</v>
      </c>
      <c r="R1297" s="164">
        <v>42</v>
      </c>
      <c r="S1297" s="164">
        <v>30.5</v>
      </c>
      <c r="T1297" s="164">
        <v>3.9</v>
      </c>
      <c r="U1297" s="164">
        <v>4</v>
      </c>
      <c r="V1297" s="164">
        <v>7</v>
      </c>
      <c r="W1297" s="165">
        <f t="shared" si="22"/>
        <v>95.4</v>
      </c>
    </row>
    <row r="1298" spans="1:23" s="161" customFormat="1" ht="15" x14ac:dyDescent="0.3">
      <c r="A1298" s="180" t="s">
        <v>4083</v>
      </c>
      <c r="B1298" s="158" t="s">
        <v>4084</v>
      </c>
      <c r="C1298" s="181" t="s">
        <v>4085</v>
      </c>
      <c r="D1298" s="157" t="s">
        <v>211</v>
      </c>
      <c r="E1298" s="8" t="s">
        <v>71</v>
      </c>
      <c r="F1298" s="8" t="s">
        <v>5081</v>
      </c>
      <c r="G1298" s="10" t="s">
        <v>72</v>
      </c>
      <c r="H1298" s="10">
        <v>0</v>
      </c>
      <c r="I1298" s="8" t="s">
        <v>73</v>
      </c>
      <c r="J1298" s="72">
        <v>0</v>
      </c>
      <c r="K1298" s="163">
        <v>711</v>
      </c>
      <c r="L1298" s="163">
        <v>0</v>
      </c>
      <c r="M1298" s="163">
        <v>0</v>
      </c>
      <c r="N1298" s="163">
        <v>604</v>
      </c>
      <c r="O1298" s="163">
        <v>122</v>
      </c>
      <c r="P1298" s="163">
        <v>169</v>
      </c>
      <c r="Q1298" s="164">
        <v>4</v>
      </c>
      <c r="R1298" s="164">
        <v>43</v>
      </c>
      <c r="S1298" s="164">
        <v>32.9</v>
      </c>
      <c r="T1298" s="164">
        <v>2.8</v>
      </c>
      <c r="U1298" s="164">
        <v>3</v>
      </c>
      <c r="V1298" s="164">
        <v>4</v>
      </c>
      <c r="W1298" s="165">
        <f t="shared" si="22"/>
        <v>89.7</v>
      </c>
    </row>
    <row r="1299" spans="1:23" s="161" customFormat="1" ht="15" x14ac:dyDescent="0.3">
      <c r="A1299" s="180" t="s">
        <v>4086</v>
      </c>
      <c r="B1299" s="158" t="s">
        <v>4087</v>
      </c>
      <c r="C1299" s="181" t="s">
        <v>4088</v>
      </c>
      <c r="D1299" s="157" t="s">
        <v>211</v>
      </c>
      <c r="E1299" s="8" t="s">
        <v>71</v>
      </c>
      <c r="F1299" s="8" t="s">
        <v>5081</v>
      </c>
      <c r="G1299" s="10" t="s">
        <v>72</v>
      </c>
      <c r="H1299" s="10">
        <v>0</v>
      </c>
      <c r="I1299" s="8" t="s">
        <v>73</v>
      </c>
      <c r="J1299" s="72">
        <v>0</v>
      </c>
      <c r="K1299" s="163">
        <v>441</v>
      </c>
      <c r="L1299" s="163">
        <v>30</v>
      </c>
      <c r="M1299" s="163">
        <v>1</v>
      </c>
      <c r="N1299" s="163">
        <v>392</v>
      </c>
      <c r="O1299" s="163">
        <v>73</v>
      </c>
      <c r="P1299" s="163">
        <v>105</v>
      </c>
      <c r="Q1299" s="164">
        <v>10</v>
      </c>
      <c r="R1299" s="164">
        <v>29</v>
      </c>
      <c r="S1299" s="164">
        <v>27.2</v>
      </c>
      <c r="T1299" s="164">
        <v>4.8</v>
      </c>
      <c r="U1299" s="164">
        <v>2</v>
      </c>
      <c r="V1299" s="164">
        <v>4</v>
      </c>
      <c r="W1299" s="165">
        <f t="shared" si="22"/>
        <v>77</v>
      </c>
    </row>
    <row r="1300" spans="1:23" s="161" customFormat="1" ht="15" x14ac:dyDescent="0.3">
      <c r="A1300" s="180" t="s">
        <v>4089</v>
      </c>
      <c r="B1300" s="158" t="s">
        <v>4090</v>
      </c>
      <c r="C1300" s="181" t="s">
        <v>4091</v>
      </c>
      <c r="D1300" s="157" t="s">
        <v>211</v>
      </c>
      <c r="E1300" s="8" t="s">
        <v>71</v>
      </c>
      <c r="F1300" s="8" t="s">
        <v>5081</v>
      </c>
      <c r="G1300" s="10" t="s">
        <v>72</v>
      </c>
      <c r="H1300" s="10">
        <v>0</v>
      </c>
      <c r="I1300" s="8" t="s">
        <v>73</v>
      </c>
      <c r="J1300" s="72">
        <v>0</v>
      </c>
      <c r="K1300" s="163">
        <v>385</v>
      </c>
      <c r="L1300" s="163">
        <v>30</v>
      </c>
      <c r="M1300" s="163">
        <v>0</v>
      </c>
      <c r="N1300" s="163">
        <v>367</v>
      </c>
      <c r="O1300" s="163">
        <v>89</v>
      </c>
      <c r="P1300" s="163">
        <v>106</v>
      </c>
      <c r="Q1300" s="164">
        <v>1</v>
      </c>
      <c r="R1300" s="164">
        <v>33</v>
      </c>
      <c r="S1300" s="164">
        <v>23</v>
      </c>
      <c r="T1300" s="164">
        <v>4.9000000000000004</v>
      </c>
      <c r="U1300" s="164">
        <v>2</v>
      </c>
      <c r="V1300" s="164">
        <v>3</v>
      </c>
      <c r="W1300" s="165">
        <f t="shared" si="22"/>
        <v>66.900000000000006</v>
      </c>
    </row>
    <row r="1301" spans="1:23" s="161" customFormat="1" ht="30" x14ac:dyDescent="0.3">
      <c r="A1301" s="180" t="s">
        <v>4092</v>
      </c>
      <c r="B1301" s="158" t="s">
        <v>4093</v>
      </c>
      <c r="C1301" s="181" t="s">
        <v>4094</v>
      </c>
      <c r="D1301" s="157" t="s">
        <v>211</v>
      </c>
      <c r="E1301" s="8" t="s">
        <v>71</v>
      </c>
      <c r="F1301" s="8" t="s">
        <v>5081</v>
      </c>
      <c r="G1301" s="10" t="s">
        <v>72</v>
      </c>
      <c r="H1301" s="10">
        <v>0</v>
      </c>
      <c r="I1301" s="8" t="s">
        <v>73</v>
      </c>
      <c r="J1301" s="72">
        <v>0</v>
      </c>
      <c r="K1301" s="163">
        <v>466</v>
      </c>
      <c r="L1301" s="163">
        <v>64</v>
      </c>
      <c r="M1301" s="163">
        <v>8</v>
      </c>
      <c r="N1301" s="163">
        <v>466</v>
      </c>
      <c r="O1301" s="163">
        <v>87</v>
      </c>
      <c r="P1301" s="163">
        <v>138</v>
      </c>
      <c r="Q1301" s="164">
        <v>7</v>
      </c>
      <c r="R1301" s="164">
        <v>44</v>
      </c>
      <c r="S1301" s="164">
        <v>27.5</v>
      </c>
      <c r="T1301" s="164">
        <v>5.8</v>
      </c>
      <c r="U1301" s="164">
        <v>4</v>
      </c>
      <c r="V1301" s="164">
        <v>7</v>
      </c>
      <c r="W1301" s="165">
        <f t="shared" si="22"/>
        <v>95.3</v>
      </c>
    </row>
    <row r="1302" spans="1:23" s="161" customFormat="1" ht="15" x14ac:dyDescent="0.3">
      <c r="A1302" s="180" t="s">
        <v>4095</v>
      </c>
      <c r="B1302" s="158" t="s">
        <v>4096</v>
      </c>
      <c r="C1302" s="181" t="s">
        <v>4097</v>
      </c>
      <c r="D1302" s="157" t="s">
        <v>211</v>
      </c>
      <c r="E1302" s="8" t="s">
        <v>71</v>
      </c>
      <c r="F1302" s="8" t="s">
        <v>5081</v>
      </c>
      <c r="G1302" s="10" t="s">
        <v>72</v>
      </c>
      <c r="H1302" s="10">
        <v>0</v>
      </c>
      <c r="I1302" s="8" t="s">
        <v>73</v>
      </c>
      <c r="J1302" s="72">
        <v>0</v>
      </c>
      <c r="K1302" s="163">
        <v>246</v>
      </c>
      <c r="L1302" s="163">
        <v>30</v>
      </c>
      <c r="M1302" s="163">
        <v>3</v>
      </c>
      <c r="N1302" s="163">
        <v>240</v>
      </c>
      <c r="O1302" s="163">
        <v>31</v>
      </c>
      <c r="P1302" s="163">
        <v>40</v>
      </c>
      <c r="Q1302" s="164">
        <v>10</v>
      </c>
      <c r="R1302" s="164">
        <v>12</v>
      </c>
      <c r="S1302" s="164">
        <v>11.6</v>
      </c>
      <c r="T1302" s="164">
        <v>2.9</v>
      </c>
      <c r="U1302" s="164">
        <v>2</v>
      </c>
      <c r="V1302" s="164">
        <v>2</v>
      </c>
      <c r="W1302" s="165">
        <f t="shared" si="22"/>
        <v>40.5</v>
      </c>
    </row>
    <row r="1303" spans="1:23" s="161" customFormat="1" ht="15" x14ac:dyDescent="0.3">
      <c r="A1303" s="180" t="s">
        <v>4098</v>
      </c>
      <c r="B1303" s="158" t="s">
        <v>4099</v>
      </c>
      <c r="C1303" s="181" t="s">
        <v>4100</v>
      </c>
      <c r="D1303" s="157" t="s">
        <v>211</v>
      </c>
      <c r="E1303" s="8" t="s">
        <v>71</v>
      </c>
      <c r="F1303" s="8" t="s">
        <v>5081</v>
      </c>
      <c r="G1303" s="10" t="s">
        <v>72</v>
      </c>
      <c r="H1303" s="10">
        <v>0</v>
      </c>
      <c r="I1303" s="8" t="s">
        <v>73</v>
      </c>
      <c r="J1303" s="72">
        <v>0</v>
      </c>
      <c r="K1303" s="163">
        <v>629</v>
      </c>
      <c r="L1303" s="163">
        <v>46</v>
      </c>
      <c r="M1303" s="163">
        <v>6</v>
      </c>
      <c r="N1303" s="163">
        <v>619</v>
      </c>
      <c r="O1303" s="163">
        <v>89</v>
      </c>
      <c r="P1303" s="163">
        <v>179</v>
      </c>
      <c r="Q1303" s="164">
        <v>7</v>
      </c>
      <c r="R1303" s="164">
        <v>48</v>
      </c>
      <c r="S1303" s="164">
        <v>26.2</v>
      </c>
      <c r="T1303" s="164">
        <v>4.8</v>
      </c>
      <c r="U1303" s="164">
        <v>3</v>
      </c>
      <c r="V1303" s="164">
        <v>3</v>
      </c>
      <c r="W1303" s="165">
        <f t="shared" si="22"/>
        <v>92</v>
      </c>
    </row>
    <row r="1304" spans="1:23" s="161" customFormat="1" ht="15" x14ac:dyDescent="0.3">
      <c r="A1304" s="180" t="s">
        <v>4101</v>
      </c>
      <c r="B1304" s="158" t="s">
        <v>4102</v>
      </c>
      <c r="C1304" s="181" t="s">
        <v>4103</v>
      </c>
      <c r="D1304" s="157" t="s">
        <v>211</v>
      </c>
      <c r="E1304" s="8" t="s">
        <v>71</v>
      </c>
      <c r="F1304" s="8" t="s">
        <v>5081</v>
      </c>
      <c r="G1304" s="10" t="s">
        <v>72</v>
      </c>
      <c r="H1304" s="10">
        <v>0</v>
      </c>
      <c r="I1304" s="8" t="s">
        <v>73</v>
      </c>
      <c r="J1304" s="72">
        <v>0</v>
      </c>
      <c r="K1304" s="163">
        <v>482</v>
      </c>
      <c r="L1304" s="163">
        <v>46</v>
      </c>
      <c r="M1304" s="163">
        <v>1</v>
      </c>
      <c r="N1304" s="163">
        <v>461</v>
      </c>
      <c r="O1304" s="163">
        <v>105</v>
      </c>
      <c r="P1304" s="163">
        <v>106</v>
      </c>
      <c r="Q1304" s="164">
        <v>11</v>
      </c>
      <c r="R1304" s="164">
        <v>33</v>
      </c>
      <c r="S1304" s="164">
        <v>23.6</v>
      </c>
      <c r="T1304" s="164">
        <v>3.9</v>
      </c>
      <c r="U1304" s="164">
        <v>4</v>
      </c>
      <c r="V1304" s="164">
        <v>3</v>
      </c>
      <c r="W1304" s="165">
        <f t="shared" si="22"/>
        <v>78.5</v>
      </c>
    </row>
    <row r="1305" spans="1:23" s="161" customFormat="1" ht="15" x14ac:dyDescent="0.3">
      <c r="A1305" s="180" t="s">
        <v>4104</v>
      </c>
      <c r="B1305" s="158" t="s">
        <v>4105</v>
      </c>
      <c r="C1305" s="181" t="s">
        <v>4106</v>
      </c>
      <c r="D1305" s="157" t="s">
        <v>211</v>
      </c>
      <c r="E1305" s="8" t="s">
        <v>71</v>
      </c>
      <c r="F1305" s="8" t="s">
        <v>5081</v>
      </c>
      <c r="G1305" s="10" t="s">
        <v>72</v>
      </c>
      <c r="H1305" s="10">
        <v>0</v>
      </c>
      <c r="I1305" s="8" t="s">
        <v>73</v>
      </c>
      <c r="J1305" s="72">
        <v>0</v>
      </c>
      <c r="K1305" s="163">
        <v>366</v>
      </c>
      <c r="L1305" s="163">
        <v>30</v>
      </c>
      <c r="M1305" s="163">
        <v>2</v>
      </c>
      <c r="N1305" s="163">
        <v>361</v>
      </c>
      <c r="O1305" s="163">
        <v>46</v>
      </c>
      <c r="P1305" s="163">
        <v>85</v>
      </c>
      <c r="Q1305" s="164">
        <v>5</v>
      </c>
      <c r="R1305" s="164">
        <v>29</v>
      </c>
      <c r="S1305" s="164">
        <v>16</v>
      </c>
      <c r="T1305" s="164">
        <v>2</v>
      </c>
      <c r="U1305" s="164">
        <v>2</v>
      </c>
      <c r="V1305" s="164">
        <v>4</v>
      </c>
      <c r="W1305" s="165">
        <f t="shared" si="22"/>
        <v>58</v>
      </c>
    </row>
    <row r="1306" spans="1:23" s="161" customFormat="1" ht="15" x14ac:dyDescent="0.3">
      <c r="A1306" s="180" t="s">
        <v>4107</v>
      </c>
      <c r="B1306" s="158" t="s">
        <v>4108</v>
      </c>
      <c r="C1306" s="181" t="s">
        <v>4109</v>
      </c>
      <c r="D1306" s="157" t="s">
        <v>211</v>
      </c>
      <c r="E1306" s="8" t="s">
        <v>71</v>
      </c>
      <c r="F1306" s="8" t="s">
        <v>5081</v>
      </c>
      <c r="G1306" s="10" t="s">
        <v>72</v>
      </c>
      <c r="H1306" s="10">
        <v>0</v>
      </c>
      <c r="I1306" s="8" t="s">
        <v>73</v>
      </c>
      <c r="J1306" s="72">
        <v>0</v>
      </c>
      <c r="K1306" s="163">
        <v>573</v>
      </c>
      <c r="L1306" s="163">
        <v>62</v>
      </c>
      <c r="M1306" s="163">
        <v>1</v>
      </c>
      <c r="N1306" s="163">
        <v>513</v>
      </c>
      <c r="O1306" s="163">
        <v>94</v>
      </c>
      <c r="P1306" s="163">
        <v>130</v>
      </c>
      <c r="Q1306" s="164">
        <v>13</v>
      </c>
      <c r="R1306" s="164">
        <v>45</v>
      </c>
      <c r="S1306" s="164">
        <v>26.6</v>
      </c>
      <c r="T1306" s="164">
        <v>5.9</v>
      </c>
      <c r="U1306" s="164">
        <v>4</v>
      </c>
      <c r="V1306" s="164">
        <v>4</v>
      </c>
      <c r="W1306" s="165">
        <f t="shared" si="22"/>
        <v>98.5</v>
      </c>
    </row>
    <row r="1307" spans="1:23" s="161" customFormat="1" ht="15" x14ac:dyDescent="0.3">
      <c r="A1307" s="180" t="s">
        <v>4110</v>
      </c>
      <c r="B1307" s="158" t="s">
        <v>4111</v>
      </c>
      <c r="C1307" s="181" t="s">
        <v>4112</v>
      </c>
      <c r="D1307" s="157" t="s">
        <v>211</v>
      </c>
      <c r="E1307" s="8" t="s">
        <v>71</v>
      </c>
      <c r="F1307" s="8" t="s">
        <v>5081</v>
      </c>
      <c r="G1307" s="10" t="s">
        <v>72</v>
      </c>
      <c r="H1307" s="10">
        <v>0</v>
      </c>
      <c r="I1307" s="8" t="s">
        <v>73</v>
      </c>
      <c r="J1307" s="72">
        <v>0</v>
      </c>
      <c r="K1307" s="163">
        <v>459</v>
      </c>
      <c r="L1307" s="163">
        <v>46</v>
      </c>
      <c r="M1307" s="163">
        <v>2</v>
      </c>
      <c r="N1307" s="163">
        <v>415</v>
      </c>
      <c r="O1307" s="163">
        <v>53</v>
      </c>
      <c r="P1307" s="163">
        <v>102</v>
      </c>
      <c r="Q1307" s="164">
        <v>24</v>
      </c>
      <c r="R1307" s="164">
        <v>17</v>
      </c>
      <c r="S1307" s="164">
        <v>19.899999999999999</v>
      </c>
      <c r="T1307" s="164">
        <v>3.8</v>
      </c>
      <c r="U1307" s="164">
        <v>4</v>
      </c>
      <c r="V1307" s="164">
        <v>5</v>
      </c>
      <c r="W1307" s="165">
        <f t="shared" si="22"/>
        <v>73.7</v>
      </c>
    </row>
    <row r="1308" spans="1:23" s="161" customFormat="1" ht="15" x14ac:dyDescent="0.3">
      <c r="A1308" s="180" t="s">
        <v>4113</v>
      </c>
      <c r="B1308" s="158" t="s">
        <v>4114</v>
      </c>
      <c r="C1308" s="181" t="s">
        <v>4115</v>
      </c>
      <c r="D1308" s="157" t="s">
        <v>211</v>
      </c>
      <c r="E1308" s="8" t="s">
        <v>71</v>
      </c>
      <c r="F1308" s="8" t="s">
        <v>5081</v>
      </c>
      <c r="G1308" s="10" t="s">
        <v>72</v>
      </c>
      <c r="H1308" s="10">
        <v>0</v>
      </c>
      <c r="I1308" s="8" t="s">
        <v>73</v>
      </c>
      <c r="J1308" s="72">
        <v>0</v>
      </c>
      <c r="K1308" s="163">
        <v>617</v>
      </c>
      <c r="L1308" s="163">
        <v>14</v>
      </c>
      <c r="M1308" s="163">
        <v>0</v>
      </c>
      <c r="N1308" s="163">
        <v>430</v>
      </c>
      <c r="O1308" s="163">
        <v>5</v>
      </c>
      <c r="P1308" s="163">
        <v>152</v>
      </c>
      <c r="Q1308" s="164">
        <v>14</v>
      </c>
      <c r="R1308" s="164">
        <v>64</v>
      </c>
      <c r="S1308" s="164">
        <v>20.3</v>
      </c>
      <c r="T1308" s="164">
        <v>7.6</v>
      </c>
      <c r="U1308" s="164">
        <v>4</v>
      </c>
      <c r="V1308" s="164">
        <v>3</v>
      </c>
      <c r="W1308" s="165">
        <f t="shared" si="22"/>
        <v>112.89999999999999</v>
      </c>
    </row>
    <row r="1309" spans="1:23" s="161" customFormat="1" ht="15" x14ac:dyDescent="0.3">
      <c r="A1309" s="180" t="s">
        <v>4116</v>
      </c>
      <c r="B1309" s="158" t="s">
        <v>4117</v>
      </c>
      <c r="C1309" s="181" t="s">
        <v>4118</v>
      </c>
      <c r="D1309" s="157" t="s">
        <v>211</v>
      </c>
      <c r="E1309" s="8" t="s">
        <v>71</v>
      </c>
      <c r="F1309" s="8" t="s">
        <v>5081</v>
      </c>
      <c r="G1309" s="10" t="s">
        <v>72</v>
      </c>
      <c r="H1309" s="10">
        <v>0</v>
      </c>
      <c r="I1309" s="8" t="s">
        <v>73</v>
      </c>
      <c r="J1309" s="72">
        <v>0</v>
      </c>
      <c r="K1309" s="163">
        <v>549</v>
      </c>
      <c r="L1309" s="163">
        <v>46</v>
      </c>
      <c r="M1309" s="163">
        <v>3</v>
      </c>
      <c r="N1309" s="163">
        <v>484</v>
      </c>
      <c r="O1309" s="163">
        <v>61</v>
      </c>
      <c r="P1309" s="163">
        <v>120</v>
      </c>
      <c r="Q1309" s="164">
        <v>6</v>
      </c>
      <c r="R1309" s="164">
        <v>40</v>
      </c>
      <c r="S1309" s="164">
        <v>15.1</v>
      </c>
      <c r="T1309" s="164">
        <v>6.6</v>
      </c>
      <c r="U1309" s="164">
        <v>2</v>
      </c>
      <c r="V1309" s="164">
        <v>3</v>
      </c>
      <c r="W1309" s="165">
        <f t="shared" si="22"/>
        <v>72.7</v>
      </c>
    </row>
    <row r="1310" spans="1:23" s="161" customFormat="1" ht="15" x14ac:dyDescent="0.3">
      <c r="A1310" s="180" t="s">
        <v>4119</v>
      </c>
      <c r="B1310" s="158" t="s">
        <v>4120</v>
      </c>
      <c r="C1310" s="181" t="s">
        <v>4121</v>
      </c>
      <c r="D1310" s="157" t="s">
        <v>211</v>
      </c>
      <c r="E1310" s="8" t="s">
        <v>71</v>
      </c>
      <c r="F1310" s="8" t="s">
        <v>5081</v>
      </c>
      <c r="G1310" s="10" t="s">
        <v>72</v>
      </c>
      <c r="H1310" s="10">
        <v>0</v>
      </c>
      <c r="I1310" s="8" t="s">
        <v>73</v>
      </c>
      <c r="J1310" s="72">
        <v>0</v>
      </c>
      <c r="K1310" s="163">
        <v>1216</v>
      </c>
      <c r="L1310" s="163">
        <v>0</v>
      </c>
      <c r="M1310" s="163">
        <v>0</v>
      </c>
      <c r="N1310" s="163">
        <v>1170</v>
      </c>
      <c r="O1310" s="163">
        <v>345</v>
      </c>
      <c r="P1310" s="163">
        <v>242</v>
      </c>
      <c r="Q1310" s="164">
        <v>16</v>
      </c>
      <c r="R1310" s="164">
        <v>79</v>
      </c>
      <c r="S1310" s="164">
        <v>27</v>
      </c>
      <c r="T1310" s="164">
        <v>8.8000000000000007</v>
      </c>
      <c r="U1310" s="164">
        <v>4</v>
      </c>
      <c r="V1310" s="164">
        <v>9</v>
      </c>
      <c r="W1310" s="165">
        <f t="shared" si="22"/>
        <v>143.80000000000001</v>
      </c>
    </row>
    <row r="1311" spans="1:23" s="161" customFormat="1" ht="15" x14ac:dyDescent="0.3">
      <c r="A1311" s="180" t="s">
        <v>4122</v>
      </c>
      <c r="B1311" s="158" t="s">
        <v>4123</v>
      </c>
      <c r="C1311" s="181" t="s">
        <v>4124</v>
      </c>
      <c r="D1311" s="157" t="s">
        <v>213</v>
      </c>
      <c r="E1311" s="8" t="s">
        <v>71</v>
      </c>
      <c r="F1311" s="8" t="s">
        <v>5083</v>
      </c>
      <c r="G1311" s="10" t="s">
        <v>72</v>
      </c>
      <c r="H1311" s="10">
        <v>0</v>
      </c>
      <c r="I1311" s="8" t="s">
        <v>73</v>
      </c>
      <c r="J1311" s="72">
        <v>0</v>
      </c>
      <c r="K1311" s="163">
        <v>1590</v>
      </c>
      <c r="L1311" s="163">
        <v>0</v>
      </c>
      <c r="M1311" s="163">
        <v>0</v>
      </c>
      <c r="N1311" s="163">
        <v>1160</v>
      </c>
      <c r="O1311" s="163">
        <v>174</v>
      </c>
      <c r="P1311" s="163">
        <v>311</v>
      </c>
      <c r="Q1311" s="164">
        <v>11</v>
      </c>
      <c r="R1311" s="164">
        <v>110</v>
      </c>
      <c r="S1311" s="164">
        <v>33.9</v>
      </c>
      <c r="T1311" s="164">
        <v>8.8000000000000007</v>
      </c>
      <c r="U1311" s="164">
        <v>4</v>
      </c>
      <c r="V1311" s="164">
        <v>5.0999999999999996</v>
      </c>
      <c r="W1311" s="165">
        <f t="shared" si="22"/>
        <v>172.8</v>
      </c>
    </row>
    <row r="1312" spans="1:23" s="161" customFormat="1" ht="15" x14ac:dyDescent="0.3">
      <c r="A1312" s="180" t="s">
        <v>4125</v>
      </c>
      <c r="B1312" s="158" t="s">
        <v>4126</v>
      </c>
      <c r="C1312" s="181" t="s">
        <v>4127</v>
      </c>
      <c r="D1312" s="157" t="s">
        <v>211</v>
      </c>
      <c r="E1312" s="8" t="s">
        <v>71</v>
      </c>
      <c r="F1312" s="8" t="s">
        <v>5081</v>
      </c>
      <c r="G1312" s="10" t="s">
        <v>72</v>
      </c>
      <c r="H1312" s="10">
        <v>0</v>
      </c>
      <c r="I1312" s="8" t="s">
        <v>73</v>
      </c>
      <c r="J1312" s="72">
        <v>0</v>
      </c>
      <c r="K1312" s="163">
        <v>720</v>
      </c>
      <c r="L1312" s="163">
        <v>62</v>
      </c>
      <c r="M1312" s="163">
        <v>7</v>
      </c>
      <c r="N1312" s="163">
        <v>625</v>
      </c>
      <c r="O1312" s="163">
        <v>44</v>
      </c>
      <c r="P1312" s="163">
        <v>199</v>
      </c>
      <c r="Q1312" s="164">
        <v>16</v>
      </c>
      <c r="R1312" s="164">
        <v>50</v>
      </c>
      <c r="S1312" s="164">
        <v>41</v>
      </c>
      <c r="T1312" s="164">
        <v>8.5</v>
      </c>
      <c r="U1312" s="164">
        <v>3</v>
      </c>
      <c r="V1312" s="164">
        <v>3</v>
      </c>
      <c r="W1312" s="165">
        <f t="shared" si="22"/>
        <v>121.5</v>
      </c>
    </row>
    <row r="1313" spans="1:23" s="161" customFormat="1" ht="15" x14ac:dyDescent="0.3">
      <c r="A1313" s="180" t="s">
        <v>4128</v>
      </c>
      <c r="B1313" s="158" t="s">
        <v>4129</v>
      </c>
      <c r="C1313" s="181" t="s">
        <v>4130</v>
      </c>
      <c r="D1313" s="157" t="s">
        <v>211</v>
      </c>
      <c r="E1313" s="8" t="s">
        <v>71</v>
      </c>
      <c r="F1313" s="8" t="s">
        <v>5081</v>
      </c>
      <c r="G1313" s="10" t="s">
        <v>72</v>
      </c>
      <c r="H1313" s="10">
        <v>0</v>
      </c>
      <c r="I1313" s="8" t="s">
        <v>73</v>
      </c>
      <c r="J1313" s="72">
        <v>0</v>
      </c>
      <c r="K1313" s="163">
        <v>598</v>
      </c>
      <c r="L1313" s="163">
        <v>46</v>
      </c>
      <c r="M1313" s="163">
        <v>1</v>
      </c>
      <c r="N1313" s="163">
        <v>564</v>
      </c>
      <c r="O1313" s="163">
        <v>150</v>
      </c>
      <c r="P1313" s="163">
        <v>123</v>
      </c>
      <c r="Q1313" s="164">
        <v>13</v>
      </c>
      <c r="R1313" s="164">
        <v>35</v>
      </c>
      <c r="S1313" s="164">
        <v>19.2</v>
      </c>
      <c r="T1313" s="164">
        <v>6.8</v>
      </c>
      <c r="U1313" s="164">
        <v>4</v>
      </c>
      <c r="V1313" s="164">
        <v>6</v>
      </c>
      <c r="W1313" s="165">
        <f t="shared" si="22"/>
        <v>84</v>
      </c>
    </row>
    <row r="1314" spans="1:23" s="161" customFormat="1" ht="15" x14ac:dyDescent="0.3">
      <c r="A1314" s="180" t="s">
        <v>4131</v>
      </c>
      <c r="B1314" s="158" t="s">
        <v>4132</v>
      </c>
      <c r="C1314" s="181" t="s">
        <v>4133</v>
      </c>
      <c r="D1314" s="157" t="s">
        <v>211</v>
      </c>
      <c r="E1314" s="8" t="s">
        <v>71</v>
      </c>
      <c r="F1314" s="8" t="s">
        <v>5081</v>
      </c>
      <c r="G1314" s="10" t="s">
        <v>72</v>
      </c>
      <c r="H1314" s="10">
        <v>0</v>
      </c>
      <c r="I1314" s="8" t="s">
        <v>73</v>
      </c>
      <c r="J1314" s="72">
        <v>0</v>
      </c>
      <c r="K1314" s="163">
        <v>546</v>
      </c>
      <c r="L1314" s="163">
        <v>63</v>
      </c>
      <c r="M1314" s="163">
        <v>2</v>
      </c>
      <c r="N1314" s="163">
        <v>490</v>
      </c>
      <c r="O1314" s="163">
        <v>90</v>
      </c>
      <c r="P1314" s="163">
        <v>117</v>
      </c>
      <c r="Q1314" s="164">
        <v>4</v>
      </c>
      <c r="R1314" s="164">
        <v>44</v>
      </c>
      <c r="S1314" s="164">
        <v>33.700000000000003</v>
      </c>
      <c r="T1314" s="164">
        <v>3</v>
      </c>
      <c r="U1314" s="164">
        <v>3</v>
      </c>
      <c r="V1314" s="164">
        <v>1</v>
      </c>
      <c r="W1314" s="165">
        <f t="shared" si="22"/>
        <v>88.7</v>
      </c>
    </row>
    <row r="1315" spans="1:23" s="161" customFormat="1" ht="15" x14ac:dyDescent="0.3">
      <c r="A1315" s="180" t="s">
        <v>4134</v>
      </c>
      <c r="B1315" s="158" t="s">
        <v>4135</v>
      </c>
      <c r="C1315" s="181" t="s">
        <v>4136</v>
      </c>
      <c r="D1315" s="157" t="s">
        <v>211</v>
      </c>
      <c r="E1315" s="8" t="s">
        <v>71</v>
      </c>
      <c r="F1315" s="8" t="s">
        <v>5081</v>
      </c>
      <c r="G1315" s="10" t="s">
        <v>72</v>
      </c>
      <c r="H1315" s="10">
        <v>0</v>
      </c>
      <c r="I1315" s="8" t="s">
        <v>73</v>
      </c>
      <c r="J1315" s="72">
        <v>0</v>
      </c>
      <c r="K1315" s="163">
        <v>906</v>
      </c>
      <c r="L1315" s="163">
        <v>0</v>
      </c>
      <c r="M1315" s="163">
        <v>0</v>
      </c>
      <c r="N1315" s="163">
        <v>689</v>
      </c>
      <c r="O1315" s="163">
        <v>131</v>
      </c>
      <c r="P1315" s="163">
        <v>148</v>
      </c>
      <c r="Q1315" s="164">
        <v>39</v>
      </c>
      <c r="R1315" s="164">
        <v>36</v>
      </c>
      <c r="S1315" s="164">
        <v>33.299999999999997</v>
      </c>
      <c r="T1315" s="164">
        <v>6.7</v>
      </c>
      <c r="U1315" s="164">
        <v>4</v>
      </c>
      <c r="V1315" s="164">
        <v>4.9000000000000004</v>
      </c>
      <c r="W1315" s="165">
        <f t="shared" si="22"/>
        <v>123.9</v>
      </c>
    </row>
    <row r="1316" spans="1:23" s="161" customFormat="1" ht="15" x14ac:dyDescent="0.3">
      <c r="A1316" s="180" t="s">
        <v>4137</v>
      </c>
      <c r="B1316" s="158" t="s">
        <v>4138</v>
      </c>
      <c r="C1316" s="181" t="s">
        <v>4139</v>
      </c>
      <c r="D1316" s="157" t="s">
        <v>211</v>
      </c>
      <c r="E1316" s="8" t="s">
        <v>71</v>
      </c>
      <c r="F1316" s="8" t="s">
        <v>5091</v>
      </c>
      <c r="G1316" s="10" t="s">
        <v>73</v>
      </c>
      <c r="H1316" s="10" t="s">
        <v>73</v>
      </c>
      <c r="I1316" s="8" t="s">
        <v>73</v>
      </c>
      <c r="J1316" s="72">
        <v>0</v>
      </c>
      <c r="K1316" s="163">
        <v>390</v>
      </c>
      <c r="L1316" s="163">
        <v>30</v>
      </c>
      <c r="M1316" s="163">
        <v>2</v>
      </c>
      <c r="N1316" s="163">
        <v>339</v>
      </c>
      <c r="O1316" s="163">
        <v>124</v>
      </c>
      <c r="P1316" s="163">
        <v>61</v>
      </c>
      <c r="Q1316" s="164">
        <v>14</v>
      </c>
      <c r="R1316" s="164">
        <v>14</v>
      </c>
      <c r="S1316" s="164">
        <v>6.2</v>
      </c>
      <c r="T1316" s="164">
        <v>1.9</v>
      </c>
      <c r="U1316" s="164">
        <v>2</v>
      </c>
      <c r="V1316" s="164">
        <v>4</v>
      </c>
      <c r="W1316" s="165">
        <f t="shared" si="22"/>
        <v>42.1</v>
      </c>
    </row>
    <row r="1317" spans="1:23" s="161" customFormat="1" ht="15" x14ac:dyDescent="0.3">
      <c r="A1317" s="180" t="s">
        <v>4140</v>
      </c>
      <c r="B1317" s="158" t="s">
        <v>4141</v>
      </c>
      <c r="C1317" s="181" t="s">
        <v>4142</v>
      </c>
      <c r="D1317" s="157" t="s">
        <v>211</v>
      </c>
      <c r="E1317" s="8" t="s">
        <v>71</v>
      </c>
      <c r="F1317" s="8" t="s">
        <v>5081</v>
      </c>
      <c r="G1317" s="10" t="s">
        <v>72</v>
      </c>
      <c r="H1317" s="10">
        <v>0</v>
      </c>
      <c r="I1317" s="8" t="s">
        <v>73</v>
      </c>
      <c r="J1317" s="72">
        <v>0</v>
      </c>
      <c r="K1317" s="163">
        <v>800</v>
      </c>
      <c r="L1317" s="163">
        <v>30</v>
      </c>
      <c r="M1317" s="163">
        <v>0</v>
      </c>
      <c r="N1317" s="163">
        <v>667</v>
      </c>
      <c r="O1317" s="163">
        <v>51</v>
      </c>
      <c r="P1317" s="163">
        <v>133</v>
      </c>
      <c r="Q1317" s="164">
        <v>16</v>
      </c>
      <c r="R1317" s="164">
        <v>43</v>
      </c>
      <c r="S1317" s="164">
        <v>21.1</v>
      </c>
      <c r="T1317" s="164">
        <v>5.8</v>
      </c>
      <c r="U1317" s="164">
        <v>4</v>
      </c>
      <c r="V1317" s="164">
        <v>4</v>
      </c>
      <c r="W1317" s="165">
        <f t="shared" si="22"/>
        <v>93.899999999999991</v>
      </c>
    </row>
    <row r="1318" spans="1:23" s="161" customFormat="1" ht="15" x14ac:dyDescent="0.3">
      <c r="A1318" s="180" t="s">
        <v>4143</v>
      </c>
      <c r="B1318" s="158" t="s">
        <v>4144</v>
      </c>
      <c r="C1318" s="181" t="s">
        <v>4145</v>
      </c>
      <c r="D1318" s="157" t="s">
        <v>212</v>
      </c>
      <c r="E1318" s="8" t="s">
        <v>5082</v>
      </c>
      <c r="F1318" s="8" t="s">
        <v>5083</v>
      </c>
      <c r="G1318" s="10" t="s">
        <v>72</v>
      </c>
      <c r="H1318" s="10">
        <v>0</v>
      </c>
      <c r="I1318" s="8" t="s">
        <v>73</v>
      </c>
      <c r="J1318" s="72">
        <v>0</v>
      </c>
      <c r="K1318" s="163">
        <v>727</v>
      </c>
      <c r="L1318" s="163">
        <v>0</v>
      </c>
      <c r="M1318" s="163">
        <v>0</v>
      </c>
      <c r="N1318" s="163">
        <v>659</v>
      </c>
      <c r="O1318" s="163">
        <v>244</v>
      </c>
      <c r="P1318" s="163">
        <v>165</v>
      </c>
      <c r="Q1318" s="164">
        <v>29</v>
      </c>
      <c r="R1318" s="164">
        <v>16</v>
      </c>
      <c r="S1318" s="164">
        <v>24</v>
      </c>
      <c r="T1318" s="164">
        <v>7</v>
      </c>
      <c r="U1318" s="164">
        <v>4</v>
      </c>
      <c r="V1318" s="164">
        <v>7</v>
      </c>
      <c r="W1318" s="165">
        <f t="shared" si="22"/>
        <v>87</v>
      </c>
    </row>
    <row r="1319" spans="1:23" s="161" customFormat="1" ht="15" x14ac:dyDescent="0.3">
      <c r="A1319" s="180" t="s">
        <v>4146</v>
      </c>
      <c r="B1319" s="158" t="s">
        <v>4147</v>
      </c>
      <c r="C1319" s="181" t="s">
        <v>4148</v>
      </c>
      <c r="D1319" s="157" t="s">
        <v>211</v>
      </c>
      <c r="E1319" s="8" t="s">
        <v>71</v>
      </c>
      <c r="F1319" s="8" t="s">
        <v>5081</v>
      </c>
      <c r="G1319" s="10" t="s">
        <v>72</v>
      </c>
      <c r="H1319" s="10">
        <v>0</v>
      </c>
      <c r="I1319" s="8" t="s">
        <v>73</v>
      </c>
      <c r="J1319" s="72">
        <v>0</v>
      </c>
      <c r="K1319" s="163">
        <v>727</v>
      </c>
      <c r="L1319" s="163">
        <v>0</v>
      </c>
      <c r="M1319" s="163">
        <v>0</v>
      </c>
      <c r="N1319" s="163">
        <v>349</v>
      </c>
      <c r="O1319" s="163">
        <v>67</v>
      </c>
      <c r="P1319" s="163">
        <v>129</v>
      </c>
      <c r="Q1319" s="164">
        <v>13</v>
      </c>
      <c r="R1319" s="164">
        <v>41</v>
      </c>
      <c r="S1319" s="164">
        <v>18.899999999999999</v>
      </c>
      <c r="T1319" s="164">
        <v>3.9</v>
      </c>
      <c r="U1319" s="164">
        <v>2</v>
      </c>
      <c r="V1319" s="164">
        <v>4</v>
      </c>
      <c r="W1319" s="165">
        <f t="shared" si="22"/>
        <v>82.800000000000011</v>
      </c>
    </row>
    <row r="1320" spans="1:23" s="161" customFormat="1" ht="15" x14ac:dyDescent="0.3">
      <c r="A1320" s="180" t="s">
        <v>4149</v>
      </c>
      <c r="B1320" s="158" t="s">
        <v>4150</v>
      </c>
      <c r="C1320" s="181" t="s">
        <v>4151</v>
      </c>
      <c r="D1320" s="157" t="s">
        <v>213</v>
      </c>
      <c r="E1320" s="8" t="s">
        <v>71</v>
      </c>
      <c r="F1320" s="8" t="s">
        <v>5083</v>
      </c>
      <c r="G1320" s="10" t="s">
        <v>72</v>
      </c>
      <c r="H1320" s="10">
        <v>0</v>
      </c>
      <c r="I1320" s="8" t="s">
        <v>73</v>
      </c>
      <c r="J1320" s="72">
        <v>0</v>
      </c>
      <c r="K1320" s="163">
        <v>1671</v>
      </c>
      <c r="L1320" s="163">
        <v>0</v>
      </c>
      <c r="M1320" s="163">
        <v>0</v>
      </c>
      <c r="N1320" s="163">
        <v>1069</v>
      </c>
      <c r="O1320" s="163">
        <v>292</v>
      </c>
      <c r="P1320" s="163">
        <v>315</v>
      </c>
      <c r="Q1320" s="164">
        <v>14</v>
      </c>
      <c r="R1320" s="164">
        <v>107</v>
      </c>
      <c r="S1320" s="164">
        <v>31.5</v>
      </c>
      <c r="T1320" s="164">
        <v>7.6</v>
      </c>
      <c r="U1320" s="164">
        <v>6</v>
      </c>
      <c r="V1320" s="164">
        <v>6</v>
      </c>
      <c r="W1320" s="165">
        <f t="shared" si="22"/>
        <v>172.1</v>
      </c>
    </row>
    <row r="1321" spans="1:23" s="161" customFormat="1" ht="15" x14ac:dyDescent="0.3">
      <c r="A1321" s="180" t="s">
        <v>4152</v>
      </c>
      <c r="B1321" s="158" t="s">
        <v>4153</v>
      </c>
      <c r="C1321" s="181" t="s">
        <v>4154</v>
      </c>
      <c r="D1321" s="157" t="s">
        <v>211</v>
      </c>
      <c r="E1321" s="8" t="s">
        <v>71</v>
      </c>
      <c r="F1321" s="8" t="s">
        <v>5081</v>
      </c>
      <c r="G1321" s="10" t="s">
        <v>72</v>
      </c>
      <c r="H1321" s="10">
        <v>0</v>
      </c>
      <c r="I1321" s="8" t="s">
        <v>73</v>
      </c>
      <c r="J1321" s="72">
        <v>0</v>
      </c>
      <c r="K1321" s="163">
        <v>841</v>
      </c>
      <c r="L1321" s="163">
        <v>78</v>
      </c>
      <c r="M1321" s="163">
        <v>6</v>
      </c>
      <c r="N1321" s="163">
        <v>808</v>
      </c>
      <c r="O1321" s="163">
        <v>251</v>
      </c>
      <c r="P1321" s="163">
        <v>179</v>
      </c>
      <c r="Q1321" s="164">
        <v>15.2</v>
      </c>
      <c r="R1321" s="164">
        <v>68</v>
      </c>
      <c r="S1321" s="164">
        <v>39</v>
      </c>
      <c r="T1321" s="164">
        <v>9.6999999999999993</v>
      </c>
      <c r="U1321" s="164">
        <v>5</v>
      </c>
      <c r="V1321" s="164">
        <v>7.1</v>
      </c>
      <c r="W1321" s="165">
        <f t="shared" si="22"/>
        <v>144</v>
      </c>
    </row>
    <row r="1322" spans="1:23" s="161" customFormat="1" ht="15" x14ac:dyDescent="0.3">
      <c r="A1322" s="180" t="s">
        <v>4155</v>
      </c>
      <c r="B1322" s="158" t="s">
        <v>4156</v>
      </c>
      <c r="C1322" s="181" t="s">
        <v>4157</v>
      </c>
      <c r="D1322" s="157" t="s">
        <v>211</v>
      </c>
      <c r="E1322" s="8" t="s">
        <v>71</v>
      </c>
      <c r="F1322" s="8" t="s">
        <v>5082</v>
      </c>
      <c r="G1322" s="10" t="s">
        <v>72</v>
      </c>
      <c r="H1322" s="10">
        <v>0</v>
      </c>
      <c r="I1322" s="8" t="s">
        <v>73</v>
      </c>
      <c r="J1322" s="72">
        <v>0</v>
      </c>
      <c r="K1322" s="163">
        <v>1619</v>
      </c>
      <c r="L1322" s="163">
        <v>30</v>
      </c>
      <c r="M1322" s="163">
        <v>2</v>
      </c>
      <c r="N1322" s="163">
        <v>1418</v>
      </c>
      <c r="O1322" s="163">
        <v>547</v>
      </c>
      <c r="P1322" s="163">
        <v>308</v>
      </c>
      <c r="Q1322" s="164">
        <v>36</v>
      </c>
      <c r="R1322" s="164">
        <v>86</v>
      </c>
      <c r="S1322" s="164">
        <v>37.4</v>
      </c>
      <c r="T1322" s="164">
        <v>7.8</v>
      </c>
      <c r="U1322" s="164">
        <v>6</v>
      </c>
      <c r="V1322" s="164">
        <v>7</v>
      </c>
      <c r="W1322" s="165">
        <f t="shared" si="22"/>
        <v>180.20000000000002</v>
      </c>
    </row>
    <row r="1323" spans="1:23" s="161" customFormat="1" ht="15" x14ac:dyDescent="0.3">
      <c r="A1323" s="180" t="s">
        <v>4158</v>
      </c>
      <c r="B1323" s="158" t="s">
        <v>4159</v>
      </c>
      <c r="C1323" s="181" t="s">
        <v>4160</v>
      </c>
      <c r="D1323" s="157" t="s">
        <v>211</v>
      </c>
      <c r="E1323" s="8" t="s">
        <v>71</v>
      </c>
      <c r="F1323" s="8" t="s">
        <v>5081</v>
      </c>
      <c r="G1323" s="10" t="s">
        <v>72</v>
      </c>
      <c r="H1323" s="10">
        <v>0</v>
      </c>
      <c r="I1323" s="8" t="s">
        <v>73</v>
      </c>
      <c r="J1323" s="72">
        <v>0</v>
      </c>
      <c r="K1323" s="163">
        <v>595</v>
      </c>
      <c r="L1323" s="163">
        <v>0</v>
      </c>
      <c r="M1323" s="163">
        <v>0</v>
      </c>
      <c r="N1323" s="163">
        <v>501</v>
      </c>
      <c r="O1323" s="163">
        <v>16</v>
      </c>
      <c r="P1323" s="163">
        <v>121</v>
      </c>
      <c r="Q1323" s="164">
        <v>4</v>
      </c>
      <c r="R1323" s="164">
        <v>36</v>
      </c>
      <c r="S1323" s="164">
        <v>17</v>
      </c>
      <c r="T1323" s="164">
        <v>4.5999999999999996</v>
      </c>
      <c r="U1323" s="164">
        <v>3</v>
      </c>
      <c r="V1323" s="164">
        <v>3</v>
      </c>
      <c r="W1323" s="165">
        <f t="shared" si="22"/>
        <v>67.599999999999994</v>
      </c>
    </row>
    <row r="1324" spans="1:23" s="161" customFormat="1" ht="30" x14ac:dyDescent="0.3">
      <c r="A1324" s="180" t="s">
        <v>4161</v>
      </c>
      <c r="B1324" s="158" t="s">
        <v>4162</v>
      </c>
      <c r="C1324" s="181" t="s">
        <v>4163</v>
      </c>
      <c r="D1324" s="157" t="s">
        <v>211</v>
      </c>
      <c r="E1324" s="8" t="s">
        <v>71</v>
      </c>
      <c r="F1324" s="8" t="s">
        <v>5090</v>
      </c>
      <c r="G1324" s="10" t="s">
        <v>72</v>
      </c>
      <c r="H1324" s="10">
        <v>0</v>
      </c>
      <c r="I1324" s="8" t="s">
        <v>73</v>
      </c>
      <c r="J1324" s="72">
        <v>0</v>
      </c>
      <c r="K1324" s="163">
        <v>133</v>
      </c>
      <c r="L1324" s="163">
        <v>0</v>
      </c>
      <c r="M1324" s="163">
        <v>0</v>
      </c>
      <c r="N1324" s="163">
        <v>123</v>
      </c>
      <c r="O1324" s="163">
        <v>32</v>
      </c>
      <c r="P1324" s="163">
        <v>23</v>
      </c>
      <c r="Q1324" s="164">
        <v>6</v>
      </c>
      <c r="R1324" s="164">
        <v>6</v>
      </c>
      <c r="S1324" s="164">
        <v>2</v>
      </c>
      <c r="T1324" s="164">
        <v>0</v>
      </c>
      <c r="U1324" s="164">
        <v>2</v>
      </c>
      <c r="V1324" s="164">
        <v>2</v>
      </c>
      <c r="W1324" s="165">
        <f t="shared" si="22"/>
        <v>18</v>
      </c>
    </row>
    <row r="1325" spans="1:23" s="161" customFormat="1" ht="15" x14ac:dyDescent="0.3">
      <c r="A1325" s="180" t="s">
        <v>4164</v>
      </c>
      <c r="B1325" s="158" t="s">
        <v>4165</v>
      </c>
      <c r="C1325" s="181" t="s">
        <v>4166</v>
      </c>
      <c r="D1325" s="157" t="s">
        <v>213</v>
      </c>
      <c r="E1325" s="8" t="s">
        <v>71</v>
      </c>
      <c r="F1325" s="8" t="s">
        <v>5083</v>
      </c>
      <c r="G1325" s="10" t="s">
        <v>72</v>
      </c>
      <c r="H1325" s="10">
        <v>0</v>
      </c>
      <c r="I1325" s="8" t="s">
        <v>73</v>
      </c>
      <c r="J1325" s="72">
        <v>0</v>
      </c>
      <c r="K1325" s="163">
        <v>1449</v>
      </c>
      <c r="L1325" s="163">
        <v>46</v>
      </c>
      <c r="M1325" s="163">
        <v>5</v>
      </c>
      <c r="N1325" s="163">
        <v>1121</v>
      </c>
      <c r="O1325" s="163">
        <v>312</v>
      </c>
      <c r="P1325" s="163">
        <v>250</v>
      </c>
      <c r="Q1325" s="164">
        <v>25</v>
      </c>
      <c r="R1325" s="164">
        <v>74</v>
      </c>
      <c r="S1325" s="164">
        <v>37.799999999999997</v>
      </c>
      <c r="T1325" s="164">
        <v>8.8000000000000007</v>
      </c>
      <c r="U1325" s="164">
        <v>6</v>
      </c>
      <c r="V1325" s="164">
        <v>6</v>
      </c>
      <c r="W1325" s="165">
        <f t="shared" si="22"/>
        <v>157.60000000000002</v>
      </c>
    </row>
    <row r="1326" spans="1:23" s="161" customFormat="1" ht="15" x14ac:dyDescent="0.3">
      <c r="A1326" s="180" t="s">
        <v>4167</v>
      </c>
      <c r="B1326" s="158" t="s">
        <v>4168</v>
      </c>
      <c r="C1326" s="181" t="s">
        <v>4169</v>
      </c>
      <c r="D1326" s="157" t="s">
        <v>211</v>
      </c>
      <c r="E1326" s="8" t="s">
        <v>71</v>
      </c>
      <c r="F1326" s="8" t="s">
        <v>5081</v>
      </c>
      <c r="G1326" s="10" t="s">
        <v>72</v>
      </c>
      <c r="H1326" s="10">
        <v>0</v>
      </c>
      <c r="I1326" s="8" t="s">
        <v>73</v>
      </c>
      <c r="J1326" s="72">
        <v>0</v>
      </c>
      <c r="K1326" s="163">
        <v>717</v>
      </c>
      <c r="L1326" s="163">
        <v>0</v>
      </c>
      <c r="M1326" s="163">
        <v>0</v>
      </c>
      <c r="N1326" s="163">
        <v>675</v>
      </c>
      <c r="O1326" s="163">
        <v>282</v>
      </c>
      <c r="P1326" s="163">
        <v>147</v>
      </c>
      <c r="Q1326" s="164">
        <v>14.7</v>
      </c>
      <c r="R1326" s="164">
        <v>48</v>
      </c>
      <c r="S1326" s="164">
        <v>23</v>
      </c>
      <c r="T1326" s="164">
        <v>5.8</v>
      </c>
      <c r="U1326" s="164">
        <v>3</v>
      </c>
      <c r="V1326" s="164">
        <v>3</v>
      </c>
      <c r="W1326" s="165">
        <f t="shared" si="22"/>
        <v>97.5</v>
      </c>
    </row>
    <row r="1327" spans="1:23" s="161" customFormat="1" ht="15" x14ac:dyDescent="0.3">
      <c r="A1327" s="180" t="s">
        <v>4170</v>
      </c>
      <c r="B1327" s="158" t="s">
        <v>4171</v>
      </c>
      <c r="C1327" s="181" t="s">
        <v>4172</v>
      </c>
      <c r="D1327" s="157" t="s">
        <v>211</v>
      </c>
      <c r="E1327" s="8" t="s">
        <v>71</v>
      </c>
      <c r="F1327" s="8" t="s">
        <v>5081</v>
      </c>
      <c r="G1327" s="10" t="s">
        <v>72</v>
      </c>
      <c r="H1327" s="10">
        <v>0</v>
      </c>
      <c r="I1327" s="8" t="s">
        <v>73</v>
      </c>
      <c r="J1327" s="72">
        <v>0</v>
      </c>
      <c r="K1327" s="163">
        <v>270</v>
      </c>
      <c r="L1327" s="163">
        <v>77</v>
      </c>
      <c r="M1327" s="163">
        <v>4</v>
      </c>
      <c r="N1327" s="163">
        <v>201</v>
      </c>
      <c r="O1327" s="163">
        <v>16</v>
      </c>
      <c r="P1327" s="163">
        <v>76</v>
      </c>
      <c r="Q1327" s="164">
        <v>4</v>
      </c>
      <c r="R1327" s="164">
        <v>29</v>
      </c>
      <c r="S1327" s="164">
        <v>14</v>
      </c>
      <c r="T1327" s="164">
        <v>4.7</v>
      </c>
      <c r="U1327" s="164">
        <v>3</v>
      </c>
      <c r="V1327" s="164">
        <v>5</v>
      </c>
      <c r="W1327" s="165">
        <f t="shared" si="22"/>
        <v>59.7</v>
      </c>
    </row>
    <row r="1328" spans="1:23" s="161" customFormat="1" ht="15" x14ac:dyDescent="0.3">
      <c r="A1328" s="180" t="s">
        <v>4173</v>
      </c>
      <c r="B1328" s="158" t="s">
        <v>4174</v>
      </c>
      <c r="C1328" s="181" t="s">
        <v>4175</v>
      </c>
      <c r="D1328" s="157" t="s">
        <v>211</v>
      </c>
      <c r="E1328" s="8" t="s">
        <v>71</v>
      </c>
      <c r="F1328" s="8" t="s">
        <v>5081</v>
      </c>
      <c r="G1328" s="10" t="s">
        <v>72</v>
      </c>
      <c r="H1328" s="10">
        <v>0</v>
      </c>
      <c r="I1328" s="8" t="s">
        <v>73</v>
      </c>
      <c r="J1328" s="72">
        <v>0</v>
      </c>
      <c r="K1328" s="163">
        <v>1252</v>
      </c>
      <c r="L1328" s="163">
        <v>0</v>
      </c>
      <c r="M1328" s="163">
        <v>0</v>
      </c>
      <c r="N1328" s="163">
        <v>1164</v>
      </c>
      <c r="O1328" s="163">
        <v>332</v>
      </c>
      <c r="P1328" s="163">
        <v>273</v>
      </c>
      <c r="Q1328" s="164">
        <v>21</v>
      </c>
      <c r="R1328" s="164">
        <v>85</v>
      </c>
      <c r="S1328" s="164">
        <v>60.4</v>
      </c>
      <c r="T1328" s="164">
        <v>7.8</v>
      </c>
      <c r="U1328" s="164">
        <v>3</v>
      </c>
      <c r="V1328" s="164">
        <v>6.1</v>
      </c>
      <c r="W1328" s="165">
        <f t="shared" si="22"/>
        <v>183.3</v>
      </c>
    </row>
    <row r="1329" spans="1:23" s="161" customFormat="1" ht="15" x14ac:dyDescent="0.3">
      <c r="A1329" s="180" t="s">
        <v>4176</v>
      </c>
      <c r="B1329" s="158" t="s">
        <v>4177</v>
      </c>
      <c r="C1329" s="181" t="s">
        <v>4178</v>
      </c>
      <c r="D1329" s="157" t="s">
        <v>213</v>
      </c>
      <c r="E1329" s="8" t="s">
        <v>71</v>
      </c>
      <c r="F1329" s="8" t="s">
        <v>5083</v>
      </c>
      <c r="G1329" s="10" t="s">
        <v>72</v>
      </c>
      <c r="H1329" s="10">
        <v>0</v>
      </c>
      <c r="I1329" s="8" t="s">
        <v>73</v>
      </c>
      <c r="J1329" s="72">
        <v>0</v>
      </c>
      <c r="K1329" s="163">
        <v>1238</v>
      </c>
      <c r="L1329" s="163">
        <v>0</v>
      </c>
      <c r="M1329" s="163">
        <v>0</v>
      </c>
      <c r="N1329" s="163">
        <v>1005</v>
      </c>
      <c r="O1329" s="163">
        <v>220</v>
      </c>
      <c r="P1329" s="163">
        <v>241</v>
      </c>
      <c r="Q1329" s="164">
        <v>19</v>
      </c>
      <c r="R1329" s="164">
        <v>66</v>
      </c>
      <c r="S1329" s="164">
        <v>33.799999999999997</v>
      </c>
      <c r="T1329" s="164">
        <v>8.8000000000000007</v>
      </c>
      <c r="U1329" s="164">
        <v>5</v>
      </c>
      <c r="V1329" s="164">
        <v>6</v>
      </c>
      <c r="W1329" s="165">
        <f t="shared" si="22"/>
        <v>138.6</v>
      </c>
    </row>
    <row r="1330" spans="1:23" s="161" customFormat="1" ht="15" x14ac:dyDescent="0.3">
      <c r="A1330" s="180" t="s">
        <v>4179</v>
      </c>
      <c r="B1330" s="158" t="s">
        <v>4180</v>
      </c>
      <c r="C1330" s="181" t="s">
        <v>4181</v>
      </c>
      <c r="D1330" s="157" t="s">
        <v>211</v>
      </c>
      <c r="E1330" s="8" t="s">
        <v>71</v>
      </c>
      <c r="F1330" s="8" t="s">
        <v>5081</v>
      </c>
      <c r="G1330" s="10" t="s">
        <v>72</v>
      </c>
      <c r="H1330" s="10">
        <v>0</v>
      </c>
      <c r="I1330" s="8" t="s">
        <v>73</v>
      </c>
      <c r="J1330" s="72">
        <v>0</v>
      </c>
      <c r="K1330" s="163">
        <v>934</v>
      </c>
      <c r="L1330" s="163">
        <v>0</v>
      </c>
      <c r="M1330" s="163">
        <v>0</v>
      </c>
      <c r="N1330" s="163">
        <v>763</v>
      </c>
      <c r="O1330" s="163">
        <v>91</v>
      </c>
      <c r="P1330" s="163">
        <v>182</v>
      </c>
      <c r="Q1330" s="164">
        <v>13</v>
      </c>
      <c r="R1330" s="164">
        <v>57</v>
      </c>
      <c r="S1330" s="164">
        <v>14.1</v>
      </c>
      <c r="T1330" s="164">
        <v>5.8</v>
      </c>
      <c r="U1330" s="164">
        <v>3</v>
      </c>
      <c r="V1330" s="164">
        <v>4</v>
      </c>
      <c r="W1330" s="165">
        <f t="shared" si="22"/>
        <v>96.899999999999991</v>
      </c>
    </row>
    <row r="1331" spans="1:23" s="161" customFormat="1" ht="15" x14ac:dyDescent="0.3">
      <c r="A1331" s="180" t="s">
        <v>4182</v>
      </c>
      <c r="B1331" s="158" t="s">
        <v>4183</v>
      </c>
      <c r="C1331" s="181" t="s">
        <v>4184</v>
      </c>
      <c r="D1331" s="157" t="s">
        <v>211</v>
      </c>
      <c r="E1331" s="8" t="s">
        <v>71</v>
      </c>
      <c r="F1331" s="8" t="s">
        <v>5081</v>
      </c>
      <c r="G1331" s="10" t="s">
        <v>72</v>
      </c>
      <c r="H1331" s="10">
        <v>0</v>
      </c>
      <c r="I1331" s="8" t="s">
        <v>73</v>
      </c>
      <c r="J1331" s="72">
        <v>0</v>
      </c>
      <c r="K1331" s="163">
        <v>622</v>
      </c>
      <c r="L1331" s="163">
        <v>0</v>
      </c>
      <c r="M1331" s="163">
        <v>0</v>
      </c>
      <c r="N1331" s="163">
        <v>496</v>
      </c>
      <c r="O1331" s="163">
        <v>56</v>
      </c>
      <c r="P1331" s="163">
        <v>128</v>
      </c>
      <c r="Q1331" s="164">
        <v>6</v>
      </c>
      <c r="R1331" s="164">
        <v>43</v>
      </c>
      <c r="S1331" s="164">
        <v>18.7</v>
      </c>
      <c r="T1331" s="164">
        <v>4.8</v>
      </c>
      <c r="U1331" s="164">
        <v>3</v>
      </c>
      <c r="V1331" s="164">
        <v>4</v>
      </c>
      <c r="W1331" s="165">
        <f t="shared" si="22"/>
        <v>79.5</v>
      </c>
    </row>
    <row r="1332" spans="1:23" s="161" customFormat="1" ht="15" x14ac:dyDescent="0.3">
      <c r="A1332" s="180" t="s">
        <v>4185</v>
      </c>
      <c r="B1332" s="158" t="s">
        <v>4186</v>
      </c>
      <c r="C1332" s="181" t="s">
        <v>4187</v>
      </c>
      <c r="D1332" s="157" t="s">
        <v>212</v>
      </c>
      <c r="E1332" s="8" t="s">
        <v>5082</v>
      </c>
      <c r="F1332" s="8" t="s">
        <v>5083</v>
      </c>
      <c r="G1332" s="10" t="s">
        <v>72</v>
      </c>
      <c r="H1332" s="10">
        <v>0</v>
      </c>
      <c r="I1332" s="8" t="s">
        <v>73</v>
      </c>
      <c r="J1332" s="72">
        <v>0</v>
      </c>
      <c r="K1332" s="163">
        <v>284</v>
      </c>
      <c r="L1332" s="163">
        <v>0</v>
      </c>
      <c r="M1332" s="163">
        <v>0</v>
      </c>
      <c r="N1332" s="163">
        <v>271</v>
      </c>
      <c r="O1332" s="163">
        <v>83</v>
      </c>
      <c r="P1332" s="163">
        <v>60</v>
      </c>
      <c r="Q1332" s="164">
        <v>6</v>
      </c>
      <c r="R1332" s="164">
        <v>16</v>
      </c>
      <c r="S1332" s="164">
        <v>8</v>
      </c>
      <c r="T1332" s="164">
        <v>4</v>
      </c>
      <c r="U1332" s="164">
        <v>2</v>
      </c>
      <c r="V1332" s="164">
        <v>4</v>
      </c>
      <c r="W1332" s="165">
        <f t="shared" si="22"/>
        <v>40</v>
      </c>
    </row>
    <row r="1333" spans="1:23" s="161" customFormat="1" ht="15" x14ac:dyDescent="0.3">
      <c r="A1333" s="180" t="s">
        <v>4188</v>
      </c>
      <c r="B1333" s="158" t="s">
        <v>4189</v>
      </c>
      <c r="C1333" s="181" t="s">
        <v>4190</v>
      </c>
      <c r="D1333" s="157" t="s">
        <v>211</v>
      </c>
      <c r="E1333" s="8" t="s">
        <v>71</v>
      </c>
      <c r="F1333" s="8" t="s">
        <v>5081</v>
      </c>
      <c r="G1333" s="10" t="s">
        <v>72</v>
      </c>
      <c r="H1333" s="10">
        <v>0</v>
      </c>
      <c r="I1333" s="8" t="s">
        <v>73</v>
      </c>
      <c r="J1333" s="72">
        <v>0</v>
      </c>
      <c r="K1333" s="163">
        <v>556</v>
      </c>
      <c r="L1333" s="163">
        <v>30</v>
      </c>
      <c r="M1333" s="163">
        <v>1</v>
      </c>
      <c r="N1333" s="163">
        <v>457</v>
      </c>
      <c r="O1333" s="163">
        <v>48</v>
      </c>
      <c r="P1333" s="163">
        <v>155</v>
      </c>
      <c r="Q1333" s="164">
        <v>9</v>
      </c>
      <c r="R1333" s="164">
        <v>38</v>
      </c>
      <c r="S1333" s="164">
        <v>19.8</v>
      </c>
      <c r="T1333" s="164">
        <v>5.7</v>
      </c>
      <c r="U1333" s="164">
        <v>3</v>
      </c>
      <c r="V1333" s="164">
        <v>3</v>
      </c>
      <c r="W1333" s="165">
        <f t="shared" si="22"/>
        <v>78.5</v>
      </c>
    </row>
    <row r="1334" spans="1:23" s="161" customFormat="1" ht="15" x14ac:dyDescent="0.3">
      <c r="A1334" s="180" t="s">
        <v>4191</v>
      </c>
      <c r="B1334" s="158" t="s">
        <v>4192</v>
      </c>
      <c r="C1334" s="181" t="s">
        <v>4193</v>
      </c>
      <c r="D1334" s="157" t="s">
        <v>212</v>
      </c>
      <c r="E1334" s="8" t="s">
        <v>5082</v>
      </c>
      <c r="F1334" s="8" t="s">
        <v>5083</v>
      </c>
      <c r="G1334" s="10" t="s">
        <v>72</v>
      </c>
      <c r="H1334" s="10">
        <v>0</v>
      </c>
      <c r="I1334" s="8" t="s">
        <v>73</v>
      </c>
      <c r="J1334" s="72">
        <v>0</v>
      </c>
      <c r="K1334" s="163">
        <v>563</v>
      </c>
      <c r="L1334" s="163">
        <v>0</v>
      </c>
      <c r="M1334" s="163">
        <v>0</v>
      </c>
      <c r="N1334" s="163">
        <v>420</v>
      </c>
      <c r="O1334" s="163">
        <v>10</v>
      </c>
      <c r="P1334" s="163">
        <v>134</v>
      </c>
      <c r="Q1334" s="164">
        <v>14</v>
      </c>
      <c r="R1334" s="164">
        <v>33</v>
      </c>
      <c r="S1334" s="164">
        <v>8</v>
      </c>
      <c r="T1334" s="164">
        <v>2</v>
      </c>
      <c r="U1334" s="164">
        <v>2</v>
      </c>
      <c r="V1334" s="164">
        <v>3</v>
      </c>
      <c r="W1334" s="165">
        <f t="shared" si="22"/>
        <v>62</v>
      </c>
    </row>
    <row r="1335" spans="1:23" s="161" customFormat="1" ht="15" x14ac:dyDescent="0.3">
      <c r="A1335" s="180" t="s">
        <v>4194</v>
      </c>
      <c r="B1335" s="158" t="s">
        <v>4195</v>
      </c>
      <c r="C1335" s="181" t="s">
        <v>4196</v>
      </c>
      <c r="D1335" s="157" t="s">
        <v>211</v>
      </c>
      <c r="E1335" s="8" t="s">
        <v>71</v>
      </c>
      <c r="F1335" s="8" t="s">
        <v>5081</v>
      </c>
      <c r="G1335" s="10" t="s">
        <v>72</v>
      </c>
      <c r="H1335" s="10">
        <v>0</v>
      </c>
      <c r="I1335" s="8" t="s">
        <v>73</v>
      </c>
      <c r="J1335" s="72">
        <v>0</v>
      </c>
      <c r="K1335" s="163">
        <v>1005</v>
      </c>
      <c r="L1335" s="163">
        <v>0</v>
      </c>
      <c r="M1335" s="163">
        <v>0</v>
      </c>
      <c r="N1335" s="163">
        <v>894</v>
      </c>
      <c r="O1335" s="163">
        <v>178</v>
      </c>
      <c r="P1335" s="163">
        <v>209</v>
      </c>
      <c r="Q1335" s="164">
        <v>13</v>
      </c>
      <c r="R1335" s="164">
        <v>70</v>
      </c>
      <c r="S1335" s="164">
        <v>28</v>
      </c>
      <c r="T1335" s="164">
        <v>9.5</v>
      </c>
      <c r="U1335" s="164">
        <v>5</v>
      </c>
      <c r="V1335" s="164">
        <v>4</v>
      </c>
      <c r="W1335" s="165">
        <f t="shared" si="22"/>
        <v>129.5</v>
      </c>
    </row>
    <row r="1336" spans="1:23" s="161" customFormat="1" ht="15" x14ac:dyDescent="0.3">
      <c r="A1336" s="180" t="s">
        <v>4197</v>
      </c>
      <c r="B1336" s="158" t="s">
        <v>4198</v>
      </c>
      <c r="C1336" s="181" t="s">
        <v>4199</v>
      </c>
      <c r="D1336" s="157" t="s">
        <v>211</v>
      </c>
      <c r="E1336" s="8" t="s">
        <v>71</v>
      </c>
      <c r="F1336" s="8" t="s">
        <v>5081</v>
      </c>
      <c r="G1336" s="10" t="s">
        <v>72</v>
      </c>
      <c r="H1336" s="10">
        <v>0</v>
      </c>
      <c r="I1336" s="8" t="s">
        <v>73</v>
      </c>
      <c r="J1336" s="72">
        <v>0</v>
      </c>
      <c r="K1336" s="163">
        <v>928</v>
      </c>
      <c r="L1336" s="163">
        <v>46</v>
      </c>
      <c r="M1336" s="163">
        <v>0</v>
      </c>
      <c r="N1336" s="163">
        <v>846</v>
      </c>
      <c r="O1336" s="163">
        <v>244</v>
      </c>
      <c r="P1336" s="163">
        <v>170</v>
      </c>
      <c r="Q1336" s="164">
        <v>5</v>
      </c>
      <c r="R1336" s="164">
        <v>81</v>
      </c>
      <c r="S1336" s="164">
        <v>20.5</v>
      </c>
      <c r="T1336" s="164">
        <v>4.9000000000000004</v>
      </c>
      <c r="U1336" s="164">
        <v>6</v>
      </c>
      <c r="V1336" s="164">
        <v>2</v>
      </c>
      <c r="W1336" s="165">
        <f t="shared" si="22"/>
        <v>119.4</v>
      </c>
    </row>
    <row r="1337" spans="1:23" s="161" customFormat="1" ht="15" x14ac:dyDescent="0.3">
      <c r="A1337" s="180" t="s">
        <v>4200</v>
      </c>
      <c r="B1337" s="158" t="s">
        <v>4201</v>
      </c>
      <c r="C1337" s="181" t="s">
        <v>4202</v>
      </c>
      <c r="D1337" s="157" t="s">
        <v>211</v>
      </c>
      <c r="E1337" s="8" t="s">
        <v>71</v>
      </c>
      <c r="F1337" s="8" t="s">
        <v>5081</v>
      </c>
      <c r="G1337" s="10" t="s">
        <v>72</v>
      </c>
      <c r="H1337" s="10">
        <v>0</v>
      </c>
      <c r="I1337" s="8" t="s">
        <v>73</v>
      </c>
      <c r="J1337" s="72">
        <v>0</v>
      </c>
      <c r="K1337" s="163">
        <v>1104</v>
      </c>
      <c r="L1337" s="163">
        <v>46</v>
      </c>
      <c r="M1337" s="163">
        <v>0</v>
      </c>
      <c r="N1337" s="163">
        <v>820</v>
      </c>
      <c r="O1337" s="163">
        <v>175</v>
      </c>
      <c r="P1337" s="163">
        <v>200</v>
      </c>
      <c r="Q1337" s="164">
        <v>8</v>
      </c>
      <c r="R1337" s="164">
        <v>69</v>
      </c>
      <c r="S1337" s="164">
        <v>31.6</v>
      </c>
      <c r="T1337" s="164">
        <v>5.7</v>
      </c>
      <c r="U1337" s="164">
        <v>2</v>
      </c>
      <c r="V1337" s="164">
        <v>3</v>
      </c>
      <c r="W1337" s="165">
        <f t="shared" si="22"/>
        <v>119.3</v>
      </c>
    </row>
    <row r="1338" spans="1:23" s="161" customFormat="1" ht="15" x14ac:dyDescent="0.3">
      <c r="A1338" s="180" t="s">
        <v>4203</v>
      </c>
      <c r="B1338" s="158" t="s">
        <v>4204</v>
      </c>
      <c r="C1338" s="181" t="s">
        <v>4205</v>
      </c>
      <c r="D1338" s="157" t="s">
        <v>211</v>
      </c>
      <c r="E1338" s="8" t="s">
        <v>71</v>
      </c>
      <c r="F1338" s="8" t="s">
        <v>5081</v>
      </c>
      <c r="G1338" s="10" t="s">
        <v>72</v>
      </c>
      <c r="H1338" s="10">
        <v>0</v>
      </c>
      <c r="I1338" s="8" t="s">
        <v>73</v>
      </c>
      <c r="J1338" s="72">
        <v>0</v>
      </c>
      <c r="K1338" s="163">
        <v>440</v>
      </c>
      <c r="L1338" s="163">
        <v>30</v>
      </c>
      <c r="M1338" s="163">
        <v>0</v>
      </c>
      <c r="N1338" s="163">
        <v>435</v>
      </c>
      <c r="O1338" s="163">
        <v>61</v>
      </c>
      <c r="P1338" s="163">
        <v>137</v>
      </c>
      <c r="Q1338" s="164">
        <v>11</v>
      </c>
      <c r="R1338" s="164">
        <v>32</v>
      </c>
      <c r="S1338" s="164">
        <v>21.4</v>
      </c>
      <c r="T1338" s="164">
        <v>4.9000000000000004</v>
      </c>
      <c r="U1338" s="164">
        <v>2</v>
      </c>
      <c r="V1338" s="164">
        <v>4</v>
      </c>
      <c r="W1338" s="165">
        <f t="shared" si="22"/>
        <v>75.300000000000011</v>
      </c>
    </row>
    <row r="1339" spans="1:23" s="161" customFormat="1" ht="15" x14ac:dyDescent="0.3">
      <c r="A1339" s="180" t="s">
        <v>4206</v>
      </c>
      <c r="B1339" s="158" t="s">
        <v>4207</v>
      </c>
      <c r="C1339" s="181" t="s">
        <v>4208</v>
      </c>
      <c r="D1339" s="157" t="s">
        <v>211</v>
      </c>
      <c r="E1339" s="8" t="s">
        <v>71</v>
      </c>
      <c r="F1339" s="8" t="s">
        <v>5081</v>
      </c>
      <c r="G1339" s="10" t="s">
        <v>72</v>
      </c>
      <c r="H1339" s="10">
        <v>0</v>
      </c>
      <c r="I1339" s="8" t="s">
        <v>73</v>
      </c>
      <c r="J1339" s="72">
        <v>0</v>
      </c>
      <c r="K1339" s="163">
        <v>600</v>
      </c>
      <c r="L1339" s="163">
        <v>14</v>
      </c>
      <c r="M1339" s="163">
        <v>1</v>
      </c>
      <c r="N1339" s="163">
        <v>466</v>
      </c>
      <c r="O1339" s="163">
        <v>73</v>
      </c>
      <c r="P1339" s="163">
        <v>91</v>
      </c>
      <c r="Q1339" s="164">
        <v>8</v>
      </c>
      <c r="R1339" s="164">
        <v>34</v>
      </c>
      <c r="S1339" s="164">
        <v>16.600000000000001</v>
      </c>
      <c r="T1339" s="164">
        <v>2</v>
      </c>
      <c r="U1339" s="164">
        <v>3</v>
      </c>
      <c r="V1339" s="164">
        <v>3.9</v>
      </c>
      <c r="W1339" s="165">
        <f t="shared" si="22"/>
        <v>67.5</v>
      </c>
    </row>
    <row r="1340" spans="1:23" s="161" customFormat="1" ht="15" x14ac:dyDescent="0.3">
      <c r="A1340" s="180" t="s">
        <v>4209</v>
      </c>
      <c r="B1340" s="158" t="s">
        <v>4210</v>
      </c>
      <c r="C1340" s="181" t="s">
        <v>4211</v>
      </c>
      <c r="D1340" s="157" t="s">
        <v>211</v>
      </c>
      <c r="E1340" s="8" t="s">
        <v>71</v>
      </c>
      <c r="F1340" s="8" t="s">
        <v>5081</v>
      </c>
      <c r="G1340" s="10" t="s">
        <v>72</v>
      </c>
      <c r="H1340" s="10">
        <v>0</v>
      </c>
      <c r="I1340" s="8" t="s">
        <v>73</v>
      </c>
      <c r="J1340" s="72">
        <v>0</v>
      </c>
      <c r="K1340" s="163">
        <v>587</v>
      </c>
      <c r="L1340" s="163">
        <v>46</v>
      </c>
      <c r="M1340" s="163">
        <v>1</v>
      </c>
      <c r="N1340" s="163">
        <v>542</v>
      </c>
      <c r="O1340" s="163">
        <v>147</v>
      </c>
      <c r="P1340" s="163">
        <v>107</v>
      </c>
      <c r="Q1340" s="164">
        <v>11</v>
      </c>
      <c r="R1340" s="164">
        <v>45</v>
      </c>
      <c r="S1340" s="164">
        <v>23.7</v>
      </c>
      <c r="T1340" s="164">
        <v>5.7</v>
      </c>
      <c r="U1340" s="164">
        <v>3</v>
      </c>
      <c r="V1340" s="164">
        <v>3</v>
      </c>
      <c r="W1340" s="165">
        <f t="shared" si="22"/>
        <v>91.4</v>
      </c>
    </row>
    <row r="1341" spans="1:23" s="161" customFormat="1" ht="15" x14ac:dyDescent="0.3">
      <c r="A1341" s="180" t="s">
        <v>4212</v>
      </c>
      <c r="B1341" s="158" t="s">
        <v>4213</v>
      </c>
      <c r="C1341" s="181" t="s">
        <v>4214</v>
      </c>
      <c r="D1341" s="157" t="s">
        <v>211</v>
      </c>
      <c r="E1341" s="8" t="s">
        <v>71</v>
      </c>
      <c r="F1341" s="8" t="s">
        <v>5081</v>
      </c>
      <c r="G1341" s="10" t="s">
        <v>72</v>
      </c>
      <c r="H1341" s="10">
        <v>0</v>
      </c>
      <c r="I1341" s="8" t="s">
        <v>73</v>
      </c>
      <c r="J1341" s="72">
        <v>0</v>
      </c>
      <c r="K1341" s="163">
        <v>416</v>
      </c>
      <c r="L1341" s="163">
        <v>30</v>
      </c>
      <c r="M1341" s="163">
        <v>3</v>
      </c>
      <c r="N1341" s="163">
        <v>404</v>
      </c>
      <c r="O1341" s="163">
        <v>70</v>
      </c>
      <c r="P1341" s="163">
        <v>100</v>
      </c>
      <c r="Q1341" s="164">
        <v>9</v>
      </c>
      <c r="R1341" s="164">
        <v>27</v>
      </c>
      <c r="S1341" s="164">
        <v>20</v>
      </c>
      <c r="T1341" s="164">
        <v>2</v>
      </c>
      <c r="U1341" s="164">
        <v>3</v>
      </c>
      <c r="V1341" s="164">
        <v>3</v>
      </c>
      <c r="W1341" s="165">
        <f t="shared" si="22"/>
        <v>64</v>
      </c>
    </row>
    <row r="1342" spans="1:23" s="161" customFormat="1" ht="15" x14ac:dyDescent="0.3">
      <c r="A1342" s="180" t="s">
        <v>4215</v>
      </c>
      <c r="B1342" s="158" t="s">
        <v>4216</v>
      </c>
      <c r="C1342" s="181" t="s">
        <v>4217</v>
      </c>
      <c r="D1342" s="157" t="s">
        <v>211</v>
      </c>
      <c r="E1342" s="8" t="s">
        <v>71</v>
      </c>
      <c r="F1342" s="8" t="s">
        <v>5081</v>
      </c>
      <c r="G1342" s="10" t="s">
        <v>72</v>
      </c>
      <c r="H1342" s="10">
        <v>0</v>
      </c>
      <c r="I1342" s="8" t="s">
        <v>73</v>
      </c>
      <c r="J1342" s="72">
        <v>0</v>
      </c>
      <c r="K1342" s="163">
        <v>620</v>
      </c>
      <c r="L1342" s="163">
        <v>47</v>
      </c>
      <c r="M1342" s="163">
        <v>5</v>
      </c>
      <c r="N1342" s="163">
        <v>574</v>
      </c>
      <c r="O1342" s="163">
        <v>42</v>
      </c>
      <c r="P1342" s="163">
        <v>175</v>
      </c>
      <c r="Q1342" s="164">
        <v>12</v>
      </c>
      <c r="R1342" s="164">
        <v>42</v>
      </c>
      <c r="S1342" s="164">
        <v>32.6</v>
      </c>
      <c r="T1342" s="164">
        <v>5.7</v>
      </c>
      <c r="U1342" s="164">
        <v>3</v>
      </c>
      <c r="V1342" s="164">
        <v>4</v>
      </c>
      <c r="W1342" s="165">
        <f t="shared" si="22"/>
        <v>99.3</v>
      </c>
    </row>
    <row r="1343" spans="1:23" s="161" customFormat="1" ht="15" x14ac:dyDescent="0.3">
      <c r="A1343" s="180" t="s">
        <v>4218</v>
      </c>
      <c r="B1343" s="158" t="s">
        <v>4219</v>
      </c>
      <c r="C1343" s="181" t="s">
        <v>4220</v>
      </c>
      <c r="D1343" s="157" t="s">
        <v>211</v>
      </c>
      <c r="E1343" s="8" t="s">
        <v>71</v>
      </c>
      <c r="F1343" s="8" t="s">
        <v>5081</v>
      </c>
      <c r="G1343" s="10" t="s">
        <v>72</v>
      </c>
      <c r="H1343" s="10">
        <v>0</v>
      </c>
      <c r="I1343" s="8" t="s">
        <v>73</v>
      </c>
      <c r="J1343" s="72">
        <v>0</v>
      </c>
      <c r="K1343" s="163">
        <v>403</v>
      </c>
      <c r="L1343" s="163">
        <v>49</v>
      </c>
      <c r="M1343" s="163">
        <v>11</v>
      </c>
      <c r="N1343" s="163">
        <v>395</v>
      </c>
      <c r="O1343" s="163">
        <v>21</v>
      </c>
      <c r="P1343" s="163">
        <v>89</v>
      </c>
      <c r="Q1343" s="164">
        <v>6</v>
      </c>
      <c r="R1343" s="164">
        <v>34</v>
      </c>
      <c r="S1343" s="164">
        <v>17.2</v>
      </c>
      <c r="T1343" s="164">
        <v>3.9</v>
      </c>
      <c r="U1343" s="164">
        <v>2</v>
      </c>
      <c r="V1343" s="164">
        <v>3</v>
      </c>
      <c r="W1343" s="165">
        <f t="shared" si="22"/>
        <v>66.099999999999994</v>
      </c>
    </row>
    <row r="1344" spans="1:23" s="161" customFormat="1" ht="15" x14ac:dyDescent="0.3">
      <c r="A1344" s="180" t="s">
        <v>4221</v>
      </c>
      <c r="B1344" s="158" t="s">
        <v>4222</v>
      </c>
      <c r="C1344" s="181" t="s">
        <v>4223</v>
      </c>
      <c r="D1344" s="157" t="s">
        <v>211</v>
      </c>
      <c r="E1344" s="8" t="s">
        <v>71</v>
      </c>
      <c r="F1344" s="8" t="s">
        <v>5081</v>
      </c>
      <c r="G1344" s="10" t="s">
        <v>72</v>
      </c>
      <c r="H1344" s="10">
        <v>0</v>
      </c>
      <c r="I1344" s="8" t="s">
        <v>73</v>
      </c>
      <c r="J1344" s="72">
        <v>0</v>
      </c>
      <c r="K1344" s="163">
        <v>705</v>
      </c>
      <c r="L1344" s="163">
        <v>0</v>
      </c>
      <c r="M1344" s="163">
        <v>0</v>
      </c>
      <c r="N1344" s="163">
        <v>666</v>
      </c>
      <c r="O1344" s="163">
        <v>248</v>
      </c>
      <c r="P1344" s="163">
        <v>135</v>
      </c>
      <c r="Q1344" s="164">
        <v>12</v>
      </c>
      <c r="R1344" s="164">
        <v>49</v>
      </c>
      <c r="S1344" s="164">
        <v>28</v>
      </c>
      <c r="T1344" s="164">
        <v>6.8</v>
      </c>
      <c r="U1344" s="164">
        <v>3</v>
      </c>
      <c r="V1344" s="164">
        <v>6.1</v>
      </c>
      <c r="W1344" s="165">
        <f t="shared" si="22"/>
        <v>104.89999999999999</v>
      </c>
    </row>
    <row r="1345" spans="1:23" s="161" customFormat="1" ht="15" x14ac:dyDescent="0.3">
      <c r="A1345" s="180" t="s">
        <v>4224</v>
      </c>
      <c r="B1345" s="158" t="s">
        <v>4225</v>
      </c>
      <c r="C1345" s="181" t="s">
        <v>4226</v>
      </c>
      <c r="D1345" s="157" t="s">
        <v>212</v>
      </c>
      <c r="E1345" s="8" t="s">
        <v>5082</v>
      </c>
      <c r="F1345" s="8" t="s">
        <v>5083</v>
      </c>
      <c r="G1345" s="10" t="s">
        <v>72</v>
      </c>
      <c r="H1345" s="10">
        <v>0</v>
      </c>
      <c r="I1345" s="8" t="s">
        <v>73</v>
      </c>
      <c r="J1345" s="72">
        <v>0</v>
      </c>
      <c r="K1345" s="163">
        <v>498</v>
      </c>
      <c r="L1345" s="163">
        <v>0</v>
      </c>
      <c r="M1345" s="163">
        <v>0</v>
      </c>
      <c r="N1345" s="163">
        <v>471</v>
      </c>
      <c r="O1345" s="163">
        <v>197</v>
      </c>
      <c r="P1345" s="163">
        <v>120</v>
      </c>
      <c r="Q1345" s="164">
        <v>5</v>
      </c>
      <c r="R1345" s="164">
        <v>41</v>
      </c>
      <c r="S1345" s="164">
        <v>21.6</v>
      </c>
      <c r="T1345" s="164">
        <v>4</v>
      </c>
      <c r="U1345" s="164">
        <v>3</v>
      </c>
      <c r="V1345" s="164">
        <v>6</v>
      </c>
      <c r="W1345" s="165">
        <f t="shared" si="22"/>
        <v>80.599999999999994</v>
      </c>
    </row>
    <row r="1346" spans="1:23" s="161" customFormat="1" ht="15" x14ac:dyDescent="0.3">
      <c r="A1346" s="180" t="s">
        <v>4227</v>
      </c>
      <c r="B1346" s="158" t="s">
        <v>4228</v>
      </c>
      <c r="C1346" s="181" t="s">
        <v>4229</v>
      </c>
      <c r="D1346" s="157" t="s">
        <v>212</v>
      </c>
      <c r="E1346" s="8" t="s">
        <v>5082</v>
      </c>
      <c r="F1346" s="8" t="s">
        <v>5083</v>
      </c>
      <c r="G1346" s="10" t="s">
        <v>72</v>
      </c>
      <c r="H1346" s="10">
        <v>0</v>
      </c>
      <c r="I1346" s="8" t="s">
        <v>73</v>
      </c>
      <c r="J1346" s="72">
        <v>0</v>
      </c>
      <c r="K1346" s="163">
        <v>1130</v>
      </c>
      <c r="L1346" s="163">
        <v>0</v>
      </c>
      <c r="M1346" s="163">
        <v>0</v>
      </c>
      <c r="N1346" s="163">
        <v>1014</v>
      </c>
      <c r="O1346" s="163">
        <v>121</v>
      </c>
      <c r="P1346" s="163">
        <v>260</v>
      </c>
      <c r="Q1346" s="164">
        <v>22</v>
      </c>
      <c r="R1346" s="164">
        <v>72</v>
      </c>
      <c r="S1346" s="164">
        <v>27.7</v>
      </c>
      <c r="T1346" s="164">
        <v>6.9</v>
      </c>
      <c r="U1346" s="164">
        <v>5</v>
      </c>
      <c r="V1346" s="164">
        <v>7</v>
      </c>
      <c r="W1346" s="165">
        <f t="shared" si="22"/>
        <v>140.6</v>
      </c>
    </row>
    <row r="1347" spans="1:23" s="161" customFormat="1" ht="15" x14ac:dyDescent="0.3">
      <c r="A1347" s="180" t="s">
        <v>4230</v>
      </c>
      <c r="B1347" s="158" t="s">
        <v>4231</v>
      </c>
      <c r="C1347" s="181" t="s">
        <v>4232</v>
      </c>
      <c r="D1347" s="157" t="s">
        <v>211</v>
      </c>
      <c r="E1347" s="8" t="s">
        <v>71</v>
      </c>
      <c r="F1347" s="8" t="s">
        <v>5081</v>
      </c>
      <c r="G1347" s="10" t="s">
        <v>72</v>
      </c>
      <c r="H1347" s="10">
        <v>0</v>
      </c>
      <c r="I1347" s="8" t="s">
        <v>73</v>
      </c>
      <c r="J1347" s="72">
        <v>0</v>
      </c>
      <c r="K1347" s="163">
        <v>759</v>
      </c>
      <c r="L1347" s="163">
        <v>30</v>
      </c>
      <c r="M1347" s="163">
        <v>1</v>
      </c>
      <c r="N1347" s="163">
        <v>632</v>
      </c>
      <c r="O1347" s="163">
        <v>224</v>
      </c>
      <c r="P1347" s="163">
        <v>121</v>
      </c>
      <c r="Q1347" s="164">
        <v>2</v>
      </c>
      <c r="R1347" s="164">
        <v>56</v>
      </c>
      <c r="S1347" s="164">
        <v>25</v>
      </c>
      <c r="T1347" s="164">
        <v>5.8</v>
      </c>
      <c r="U1347" s="164">
        <v>4</v>
      </c>
      <c r="V1347" s="164">
        <v>5</v>
      </c>
      <c r="W1347" s="165">
        <f t="shared" si="22"/>
        <v>97.8</v>
      </c>
    </row>
    <row r="1348" spans="1:23" s="161" customFormat="1" ht="15" x14ac:dyDescent="0.3">
      <c r="A1348" s="180" t="s">
        <v>4233</v>
      </c>
      <c r="B1348" s="158" t="s">
        <v>4234</v>
      </c>
      <c r="C1348" s="181" t="s">
        <v>4235</v>
      </c>
      <c r="D1348" s="157" t="s">
        <v>211</v>
      </c>
      <c r="E1348" s="8" t="s">
        <v>71</v>
      </c>
      <c r="F1348" s="8" t="s">
        <v>5081</v>
      </c>
      <c r="G1348" s="10" t="s">
        <v>72</v>
      </c>
      <c r="H1348" s="10">
        <v>0</v>
      </c>
      <c r="I1348" s="8" t="s">
        <v>73</v>
      </c>
      <c r="J1348" s="72">
        <v>0</v>
      </c>
      <c r="K1348" s="163">
        <v>854</v>
      </c>
      <c r="L1348" s="163">
        <v>30</v>
      </c>
      <c r="M1348" s="163">
        <v>0</v>
      </c>
      <c r="N1348" s="163">
        <v>579</v>
      </c>
      <c r="O1348" s="163">
        <v>55</v>
      </c>
      <c r="P1348" s="163">
        <v>155</v>
      </c>
      <c r="Q1348" s="164">
        <v>6</v>
      </c>
      <c r="R1348" s="164">
        <v>57</v>
      </c>
      <c r="S1348" s="164">
        <v>22.9</v>
      </c>
      <c r="T1348" s="164">
        <v>5.7</v>
      </c>
      <c r="U1348" s="164">
        <v>3</v>
      </c>
      <c r="V1348" s="164">
        <v>4</v>
      </c>
      <c r="W1348" s="165">
        <f t="shared" si="22"/>
        <v>98.600000000000009</v>
      </c>
    </row>
    <row r="1349" spans="1:23" s="161" customFormat="1" ht="15" x14ac:dyDescent="0.3">
      <c r="A1349" s="180" t="s">
        <v>4236</v>
      </c>
      <c r="B1349" s="158" t="s">
        <v>4237</v>
      </c>
      <c r="C1349" s="181" t="s">
        <v>4238</v>
      </c>
      <c r="D1349" s="157" t="s">
        <v>212</v>
      </c>
      <c r="E1349" s="8" t="s">
        <v>5082</v>
      </c>
      <c r="F1349" s="8" t="s">
        <v>5083</v>
      </c>
      <c r="G1349" s="10" t="s">
        <v>72</v>
      </c>
      <c r="H1349" s="10">
        <v>0</v>
      </c>
      <c r="I1349" s="8" t="s">
        <v>73</v>
      </c>
      <c r="J1349" s="72">
        <v>0</v>
      </c>
      <c r="K1349" s="163">
        <v>401</v>
      </c>
      <c r="L1349" s="163">
        <v>0</v>
      </c>
      <c r="M1349" s="163">
        <v>0</v>
      </c>
      <c r="N1349" s="163">
        <v>350</v>
      </c>
      <c r="O1349" s="163">
        <v>106</v>
      </c>
      <c r="P1349" s="163">
        <v>110</v>
      </c>
      <c r="Q1349" s="164">
        <v>13</v>
      </c>
      <c r="R1349" s="164">
        <v>32</v>
      </c>
      <c r="S1349" s="164">
        <v>15</v>
      </c>
      <c r="T1349" s="164">
        <v>4</v>
      </c>
      <c r="U1349" s="164">
        <v>3</v>
      </c>
      <c r="V1349" s="164">
        <v>4</v>
      </c>
      <c r="W1349" s="165">
        <f t="shared" si="22"/>
        <v>71</v>
      </c>
    </row>
    <row r="1350" spans="1:23" s="161" customFormat="1" ht="15" x14ac:dyDescent="0.3">
      <c r="A1350" s="180" t="s">
        <v>4239</v>
      </c>
      <c r="B1350" s="158" t="s">
        <v>4240</v>
      </c>
      <c r="C1350" s="181" t="s">
        <v>4241</v>
      </c>
      <c r="D1350" s="157" t="s">
        <v>211</v>
      </c>
      <c r="E1350" s="8" t="s">
        <v>71</v>
      </c>
      <c r="F1350" s="8" t="s">
        <v>5081</v>
      </c>
      <c r="G1350" s="10" t="s">
        <v>72</v>
      </c>
      <c r="H1350" s="10">
        <v>0</v>
      </c>
      <c r="I1350" s="8" t="s">
        <v>73</v>
      </c>
      <c r="J1350" s="72">
        <v>0</v>
      </c>
      <c r="K1350" s="163">
        <v>516</v>
      </c>
      <c r="L1350" s="163">
        <v>62</v>
      </c>
      <c r="M1350" s="163">
        <v>5</v>
      </c>
      <c r="N1350" s="163">
        <v>503</v>
      </c>
      <c r="O1350" s="163">
        <v>139</v>
      </c>
      <c r="P1350" s="163">
        <v>93</v>
      </c>
      <c r="Q1350" s="164">
        <v>7</v>
      </c>
      <c r="R1350" s="164">
        <v>36</v>
      </c>
      <c r="S1350" s="164">
        <v>24.2</v>
      </c>
      <c r="T1350" s="164">
        <v>4</v>
      </c>
      <c r="U1350" s="164">
        <v>3</v>
      </c>
      <c r="V1350" s="164">
        <v>4</v>
      </c>
      <c r="W1350" s="165">
        <f t="shared" si="22"/>
        <v>78.2</v>
      </c>
    </row>
    <row r="1351" spans="1:23" s="161" customFormat="1" ht="15" x14ac:dyDescent="0.3">
      <c r="A1351" s="180" t="s">
        <v>4242</v>
      </c>
      <c r="B1351" s="158" t="s">
        <v>4243</v>
      </c>
      <c r="C1351" s="181" t="s">
        <v>4244</v>
      </c>
      <c r="D1351" s="157" t="s">
        <v>212</v>
      </c>
      <c r="E1351" s="8" t="s">
        <v>5082</v>
      </c>
      <c r="F1351" s="8" t="s">
        <v>5083</v>
      </c>
      <c r="G1351" s="10" t="s">
        <v>72</v>
      </c>
      <c r="H1351" s="10">
        <v>0</v>
      </c>
      <c r="I1351" s="8" t="s">
        <v>73</v>
      </c>
      <c r="J1351" s="72">
        <v>0</v>
      </c>
      <c r="K1351" s="163">
        <v>824</v>
      </c>
      <c r="L1351" s="163">
        <v>0</v>
      </c>
      <c r="M1351" s="163">
        <v>0</v>
      </c>
      <c r="N1351" s="163">
        <v>632</v>
      </c>
      <c r="O1351" s="163">
        <v>140</v>
      </c>
      <c r="P1351" s="163">
        <v>146</v>
      </c>
      <c r="Q1351" s="164">
        <v>21</v>
      </c>
      <c r="R1351" s="164">
        <v>42</v>
      </c>
      <c r="S1351" s="164">
        <v>18.100000000000001</v>
      </c>
      <c r="T1351" s="164">
        <v>6.9</v>
      </c>
      <c r="U1351" s="164">
        <v>5</v>
      </c>
      <c r="V1351" s="164">
        <v>4</v>
      </c>
      <c r="W1351" s="165">
        <f t="shared" si="22"/>
        <v>97</v>
      </c>
    </row>
    <row r="1352" spans="1:23" s="161" customFormat="1" ht="15" x14ac:dyDescent="0.3">
      <c r="A1352" s="180" t="s">
        <v>4245</v>
      </c>
      <c r="B1352" s="158" t="s">
        <v>4246</v>
      </c>
      <c r="C1352" s="181" t="s">
        <v>4247</v>
      </c>
      <c r="D1352" s="157" t="s">
        <v>212</v>
      </c>
      <c r="E1352" s="8" t="s">
        <v>5082</v>
      </c>
      <c r="F1352" s="8" t="s">
        <v>5083</v>
      </c>
      <c r="G1352" s="10" t="s">
        <v>72</v>
      </c>
      <c r="H1352" s="10">
        <v>0</v>
      </c>
      <c r="I1352" s="8" t="s">
        <v>73</v>
      </c>
      <c r="J1352" s="72">
        <v>0</v>
      </c>
      <c r="K1352" s="163">
        <v>359</v>
      </c>
      <c r="L1352" s="163">
        <v>0</v>
      </c>
      <c r="M1352" s="163">
        <v>0</v>
      </c>
      <c r="N1352" s="163">
        <v>335</v>
      </c>
      <c r="O1352" s="163">
        <v>17</v>
      </c>
      <c r="P1352" s="163">
        <v>61</v>
      </c>
      <c r="Q1352" s="164">
        <v>9</v>
      </c>
      <c r="R1352" s="164">
        <v>15</v>
      </c>
      <c r="S1352" s="164">
        <v>4.9000000000000004</v>
      </c>
      <c r="T1352" s="164">
        <v>1</v>
      </c>
      <c r="U1352" s="164">
        <v>3</v>
      </c>
      <c r="V1352" s="164">
        <v>3</v>
      </c>
      <c r="W1352" s="165">
        <f t="shared" si="22"/>
        <v>35.9</v>
      </c>
    </row>
    <row r="1353" spans="1:23" s="161" customFormat="1" ht="30" x14ac:dyDescent="0.3">
      <c r="A1353" s="180" t="s">
        <v>4248</v>
      </c>
      <c r="B1353" s="158" t="s">
        <v>4249</v>
      </c>
      <c r="C1353" s="181" t="s">
        <v>4250</v>
      </c>
      <c r="D1353" s="157" t="s">
        <v>212</v>
      </c>
      <c r="E1353" s="8" t="s">
        <v>5082</v>
      </c>
      <c r="F1353" s="8" t="s">
        <v>5083</v>
      </c>
      <c r="G1353" s="10" t="s">
        <v>72</v>
      </c>
      <c r="H1353" s="10">
        <v>0</v>
      </c>
      <c r="I1353" s="8" t="s">
        <v>73</v>
      </c>
      <c r="J1353" s="72">
        <v>0</v>
      </c>
      <c r="K1353" s="163">
        <v>534</v>
      </c>
      <c r="L1353" s="163">
        <v>0</v>
      </c>
      <c r="M1353" s="163">
        <v>0</v>
      </c>
      <c r="N1353" s="163">
        <v>496</v>
      </c>
      <c r="O1353" s="163">
        <v>68</v>
      </c>
      <c r="P1353" s="163">
        <v>157</v>
      </c>
      <c r="Q1353" s="164">
        <v>7</v>
      </c>
      <c r="R1353" s="164">
        <v>35</v>
      </c>
      <c r="S1353" s="164">
        <v>15.2</v>
      </c>
      <c r="T1353" s="164">
        <v>4</v>
      </c>
      <c r="U1353" s="164">
        <v>4</v>
      </c>
      <c r="V1353" s="164">
        <v>4</v>
      </c>
      <c r="W1353" s="165">
        <f t="shared" si="22"/>
        <v>69.2</v>
      </c>
    </row>
    <row r="1354" spans="1:23" s="161" customFormat="1" ht="15" x14ac:dyDescent="0.3">
      <c r="A1354" s="180" t="s">
        <v>4251</v>
      </c>
      <c r="B1354" s="158" t="s">
        <v>4252</v>
      </c>
      <c r="C1354" s="181" t="s">
        <v>4253</v>
      </c>
      <c r="D1354" s="157" t="s">
        <v>211</v>
      </c>
      <c r="E1354" s="8" t="s">
        <v>71</v>
      </c>
      <c r="F1354" s="8" t="s">
        <v>5081</v>
      </c>
      <c r="G1354" s="10" t="s">
        <v>72</v>
      </c>
      <c r="H1354" s="10">
        <v>0</v>
      </c>
      <c r="I1354" s="8" t="s">
        <v>73</v>
      </c>
      <c r="J1354" s="72">
        <v>0</v>
      </c>
      <c r="K1354" s="163">
        <v>445</v>
      </c>
      <c r="L1354" s="163">
        <v>30</v>
      </c>
      <c r="M1354" s="163">
        <v>1</v>
      </c>
      <c r="N1354" s="163">
        <v>380</v>
      </c>
      <c r="O1354" s="163">
        <v>108</v>
      </c>
      <c r="P1354" s="163">
        <v>135</v>
      </c>
      <c r="Q1354" s="164">
        <v>8</v>
      </c>
      <c r="R1354" s="164">
        <v>33</v>
      </c>
      <c r="S1354" s="164">
        <v>23.5</v>
      </c>
      <c r="T1354" s="164">
        <v>2.9</v>
      </c>
      <c r="U1354" s="164">
        <v>3</v>
      </c>
      <c r="V1354" s="164">
        <v>2</v>
      </c>
      <c r="W1354" s="165">
        <f t="shared" si="22"/>
        <v>72.400000000000006</v>
      </c>
    </row>
    <row r="1355" spans="1:23" s="161" customFormat="1" ht="15" x14ac:dyDescent="0.3">
      <c r="A1355" s="180" t="s">
        <v>4254</v>
      </c>
      <c r="B1355" s="158" t="s">
        <v>4255</v>
      </c>
      <c r="C1355" s="181" t="s">
        <v>4256</v>
      </c>
      <c r="D1355" s="157" t="s">
        <v>212</v>
      </c>
      <c r="E1355" s="8" t="s">
        <v>5082</v>
      </c>
      <c r="F1355" s="8" t="s">
        <v>5083</v>
      </c>
      <c r="G1355" s="10" t="s">
        <v>72</v>
      </c>
      <c r="H1355" s="10">
        <v>0</v>
      </c>
      <c r="I1355" s="8" t="s">
        <v>73</v>
      </c>
      <c r="J1355" s="72">
        <v>0</v>
      </c>
      <c r="K1355" s="163">
        <v>469</v>
      </c>
      <c r="L1355" s="163">
        <v>0</v>
      </c>
      <c r="M1355" s="163">
        <v>0</v>
      </c>
      <c r="N1355" s="163">
        <v>396</v>
      </c>
      <c r="O1355" s="163">
        <v>57</v>
      </c>
      <c r="P1355" s="163">
        <v>154</v>
      </c>
      <c r="Q1355" s="164">
        <v>8</v>
      </c>
      <c r="R1355" s="164">
        <v>34</v>
      </c>
      <c r="S1355" s="164">
        <v>15</v>
      </c>
      <c r="T1355" s="164">
        <v>5</v>
      </c>
      <c r="U1355" s="164">
        <v>3</v>
      </c>
      <c r="V1355" s="164">
        <v>2</v>
      </c>
      <c r="W1355" s="165">
        <f t="shared" ref="W1355:W1418" si="23">SUM(Q1355:V1355)</f>
        <v>67</v>
      </c>
    </row>
    <row r="1356" spans="1:23" s="161" customFormat="1" ht="15" x14ac:dyDescent="0.3">
      <c r="A1356" s="180" t="s">
        <v>4257</v>
      </c>
      <c r="B1356" s="158" t="s">
        <v>4258</v>
      </c>
      <c r="C1356" s="181" t="s">
        <v>4259</v>
      </c>
      <c r="D1356" s="157" t="s">
        <v>211</v>
      </c>
      <c r="E1356" s="8" t="s">
        <v>71</v>
      </c>
      <c r="F1356" s="8" t="s">
        <v>5081</v>
      </c>
      <c r="G1356" s="10" t="s">
        <v>72</v>
      </c>
      <c r="H1356" s="10">
        <v>0</v>
      </c>
      <c r="I1356" s="8" t="s">
        <v>73</v>
      </c>
      <c r="J1356" s="72">
        <v>0</v>
      </c>
      <c r="K1356" s="163">
        <v>335</v>
      </c>
      <c r="L1356" s="163">
        <v>14</v>
      </c>
      <c r="M1356" s="163">
        <v>0</v>
      </c>
      <c r="N1356" s="163">
        <v>315</v>
      </c>
      <c r="O1356" s="163">
        <v>49</v>
      </c>
      <c r="P1356" s="163">
        <v>88</v>
      </c>
      <c r="Q1356" s="164">
        <v>13</v>
      </c>
      <c r="R1356" s="164">
        <v>23</v>
      </c>
      <c r="S1356" s="164">
        <v>18.600000000000001</v>
      </c>
      <c r="T1356" s="164">
        <v>4.7</v>
      </c>
      <c r="U1356" s="164">
        <v>3</v>
      </c>
      <c r="V1356" s="164">
        <v>4</v>
      </c>
      <c r="W1356" s="165">
        <f t="shared" si="23"/>
        <v>66.300000000000011</v>
      </c>
    </row>
    <row r="1357" spans="1:23" s="161" customFormat="1" ht="15" x14ac:dyDescent="0.3">
      <c r="A1357" s="180" t="s">
        <v>4260</v>
      </c>
      <c r="B1357" s="158" t="s">
        <v>4261</v>
      </c>
      <c r="C1357" s="181" t="s">
        <v>4262</v>
      </c>
      <c r="D1357" s="157" t="s">
        <v>211</v>
      </c>
      <c r="E1357" s="8" t="s">
        <v>71</v>
      </c>
      <c r="F1357" s="8" t="s">
        <v>5081</v>
      </c>
      <c r="G1357" s="10" t="s">
        <v>72</v>
      </c>
      <c r="H1357" s="10">
        <v>0</v>
      </c>
      <c r="I1357" s="8" t="s">
        <v>73</v>
      </c>
      <c r="J1357" s="72">
        <v>0</v>
      </c>
      <c r="K1357" s="163">
        <v>545</v>
      </c>
      <c r="L1357" s="163">
        <v>46</v>
      </c>
      <c r="M1357" s="163">
        <v>3</v>
      </c>
      <c r="N1357" s="163">
        <v>512</v>
      </c>
      <c r="O1357" s="163">
        <v>84</v>
      </c>
      <c r="P1357" s="163">
        <v>111</v>
      </c>
      <c r="Q1357" s="164">
        <v>10</v>
      </c>
      <c r="R1357" s="164">
        <v>35</v>
      </c>
      <c r="S1357" s="164">
        <v>20.399999999999999</v>
      </c>
      <c r="T1357" s="164">
        <v>2.9</v>
      </c>
      <c r="U1357" s="164">
        <v>2</v>
      </c>
      <c r="V1357" s="164">
        <v>5</v>
      </c>
      <c r="W1357" s="165">
        <f t="shared" si="23"/>
        <v>75.300000000000011</v>
      </c>
    </row>
    <row r="1358" spans="1:23" s="161" customFormat="1" ht="15" x14ac:dyDescent="0.3">
      <c r="A1358" s="180" t="s">
        <v>4263</v>
      </c>
      <c r="B1358" s="158" t="s">
        <v>4264</v>
      </c>
      <c r="C1358" s="181" t="s">
        <v>4265</v>
      </c>
      <c r="D1358" s="157" t="s">
        <v>211</v>
      </c>
      <c r="E1358" s="8" t="s">
        <v>71</v>
      </c>
      <c r="F1358" s="8" t="s">
        <v>5081</v>
      </c>
      <c r="G1358" s="10" t="s">
        <v>72</v>
      </c>
      <c r="H1358" s="10">
        <v>0</v>
      </c>
      <c r="I1358" s="8" t="s">
        <v>73</v>
      </c>
      <c r="J1358" s="72">
        <v>0</v>
      </c>
      <c r="K1358" s="163">
        <v>614</v>
      </c>
      <c r="L1358" s="163">
        <v>62</v>
      </c>
      <c r="M1358" s="163">
        <v>6</v>
      </c>
      <c r="N1358" s="163">
        <v>552</v>
      </c>
      <c r="O1358" s="163">
        <v>54</v>
      </c>
      <c r="P1358" s="163">
        <v>125</v>
      </c>
      <c r="Q1358" s="164">
        <v>1</v>
      </c>
      <c r="R1358" s="164">
        <v>49</v>
      </c>
      <c r="S1358" s="164">
        <v>16.399999999999999</v>
      </c>
      <c r="T1358" s="164">
        <v>5.8</v>
      </c>
      <c r="U1358" s="164">
        <v>4</v>
      </c>
      <c r="V1358" s="164">
        <v>5</v>
      </c>
      <c r="W1358" s="165">
        <f t="shared" si="23"/>
        <v>81.2</v>
      </c>
    </row>
    <row r="1359" spans="1:23" s="161" customFormat="1" ht="15" x14ac:dyDescent="0.3">
      <c r="A1359" s="180" t="s">
        <v>4266</v>
      </c>
      <c r="B1359" s="158" t="s">
        <v>4267</v>
      </c>
      <c r="C1359" s="181" t="s">
        <v>4268</v>
      </c>
      <c r="D1359" s="157" t="s">
        <v>211</v>
      </c>
      <c r="E1359" s="8" t="s">
        <v>71</v>
      </c>
      <c r="F1359" s="8" t="s">
        <v>5081</v>
      </c>
      <c r="G1359" s="10" t="s">
        <v>72</v>
      </c>
      <c r="H1359" s="10">
        <v>0</v>
      </c>
      <c r="I1359" s="8" t="s">
        <v>73</v>
      </c>
      <c r="J1359" s="72">
        <v>0</v>
      </c>
      <c r="K1359" s="163">
        <v>603</v>
      </c>
      <c r="L1359" s="163">
        <v>46</v>
      </c>
      <c r="M1359" s="163">
        <v>2</v>
      </c>
      <c r="N1359" s="163">
        <v>561</v>
      </c>
      <c r="O1359" s="163">
        <v>71</v>
      </c>
      <c r="P1359" s="163">
        <v>139</v>
      </c>
      <c r="Q1359" s="164">
        <v>7</v>
      </c>
      <c r="R1359" s="164">
        <v>42</v>
      </c>
      <c r="S1359" s="164">
        <v>18.600000000000001</v>
      </c>
      <c r="T1359" s="164">
        <v>4.8</v>
      </c>
      <c r="U1359" s="164">
        <v>2</v>
      </c>
      <c r="V1359" s="164">
        <v>4</v>
      </c>
      <c r="W1359" s="165">
        <f t="shared" si="23"/>
        <v>78.399999999999991</v>
      </c>
    </row>
    <row r="1360" spans="1:23" s="161" customFormat="1" ht="30" x14ac:dyDescent="0.3">
      <c r="A1360" s="180" t="s">
        <v>4269</v>
      </c>
      <c r="B1360" s="158" t="s">
        <v>4270</v>
      </c>
      <c r="C1360" s="181" t="s">
        <v>4271</v>
      </c>
      <c r="D1360" s="157" t="s">
        <v>85</v>
      </c>
      <c r="E1360" s="8" t="s">
        <v>5082</v>
      </c>
      <c r="F1360" s="8" t="s">
        <v>5084</v>
      </c>
      <c r="G1360" s="10" t="s">
        <v>72</v>
      </c>
      <c r="H1360" s="10">
        <v>0</v>
      </c>
      <c r="I1360" s="8" t="s">
        <v>73</v>
      </c>
      <c r="J1360" s="72">
        <v>0</v>
      </c>
      <c r="K1360" s="163">
        <v>1563</v>
      </c>
      <c r="L1360" s="163">
        <v>0</v>
      </c>
      <c r="M1360" s="163">
        <v>0</v>
      </c>
      <c r="N1360" s="163">
        <v>804</v>
      </c>
      <c r="O1360" s="163">
        <v>105</v>
      </c>
      <c r="P1360" s="163">
        <v>308</v>
      </c>
      <c r="Q1360" s="164">
        <v>11</v>
      </c>
      <c r="R1360" s="164">
        <v>87</v>
      </c>
      <c r="S1360" s="164">
        <v>12.8</v>
      </c>
      <c r="T1360" s="164">
        <v>9.9</v>
      </c>
      <c r="U1360" s="164">
        <v>5</v>
      </c>
      <c r="V1360" s="164">
        <v>7</v>
      </c>
      <c r="W1360" s="165">
        <f t="shared" si="23"/>
        <v>132.69999999999999</v>
      </c>
    </row>
    <row r="1361" spans="1:23" s="161" customFormat="1" ht="15" x14ac:dyDescent="0.3">
      <c r="A1361" s="180" t="s">
        <v>4272</v>
      </c>
      <c r="B1361" s="158" t="s">
        <v>4273</v>
      </c>
      <c r="C1361" s="181" t="s">
        <v>4274</v>
      </c>
      <c r="D1361" s="157" t="s">
        <v>212</v>
      </c>
      <c r="E1361" s="8" t="s">
        <v>5082</v>
      </c>
      <c r="F1361" s="8" t="s">
        <v>5083</v>
      </c>
      <c r="G1361" s="10" t="s">
        <v>72</v>
      </c>
      <c r="H1361" s="10">
        <v>0</v>
      </c>
      <c r="I1361" s="8" t="s">
        <v>73</v>
      </c>
      <c r="J1361" s="72">
        <v>0</v>
      </c>
      <c r="K1361" s="163">
        <v>472</v>
      </c>
      <c r="L1361" s="163">
        <v>0</v>
      </c>
      <c r="M1361" s="163">
        <v>0</v>
      </c>
      <c r="N1361" s="163">
        <v>359</v>
      </c>
      <c r="O1361" s="163">
        <v>50</v>
      </c>
      <c r="P1361" s="163">
        <v>130</v>
      </c>
      <c r="Q1361" s="164">
        <v>7</v>
      </c>
      <c r="R1361" s="164">
        <v>34</v>
      </c>
      <c r="S1361" s="164">
        <v>12</v>
      </c>
      <c r="T1361" s="164">
        <v>6.8</v>
      </c>
      <c r="U1361" s="164">
        <v>3</v>
      </c>
      <c r="V1361" s="164">
        <v>3</v>
      </c>
      <c r="W1361" s="165">
        <f t="shared" si="23"/>
        <v>65.8</v>
      </c>
    </row>
    <row r="1362" spans="1:23" s="161" customFormat="1" ht="15" x14ac:dyDescent="0.3">
      <c r="A1362" s="180" t="s">
        <v>4275</v>
      </c>
      <c r="B1362" s="158" t="s">
        <v>4276</v>
      </c>
      <c r="C1362" s="181" t="s">
        <v>4277</v>
      </c>
      <c r="D1362" s="157" t="s">
        <v>211</v>
      </c>
      <c r="E1362" s="8" t="s">
        <v>71</v>
      </c>
      <c r="F1362" s="8" t="s">
        <v>5081</v>
      </c>
      <c r="G1362" s="10" t="s">
        <v>72</v>
      </c>
      <c r="H1362" s="10">
        <v>0</v>
      </c>
      <c r="I1362" s="8" t="s">
        <v>73</v>
      </c>
      <c r="J1362" s="72">
        <v>0</v>
      </c>
      <c r="K1362" s="163">
        <v>367</v>
      </c>
      <c r="L1362" s="163">
        <v>30</v>
      </c>
      <c r="M1362" s="163">
        <v>3</v>
      </c>
      <c r="N1362" s="163">
        <v>361</v>
      </c>
      <c r="O1362" s="163">
        <v>39</v>
      </c>
      <c r="P1362" s="163">
        <v>97</v>
      </c>
      <c r="Q1362" s="164">
        <v>6</v>
      </c>
      <c r="R1362" s="164">
        <v>25</v>
      </c>
      <c r="S1362" s="164">
        <v>12.1</v>
      </c>
      <c r="T1362" s="164">
        <v>1.8</v>
      </c>
      <c r="U1362" s="164">
        <v>2</v>
      </c>
      <c r="V1362" s="164">
        <v>3</v>
      </c>
      <c r="W1362" s="165">
        <f t="shared" si="23"/>
        <v>49.9</v>
      </c>
    </row>
    <row r="1363" spans="1:23" s="161" customFormat="1" ht="15" x14ac:dyDescent="0.3">
      <c r="A1363" s="180" t="s">
        <v>4278</v>
      </c>
      <c r="B1363" s="158" t="s">
        <v>4279</v>
      </c>
      <c r="C1363" s="181" t="s">
        <v>4280</v>
      </c>
      <c r="D1363" s="157" t="s">
        <v>211</v>
      </c>
      <c r="E1363" s="8" t="s">
        <v>71</v>
      </c>
      <c r="F1363" s="8" t="s">
        <v>5081</v>
      </c>
      <c r="G1363" s="10" t="s">
        <v>72</v>
      </c>
      <c r="H1363" s="10">
        <v>0</v>
      </c>
      <c r="I1363" s="8" t="s">
        <v>73</v>
      </c>
      <c r="J1363" s="72">
        <v>0</v>
      </c>
      <c r="K1363" s="163">
        <v>718</v>
      </c>
      <c r="L1363" s="163">
        <v>30</v>
      </c>
      <c r="M1363" s="163">
        <v>2</v>
      </c>
      <c r="N1363" s="163">
        <v>677</v>
      </c>
      <c r="O1363" s="163">
        <v>172</v>
      </c>
      <c r="P1363" s="163">
        <v>180</v>
      </c>
      <c r="Q1363" s="164">
        <v>9</v>
      </c>
      <c r="R1363" s="164">
        <v>55</v>
      </c>
      <c r="S1363" s="164">
        <v>19.100000000000001</v>
      </c>
      <c r="T1363" s="164">
        <v>6.8</v>
      </c>
      <c r="U1363" s="164">
        <v>3</v>
      </c>
      <c r="V1363" s="164">
        <v>3</v>
      </c>
      <c r="W1363" s="165">
        <f t="shared" si="23"/>
        <v>95.899999999999991</v>
      </c>
    </row>
    <row r="1364" spans="1:23" s="161" customFormat="1" ht="15" x14ac:dyDescent="0.3">
      <c r="A1364" s="180" t="s">
        <v>4281</v>
      </c>
      <c r="B1364" s="158" t="s">
        <v>4282</v>
      </c>
      <c r="C1364" s="181" t="s">
        <v>4283</v>
      </c>
      <c r="D1364" s="157" t="s">
        <v>212</v>
      </c>
      <c r="E1364" s="8" t="s">
        <v>5082</v>
      </c>
      <c r="F1364" s="8" t="s">
        <v>5083</v>
      </c>
      <c r="G1364" s="10" t="s">
        <v>72</v>
      </c>
      <c r="H1364" s="10">
        <v>0</v>
      </c>
      <c r="I1364" s="8" t="s">
        <v>73</v>
      </c>
      <c r="J1364" s="72">
        <v>0</v>
      </c>
      <c r="K1364" s="163">
        <v>256</v>
      </c>
      <c r="L1364" s="163">
        <v>0</v>
      </c>
      <c r="M1364" s="163">
        <v>0</v>
      </c>
      <c r="N1364" s="163">
        <v>254</v>
      </c>
      <c r="O1364" s="163">
        <v>86</v>
      </c>
      <c r="P1364" s="163">
        <v>63</v>
      </c>
      <c r="Q1364" s="164">
        <v>5</v>
      </c>
      <c r="R1364" s="164">
        <v>17</v>
      </c>
      <c r="S1364" s="164">
        <v>6.6</v>
      </c>
      <c r="T1364" s="164">
        <v>2</v>
      </c>
      <c r="U1364" s="164">
        <v>2</v>
      </c>
      <c r="V1364" s="164">
        <v>2</v>
      </c>
      <c r="W1364" s="165">
        <f t="shared" si="23"/>
        <v>34.6</v>
      </c>
    </row>
    <row r="1365" spans="1:23" s="161" customFormat="1" ht="15" x14ac:dyDescent="0.3">
      <c r="A1365" s="180" t="s">
        <v>4284</v>
      </c>
      <c r="B1365" s="158" t="s">
        <v>4285</v>
      </c>
      <c r="C1365" s="181" t="s">
        <v>4286</v>
      </c>
      <c r="D1365" s="157" t="s">
        <v>211</v>
      </c>
      <c r="E1365" s="8" t="s">
        <v>71</v>
      </c>
      <c r="F1365" s="8" t="s">
        <v>5081</v>
      </c>
      <c r="G1365" s="10" t="s">
        <v>72</v>
      </c>
      <c r="H1365" s="10">
        <v>0</v>
      </c>
      <c r="I1365" s="8" t="s">
        <v>73</v>
      </c>
      <c r="J1365" s="72">
        <v>0</v>
      </c>
      <c r="K1365" s="163">
        <v>800</v>
      </c>
      <c r="L1365" s="163">
        <v>0</v>
      </c>
      <c r="M1365" s="163">
        <v>0</v>
      </c>
      <c r="N1365" s="163">
        <v>730</v>
      </c>
      <c r="O1365" s="163">
        <v>213</v>
      </c>
      <c r="P1365" s="163">
        <v>180</v>
      </c>
      <c r="Q1365" s="164">
        <v>11</v>
      </c>
      <c r="R1365" s="164">
        <v>56</v>
      </c>
      <c r="S1365" s="164">
        <v>36.700000000000003</v>
      </c>
      <c r="T1365" s="164">
        <v>8.6999999999999993</v>
      </c>
      <c r="U1365" s="164">
        <v>2</v>
      </c>
      <c r="V1365" s="164">
        <v>4</v>
      </c>
      <c r="W1365" s="165">
        <f t="shared" si="23"/>
        <v>118.4</v>
      </c>
    </row>
    <row r="1366" spans="1:23" s="161" customFormat="1" ht="15" x14ac:dyDescent="0.3">
      <c r="A1366" s="180" t="s">
        <v>4287</v>
      </c>
      <c r="B1366" s="158" t="s">
        <v>4288</v>
      </c>
      <c r="C1366" s="181" t="s">
        <v>4289</v>
      </c>
      <c r="D1366" s="157" t="s">
        <v>211</v>
      </c>
      <c r="E1366" s="8" t="s">
        <v>71</v>
      </c>
      <c r="F1366" s="8" t="s">
        <v>5081</v>
      </c>
      <c r="G1366" s="10" t="s">
        <v>72</v>
      </c>
      <c r="H1366" s="10">
        <v>0</v>
      </c>
      <c r="I1366" s="8" t="s">
        <v>73</v>
      </c>
      <c r="J1366" s="72">
        <v>0</v>
      </c>
      <c r="K1366" s="163">
        <v>608</v>
      </c>
      <c r="L1366" s="163">
        <v>14</v>
      </c>
      <c r="M1366" s="163">
        <v>0</v>
      </c>
      <c r="N1366" s="163">
        <v>390</v>
      </c>
      <c r="O1366" s="163">
        <v>13</v>
      </c>
      <c r="P1366" s="163">
        <v>74</v>
      </c>
      <c r="Q1366" s="164">
        <v>6</v>
      </c>
      <c r="R1366" s="164">
        <v>41</v>
      </c>
      <c r="S1366" s="164">
        <v>23.4</v>
      </c>
      <c r="T1366" s="164">
        <v>8.5</v>
      </c>
      <c r="U1366" s="164">
        <v>3</v>
      </c>
      <c r="V1366" s="164">
        <v>3</v>
      </c>
      <c r="W1366" s="165">
        <f t="shared" si="23"/>
        <v>84.9</v>
      </c>
    </row>
    <row r="1367" spans="1:23" s="161" customFormat="1" ht="15" x14ac:dyDescent="0.3">
      <c r="A1367" s="180" t="s">
        <v>4290</v>
      </c>
      <c r="B1367" s="158" t="s">
        <v>4291</v>
      </c>
      <c r="C1367" s="181" t="s">
        <v>4292</v>
      </c>
      <c r="D1367" s="157" t="s">
        <v>211</v>
      </c>
      <c r="E1367" s="8" t="s">
        <v>71</v>
      </c>
      <c r="F1367" s="8" t="s">
        <v>5081</v>
      </c>
      <c r="G1367" s="10" t="s">
        <v>72</v>
      </c>
      <c r="H1367" s="10">
        <v>0</v>
      </c>
      <c r="I1367" s="8" t="s">
        <v>73</v>
      </c>
      <c r="J1367" s="72">
        <v>0</v>
      </c>
      <c r="K1367" s="163">
        <v>316</v>
      </c>
      <c r="L1367" s="163">
        <v>30</v>
      </c>
      <c r="M1367" s="163">
        <v>2</v>
      </c>
      <c r="N1367" s="163">
        <v>309</v>
      </c>
      <c r="O1367" s="163">
        <v>34</v>
      </c>
      <c r="P1367" s="163">
        <v>73</v>
      </c>
      <c r="Q1367" s="164">
        <v>10</v>
      </c>
      <c r="R1367" s="164">
        <v>25</v>
      </c>
      <c r="S1367" s="164">
        <v>14.6</v>
      </c>
      <c r="T1367" s="164">
        <v>4.8</v>
      </c>
      <c r="U1367" s="164">
        <v>2</v>
      </c>
      <c r="V1367" s="164">
        <v>3</v>
      </c>
      <c r="W1367" s="165">
        <f t="shared" si="23"/>
        <v>59.4</v>
      </c>
    </row>
    <row r="1368" spans="1:23" s="161" customFormat="1" ht="15" x14ac:dyDescent="0.3">
      <c r="A1368" s="180" t="s">
        <v>4293</v>
      </c>
      <c r="B1368" s="158" t="s">
        <v>4294</v>
      </c>
      <c r="C1368" s="181" t="s">
        <v>4295</v>
      </c>
      <c r="D1368" s="157" t="s">
        <v>211</v>
      </c>
      <c r="E1368" s="8" t="s">
        <v>71</v>
      </c>
      <c r="F1368" s="8" t="s">
        <v>5081</v>
      </c>
      <c r="G1368" s="10" t="s">
        <v>72</v>
      </c>
      <c r="H1368" s="10">
        <v>0</v>
      </c>
      <c r="I1368" s="8" t="s">
        <v>73</v>
      </c>
      <c r="J1368" s="72">
        <v>0</v>
      </c>
      <c r="K1368" s="163">
        <v>582</v>
      </c>
      <c r="L1368" s="163">
        <v>46</v>
      </c>
      <c r="M1368" s="163">
        <v>1</v>
      </c>
      <c r="N1368" s="163">
        <v>558</v>
      </c>
      <c r="O1368" s="163">
        <v>63</v>
      </c>
      <c r="P1368" s="163">
        <v>129</v>
      </c>
      <c r="Q1368" s="164">
        <v>8</v>
      </c>
      <c r="R1368" s="164">
        <v>46</v>
      </c>
      <c r="S1368" s="164">
        <v>15.6</v>
      </c>
      <c r="T1368" s="164">
        <v>4.9000000000000004</v>
      </c>
      <c r="U1368" s="164">
        <v>4</v>
      </c>
      <c r="V1368" s="164">
        <v>5</v>
      </c>
      <c r="W1368" s="165">
        <f t="shared" si="23"/>
        <v>83.5</v>
      </c>
    </row>
    <row r="1369" spans="1:23" s="161" customFormat="1" ht="15" x14ac:dyDescent="0.3">
      <c r="A1369" s="180" t="s">
        <v>4296</v>
      </c>
      <c r="B1369" s="158" t="s">
        <v>4297</v>
      </c>
      <c r="C1369" s="181" t="s">
        <v>4298</v>
      </c>
      <c r="D1369" s="157" t="s">
        <v>211</v>
      </c>
      <c r="E1369" s="8" t="s">
        <v>71</v>
      </c>
      <c r="F1369" s="8" t="s">
        <v>5081</v>
      </c>
      <c r="G1369" s="10" t="s">
        <v>72</v>
      </c>
      <c r="H1369" s="10">
        <v>0</v>
      </c>
      <c r="I1369" s="8" t="s">
        <v>73</v>
      </c>
      <c r="J1369" s="72">
        <v>0</v>
      </c>
      <c r="K1369" s="163">
        <v>199</v>
      </c>
      <c r="L1369" s="163">
        <v>0</v>
      </c>
      <c r="M1369" s="163">
        <v>0</v>
      </c>
      <c r="N1369" s="163">
        <v>171</v>
      </c>
      <c r="O1369" s="163">
        <v>54</v>
      </c>
      <c r="P1369" s="163">
        <v>25</v>
      </c>
      <c r="Q1369" s="164">
        <v>2</v>
      </c>
      <c r="R1369" s="164">
        <v>13</v>
      </c>
      <c r="S1369" s="164">
        <v>5</v>
      </c>
      <c r="T1369" s="164">
        <v>1</v>
      </c>
      <c r="U1369" s="164">
        <v>2</v>
      </c>
      <c r="V1369" s="164">
        <v>2</v>
      </c>
      <c r="W1369" s="165">
        <f t="shared" si="23"/>
        <v>25</v>
      </c>
    </row>
    <row r="1370" spans="1:23" s="161" customFormat="1" ht="15" x14ac:dyDescent="0.3">
      <c r="A1370" s="180" t="s">
        <v>4299</v>
      </c>
      <c r="B1370" s="158" t="s">
        <v>4300</v>
      </c>
      <c r="C1370" s="181" t="s">
        <v>4301</v>
      </c>
      <c r="D1370" s="157" t="s">
        <v>211</v>
      </c>
      <c r="E1370" s="8" t="s">
        <v>71</v>
      </c>
      <c r="F1370" s="8" t="s">
        <v>5081</v>
      </c>
      <c r="G1370" s="10" t="s">
        <v>72</v>
      </c>
      <c r="H1370" s="10">
        <v>0</v>
      </c>
      <c r="I1370" s="8" t="s">
        <v>73</v>
      </c>
      <c r="J1370" s="72">
        <v>0</v>
      </c>
      <c r="K1370" s="163">
        <v>334</v>
      </c>
      <c r="L1370" s="163">
        <v>46</v>
      </c>
      <c r="M1370" s="163">
        <v>2</v>
      </c>
      <c r="N1370" s="163">
        <v>236</v>
      </c>
      <c r="O1370" s="163">
        <v>18</v>
      </c>
      <c r="P1370" s="163">
        <v>84</v>
      </c>
      <c r="Q1370" s="164">
        <v>17</v>
      </c>
      <c r="R1370" s="164">
        <v>24</v>
      </c>
      <c r="S1370" s="164">
        <v>18.899999999999999</v>
      </c>
      <c r="T1370" s="164">
        <v>8.5</v>
      </c>
      <c r="U1370" s="164">
        <v>2</v>
      </c>
      <c r="V1370" s="164">
        <v>3</v>
      </c>
      <c r="W1370" s="165">
        <f t="shared" si="23"/>
        <v>73.400000000000006</v>
      </c>
    </row>
    <row r="1371" spans="1:23" s="161" customFormat="1" ht="15" x14ac:dyDescent="0.3">
      <c r="A1371" s="180" t="s">
        <v>4302</v>
      </c>
      <c r="B1371" s="158" t="s">
        <v>4303</v>
      </c>
      <c r="C1371" s="181" t="s">
        <v>4304</v>
      </c>
      <c r="D1371" s="157" t="s">
        <v>211</v>
      </c>
      <c r="E1371" s="8" t="s">
        <v>71</v>
      </c>
      <c r="F1371" s="8" t="s">
        <v>5081</v>
      </c>
      <c r="G1371" s="10" t="s">
        <v>72</v>
      </c>
      <c r="H1371" s="10">
        <v>0</v>
      </c>
      <c r="I1371" s="8" t="s">
        <v>73</v>
      </c>
      <c r="J1371" s="72">
        <v>0</v>
      </c>
      <c r="K1371" s="163">
        <v>451</v>
      </c>
      <c r="L1371" s="163">
        <v>84</v>
      </c>
      <c r="M1371" s="163">
        <v>7</v>
      </c>
      <c r="N1371" s="163">
        <v>435</v>
      </c>
      <c r="O1371" s="163">
        <v>84</v>
      </c>
      <c r="P1371" s="163">
        <v>126</v>
      </c>
      <c r="Q1371" s="164">
        <v>10</v>
      </c>
      <c r="R1371" s="164">
        <v>35</v>
      </c>
      <c r="S1371" s="164">
        <v>27.6</v>
      </c>
      <c r="T1371" s="164">
        <v>7.8</v>
      </c>
      <c r="U1371" s="164">
        <v>3</v>
      </c>
      <c r="V1371" s="164">
        <v>3</v>
      </c>
      <c r="W1371" s="165">
        <f t="shared" si="23"/>
        <v>86.399999999999991</v>
      </c>
    </row>
    <row r="1372" spans="1:23" s="161" customFormat="1" ht="15" x14ac:dyDescent="0.3">
      <c r="A1372" s="180" t="s">
        <v>4305</v>
      </c>
      <c r="B1372" s="158" t="s">
        <v>4306</v>
      </c>
      <c r="C1372" s="181" t="s">
        <v>4307</v>
      </c>
      <c r="D1372" s="157" t="s">
        <v>211</v>
      </c>
      <c r="E1372" s="8" t="s">
        <v>71</v>
      </c>
      <c r="F1372" s="8" t="s">
        <v>5081</v>
      </c>
      <c r="G1372" s="10" t="s">
        <v>72</v>
      </c>
      <c r="H1372" s="10">
        <v>0</v>
      </c>
      <c r="I1372" s="8" t="s">
        <v>73</v>
      </c>
      <c r="J1372" s="72">
        <v>0</v>
      </c>
      <c r="K1372" s="163">
        <v>471</v>
      </c>
      <c r="L1372" s="163">
        <v>14</v>
      </c>
      <c r="M1372" s="163">
        <v>0</v>
      </c>
      <c r="N1372" s="163">
        <v>469</v>
      </c>
      <c r="O1372" s="163">
        <v>184</v>
      </c>
      <c r="P1372" s="163">
        <v>111</v>
      </c>
      <c r="Q1372" s="164">
        <v>16</v>
      </c>
      <c r="R1372" s="164">
        <v>28</v>
      </c>
      <c r="S1372" s="164">
        <v>21</v>
      </c>
      <c r="T1372" s="164">
        <v>1.9</v>
      </c>
      <c r="U1372" s="164">
        <v>2</v>
      </c>
      <c r="V1372" s="164">
        <v>2</v>
      </c>
      <c r="W1372" s="165">
        <f t="shared" si="23"/>
        <v>70.900000000000006</v>
      </c>
    </row>
    <row r="1373" spans="1:23" s="161" customFormat="1" ht="15" x14ac:dyDescent="0.3">
      <c r="A1373" s="180" t="s">
        <v>4308</v>
      </c>
      <c r="B1373" s="158" t="s">
        <v>4309</v>
      </c>
      <c r="C1373" s="181" t="s">
        <v>4310</v>
      </c>
      <c r="D1373" s="157" t="s">
        <v>5079</v>
      </c>
      <c r="E1373" s="8" t="s">
        <v>92</v>
      </c>
      <c r="F1373" s="8" t="s">
        <v>92</v>
      </c>
      <c r="G1373" s="10" t="s">
        <v>72</v>
      </c>
      <c r="H1373" s="10">
        <v>0</v>
      </c>
      <c r="I1373" s="8" t="s">
        <v>73</v>
      </c>
      <c r="J1373" s="72">
        <v>0</v>
      </c>
      <c r="K1373" s="163">
        <v>550</v>
      </c>
      <c r="L1373" s="163">
        <v>15</v>
      </c>
      <c r="M1373" s="163">
        <v>15</v>
      </c>
      <c r="N1373" s="163">
        <v>509</v>
      </c>
      <c r="O1373" s="163">
        <v>126</v>
      </c>
      <c r="P1373" s="163">
        <v>550</v>
      </c>
      <c r="Q1373" s="164">
        <v>31</v>
      </c>
      <c r="R1373" s="164">
        <v>91</v>
      </c>
      <c r="S1373" s="164">
        <v>151.9</v>
      </c>
      <c r="T1373" s="164">
        <v>25</v>
      </c>
      <c r="U1373" s="164">
        <v>5</v>
      </c>
      <c r="V1373" s="164">
        <v>4</v>
      </c>
      <c r="W1373" s="165">
        <f t="shared" si="23"/>
        <v>307.89999999999998</v>
      </c>
    </row>
    <row r="1374" spans="1:23" s="161" customFormat="1" ht="15" x14ac:dyDescent="0.3">
      <c r="A1374" s="180" t="s">
        <v>4311</v>
      </c>
      <c r="B1374" s="158" t="s">
        <v>4312</v>
      </c>
      <c r="C1374" s="181" t="s">
        <v>4313</v>
      </c>
      <c r="D1374" s="157" t="s">
        <v>211</v>
      </c>
      <c r="E1374" s="8" t="s">
        <v>71</v>
      </c>
      <c r="F1374" s="8" t="s">
        <v>5081</v>
      </c>
      <c r="G1374" s="10" t="s">
        <v>72</v>
      </c>
      <c r="H1374" s="10">
        <v>0</v>
      </c>
      <c r="I1374" s="8" t="s">
        <v>73</v>
      </c>
      <c r="J1374" s="72">
        <v>0</v>
      </c>
      <c r="K1374" s="163">
        <v>360</v>
      </c>
      <c r="L1374" s="163">
        <v>30</v>
      </c>
      <c r="M1374" s="163">
        <v>0</v>
      </c>
      <c r="N1374" s="163">
        <v>310</v>
      </c>
      <c r="O1374" s="163">
        <v>21</v>
      </c>
      <c r="P1374" s="163">
        <v>65</v>
      </c>
      <c r="Q1374" s="164">
        <v>7</v>
      </c>
      <c r="R1374" s="164">
        <v>21</v>
      </c>
      <c r="S1374" s="164">
        <v>27.3</v>
      </c>
      <c r="T1374" s="164">
        <v>4.8</v>
      </c>
      <c r="U1374" s="164">
        <v>3</v>
      </c>
      <c r="V1374" s="164">
        <v>4</v>
      </c>
      <c r="W1374" s="165">
        <f t="shared" si="23"/>
        <v>67.099999999999994</v>
      </c>
    </row>
    <row r="1375" spans="1:23" s="161" customFormat="1" ht="15" x14ac:dyDescent="0.3">
      <c r="A1375" s="180" t="s">
        <v>4314</v>
      </c>
      <c r="B1375" s="158" t="s">
        <v>4315</v>
      </c>
      <c r="C1375" s="181" t="s">
        <v>4316</v>
      </c>
      <c r="D1375" s="157" t="s">
        <v>211</v>
      </c>
      <c r="E1375" s="8" t="s">
        <v>71</v>
      </c>
      <c r="F1375" s="8" t="s">
        <v>5087</v>
      </c>
      <c r="G1375" s="10" t="s">
        <v>72</v>
      </c>
      <c r="H1375" s="10">
        <v>0</v>
      </c>
      <c r="I1375" s="8" t="s">
        <v>73</v>
      </c>
      <c r="J1375" s="72">
        <v>0</v>
      </c>
      <c r="K1375" s="163">
        <v>250</v>
      </c>
      <c r="L1375" s="163">
        <v>0</v>
      </c>
      <c r="M1375" s="163">
        <v>0</v>
      </c>
      <c r="N1375" s="163">
        <v>220</v>
      </c>
      <c r="O1375" s="163">
        <v>74</v>
      </c>
      <c r="P1375" s="163">
        <v>36</v>
      </c>
      <c r="Q1375" s="164">
        <v>6</v>
      </c>
      <c r="R1375" s="164">
        <v>16</v>
      </c>
      <c r="S1375" s="164">
        <v>5.6</v>
      </c>
      <c r="T1375" s="164">
        <v>1.9</v>
      </c>
      <c r="U1375" s="164">
        <v>1</v>
      </c>
      <c r="V1375" s="164">
        <v>3</v>
      </c>
      <c r="W1375" s="165">
        <f t="shared" si="23"/>
        <v>33.5</v>
      </c>
    </row>
    <row r="1376" spans="1:23" s="161" customFormat="1" ht="15" x14ac:dyDescent="0.3">
      <c r="A1376" s="180" t="s">
        <v>4317</v>
      </c>
      <c r="B1376" s="158" t="s">
        <v>4318</v>
      </c>
      <c r="C1376" s="181" t="s">
        <v>4319</v>
      </c>
      <c r="D1376" s="157" t="s">
        <v>213</v>
      </c>
      <c r="E1376" s="8" t="s">
        <v>71</v>
      </c>
      <c r="F1376" s="8" t="s">
        <v>5083</v>
      </c>
      <c r="G1376" s="10" t="s">
        <v>72</v>
      </c>
      <c r="H1376" s="10">
        <v>0</v>
      </c>
      <c r="I1376" s="8" t="s">
        <v>73</v>
      </c>
      <c r="J1376" s="72">
        <v>0</v>
      </c>
      <c r="K1376" s="163">
        <v>334</v>
      </c>
      <c r="L1376" s="163">
        <v>0</v>
      </c>
      <c r="M1376" s="163">
        <v>0</v>
      </c>
      <c r="N1376" s="163">
        <v>171</v>
      </c>
      <c r="O1376" s="163">
        <v>10</v>
      </c>
      <c r="P1376" s="163">
        <v>59</v>
      </c>
      <c r="Q1376" s="164">
        <v>6</v>
      </c>
      <c r="R1376" s="164">
        <v>20</v>
      </c>
      <c r="S1376" s="164">
        <v>6.8</v>
      </c>
      <c r="T1376" s="164">
        <v>2.8</v>
      </c>
      <c r="U1376" s="164">
        <v>2</v>
      </c>
      <c r="V1376" s="164">
        <v>3.1</v>
      </c>
      <c r="W1376" s="165">
        <f t="shared" si="23"/>
        <v>40.699999999999996</v>
      </c>
    </row>
    <row r="1377" spans="1:23" s="161" customFormat="1" ht="15" x14ac:dyDescent="0.3">
      <c r="A1377" s="180" t="s">
        <v>4320</v>
      </c>
      <c r="B1377" s="158" t="s">
        <v>4321</v>
      </c>
      <c r="C1377" s="181" t="s">
        <v>4322</v>
      </c>
      <c r="D1377" s="157" t="s">
        <v>5079</v>
      </c>
      <c r="E1377" s="8" t="s">
        <v>92</v>
      </c>
      <c r="F1377" s="8" t="s">
        <v>92</v>
      </c>
      <c r="G1377" s="10" t="s">
        <v>72</v>
      </c>
      <c r="H1377" s="10">
        <v>0</v>
      </c>
      <c r="I1377" s="8" t="s">
        <v>73</v>
      </c>
      <c r="J1377" s="72">
        <v>0</v>
      </c>
      <c r="K1377" s="163">
        <v>535</v>
      </c>
      <c r="L1377" s="163">
        <v>0</v>
      </c>
      <c r="M1377" s="163">
        <v>0</v>
      </c>
      <c r="N1377" s="163">
        <v>455</v>
      </c>
      <c r="O1377" s="163">
        <v>57</v>
      </c>
      <c r="P1377" s="163">
        <v>535</v>
      </c>
      <c r="Q1377" s="164">
        <v>31</v>
      </c>
      <c r="R1377" s="164">
        <v>101</v>
      </c>
      <c r="S1377" s="164">
        <v>170</v>
      </c>
      <c r="T1377" s="164">
        <v>28.2</v>
      </c>
      <c r="U1377" s="164">
        <v>6</v>
      </c>
      <c r="V1377" s="164">
        <v>8</v>
      </c>
      <c r="W1377" s="165">
        <f t="shared" si="23"/>
        <v>344.2</v>
      </c>
    </row>
    <row r="1378" spans="1:23" s="161" customFormat="1" ht="15" x14ac:dyDescent="0.3">
      <c r="A1378" s="180" t="s">
        <v>4323</v>
      </c>
      <c r="B1378" s="158" t="s">
        <v>4324</v>
      </c>
      <c r="C1378" s="181" t="s">
        <v>4325</v>
      </c>
      <c r="D1378" s="157" t="s">
        <v>211</v>
      </c>
      <c r="E1378" s="8" t="s">
        <v>71</v>
      </c>
      <c r="F1378" s="8" t="s">
        <v>5081</v>
      </c>
      <c r="G1378" s="10" t="s">
        <v>72</v>
      </c>
      <c r="H1378" s="10">
        <v>0</v>
      </c>
      <c r="I1378" s="8" t="s">
        <v>73</v>
      </c>
      <c r="J1378" s="72">
        <v>0</v>
      </c>
      <c r="K1378" s="163">
        <v>384</v>
      </c>
      <c r="L1378" s="163">
        <v>0</v>
      </c>
      <c r="M1378" s="163">
        <v>0</v>
      </c>
      <c r="N1378" s="163">
        <v>309</v>
      </c>
      <c r="O1378" s="163">
        <v>19</v>
      </c>
      <c r="P1378" s="163">
        <v>88</v>
      </c>
      <c r="Q1378" s="164">
        <v>3</v>
      </c>
      <c r="R1378" s="164">
        <v>35</v>
      </c>
      <c r="S1378" s="164">
        <v>22.4</v>
      </c>
      <c r="T1378" s="164">
        <v>6.7</v>
      </c>
      <c r="U1378" s="164">
        <v>2</v>
      </c>
      <c r="V1378" s="164">
        <v>3</v>
      </c>
      <c r="W1378" s="165">
        <f t="shared" si="23"/>
        <v>72.099999999999994</v>
      </c>
    </row>
    <row r="1379" spans="1:23" s="161" customFormat="1" ht="15" x14ac:dyDescent="0.3">
      <c r="A1379" s="180" t="s">
        <v>4326</v>
      </c>
      <c r="B1379" s="158" t="s">
        <v>4327</v>
      </c>
      <c r="C1379" s="181" t="s">
        <v>4328</v>
      </c>
      <c r="D1379" s="157" t="s">
        <v>211</v>
      </c>
      <c r="E1379" s="8" t="s">
        <v>71</v>
      </c>
      <c r="F1379" s="8" t="s">
        <v>5081</v>
      </c>
      <c r="G1379" s="10" t="s">
        <v>72</v>
      </c>
      <c r="H1379" s="10">
        <v>0</v>
      </c>
      <c r="I1379" s="8" t="s">
        <v>73</v>
      </c>
      <c r="J1379" s="72">
        <v>0</v>
      </c>
      <c r="K1379" s="163">
        <v>298</v>
      </c>
      <c r="L1379" s="163">
        <v>27</v>
      </c>
      <c r="M1379" s="163">
        <v>1</v>
      </c>
      <c r="N1379" s="163">
        <v>287</v>
      </c>
      <c r="O1379" s="163">
        <v>89</v>
      </c>
      <c r="P1379" s="163">
        <v>67</v>
      </c>
      <c r="Q1379" s="164">
        <v>2</v>
      </c>
      <c r="R1379" s="164">
        <v>29</v>
      </c>
      <c r="S1379" s="164">
        <v>12.3</v>
      </c>
      <c r="T1379" s="164">
        <v>1.9</v>
      </c>
      <c r="U1379" s="164">
        <v>2</v>
      </c>
      <c r="V1379" s="164">
        <v>3</v>
      </c>
      <c r="W1379" s="165">
        <f t="shared" si="23"/>
        <v>50.199999999999996</v>
      </c>
    </row>
    <row r="1380" spans="1:23" s="161" customFormat="1" ht="15" x14ac:dyDescent="0.3">
      <c r="A1380" s="180" t="s">
        <v>4329</v>
      </c>
      <c r="B1380" s="158" t="s">
        <v>4330</v>
      </c>
      <c r="C1380" s="181" t="s">
        <v>4331</v>
      </c>
      <c r="D1380" s="157" t="s">
        <v>212</v>
      </c>
      <c r="E1380" s="8" t="s">
        <v>5082</v>
      </c>
      <c r="F1380" s="8" t="s">
        <v>5083</v>
      </c>
      <c r="G1380" s="10" t="s">
        <v>72</v>
      </c>
      <c r="H1380" s="10">
        <v>0</v>
      </c>
      <c r="I1380" s="8" t="s">
        <v>73</v>
      </c>
      <c r="J1380" s="72">
        <v>0</v>
      </c>
      <c r="K1380" s="163">
        <v>1034</v>
      </c>
      <c r="L1380" s="163">
        <v>0</v>
      </c>
      <c r="M1380" s="163">
        <v>0</v>
      </c>
      <c r="N1380" s="163">
        <v>774</v>
      </c>
      <c r="O1380" s="163">
        <v>20</v>
      </c>
      <c r="P1380" s="163">
        <v>181</v>
      </c>
      <c r="Q1380" s="164">
        <v>15</v>
      </c>
      <c r="R1380" s="164">
        <v>61</v>
      </c>
      <c r="S1380" s="164">
        <v>26</v>
      </c>
      <c r="T1380" s="164">
        <v>8.6999999999999993</v>
      </c>
      <c r="U1380" s="164">
        <v>5</v>
      </c>
      <c r="V1380" s="164">
        <v>6</v>
      </c>
      <c r="W1380" s="165">
        <f t="shared" si="23"/>
        <v>121.7</v>
      </c>
    </row>
    <row r="1381" spans="1:23" s="161" customFormat="1" ht="15" x14ac:dyDescent="0.3">
      <c r="A1381" s="180" t="s">
        <v>4332</v>
      </c>
      <c r="B1381" s="158" t="s">
        <v>4333</v>
      </c>
      <c r="C1381" s="181" t="s">
        <v>4334</v>
      </c>
      <c r="D1381" s="157" t="s">
        <v>212</v>
      </c>
      <c r="E1381" s="8" t="s">
        <v>5082</v>
      </c>
      <c r="F1381" s="8" t="s">
        <v>5083</v>
      </c>
      <c r="G1381" s="10" t="s">
        <v>72</v>
      </c>
      <c r="H1381" s="10">
        <v>0</v>
      </c>
      <c r="I1381" s="8" t="s">
        <v>73</v>
      </c>
      <c r="J1381" s="72">
        <v>0</v>
      </c>
      <c r="K1381" s="163">
        <v>898</v>
      </c>
      <c r="L1381" s="163">
        <v>0</v>
      </c>
      <c r="M1381" s="163">
        <v>0</v>
      </c>
      <c r="N1381" s="163">
        <v>732</v>
      </c>
      <c r="O1381" s="163">
        <v>31</v>
      </c>
      <c r="P1381" s="163">
        <v>211</v>
      </c>
      <c r="Q1381" s="164">
        <v>13</v>
      </c>
      <c r="R1381" s="164">
        <v>54</v>
      </c>
      <c r="S1381" s="164">
        <v>14.8</v>
      </c>
      <c r="T1381" s="164">
        <v>4.9000000000000004</v>
      </c>
      <c r="U1381" s="164">
        <v>5</v>
      </c>
      <c r="V1381" s="164">
        <v>4</v>
      </c>
      <c r="W1381" s="165">
        <f t="shared" si="23"/>
        <v>95.7</v>
      </c>
    </row>
    <row r="1382" spans="1:23" s="161" customFormat="1" ht="15" x14ac:dyDescent="0.3">
      <c r="A1382" s="180" t="s">
        <v>4335</v>
      </c>
      <c r="B1382" s="158" t="s">
        <v>4336</v>
      </c>
      <c r="C1382" s="181" t="s">
        <v>4337</v>
      </c>
      <c r="D1382" s="157" t="s">
        <v>211</v>
      </c>
      <c r="E1382" s="8" t="s">
        <v>71</v>
      </c>
      <c r="F1382" s="8" t="s">
        <v>5081</v>
      </c>
      <c r="G1382" s="10" t="s">
        <v>72</v>
      </c>
      <c r="H1382" s="10">
        <v>0</v>
      </c>
      <c r="I1382" s="8" t="s">
        <v>73</v>
      </c>
      <c r="J1382" s="72">
        <v>0</v>
      </c>
      <c r="K1382" s="163">
        <v>698</v>
      </c>
      <c r="L1382" s="163">
        <v>46</v>
      </c>
      <c r="M1382" s="163">
        <v>2</v>
      </c>
      <c r="N1382" s="163">
        <v>597</v>
      </c>
      <c r="O1382" s="163">
        <v>50</v>
      </c>
      <c r="P1382" s="163">
        <v>144</v>
      </c>
      <c r="Q1382" s="164">
        <v>5</v>
      </c>
      <c r="R1382" s="164">
        <v>48</v>
      </c>
      <c r="S1382" s="164">
        <v>19</v>
      </c>
      <c r="T1382" s="164">
        <v>4.8</v>
      </c>
      <c r="U1382" s="164">
        <v>4</v>
      </c>
      <c r="V1382" s="164">
        <v>5</v>
      </c>
      <c r="W1382" s="165">
        <f t="shared" si="23"/>
        <v>85.8</v>
      </c>
    </row>
    <row r="1383" spans="1:23" s="161" customFormat="1" ht="15" x14ac:dyDescent="0.3">
      <c r="A1383" s="180" t="s">
        <v>4338</v>
      </c>
      <c r="B1383" s="158" t="s">
        <v>4339</v>
      </c>
      <c r="C1383" s="181" t="s">
        <v>4340</v>
      </c>
      <c r="D1383" s="157" t="s">
        <v>5079</v>
      </c>
      <c r="E1383" s="8" t="s">
        <v>92</v>
      </c>
      <c r="F1383" s="8" t="s">
        <v>92</v>
      </c>
      <c r="G1383" s="10" t="s">
        <v>72</v>
      </c>
      <c r="H1383" s="10">
        <v>0</v>
      </c>
      <c r="I1383" s="8" t="s">
        <v>73</v>
      </c>
      <c r="J1383" s="72">
        <v>0</v>
      </c>
      <c r="K1383" s="163">
        <v>627</v>
      </c>
      <c r="L1383" s="163">
        <v>0</v>
      </c>
      <c r="M1383" s="163">
        <v>0</v>
      </c>
      <c r="N1383" s="163">
        <v>587</v>
      </c>
      <c r="O1383" s="163">
        <v>184</v>
      </c>
      <c r="P1383" s="163">
        <v>627</v>
      </c>
      <c r="Q1383" s="164">
        <v>26</v>
      </c>
      <c r="R1383" s="164">
        <v>126</v>
      </c>
      <c r="S1383" s="164">
        <v>277</v>
      </c>
      <c r="T1383" s="164">
        <v>42.9</v>
      </c>
      <c r="U1383" s="164">
        <v>6</v>
      </c>
      <c r="V1383" s="164">
        <v>5</v>
      </c>
      <c r="W1383" s="165">
        <f t="shared" si="23"/>
        <v>482.9</v>
      </c>
    </row>
    <row r="1384" spans="1:23" s="161" customFormat="1" ht="15" x14ac:dyDescent="0.3">
      <c r="A1384" s="180" t="s">
        <v>4341</v>
      </c>
      <c r="B1384" s="158" t="s">
        <v>4342</v>
      </c>
      <c r="C1384" s="181" t="s">
        <v>4343</v>
      </c>
      <c r="D1384" s="157" t="s">
        <v>5079</v>
      </c>
      <c r="E1384" s="8" t="s">
        <v>92</v>
      </c>
      <c r="F1384" s="8" t="s">
        <v>92</v>
      </c>
      <c r="G1384" s="10" t="s">
        <v>72</v>
      </c>
      <c r="H1384" s="10">
        <v>0</v>
      </c>
      <c r="I1384" s="8" t="s">
        <v>73</v>
      </c>
      <c r="J1384" s="72">
        <v>0</v>
      </c>
      <c r="K1384" s="163">
        <v>421</v>
      </c>
      <c r="L1384" s="163">
        <v>25</v>
      </c>
      <c r="M1384" s="163">
        <v>25</v>
      </c>
      <c r="N1384" s="163">
        <v>405</v>
      </c>
      <c r="O1384" s="163">
        <v>105</v>
      </c>
      <c r="P1384" s="163">
        <v>421</v>
      </c>
      <c r="Q1384" s="164">
        <v>26</v>
      </c>
      <c r="R1384" s="164">
        <v>86</v>
      </c>
      <c r="S1384" s="164">
        <v>131</v>
      </c>
      <c r="T1384" s="164">
        <v>24.3</v>
      </c>
      <c r="U1384" s="164">
        <v>4</v>
      </c>
      <c r="V1384" s="164">
        <v>5</v>
      </c>
      <c r="W1384" s="165">
        <f t="shared" si="23"/>
        <v>276.3</v>
      </c>
    </row>
    <row r="1385" spans="1:23" s="161" customFormat="1" ht="15" x14ac:dyDescent="0.3">
      <c r="A1385" s="180" t="s">
        <v>4344</v>
      </c>
      <c r="B1385" s="158" t="s">
        <v>4345</v>
      </c>
      <c r="C1385" s="181" t="s">
        <v>4346</v>
      </c>
      <c r="D1385" s="157" t="s">
        <v>211</v>
      </c>
      <c r="E1385" s="8" t="s">
        <v>71</v>
      </c>
      <c r="F1385" s="8" t="s">
        <v>5081</v>
      </c>
      <c r="G1385" s="10" t="s">
        <v>72</v>
      </c>
      <c r="H1385" s="10">
        <v>0</v>
      </c>
      <c r="I1385" s="8" t="s">
        <v>73</v>
      </c>
      <c r="J1385" s="72">
        <v>0</v>
      </c>
      <c r="K1385" s="163">
        <v>343</v>
      </c>
      <c r="L1385" s="163">
        <v>46</v>
      </c>
      <c r="M1385" s="163">
        <v>1</v>
      </c>
      <c r="N1385" s="163">
        <v>303</v>
      </c>
      <c r="O1385" s="163">
        <v>16</v>
      </c>
      <c r="P1385" s="163">
        <v>68</v>
      </c>
      <c r="Q1385" s="164">
        <v>6</v>
      </c>
      <c r="R1385" s="164">
        <v>25</v>
      </c>
      <c r="S1385" s="164">
        <v>21.6</v>
      </c>
      <c r="T1385" s="164">
        <v>5.7</v>
      </c>
      <c r="U1385" s="164">
        <v>1</v>
      </c>
      <c r="V1385" s="164">
        <v>4</v>
      </c>
      <c r="W1385" s="165">
        <f t="shared" si="23"/>
        <v>63.300000000000004</v>
      </c>
    </row>
    <row r="1386" spans="1:23" s="161" customFormat="1" ht="15" x14ac:dyDescent="0.3">
      <c r="A1386" s="180" t="s">
        <v>4347</v>
      </c>
      <c r="B1386" s="158" t="s">
        <v>4348</v>
      </c>
      <c r="C1386" s="181" t="s">
        <v>4349</v>
      </c>
      <c r="D1386" s="157" t="s">
        <v>212</v>
      </c>
      <c r="E1386" s="8" t="s">
        <v>5082</v>
      </c>
      <c r="F1386" s="8" t="s">
        <v>5083</v>
      </c>
      <c r="G1386" s="10" t="s">
        <v>72</v>
      </c>
      <c r="H1386" s="10">
        <v>0</v>
      </c>
      <c r="I1386" s="8" t="s">
        <v>73</v>
      </c>
      <c r="J1386" s="72">
        <v>0</v>
      </c>
      <c r="K1386" s="163">
        <v>236</v>
      </c>
      <c r="L1386" s="163">
        <v>0</v>
      </c>
      <c r="M1386" s="163">
        <v>0</v>
      </c>
      <c r="N1386" s="163">
        <v>215</v>
      </c>
      <c r="O1386" s="163">
        <v>22</v>
      </c>
      <c r="P1386" s="163">
        <v>57</v>
      </c>
      <c r="Q1386" s="164">
        <v>3</v>
      </c>
      <c r="R1386" s="164">
        <v>20</v>
      </c>
      <c r="S1386" s="164">
        <v>4</v>
      </c>
      <c r="T1386" s="164">
        <v>1</v>
      </c>
      <c r="U1386" s="164">
        <v>1</v>
      </c>
      <c r="V1386" s="164">
        <v>3</v>
      </c>
      <c r="W1386" s="165">
        <f t="shared" si="23"/>
        <v>32</v>
      </c>
    </row>
    <row r="1387" spans="1:23" s="161" customFormat="1" ht="15" x14ac:dyDescent="0.3">
      <c r="A1387" s="180" t="s">
        <v>4350</v>
      </c>
      <c r="B1387" s="158" t="s">
        <v>4351</v>
      </c>
      <c r="C1387" s="181" t="s">
        <v>4352</v>
      </c>
      <c r="D1387" s="157" t="s">
        <v>213</v>
      </c>
      <c r="E1387" s="8" t="s">
        <v>71</v>
      </c>
      <c r="F1387" s="8" t="s">
        <v>5083</v>
      </c>
      <c r="G1387" s="10" t="s">
        <v>72</v>
      </c>
      <c r="H1387" s="10">
        <v>0</v>
      </c>
      <c r="I1387" s="8" t="s">
        <v>73</v>
      </c>
      <c r="J1387" s="72">
        <v>0</v>
      </c>
      <c r="K1387" s="163">
        <v>1320</v>
      </c>
      <c r="L1387" s="163">
        <v>0</v>
      </c>
      <c r="M1387" s="163">
        <v>0</v>
      </c>
      <c r="N1387" s="163">
        <v>1057</v>
      </c>
      <c r="O1387" s="163">
        <v>259</v>
      </c>
      <c r="P1387" s="163">
        <v>190</v>
      </c>
      <c r="Q1387" s="164">
        <v>10</v>
      </c>
      <c r="R1387" s="164">
        <v>82</v>
      </c>
      <c r="S1387" s="164">
        <v>30.5</v>
      </c>
      <c r="T1387" s="164">
        <v>6.8</v>
      </c>
      <c r="U1387" s="164">
        <v>5</v>
      </c>
      <c r="V1387" s="164">
        <v>6</v>
      </c>
      <c r="W1387" s="165">
        <f t="shared" si="23"/>
        <v>140.30000000000001</v>
      </c>
    </row>
    <row r="1388" spans="1:23" s="161" customFormat="1" ht="15" x14ac:dyDescent="0.3">
      <c r="A1388" s="180" t="s">
        <v>4353</v>
      </c>
      <c r="B1388" s="158" t="s">
        <v>4354</v>
      </c>
      <c r="C1388" s="181" t="s">
        <v>4355</v>
      </c>
      <c r="D1388" s="157" t="s">
        <v>211</v>
      </c>
      <c r="E1388" s="8" t="s">
        <v>71</v>
      </c>
      <c r="F1388" s="8" t="s">
        <v>5081</v>
      </c>
      <c r="G1388" s="10" t="s">
        <v>72</v>
      </c>
      <c r="H1388" s="10">
        <v>0</v>
      </c>
      <c r="I1388" s="8" t="s">
        <v>73</v>
      </c>
      <c r="J1388" s="72">
        <v>0</v>
      </c>
      <c r="K1388" s="163">
        <v>901</v>
      </c>
      <c r="L1388" s="163">
        <v>30</v>
      </c>
      <c r="M1388" s="163">
        <v>1</v>
      </c>
      <c r="N1388" s="163">
        <v>844</v>
      </c>
      <c r="O1388" s="163">
        <v>299</v>
      </c>
      <c r="P1388" s="163">
        <v>188</v>
      </c>
      <c r="Q1388" s="164">
        <v>40</v>
      </c>
      <c r="R1388" s="164">
        <v>31</v>
      </c>
      <c r="S1388" s="164">
        <v>29.7</v>
      </c>
      <c r="T1388" s="164">
        <v>6</v>
      </c>
      <c r="U1388" s="164">
        <v>4</v>
      </c>
      <c r="V1388" s="164">
        <v>3</v>
      </c>
      <c r="W1388" s="165">
        <f t="shared" si="23"/>
        <v>113.7</v>
      </c>
    </row>
    <row r="1389" spans="1:23" s="161" customFormat="1" ht="15" x14ac:dyDescent="0.3">
      <c r="A1389" s="180" t="s">
        <v>4356</v>
      </c>
      <c r="B1389" s="158" t="s">
        <v>4357</v>
      </c>
      <c r="C1389" s="181" t="s">
        <v>4358</v>
      </c>
      <c r="D1389" s="157" t="s">
        <v>211</v>
      </c>
      <c r="E1389" s="8" t="s">
        <v>71</v>
      </c>
      <c r="F1389" s="8" t="s">
        <v>5081</v>
      </c>
      <c r="G1389" s="10" t="s">
        <v>72</v>
      </c>
      <c r="H1389" s="10">
        <v>0</v>
      </c>
      <c r="I1389" s="8" t="s">
        <v>73</v>
      </c>
      <c r="J1389" s="72">
        <v>0</v>
      </c>
      <c r="K1389" s="163">
        <v>838</v>
      </c>
      <c r="L1389" s="163">
        <v>14</v>
      </c>
      <c r="M1389" s="163">
        <v>2</v>
      </c>
      <c r="N1389" s="163">
        <v>754</v>
      </c>
      <c r="O1389" s="163">
        <v>278</v>
      </c>
      <c r="P1389" s="163">
        <v>155</v>
      </c>
      <c r="Q1389" s="164">
        <v>31</v>
      </c>
      <c r="R1389" s="164">
        <v>42</v>
      </c>
      <c r="S1389" s="164">
        <v>29</v>
      </c>
      <c r="T1389" s="164">
        <v>1</v>
      </c>
      <c r="U1389" s="164">
        <v>3</v>
      </c>
      <c r="V1389" s="164">
        <v>3</v>
      </c>
      <c r="W1389" s="165">
        <f t="shared" si="23"/>
        <v>109</v>
      </c>
    </row>
    <row r="1390" spans="1:23" s="161" customFormat="1" ht="15" x14ac:dyDescent="0.3">
      <c r="A1390" s="180" t="s">
        <v>4359</v>
      </c>
      <c r="B1390" s="158" t="s">
        <v>4360</v>
      </c>
      <c r="C1390" s="181" t="s">
        <v>4361</v>
      </c>
      <c r="D1390" s="157" t="s">
        <v>211</v>
      </c>
      <c r="E1390" s="8" t="s">
        <v>71</v>
      </c>
      <c r="F1390" s="8" t="s">
        <v>5081</v>
      </c>
      <c r="G1390" s="10" t="s">
        <v>72</v>
      </c>
      <c r="H1390" s="10">
        <v>0</v>
      </c>
      <c r="I1390" s="8" t="s">
        <v>73</v>
      </c>
      <c r="J1390" s="72">
        <v>0</v>
      </c>
      <c r="K1390" s="163">
        <v>644</v>
      </c>
      <c r="L1390" s="163">
        <v>46</v>
      </c>
      <c r="M1390" s="163">
        <v>2</v>
      </c>
      <c r="N1390" s="163">
        <v>628</v>
      </c>
      <c r="O1390" s="163">
        <v>192</v>
      </c>
      <c r="P1390" s="163">
        <v>137</v>
      </c>
      <c r="Q1390" s="164">
        <v>9</v>
      </c>
      <c r="R1390" s="164">
        <v>49</v>
      </c>
      <c r="S1390" s="164">
        <v>25.5</v>
      </c>
      <c r="T1390" s="164">
        <v>5</v>
      </c>
      <c r="U1390" s="164">
        <v>3</v>
      </c>
      <c r="V1390" s="164">
        <v>6</v>
      </c>
      <c r="W1390" s="165">
        <f t="shared" si="23"/>
        <v>97.5</v>
      </c>
    </row>
    <row r="1391" spans="1:23" s="161" customFormat="1" ht="15" x14ac:dyDescent="0.3">
      <c r="A1391" s="180" t="s">
        <v>4362</v>
      </c>
      <c r="B1391" s="158" t="s">
        <v>4363</v>
      </c>
      <c r="C1391" s="181" t="s">
        <v>4364</v>
      </c>
      <c r="D1391" s="157" t="s">
        <v>211</v>
      </c>
      <c r="E1391" s="8" t="s">
        <v>71</v>
      </c>
      <c r="F1391" s="8" t="s">
        <v>5081</v>
      </c>
      <c r="G1391" s="10" t="s">
        <v>72</v>
      </c>
      <c r="H1391" s="10">
        <v>0</v>
      </c>
      <c r="I1391" s="8" t="s">
        <v>73</v>
      </c>
      <c r="J1391" s="72">
        <v>0</v>
      </c>
      <c r="K1391" s="163">
        <v>560</v>
      </c>
      <c r="L1391" s="163">
        <v>30</v>
      </c>
      <c r="M1391" s="163">
        <v>2</v>
      </c>
      <c r="N1391" s="163">
        <v>477</v>
      </c>
      <c r="O1391" s="163">
        <v>70</v>
      </c>
      <c r="P1391" s="163">
        <v>126</v>
      </c>
      <c r="Q1391" s="164">
        <v>6</v>
      </c>
      <c r="R1391" s="164">
        <v>40</v>
      </c>
      <c r="S1391" s="164">
        <v>24.1</v>
      </c>
      <c r="T1391" s="164">
        <v>2.8</v>
      </c>
      <c r="U1391" s="164">
        <v>2</v>
      </c>
      <c r="V1391" s="164">
        <v>4</v>
      </c>
      <c r="W1391" s="165">
        <f t="shared" si="23"/>
        <v>78.899999999999991</v>
      </c>
    </row>
    <row r="1392" spans="1:23" s="161" customFormat="1" ht="15" x14ac:dyDescent="0.3">
      <c r="A1392" s="180" t="s">
        <v>4365</v>
      </c>
      <c r="B1392" s="158" t="s">
        <v>4366</v>
      </c>
      <c r="C1392" s="181" t="s">
        <v>4367</v>
      </c>
      <c r="D1392" s="157" t="s">
        <v>211</v>
      </c>
      <c r="E1392" s="8" t="s">
        <v>71</v>
      </c>
      <c r="F1392" s="8" t="s">
        <v>5081</v>
      </c>
      <c r="G1392" s="10" t="s">
        <v>72</v>
      </c>
      <c r="H1392" s="10">
        <v>0</v>
      </c>
      <c r="I1392" s="8" t="s">
        <v>73</v>
      </c>
      <c r="J1392" s="72">
        <v>0</v>
      </c>
      <c r="K1392" s="163">
        <v>1004</v>
      </c>
      <c r="L1392" s="163">
        <v>0</v>
      </c>
      <c r="M1392" s="163">
        <v>0</v>
      </c>
      <c r="N1392" s="163">
        <v>905</v>
      </c>
      <c r="O1392" s="163">
        <v>257</v>
      </c>
      <c r="P1392" s="163">
        <v>215</v>
      </c>
      <c r="Q1392" s="164">
        <v>13.5</v>
      </c>
      <c r="R1392" s="164">
        <v>69</v>
      </c>
      <c r="S1392" s="164">
        <v>27</v>
      </c>
      <c r="T1392" s="164">
        <v>6.8</v>
      </c>
      <c r="U1392" s="164">
        <v>4</v>
      </c>
      <c r="V1392" s="164">
        <v>5.9</v>
      </c>
      <c r="W1392" s="165">
        <f t="shared" si="23"/>
        <v>126.2</v>
      </c>
    </row>
    <row r="1393" spans="1:23" s="161" customFormat="1" ht="15" x14ac:dyDescent="0.3">
      <c r="A1393" s="180" t="s">
        <v>4368</v>
      </c>
      <c r="B1393" s="158" t="s">
        <v>4369</v>
      </c>
      <c r="C1393" s="181" t="s">
        <v>4370</v>
      </c>
      <c r="D1393" s="157" t="s">
        <v>212</v>
      </c>
      <c r="E1393" s="8" t="s">
        <v>5082</v>
      </c>
      <c r="F1393" s="8" t="s">
        <v>5083</v>
      </c>
      <c r="G1393" s="10" t="s">
        <v>72</v>
      </c>
      <c r="H1393" s="10">
        <v>0</v>
      </c>
      <c r="I1393" s="8" t="s">
        <v>73</v>
      </c>
      <c r="J1393" s="72">
        <v>0</v>
      </c>
      <c r="K1393" s="163">
        <v>232</v>
      </c>
      <c r="L1393" s="163">
        <v>0</v>
      </c>
      <c r="M1393" s="163">
        <v>0</v>
      </c>
      <c r="N1393" s="163">
        <v>210</v>
      </c>
      <c r="O1393" s="163">
        <v>74</v>
      </c>
      <c r="P1393" s="163">
        <v>75</v>
      </c>
      <c r="Q1393" s="164">
        <v>0</v>
      </c>
      <c r="R1393" s="164">
        <v>17</v>
      </c>
      <c r="S1393" s="164">
        <v>7.2</v>
      </c>
      <c r="T1393" s="164">
        <v>2.9</v>
      </c>
      <c r="U1393" s="164">
        <v>2</v>
      </c>
      <c r="V1393" s="164">
        <v>2</v>
      </c>
      <c r="W1393" s="165">
        <f t="shared" si="23"/>
        <v>31.099999999999998</v>
      </c>
    </row>
    <row r="1394" spans="1:23" s="161" customFormat="1" ht="15" x14ac:dyDescent="0.3">
      <c r="A1394" s="180" t="s">
        <v>4371</v>
      </c>
      <c r="B1394" s="158" t="s">
        <v>4372</v>
      </c>
      <c r="C1394" s="181" t="s">
        <v>4373</v>
      </c>
      <c r="D1394" s="157" t="s">
        <v>211</v>
      </c>
      <c r="E1394" s="8" t="s">
        <v>71</v>
      </c>
      <c r="F1394" s="8" t="s">
        <v>5081</v>
      </c>
      <c r="G1394" s="10" t="s">
        <v>72</v>
      </c>
      <c r="H1394" s="10">
        <v>0</v>
      </c>
      <c r="I1394" s="8" t="s">
        <v>73</v>
      </c>
      <c r="J1394" s="72">
        <v>0</v>
      </c>
      <c r="K1394" s="163">
        <v>287</v>
      </c>
      <c r="L1394" s="163">
        <v>30</v>
      </c>
      <c r="M1394" s="163">
        <v>1</v>
      </c>
      <c r="N1394" s="163">
        <v>248</v>
      </c>
      <c r="O1394" s="163">
        <v>109</v>
      </c>
      <c r="P1394" s="163">
        <v>53</v>
      </c>
      <c r="Q1394" s="164">
        <v>7</v>
      </c>
      <c r="R1394" s="164">
        <v>22</v>
      </c>
      <c r="S1394" s="164">
        <v>9</v>
      </c>
      <c r="T1394" s="164">
        <v>3.9</v>
      </c>
      <c r="U1394" s="164">
        <v>1</v>
      </c>
      <c r="V1394" s="164">
        <v>3</v>
      </c>
      <c r="W1394" s="165">
        <f t="shared" si="23"/>
        <v>45.9</v>
      </c>
    </row>
    <row r="1395" spans="1:23" s="161" customFormat="1" ht="15" x14ac:dyDescent="0.3">
      <c r="A1395" s="180" t="s">
        <v>4374</v>
      </c>
      <c r="B1395" s="158" t="s">
        <v>4375</v>
      </c>
      <c r="C1395" s="181" t="s">
        <v>4376</v>
      </c>
      <c r="D1395" s="157" t="s">
        <v>211</v>
      </c>
      <c r="E1395" s="8" t="s">
        <v>71</v>
      </c>
      <c r="F1395" s="8" t="s">
        <v>5087</v>
      </c>
      <c r="G1395" s="10" t="s">
        <v>72</v>
      </c>
      <c r="H1395" s="10">
        <v>0</v>
      </c>
      <c r="I1395" s="8" t="s">
        <v>73</v>
      </c>
      <c r="J1395" s="72">
        <v>0</v>
      </c>
      <c r="K1395" s="163">
        <v>206</v>
      </c>
      <c r="L1395" s="163">
        <v>30</v>
      </c>
      <c r="M1395" s="163">
        <v>3</v>
      </c>
      <c r="N1395" s="163">
        <v>197</v>
      </c>
      <c r="O1395" s="163">
        <v>30</v>
      </c>
      <c r="P1395" s="163">
        <v>67</v>
      </c>
      <c r="Q1395" s="164">
        <v>8</v>
      </c>
      <c r="R1395" s="164">
        <v>16</v>
      </c>
      <c r="S1395" s="164">
        <v>9.6</v>
      </c>
      <c r="T1395" s="164">
        <v>0</v>
      </c>
      <c r="U1395" s="164">
        <v>3</v>
      </c>
      <c r="V1395" s="164">
        <v>2</v>
      </c>
      <c r="W1395" s="165">
        <f t="shared" si="23"/>
        <v>38.6</v>
      </c>
    </row>
    <row r="1396" spans="1:23" s="161" customFormat="1" ht="15" x14ac:dyDescent="0.3">
      <c r="A1396" s="180" t="s">
        <v>4377</v>
      </c>
      <c r="B1396" s="158" t="s">
        <v>4378</v>
      </c>
      <c r="C1396" s="181" t="s">
        <v>4379</v>
      </c>
      <c r="D1396" s="157" t="s">
        <v>213</v>
      </c>
      <c r="E1396" s="8" t="s">
        <v>71</v>
      </c>
      <c r="F1396" s="8" t="s">
        <v>5083</v>
      </c>
      <c r="G1396" s="10" t="s">
        <v>72</v>
      </c>
      <c r="H1396" s="10">
        <v>0</v>
      </c>
      <c r="I1396" s="8" t="s">
        <v>73</v>
      </c>
      <c r="J1396" s="72">
        <v>0</v>
      </c>
      <c r="K1396" s="163">
        <v>572</v>
      </c>
      <c r="L1396" s="163">
        <v>30</v>
      </c>
      <c r="M1396" s="163">
        <v>2</v>
      </c>
      <c r="N1396" s="163">
        <v>528</v>
      </c>
      <c r="O1396" s="163">
        <v>122</v>
      </c>
      <c r="P1396" s="163">
        <v>116</v>
      </c>
      <c r="Q1396" s="164">
        <v>17</v>
      </c>
      <c r="R1396" s="164">
        <v>31</v>
      </c>
      <c r="S1396" s="164">
        <v>21</v>
      </c>
      <c r="T1396" s="164">
        <v>2.9</v>
      </c>
      <c r="U1396" s="164">
        <v>3</v>
      </c>
      <c r="V1396" s="164">
        <v>4</v>
      </c>
      <c r="W1396" s="165">
        <f t="shared" si="23"/>
        <v>78.900000000000006</v>
      </c>
    </row>
    <row r="1397" spans="1:23" s="161" customFormat="1" ht="15" x14ac:dyDescent="0.3">
      <c r="A1397" s="180" t="s">
        <v>4380</v>
      </c>
      <c r="B1397" s="158" t="s">
        <v>3211</v>
      </c>
      <c r="C1397" s="181" t="s">
        <v>4381</v>
      </c>
      <c r="D1397" s="157" t="s">
        <v>211</v>
      </c>
      <c r="E1397" s="8" t="s">
        <v>71</v>
      </c>
      <c r="F1397" s="8" t="s">
        <v>5081</v>
      </c>
      <c r="G1397" s="10" t="s">
        <v>72</v>
      </c>
      <c r="H1397" s="10">
        <v>0</v>
      </c>
      <c r="I1397" s="8" t="s">
        <v>73</v>
      </c>
      <c r="J1397" s="72">
        <v>0</v>
      </c>
      <c r="K1397" s="163">
        <v>228</v>
      </c>
      <c r="L1397" s="163">
        <v>30</v>
      </c>
      <c r="M1397" s="163">
        <v>2</v>
      </c>
      <c r="N1397" s="163">
        <v>222</v>
      </c>
      <c r="O1397" s="163">
        <v>52</v>
      </c>
      <c r="P1397" s="163">
        <v>32</v>
      </c>
      <c r="Q1397" s="164">
        <v>2</v>
      </c>
      <c r="R1397" s="164">
        <v>17</v>
      </c>
      <c r="S1397" s="164">
        <v>11</v>
      </c>
      <c r="T1397" s="164">
        <v>4</v>
      </c>
      <c r="U1397" s="164">
        <v>2</v>
      </c>
      <c r="V1397" s="164">
        <v>3</v>
      </c>
      <c r="W1397" s="165">
        <f t="shared" si="23"/>
        <v>39</v>
      </c>
    </row>
    <row r="1398" spans="1:23" s="161" customFormat="1" ht="15" x14ac:dyDescent="0.3">
      <c r="A1398" s="180" t="s">
        <v>4382</v>
      </c>
      <c r="B1398" s="158" t="s">
        <v>4383</v>
      </c>
      <c r="C1398" s="181" t="s">
        <v>4384</v>
      </c>
      <c r="D1398" s="157" t="s">
        <v>86</v>
      </c>
      <c r="E1398" s="8" t="s">
        <v>5085</v>
      </c>
      <c r="F1398" s="8" t="s">
        <v>5084</v>
      </c>
      <c r="G1398" s="10" t="s">
        <v>72</v>
      </c>
      <c r="H1398" s="10">
        <v>0</v>
      </c>
      <c r="I1398" s="8" t="s">
        <v>73</v>
      </c>
      <c r="J1398" s="72">
        <v>0</v>
      </c>
      <c r="K1398" s="163">
        <v>391</v>
      </c>
      <c r="L1398" s="163">
        <v>0</v>
      </c>
      <c r="M1398" s="163">
        <v>0</v>
      </c>
      <c r="N1398" s="163">
        <v>357</v>
      </c>
      <c r="O1398" s="163">
        <v>62</v>
      </c>
      <c r="P1398" s="163">
        <v>102</v>
      </c>
      <c r="Q1398" s="164">
        <v>3</v>
      </c>
      <c r="R1398" s="164">
        <v>25</v>
      </c>
      <c r="S1398" s="164">
        <v>5.8</v>
      </c>
      <c r="T1398" s="164">
        <v>2</v>
      </c>
      <c r="U1398" s="164">
        <v>3</v>
      </c>
      <c r="V1398" s="164">
        <v>4.2</v>
      </c>
      <c r="W1398" s="165">
        <f t="shared" si="23"/>
        <v>43</v>
      </c>
    </row>
    <row r="1399" spans="1:23" s="161" customFormat="1" ht="15" x14ac:dyDescent="0.3">
      <c r="A1399" s="180" t="s">
        <v>4385</v>
      </c>
      <c r="B1399" s="158" t="s">
        <v>4386</v>
      </c>
      <c r="C1399" s="181" t="s">
        <v>4387</v>
      </c>
      <c r="D1399" s="157" t="s">
        <v>213</v>
      </c>
      <c r="E1399" s="8" t="s">
        <v>71</v>
      </c>
      <c r="F1399" s="8" t="s">
        <v>5083</v>
      </c>
      <c r="G1399" s="10" t="s">
        <v>72</v>
      </c>
      <c r="H1399" s="10">
        <v>0</v>
      </c>
      <c r="I1399" s="8" t="s">
        <v>73</v>
      </c>
      <c r="J1399" s="72">
        <v>0</v>
      </c>
      <c r="K1399" s="163">
        <v>945</v>
      </c>
      <c r="L1399" s="163">
        <v>62</v>
      </c>
      <c r="M1399" s="163">
        <v>1</v>
      </c>
      <c r="N1399" s="163">
        <v>832</v>
      </c>
      <c r="O1399" s="163">
        <v>120</v>
      </c>
      <c r="P1399" s="163">
        <v>185</v>
      </c>
      <c r="Q1399" s="164">
        <v>26</v>
      </c>
      <c r="R1399" s="164">
        <v>60</v>
      </c>
      <c r="S1399" s="164">
        <v>24.7</v>
      </c>
      <c r="T1399" s="164">
        <v>4.9000000000000004</v>
      </c>
      <c r="U1399" s="164">
        <v>4</v>
      </c>
      <c r="V1399" s="164">
        <v>5</v>
      </c>
      <c r="W1399" s="165">
        <f t="shared" si="23"/>
        <v>124.60000000000001</v>
      </c>
    </row>
    <row r="1400" spans="1:23" s="161" customFormat="1" ht="15" x14ac:dyDescent="0.3">
      <c r="A1400" s="180" t="s">
        <v>4388</v>
      </c>
      <c r="B1400" s="158" t="s">
        <v>4389</v>
      </c>
      <c r="C1400" s="181" t="s">
        <v>4390</v>
      </c>
      <c r="D1400" s="157" t="s">
        <v>212</v>
      </c>
      <c r="E1400" s="8" t="s">
        <v>5082</v>
      </c>
      <c r="F1400" s="8" t="s">
        <v>5083</v>
      </c>
      <c r="G1400" s="10" t="s">
        <v>72</v>
      </c>
      <c r="H1400" s="10">
        <v>0</v>
      </c>
      <c r="I1400" s="8" t="s">
        <v>73</v>
      </c>
      <c r="J1400" s="72">
        <v>0</v>
      </c>
      <c r="K1400" s="163">
        <v>359</v>
      </c>
      <c r="L1400" s="163">
        <v>0</v>
      </c>
      <c r="M1400" s="163">
        <v>0</v>
      </c>
      <c r="N1400" s="163">
        <v>325</v>
      </c>
      <c r="O1400" s="163">
        <v>54</v>
      </c>
      <c r="P1400" s="163">
        <v>88</v>
      </c>
      <c r="Q1400" s="164">
        <v>8</v>
      </c>
      <c r="R1400" s="164">
        <v>21</v>
      </c>
      <c r="S1400" s="164">
        <v>6</v>
      </c>
      <c r="T1400" s="164">
        <v>1</v>
      </c>
      <c r="U1400" s="164">
        <v>3</v>
      </c>
      <c r="V1400" s="164">
        <v>2</v>
      </c>
      <c r="W1400" s="165">
        <f t="shared" si="23"/>
        <v>41</v>
      </c>
    </row>
    <row r="1401" spans="1:23" s="161" customFormat="1" ht="15" x14ac:dyDescent="0.3">
      <c r="A1401" s="180" t="s">
        <v>4391</v>
      </c>
      <c r="B1401" s="158" t="s">
        <v>4392</v>
      </c>
      <c r="C1401" s="181" t="s">
        <v>4393</v>
      </c>
      <c r="D1401" s="157" t="s">
        <v>212</v>
      </c>
      <c r="E1401" s="8" t="s">
        <v>5082</v>
      </c>
      <c r="F1401" s="8" t="s">
        <v>5083</v>
      </c>
      <c r="G1401" s="10" t="s">
        <v>72</v>
      </c>
      <c r="H1401" s="10">
        <v>0</v>
      </c>
      <c r="I1401" s="8" t="s">
        <v>73</v>
      </c>
      <c r="J1401" s="72">
        <v>0</v>
      </c>
      <c r="K1401" s="163">
        <v>299</v>
      </c>
      <c r="L1401" s="163">
        <v>0</v>
      </c>
      <c r="M1401" s="163">
        <v>0</v>
      </c>
      <c r="N1401" s="163">
        <v>288</v>
      </c>
      <c r="O1401" s="163">
        <v>55</v>
      </c>
      <c r="P1401" s="163">
        <v>98</v>
      </c>
      <c r="Q1401" s="164">
        <v>13</v>
      </c>
      <c r="R1401" s="164">
        <v>11</v>
      </c>
      <c r="S1401" s="164">
        <v>14.8</v>
      </c>
      <c r="T1401" s="164">
        <v>2</v>
      </c>
      <c r="U1401" s="164">
        <v>2</v>
      </c>
      <c r="V1401" s="164">
        <v>2</v>
      </c>
      <c r="W1401" s="165">
        <f t="shared" si="23"/>
        <v>44.8</v>
      </c>
    </row>
    <row r="1402" spans="1:23" s="161" customFormat="1" ht="30" x14ac:dyDescent="0.3">
      <c r="A1402" s="180" t="s">
        <v>4394</v>
      </c>
      <c r="B1402" s="158" t="s">
        <v>4395</v>
      </c>
      <c r="C1402" s="181" t="s">
        <v>4396</v>
      </c>
      <c r="D1402" s="157" t="s">
        <v>213</v>
      </c>
      <c r="E1402" s="8" t="s">
        <v>71</v>
      </c>
      <c r="F1402" s="8" t="s">
        <v>5083</v>
      </c>
      <c r="G1402" s="10" t="s">
        <v>72</v>
      </c>
      <c r="H1402" s="10">
        <v>0</v>
      </c>
      <c r="I1402" s="8" t="s">
        <v>73</v>
      </c>
      <c r="J1402" s="72">
        <v>0</v>
      </c>
      <c r="K1402" s="163">
        <v>1033</v>
      </c>
      <c r="L1402" s="163">
        <v>0</v>
      </c>
      <c r="M1402" s="163">
        <v>0</v>
      </c>
      <c r="N1402" s="163">
        <v>896</v>
      </c>
      <c r="O1402" s="163">
        <v>297</v>
      </c>
      <c r="P1402" s="163">
        <v>196</v>
      </c>
      <c r="Q1402" s="164">
        <v>15</v>
      </c>
      <c r="R1402" s="164">
        <v>58</v>
      </c>
      <c r="S1402" s="164">
        <v>20.7</v>
      </c>
      <c r="T1402" s="164">
        <v>5.8</v>
      </c>
      <c r="U1402" s="164">
        <v>4</v>
      </c>
      <c r="V1402" s="164">
        <v>7</v>
      </c>
      <c r="W1402" s="165">
        <f t="shared" si="23"/>
        <v>110.5</v>
      </c>
    </row>
    <row r="1403" spans="1:23" s="161" customFormat="1" ht="15" x14ac:dyDescent="0.3">
      <c r="A1403" s="180" t="s">
        <v>4397</v>
      </c>
      <c r="B1403" s="158" t="s">
        <v>4398</v>
      </c>
      <c r="C1403" s="181" t="s">
        <v>4399</v>
      </c>
      <c r="D1403" s="157" t="s">
        <v>212</v>
      </c>
      <c r="E1403" s="8" t="s">
        <v>5082</v>
      </c>
      <c r="F1403" s="8" t="s">
        <v>5083</v>
      </c>
      <c r="G1403" s="10" t="s">
        <v>72</v>
      </c>
      <c r="H1403" s="10">
        <v>0</v>
      </c>
      <c r="I1403" s="8" t="s">
        <v>73</v>
      </c>
      <c r="J1403" s="72">
        <v>0</v>
      </c>
      <c r="K1403" s="163">
        <v>374</v>
      </c>
      <c r="L1403" s="163">
        <v>0</v>
      </c>
      <c r="M1403" s="163">
        <v>0</v>
      </c>
      <c r="N1403" s="163">
        <v>353</v>
      </c>
      <c r="O1403" s="163">
        <v>100</v>
      </c>
      <c r="P1403" s="163">
        <v>114</v>
      </c>
      <c r="Q1403" s="164">
        <v>11</v>
      </c>
      <c r="R1403" s="164">
        <v>27</v>
      </c>
      <c r="S1403" s="164">
        <v>12</v>
      </c>
      <c r="T1403" s="164">
        <v>5</v>
      </c>
      <c r="U1403" s="164">
        <v>3</v>
      </c>
      <c r="V1403" s="164">
        <v>2</v>
      </c>
      <c r="W1403" s="165">
        <f t="shared" si="23"/>
        <v>60</v>
      </c>
    </row>
    <row r="1404" spans="1:23" s="161" customFormat="1" ht="30" x14ac:dyDescent="0.3">
      <c r="A1404" s="180" t="s">
        <v>4400</v>
      </c>
      <c r="B1404" s="158" t="s">
        <v>4401</v>
      </c>
      <c r="C1404" s="181" t="s">
        <v>4402</v>
      </c>
      <c r="D1404" s="157" t="s">
        <v>85</v>
      </c>
      <c r="E1404" s="8" t="s">
        <v>5082</v>
      </c>
      <c r="F1404" s="8" t="s">
        <v>5084</v>
      </c>
      <c r="G1404" s="10" t="s">
        <v>72</v>
      </c>
      <c r="H1404" s="10">
        <v>0</v>
      </c>
      <c r="I1404" s="8" t="s">
        <v>73</v>
      </c>
      <c r="J1404" s="72">
        <v>0</v>
      </c>
      <c r="K1404" s="163">
        <v>636</v>
      </c>
      <c r="L1404" s="163">
        <v>0</v>
      </c>
      <c r="M1404" s="163">
        <v>0</v>
      </c>
      <c r="N1404" s="163">
        <v>613</v>
      </c>
      <c r="O1404" s="163">
        <v>46</v>
      </c>
      <c r="P1404" s="163">
        <v>170</v>
      </c>
      <c r="Q1404" s="164">
        <v>14</v>
      </c>
      <c r="R1404" s="164">
        <v>35</v>
      </c>
      <c r="S1404" s="164">
        <v>14</v>
      </c>
      <c r="T1404" s="164">
        <v>4.9000000000000004</v>
      </c>
      <c r="U1404" s="164">
        <v>4</v>
      </c>
      <c r="V1404" s="164">
        <v>6</v>
      </c>
      <c r="W1404" s="165">
        <f t="shared" si="23"/>
        <v>77.900000000000006</v>
      </c>
    </row>
    <row r="1405" spans="1:23" s="161" customFormat="1" ht="30" x14ac:dyDescent="0.3">
      <c r="A1405" s="180" t="s">
        <v>4403</v>
      </c>
      <c r="B1405" s="158" t="s">
        <v>4404</v>
      </c>
      <c r="C1405" s="181" t="s">
        <v>4405</v>
      </c>
      <c r="D1405" s="157" t="s">
        <v>85</v>
      </c>
      <c r="E1405" s="8" t="s">
        <v>5082</v>
      </c>
      <c r="F1405" s="8" t="s">
        <v>5084</v>
      </c>
      <c r="G1405" s="10" t="s">
        <v>72</v>
      </c>
      <c r="H1405" s="10">
        <v>0</v>
      </c>
      <c r="I1405" s="8" t="s">
        <v>73</v>
      </c>
      <c r="J1405" s="72">
        <v>0</v>
      </c>
      <c r="K1405" s="163">
        <v>666</v>
      </c>
      <c r="L1405" s="163">
        <v>0</v>
      </c>
      <c r="M1405" s="163">
        <v>0</v>
      </c>
      <c r="N1405" s="163">
        <v>648</v>
      </c>
      <c r="O1405" s="163">
        <v>59</v>
      </c>
      <c r="P1405" s="163">
        <v>142</v>
      </c>
      <c r="Q1405" s="164">
        <v>21</v>
      </c>
      <c r="R1405" s="164">
        <v>33</v>
      </c>
      <c r="S1405" s="164">
        <v>4.5999999999999996</v>
      </c>
      <c r="T1405" s="164">
        <v>2.9</v>
      </c>
      <c r="U1405" s="164">
        <v>4</v>
      </c>
      <c r="V1405" s="164">
        <v>2</v>
      </c>
      <c r="W1405" s="165">
        <f t="shared" si="23"/>
        <v>67.5</v>
      </c>
    </row>
    <row r="1406" spans="1:23" s="161" customFormat="1" ht="15" x14ac:dyDescent="0.3">
      <c r="A1406" s="180" t="s">
        <v>4406</v>
      </c>
      <c r="B1406" s="158" t="s">
        <v>4407</v>
      </c>
      <c r="C1406" s="181" t="s">
        <v>4408</v>
      </c>
      <c r="D1406" s="157" t="s">
        <v>212</v>
      </c>
      <c r="E1406" s="8" t="s">
        <v>5082</v>
      </c>
      <c r="F1406" s="8" t="s">
        <v>5083</v>
      </c>
      <c r="G1406" s="10" t="s">
        <v>72</v>
      </c>
      <c r="H1406" s="10">
        <v>0</v>
      </c>
      <c r="I1406" s="8" t="s">
        <v>73</v>
      </c>
      <c r="J1406" s="72">
        <v>0</v>
      </c>
      <c r="K1406" s="163">
        <v>336</v>
      </c>
      <c r="L1406" s="163">
        <v>0</v>
      </c>
      <c r="M1406" s="163">
        <v>0</v>
      </c>
      <c r="N1406" s="163">
        <v>329</v>
      </c>
      <c r="O1406" s="163">
        <v>74</v>
      </c>
      <c r="P1406" s="163">
        <v>91</v>
      </c>
      <c r="Q1406" s="164">
        <v>10</v>
      </c>
      <c r="R1406" s="164">
        <v>21</v>
      </c>
      <c r="S1406" s="164">
        <v>11.1</v>
      </c>
      <c r="T1406" s="164">
        <v>4</v>
      </c>
      <c r="U1406" s="164">
        <v>2</v>
      </c>
      <c r="V1406" s="164">
        <v>2</v>
      </c>
      <c r="W1406" s="165">
        <f t="shared" si="23"/>
        <v>50.1</v>
      </c>
    </row>
    <row r="1407" spans="1:23" s="161" customFormat="1" ht="15" x14ac:dyDescent="0.3">
      <c r="A1407" s="180" t="s">
        <v>4409</v>
      </c>
      <c r="B1407" s="158" t="s">
        <v>4410</v>
      </c>
      <c r="C1407" s="181" t="s">
        <v>4411</v>
      </c>
      <c r="D1407" s="157" t="s">
        <v>85</v>
      </c>
      <c r="E1407" s="8" t="s">
        <v>5082</v>
      </c>
      <c r="F1407" s="8" t="s">
        <v>5084</v>
      </c>
      <c r="G1407" s="10" t="s">
        <v>72</v>
      </c>
      <c r="H1407" s="10">
        <v>0</v>
      </c>
      <c r="I1407" s="8" t="s">
        <v>73</v>
      </c>
      <c r="J1407" s="72">
        <v>0</v>
      </c>
      <c r="K1407" s="163">
        <v>607</v>
      </c>
      <c r="L1407" s="163">
        <v>0</v>
      </c>
      <c r="M1407" s="163">
        <v>0</v>
      </c>
      <c r="N1407" s="163">
        <v>484</v>
      </c>
      <c r="O1407" s="163">
        <v>47</v>
      </c>
      <c r="P1407" s="163">
        <v>141</v>
      </c>
      <c r="Q1407" s="164">
        <v>11</v>
      </c>
      <c r="R1407" s="164">
        <v>37</v>
      </c>
      <c r="S1407" s="164">
        <v>13</v>
      </c>
      <c r="T1407" s="164">
        <v>3</v>
      </c>
      <c r="U1407" s="164">
        <v>3</v>
      </c>
      <c r="V1407" s="164">
        <v>3</v>
      </c>
      <c r="W1407" s="165">
        <f t="shared" si="23"/>
        <v>70</v>
      </c>
    </row>
    <row r="1408" spans="1:23" s="161" customFormat="1" ht="15" x14ac:dyDescent="0.3">
      <c r="A1408" s="180" t="s">
        <v>4412</v>
      </c>
      <c r="B1408" s="158" t="s">
        <v>4413</v>
      </c>
      <c r="C1408" s="181" t="s">
        <v>4414</v>
      </c>
      <c r="D1408" s="157" t="s">
        <v>211</v>
      </c>
      <c r="E1408" s="8" t="s">
        <v>71</v>
      </c>
      <c r="F1408" s="8" t="s">
        <v>5081</v>
      </c>
      <c r="G1408" s="10" t="s">
        <v>72</v>
      </c>
      <c r="H1408" s="10">
        <v>0</v>
      </c>
      <c r="I1408" s="8" t="s">
        <v>73</v>
      </c>
      <c r="J1408" s="72">
        <v>0</v>
      </c>
      <c r="K1408" s="163">
        <v>444</v>
      </c>
      <c r="L1408" s="163">
        <v>30</v>
      </c>
      <c r="M1408" s="163">
        <v>2</v>
      </c>
      <c r="N1408" s="163">
        <v>431</v>
      </c>
      <c r="O1408" s="163">
        <v>116</v>
      </c>
      <c r="P1408" s="163">
        <v>78</v>
      </c>
      <c r="Q1408" s="164">
        <v>16</v>
      </c>
      <c r="R1408" s="164">
        <v>17</v>
      </c>
      <c r="S1408" s="164">
        <v>11.6</v>
      </c>
      <c r="T1408" s="164">
        <v>3.9</v>
      </c>
      <c r="U1408" s="164">
        <v>3</v>
      </c>
      <c r="V1408" s="164">
        <v>3</v>
      </c>
      <c r="W1408" s="165">
        <f t="shared" si="23"/>
        <v>54.5</v>
      </c>
    </row>
    <row r="1409" spans="1:23" s="161" customFormat="1" ht="15" x14ac:dyDescent="0.3">
      <c r="A1409" s="180" t="s">
        <v>4415</v>
      </c>
      <c r="B1409" s="158" t="s">
        <v>4416</v>
      </c>
      <c r="C1409" s="181" t="s">
        <v>4417</v>
      </c>
      <c r="D1409" s="157" t="s">
        <v>86</v>
      </c>
      <c r="E1409" s="8" t="s">
        <v>5085</v>
      </c>
      <c r="F1409" s="8" t="s">
        <v>5084</v>
      </c>
      <c r="G1409" s="10" t="s">
        <v>72</v>
      </c>
      <c r="H1409" s="10">
        <v>0</v>
      </c>
      <c r="I1409" s="8" t="s">
        <v>73</v>
      </c>
      <c r="J1409" s="72">
        <v>0</v>
      </c>
      <c r="K1409" s="163">
        <v>386</v>
      </c>
      <c r="L1409" s="163">
        <v>0</v>
      </c>
      <c r="M1409" s="163">
        <v>0</v>
      </c>
      <c r="N1409" s="163">
        <v>329</v>
      </c>
      <c r="O1409" s="163">
        <v>84</v>
      </c>
      <c r="P1409" s="163">
        <v>93</v>
      </c>
      <c r="Q1409" s="164">
        <v>5</v>
      </c>
      <c r="R1409" s="164">
        <v>24</v>
      </c>
      <c r="S1409" s="164">
        <v>8</v>
      </c>
      <c r="T1409" s="164">
        <v>3</v>
      </c>
      <c r="U1409" s="164">
        <v>4</v>
      </c>
      <c r="V1409" s="164">
        <v>6</v>
      </c>
      <c r="W1409" s="165">
        <f t="shared" si="23"/>
        <v>50</v>
      </c>
    </row>
    <row r="1410" spans="1:23" s="161" customFormat="1" ht="15" x14ac:dyDescent="0.3">
      <c r="A1410" s="180" t="s">
        <v>4418</v>
      </c>
      <c r="B1410" s="158" t="s">
        <v>4419</v>
      </c>
      <c r="C1410" s="181" t="s">
        <v>4420</v>
      </c>
      <c r="D1410" s="157" t="s">
        <v>212</v>
      </c>
      <c r="E1410" s="8" t="s">
        <v>5082</v>
      </c>
      <c r="F1410" s="8" t="s">
        <v>5083</v>
      </c>
      <c r="G1410" s="10" t="s">
        <v>72</v>
      </c>
      <c r="H1410" s="10">
        <v>0</v>
      </c>
      <c r="I1410" s="8" t="s">
        <v>73</v>
      </c>
      <c r="J1410" s="72">
        <v>0</v>
      </c>
      <c r="K1410" s="163">
        <v>267</v>
      </c>
      <c r="L1410" s="163">
        <v>0</v>
      </c>
      <c r="M1410" s="163">
        <v>0</v>
      </c>
      <c r="N1410" s="163">
        <v>239</v>
      </c>
      <c r="O1410" s="163">
        <v>15</v>
      </c>
      <c r="P1410" s="163">
        <v>49</v>
      </c>
      <c r="Q1410" s="164">
        <v>6</v>
      </c>
      <c r="R1410" s="164">
        <v>15</v>
      </c>
      <c r="S1410" s="164">
        <v>1.6</v>
      </c>
      <c r="T1410" s="164">
        <v>2.9</v>
      </c>
      <c r="U1410" s="164">
        <v>3</v>
      </c>
      <c r="V1410" s="164">
        <v>5</v>
      </c>
      <c r="W1410" s="165">
        <f t="shared" si="23"/>
        <v>33.5</v>
      </c>
    </row>
    <row r="1411" spans="1:23" s="161" customFormat="1" ht="15" x14ac:dyDescent="0.3">
      <c r="A1411" s="180" t="s">
        <v>4421</v>
      </c>
      <c r="B1411" s="158" t="s">
        <v>4422</v>
      </c>
      <c r="C1411" s="181" t="s">
        <v>4423</v>
      </c>
      <c r="D1411" s="157" t="s">
        <v>212</v>
      </c>
      <c r="E1411" s="8" t="s">
        <v>5082</v>
      </c>
      <c r="F1411" s="8" t="s">
        <v>5083</v>
      </c>
      <c r="G1411" s="10" t="s">
        <v>72</v>
      </c>
      <c r="H1411" s="10">
        <v>0</v>
      </c>
      <c r="I1411" s="8" t="s">
        <v>73</v>
      </c>
      <c r="J1411" s="72">
        <v>0</v>
      </c>
      <c r="K1411" s="163">
        <v>261</v>
      </c>
      <c r="L1411" s="163">
        <v>0</v>
      </c>
      <c r="M1411" s="163">
        <v>0</v>
      </c>
      <c r="N1411" s="163">
        <v>242</v>
      </c>
      <c r="O1411" s="163">
        <v>51</v>
      </c>
      <c r="P1411" s="163">
        <v>85</v>
      </c>
      <c r="Q1411" s="164">
        <v>7</v>
      </c>
      <c r="R1411" s="164">
        <v>22</v>
      </c>
      <c r="S1411" s="164">
        <v>15.1</v>
      </c>
      <c r="T1411" s="164">
        <v>5</v>
      </c>
      <c r="U1411" s="164">
        <v>2</v>
      </c>
      <c r="V1411" s="164">
        <v>4</v>
      </c>
      <c r="W1411" s="165">
        <f t="shared" si="23"/>
        <v>55.1</v>
      </c>
    </row>
    <row r="1412" spans="1:23" s="161" customFormat="1" ht="15" x14ac:dyDescent="0.3">
      <c r="A1412" s="180" t="s">
        <v>4424</v>
      </c>
      <c r="B1412" s="158" t="s">
        <v>4425</v>
      </c>
      <c r="C1412" s="181" t="s">
        <v>4426</v>
      </c>
      <c r="D1412" s="157" t="s">
        <v>85</v>
      </c>
      <c r="E1412" s="8" t="s">
        <v>5082</v>
      </c>
      <c r="F1412" s="8" t="s">
        <v>5084</v>
      </c>
      <c r="G1412" s="10" t="s">
        <v>72</v>
      </c>
      <c r="H1412" s="10">
        <v>0</v>
      </c>
      <c r="I1412" s="8" t="s">
        <v>73</v>
      </c>
      <c r="J1412" s="72">
        <v>0</v>
      </c>
      <c r="K1412" s="163">
        <v>513</v>
      </c>
      <c r="L1412" s="163">
        <v>0</v>
      </c>
      <c r="M1412" s="163">
        <v>0</v>
      </c>
      <c r="N1412" s="163">
        <v>402</v>
      </c>
      <c r="O1412" s="163">
        <v>26</v>
      </c>
      <c r="P1412" s="163">
        <v>139</v>
      </c>
      <c r="Q1412" s="164">
        <v>12</v>
      </c>
      <c r="R1412" s="164">
        <v>26</v>
      </c>
      <c r="S1412" s="164">
        <v>10</v>
      </c>
      <c r="T1412" s="164">
        <v>3.9</v>
      </c>
      <c r="U1412" s="164">
        <v>3</v>
      </c>
      <c r="V1412" s="164">
        <v>7</v>
      </c>
      <c r="W1412" s="165">
        <f t="shared" si="23"/>
        <v>61.9</v>
      </c>
    </row>
    <row r="1413" spans="1:23" s="161" customFormat="1" ht="15" x14ac:dyDescent="0.3">
      <c r="A1413" s="180" t="s">
        <v>4427</v>
      </c>
      <c r="B1413" s="158" t="s">
        <v>4428</v>
      </c>
      <c r="C1413" s="181" t="s">
        <v>4429</v>
      </c>
      <c r="D1413" s="157" t="s">
        <v>212</v>
      </c>
      <c r="E1413" s="8" t="s">
        <v>5082</v>
      </c>
      <c r="F1413" s="8" t="s">
        <v>5083</v>
      </c>
      <c r="G1413" s="10" t="s">
        <v>72</v>
      </c>
      <c r="H1413" s="10">
        <v>0</v>
      </c>
      <c r="I1413" s="8" t="s">
        <v>73</v>
      </c>
      <c r="J1413" s="72">
        <v>0</v>
      </c>
      <c r="K1413" s="163">
        <v>494</v>
      </c>
      <c r="L1413" s="163">
        <v>0</v>
      </c>
      <c r="M1413" s="163">
        <v>0</v>
      </c>
      <c r="N1413" s="163">
        <v>476</v>
      </c>
      <c r="O1413" s="163">
        <v>193</v>
      </c>
      <c r="P1413" s="163">
        <v>113</v>
      </c>
      <c r="Q1413" s="164">
        <v>13</v>
      </c>
      <c r="R1413" s="164">
        <v>22</v>
      </c>
      <c r="S1413" s="164">
        <v>20</v>
      </c>
      <c r="T1413" s="164">
        <v>5</v>
      </c>
      <c r="U1413" s="164">
        <v>2</v>
      </c>
      <c r="V1413" s="164">
        <v>3</v>
      </c>
      <c r="W1413" s="165">
        <f t="shared" si="23"/>
        <v>65</v>
      </c>
    </row>
    <row r="1414" spans="1:23" s="161" customFormat="1" ht="15" x14ac:dyDescent="0.3">
      <c r="A1414" s="180" t="s">
        <v>4430</v>
      </c>
      <c r="B1414" s="158" t="s">
        <v>4431</v>
      </c>
      <c r="C1414" s="181" t="s">
        <v>4432</v>
      </c>
      <c r="D1414" s="157" t="s">
        <v>211</v>
      </c>
      <c r="E1414" s="8" t="s">
        <v>71</v>
      </c>
      <c r="F1414" s="8" t="s">
        <v>5081</v>
      </c>
      <c r="G1414" s="10" t="s">
        <v>72</v>
      </c>
      <c r="H1414" s="10">
        <v>0</v>
      </c>
      <c r="I1414" s="8" t="s">
        <v>73</v>
      </c>
      <c r="J1414" s="72">
        <v>0</v>
      </c>
      <c r="K1414" s="163">
        <v>297</v>
      </c>
      <c r="L1414" s="163">
        <v>32</v>
      </c>
      <c r="M1414" s="163">
        <v>10</v>
      </c>
      <c r="N1414" s="163">
        <v>288</v>
      </c>
      <c r="O1414" s="163">
        <v>50</v>
      </c>
      <c r="P1414" s="163">
        <v>75</v>
      </c>
      <c r="Q1414" s="164">
        <v>4</v>
      </c>
      <c r="R1414" s="164">
        <v>28</v>
      </c>
      <c r="S1414" s="164">
        <v>15</v>
      </c>
      <c r="T1414" s="164">
        <v>2.5</v>
      </c>
      <c r="U1414" s="164">
        <v>2</v>
      </c>
      <c r="V1414" s="164">
        <v>3</v>
      </c>
      <c r="W1414" s="165">
        <f t="shared" si="23"/>
        <v>54.5</v>
      </c>
    </row>
    <row r="1415" spans="1:23" s="161" customFormat="1" ht="30" x14ac:dyDescent="0.3">
      <c r="A1415" s="180" t="s">
        <v>4433</v>
      </c>
      <c r="B1415" s="158" t="s">
        <v>4434</v>
      </c>
      <c r="C1415" s="181" t="s">
        <v>4435</v>
      </c>
      <c r="D1415" s="157" t="s">
        <v>86</v>
      </c>
      <c r="E1415" s="8" t="s">
        <v>5085</v>
      </c>
      <c r="F1415" s="8" t="s">
        <v>5084</v>
      </c>
      <c r="G1415" s="10" t="s">
        <v>72</v>
      </c>
      <c r="H1415" s="10">
        <v>0</v>
      </c>
      <c r="I1415" s="8" t="s">
        <v>73</v>
      </c>
      <c r="J1415" s="72">
        <v>0</v>
      </c>
      <c r="K1415" s="163">
        <v>450</v>
      </c>
      <c r="L1415" s="163">
        <v>0</v>
      </c>
      <c r="M1415" s="163">
        <v>0</v>
      </c>
      <c r="N1415" s="163">
        <v>352</v>
      </c>
      <c r="O1415" s="163">
        <v>58</v>
      </c>
      <c r="P1415" s="163">
        <v>97</v>
      </c>
      <c r="Q1415" s="164">
        <v>5</v>
      </c>
      <c r="R1415" s="164">
        <v>25</v>
      </c>
      <c r="S1415" s="164">
        <v>5</v>
      </c>
      <c r="T1415" s="164">
        <v>3</v>
      </c>
      <c r="U1415" s="164">
        <v>3</v>
      </c>
      <c r="V1415" s="164">
        <v>3</v>
      </c>
      <c r="W1415" s="165">
        <f t="shared" si="23"/>
        <v>44</v>
      </c>
    </row>
    <row r="1416" spans="1:23" s="161" customFormat="1" ht="30" x14ac:dyDescent="0.3">
      <c r="A1416" s="180" t="s">
        <v>4436</v>
      </c>
      <c r="B1416" s="158" t="s">
        <v>4437</v>
      </c>
      <c r="C1416" s="181" t="s">
        <v>4438</v>
      </c>
      <c r="D1416" s="157" t="s">
        <v>85</v>
      </c>
      <c r="E1416" s="8" t="s">
        <v>5082</v>
      </c>
      <c r="F1416" s="8" t="s">
        <v>5084</v>
      </c>
      <c r="G1416" s="10" t="s">
        <v>72</v>
      </c>
      <c r="H1416" s="10">
        <v>0</v>
      </c>
      <c r="I1416" s="8" t="s">
        <v>73</v>
      </c>
      <c r="J1416" s="72">
        <v>0</v>
      </c>
      <c r="K1416" s="163">
        <v>608</v>
      </c>
      <c r="L1416" s="163">
        <v>0</v>
      </c>
      <c r="M1416" s="163">
        <v>0</v>
      </c>
      <c r="N1416" s="163">
        <v>569</v>
      </c>
      <c r="O1416" s="163">
        <v>82</v>
      </c>
      <c r="P1416" s="163">
        <v>177</v>
      </c>
      <c r="Q1416" s="164">
        <v>23</v>
      </c>
      <c r="R1416" s="164">
        <v>35</v>
      </c>
      <c r="S1416" s="164">
        <v>9</v>
      </c>
      <c r="T1416" s="164">
        <v>3</v>
      </c>
      <c r="U1416" s="164">
        <v>5</v>
      </c>
      <c r="V1416" s="164">
        <v>4</v>
      </c>
      <c r="W1416" s="165">
        <f t="shared" si="23"/>
        <v>79</v>
      </c>
    </row>
    <row r="1417" spans="1:23" s="161" customFormat="1" ht="15" x14ac:dyDescent="0.3">
      <c r="A1417" s="180" t="s">
        <v>4439</v>
      </c>
      <c r="B1417" s="158" t="s">
        <v>4440</v>
      </c>
      <c r="C1417" s="181" t="s">
        <v>4441</v>
      </c>
      <c r="D1417" s="157" t="s">
        <v>85</v>
      </c>
      <c r="E1417" s="8" t="s">
        <v>5082</v>
      </c>
      <c r="F1417" s="8" t="s">
        <v>5084</v>
      </c>
      <c r="G1417" s="10" t="s">
        <v>72</v>
      </c>
      <c r="H1417" s="10">
        <v>0</v>
      </c>
      <c r="I1417" s="8" t="s">
        <v>73</v>
      </c>
      <c r="J1417" s="72">
        <v>0</v>
      </c>
      <c r="K1417" s="163">
        <v>673</v>
      </c>
      <c r="L1417" s="163">
        <v>0</v>
      </c>
      <c r="M1417" s="163">
        <v>0</v>
      </c>
      <c r="N1417" s="163">
        <v>570</v>
      </c>
      <c r="O1417" s="163">
        <v>85</v>
      </c>
      <c r="P1417" s="163">
        <v>182</v>
      </c>
      <c r="Q1417" s="164">
        <v>15</v>
      </c>
      <c r="R1417" s="164">
        <v>43</v>
      </c>
      <c r="S1417" s="164">
        <v>5</v>
      </c>
      <c r="T1417" s="164">
        <v>4</v>
      </c>
      <c r="U1417" s="164">
        <v>3</v>
      </c>
      <c r="V1417" s="164">
        <v>5</v>
      </c>
      <c r="W1417" s="165">
        <f t="shared" si="23"/>
        <v>75</v>
      </c>
    </row>
    <row r="1418" spans="1:23" s="161" customFormat="1" ht="15" x14ac:dyDescent="0.3">
      <c r="A1418" s="180" t="s">
        <v>4442</v>
      </c>
      <c r="B1418" s="158" t="s">
        <v>4443</v>
      </c>
      <c r="C1418" s="181" t="s">
        <v>4444</v>
      </c>
      <c r="D1418" s="157" t="s">
        <v>85</v>
      </c>
      <c r="E1418" s="8" t="s">
        <v>5082</v>
      </c>
      <c r="F1418" s="8" t="s">
        <v>5084</v>
      </c>
      <c r="G1418" s="10" t="s">
        <v>72</v>
      </c>
      <c r="H1418" s="10">
        <v>0</v>
      </c>
      <c r="I1418" s="8" t="s">
        <v>73</v>
      </c>
      <c r="J1418" s="72">
        <v>0</v>
      </c>
      <c r="K1418" s="163">
        <v>585</v>
      </c>
      <c r="L1418" s="163">
        <v>0</v>
      </c>
      <c r="M1418" s="163">
        <v>0</v>
      </c>
      <c r="N1418" s="163">
        <v>553</v>
      </c>
      <c r="O1418" s="163">
        <v>72</v>
      </c>
      <c r="P1418" s="163">
        <v>152</v>
      </c>
      <c r="Q1418" s="164">
        <v>10</v>
      </c>
      <c r="R1418" s="164">
        <v>36</v>
      </c>
      <c r="S1418" s="164">
        <v>10</v>
      </c>
      <c r="T1418" s="164">
        <v>8</v>
      </c>
      <c r="U1418" s="164">
        <v>4</v>
      </c>
      <c r="V1418" s="164">
        <v>6</v>
      </c>
      <c r="W1418" s="165">
        <f t="shared" si="23"/>
        <v>74</v>
      </c>
    </row>
    <row r="1419" spans="1:23" s="161" customFormat="1" ht="30" x14ac:dyDescent="0.3">
      <c r="A1419" s="180" t="s">
        <v>4445</v>
      </c>
      <c r="B1419" s="158" t="s">
        <v>4446</v>
      </c>
      <c r="C1419" s="181" t="s">
        <v>4447</v>
      </c>
      <c r="D1419" s="157" t="s">
        <v>212</v>
      </c>
      <c r="E1419" s="8" t="s">
        <v>5082</v>
      </c>
      <c r="F1419" s="8" t="s">
        <v>5083</v>
      </c>
      <c r="G1419" s="10" t="s">
        <v>72</v>
      </c>
      <c r="H1419" s="10">
        <v>0</v>
      </c>
      <c r="I1419" s="8" t="s">
        <v>73</v>
      </c>
      <c r="J1419" s="72">
        <v>0</v>
      </c>
      <c r="K1419" s="163">
        <v>773</v>
      </c>
      <c r="L1419" s="163">
        <v>0</v>
      </c>
      <c r="M1419" s="163">
        <v>0</v>
      </c>
      <c r="N1419" s="163">
        <v>748</v>
      </c>
      <c r="O1419" s="163">
        <v>165</v>
      </c>
      <c r="P1419" s="163">
        <v>171</v>
      </c>
      <c r="Q1419" s="164">
        <v>16</v>
      </c>
      <c r="R1419" s="164">
        <v>41</v>
      </c>
      <c r="S1419" s="164">
        <v>18</v>
      </c>
      <c r="T1419" s="164">
        <v>5.9</v>
      </c>
      <c r="U1419" s="164">
        <v>3</v>
      </c>
      <c r="V1419" s="164">
        <v>2</v>
      </c>
      <c r="W1419" s="165">
        <f t="shared" ref="W1419:W1482" si="24">SUM(Q1419:V1419)</f>
        <v>85.9</v>
      </c>
    </row>
    <row r="1420" spans="1:23" s="161" customFormat="1" ht="15" x14ac:dyDescent="0.3">
      <c r="A1420" s="180" t="s">
        <v>4448</v>
      </c>
      <c r="B1420" s="158" t="s">
        <v>4449</v>
      </c>
      <c r="C1420" s="181" t="s">
        <v>4450</v>
      </c>
      <c r="D1420" s="157" t="s">
        <v>211</v>
      </c>
      <c r="E1420" s="8" t="s">
        <v>71</v>
      </c>
      <c r="F1420" s="8" t="s">
        <v>5081</v>
      </c>
      <c r="G1420" s="10" t="s">
        <v>72</v>
      </c>
      <c r="H1420" s="10">
        <v>0</v>
      </c>
      <c r="I1420" s="8" t="s">
        <v>73</v>
      </c>
      <c r="J1420" s="72">
        <v>0</v>
      </c>
      <c r="K1420" s="163">
        <v>701</v>
      </c>
      <c r="L1420" s="163">
        <v>0</v>
      </c>
      <c r="M1420" s="163">
        <v>0</v>
      </c>
      <c r="N1420" s="163">
        <v>657</v>
      </c>
      <c r="O1420" s="163">
        <v>263</v>
      </c>
      <c r="P1420" s="163">
        <v>152</v>
      </c>
      <c r="Q1420" s="164">
        <v>14</v>
      </c>
      <c r="R1420" s="164">
        <v>43</v>
      </c>
      <c r="S1420" s="164">
        <v>15.3</v>
      </c>
      <c r="T1420" s="164">
        <v>4.9000000000000004</v>
      </c>
      <c r="U1420" s="164">
        <v>3</v>
      </c>
      <c r="V1420" s="164">
        <v>3</v>
      </c>
      <c r="W1420" s="165">
        <f t="shared" si="24"/>
        <v>83.2</v>
      </c>
    </row>
    <row r="1421" spans="1:23" s="161" customFormat="1" ht="15" x14ac:dyDescent="0.3">
      <c r="A1421" s="180" t="s">
        <v>4451</v>
      </c>
      <c r="B1421" s="158" t="s">
        <v>4452</v>
      </c>
      <c r="C1421" s="181" t="s">
        <v>4453</v>
      </c>
      <c r="D1421" s="157" t="s">
        <v>86</v>
      </c>
      <c r="E1421" s="8" t="s">
        <v>5085</v>
      </c>
      <c r="F1421" s="8" t="s">
        <v>5084</v>
      </c>
      <c r="G1421" s="10" t="s">
        <v>72</v>
      </c>
      <c r="H1421" s="10">
        <v>0</v>
      </c>
      <c r="I1421" s="8" t="s">
        <v>73</v>
      </c>
      <c r="J1421" s="72">
        <v>0</v>
      </c>
      <c r="K1421" s="163">
        <v>368</v>
      </c>
      <c r="L1421" s="163">
        <v>0</v>
      </c>
      <c r="M1421" s="163">
        <v>0</v>
      </c>
      <c r="N1421" s="163">
        <v>351</v>
      </c>
      <c r="O1421" s="163">
        <v>91</v>
      </c>
      <c r="P1421" s="163">
        <v>107</v>
      </c>
      <c r="Q1421" s="164">
        <v>15</v>
      </c>
      <c r="R1421" s="164">
        <v>23</v>
      </c>
      <c r="S1421" s="164">
        <v>6</v>
      </c>
      <c r="T1421" s="164">
        <v>3</v>
      </c>
      <c r="U1421" s="164">
        <v>4</v>
      </c>
      <c r="V1421" s="164">
        <v>5</v>
      </c>
      <c r="W1421" s="165">
        <f t="shared" si="24"/>
        <v>56</v>
      </c>
    </row>
    <row r="1422" spans="1:23" s="161" customFormat="1" ht="15" x14ac:dyDescent="0.3">
      <c r="A1422" s="180" t="s">
        <v>4454</v>
      </c>
      <c r="B1422" s="158" t="s">
        <v>4455</v>
      </c>
      <c r="C1422" s="181" t="s">
        <v>4456</v>
      </c>
      <c r="D1422" s="157" t="s">
        <v>86</v>
      </c>
      <c r="E1422" s="8" t="s">
        <v>5085</v>
      </c>
      <c r="F1422" s="8" t="s">
        <v>5084</v>
      </c>
      <c r="G1422" s="10" t="s">
        <v>72</v>
      </c>
      <c r="H1422" s="10">
        <v>0</v>
      </c>
      <c r="I1422" s="8" t="s">
        <v>73</v>
      </c>
      <c r="J1422" s="72">
        <v>0</v>
      </c>
      <c r="K1422" s="163">
        <v>301</v>
      </c>
      <c r="L1422" s="163">
        <v>0</v>
      </c>
      <c r="M1422" s="163">
        <v>0</v>
      </c>
      <c r="N1422" s="163">
        <v>214</v>
      </c>
      <c r="O1422" s="163">
        <v>21</v>
      </c>
      <c r="P1422" s="163">
        <v>33</v>
      </c>
      <c r="Q1422" s="164">
        <v>3</v>
      </c>
      <c r="R1422" s="164">
        <v>14</v>
      </c>
      <c r="S1422" s="164">
        <v>2</v>
      </c>
      <c r="T1422" s="164">
        <v>2</v>
      </c>
      <c r="U1422" s="164">
        <v>2</v>
      </c>
      <c r="V1422" s="164">
        <v>2</v>
      </c>
      <c r="W1422" s="165">
        <f t="shared" si="24"/>
        <v>25</v>
      </c>
    </row>
    <row r="1423" spans="1:23" s="161" customFormat="1" ht="30" x14ac:dyDescent="0.3">
      <c r="A1423" s="180" t="s">
        <v>4457</v>
      </c>
      <c r="B1423" s="158" t="s">
        <v>4458</v>
      </c>
      <c r="C1423" s="181" t="s">
        <v>4459</v>
      </c>
      <c r="D1423" s="157" t="s">
        <v>86</v>
      </c>
      <c r="E1423" s="8" t="s">
        <v>5085</v>
      </c>
      <c r="F1423" s="8" t="s">
        <v>5084</v>
      </c>
      <c r="G1423" s="10" t="s">
        <v>72</v>
      </c>
      <c r="H1423" s="10">
        <v>0</v>
      </c>
      <c r="I1423" s="8" t="s">
        <v>73</v>
      </c>
      <c r="J1423" s="72">
        <v>0</v>
      </c>
      <c r="K1423" s="163">
        <v>419</v>
      </c>
      <c r="L1423" s="163">
        <v>0</v>
      </c>
      <c r="M1423" s="163">
        <v>0</v>
      </c>
      <c r="N1423" s="163">
        <v>347</v>
      </c>
      <c r="O1423" s="163">
        <v>42</v>
      </c>
      <c r="P1423" s="163">
        <v>98</v>
      </c>
      <c r="Q1423" s="164">
        <v>9</v>
      </c>
      <c r="R1423" s="164">
        <v>24</v>
      </c>
      <c r="S1423" s="164">
        <v>5.6</v>
      </c>
      <c r="T1423" s="164">
        <v>3</v>
      </c>
      <c r="U1423" s="164">
        <v>3</v>
      </c>
      <c r="V1423" s="164">
        <v>4.0999999999999996</v>
      </c>
      <c r="W1423" s="165">
        <f t="shared" si="24"/>
        <v>48.7</v>
      </c>
    </row>
    <row r="1424" spans="1:23" s="161" customFormat="1" ht="15" x14ac:dyDescent="0.3">
      <c r="A1424" s="180" t="s">
        <v>4460</v>
      </c>
      <c r="B1424" s="158" t="s">
        <v>4461</v>
      </c>
      <c r="C1424" s="181" t="s">
        <v>4462</v>
      </c>
      <c r="D1424" s="157" t="s">
        <v>86</v>
      </c>
      <c r="E1424" s="8" t="s">
        <v>5085</v>
      </c>
      <c r="F1424" s="8" t="s">
        <v>5084</v>
      </c>
      <c r="G1424" s="10" t="s">
        <v>72</v>
      </c>
      <c r="H1424" s="10">
        <v>0</v>
      </c>
      <c r="I1424" s="8" t="s">
        <v>73</v>
      </c>
      <c r="J1424" s="72">
        <v>0</v>
      </c>
      <c r="K1424" s="163">
        <v>324</v>
      </c>
      <c r="L1424" s="163">
        <v>0</v>
      </c>
      <c r="M1424" s="163">
        <v>0</v>
      </c>
      <c r="N1424" s="163">
        <v>302</v>
      </c>
      <c r="O1424" s="163">
        <v>67</v>
      </c>
      <c r="P1424" s="163">
        <v>83</v>
      </c>
      <c r="Q1424" s="164">
        <v>8</v>
      </c>
      <c r="R1424" s="164">
        <v>17</v>
      </c>
      <c r="S1424" s="164">
        <v>7.1</v>
      </c>
      <c r="T1424" s="164">
        <v>1</v>
      </c>
      <c r="U1424" s="164">
        <v>3</v>
      </c>
      <c r="V1424" s="164">
        <v>2</v>
      </c>
      <c r="W1424" s="165">
        <f t="shared" si="24"/>
        <v>38.1</v>
      </c>
    </row>
    <row r="1425" spans="1:23" s="161" customFormat="1" ht="15" x14ac:dyDescent="0.3">
      <c r="A1425" s="180" t="s">
        <v>4463</v>
      </c>
      <c r="B1425" s="158" t="s">
        <v>4464</v>
      </c>
      <c r="C1425" s="181" t="s">
        <v>4465</v>
      </c>
      <c r="D1425" s="157" t="s">
        <v>86</v>
      </c>
      <c r="E1425" s="8" t="s">
        <v>5085</v>
      </c>
      <c r="F1425" s="8" t="s">
        <v>5084</v>
      </c>
      <c r="G1425" s="10" t="s">
        <v>72</v>
      </c>
      <c r="H1425" s="10">
        <v>0</v>
      </c>
      <c r="I1425" s="8" t="s">
        <v>73</v>
      </c>
      <c r="J1425" s="72">
        <v>0</v>
      </c>
      <c r="K1425" s="163">
        <v>352</v>
      </c>
      <c r="L1425" s="163">
        <v>0</v>
      </c>
      <c r="M1425" s="163">
        <v>0</v>
      </c>
      <c r="N1425" s="163">
        <v>325</v>
      </c>
      <c r="O1425" s="163">
        <v>30</v>
      </c>
      <c r="P1425" s="163">
        <v>85</v>
      </c>
      <c r="Q1425" s="164">
        <v>11</v>
      </c>
      <c r="R1425" s="164">
        <v>22</v>
      </c>
      <c r="S1425" s="164">
        <v>2</v>
      </c>
      <c r="T1425" s="164">
        <v>3</v>
      </c>
      <c r="U1425" s="164">
        <v>3</v>
      </c>
      <c r="V1425" s="164">
        <v>4</v>
      </c>
      <c r="W1425" s="165">
        <f t="shared" si="24"/>
        <v>45</v>
      </c>
    </row>
    <row r="1426" spans="1:23" s="161" customFormat="1" ht="30" x14ac:dyDescent="0.3">
      <c r="A1426" s="180" t="s">
        <v>4466</v>
      </c>
      <c r="B1426" s="158" t="s">
        <v>4467</v>
      </c>
      <c r="C1426" s="181" t="s">
        <v>4468</v>
      </c>
      <c r="D1426" s="157" t="s">
        <v>86</v>
      </c>
      <c r="E1426" s="8" t="s">
        <v>5085</v>
      </c>
      <c r="F1426" s="8" t="s">
        <v>5084</v>
      </c>
      <c r="G1426" s="10" t="s">
        <v>72</v>
      </c>
      <c r="H1426" s="10">
        <v>0</v>
      </c>
      <c r="I1426" s="8" t="s">
        <v>73</v>
      </c>
      <c r="J1426" s="72">
        <v>0</v>
      </c>
      <c r="K1426" s="163">
        <v>333</v>
      </c>
      <c r="L1426" s="163">
        <v>0</v>
      </c>
      <c r="M1426" s="163">
        <v>0</v>
      </c>
      <c r="N1426" s="163">
        <v>226</v>
      </c>
      <c r="O1426" s="163">
        <v>45</v>
      </c>
      <c r="P1426" s="163">
        <v>71</v>
      </c>
      <c r="Q1426" s="164">
        <v>8</v>
      </c>
      <c r="R1426" s="164">
        <v>15</v>
      </c>
      <c r="S1426" s="164">
        <v>7</v>
      </c>
      <c r="T1426" s="164">
        <v>3</v>
      </c>
      <c r="U1426" s="164">
        <v>3</v>
      </c>
      <c r="V1426" s="164">
        <v>3</v>
      </c>
      <c r="W1426" s="165">
        <f t="shared" si="24"/>
        <v>39</v>
      </c>
    </row>
    <row r="1427" spans="1:23" s="161" customFormat="1" ht="15" x14ac:dyDescent="0.3">
      <c r="A1427" s="180" t="s">
        <v>4469</v>
      </c>
      <c r="B1427" s="158" t="s">
        <v>4470</v>
      </c>
      <c r="C1427" s="181" t="s">
        <v>4471</v>
      </c>
      <c r="D1427" s="157" t="s">
        <v>212</v>
      </c>
      <c r="E1427" s="8" t="s">
        <v>5082</v>
      </c>
      <c r="F1427" s="8" t="s">
        <v>5083</v>
      </c>
      <c r="G1427" s="10" t="s">
        <v>72</v>
      </c>
      <c r="H1427" s="10">
        <v>0</v>
      </c>
      <c r="I1427" s="8" t="s">
        <v>73</v>
      </c>
      <c r="J1427" s="72">
        <v>0</v>
      </c>
      <c r="K1427" s="163">
        <v>501</v>
      </c>
      <c r="L1427" s="163">
        <v>0</v>
      </c>
      <c r="M1427" s="163">
        <v>0</v>
      </c>
      <c r="N1427" s="163">
        <v>444</v>
      </c>
      <c r="O1427" s="163">
        <v>171</v>
      </c>
      <c r="P1427" s="163">
        <v>138</v>
      </c>
      <c r="Q1427" s="164">
        <v>15</v>
      </c>
      <c r="R1427" s="164">
        <v>25</v>
      </c>
      <c r="S1427" s="164">
        <v>21</v>
      </c>
      <c r="T1427" s="164">
        <v>5</v>
      </c>
      <c r="U1427" s="164">
        <v>2</v>
      </c>
      <c r="V1427" s="164">
        <v>4</v>
      </c>
      <c r="W1427" s="165">
        <f t="shared" si="24"/>
        <v>72</v>
      </c>
    </row>
    <row r="1428" spans="1:23" s="161" customFormat="1" ht="30" x14ac:dyDescent="0.3">
      <c r="A1428" s="180" t="s">
        <v>4472</v>
      </c>
      <c r="B1428" s="158" t="s">
        <v>4473</v>
      </c>
      <c r="C1428" s="181" t="s">
        <v>4474</v>
      </c>
      <c r="D1428" s="157" t="s">
        <v>86</v>
      </c>
      <c r="E1428" s="8" t="s">
        <v>5085</v>
      </c>
      <c r="F1428" s="8" t="s">
        <v>5084</v>
      </c>
      <c r="G1428" s="10" t="s">
        <v>72</v>
      </c>
      <c r="H1428" s="10">
        <v>0</v>
      </c>
      <c r="I1428" s="8" t="s">
        <v>73</v>
      </c>
      <c r="J1428" s="72">
        <v>0</v>
      </c>
      <c r="K1428" s="163">
        <v>476</v>
      </c>
      <c r="L1428" s="163">
        <v>0</v>
      </c>
      <c r="M1428" s="163">
        <v>0</v>
      </c>
      <c r="N1428" s="163">
        <v>393</v>
      </c>
      <c r="O1428" s="163">
        <v>49</v>
      </c>
      <c r="P1428" s="163">
        <v>102</v>
      </c>
      <c r="Q1428" s="164">
        <v>16</v>
      </c>
      <c r="R1428" s="164">
        <v>20</v>
      </c>
      <c r="S1428" s="164">
        <v>7</v>
      </c>
      <c r="T1428" s="164">
        <v>4</v>
      </c>
      <c r="U1428" s="164">
        <v>4</v>
      </c>
      <c r="V1428" s="164">
        <v>4</v>
      </c>
      <c r="W1428" s="165">
        <f t="shared" si="24"/>
        <v>55</v>
      </c>
    </row>
    <row r="1429" spans="1:23" s="161" customFormat="1" ht="15" x14ac:dyDescent="0.3">
      <c r="A1429" s="180" t="s">
        <v>4475</v>
      </c>
      <c r="B1429" s="158" t="s">
        <v>4476</v>
      </c>
      <c r="C1429" s="181" t="s">
        <v>4477</v>
      </c>
      <c r="D1429" s="157" t="s">
        <v>86</v>
      </c>
      <c r="E1429" s="8" t="s">
        <v>5085</v>
      </c>
      <c r="F1429" s="8" t="s">
        <v>5084</v>
      </c>
      <c r="G1429" s="10" t="s">
        <v>72</v>
      </c>
      <c r="H1429" s="10">
        <v>0</v>
      </c>
      <c r="I1429" s="8" t="s">
        <v>73</v>
      </c>
      <c r="J1429" s="72">
        <v>0</v>
      </c>
      <c r="K1429" s="163">
        <v>472</v>
      </c>
      <c r="L1429" s="163">
        <v>0</v>
      </c>
      <c r="M1429" s="163">
        <v>0</v>
      </c>
      <c r="N1429" s="163">
        <v>406</v>
      </c>
      <c r="O1429" s="163">
        <v>31</v>
      </c>
      <c r="P1429" s="163">
        <v>108</v>
      </c>
      <c r="Q1429" s="164">
        <v>4</v>
      </c>
      <c r="R1429" s="164">
        <v>28</v>
      </c>
      <c r="S1429" s="164">
        <v>2</v>
      </c>
      <c r="T1429" s="164">
        <v>3.9</v>
      </c>
      <c r="U1429" s="164">
        <v>4</v>
      </c>
      <c r="V1429" s="164">
        <v>3</v>
      </c>
      <c r="W1429" s="165">
        <f t="shared" si="24"/>
        <v>44.9</v>
      </c>
    </row>
    <row r="1430" spans="1:23" s="161" customFormat="1" ht="15" x14ac:dyDescent="0.3">
      <c r="A1430" s="180" t="s">
        <v>4478</v>
      </c>
      <c r="B1430" s="158" t="s">
        <v>4479</v>
      </c>
      <c r="C1430" s="181" t="s">
        <v>4480</v>
      </c>
      <c r="D1430" s="157" t="s">
        <v>86</v>
      </c>
      <c r="E1430" s="8" t="s">
        <v>5085</v>
      </c>
      <c r="F1430" s="8" t="s">
        <v>5084</v>
      </c>
      <c r="G1430" s="10" t="s">
        <v>72</v>
      </c>
      <c r="H1430" s="10">
        <v>0</v>
      </c>
      <c r="I1430" s="8" t="s">
        <v>73</v>
      </c>
      <c r="J1430" s="72">
        <v>0</v>
      </c>
      <c r="K1430" s="163">
        <v>359</v>
      </c>
      <c r="L1430" s="163">
        <v>0</v>
      </c>
      <c r="M1430" s="163">
        <v>0</v>
      </c>
      <c r="N1430" s="163">
        <v>311</v>
      </c>
      <c r="O1430" s="163">
        <v>74</v>
      </c>
      <c r="P1430" s="163">
        <v>103</v>
      </c>
      <c r="Q1430" s="164">
        <v>4</v>
      </c>
      <c r="R1430" s="164">
        <v>23</v>
      </c>
      <c r="S1430" s="164">
        <v>6</v>
      </c>
      <c r="T1430" s="164">
        <v>2</v>
      </c>
      <c r="U1430" s="164">
        <v>3</v>
      </c>
      <c r="V1430" s="164">
        <v>5</v>
      </c>
      <c r="W1430" s="165">
        <f t="shared" si="24"/>
        <v>43</v>
      </c>
    </row>
    <row r="1431" spans="1:23" s="161" customFormat="1" ht="30" x14ac:dyDescent="0.3">
      <c r="A1431" s="180" t="s">
        <v>4481</v>
      </c>
      <c r="B1431" s="158" t="s">
        <v>4482</v>
      </c>
      <c r="C1431" s="181" t="s">
        <v>4483</v>
      </c>
      <c r="D1431" s="157" t="s">
        <v>86</v>
      </c>
      <c r="E1431" s="8" t="s">
        <v>5085</v>
      </c>
      <c r="F1431" s="8" t="s">
        <v>5084</v>
      </c>
      <c r="G1431" s="10" t="s">
        <v>72</v>
      </c>
      <c r="H1431" s="10">
        <v>0</v>
      </c>
      <c r="I1431" s="8" t="s">
        <v>73</v>
      </c>
      <c r="J1431" s="72">
        <v>0</v>
      </c>
      <c r="K1431" s="163">
        <v>419</v>
      </c>
      <c r="L1431" s="163">
        <v>0</v>
      </c>
      <c r="M1431" s="163">
        <v>0</v>
      </c>
      <c r="N1431" s="163">
        <v>295</v>
      </c>
      <c r="O1431" s="163">
        <v>29</v>
      </c>
      <c r="P1431" s="163">
        <v>126</v>
      </c>
      <c r="Q1431" s="164">
        <v>10</v>
      </c>
      <c r="R1431" s="164">
        <v>28</v>
      </c>
      <c r="S1431" s="164">
        <v>8</v>
      </c>
      <c r="T1431" s="164">
        <v>5</v>
      </c>
      <c r="U1431" s="164">
        <v>2</v>
      </c>
      <c r="V1431" s="164">
        <v>3</v>
      </c>
      <c r="W1431" s="165">
        <f t="shared" si="24"/>
        <v>56</v>
      </c>
    </row>
    <row r="1432" spans="1:23" s="161" customFormat="1" ht="15" x14ac:dyDescent="0.3">
      <c r="A1432" s="180" t="s">
        <v>4484</v>
      </c>
      <c r="B1432" s="158" t="s">
        <v>4485</v>
      </c>
      <c r="C1432" s="181" t="s">
        <v>4486</v>
      </c>
      <c r="D1432" s="157" t="s">
        <v>86</v>
      </c>
      <c r="E1432" s="8" t="s">
        <v>5085</v>
      </c>
      <c r="F1432" s="8" t="s">
        <v>5084</v>
      </c>
      <c r="G1432" s="10" t="s">
        <v>72</v>
      </c>
      <c r="H1432" s="10">
        <v>0</v>
      </c>
      <c r="I1432" s="8" t="s">
        <v>73</v>
      </c>
      <c r="J1432" s="72">
        <v>0</v>
      </c>
      <c r="K1432" s="163">
        <v>379</v>
      </c>
      <c r="L1432" s="163">
        <v>0</v>
      </c>
      <c r="M1432" s="163">
        <v>0</v>
      </c>
      <c r="N1432" s="163">
        <v>317</v>
      </c>
      <c r="O1432" s="163">
        <v>56</v>
      </c>
      <c r="P1432" s="163">
        <v>103</v>
      </c>
      <c r="Q1432" s="164">
        <v>6</v>
      </c>
      <c r="R1432" s="164">
        <v>27</v>
      </c>
      <c r="S1432" s="164">
        <v>6.6</v>
      </c>
      <c r="T1432" s="164">
        <v>4</v>
      </c>
      <c r="U1432" s="164">
        <v>3</v>
      </c>
      <c r="V1432" s="164">
        <v>6</v>
      </c>
      <c r="W1432" s="165">
        <f t="shared" si="24"/>
        <v>52.6</v>
      </c>
    </row>
    <row r="1433" spans="1:23" s="161" customFormat="1" ht="15" x14ac:dyDescent="0.3">
      <c r="A1433" s="180" t="s">
        <v>4487</v>
      </c>
      <c r="B1433" s="158" t="s">
        <v>4488</v>
      </c>
      <c r="C1433" s="181" t="s">
        <v>4489</v>
      </c>
      <c r="D1433" s="157" t="s">
        <v>85</v>
      </c>
      <c r="E1433" s="8" t="s">
        <v>5082</v>
      </c>
      <c r="F1433" s="8" t="s">
        <v>5084</v>
      </c>
      <c r="G1433" s="10" t="s">
        <v>72</v>
      </c>
      <c r="H1433" s="10">
        <v>0</v>
      </c>
      <c r="I1433" s="8" t="s">
        <v>73</v>
      </c>
      <c r="J1433" s="72">
        <v>0</v>
      </c>
      <c r="K1433" s="163">
        <v>635</v>
      </c>
      <c r="L1433" s="163">
        <v>0</v>
      </c>
      <c r="M1433" s="163">
        <v>0</v>
      </c>
      <c r="N1433" s="163">
        <v>599</v>
      </c>
      <c r="O1433" s="163">
        <v>92</v>
      </c>
      <c r="P1433" s="163">
        <v>162</v>
      </c>
      <c r="Q1433" s="164">
        <v>26</v>
      </c>
      <c r="R1433" s="164">
        <v>28</v>
      </c>
      <c r="S1433" s="164">
        <v>14</v>
      </c>
      <c r="T1433" s="164">
        <v>4</v>
      </c>
      <c r="U1433" s="164">
        <v>2</v>
      </c>
      <c r="V1433" s="164">
        <v>1</v>
      </c>
      <c r="W1433" s="165">
        <f t="shared" si="24"/>
        <v>75</v>
      </c>
    </row>
    <row r="1434" spans="1:23" s="161" customFormat="1" ht="15" x14ac:dyDescent="0.3">
      <c r="A1434" s="180" t="s">
        <v>4490</v>
      </c>
      <c r="B1434" s="158" t="s">
        <v>4491</v>
      </c>
      <c r="C1434" s="181" t="s">
        <v>4492</v>
      </c>
      <c r="D1434" s="157" t="s">
        <v>86</v>
      </c>
      <c r="E1434" s="8" t="s">
        <v>5085</v>
      </c>
      <c r="F1434" s="8" t="s">
        <v>5084</v>
      </c>
      <c r="G1434" s="10" t="s">
        <v>72</v>
      </c>
      <c r="H1434" s="10">
        <v>0</v>
      </c>
      <c r="I1434" s="8" t="s">
        <v>73</v>
      </c>
      <c r="J1434" s="72">
        <v>0</v>
      </c>
      <c r="K1434" s="163">
        <v>477</v>
      </c>
      <c r="L1434" s="163">
        <v>0</v>
      </c>
      <c r="M1434" s="163">
        <v>0</v>
      </c>
      <c r="N1434" s="163">
        <v>420</v>
      </c>
      <c r="O1434" s="163">
        <v>359</v>
      </c>
      <c r="P1434" s="163">
        <v>17</v>
      </c>
      <c r="Q1434" s="164">
        <v>7</v>
      </c>
      <c r="R1434" s="164">
        <v>24</v>
      </c>
      <c r="S1434" s="164">
        <v>10</v>
      </c>
      <c r="T1434" s="164">
        <v>4</v>
      </c>
      <c r="U1434" s="164">
        <v>3</v>
      </c>
      <c r="V1434" s="164">
        <v>2</v>
      </c>
      <c r="W1434" s="165">
        <f t="shared" si="24"/>
        <v>50</v>
      </c>
    </row>
    <row r="1435" spans="1:23" s="161" customFormat="1" ht="15" x14ac:dyDescent="0.3">
      <c r="A1435" s="180" t="s">
        <v>4493</v>
      </c>
      <c r="B1435" s="158" t="s">
        <v>4494</v>
      </c>
      <c r="C1435" s="181" t="s">
        <v>4495</v>
      </c>
      <c r="D1435" s="157" t="s">
        <v>85</v>
      </c>
      <c r="E1435" s="8" t="s">
        <v>5082</v>
      </c>
      <c r="F1435" s="8" t="s">
        <v>5084</v>
      </c>
      <c r="G1435" s="10" t="s">
        <v>72</v>
      </c>
      <c r="H1435" s="10">
        <v>0</v>
      </c>
      <c r="I1435" s="8" t="s">
        <v>73</v>
      </c>
      <c r="J1435" s="72">
        <v>0</v>
      </c>
      <c r="K1435" s="163">
        <v>660</v>
      </c>
      <c r="L1435" s="163">
        <v>0</v>
      </c>
      <c r="M1435" s="163">
        <v>0</v>
      </c>
      <c r="N1435" s="163">
        <v>559</v>
      </c>
      <c r="O1435" s="163">
        <v>86</v>
      </c>
      <c r="P1435" s="163">
        <v>173</v>
      </c>
      <c r="Q1435" s="164">
        <v>14</v>
      </c>
      <c r="R1435" s="164">
        <v>42</v>
      </c>
      <c r="S1435" s="164">
        <v>11.9</v>
      </c>
      <c r="T1435" s="164">
        <v>8</v>
      </c>
      <c r="U1435" s="164">
        <v>4</v>
      </c>
      <c r="V1435" s="164">
        <v>5</v>
      </c>
      <c r="W1435" s="165">
        <f t="shared" si="24"/>
        <v>84.9</v>
      </c>
    </row>
    <row r="1436" spans="1:23" s="161" customFormat="1" ht="30" x14ac:dyDescent="0.3">
      <c r="A1436" s="180" t="s">
        <v>4496</v>
      </c>
      <c r="B1436" s="158" t="s">
        <v>4497</v>
      </c>
      <c r="C1436" s="181" t="s">
        <v>4498</v>
      </c>
      <c r="D1436" s="157" t="s">
        <v>86</v>
      </c>
      <c r="E1436" s="8" t="s">
        <v>5085</v>
      </c>
      <c r="F1436" s="8" t="s">
        <v>5084</v>
      </c>
      <c r="G1436" s="10" t="s">
        <v>72</v>
      </c>
      <c r="H1436" s="10">
        <v>0</v>
      </c>
      <c r="I1436" s="8" t="s">
        <v>73</v>
      </c>
      <c r="J1436" s="72">
        <v>0</v>
      </c>
      <c r="K1436" s="163">
        <v>359</v>
      </c>
      <c r="L1436" s="163">
        <v>0</v>
      </c>
      <c r="M1436" s="163">
        <v>0</v>
      </c>
      <c r="N1436" s="163">
        <v>285</v>
      </c>
      <c r="O1436" s="163">
        <v>27</v>
      </c>
      <c r="P1436" s="163">
        <v>87</v>
      </c>
      <c r="Q1436" s="164">
        <v>6</v>
      </c>
      <c r="R1436" s="164">
        <v>22</v>
      </c>
      <c r="S1436" s="164">
        <v>5.7</v>
      </c>
      <c r="T1436" s="164">
        <v>3</v>
      </c>
      <c r="U1436" s="164">
        <v>3</v>
      </c>
      <c r="V1436" s="164">
        <v>5</v>
      </c>
      <c r="W1436" s="165">
        <f t="shared" si="24"/>
        <v>44.7</v>
      </c>
    </row>
    <row r="1437" spans="1:23" s="161" customFormat="1" ht="15" x14ac:dyDescent="0.3">
      <c r="A1437" s="180" t="s">
        <v>4499</v>
      </c>
      <c r="B1437" s="158" t="s">
        <v>4500</v>
      </c>
      <c r="C1437" s="181" t="s">
        <v>4501</v>
      </c>
      <c r="D1437" s="157" t="s">
        <v>85</v>
      </c>
      <c r="E1437" s="8" t="s">
        <v>5082</v>
      </c>
      <c r="F1437" s="8" t="s">
        <v>5084</v>
      </c>
      <c r="G1437" s="10" t="s">
        <v>72</v>
      </c>
      <c r="H1437" s="10">
        <v>0</v>
      </c>
      <c r="I1437" s="8" t="s">
        <v>73</v>
      </c>
      <c r="J1437" s="72">
        <v>0</v>
      </c>
      <c r="K1437" s="163">
        <v>677</v>
      </c>
      <c r="L1437" s="163">
        <v>0</v>
      </c>
      <c r="M1437" s="163">
        <v>0</v>
      </c>
      <c r="N1437" s="163">
        <v>622</v>
      </c>
      <c r="O1437" s="163">
        <v>102</v>
      </c>
      <c r="P1437" s="163">
        <v>196</v>
      </c>
      <c r="Q1437" s="164">
        <v>14</v>
      </c>
      <c r="R1437" s="164">
        <v>43</v>
      </c>
      <c r="S1437" s="164">
        <v>21</v>
      </c>
      <c r="T1437" s="164">
        <v>5</v>
      </c>
      <c r="U1437" s="164">
        <v>3</v>
      </c>
      <c r="V1437" s="164">
        <v>7</v>
      </c>
      <c r="W1437" s="165">
        <f t="shared" si="24"/>
        <v>93</v>
      </c>
    </row>
    <row r="1438" spans="1:23" s="161" customFormat="1" ht="30" x14ac:dyDescent="0.3">
      <c r="A1438" s="180" t="s">
        <v>4502</v>
      </c>
      <c r="B1438" s="158" t="s">
        <v>4503</v>
      </c>
      <c r="C1438" s="181" t="s">
        <v>4504</v>
      </c>
      <c r="D1438" s="157" t="s">
        <v>212</v>
      </c>
      <c r="E1438" s="8" t="s">
        <v>5082</v>
      </c>
      <c r="F1438" s="8" t="s">
        <v>5083</v>
      </c>
      <c r="G1438" s="10" t="s">
        <v>72</v>
      </c>
      <c r="H1438" s="10">
        <v>0</v>
      </c>
      <c r="I1438" s="8" t="s">
        <v>73</v>
      </c>
      <c r="J1438" s="72">
        <v>0</v>
      </c>
      <c r="K1438" s="163">
        <v>210</v>
      </c>
      <c r="L1438" s="163">
        <v>0</v>
      </c>
      <c r="M1438" s="163">
        <v>0</v>
      </c>
      <c r="N1438" s="163">
        <v>187</v>
      </c>
      <c r="O1438" s="163">
        <v>23</v>
      </c>
      <c r="P1438" s="163">
        <v>53</v>
      </c>
      <c r="Q1438" s="164">
        <v>9</v>
      </c>
      <c r="R1438" s="164">
        <v>5</v>
      </c>
      <c r="S1438" s="164">
        <v>10.5</v>
      </c>
      <c r="T1438" s="164">
        <v>2</v>
      </c>
      <c r="U1438" s="164">
        <v>1</v>
      </c>
      <c r="V1438" s="164">
        <v>2</v>
      </c>
      <c r="W1438" s="165">
        <f t="shared" si="24"/>
        <v>29.5</v>
      </c>
    </row>
    <row r="1439" spans="1:23" s="161" customFormat="1" ht="30" x14ac:dyDescent="0.3">
      <c r="A1439" s="180" t="s">
        <v>4505</v>
      </c>
      <c r="B1439" s="158" t="s">
        <v>4506</v>
      </c>
      <c r="C1439" s="181" t="s">
        <v>4507</v>
      </c>
      <c r="D1439" s="157" t="s">
        <v>211</v>
      </c>
      <c r="E1439" s="8" t="s">
        <v>71</v>
      </c>
      <c r="F1439" s="8" t="s">
        <v>5081</v>
      </c>
      <c r="G1439" s="10" t="s">
        <v>72</v>
      </c>
      <c r="H1439" s="10">
        <v>0</v>
      </c>
      <c r="I1439" s="8" t="s">
        <v>73</v>
      </c>
      <c r="J1439" s="72">
        <v>0</v>
      </c>
      <c r="K1439" s="163">
        <v>714</v>
      </c>
      <c r="L1439" s="163">
        <v>62</v>
      </c>
      <c r="M1439" s="163">
        <v>8</v>
      </c>
      <c r="N1439" s="163">
        <v>668</v>
      </c>
      <c r="O1439" s="163">
        <v>120</v>
      </c>
      <c r="P1439" s="163">
        <v>194</v>
      </c>
      <c r="Q1439" s="164">
        <v>28</v>
      </c>
      <c r="R1439" s="164">
        <v>46</v>
      </c>
      <c r="S1439" s="164">
        <v>26.5</v>
      </c>
      <c r="T1439" s="164">
        <v>3.8</v>
      </c>
      <c r="U1439" s="164">
        <v>2</v>
      </c>
      <c r="V1439" s="164">
        <v>4</v>
      </c>
      <c r="W1439" s="165">
        <f t="shared" si="24"/>
        <v>110.3</v>
      </c>
    </row>
    <row r="1440" spans="1:23" s="161" customFormat="1" ht="15" x14ac:dyDescent="0.3">
      <c r="A1440" s="180" t="s">
        <v>4508</v>
      </c>
      <c r="B1440" s="158" t="s">
        <v>4509</v>
      </c>
      <c r="C1440" s="181" t="s">
        <v>4510</v>
      </c>
      <c r="D1440" s="157" t="s">
        <v>86</v>
      </c>
      <c r="E1440" s="8" t="s">
        <v>5085</v>
      </c>
      <c r="F1440" s="8" t="s">
        <v>5084</v>
      </c>
      <c r="G1440" s="10" t="s">
        <v>72</v>
      </c>
      <c r="H1440" s="10">
        <v>0</v>
      </c>
      <c r="I1440" s="8" t="s">
        <v>73</v>
      </c>
      <c r="J1440" s="72">
        <v>0</v>
      </c>
      <c r="K1440" s="163">
        <v>570</v>
      </c>
      <c r="L1440" s="163">
        <v>0</v>
      </c>
      <c r="M1440" s="163">
        <v>0</v>
      </c>
      <c r="N1440" s="163">
        <v>433</v>
      </c>
      <c r="O1440" s="163">
        <v>46</v>
      </c>
      <c r="P1440" s="163">
        <v>145</v>
      </c>
      <c r="Q1440" s="164">
        <v>5</v>
      </c>
      <c r="R1440" s="164">
        <v>32</v>
      </c>
      <c r="S1440" s="164">
        <v>15.6</v>
      </c>
      <c r="T1440" s="164">
        <v>4</v>
      </c>
      <c r="U1440" s="164">
        <v>5</v>
      </c>
      <c r="V1440" s="164">
        <v>6.9</v>
      </c>
      <c r="W1440" s="165">
        <f t="shared" si="24"/>
        <v>68.5</v>
      </c>
    </row>
    <row r="1441" spans="1:23" s="161" customFormat="1" ht="15" x14ac:dyDescent="0.3">
      <c r="A1441" s="180" t="s">
        <v>4511</v>
      </c>
      <c r="B1441" s="158" t="s">
        <v>4512</v>
      </c>
      <c r="C1441" s="181" t="s">
        <v>4513</v>
      </c>
      <c r="D1441" s="157" t="s">
        <v>211</v>
      </c>
      <c r="E1441" s="8" t="s">
        <v>71</v>
      </c>
      <c r="F1441" s="8" t="s">
        <v>5081</v>
      </c>
      <c r="G1441" s="10" t="s">
        <v>72</v>
      </c>
      <c r="H1441" s="10">
        <v>0</v>
      </c>
      <c r="I1441" s="8" t="s">
        <v>73</v>
      </c>
      <c r="J1441" s="72">
        <v>0</v>
      </c>
      <c r="K1441" s="163">
        <v>420</v>
      </c>
      <c r="L1441" s="163">
        <v>96</v>
      </c>
      <c r="M1441" s="163">
        <v>3</v>
      </c>
      <c r="N1441" s="163">
        <v>395</v>
      </c>
      <c r="O1441" s="163">
        <v>74</v>
      </c>
      <c r="P1441" s="163">
        <v>92</v>
      </c>
      <c r="Q1441" s="164">
        <v>14</v>
      </c>
      <c r="R1441" s="164">
        <v>29</v>
      </c>
      <c r="S1441" s="164">
        <v>9.6</v>
      </c>
      <c r="T1441" s="164">
        <v>4.9000000000000004</v>
      </c>
      <c r="U1441" s="164">
        <v>3</v>
      </c>
      <c r="V1441" s="164">
        <v>4</v>
      </c>
      <c r="W1441" s="165">
        <f t="shared" si="24"/>
        <v>64.5</v>
      </c>
    </row>
    <row r="1442" spans="1:23" s="161" customFormat="1" ht="15" x14ac:dyDescent="0.3">
      <c r="A1442" s="180" t="s">
        <v>4514</v>
      </c>
      <c r="B1442" s="158" t="s">
        <v>4515</v>
      </c>
      <c r="C1442" s="181" t="s">
        <v>4516</v>
      </c>
      <c r="D1442" s="157" t="s">
        <v>213</v>
      </c>
      <c r="E1442" s="8" t="s">
        <v>71</v>
      </c>
      <c r="F1442" s="8" t="s">
        <v>5083</v>
      </c>
      <c r="G1442" s="10" t="s">
        <v>72</v>
      </c>
      <c r="H1442" s="10">
        <v>0</v>
      </c>
      <c r="I1442" s="8" t="s">
        <v>73</v>
      </c>
      <c r="J1442" s="72">
        <v>0</v>
      </c>
      <c r="K1442" s="163">
        <v>1012</v>
      </c>
      <c r="L1442" s="163">
        <v>0</v>
      </c>
      <c r="M1442" s="163">
        <v>0</v>
      </c>
      <c r="N1442" s="163">
        <v>954</v>
      </c>
      <c r="O1442" s="163">
        <v>303</v>
      </c>
      <c r="P1442" s="163">
        <v>199</v>
      </c>
      <c r="Q1442" s="164">
        <v>21.5</v>
      </c>
      <c r="R1442" s="164">
        <v>59</v>
      </c>
      <c r="S1442" s="164">
        <v>41.4</v>
      </c>
      <c r="T1442" s="164">
        <v>7.9</v>
      </c>
      <c r="U1442" s="164">
        <v>4</v>
      </c>
      <c r="V1442" s="164">
        <v>6</v>
      </c>
      <c r="W1442" s="165">
        <f t="shared" si="24"/>
        <v>139.80000000000001</v>
      </c>
    </row>
    <row r="1443" spans="1:23" s="161" customFormat="1" ht="15" x14ac:dyDescent="0.3">
      <c r="A1443" s="180" t="s">
        <v>4517</v>
      </c>
      <c r="B1443" s="158" t="s">
        <v>4518</v>
      </c>
      <c r="C1443" s="181" t="s">
        <v>4519</v>
      </c>
      <c r="D1443" s="157" t="s">
        <v>213</v>
      </c>
      <c r="E1443" s="8" t="s">
        <v>71</v>
      </c>
      <c r="F1443" s="8" t="s">
        <v>5083</v>
      </c>
      <c r="G1443" s="10" t="s">
        <v>72</v>
      </c>
      <c r="H1443" s="10">
        <v>0</v>
      </c>
      <c r="I1443" s="8" t="s">
        <v>73</v>
      </c>
      <c r="J1443" s="72">
        <v>0</v>
      </c>
      <c r="K1443" s="163">
        <v>856</v>
      </c>
      <c r="L1443" s="163">
        <v>0</v>
      </c>
      <c r="M1443" s="163">
        <v>0</v>
      </c>
      <c r="N1443" s="163">
        <v>821</v>
      </c>
      <c r="O1443" s="163">
        <v>144</v>
      </c>
      <c r="P1443" s="163">
        <v>239</v>
      </c>
      <c r="Q1443" s="164">
        <v>13</v>
      </c>
      <c r="R1443" s="164">
        <v>53</v>
      </c>
      <c r="S1443" s="164">
        <v>18.2</v>
      </c>
      <c r="T1443" s="164">
        <v>6.9</v>
      </c>
      <c r="U1443" s="164">
        <v>4</v>
      </c>
      <c r="V1443" s="164">
        <v>3</v>
      </c>
      <c r="W1443" s="165">
        <f t="shared" si="24"/>
        <v>98.100000000000009</v>
      </c>
    </row>
    <row r="1444" spans="1:23" s="161" customFormat="1" ht="15" x14ac:dyDescent="0.3">
      <c r="A1444" s="180" t="s">
        <v>4520</v>
      </c>
      <c r="B1444" s="158" t="s">
        <v>4521</v>
      </c>
      <c r="C1444" s="181" t="s">
        <v>4522</v>
      </c>
      <c r="D1444" s="157" t="s">
        <v>86</v>
      </c>
      <c r="E1444" s="8" t="s">
        <v>5085</v>
      </c>
      <c r="F1444" s="8" t="s">
        <v>5084</v>
      </c>
      <c r="G1444" s="10" t="s">
        <v>72</v>
      </c>
      <c r="H1444" s="10">
        <v>0</v>
      </c>
      <c r="I1444" s="8" t="s">
        <v>73</v>
      </c>
      <c r="J1444" s="72">
        <v>0</v>
      </c>
      <c r="K1444" s="163">
        <v>252</v>
      </c>
      <c r="L1444" s="163">
        <v>0</v>
      </c>
      <c r="M1444" s="163">
        <v>0</v>
      </c>
      <c r="N1444" s="163">
        <v>235</v>
      </c>
      <c r="O1444" s="163">
        <v>53</v>
      </c>
      <c r="P1444" s="163">
        <v>47</v>
      </c>
      <c r="Q1444" s="164">
        <v>6</v>
      </c>
      <c r="R1444" s="164">
        <v>13</v>
      </c>
      <c r="S1444" s="164">
        <v>3</v>
      </c>
      <c r="T1444" s="164">
        <v>1</v>
      </c>
      <c r="U1444" s="164">
        <v>2</v>
      </c>
      <c r="V1444" s="164">
        <v>3</v>
      </c>
      <c r="W1444" s="165">
        <f t="shared" si="24"/>
        <v>28</v>
      </c>
    </row>
    <row r="1445" spans="1:23" s="161" customFormat="1" ht="15" x14ac:dyDescent="0.3">
      <c r="A1445" s="180" t="s">
        <v>4523</v>
      </c>
      <c r="B1445" s="158" t="s">
        <v>4524</v>
      </c>
      <c r="C1445" s="181" t="s">
        <v>4525</v>
      </c>
      <c r="D1445" s="157" t="s">
        <v>86</v>
      </c>
      <c r="E1445" s="8" t="s">
        <v>5085</v>
      </c>
      <c r="F1445" s="8" t="s">
        <v>5084</v>
      </c>
      <c r="G1445" s="10" t="s">
        <v>72</v>
      </c>
      <c r="H1445" s="10">
        <v>0</v>
      </c>
      <c r="I1445" s="8" t="s">
        <v>73</v>
      </c>
      <c r="J1445" s="72">
        <v>0</v>
      </c>
      <c r="K1445" s="163">
        <v>386</v>
      </c>
      <c r="L1445" s="163">
        <v>0</v>
      </c>
      <c r="M1445" s="163">
        <v>0</v>
      </c>
      <c r="N1445" s="163">
        <v>327</v>
      </c>
      <c r="O1445" s="163">
        <v>75</v>
      </c>
      <c r="P1445" s="163">
        <v>91</v>
      </c>
      <c r="Q1445" s="164">
        <v>2</v>
      </c>
      <c r="R1445" s="164">
        <v>26</v>
      </c>
      <c r="S1445" s="164">
        <v>5.6</v>
      </c>
      <c r="T1445" s="164">
        <v>8</v>
      </c>
      <c r="U1445" s="164">
        <v>3</v>
      </c>
      <c r="V1445" s="164">
        <v>4.5999999999999996</v>
      </c>
      <c r="W1445" s="165">
        <f t="shared" si="24"/>
        <v>49.2</v>
      </c>
    </row>
    <row r="1446" spans="1:23" s="161" customFormat="1" ht="15" x14ac:dyDescent="0.3">
      <c r="A1446" s="180" t="s">
        <v>4526</v>
      </c>
      <c r="B1446" s="158" t="s">
        <v>4527</v>
      </c>
      <c r="C1446" s="181" t="s">
        <v>4528</v>
      </c>
      <c r="D1446" s="157" t="s">
        <v>212</v>
      </c>
      <c r="E1446" s="8" t="s">
        <v>5082</v>
      </c>
      <c r="F1446" s="8" t="s">
        <v>5083</v>
      </c>
      <c r="G1446" s="10" t="s">
        <v>72</v>
      </c>
      <c r="H1446" s="10">
        <v>0</v>
      </c>
      <c r="I1446" s="8" t="s">
        <v>73</v>
      </c>
      <c r="J1446" s="72">
        <v>0</v>
      </c>
      <c r="K1446" s="163">
        <v>286</v>
      </c>
      <c r="L1446" s="163">
        <v>0</v>
      </c>
      <c r="M1446" s="163">
        <v>0</v>
      </c>
      <c r="N1446" s="163">
        <v>249</v>
      </c>
      <c r="O1446" s="163">
        <v>55</v>
      </c>
      <c r="P1446" s="163">
        <v>66</v>
      </c>
      <c r="Q1446" s="164">
        <v>13</v>
      </c>
      <c r="R1446" s="164">
        <v>14</v>
      </c>
      <c r="S1446" s="164">
        <v>8.8000000000000007</v>
      </c>
      <c r="T1446" s="164">
        <v>2</v>
      </c>
      <c r="U1446" s="164">
        <v>2</v>
      </c>
      <c r="V1446" s="164">
        <v>3</v>
      </c>
      <c r="W1446" s="165">
        <f t="shared" si="24"/>
        <v>42.8</v>
      </c>
    </row>
    <row r="1447" spans="1:23" s="161" customFormat="1" ht="15" x14ac:dyDescent="0.3">
      <c r="A1447" s="180" t="s">
        <v>4529</v>
      </c>
      <c r="B1447" s="158" t="s">
        <v>4530</v>
      </c>
      <c r="C1447" s="181" t="s">
        <v>4531</v>
      </c>
      <c r="D1447" s="157" t="s">
        <v>212</v>
      </c>
      <c r="E1447" s="8" t="s">
        <v>5082</v>
      </c>
      <c r="F1447" s="8" t="s">
        <v>5083</v>
      </c>
      <c r="G1447" s="10" t="s">
        <v>72</v>
      </c>
      <c r="H1447" s="10">
        <v>0</v>
      </c>
      <c r="I1447" s="8" t="s">
        <v>73</v>
      </c>
      <c r="J1447" s="72">
        <v>0</v>
      </c>
      <c r="K1447" s="163">
        <v>574</v>
      </c>
      <c r="L1447" s="163">
        <v>0</v>
      </c>
      <c r="M1447" s="163">
        <v>0</v>
      </c>
      <c r="N1447" s="163">
        <v>498</v>
      </c>
      <c r="O1447" s="163">
        <v>80</v>
      </c>
      <c r="P1447" s="163">
        <v>153</v>
      </c>
      <c r="Q1447" s="164">
        <v>14</v>
      </c>
      <c r="R1447" s="164">
        <v>33</v>
      </c>
      <c r="S1447" s="164">
        <v>16.899999999999999</v>
      </c>
      <c r="T1447" s="164">
        <v>4</v>
      </c>
      <c r="U1447" s="164">
        <v>5</v>
      </c>
      <c r="V1447" s="164">
        <v>3</v>
      </c>
      <c r="W1447" s="165">
        <f t="shared" si="24"/>
        <v>75.900000000000006</v>
      </c>
    </row>
    <row r="1448" spans="1:23" s="161" customFormat="1" ht="15" x14ac:dyDescent="0.3">
      <c r="A1448" s="180" t="s">
        <v>4532</v>
      </c>
      <c r="B1448" s="158" t="s">
        <v>4533</v>
      </c>
      <c r="C1448" s="181" t="s">
        <v>4534</v>
      </c>
      <c r="D1448" s="157" t="s">
        <v>86</v>
      </c>
      <c r="E1448" s="8" t="s">
        <v>5085</v>
      </c>
      <c r="F1448" s="8" t="s">
        <v>5084</v>
      </c>
      <c r="G1448" s="10" t="s">
        <v>72</v>
      </c>
      <c r="H1448" s="10">
        <v>0</v>
      </c>
      <c r="I1448" s="8" t="s">
        <v>73</v>
      </c>
      <c r="J1448" s="72">
        <v>0</v>
      </c>
      <c r="K1448" s="163">
        <v>607</v>
      </c>
      <c r="L1448" s="163">
        <v>0</v>
      </c>
      <c r="M1448" s="163">
        <v>0</v>
      </c>
      <c r="N1448" s="163">
        <v>430</v>
      </c>
      <c r="O1448" s="163">
        <v>14</v>
      </c>
      <c r="P1448" s="163">
        <v>102</v>
      </c>
      <c r="Q1448" s="164">
        <v>7</v>
      </c>
      <c r="R1448" s="164">
        <v>29</v>
      </c>
      <c r="S1448" s="164">
        <v>8.5</v>
      </c>
      <c r="T1448" s="164">
        <v>3</v>
      </c>
      <c r="U1448" s="164">
        <v>4</v>
      </c>
      <c r="V1448" s="164">
        <v>4</v>
      </c>
      <c r="W1448" s="165">
        <f t="shared" si="24"/>
        <v>55.5</v>
      </c>
    </row>
    <row r="1449" spans="1:23" s="161" customFormat="1" ht="15" x14ac:dyDescent="0.3">
      <c r="A1449" s="180" t="s">
        <v>4535</v>
      </c>
      <c r="B1449" s="158" t="s">
        <v>4536</v>
      </c>
      <c r="C1449" s="181" t="s">
        <v>4537</v>
      </c>
      <c r="D1449" s="157" t="s">
        <v>86</v>
      </c>
      <c r="E1449" s="8" t="s">
        <v>5085</v>
      </c>
      <c r="F1449" s="8" t="s">
        <v>5084</v>
      </c>
      <c r="G1449" s="10" t="s">
        <v>72</v>
      </c>
      <c r="H1449" s="10">
        <v>0</v>
      </c>
      <c r="I1449" s="8" t="s">
        <v>73</v>
      </c>
      <c r="J1449" s="72">
        <v>0</v>
      </c>
      <c r="K1449" s="163">
        <v>381</v>
      </c>
      <c r="L1449" s="163">
        <v>0</v>
      </c>
      <c r="M1449" s="163">
        <v>0</v>
      </c>
      <c r="N1449" s="163">
        <v>306</v>
      </c>
      <c r="O1449" s="163">
        <v>53</v>
      </c>
      <c r="P1449" s="163">
        <v>89</v>
      </c>
      <c r="Q1449" s="164">
        <v>4</v>
      </c>
      <c r="R1449" s="164">
        <v>22</v>
      </c>
      <c r="S1449" s="164">
        <v>9.9</v>
      </c>
      <c r="T1449" s="164">
        <v>2</v>
      </c>
      <c r="U1449" s="164">
        <v>3</v>
      </c>
      <c r="V1449" s="164">
        <v>2</v>
      </c>
      <c r="W1449" s="165">
        <f t="shared" si="24"/>
        <v>42.9</v>
      </c>
    </row>
    <row r="1450" spans="1:23" s="161" customFormat="1" ht="15" x14ac:dyDescent="0.3">
      <c r="A1450" s="180" t="s">
        <v>4538</v>
      </c>
      <c r="B1450" s="158" t="s">
        <v>4539</v>
      </c>
      <c r="C1450" s="181" t="s">
        <v>4540</v>
      </c>
      <c r="D1450" s="157" t="s">
        <v>211</v>
      </c>
      <c r="E1450" s="8" t="s">
        <v>71</v>
      </c>
      <c r="F1450" s="8" t="s">
        <v>5081</v>
      </c>
      <c r="G1450" s="10" t="s">
        <v>72</v>
      </c>
      <c r="H1450" s="10">
        <v>0</v>
      </c>
      <c r="I1450" s="8" t="s">
        <v>73</v>
      </c>
      <c r="J1450" s="72">
        <v>0</v>
      </c>
      <c r="K1450" s="163">
        <v>621</v>
      </c>
      <c r="L1450" s="163">
        <v>0</v>
      </c>
      <c r="M1450" s="163">
        <v>0</v>
      </c>
      <c r="N1450" s="163">
        <v>614</v>
      </c>
      <c r="O1450" s="163">
        <v>170</v>
      </c>
      <c r="P1450" s="163">
        <v>107</v>
      </c>
      <c r="Q1450" s="164">
        <v>4</v>
      </c>
      <c r="R1450" s="164">
        <v>40</v>
      </c>
      <c r="S1450" s="164">
        <v>10.6</v>
      </c>
      <c r="T1450" s="164">
        <v>2</v>
      </c>
      <c r="U1450" s="164">
        <v>3</v>
      </c>
      <c r="V1450" s="164">
        <v>4</v>
      </c>
      <c r="W1450" s="165">
        <f t="shared" si="24"/>
        <v>63.6</v>
      </c>
    </row>
    <row r="1451" spans="1:23" s="161" customFormat="1" ht="30" x14ac:dyDescent="0.3">
      <c r="A1451" s="180" t="s">
        <v>4541</v>
      </c>
      <c r="B1451" s="158" t="s">
        <v>4542</v>
      </c>
      <c r="C1451" s="181" t="s">
        <v>4543</v>
      </c>
      <c r="D1451" s="157" t="s">
        <v>86</v>
      </c>
      <c r="E1451" s="8" t="s">
        <v>5085</v>
      </c>
      <c r="F1451" s="8" t="s">
        <v>5084</v>
      </c>
      <c r="G1451" s="10" t="s">
        <v>72</v>
      </c>
      <c r="H1451" s="10">
        <v>0</v>
      </c>
      <c r="I1451" s="8" t="s">
        <v>73</v>
      </c>
      <c r="J1451" s="72">
        <v>0</v>
      </c>
      <c r="K1451" s="163">
        <v>469</v>
      </c>
      <c r="L1451" s="163">
        <v>0</v>
      </c>
      <c r="M1451" s="163">
        <v>0</v>
      </c>
      <c r="N1451" s="163">
        <v>327</v>
      </c>
      <c r="O1451" s="163">
        <v>28</v>
      </c>
      <c r="P1451" s="163">
        <v>114</v>
      </c>
      <c r="Q1451" s="164">
        <v>14</v>
      </c>
      <c r="R1451" s="164">
        <v>19</v>
      </c>
      <c r="S1451" s="164">
        <v>7.6</v>
      </c>
      <c r="T1451" s="164">
        <v>3</v>
      </c>
      <c r="U1451" s="164">
        <v>4</v>
      </c>
      <c r="V1451" s="164">
        <v>4</v>
      </c>
      <c r="W1451" s="165">
        <f t="shared" si="24"/>
        <v>51.6</v>
      </c>
    </row>
    <row r="1452" spans="1:23" s="161" customFormat="1" ht="15" x14ac:dyDescent="0.3">
      <c r="A1452" s="180" t="s">
        <v>4544</v>
      </c>
      <c r="B1452" s="158" t="s">
        <v>4545</v>
      </c>
      <c r="C1452" s="181" t="s">
        <v>4546</v>
      </c>
      <c r="D1452" s="157" t="s">
        <v>211</v>
      </c>
      <c r="E1452" s="8" t="s">
        <v>71</v>
      </c>
      <c r="F1452" s="8" t="s">
        <v>5081</v>
      </c>
      <c r="G1452" s="10" t="s">
        <v>72</v>
      </c>
      <c r="H1452" s="10">
        <v>0</v>
      </c>
      <c r="I1452" s="8" t="s">
        <v>73</v>
      </c>
      <c r="J1452" s="72">
        <v>0</v>
      </c>
      <c r="K1452" s="163">
        <v>504</v>
      </c>
      <c r="L1452" s="163">
        <v>0</v>
      </c>
      <c r="M1452" s="163">
        <v>0</v>
      </c>
      <c r="N1452" s="163">
        <v>484</v>
      </c>
      <c r="O1452" s="163">
        <v>102</v>
      </c>
      <c r="P1452" s="163">
        <v>112</v>
      </c>
      <c r="Q1452" s="164">
        <v>10</v>
      </c>
      <c r="R1452" s="164">
        <v>37</v>
      </c>
      <c r="S1452" s="164">
        <v>13.7</v>
      </c>
      <c r="T1452" s="164">
        <v>4.9000000000000004</v>
      </c>
      <c r="U1452" s="164">
        <v>2</v>
      </c>
      <c r="V1452" s="164">
        <v>4</v>
      </c>
      <c r="W1452" s="165">
        <f t="shared" si="24"/>
        <v>71.600000000000009</v>
      </c>
    </row>
    <row r="1453" spans="1:23" s="161" customFormat="1" ht="15" x14ac:dyDescent="0.3">
      <c r="A1453" s="180" t="s">
        <v>4547</v>
      </c>
      <c r="B1453" s="158" t="s">
        <v>4548</v>
      </c>
      <c r="C1453" s="181" t="s">
        <v>4549</v>
      </c>
      <c r="D1453" s="157" t="s">
        <v>212</v>
      </c>
      <c r="E1453" s="8" t="s">
        <v>5082</v>
      </c>
      <c r="F1453" s="8" t="s">
        <v>5083</v>
      </c>
      <c r="G1453" s="10" t="s">
        <v>72</v>
      </c>
      <c r="H1453" s="10">
        <v>0</v>
      </c>
      <c r="I1453" s="8" t="s">
        <v>73</v>
      </c>
      <c r="J1453" s="72">
        <v>0</v>
      </c>
      <c r="K1453" s="163">
        <v>241</v>
      </c>
      <c r="L1453" s="163">
        <v>0</v>
      </c>
      <c r="M1453" s="163">
        <v>0</v>
      </c>
      <c r="N1453" s="163">
        <v>225</v>
      </c>
      <c r="O1453" s="163">
        <v>25</v>
      </c>
      <c r="P1453" s="163">
        <v>76</v>
      </c>
      <c r="Q1453" s="164">
        <v>9</v>
      </c>
      <c r="R1453" s="164">
        <v>21</v>
      </c>
      <c r="S1453" s="164">
        <v>7.3</v>
      </c>
      <c r="T1453" s="164">
        <v>3</v>
      </c>
      <c r="U1453" s="164">
        <v>2</v>
      </c>
      <c r="V1453" s="164">
        <v>3</v>
      </c>
      <c r="W1453" s="165">
        <f t="shared" si="24"/>
        <v>45.3</v>
      </c>
    </row>
    <row r="1454" spans="1:23" s="161" customFormat="1" ht="15" x14ac:dyDescent="0.3">
      <c r="A1454" s="180" t="s">
        <v>4550</v>
      </c>
      <c r="B1454" s="158" t="s">
        <v>4551</v>
      </c>
      <c r="C1454" s="181" t="s">
        <v>4552</v>
      </c>
      <c r="D1454" s="157" t="s">
        <v>86</v>
      </c>
      <c r="E1454" s="8" t="s">
        <v>5085</v>
      </c>
      <c r="F1454" s="8" t="s">
        <v>5084</v>
      </c>
      <c r="G1454" s="10" t="s">
        <v>72</v>
      </c>
      <c r="H1454" s="10">
        <v>0</v>
      </c>
      <c r="I1454" s="8" t="s">
        <v>73</v>
      </c>
      <c r="J1454" s="72">
        <v>0</v>
      </c>
      <c r="K1454" s="163">
        <v>397</v>
      </c>
      <c r="L1454" s="163">
        <v>0</v>
      </c>
      <c r="M1454" s="163">
        <v>0</v>
      </c>
      <c r="N1454" s="163">
        <v>374</v>
      </c>
      <c r="O1454" s="163">
        <v>69</v>
      </c>
      <c r="P1454" s="163">
        <v>110</v>
      </c>
      <c r="Q1454" s="164">
        <v>11</v>
      </c>
      <c r="R1454" s="164">
        <v>27</v>
      </c>
      <c r="S1454" s="164">
        <v>3</v>
      </c>
      <c r="T1454" s="164">
        <v>3</v>
      </c>
      <c r="U1454" s="164">
        <v>3</v>
      </c>
      <c r="V1454" s="164">
        <v>5</v>
      </c>
      <c r="W1454" s="165">
        <f t="shared" si="24"/>
        <v>52</v>
      </c>
    </row>
    <row r="1455" spans="1:23" s="161" customFormat="1" ht="15" x14ac:dyDescent="0.3">
      <c r="A1455" s="180" t="s">
        <v>4553</v>
      </c>
      <c r="B1455" s="158" t="s">
        <v>4554</v>
      </c>
      <c r="C1455" s="181" t="s">
        <v>4555</v>
      </c>
      <c r="D1455" s="157" t="s">
        <v>212</v>
      </c>
      <c r="E1455" s="8" t="s">
        <v>5082</v>
      </c>
      <c r="F1455" s="8" t="s">
        <v>5083</v>
      </c>
      <c r="G1455" s="10" t="s">
        <v>72</v>
      </c>
      <c r="H1455" s="10">
        <v>0</v>
      </c>
      <c r="I1455" s="8" t="s">
        <v>73</v>
      </c>
      <c r="J1455" s="72">
        <v>0</v>
      </c>
      <c r="K1455" s="163">
        <v>255</v>
      </c>
      <c r="L1455" s="163">
        <v>0</v>
      </c>
      <c r="M1455" s="163">
        <v>0</v>
      </c>
      <c r="N1455" s="163">
        <v>232</v>
      </c>
      <c r="O1455" s="163">
        <v>71</v>
      </c>
      <c r="P1455" s="163">
        <v>69</v>
      </c>
      <c r="Q1455" s="164">
        <v>10</v>
      </c>
      <c r="R1455" s="164">
        <v>16</v>
      </c>
      <c r="S1455" s="164">
        <v>6.2</v>
      </c>
      <c r="T1455" s="164">
        <v>2</v>
      </c>
      <c r="U1455" s="164">
        <v>1</v>
      </c>
      <c r="V1455" s="164">
        <v>5</v>
      </c>
      <c r="W1455" s="165">
        <f t="shared" si="24"/>
        <v>40.200000000000003</v>
      </c>
    </row>
    <row r="1456" spans="1:23" s="161" customFormat="1" ht="15" x14ac:dyDescent="0.3">
      <c r="A1456" s="180" t="s">
        <v>4556</v>
      </c>
      <c r="B1456" s="158" t="s">
        <v>4557</v>
      </c>
      <c r="C1456" s="181" t="s">
        <v>4558</v>
      </c>
      <c r="D1456" s="157" t="s">
        <v>86</v>
      </c>
      <c r="E1456" s="8" t="s">
        <v>5085</v>
      </c>
      <c r="F1456" s="8" t="s">
        <v>5084</v>
      </c>
      <c r="G1456" s="10" t="s">
        <v>72</v>
      </c>
      <c r="H1456" s="10">
        <v>0</v>
      </c>
      <c r="I1456" s="8" t="s">
        <v>73</v>
      </c>
      <c r="J1456" s="72">
        <v>0</v>
      </c>
      <c r="K1456" s="163">
        <v>457</v>
      </c>
      <c r="L1456" s="163">
        <v>0</v>
      </c>
      <c r="M1456" s="163">
        <v>0</v>
      </c>
      <c r="N1456" s="163">
        <v>338</v>
      </c>
      <c r="O1456" s="163">
        <v>29</v>
      </c>
      <c r="P1456" s="163">
        <v>111</v>
      </c>
      <c r="Q1456" s="164">
        <v>7</v>
      </c>
      <c r="R1456" s="164">
        <v>23</v>
      </c>
      <c r="S1456" s="164">
        <v>10.4</v>
      </c>
      <c r="T1456" s="164">
        <v>2</v>
      </c>
      <c r="U1456" s="164">
        <v>3</v>
      </c>
      <c r="V1456" s="164">
        <v>4</v>
      </c>
      <c r="W1456" s="165">
        <f t="shared" si="24"/>
        <v>49.4</v>
      </c>
    </row>
    <row r="1457" spans="1:23" s="161" customFormat="1" ht="15" x14ac:dyDescent="0.3">
      <c r="A1457" s="180" t="s">
        <v>4559</v>
      </c>
      <c r="B1457" s="158" t="s">
        <v>4560</v>
      </c>
      <c r="C1457" s="181" t="s">
        <v>4561</v>
      </c>
      <c r="D1457" s="157" t="s">
        <v>211</v>
      </c>
      <c r="E1457" s="8" t="s">
        <v>71</v>
      </c>
      <c r="F1457" s="8" t="s">
        <v>5081</v>
      </c>
      <c r="G1457" s="10" t="s">
        <v>72</v>
      </c>
      <c r="H1457" s="10">
        <v>0</v>
      </c>
      <c r="I1457" s="8" t="s">
        <v>73</v>
      </c>
      <c r="J1457" s="72">
        <v>0</v>
      </c>
      <c r="K1457" s="163">
        <v>573</v>
      </c>
      <c r="L1457" s="163">
        <v>14</v>
      </c>
      <c r="M1457" s="163">
        <v>1</v>
      </c>
      <c r="N1457" s="163">
        <v>513</v>
      </c>
      <c r="O1457" s="163">
        <v>83</v>
      </c>
      <c r="P1457" s="163">
        <v>168</v>
      </c>
      <c r="Q1457" s="164">
        <v>3</v>
      </c>
      <c r="R1457" s="164">
        <v>44</v>
      </c>
      <c r="S1457" s="164">
        <v>19.600000000000001</v>
      </c>
      <c r="T1457" s="164">
        <v>6.8</v>
      </c>
      <c r="U1457" s="164">
        <v>3</v>
      </c>
      <c r="V1457" s="164">
        <v>6</v>
      </c>
      <c r="W1457" s="165">
        <f t="shared" si="24"/>
        <v>82.399999999999991</v>
      </c>
    </row>
    <row r="1458" spans="1:23" s="161" customFormat="1" ht="15" x14ac:dyDescent="0.3">
      <c r="A1458" s="180" t="s">
        <v>4562</v>
      </c>
      <c r="B1458" s="158" t="s">
        <v>4563</v>
      </c>
      <c r="C1458" s="181" t="s">
        <v>4564</v>
      </c>
      <c r="D1458" s="157" t="s">
        <v>212</v>
      </c>
      <c r="E1458" s="8" t="s">
        <v>5082</v>
      </c>
      <c r="F1458" s="8" t="s">
        <v>5083</v>
      </c>
      <c r="G1458" s="10" t="s">
        <v>72</v>
      </c>
      <c r="H1458" s="10">
        <v>0</v>
      </c>
      <c r="I1458" s="8" t="s">
        <v>73</v>
      </c>
      <c r="J1458" s="72">
        <v>0</v>
      </c>
      <c r="K1458" s="163">
        <v>249</v>
      </c>
      <c r="L1458" s="163">
        <v>0</v>
      </c>
      <c r="M1458" s="163">
        <v>0</v>
      </c>
      <c r="N1458" s="163">
        <v>236</v>
      </c>
      <c r="O1458" s="163">
        <v>65</v>
      </c>
      <c r="P1458" s="163">
        <v>63</v>
      </c>
      <c r="Q1458" s="164">
        <v>9</v>
      </c>
      <c r="R1458" s="164">
        <v>12</v>
      </c>
      <c r="S1458" s="164">
        <v>6.7</v>
      </c>
      <c r="T1458" s="164">
        <v>3.9</v>
      </c>
      <c r="U1458" s="164">
        <v>3</v>
      </c>
      <c r="V1458" s="164">
        <v>3</v>
      </c>
      <c r="W1458" s="165">
        <f t="shared" si="24"/>
        <v>37.599999999999994</v>
      </c>
    </row>
    <row r="1459" spans="1:23" s="161" customFormat="1" ht="15" x14ac:dyDescent="0.3">
      <c r="A1459" s="180" t="s">
        <v>4565</v>
      </c>
      <c r="B1459" s="158" t="s">
        <v>4566</v>
      </c>
      <c r="C1459" s="181" t="s">
        <v>4567</v>
      </c>
      <c r="D1459" s="157" t="s">
        <v>212</v>
      </c>
      <c r="E1459" s="8" t="s">
        <v>5082</v>
      </c>
      <c r="F1459" s="8" t="s">
        <v>5083</v>
      </c>
      <c r="G1459" s="10" t="s">
        <v>72</v>
      </c>
      <c r="H1459" s="10">
        <v>0</v>
      </c>
      <c r="I1459" s="8" t="s">
        <v>73</v>
      </c>
      <c r="J1459" s="72">
        <v>0</v>
      </c>
      <c r="K1459" s="163">
        <v>499</v>
      </c>
      <c r="L1459" s="163">
        <v>0</v>
      </c>
      <c r="M1459" s="163">
        <v>0</v>
      </c>
      <c r="N1459" s="163">
        <v>469</v>
      </c>
      <c r="O1459" s="163">
        <v>134</v>
      </c>
      <c r="P1459" s="163">
        <v>153</v>
      </c>
      <c r="Q1459" s="164">
        <v>20</v>
      </c>
      <c r="R1459" s="164">
        <v>21</v>
      </c>
      <c r="S1459" s="164">
        <v>20</v>
      </c>
      <c r="T1459" s="164">
        <v>4.9000000000000004</v>
      </c>
      <c r="U1459" s="164">
        <v>4</v>
      </c>
      <c r="V1459" s="164">
        <v>4</v>
      </c>
      <c r="W1459" s="165">
        <f t="shared" si="24"/>
        <v>73.900000000000006</v>
      </c>
    </row>
    <row r="1460" spans="1:23" s="161" customFormat="1" ht="15" x14ac:dyDescent="0.3">
      <c r="A1460" s="180" t="s">
        <v>4568</v>
      </c>
      <c r="B1460" s="158" t="s">
        <v>4569</v>
      </c>
      <c r="C1460" s="181" t="s">
        <v>4570</v>
      </c>
      <c r="D1460" s="157" t="s">
        <v>212</v>
      </c>
      <c r="E1460" s="8" t="s">
        <v>5082</v>
      </c>
      <c r="F1460" s="8" t="s">
        <v>5083</v>
      </c>
      <c r="G1460" s="10" t="s">
        <v>72</v>
      </c>
      <c r="H1460" s="10">
        <v>0</v>
      </c>
      <c r="I1460" s="8" t="s">
        <v>73</v>
      </c>
      <c r="J1460" s="72">
        <v>0</v>
      </c>
      <c r="K1460" s="163">
        <v>300</v>
      </c>
      <c r="L1460" s="163">
        <v>0</v>
      </c>
      <c r="M1460" s="163">
        <v>0</v>
      </c>
      <c r="N1460" s="163">
        <v>298</v>
      </c>
      <c r="O1460" s="163">
        <v>36</v>
      </c>
      <c r="P1460" s="163">
        <v>98</v>
      </c>
      <c r="Q1460" s="164">
        <v>11</v>
      </c>
      <c r="R1460" s="164">
        <v>25</v>
      </c>
      <c r="S1460" s="164">
        <v>15.7</v>
      </c>
      <c r="T1460" s="164">
        <v>1</v>
      </c>
      <c r="U1460" s="164">
        <v>2</v>
      </c>
      <c r="V1460" s="164">
        <v>3</v>
      </c>
      <c r="W1460" s="165">
        <f t="shared" si="24"/>
        <v>57.7</v>
      </c>
    </row>
    <row r="1461" spans="1:23" s="161" customFormat="1" ht="15" x14ac:dyDescent="0.3">
      <c r="A1461" s="180" t="s">
        <v>4571</v>
      </c>
      <c r="B1461" s="158" t="s">
        <v>4572</v>
      </c>
      <c r="C1461" s="181" t="s">
        <v>4573</v>
      </c>
      <c r="D1461" s="157" t="s">
        <v>211</v>
      </c>
      <c r="E1461" s="8" t="s">
        <v>71</v>
      </c>
      <c r="F1461" s="8" t="s">
        <v>5081</v>
      </c>
      <c r="G1461" s="10" t="s">
        <v>72</v>
      </c>
      <c r="H1461" s="10">
        <v>0</v>
      </c>
      <c r="I1461" s="8" t="s">
        <v>73</v>
      </c>
      <c r="J1461" s="72">
        <v>0</v>
      </c>
      <c r="K1461" s="163">
        <v>470</v>
      </c>
      <c r="L1461" s="163">
        <v>46</v>
      </c>
      <c r="M1461" s="163">
        <v>3</v>
      </c>
      <c r="N1461" s="163">
        <v>305</v>
      </c>
      <c r="O1461" s="163">
        <v>11</v>
      </c>
      <c r="P1461" s="163">
        <v>93</v>
      </c>
      <c r="Q1461" s="164">
        <v>1</v>
      </c>
      <c r="R1461" s="164">
        <v>34</v>
      </c>
      <c r="S1461" s="164">
        <v>19.600000000000001</v>
      </c>
      <c r="T1461" s="164">
        <v>5.7</v>
      </c>
      <c r="U1461" s="164">
        <v>2</v>
      </c>
      <c r="V1461" s="164">
        <v>3</v>
      </c>
      <c r="W1461" s="165">
        <f t="shared" si="24"/>
        <v>65.300000000000011</v>
      </c>
    </row>
    <row r="1462" spans="1:23" s="161" customFormat="1" ht="15" x14ac:dyDescent="0.3">
      <c r="A1462" s="180" t="s">
        <v>4574</v>
      </c>
      <c r="B1462" s="158" t="s">
        <v>4575</v>
      </c>
      <c r="C1462" s="181" t="s">
        <v>4576</v>
      </c>
      <c r="D1462" s="157" t="s">
        <v>211</v>
      </c>
      <c r="E1462" s="8" t="s">
        <v>71</v>
      </c>
      <c r="F1462" s="8" t="s">
        <v>5081</v>
      </c>
      <c r="G1462" s="10" t="s">
        <v>72</v>
      </c>
      <c r="H1462" s="10">
        <v>0</v>
      </c>
      <c r="I1462" s="8" t="s">
        <v>73</v>
      </c>
      <c r="J1462" s="72">
        <v>0</v>
      </c>
      <c r="K1462" s="163">
        <v>654</v>
      </c>
      <c r="L1462" s="163">
        <v>0</v>
      </c>
      <c r="M1462" s="163">
        <v>0</v>
      </c>
      <c r="N1462" s="163">
        <v>583</v>
      </c>
      <c r="O1462" s="163">
        <v>93</v>
      </c>
      <c r="P1462" s="163">
        <v>140</v>
      </c>
      <c r="Q1462" s="164">
        <v>4</v>
      </c>
      <c r="R1462" s="164">
        <v>50</v>
      </c>
      <c r="S1462" s="164">
        <v>25</v>
      </c>
      <c r="T1462" s="164">
        <v>7.8</v>
      </c>
      <c r="U1462" s="164">
        <v>4</v>
      </c>
      <c r="V1462" s="164">
        <v>4</v>
      </c>
      <c r="W1462" s="165">
        <f t="shared" si="24"/>
        <v>94.8</v>
      </c>
    </row>
    <row r="1463" spans="1:23" s="161" customFormat="1" ht="30" x14ac:dyDescent="0.3">
      <c r="A1463" s="180" t="s">
        <v>4577</v>
      </c>
      <c r="B1463" s="158" t="s">
        <v>4578</v>
      </c>
      <c r="C1463" s="181" t="s">
        <v>4579</v>
      </c>
      <c r="D1463" s="157" t="s">
        <v>211</v>
      </c>
      <c r="E1463" s="8" t="s">
        <v>71</v>
      </c>
      <c r="F1463" s="8" t="s">
        <v>5081</v>
      </c>
      <c r="G1463" s="10" t="s">
        <v>72</v>
      </c>
      <c r="H1463" s="10">
        <v>0</v>
      </c>
      <c r="I1463" s="8" t="s">
        <v>73</v>
      </c>
      <c r="J1463" s="72">
        <v>0</v>
      </c>
      <c r="K1463" s="163">
        <v>359</v>
      </c>
      <c r="L1463" s="163">
        <v>0</v>
      </c>
      <c r="M1463" s="163">
        <v>0</v>
      </c>
      <c r="N1463" s="163">
        <v>307</v>
      </c>
      <c r="O1463" s="163">
        <v>139</v>
      </c>
      <c r="P1463" s="163">
        <v>74</v>
      </c>
      <c r="Q1463" s="164">
        <v>12</v>
      </c>
      <c r="R1463" s="164">
        <v>22</v>
      </c>
      <c r="S1463" s="164">
        <v>11.2</v>
      </c>
      <c r="T1463" s="164">
        <v>3.9</v>
      </c>
      <c r="U1463" s="164">
        <v>2</v>
      </c>
      <c r="V1463" s="164">
        <v>3</v>
      </c>
      <c r="W1463" s="165">
        <f t="shared" si="24"/>
        <v>54.1</v>
      </c>
    </row>
    <row r="1464" spans="1:23" s="161" customFormat="1" ht="15" x14ac:dyDescent="0.3">
      <c r="A1464" s="180" t="s">
        <v>4580</v>
      </c>
      <c r="B1464" s="158" t="s">
        <v>4581</v>
      </c>
      <c r="C1464" s="181" t="s">
        <v>4582</v>
      </c>
      <c r="D1464" s="157" t="s">
        <v>212</v>
      </c>
      <c r="E1464" s="8" t="s">
        <v>5082</v>
      </c>
      <c r="F1464" s="8" t="s">
        <v>5083</v>
      </c>
      <c r="G1464" s="10" t="s">
        <v>72</v>
      </c>
      <c r="H1464" s="10">
        <v>0</v>
      </c>
      <c r="I1464" s="8" t="s">
        <v>73</v>
      </c>
      <c r="J1464" s="72">
        <v>0</v>
      </c>
      <c r="K1464" s="163">
        <v>270</v>
      </c>
      <c r="L1464" s="163">
        <v>0</v>
      </c>
      <c r="M1464" s="163">
        <v>0</v>
      </c>
      <c r="N1464" s="163">
        <v>251</v>
      </c>
      <c r="O1464" s="163">
        <v>13</v>
      </c>
      <c r="P1464" s="163">
        <v>64</v>
      </c>
      <c r="Q1464" s="164">
        <v>2</v>
      </c>
      <c r="R1464" s="164">
        <v>18</v>
      </c>
      <c r="S1464" s="164">
        <v>4</v>
      </c>
      <c r="T1464" s="164">
        <v>1</v>
      </c>
      <c r="U1464" s="164">
        <v>2</v>
      </c>
      <c r="V1464" s="164">
        <v>3</v>
      </c>
      <c r="W1464" s="165">
        <f t="shared" si="24"/>
        <v>30</v>
      </c>
    </row>
    <row r="1465" spans="1:23" s="161" customFormat="1" ht="15" x14ac:dyDescent="0.3">
      <c r="A1465" s="180" t="s">
        <v>4583</v>
      </c>
      <c r="B1465" s="158" t="s">
        <v>4584</v>
      </c>
      <c r="C1465" s="181" t="s">
        <v>4585</v>
      </c>
      <c r="D1465" s="157" t="s">
        <v>211</v>
      </c>
      <c r="E1465" s="8" t="s">
        <v>71</v>
      </c>
      <c r="F1465" s="8" t="s">
        <v>5081</v>
      </c>
      <c r="G1465" s="10" t="s">
        <v>72</v>
      </c>
      <c r="H1465" s="10">
        <v>0</v>
      </c>
      <c r="I1465" s="8" t="s">
        <v>73</v>
      </c>
      <c r="J1465" s="72">
        <v>0</v>
      </c>
      <c r="K1465" s="163">
        <v>633</v>
      </c>
      <c r="L1465" s="163">
        <v>62</v>
      </c>
      <c r="M1465" s="163">
        <v>2</v>
      </c>
      <c r="N1465" s="163">
        <v>604</v>
      </c>
      <c r="O1465" s="163">
        <v>109</v>
      </c>
      <c r="P1465" s="163">
        <v>94</v>
      </c>
      <c r="Q1465" s="164">
        <v>13</v>
      </c>
      <c r="R1465" s="164">
        <v>42</v>
      </c>
      <c r="S1465" s="164">
        <v>18.399999999999999</v>
      </c>
      <c r="T1465" s="164">
        <v>5.9</v>
      </c>
      <c r="U1465" s="164">
        <v>3</v>
      </c>
      <c r="V1465" s="164">
        <v>4</v>
      </c>
      <c r="W1465" s="165">
        <f t="shared" si="24"/>
        <v>86.300000000000011</v>
      </c>
    </row>
    <row r="1466" spans="1:23" s="161" customFormat="1" ht="15" x14ac:dyDescent="0.3">
      <c r="A1466" s="180" t="s">
        <v>4586</v>
      </c>
      <c r="B1466" s="158" t="s">
        <v>4587</v>
      </c>
      <c r="C1466" s="181" t="s">
        <v>4588</v>
      </c>
      <c r="D1466" s="157" t="s">
        <v>211</v>
      </c>
      <c r="E1466" s="8" t="s">
        <v>71</v>
      </c>
      <c r="F1466" s="8" t="s">
        <v>5081</v>
      </c>
      <c r="G1466" s="10" t="s">
        <v>72</v>
      </c>
      <c r="H1466" s="10">
        <v>0</v>
      </c>
      <c r="I1466" s="8" t="s">
        <v>73</v>
      </c>
      <c r="J1466" s="72">
        <v>0</v>
      </c>
      <c r="K1466" s="163">
        <v>398</v>
      </c>
      <c r="L1466" s="163">
        <v>0</v>
      </c>
      <c r="M1466" s="163">
        <v>0</v>
      </c>
      <c r="N1466" s="163">
        <v>390</v>
      </c>
      <c r="O1466" s="163">
        <v>197</v>
      </c>
      <c r="P1466" s="163">
        <v>91</v>
      </c>
      <c r="Q1466" s="164">
        <v>16</v>
      </c>
      <c r="R1466" s="164">
        <v>16</v>
      </c>
      <c r="S1466" s="164">
        <v>7.2</v>
      </c>
      <c r="T1466" s="164">
        <v>0.9</v>
      </c>
      <c r="U1466" s="164">
        <v>2</v>
      </c>
      <c r="V1466" s="164">
        <v>2</v>
      </c>
      <c r="W1466" s="165">
        <f t="shared" si="24"/>
        <v>44.1</v>
      </c>
    </row>
    <row r="1467" spans="1:23" s="161" customFormat="1" ht="15" x14ac:dyDescent="0.3">
      <c r="A1467" s="180" t="s">
        <v>4589</v>
      </c>
      <c r="B1467" s="158" t="s">
        <v>4590</v>
      </c>
      <c r="C1467" s="181" t="s">
        <v>4591</v>
      </c>
      <c r="D1467" s="157" t="s">
        <v>86</v>
      </c>
      <c r="E1467" s="8" t="s">
        <v>5085</v>
      </c>
      <c r="F1467" s="8" t="s">
        <v>5084</v>
      </c>
      <c r="G1467" s="10" t="s">
        <v>72</v>
      </c>
      <c r="H1467" s="10">
        <v>0</v>
      </c>
      <c r="I1467" s="8" t="s">
        <v>73</v>
      </c>
      <c r="J1467" s="72">
        <v>0</v>
      </c>
      <c r="K1467" s="163">
        <v>418</v>
      </c>
      <c r="L1467" s="163">
        <v>0</v>
      </c>
      <c r="M1467" s="163">
        <v>0</v>
      </c>
      <c r="N1467" s="163">
        <v>305</v>
      </c>
      <c r="O1467" s="163">
        <v>31</v>
      </c>
      <c r="P1467" s="163">
        <v>117</v>
      </c>
      <c r="Q1467" s="164">
        <v>2</v>
      </c>
      <c r="R1467" s="164">
        <v>32</v>
      </c>
      <c r="S1467" s="164">
        <v>6.2</v>
      </c>
      <c r="T1467" s="164">
        <v>3</v>
      </c>
      <c r="U1467" s="164">
        <v>3</v>
      </c>
      <c r="V1467" s="164">
        <v>6</v>
      </c>
      <c r="W1467" s="165">
        <f t="shared" si="24"/>
        <v>52.2</v>
      </c>
    </row>
    <row r="1468" spans="1:23" s="161" customFormat="1" ht="15" x14ac:dyDescent="0.3">
      <c r="A1468" s="180" t="s">
        <v>4592</v>
      </c>
      <c r="B1468" s="158" t="s">
        <v>4593</v>
      </c>
      <c r="C1468" s="181" t="s">
        <v>4594</v>
      </c>
      <c r="D1468" s="157" t="s">
        <v>212</v>
      </c>
      <c r="E1468" s="8" t="s">
        <v>5082</v>
      </c>
      <c r="F1468" s="8" t="s">
        <v>5083</v>
      </c>
      <c r="G1468" s="10" t="s">
        <v>72</v>
      </c>
      <c r="H1468" s="10">
        <v>0</v>
      </c>
      <c r="I1468" s="8" t="s">
        <v>73</v>
      </c>
      <c r="J1468" s="72">
        <v>0</v>
      </c>
      <c r="K1468" s="163">
        <v>331</v>
      </c>
      <c r="L1468" s="163">
        <v>0</v>
      </c>
      <c r="M1468" s="163">
        <v>0</v>
      </c>
      <c r="N1468" s="163">
        <v>306</v>
      </c>
      <c r="O1468" s="163">
        <v>107</v>
      </c>
      <c r="P1468" s="163">
        <v>80</v>
      </c>
      <c r="Q1468" s="164">
        <v>12</v>
      </c>
      <c r="R1468" s="164">
        <v>27</v>
      </c>
      <c r="S1468" s="164">
        <v>11.7</v>
      </c>
      <c r="T1468" s="164">
        <v>4</v>
      </c>
      <c r="U1468" s="164">
        <v>2</v>
      </c>
      <c r="V1468" s="164">
        <v>4</v>
      </c>
      <c r="W1468" s="165">
        <f t="shared" si="24"/>
        <v>60.7</v>
      </c>
    </row>
    <row r="1469" spans="1:23" s="161" customFormat="1" ht="15" x14ac:dyDescent="0.3">
      <c r="A1469" s="180" t="s">
        <v>4595</v>
      </c>
      <c r="B1469" s="158" t="s">
        <v>4596</v>
      </c>
      <c r="C1469" s="181" t="s">
        <v>4597</v>
      </c>
      <c r="D1469" s="157" t="s">
        <v>211</v>
      </c>
      <c r="E1469" s="8" t="s">
        <v>71</v>
      </c>
      <c r="F1469" s="8" t="s">
        <v>5081</v>
      </c>
      <c r="G1469" s="10" t="s">
        <v>72</v>
      </c>
      <c r="H1469" s="10">
        <v>0</v>
      </c>
      <c r="I1469" s="8" t="s">
        <v>73</v>
      </c>
      <c r="J1469" s="72">
        <v>0</v>
      </c>
      <c r="K1469" s="163">
        <v>293</v>
      </c>
      <c r="L1469" s="163">
        <v>30</v>
      </c>
      <c r="M1469" s="163">
        <v>2</v>
      </c>
      <c r="N1469" s="163">
        <v>285</v>
      </c>
      <c r="O1469" s="163">
        <v>44</v>
      </c>
      <c r="P1469" s="163">
        <v>89</v>
      </c>
      <c r="Q1469" s="164">
        <v>8</v>
      </c>
      <c r="R1469" s="164">
        <v>21</v>
      </c>
      <c r="S1469" s="164">
        <v>18.899999999999999</v>
      </c>
      <c r="T1469" s="164">
        <v>4.9000000000000004</v>
      </c>
      <c r="U1469" s="164">
        <v>2</v>
      </c>
      <c r="V1469" s="164">
        <v>3</v>
      </c>
      <c r="W1469" s="165">
        <f t="shared" si="24"/>
        <v>57.8</v>
      </c>
    </row>
    <row r="1470" spans="1:23" s="161" customFormat="1" ht="15" x14ac:dyDescent="0.3">
      <c r="A1470" s="180" t="s">
        <v>4598</v>
      </c>
      <c r="B1470" s="158" t="s">
        <v>4599</v>
      </c>
      <c r="C1470" s="181" t="s">
        <v>4600</v>
      </c>
      <c r="D1470" s="157" t="s">
        <v>213</v>
      </c>
      <c r="E1470" s="8" t="s">
        <v>71</v>
      </c>
      <c r="F1470" s="8" t="s">
        <v>5083</v>
      </c>
      <c r="G1470" s="10" t="s">
        <v>72</v>
      </c>
      <c r="H1470" s="10">
        <v>0</v>
      </c>
      <c r="I1470" s="8" t="s">
        <v>73</v>
      </c>
      <c r="J1470" s="72">
        <v>0</v>
      </c>
      <c r="K1470" s="163">
        <v>223</v>
      </c>
      <c r="L1470" s="163">
        <v>0</v>
      </c>
      <c r="M1470" s="163">
        <v>0</v>
      </c>
      <c r="N1470" s="163">
        <v>218</v>
      </c>
      <c r="O1470" s="163">
        <v>35</v>
      </c>
      <c r="P1470" s="163">
        <v>47</v>
      </c>
      <c r="Q1470" s="164">
        <v>1</v>
      </c>
      <c r="R1470" s="164">
        <v>16</v>
      </c>
      <c r="S1470" s="164">
        <v>8</v>
      </c>
      <c r="T1470" s="164">
        <v>1.9</v>
      </c>
      <c r="U1470" s="164">
        <v>2</v>
      </c>
      <c r="V1470" s="164">
        <v>2</v>
      </c>
      <c r="W1470" s="165">
        <f t="shared" si="24"/>
        <v>30.9</v>
      </c>
    </row>
    <row r="1471" spans="1:23" s="161" customFormat="1" ht="15" x14ac:dyDescent="0.3">
      <c r="A1471" s="180" t="s">
        <v>4601</v>
      </c>
      <c r="B1471" s="158" t="s">
        <v>4602</v>
      </c>
      <c r="C1471" s="181" t="s">
        <v>4603</v>
      </c>
      <c r="D1471" s="157" t="s">
        <v>212</v>
      </c>
      <c r="E1471" s="8" t="s">
        <v>5082</v>
      </c>
      <c r="F1471" s="8" t="s">
        <v>5083</v>
      </c>
      <c r="G1471" s="10" t="s">
        <v>72</v>
      </c>
      <c r="H1471" s="10">
        <v>0</v>
      </c>
      <c r="I1471" s="8" t="s">
        <v>73</v>
      </c>
      <c r="J1471" s="72">
        <v>0</v>
      </c>
      <c r="K1471" s="163">
        <v>387</v>
      </c>
      <c r="L1471" s="163">
        <v>0</v>
      </c>
      <c r="M1471" s="163">
        <v>0</v>
      </c>
      <c r="N1471" s="163">
        <v>349</v>
      </c>
      <c r="O1471" s="163">
        <v>34</v>
      </c>
      <c r="P1471" s="163">
        <v>102</v>
      </c>
      <c r="Q1471" s="164">
        <v>11</v>
      </c>
      <c r="R1471" s="164">
        <v>17</v>
      </c>
      <c r="S1471" s="164">
        <v>5.6</v>
      </c>
      <c r="T1471" s="164">
        <v>1</v>
      </c>
      <c r="U1471" s="164">
        <v>1</v>
      </c>
      <c r="V1471" s="164">
        <v>3</v>
      </c>
      <c r="W1471" s="165">
        <f t="shared" si="24"/>
        <v>38.6</v>
      </c>
    </row>
    <row r="1472" spans="1:23" s="161" customFormat="1" ht="30" x14ac:dyDescent="0.3">
      <c r="A1472" s="180" t="s">
        <v>4604</v>
      </c>
      <c r="B1472" s="158" t="s">
        <v>4605</v>
      </c>
      <c r="C1472" s="181" t="s">
        <v>4606</v>
      </c>
      <c r="D1472" s="157" t="s">
        <v>212</v>
      </c>
      <c r="E1472" s="8" t="s">
        <v>5082</v>
      </c>
      <c r="F1472" s="8" t="s">
        <v>5083</v>
      </c>
      <c r="G1472" s="10" t="s">
        <v>72</v>
      </c>
      <c r="H1472" s="10">
        <v>0</v>
      </c>
      <c r="I1472" s="8" t="s">
        <v>73</v>
      </c>
      <c r="J1472" s="72">
        <v>0</v>
      </c>
      <c r="K1472" s="163">
        <v>229</v>
      </c>
      <c r="L1472" s="163">
        <v>0</v>
      </c>
      <c r="M1472" s="163">
        <v>0</v>
      </c>
      <c r="N1472" s="163">
        <v>225</v>
      </c>
      <c r="O1472" s="163">
        <v>40</v>
      </c>
      <c r="P1472" s="163">
        <v>62</v>
      </c>
      <c r="Q1472" s="164">
        <v>14</v>
      </c>
      <c r="R1472" s="164">
        <v>12</v>
      </c>
      <c r="S1472" s="164">
        <v>11.6</v>
      </c>
      <c r="T1472" s="164">
        <v>2</v>
      </c>
      <c r="U1472" s="164">
        <v>2</v>
      </c>
      <c r="V1472" s="164">
        <v>3</v>
      </c>
      <c r="W1472" s="165">
        <f t="shared" si="24"/>
        <v>44.6</v>
      </c>
    </row>
    <row r="1473" spans="1:23" s="161" customFormat="1" ht="30" x14ac:dyDescent="0.3">
      <c r="A1473" s="180" t="s">
        <v>4607</v>
      </c>
      <c r="B1473" s="158" t="s">
        <v>4608</v>
      </c>
      <c r="C1473" s="181" t="s">
        <v>4609</v>
      </c>
      <c r="D1473" s="157" t="s">
        <v>86</v>
      </c>
      <c r="E1473" s="8" t="s">
        <v>5085</v>
      </c>
      <c r="F1473" s="8" t="s">
        <v>5084</v>
      </c>
      <c r="G1473" s="10" t="s">
        <v>72</v>
      </c>
      <c r="H1473" s="10">
        <v>0</v>
      </c>
      <c r="I1473" s="8" t="s">
        <v>73</v>
      </c>
      <c r="J1473" s="72">
        <v>0</v>
      </c>
      <c r="K1473" s="163">
        <v>236</v>
      </c>
      <c r="L1473" s="163">
        <v>0</v>
      </c>
      <c r="M1473" s="163">
        <v>0</v>
      </c>
      <c r="N1473" s="163">
        <v>218</v>
      </c>
      <c r="O1473" s="163">
        <v>11</v>
      </c>
      <c r="P1473" s="163">
        <v>34</v>
      </c>
      <c r="Q1473" s="164">
        <v>0</v>
      </c>
      <c r="R1473" s="164">
        <v>14</v>
      </c>
      <c r="S1473" s="164">
        <v>7.9</v>
      </c>
      <c r="T1473" s="164">
        <v>1</v>
      </c>
      <c r="U1473" s="164">
        <v>1</v>
      </c>
      <c r="V1473" s="164">
        <v>5</v>
      </c>
      <c r="W1473" s="165">
        <f t="shared" si="24"/>
        <v>28.9</v>
      </c>
    </row>
    <row r="1474" spans="1:23" s="161" customFormat="1" ht="15" x14ac:dyDescent="0.3">
      <c r="A1474" s="180" t="s">
        <v>4610</v>
      </c>
      <c r="B1474" s="158" t="s">
        <v>4611</v>
      </c>
      <c r="C1474" s="181" t="s">
        <v>4612</v>
      </c>
      <c r="D1474" s="157" t="s">
        <v>86</v>
      </c>
      <c r="E1474" s="8" t="s">
        <v>5085</v>
      </c>
      <c r="F1474" s="8" t="s">
        <v>5084</v>
      </c>
      <c r="G1474" s="10" t="s">
        <v>72</v>
      </c>
      <c r="H1474" s="10">
        <v>0</v>
      </c>
      <c r="I1474" s="8" t="s">
        <v>73</v>
      </c>
      <c r="J1474" s="72">
        <v>0</v>
      </c>
      <c r="K1474" s="163">
        <v>487</v>
      </c>
      <c r="L1474" s="163">
        <v>0</v>
      </c>
      <c r="M1474" s="163">
        <v>0</v>
      </c>
      <c r="N1474" s="163">
        <v>425</v>
      </c>
      <c r="O1474" s="163">
        <v>62</v>
      </c>
      <c r="P1474" s="163">
        <v>110</v>
      </c>
      <c r="Q1474" s="164">
        <v>17</v>
      </c>
      <c r="R1474" s="164">
        <v>20</v>
      </c>
      <c r="S1474" s="164">
        <v>9.6</v>
      </c>
      <c r="T1474" s="164">
        <v>5</v>
      </c>
      <c r="U1474" s="164">
        <v>3</v>
      </c>
      <c r="V1474" s="164">
        <v>3</v>
      </c>
      <c r="W1474" s="165">
        <f t="shared" si="24"/>
        <v>57.6</v>
      </c>
    </row>
    <row r="1475" spans="1:23" s="161" customFormat="1" ht="15" x14ac:dyDescent="0.3">
      <c r="A1475" s="180" t="s">
        <v>4613</v>
      </c>
      <c r="B1475" s="158" t="s">
        <v>4614</v>
      </c>
      <c r="C1475" s="181" t="s">
        <v>4615</v>
      </c>
      <c r="D1475" s="157" t="s">
        <v>212</v>
      </c>
      <c r="E1475" s="8" t="s">
        <v>5082</v>
      </c>
      <c r="F1475" s="8" t="s">
        <v>5083</v>
      </c>
      <c r="G1475" s="10" t="s">
        <v>72</v>
      </c>
      <c r="H1475" s="10">
        <v>0</v>
      </c>
      <c r="I1475" s="8" t="s">
        <v>73</v>
      </c>
      <c r="J1475" s="72">
        <v>0</v>
      </c>
      <c r="K1475" s="163">
        <v>424</v>
      </c>
      <c r="L1475" s="163">
        <v>0</v>
      </c>
      <c r="M1475" s="163">
        <v>0</v>
      </c>
      <c r="N1475" s="163">
        <v>403</v>
      </c>
      <c r="O1475" s="163">
        <v>122</v>
      </c>
      <c r="P1475" s="163">
        <v>106</v>
      </c>
      <c r="Q1475" s="164">
        <v>11</v>
      </c>
      <c r="R1475" s="164">
        <v>28</v>
      </c>
      <c r="S1475" s="164">
        <v>11.8</v>
      </c>
      <c r="T1475" s="164">
        <v>3</v>
      </c>
      <c r="U1475" s="164">
        <v>3</v>
      </c>
      <c r="V1475" s="164">
        <v>4</v>
      </c>
      <c r="W1475" s="165">
        <f t="shared" si="24"/>
        <v>60.8</v>
      </c>
    </row>
    <row r="1476" spans="1:23" s="161" customFormat="1" ht="30" x14ac:dyDescent="0.3">
      <c r="A1476" s="180" t="s">
        <v>4616</v>
      </c>
      <c r="B1476" s="158" t="s">
        <v>4617</v>
      </c>
      <c r="C1476" s="181" t="s">
        <v>4618</v>
      </c>
      <c r="D1476" s="157" t="s">
        <v>85</v>
      </c>
      <c r="E1476" s="8" t="s">
        <v>5082</v>
      </c>
      <c r="F1476" s="8" t="s">
        <v>5084</v>
      </c>
      <c r="G1476" s="10" t="s">
        <v>72</v>
      </c>
      <c r="H1476" s="10">
        <v>0</v>
      </c>
      <c r="I1476" s="8" t="s">
        <v>73</v>
      </c>
      <c r="J1476" s="72">
        <v>0</v>
      </c>
      <c r="K1476" s="163">
        <v>505</v>
      </c>
      <c r="L1476" s="163">
        <v>0</v>
      </c>
      <c r="M1476" s="163">
        <v>0</v>
      </c>
      <c r="N1476" s="163">
        <v>444</v>
      </c>
      <c r="O1476" s="163">
        <v>61</v>
      </c>
      <c r="P1476" s="163">
        <v>96</v>
      </c>
      <c r="Q1476" s="164">
        <v>13</v>
      </c>
      <c r="R1476" s="164">
        <v>24</v>
      </c>
      <c r="S1476" s="164">
        <v>5.6</v>
      </c>
      <c r="T1476" s="164">
        <v>2</v>
      </c>
      <c r="U1476" s="164">
        <v>1</v>
      </c>
      <c r="V1476" s="164">
        <v>3</v>
      </c>
      <c r="W1476" s="165">
        <f t="shared" si="24"/>
        <v>48.6</v>
      </c>
    </row>
    <row r="1477" spans="1:23" s="161" customFormat="1" ht="15" x14ac:dyDescent="0.3">
      <c r="A1477" s="180" t="s">
        <v>4619</v>
      </c>
      <c r="B1477" s="158" t="s">
        <v>4620</v>
      </c>
      <c r="C1477" s="181" t="s">
        <v>4621</v>
      </c>
      <c r="D1477" s="157" t="s">
        <v>212</v>
      </c>
      <c r="E1477" s="8" t="s">
        <v>5082</v>
      </c>
      <c r="F1477" s="8" t="s">
        <v>5083</v>
      </c>
      <c r="G1477" s="10" t="s">
        <v>72</v>
      </c>
      <c r="H1477" s="10">
        <v>0</v>
      </c>
      <c r="I1477" s="8" t="s">
        <v>73</v>
      </c>
      <c r="J1477" s="72">
        <v>0</v>
      </c>
      <c r="K1477" s="163">
        <v>392</v>
      </c>
      <c r="L1477" s="163">
        <v>0</v>
      </c>
      <c r="M1477" s="163">
        <v>0</v>
      </c>
      <c r="N1477" s="163">
        <v>367</v>
      </c>
      <c r="O1477" s="163">
        <v>75</v>
      </c>
      <c r="P1477" s="163">
        <v>84</v>
      </c>
      <c r="Q1477" s="164">
        <v>2</v>
      </c>
      <c r="R1477" s="164">
        <v>25</v>
      </c>
      <c r="S1477" s="164">
        <v>5.6</v>
      </c>
      <c r="T1477" s="164">
        <v>2</v>
      </c>
      <c r="U1477" s="164">
        <v>3</v>
      </c>
      <c r="V1477" s="164">
        <v>2</v>
      </c>
      <c r="W1477" s="165">
        <f t="shared" si="24"/>
        <v>39.6</v>
      </c>
    </row>
    <row r="1478" spans="1:23" s="161" customFormat="1" ht="30" x14ac:dyDescent="0.3">
      <c r="A1478" s="180" t="s">
        <v>4622</v>
      </c>
      <c r="B1478" s="158" t="s">
        <v>4623</v>
      </c>
      <c r="C1478" s="181" t="s">
        <v>4624</v>
      </c>
      <c r="D1478" s="157" t="s">
        <v>85</v>
      </c>
      <c r="E1478" s="8" t="s">
        <v>5082</v>
      </c>
      <c r="F1478" s="8" t="s">
        <v>5084</v>
      </c>
      <c r="G1478" s="10" t="s">
        <v>72</v>
      </c>
      <c r="H1478" s="10">
        <v>0</v>
      </c>
      <c r="I1478" s="8" t="s">
        <v>73</v>
      </c>
      <c r="J1478" s="72">
        <v>0</v>
      </c>
      <c r="K1478" s="163">
        <v>717</v>
      </c>
      <c r="L1478" s="163">
        <v>0</v>
      </c>
      <c r="M1478" s="163">
        <v>0</v>
      </c>
      <c r="N1478" s="163">
        <v>653</v>
      </c>
      <c r="O1478" s="163">
        <v>85</v>
      </c>
      <c r="P1478" s="163">
        <v>178</v>
      </c>
      <c r="Q1478" s="164">
        <v>10</v>
      </c>
      <c r="R1478" s="164">
        <v>41</v>
      </c>
      <c r="S1478" s="164">
        <v>12.6</v>
      </c>
      <c r="T1478" s="164">
        <v>5</v>
      </c>
      <c r="U1478" s="164">
        <v>4</v>
      </c>
      <c r="V1478" s="164">
        <v>5</v>
      </c>
      <c r="W1478" s="165">
        <f t="shared" si="24"/>
        <v>77.599999999999994</v>
      </c>
    </row>
    <row r="1479" spans="1:23" s="161" customFormat="1" ht="30" x14ac:dyDescent="0.3">
      <c r="A1479" s="180" t="s">
        <v>4625</v>
      </c>
      <c r="B1479" s="158" t="s">
        <v>4626</v>
      </c>
      <c r="C1479" s="181" t="s">
        <v>4627</v>
      </c>
      <c r="D1479" s="157" t="s">
        <v>212</v>
      </c>
      <c r="E1479" s="8" t="s">
        <v>5082</v>
      </c>
      <c r="F1479" s="8" t="s">
        <v>5083</v>
      </c>
      <c r="G1479" s="10" t="s">
        <v>72</v>
      </c>
      <c r="H1479" s="10">
        <v>0</v>
      </c>
      <c r="I1479" s="8" t="s">
        <v>73</v>
      </c>
      <c r="J1479" s="72">
        <v>0</v>
      </c>
      <c r="K1479" s="163">
        <v>255</v>
      </c>
      <c r="L1479" s="163">
        <v>0</v>
      </c>
      <c r="M1479" s="163">
        <v>0</v>
      </c>
      <c r="N1479" s="163">
        <v>218</v>
      </c>
      <c r="O1479" s="163">
        <v>86</v>
      </c>
      <c r="P1479" s="163">
        <v>73</v>
      </c>
      <c r="Q1479" s="164">
        <v>6</v>
      </c>
      <c r="R1479" s="164">
        <v>18</v>
      </c>
      <c r="S1479" s="164">
        <v>9.6</v>
      </c>
      <c r="T1479" s="164">
        <v>2</v>
      </c>
      <c r="U1479" s="164">
        <v>2</v>
      </c>
      <c r="V1479" s="164">
        <v>2</v>
      </c>
      <c r="W1479" s="165">
        <f t="shared" si="24"/>
        <v>39.6</v>
      </c>
    </row>
    <row r="1480" spans="1:23" s="161" customFormat="1" ht="15" x14ac:dyDescent="0.3">
      <c r="A1480" s="180" t="s">
        <v>4628</v>
      </c>
      <c r="B1480" s="158" t="s">
        <v>4629</v>
      </c>
      <c r="C1480" s="181" t="s">
        <v>4630</v>
      </c>
      <c r="D1480" s="157" t="s">
        <v>86</v>
      </c>
      <c r="E1480" s="8" t="s">
        <v>5085</v>
      </c>
      <c r="F1480" s="8" t="s">
        <v>5084</v>
      </c>
      <c r="G1480" s="10" t="s">
        <v>72</v>
      </c>
      <c r="H1480" s="10">
        <v>0</v>
      </c>
      <c r="I1480" s="8" t="s">
        <v>73</v>
      </c>
      <c r="J1480" s="72">
        <v>0</v>
      </c>
      <c r="K1480" s="163">
        <v>259</v>
      </c>
      <c r="L1480" s="163">
        <v>0</v>
      </c>
      <c r="M1480" s="163">
        <v>0</v>
      </c>
      <c r="N1480" s="163">
        <v>222</v>
      </c>
      <c r="O1480" s="163">
        <v>76</v>
      </c>
      <c r="P1480" s="163">
        <v>52</v>
      </c>
      <c r="Q1480" s="164">
        <v>9</v>
      </c>
      <c r="R1480" s="164">
        <v>16</v>
      </c>
      <c r="S1480" s="164">
        <v>5.0999999999999996</v>
      </c>
      <c r="T1480" s="164">
        <v>3</v>
      </c>
      <c r="U1480" s="164">
        <v>2</v>
      </c>
      <c r="V1480" s="164">
        <v>3</v>
      </c>
      <c r="W1480" s="165">
        <f t="shared" si="24"/>
        <v>38.1</v>
      </c>
    </row>
    <row r="1481" spans="1:23" s="161" customFormat="1" ht="15" x14ac:dyDescent="0.3">
      <c r="A1481" s="180" t="s">
        <v>4631</v>
      </c>
      <c r="B1481" s="158" t="s">
        <v>4632</v>
      </c>
      <c r="C1481" s="181" t="s">
        <v>4633</v>
      </c>
      <c r="D1481" s="157" t="s">
        <v>212</v>
      </c>
      <c r="E1481" s="8" t="s">
        <v>5082</v>
      </c>
      <c r="F1481" s="8" t="s">
        <v>5083</v>
      </c>
      <c r="G1481" s="10" t="s">
        <v>72</v>
      </c>
      <c r="H1481" s="10">
        <v>0</v>
      </c>
      <c r="I1481" s="8" t="s">
        <v>73</v>
      </c>
      <c r="J1481" s="72">
        <v>0</v>
      </c>
      <c r="K1481" s="163">
        <v>451</v>
      </c>
      <c r="L1481" s="163">
        <v>0</v>
      </c>
      <c r="M1481" s="163">
        <v>0</v>
      </c>
      <c r="N1481" s="163">
        <v>396</v>
      </c>
      <c r="O1481" s="163">
        <v>88</v>
      </c>
      <c r="P1481" s="163">
        <v>105</v>
      </c>
      <c r="Q1481" s="164">
        <v>11</v>
      </c>
      <c r="R1481" s="164">
        <v>25</v>
      </c>
      <c r="S1481" s="164">
        <v>12</v>
      </c>
      <c r="T1481" s="164">
        <v>4</v>
      </c>
      <c r="U1481" s="164">
        <v>3</v>
      </c>
      <c r="V1481" s="164">
        <v>4</v>
      </c>
      <c r="W1481" s="165">
        <f t="shared" si="24"/>
        <v>59</v>
      </c>
    </row>
    <row r="1482" spans="1:23" s="161" customFormat="1" ht="15" x14ac:dyDescent="0.3">
      <c r="A1482" s="180" t="s">
        <v>4634</v>
      </c>
      <c r="B1482" s="158" t="s">
        <v>4635</v>
      </c>
      <c r="C1482" s="181" t="s">
        <v>4636</v>
      </c>
      <c r="D1482" s="157" t="s">
        <v>211</v>
      </c>
      <c r="E1482" s="8" t="s">
        <v>71</v>
      </c>
      <c r="F1482" s="8" t="s">
        <v>5081</v>
      </c>
      <c r="G1482" s="10" t="s">
        <v>72</v>
      </c>
      <c r="H1482" s="10">
        <v>0</v>
      </c>
      <c r="I1482" s="8" t="s">
        <v>73</v>
      </c>
      <c r="J1482" s="72">
        <v>0</v>
      </c>
      <c r="K1482" s="163">
        <v>595</v>
      </c>
      <c r="L1482" s="163">
        <v>46</v>
      </c>
      <c r="M1482" s="163">
        <v>3</v>
      </c>
      <c r="N1482" s="163">
        <v>576</v>
      </c>
      <c r="O1482" s="163">
        <v>131</v>
      </c>
      <c r="P1482" s="163">
        <v>202</v>
      </c>
      <c r="Q1482" s="164">
        <v>9</v>
      </c>
      <c r="R1482" s="164">
        <v>44</v>
      </c>
      <c r="S1482" s="164">
        <v>15.6</v>
      </c>
      <c r="T1482" s="164">
        <v>6.7</v>
      </c>
      <c r="U1482" s="164">
        <v>4</v>
      </c>
      <c r="V1482" s="164">
        <v>4</v>
      </c>
      <c r="W1482" s="165">
        <f t="shared" si="24"/>
        <v>83.3</v>
      </c>
    </row>
    <row r="1483" spans="1:23" s="161" customFormat="1" ht="15" x14ac:dyDescent="0.3">
      <c r="A1483" s="180" t="s">
        <v>4637</v>
      </c>
      <c r="B1483" s="158" t="s">
        <v>4638</v>
      </c>
      <c r="C1483" s="181" t="s">
        <v>4639</v>
      </c>
      <c r="D1483" s="157" t="s">
        <v>86</v>
      </c>
      <c r="E1483" s="8" t="s">
        <v>5085</v>
      </c>
      <c r="F1483" s="8" t="s">
        <v>5084</v>
      </c>
      <c r="G1483" s="10" t="s">
        <v>72</v>
      </c>
      <c r="H1483" s="10">
        <v>0</v>
      </c>
      <c r="I1483" s="8" t="s">
        <v>73</v>
      </c>
      <c r="J1483" s="72">
        <v>0</v>
      </c>
      <c r="K1483" s="163">
        <v>430</v>
      </c>
      <c r="L1483" s="163">
        <v>0</v>
      </c>
      <c r="M1483" s="163">
        <v>0</v>
      </c>
      <c r="N1483" s="163">
        <v>398</v>
      </c>
      <c r="O1483" s="163">
        <v>352</v>
      </c>
      <c r="P1483" s="163">
        <v>19</v>
      </c>
      <c r="Q1483" s="164">
        <v>3</v>
      </c>
      <c r="R1483" s="164">
        <v>27</v>
      </c>
      <c r="S1483" s="164">
        <v>8</v>
      </c>
      <c r="T1483" s="164">
        <v>2</v>
      </c>
      <c r="U1483" s="164">
        <v>3</v>
      </c>
      <c r="V1483" s="164">
        <v>6</v>
      </c>
      <c r="W1483" s="165">
        <f t="shared" ref="W1483:W1546" si="25">SUM(Q1483:V1483)</f>
        <v>49</v>
      </c>
    </row>
    <row r="1484" spans="1:23" s="161" customFormat="1" ht="15" x14ac:dyDescent="0.3">
      <c r="A1484" s="180" t="s">
        <v>4640</v>
      </c>
      <c r="B1484" s="158" t="s">
        <v>4641</v>
      </c>
      <c r="C1484" s="181" t="s">
        <v>4642</v>
      </c>
      <c r="D1484" s="157" t="s">
        <v>212</v>
      </c>
      <c r="E1484" s="8" t="s">
        <v>5082</v>
      </c>
      <c r="F1484" s="8" t="s">
        <v>5083</v>
      </c>
      <c r="G1484" s="10" t="s">
        <v>72</v>
      </c>
      <c r="H1484" s="10">
        <v>0</v>
      </c>
      <c r="I1484" s="8" t="s">
        <v>73</v>
      </c>
      <c r="J1484" s="72">
        <v>0</v>
      </c>
      <c r="K1484" s="163">
        <v>532</v>
      </c>
      <c r="L1484" s="163">
        <v>0</v>
      </c>
      <c r="M1484" s="163">
        <v>0</v>
      </c>
      <c r="N1484" s="163">
        <v>425</v>
      </c>
      <c r="O1484" s="163">
        <v>71</v>
      </c>
      <c r="P1484" s="163">
        <v>142</v>
      </c>
      <c r="Q1484" s="164">
        <v>15</v>
      </c>
      <c r="R1484" s="164">
        <v>27</v>
      </c>
      <c r="S1484" s="164">
        <v>19</v>
      </c>
      <c r="T1484" s="164">
        <v>2</v>
      </c>
      <c r="U1484" s="164">
        <v>2</v>
      </c>
      <c r="V1484" s="164">
        <v>2</v>
      </c>
      <c r="W1484" s="165">
        <f t="shared" si="25"/>
        <v>67</v>
      </c>
    </row>
    <row r="1485" spans="1:23" s="161" customFormat="1" ht="15" x14ac:dyDescent="0.3">
      <c r="A1485" s="180" t="s">
        <v>4643</v>
      </c>
      <c r="B1485" s="158" t="s">
        <v>4644</v>
      </c>
      <c r="C1485" s="181" t="s">
        <v>4645</v>
      </c>
      <c r="D1485" s="157" t="s">
        <v>212</v>
      </c>
      <c r="E1485" s="8" t="s">
        <v>5082</v>
      </c>
      <c r="F1485" s="8" t="s">
        <v>5083</v>
      </c>
      <c r="G1485" s="10" t="s">
        <v>72</v>
      </c>
      <c r="H1485" s="10">
        <v>0</v>
      </c>
      <c r="I1485" s="8" t="s">
        <v>73</v>
      </c>
      <c r="J1485" s="72">
        <v>0</v>
      </c>
      <c r="K1485" s="163">
        <v>543</v>
      </c>
      <c r="L1485" s="163">
        <v>0</v>
      </c>
      <c r="M1485" s="163">
        <v>0</v>
      </c>
      <c r="N1485" s="163">
        <v>496</v>
      </c>
      <c r="O1485" s="163">
        <v>159</v>
      </c>
      <c r="P1485" s="163">
        <v>146</v>
      </c>
      <c r="Q1485" s="164">
        <v>9</v>
      </c>
      <c r="R1485" s="164">
        <v>47</v>
      </c>
      <c r="S1485" s="164">
        <v>12.7</v>
      </c>
      <c r="T1485" s="164">
        <v>4.8</v>
      </c>
      <c r="U1485" s="164">
        <v>3</v>
      </c>
      <c r="V1485" s="164">
        <v>6</v>
      </c>
      <c r="W1485" s="165">
        <f t="shared" si="25"/>
        <v>82.5</v>
      </c>
    </row>
    <row r="1486" spans="1:23" s="161" customFormat="1" ht="15" x14ac:dyDescent="0.3">
      <c r="A1486" s="180" t="s">
        <v>4646</v>
      </c>
      <c r="B1486" s="158" t="s">
        <v>4647</v>
      </c>
      <c r="C1486" s="181" t="s">
        <v>4648</v>
      </c>
      <c r="D1486" s="157" t="s">
        <v>211</v>
      </c>
      <c r="E1486" s="8" t="s">
        <v>71</v>
      </c>
      <c r="F1486" s="8" t="s">
        <v>5081</v>
      </c>
      <c r="G1486" s="10" t="s">
        <v>72</v>
      </c>
      <c r="H1486" s="10">
        <v>0</v>
      </c>
      <c r="I1486" s="8" t="s">
        <v>73</v>
      </c>
      <c r="J1486" s="72">
        <v>0</v>
      </c>
      <c r="K1486" s="163">
        <v>611</v>
      </c>
      <c r="L1486" s="163">
        <v>14</v>
      </c>
      <c r="M1486" s="163">
        <v>1</v>
      </c>
      <c r="N1486" s="163">
        <v>529</v>
      </c>
      <c r="O1486" s="163">
        <v>193</v>
      </c>
      <c r="P1486" s="163">
        <v>162</v>
      </c>
      <c r="Q1486" s="164">
        <v>4</v>
      </c>
      <c r="R1486" s="164">
        <v>44</v>
      </c>
      <c r="S1486" s="164">
        <v>28.9</v>
      </c>
      <c r="T1486" s="164">
        <v>4.8</v>
      </c>
      <c r="U1486" s="164">
        <v>3</v>
      </c>
      <c r="V1486" s="164">
        <v>3</v>
      </c>
      <c r="W1486" s="165">
        <f t="shared" si="25"/>
        <v>87.7</v>
      </c>
    </row>
    <row r="1487" spans="1:23" s="161" customFormat="1" ht="15" x14ac:dyDescent="0.3">
      <c r="A1487" s="180" t="s">
        <v>4649</v>
      </c>
      <c r="B1487" s="158" t="s">
        <v>4650</v>
      </c>
      <c r="C1487" s="181" t="s">
        <v>4651</v>
      </c>
      <c r="D1487" s="157" t="s">
        <v>212</v>
      </c>
      <c r="E1487" s="8" t="s">
        <v>5082</v>
      </c>
      <c r="F1487" s="8" t="s">
        <v>5083</v>
      </c>
      <c r="G1487" s="10" t="s">
        <v>72</v>
      </c>
      <c r="H1487" s="10">
        <v>0</v>
      </c>
      <c r="I1487" s="8" t="s">
        <v>73</v>
      </c>
      <c r="J1487" s="72">
        <v>0</v>
      </c>
      <c r="K1487" s="163">
        <v>268</v>
      </c>
      <c r="L1487" s="163">
        <v>0</v>
      </c>
      <c r="M1487" s="163">
        <v>0</v>
      </c>
      <c r="N1487" s="163">
        <v>243</v>
      </c>
      <c r="O1487" s="163">
        <v>41</v>
      </c>
      <c r="P1487" s="163">
        <v>78</v>
      </c>
      <c r="Q1487" s="164">
        <v>12</v>
      </c>
      <c r="R1487" s="164">
        <v>22</v>
      </c>
      <c r="S1487" s="164">
        <v>4</v>
      </c>
      <c r="T1487" s="164">
        <v>3</v>
      </c>
      <c r="U1487" s="164">
        <v>2</v>
      </c>
      <c r="V1487" s="164">
        <v>5</v>
      </c>
      <c r="W1487" s="165">
        <f t="shared" si="25"/>
        <v>48</v>
      </c>
    </row>
    <row r="1488" spans="1:23" s="161" customFormat="1" ht="15" x14ac:dyDescent="0.3">
      <c r="A1488" s="180" t="s">
        <v>4652</v>
      </c>
      <c r="B1488" s="158" t="s">
        <v>4653</v>
      </c>
      <c r="C1488" s="181" t="s">
        <v>4654</v>
      </c>
      <c r="D1488" s="157" t="s">
        <v>85</v>
      </c>
      <c r="E1488" s="8" t="s">
        <v>5082</v>
      </c>
      <c r="F1488" s="8" t="s">
        <v>5084</v>
      </c>
      <c r="G1488" s="10" t="s">
        <v>72</v>
      </c>
      <c r="H1488" s="10">
        <v>0</v>
      </c>
      <c r="I1488" s="8" t="s">
        <v>73</v>
      </c>
      <c r="J1488" s="72">
        <v>0</v>
      </c>
      <c r="K1488" s="163">
        <v>501</v>
      </c>
      <c r="L1488" s="163">
        <v>0</v>
      </c>
      <c r="M1488" s="163">
        <v>0</v>
      </c>
      <c r="N1488" s="163">
        <v>489</v>
      </c>
      <c r="O1488" s="163">
        <v>333</v>
      </c>
      <c r="P1488" s="163">
        <v>35</v>
      </c>
      <c r="Q1488" s="164">
        <v>8</v>
      </c>
      <c r="R1488" s="164">
        <v>35</v>
      </c>
      <c r="S1488" s="164">
        <v>4.3</v>
      </c>
      <c r="T1488" s="164">
        <v>3</v>
      </c>
      <c r="U1488" s="164">
        <v>3</v>
      </c>
      <c r="V1488" s="164">
        <v>2</v>
      </c>
      <c r="W1488" s="165">
        <f t="shared" si="25"/>
        <v>55.3</v>
      </c>
    </row>
    <row r="1489" spans="1:23" s="161" customFormat="1" ht="30" x14ac:dyDescent="0.3">
      <c r="A1489" s="180" t="s">
        <v>4655</v>
      </c>
      <c r="B1489" s="158" t="s">
        <v>4656</v>
      </c>
      <c r="C1489" s="181" t="s">
        <v>4657</v>
      </c>
      <c r="D1489" s="157" t="s">
        <v>212</v>
      </c>
      <c r="E1489" s="8" t="s">
        <v>5082</v>
      </c>
      <c r="F1489" s="8" t="s">
        <v>5083</v>
      </c>
      <c r="G1489" s="10" t="s">
        <v>72</v>
      </c>
      <c r="H1489" s="10">
        <v>0</v>
      </c>
      <c r="I1489" s="8" t="s">
        <v>73</v>
      </c>
      <c r="J1489" s="72">
        <v>0</v>
      </c>
      <c r="K1489" s="163">
        <v>302</v>
      </c>
      <c r="L1489" s="163">
        <v>0</v>
      </c>
      <c r="M1489" s="163">
        <v>0</v>
      </c>
      <c r="N1489" s="163">
        <v>285</v>
      </c>
      <c r="O1489" s="163">
        <v>35</v>
      </c>
      <c r="P1489" s="163">
        <v>76</v>
      </c>
      <c r="Q1489" s="164">
        <v>3</v>
      </c>
      <c r="R1489" s="164">
        <v>22</v>
      </c>
      <c r="S1489" s="164">
        <v>11</v>
      </c>
      <c r="T1489" s="164">
        <v>1</v>
      </c>
      <c r="U1489" s="164">
        <v>2</v>
      </c>
      <c r="V1489" s="164">
        <v>2</v>
      </c>
      <c r="W1489" s="165">
        <f t="shared" si="25"/>
        <v>41</v>
      </c>
    </row>
    <row r="1490" spans="1:23" s="161" customFormat="1" ht="15" x14ac:dyDescent="0.3">
      <c r="A1490" s="180" t="s">
        <v>4658</v>
      </c>
      <c r="B1490" s="158" t="s">
        <v>4659</v>
      </c>
      <c r="C1490" s="181" t="s">
        <v>4660</v>
      </c>
      <c r="D1490" s="157" t="s">
        <v>211</v>
      </c>
      <c r="E1490" s="8" t="s">
        <v>71</v>
      </c>
      <c r="F1490" s="8" t="s">
        <v>5081</v>
      </c>
      <c r="G1490" s="10" t="s">
        <v>72</v>
      </c>
      <c r="H1490" s="10">
        <v>0</v>
      </c>
      <c r="I1490" s="8" t="s">
        <v>73</v>
      </c>
      <c r="J1490" s="72">
        <v>0</v>
      </c>
      <c r="K1490" s="163">
        <v>352</v>
      </c>
      <c r="L1490" s="163">
        <v>30</v>
      </c>
      <c r="M1490" s="163">
        <v>4</v>
      </c>
      <c r="N1490" s="163">
        <v>186</v>
      </c>
      <c r="O1490" s="163">
        <v>10</v>
      </c>
      <c r="P1490" s="163">
        <v>70</v>
      </c>
      <c r="Q1490" s="164">
        <v>8</v>
      </c>
      <c r="R1490" s="164">
        <v>19</v>
      </c>
      <c r="S1490" s="164">
        <v>11.9</v>
      </c>
      <c r="T1490" s="164">
        <v>2.5</v>
      </c>
      <c r="U1490" s="164">
        <v>2</v>
      </c>
      <c r="V1490" s="164">
        <v>3</v>
      </c>
      <c r="W1490" s="165">
        <f t="shared" si="25"/>
        <v>46.4</v>
      </c>
    </row>
    <row r="1491" spans="1:23" s="161" customFormat="1" ht="15" x14ac:dyDescent="0.3">
      <c r="A1491" s="180" t="s">
        <v>4661</v>
      </c>
      <c r="B1491" s="158" t="s">
        <v>4662</v>
      </c>
      <c r="C1491" s="181" t="s">
        <v>4663</v>
      </c>
      <c r="D1491" s="157" t="s">
        <v>86</v>
      </c>
      <c r="E1491" s="8" t="s">
        <v>5085</v>
      </c>
      <c r="F1491" s="8" t="s">
        <v>5084</v>
      </c>
      <c r="G1491" s="10" t="s">
        <v>72</v>
      </c>
      <c r="H1491" s="10">
        <v>0</v>
      </c>
      <c r="I1491" s="8" t="s">
        <v>73</v>
      </c>
      <c r="J1491" s="72">
        <v>0</v>
      </c>
      <c r="K1491" s="163">
        <v>341</v>
      </c>
      <c r="L1491" s="163">
        <v>0</v>
      </c>
      <c r="M1491" s="163">
        <v>0</v>
      </c>
      <c r="N1491" s="163">
        <v>259</v>
      </c>
      <c r="O1491" s="163">
        <v>45</v>
      </c>
      <c r="P1491" s="163">
        <v>78</v>
      </c>
      <c r="Q1491" s="164">
        <v>5</v>
      </c>
      <c r="R1491" s="164">
        <v>24</v>
      </c>
      <c r="S1491" s="164">
        <v>6.9</v>
      </c>
      <c r="T1491" s="164">
        <v>1</v>
      </c>
      <c r="U1491" s="164">
        <v>3</v>
      </c>
      <c r="V1491" s="164">
        <v>2</v>
      </c>
      <c r="W1491" s="165">
        <f t="shared" si="25"/>
        <v>41.9</v>
      </c>
    </row>
    <row r="1492" spans="1:23" s="161" customFormat="1" ht="15" x14ac:dyDescent="0.3">
      <c r="A1492" s="180" t="s">
        <v>4664</v>
      </c>
      <c r="B1492" s="158" t="s">
        <v>4665</v>
      </c>
      <c r="C1492" s="181" t="s">
        <v>4666</v>
      </c>
      <c r="D1492" s="157" t="s">
        <v>86</v>
      </c>
      <c r="E1492" s="8" t="s">
        <v>5085</v>
      </c>
      <c r="F1492" s="8" t="s">
        <v>5084</v>
      </c>
      <c r="G1492" s="10" t="s">
        <v>72</v>
      </c>
      <c r="H1492" s="10">
        <v>0</v>
      </c>
      <c r="I1492" s="8" t="s">
        <v>73</v>
      </c>
      <c r="J1492" s="72">
        <v>0</v>
      </c>
      <c r="K1492" s="163">
        <v>437</v>
      </c>
      <c r="L1492" s="163">
        <v>0</v>
      </c>
      <c r="M1492" s="163">
        <v>0</v>
      </c>
      <c r="N1492" s="163">
        <v>350</v>
      </c>
      <c r="O1492" s="163">
        <v>71</v>
      </c>
      <c r="P1492" s="163">
        <v>117</v>
      </c>
      <c r="Q1492" s="164">
        <v>9</v>
      </c>
      <c r="R1492" s="164">
        <v>25</v>
      </c>
      <c r="S1492" s="164">
        <v>11</v>
      </c>
      <c r="T1492" s="164">
        <v>4</v>
      </c>
      <c r="U1492" s="164">
        <v>3</v>
      </c>
      <c r="V1492" s="164">
        <v>3</v>
      </c>
      <c r="W1492" s="165">
        <f t="shared" si="25"/>
        <v>55</v>
      </c>
    </row>
    <row r="1493" spans="1:23" s="161" customFormat="1" ht="15" x14ac:dyDescent="0.3">
      <c r="A1493" s="180" t="s">
        <v>4667</v>
      </c>
      <c r="B1493" s="158" t="s">
        <v>4668</v>
      </c>
      <c r="C1493" s="181" t="s">
        <v>4669</v>
      </c>
      <c r="D1493" s="157" t="s">
        <v>85</v>
      </c>
      <c r="E1493" s="8" t="s">
        <v>5082</v>
      </c>
      <c r="F1493" s="8" t="s">
        <v>5084</v>
      </c>
      <c r="G1493" s="10" t="s">
        <v>72</v>
      </c>
      <c r="H1493" s="10">
        <v>0</v>
      </c>
      <c r="I1493" s="8" t="s">
        <v>73</v>
      </c>
      <c r="J1493" s="72">
        <v>0</v>
      </c>
      <c r="K1493" s="163">
        <v>216</v>
      </c>
      <c r="L1493" s="163">
        <v>0</v>
      </c>
      <c r="M1493" s="163">
        <v>0</v>
      </c>
      <c r="N1493" s="163">
        <v>207</v>
      </c>
      <c r="O1493" s="163">
        <v>77</v>
      </c>
      <c r="P1493" s="163">
        <v>71</v>
      </c>
      <c r="Q1493" s="164">
        <v>11</v>
      </c>
      <c r="R1493" s="164">
        <v>13</v>
      </c>
      <c r="S1493" s="164">
        <v>13.3</v>
      </c>
      <c r="T1493" s="164">
        <v>4</v>
      </c>
      <c r="U1493" s="164">
        <v>3</v>
      </c>
      <c r="V1493" s="164">
        <v>3</v>
      </c>
      <c r="W1493" s="165">
        <f t="shared" si="25"/>
        <v>47.3</v>
      </c>
    </row>
    <row r="1494" spans="1:23" s="161" customFormat="1" ht="15" x14ac:dyDescent="0.3">
      <c r="A1494" s="180" t="s">
        <v>4670</v>
      </c>
      <c r="B1494" s="158" t="s">
        <v>4671</v>
      </c>
      <c r="C1494" s="181" t="s">
        <v>4672</v>
      </c>
      <c r="D1494" s="157" t="s">
        <v>86</v>
      </c>
      <c r="E1494" s="8" t="s">
        <v>5085</v>
      </c>
      <c r="F1494" s="8" t="s">
        <v>5084</v>
      </c>
      <c r="G1494" s="10" t="s">
        <v>72</v>
      </c>
      <c r="H1494" s="10">
        <v>0</v>
      </c>
      <c r="I1494" s="8" t="s">
        <v>73</v>
      </c>
      <c r="J1494" s="72">
        <v>0</v>
      </c>
      <c r="K1494" s="163">
        <v>578</v>
      </c>
      <c r="L1494" s="163">
        <v>0</v>
      </c>
      <c r="M1494" s="163">
        <v>0</v>
      </c>
      <c r="N1494" s="163">
        <v>486</v>
      </c>
      <c r="O1494" s="163">
        <v>112</v>
      </c>
      <c r="P1494" s="163">
        <v>125</v>
      </c>
      <c r="Q1494" s="164">
        <v>17</v>
      </c>
      <c r="R1494" s="164">
        <v>31</v>
      </c>
      <c r="S1494" s="164">
        <v>6.1</v>
      </c>
      <c r="T1494" s="164">
        <v>7</v>
      </c>
      <c r="U1494" s="164">
        <v>3</v>
      </c>
      <c r="V1494" s="164">
        <v>6</v>
      </c>
      <c r="W1494" s="165">
        <f t="shared" si="25"/>
        <v>70.099999999999994</v>
      </c>
    </row>
    <row r="1495" spans="1:23" s="161" customFormat="1" ht="15" x14ac:dyDescent="0.3">
      <c r="A1495" s="180" t="s">
        <v>4673</v>
      </c>
      <c r="B1495" s="158" t="s">
        <v>4674</v>
      </c>
      <c r="C1495" s="181" t="s">
        <v>4675</v>
      </c>
      <c r="D1495" s="157" t="s">
        <v>5079</v>
      </c>
      <c r="E1495" s="8" t="s">
        <v>92</v>
      </c>
      <c r="F1495" s="8" t="s">
        <v>92</v>
      </c>
      <c r="G1495" s="10" t="s">
        <v>72</v>
      </c>
      <c r="H1495" s="10">
        <v>0</v>
      </c>
      <c r="I1495" s="8" t="s">
        <v>73</v>
      </c>
      <c r="J1495" s="72">
        <v>0</v>
      </c>
      <c r="K1495" s="163">
        <v>452</v>
      </c>
      <c r="L1495" s="163">
        <v>0</v>
      </c>
      <c r="M1495" s="163">
        <v>0</v>
      </c>
      <c r="N1495" s="163">
        <v>421</v>
      </c>
      <c r="O1495" s="163">
        <v>68</v>
      </c>
      <c r="P1495" s="163">
        <v>452</v>
      </c>
      <c r="Q1495" s="164">
        <v>23</v>
      </c>
      <c r="R1495" s="164">
        <v>97</v>
      </c>
      <c r="S1495" s="164">
        <v>138.80000000000001</v>
      </c>
      <c r="T1495" s="164">
        <v>20.3</v>
      </c>
      <c r="U1495" s="164">
        <v>5</v>
      </c>
      <c r="V1495" s="164">
        <v>5</v>
      </c>
      <c r="W1495" s="165">
        <f t="shared" si="25"/>
        <v>289.10000000000002</v>
      </c>
    </row>
    <row r="1496" spans="1:23" s="161" customFormat="1" ht="15" x14ac:dyDescent="0.3">
      <c r="A1496" s="180" t="s">
        <v>4676</v>
      </c>
      <c r="B1496" s="158" t="s">
        <v>4677</v>
      </c>
      <c r="C1496" s="181" t="s">
        <v>4678</v>
      </c>
      <c r="D1496" s="157" t="s">
        <v>86</v>
      </c>
      <c r="E1496" s="8" t="s">
        <v>5085</v>
      </c>
      <c r="F1496" s="8" t="s">
        <v>5084</v>
      </c>
      <c r="G1496" s="10" t="s">
        <v>72</v>
      </c>
      <c r="H1496" s="10">
        <v>0</v>
      </c>
      <c r="I1496" s="8" t="s">
        <v>73</v>
      </c>
      <c r="J1496" s="72">
        <v>0</v>
      </c>
      <c r="K1496" s="163">
        <v>534</v>
      </c>
      <c r="L1496" s="163">
        <v>0</v>
      </c>
      <c r="M1496" s="163">
        <v>0</v>
      </c>
      <c r="N1496" s="163">
        <v>428</v>
      </c>
      <c r="O1496" s="163">
        <v>154</v>
      </c>
      <c r="P1496" s="163">
        <v>95</v>
      </c>
      <c r="Q1496" s="164">
        <v>23</v>
      </c>
      <c r="R1496" s="164">
        <v>25</v>
      </c>
      <c r="S1496" s="164">
        <v>12</v>
      </c>
      <c r="T1496" s="164">
        <v>4</v>
      </c>
      <c r="U1496" s="164">
        <v>3</v>
      </c>
      <c r="V1496" s="164">
        <v>3</v>
      </c>
      <c r="W1496" s="165">
        <f t="shared" si="25"/>
        <v>70</v>
      </c>
    </row>
    <row r="1497" spans="1:23" s="161" customFormat="1" ht="15" x14ac:dyDescent="0.3">
      <c r="A1497" s="180" t="s">
        <v>4679</v>
      </c>
      <c r="B1497" s="158" t="s">
        <v>4680</v>
      </c>
      <c r="C1497" s="181" t="s">
        <v>4681</v>
      </c>
      <c r="D1497" s="157" t="s">
        <v>212</v>
      </c>
      <c r="E1497" s="8" t="s">
        <v>5082</v>
      </c>
      <c r="F1497" s="8" t="s">
        <v>5083</v>
      </c>
      <c r="G1497" s="10" t="s">
        <v>72</v>
      </c>
      <c r="H1497" s="10">
        <v>0</v>
      </c>
      <c r="I1497" s="8" t="s">
        <v>73</v>
      </c>
      <c r="J1497" s="72">
        <v>0</v>
      </c>
      <c r="K1497" s="163">
        <v>329</v>
      </c>
      <c r="L1497" s="163">
        <v>0</v>
      </c>
      <c r="M1497" s="163">
        <v>0</v>
      </c>
      <c r="N1497" s="163">
        <v>270</v>
      </c>
      <c r="O1497" s="163">
        <v>17</v>
      </c>
      <c r="P1497" s="163">
        <v>69</v>
      </c>
      <c r="Q1497" s="164">
        <v>9</v>
      </c>
      <c r="R1497" s="164">
        <v>20</v>
      </c>
      <c r="S1497" s="164">
        <v>6.8</v>
      </c>
      <c r="T1497" s="164">
        <v>2</v>
      </c>
      <c r="U1497" s="164">
        <v>2</v>
      </c>
      <c r="V1497" s="164">
        <v>2</v>
      </c>
      <c r="W1497" s="165">
        <f t="shared" si="25"/>
        <v>41.8</v>
      </c>
    </row>
    <row r="1498" spans="1:23" s="161" customFormat="1" ht="15" x14ac:dyDescent="0.3">
      <c r="A1498" s="180" t="s">
        <v>4682</v>
      </c>
      <c r="B1498" s="158" t="s">
        <v>4683</v>
      </c>
      <c r="C1498" s="181" t="s">
        <v>4684</v>
      </c>
      <c r="D1498" s="157" t="s">
        <v>211</v>
      </c>
      <c r="E1498" s="8" t="s">
        <v>71</v>
      </c>
      <c r="F1498" s="8" t="s">
        <v>5081</v>
      </c>
      <c r="G1498" s="10" t="s">
        <v>72</v>
      </c>
      <c r="H1498" s="10">
        <v>0</v>
      </c>
      <c r="I1498" s="8" t="s">
        <v>73</v>
      </c>
      <c r="J1498" s="72">
        <v>0</v>
      </c>
      <c r="K1498" s="163">
        <v>391</v>
      </c>
      <c r="L1498" s="163">
        <v>30</v>
      </c>
      <c r="M1498" s="163">
        <v>2</v>
      </c>
      <c r="N1498" s="163">
        <v>329</v>
      </c>
      <c r="O1498" s="163">
        <v>87</v>
      </c>
      <c r="P1498" s="163">
        <v>54</v>
      </c>
      <c r="Q1498" s="164">
        <v>4</v>
      </c>
      <c r="R1498" s="164">
        <v>27</v>
      </c>
      <c r="S1498" s="164">
        <v>8.5</v>
      </c>
      <c r="T1498" s="164">
        <v>1</v>
      </c>
      <c r="U1498" s="164">
        <v>1</v>
      </c>
      <c r="V1498" s="164">
        <v>2</v>
      </c>
      <c r="W1498" s="165">
        <f t="shared" si="25"/>
        <v>43.5</v>
      </c>
    </row>
    <row r="1499" spans="1:23" s="161" customFormat="1" ht="15" x14ac:dyDescent="0.3">
      <c r="A1499" s="180" t="s">
        <v>4685</v>
      </c>
      <c r="B1499" s="158" t="s">
        <v>4686</v>
      </c>
      <c r="C1499" s="181" t="s">
        <v>4687</v>
      </c>
      <c r="D1499" s="157" t="s">
        <v>211</v>
      </c>
      <c r="E1499" s="8" t="s">
        <v>71</v>
      </c>
      <c r="F1499" s="8" t="s">
        <v>5081</v>
      </c>
      <c r="G1499" s="10" t="s">
        <v>72</v>
      </c>
      <c r="H1499" s="10">
        <v>0</v>
      </c>
      <c r="I1499" s="8" t="s">
        <v>73</v>
      </c>
      <c r="J1499" s="72">
        <v>0</v>
      </c>
      <c r="K1499" s="163">
        <v>361</v>
      </c>
      <c r="L1499" s="163">
        <v>27</v>
      </c>
      <c r="M1499" s="163">
        <v>1</v>
      </c>
      <c r="N1499" s="163">
        <v>324</v>
      </c>
      <c r="O1499" s="163">
        <v>68</v>
      </c>
      <c r="P1499" s="163">
        <v>75</v>
      </c>
      <c r="Q1499" s="164">
        <v>8</v>
      </c>
      <c r="R1499" s="164">
        <v>20</v>
      </c>
      <c r="S1499" s="164">
        <v>10.199999999999999</v>
      </c>
      <c r="T1499" s="164">
        <v>3</v>
      </c>
      <c r="U1499" s="164">
        <v>1</v>
      </c>
      <c r="V1499" s="164">
        <v>0</v>
      </c>
      <c r="W1499" s="165">
        <f t="shared" si="25"/>
        <v>42.2</v>
      </c>
    </row>
    <row r="1500" spans="1:23" s="161" customFormat="1" ht="15" x14ac:dyDescent="0.3">
      <c r="A1500" s="180" t="s">
        <v>4688</v>
      </c>
      <c r="B1500" s="158" t="s">
        <v>3536</v>
      </c>
      <c r="C1500" s="181" t="s">
        <v>4689</v>
      </c>
      <c r="D1500" s="157" t="s">
        <v>211</v>
      </c>
      <c r="E1500" s="8" t="s">
        <v>71</v>
      </c>
      <c r="F1500" s="8" t="s">
        <v>5081</v>
      </c>
      <c r="G1500" s="10" t="s">
        <v>72</v>
      </c>
      <c r="H1500" s="10">
        <v>0</v>
      </c>
      <c r="I1500" s="8" t="s">
        <v>73</v>
      </c>
      <c r="J1500" s="72">
        <v>0</v>
      </c>
      <c r="K1500" s="163">
        <v>437</v>
      </c>
      <c r="L1500" s="163">
        <v>47</v>
      </c>
      <c r="M1500" s="163">
        <v>3</v>
      </c>
      <c r="N1500" s="163">
        <v>412</v>
      </c>
      <c r="O1500" s="163">
        <v>88</v>
      </c>
      <c r="P1500" s="163">
        <v>108</v>
      </c>
      <c r="Q1500" s="164">
        <v>11</v>
      </c>
      <c r="R1500" s="164">
        <v>26</v>
      </c>
      <c r="S1500" s="164">
        <v>16.899999999999999</v>
      </c>
      <c r="T1500" s="164">
        <v>2.9</v>
      </c>
      <c r="U1500" s="164">
        <v>2</v>
      </c>
      <c r="V1500" s="164">
        <v>3</v>
      </c>
      <c r="W1500" s="165">
        <f t="shared" si="25"/>
        <v>61.8</v>
      </c>
    </row>
    <row r="1501" spans="1:23" s="161" customFormat="1" ht="15" x14ac:dyDescent="0.3">
      <c r="A1501" s="180" t="s">
        <v>4690</v>
      </c>
      <c r="B1501" s="158" t="s">
        <v>4691</v>
      </c>
      <c r="C1501" s="181" t="s">
        <v>4692</v>
      </c>
      <c r="D1501" s="157" t="s">
        <v>212</v>
      </c>
      <c r="E1501" s="8" t="s">
        <v>5082</v>
      </c>
      <c r="F1501" s="8" t="s">
        <v>5083</v>
      </c>
      <c r="G1501" s="10" t="s">
        <v>72</v>
      </c>
      <c r="H1501" s="10">
        <v>0</v>
      </c>
      <c r="I1501" s="8" t="s">
        <v>73</v>
      </c>
      <c r="J1501" s="72">
        <v>0</v>
      </c>
      <c r="K1501" s="163">
        <v>366</v>
      </c>
      <c r="L1501" s="163">
        <v>0</v>
      </c>
      <c r="M1501" s="163">
        <v>0</v>
      </c>
      <c r="N1501" s="163">
        <v>356</v>
      </c>
      <c r="O1501" s="163">
        <v>79</v>
      </c>
      <c r="P1501" s="163">
        <v>95</v>
      </c>
      <c r="Q1501" s="164">
        <v>18</v>
      </c>
      <c r="R1501" s="164">
        <v>26</v>
      </c>
      <c r="S1501" s="164">
        <v>13</v>
      </c>
      <c r="T1501" s="164">
        <v>2.9</v>
      </c>
      <c r="U1501" s="164">
        <v>3</v>
      </c>
      <c r="V1501" s="164">
        <v>2</v>
      </c>
      <c r="W1501" s="165">
        <f t="shared" si="25"/>
        <v>64.900000000000006</v>
      </c>
    </row>
    <row r="1502" spans="1:23" s="161" customFormat="1" ht="30" x14ac:dyDescent="0.3">
      <c r="A1502" s="180" t="s">
        <v>4693</v>
      </c>
      <c r="B1502" s="158" t="s">
        <v>4694</v>
      </c>
      <c r="C1502" s="181" t="s">
        <v>4695</v>
      </c>
      <c r="D1502" s="157" t="s">
        <v>212</v>
      </c>
      <c r="E1502" s="8" t="s">
        <v>5082</v>
      </c>
      <c r="F1502" s="8" t="s">
        <v>5083</v>
      </c>
      <c r="G1502" s="10" t="s">
        <v>72</v>
      </c>
      <c r="H1502" s="10">
        <v>0</v>
      </c>
      <c r="I1502" s="8" t="s">
        <v>73</v>
      </c>
      <c r="J1502" s="72">
        <v>0</v>
      </c>
      <c r="K1502" s="163">
        <v>591</v>
      </c>
      <c r="L1502" s="163">
        <v>0</v>
      </c>
      <c r="M1502" s="163">
        <v>0</v>
      </c>
      <c r="N1502" s="163">
        <v>526</v>
      </c>
      <c r="O1502" s="163">
        <v>198</v>
      </c>
      <c r="P1502" s="163">
        <v>151</v>
      </c>
      <c r="Q1502" s="164">
        <v>9</v>
      </c>
      <c r="R1502" s="164">
        <v>52</v>
      </c>
      <c r="S1502" s="164">
        <v>19.8</v>
      </c>
      <c r="T1502" s="164">
        <v>6.9</v>
      </c>
      <c r="U1502" s="164">
        <v>4</v>
      </c>
      <c r="V1502" s="164">
        <v>6</v>
      </c>
      <c r="W1502" s="165">
        <f t="shared" si="25"/>
        <v>97.7</v>
      </c>
    </row>
    <row r="1503" spans="1:23" s="161" customFormat="1" ht="15" x14ac:dyDescent="0.3">
      <c r="A1503" s="180" t="s">
        <v>4696</v>
      </c>
      <c r="B1503" s="158" t="s">
        <v>4697</v>
      </c>
      <c r="C1503" s="181" t="s">
        <v>4698</v>
      </c>
      <c r="D1503" s="157" t="s">
        <v>86</v>
      </c>
      <c r="E1503" s="8" t="s">
        <v>5085</v>
      </c>
      <c r="F1503" s="8" t="s">
        <v>5084</v>
      </c>
      <c r="G1503" s="10" t="s">
        <v>72</v>
      </c>
      <c r="H1503" s="10">
        <v>0</v>
      </c>
      <c r="I1503" s="8" t="s">
        <v>73</v>
      </c>
      <c r="J1503" s="72">
        <v>0</v>
      </c>
      <c r="K1503" s="163">
        <v>318</v>
      </c>
      <c r="L1503" s="163">
        <v>0</v>
      </c>
      <c r="M1503" s="163">
        <v>0</v>
      </c>
      <c r="N1503" s="163">
        <v>307</v>
      </c>
      <c r="O1503" s="163">
        <v>213</v>
      </c>
      <c r="P1503" s="163">
        <v>31</v>
      </c>
      <c r="Q1503" s="164">
        <v>16</v>
      </c>
      <c r="R1503" s="164">
        <v>8</v>
      </c>
      <c r="S1503" s="164">
        <v>2</v>
      </c>
      <c r="T1503" s="164">
        <v>2</v>
      </c>
      <c r="U1503" s="164">
        <v>2</v>
      </c>
      <c r="V1503" s="164">
        <v>3.7</v>
      </c>
      <c r="W1503" s="165">
        <f t="shared" si="25"/>
        <v>33.700000000000003</v>
      </c>
    </row>
    <row r="1504" spans="1:23" s="161" customFormat="1" ht="30" x14ac:dyDescent="0.3">
      <c r="A1504" s="180" t="s">
        <v>4699</v>
      </c>
      <c r="B1504" s="158" t="s">
        <v>4700</v>
      </c>
      <c r="C1504" s="181" t="s">
        <v>4701</v>
      </c>
      <c r="D1504" s="157" t="s">
        <v>85</v>
      </c>
      <c r="E1504" s="8" t="s">
        <v>5082</v>
      </c>
      <c r="F1504" s="8" t="s">
        <v>5084</v>
      </c>
      <c r="G1504" s="10" t="s">
        <v>72</v>
      </c>
      <c r="H1504" s="10">
        <v>0</v>
      </c>
      <c r="I1504" s="8" t="s">
        <v>73</v>
      </c>
      <c r="J1504" s="72">
        <v>0</v>
      </c>
      <c r="K1504" s="163">
        <v>674</v>
      </c>
      <c r="L1504" s="163">
        <v>0</v>
      </c>
      <c r="M1504" s="163">
        <v>0</v>
      </c>
      <c r="N1504" s="163">
        <v>556</v>
      </c>
      <c r="O1504" s="163">
        <v>64</v>
      </c>
      <c r="P1504" s="163">
        <v>170</v>
      </c>
      <c r="Q1504" s="164">
        <v>9</v>
      </c>
      <c r="R1504" s="164">
        <v>45</v>
      </c>
      <c r="S1504" s="164">
        <v>18</v>
      </c>
      <c r="T1504" s="164">
        <v>4</v>
      </c>
      <c r="U1504" s="164">
        <v>3</v>
      </c>
      <c r="V1504" s="164">
        <v>6</v>
      </c>
      <c r="W1504" s="165">
        <f t="shared" si="25"/>
        <v>85</v>
      </c>
    </row>
    <row r="1505" spans="1:23" s="161" customFormat="1" ht="15" x14ac:dyDescent="0.3">
      <c r="A1505" s="180" t="s">
        <v>4702</v>
      </c>
      <c r="B1505" s="158" t="s">
        <v>4703</v>
      </c>
      <c r="C1505" s="181" t="s">
        <v>4704</v>
      </c>
      <c r="D1505" s="157" t="s">
        <v>85</v>
      </c>
      <c r="E1505" s="8" t="s">
        <v>5082</v>
      </c>
      <c r="F1505" s="8" t="s">
        <v>5084</v>
      </c>
      <c r="G1505" s="10" t="s">
        <v>72</v>
      </c>
      <c r="H1505" s="10">
        <v>0</v>
      </c>
      <c r="I1505" s="8" t="s">
        <v>73</v>
      </c>
      <c r="J1505" s="72">
        <v>0</v>
      </c>
      <c r="K1505" s="163">
        <v>1041</v>
      </c>
      <c r="L1505" s="163">
        <v>0</v>
      </c>
      <c r="M1505" s="163">
        <v>0</v>
      </c>
      <c r="N1505" s="163">
        <v>899</v>
      </c>
      <c r="O1505" s="163">
        <v>172</v>
      </c>
      <c r="P1505" s="163">
        <v>216</v>
      </c>
      <c r="Q1505" s="164">
        <v>8</v>
      </c>
      <c r="R1505" s="164">
        <v>63</v>
      </c>
      <c r="S1505" s="164">
        <v>15.6</v>
      </c>
      <c r="T1505" s="164">
        <v>6</v>
      </c>
      <c r="U1505" s="164">
        <v>4</v>
      </c>
      <c r="V1505" s="164">
        <v>6</v>
      </c>
      <c r="W1505" s="165">
        <f t="shared" si="25"/>
        <v>102.6</v>
      </c>
    </row>
    <row r="1506" spans="1:23" s="161" customFormat="1" ht="15" x14ac:dyDescent="0.3">
      <c r="A1506" s="180" t="s">
        <v>4705</v>
      </c>
      <c r="B1506" s="158" t="s">
        <v>4706</v>
      </c>
      <c r="C1506" s="181" t="s">
        <v>4707</v>
      </c>
      <c r="D1506" s="157" t="s">
        <v>211</v>
      </c>
      <c r="E1506" s="8" t="s">
        <v>71</v>
      </c>
      <c r="F1506" s="8" t="s">
        <v>5081</v>
      </c>
      <c r="G1506" s="10" t="s">
        <v>72</v>
      </c>
      <c r="H1506" s="10">
        <v>0</v>
      </c>
      <c r="I1506" s="8" t="s">
        <v>73</v>
      </c>
      <c r="J1506" s="72">
        <v>0</v>
      </c>
      <c r="K1506" s="163">
        <v>216</v>
      </c>
      <c r="L1506" s="163">
        <v>44</v>
      </c>
      <c r="M1506" s="163">
        <v>6</v>
      </c>
      <c r="N1506" s="163">
        <v>213</v>
      </c>
      <c r="O1506" s="163">
        <v>95</v>
      </c>
      <c r="P1506" s="163">
        <v>77</v>
      </c>
      <c r="Q1506" s="164">
        <v>4</v>
      </c>
      <c r="R1506" s="164">
        <v>26</v>
      </c>
      <c r="S1506" s="164">
        <v>20</v>
      </c>
      <c r="T1506" s="164">
        <v>1.9</v>
      </c>
      <c r="U1506" s="164">
        <v>2</v>
      </c>
      <c r="V1506" s="164">
        <v>2</v>
      </c>
      <c r="W1506" s="165">
        <f t="shared" si="25"/>
        <v>55.9</v>
      </c>
    </row>
    <row r="1507" spans="1:23" s="161" customFormat="1" ht="15" x14ac:dyDescent="0.3">
      <c r="A1507" s="180" t="s">
        <v>4708</v>
      </c>
      <c r="B1507" s="158" t="s">
        <v>4709</v>
      </c>
      <c r="C1507" s="181" t="s">
        <v>4710</v>
      </c>
      <c r="D1507" s="157" t="s">
        <v>212</v>
      </c>
      <c r="E1507" s="8" t="s">
        <v>5082</v>
      </c>
      <c r="F1507" s="8" t="s">
        <v>5083</v>
      </c>
      <c r="G1507" s="10" t="s">
        <v>72</v>
      </c>
      <c r="H1507" s="10">
        <v>0</v>
      </c>
      <c r="I1507" s="8" t="s">
        <v>73</v>
      </c>
      <c r="J1507" s="72">
        <v>0</v>
      </c>
      <c r="K1507" s="163">
        <v>414</v>
      </c>
      <c r="L1507" s="163">
        <v>0</v>
      </c>
      <c r="M1507" s="163">
        <v>0</v>
      </c>
      <c r="N1507" s="163">
        <v>394</v>
      </c>
      <c r="O1507" s="163">
        <v>55</v>
      </c>
      <c r="P1507" s="163">
        <v>136</v>
      </c>
      <c r="Q1507" s="164">
        <v>7</v>
      </c>
      <c r="R1507" s="164">
        <v>31</v>
      </c>
      <c r="S1507" s="164">
        <v>23</v>
      </c>
      <c r="T1507" s="164">
        <v>3</v>
      </c>
      <c r="U1507" s="164">
        <v>4</v>
      </c>
      <c r="V1507" s="164">
        <v>3</v>
      </c>
      <c r="W1507" s="165">
        <f t="shared" si="25"/>
        <v>71</v>
      </c>
    </row>
    <row r="1508" spans="1:23" s="161" customFormat="1" ht="15" x14ac:dyDescent="0.3">
      <c r="A1508" s="180" t="s">
        <v>4711</v>
      </c>
      <c r="B1508" s="158" t="s">
        <v>4712</v>
      </c>
      <c r="C1508" s="181" t="s">
        <v>4713</v>
      </c>
      <c r="D1508" s="157" t="s">
        <v>212</v>
      </c>
      <c r="E1508" s="8" t="s">
        <v>5082</v>
      </c>
      <c r="F1508" s="8" t="s">
        <v>5083</v>
      </c>
      <c r="G1508" s="10" t="s">
        <v>72</v>
      </c>
      <c r="H1508" s="10">
        <v>0</v>
      </c>
      <c r="I1508" s="8" t="s">
        <v>73</v>
      </c>
      <c r="J1508" s="72">
        <v>0</v>
      </c>
      <c r="K1508" s="163">
        <v>366</v>
      </c>
      <c r="L1508" s="163">
        <v>0</v>
      </c>
      <c r="M1508" s="163">
        <v>0</v>
      </c>
      <c r="N1508" s="163">
        <v>282</v>
      </c>
      <c r="O1508" s="163">
        <v>25</v>
      </c>
      <c r="P1508" s="163">
        <v>77</v>
      </c>
      <c r="Q1508" s="164">
        <v>6</v>
      </c>
      <c r="R1508" s="164">
        <v>26</v>
      </c>
      <c r="S1508" s="164">
        <v>6</v>
      </c>
      <c r="T1508" s="164">
        <v>4</v>
      </c>
      <c r="U1508" s="164">
        <v>2</v>
      </c>
      <c r="V1508" s="164">
        <v>4</v>
      </c>
      <c r="W1508" s="165">
        <f t="shared" si="25"/>
        <v>48</v>
      </c>
    </row>
    <row r="1509" spans="1:23" s="161" customFormat="1" ht="30" x14ac:dyDescent="0.3">
      <c r="A1509" s="180" t="s">
        <v>4714</v>
      </c>
      <c r="B1509" s="158" t="s">
        <v>4715</v>
      </c>
      <c r="C1509" s="181" t="s">
        <v>4716</v>
      </c>
      <c r="D1509" s="157" t="s">
        <v>86</v>
      </c>
      <c r="E1509" s="8" t="s">
        <v>5085</v>
      </c>
      <c r="F1509" s="8" t="s">
        <v>5084</v>
      </c>
      <c r="G1509" s="10" t="s">
        <v>72</v>
      </c>
      <c r="H1509" s="10">
        <v>0</v>
      </c>
      <c r="I1509" s="8" t="s">
        <v>73</v>
      </c>
      <c r="J1509" s="72">
        <v>0</v>
      </c>
      <c r="K1509" s="163">
        <v>432</v>
      </c>
      <c r="L1509" s="163">
        <v>0</v>
      </c>
      <c r="M1509" s="163">
        <v>0</v>
      </c>
      <c r="N1509" s="163">
        <v>396</v>
      </c>
      <c r="O1509" s="163">
        <v>62</v>
      </c>
      <c r="P1509" s="163">
        <v>104</v>
      </c>
      <c r="Q1509" s="164">
        <v>8</v>
      </c>
      <c r="R1509" s="164">
        <v>30</v>
      </c>
      <c r="S1509" s="164">
        <v>7</v>
      </c>
      <c r="T1509" s="164">
        <v>2</v>
      </c>
      <c r="U1509" s="164">
        <v>4</v>
      </c>
      <c r="V1509" s="164">
        <v>2</v>
      </c>
      <c r="W1509" s="165">
        <f t="shared" si="25"/>
        <v>53</v>
      </c>
    </row>
    <row r="1510" spans="1:23" s="161" customFormat="1" ht="15" x14ac:dyDescent="0.3">
      <c r="A1510" s="180" t="s">
        <v>4717</v>
      </c>
      <c r="B1510" s="158" t="s">
        <v>4718</v>
      </c>
      <c r="C1510" s="181" t="s">
        <v>4719</v>
      </c>
      <c r="D1510" s="157" t="s">
        <v>212</v>
      </c>
      <c r="E1510" s="8" t="s">
        <v>5082</v>
      </c>
      <c r="F1510" s="8" t="s">
        <v>5083</v>
      </c>
      <c r="G1510" s="10" t="s">
        <v>72</v>
      </c>
      <c r="H1510" s="10">
        <v>0</v>
      </c>
      <c r="I1510" s="8" t="s">
        <v>73</v>
      </c>
      <c r="J1510" s="72">
        <v>0</v>
      </c>
      <c r="K1510" s="163">
        <v>242</v>
      </c>
      <c r="L1510" s="163">
        <v>0</v>
      </c>
      <c r="M1510" s="163">
        <v>0</v>
      </c>
      <c r="N1510" s="163">
        <v>240</v>
      </c>
      <c r="O1510" s="163">
        <v>35</v>
      </c>
      <c r="P1510" s="163">
        <v>91</v>
      </c>
      <c r="Q1510" s="164">
        <v>8</v>
      </c>
      <c r="R1510" s="164">
        <v>20</v>
      </c>
      <c r="S1510" s="164">
        <v>13</v>
      </c>
      <c r="T1510" s="164">
        <v>3</v>
      </c>
      <c r="U1510" s="164">
        <v>3</v>
      </c>
      <c r="V1510" s="164">
        <v>3</v>
      </c>
      <c r="W1510" s="165">
        <f t="shared" si="25"/>
        <v>50</v>
      </c>
    </row>
    <row r="1511" spans="1:23" s="161" customFormat="1" ht="30" x14ac:dyDescent="0.3">
      <c r="A1511" s="180" t="s">
        <v>4720</v>
      </c>
      <c r="B1511" s="158" t="s">
        <v>4721</v>
      </c>
      <c r="C1511" s="181" t="s">
        <v>4722</v>
      </c>
      <c r="D1511" s="157" t="s">
        <v>85</v>
      </c>
      <c r="E1511" s="8" t="s">
        <v>5082</v>
      </c>
      <c r="F1511" s="8" t="s">
        <v>5084</v>
      </c>
      <c r="G1511" s="10" t="s">
        <v>72</v>
      </c>
      <c r="H1511" s="10">
        <v>0</v>
      </c>
      <c r="I1511" s="8" t="s">
        <v>73</v>
      </c>
      <c r="J1511" s="72">
        <v>0</v>
      </c>
      <c r="K1511" s="163">
        <v>413</v>
      </c>
      <c r="L1511" s="163">
        <v>0</v>
      </c>
      <c r="M1511" s="163">
        <v>0</v>
      </c>
      <c r="N1511" s="163">
        <v>336</v>
      </c>
      <c r="O1511" s="163">
        <v>65</v>
      </c>
      <c r="P1511" s="163">
        <v>110</v>
      </c>
      <c r="Q1511" s="164">
        <v>0</v>
      </c>
      <c r="R1511" s="164">
        <v>36</v>
      </c>
      <c r="S1511" s="164">
        <v>11.6</v>
      </c>
      <c r="T1511" s="164">
        <v>2</v>
      </c>
      <c r="U1511" s="164">
        <v>3</v>
      </c>
      <c r="V1511" s="164">
        <v>3</v>
      </c>
      <c r="W1511" s="165">
        <f t="shared" si="25"/>
        <v>55.6</v>
      </c>
    </row>
    <row r="1512" spans="1:23" s="161" customFormat="1" ht="15" x14ac:dyDescent="0.3">
      <c r="A1512" s="180" t="s">
        <v>4723</v>
      </c>
      <c r="B1512" s="158" t="s">
        <v>4724</v>
      </c>
      <c r="C1512" s="181" t="s">
        <v>4725</v>
      </c>
      <c r="D1512" s="157" t="s">
        <v>86</v>
      </c>
      <c r="E1512" s="8" t="s">
        <v>5085</v>
      </c>
      <c r="F1512" s="8" t="s">
        <v>5084</v>
      </c>
      <c r="G1512" s="10" t="s">
        <v>72</v>
      </c>
      <c r="H1512" s="10">
        <v>0</v>
      </c>
      <c r="I1512" s="8" t="s">
        <v>73</v>
      </c>
      <c r="J1512" s="72">
        <v>0</v>
      </c>
      <c r="K1512" s="163">
        <v>148</v>
      </c>
      <c r="L1512" s="163">
        <v>0</v>
      </c>
      <c r="M1512" s="163">
        <v>0</v>
      </c>
      <c r="N1512" s="163">
        <v>118</v>
      </c>
      <c r="O1512" s="163">
        <v>9</v>
      </c>
      <c r="P1512" s="163">
        <v>30</v>
      </c>
      <c r="Q1512" s="164">
        <v>2</v>
      </c>
      <c r="R1512" s="164">
        <v>12</v>
      </c>
      <c r="S1512" s="164">
        <v>0</v>
      </c>
      <c r="T1512" s="164">
        <v>1</v>
      </c>
      <c r="U1512" s="164">
        <v>2</v>
      </c>
      <c r="V1512" s="164">
        <v>2</v>
      </c>
      <c r="W1512" s="165">
        <f t="shared" si="25"/>
        <v>19</v>
      </c>
    </row>
    <row r="1513" spans="1:23" s="161" customFormat="1" ht="15" x14ac:dyDescent="0.3">
      <c r="A1513" s="180" t="s">
        <v>4726</v>
      </c>
      <c r="B1513" s="158" t="s">
        <v>4727</v>
      </c>
      <c r="C1513" s="181" t="s">
        <v>4728</v>
      </c>
      <c r="D1513" s="157" t="s">
        <v>86</v>
      </c>
      <c r="E1513" s="8" t="s">
        <v>5085</v>
      </c>
      <c r="F1513" s="8" t="s">
        <v>5084</v>
      </c>
      <c r="G1513" s="10" t="s">
        <v>72</v>
      </c>
      <c r="H1513" s="10">
        <v>0</v>
      </c>
      <c r="I1513" s="8" t="s">
        <v>73</v>
      </c>
      <c r="J1513" s="72">
        <v>0</v>
      </c>
      <c r="K1513" s="163">
        <v>216</v>
      </c>
      <c r="L1513" s="163">
        <v>0</v>
      </c>
      <c r="M1513" s="163">
        <v>0</v>
      </c>
      <c r="N1513" s="163">
        <v>182</v>
      </c>
      <c r="O1513" s="163">
        <v>20</v>
      </c>
      <c r="P1513" s="163">
        <v>57</v>
      </c>
      <c r="Q1513" s="164">
        <v>6</v>
      </c>
      <c r="R1513" s="164">
        <v>12</v>
      </c>
      <c r="S1513" s="164">
        <v>2.6</v>
      </c>
      <c r="T1513" s="164">
        <v>1</v>
      </c>
      <c r="U1513" s="164">
        <v>2</v>
      </c>
      <c r="V1513" s="164">
        <v>2</v>
      </c>
      <c r="W1513" s="165">
        <f t="shared" si="25"/>
        <v>25.6</v>
      </c>
    </row>
    <row r="1514" spans="1:23" s="161" customFormat="1" ht="15" x14ac:dyDescent="0.3">
      <c r="A1514" s="180" t="s">
        <v>4729</v>
      </c>
      <c r="B1514" s="158" t="s">
        <v>4730</v>
      </c>
      <c r="C1514" s="181" t="s">
        <v>4731</v>
      </c>
      <c r="D1514" s="157" t="s">
        <v>86</v>
      </c>
      <c r="E1514" s="8" t="s">
        <v>5085</v>
      </c>
      <c r="F1514" s="8" t="s">
        <v>5084</v>
      </c>
      <c r="G1514" s="10" t="s">
        <v>72</v>
      </c>
      <c r="H1514" s="10">
        <v>0</v>
      </c>
      <c r="I1514" s="8" t="s">
        <v>73</v>
      </c>
      <c r="J1514" s="72">
        <v>0</v>
      </c>
      <c r="K1514" s="163">
        <v>177</v>
      </c>
      <c r="L1514" s="163">
        <v>0</v>
      </c>
      <c r="M1514" s="163">
        <v>0</v>
      </c>
      <c r="N1514" s="163">
        <v>153</v>
      </c>
      <c r="O1514" s="163">
        <v>12</v>
      </c>
      <c r="P1514" s="163">
        <v>41</v>
      </c>
      <c r="Q1514" s="164">
        <v>5</v>
      </c>
      <c r="R1514" s="164">
        <v>9</v>
      </c>
      <c r="S1514" s="164">
        <v>1.6</v>
      </c>
      <c r="T1514" s="164">
        <v>1</v>
      </c>
      <c r="U1514" s="164">
        <v>2</v>
      </c>
      <c r="V1514" s="164">
        <v>3</v>
      </c>
      <c r="W1514" s="165">
        <f t="shared" si="25"/>
        <v>21.6</v>
      </c>
    </row>
    <row r="1515" spans="1:23" s="161" customFormat="1" ht="30" x14ac:dyDescent="0.3">
      <c r="A1515" s="180" t="s">
        <v>4732</v>
      </c>
      <c r="B1515" s="158" t="s">
        <v>4733</v>
      </c>
      <c r="C1515" s="181" t="s">
        <v>4734</v>
      </c>
      <c r="D1515" s="157" t="s">
        <v>211</v>
      </c>
      <c r="E1515" s="8" t="s">
        <v>71</v>
      </c>
      <c r="F1515" s="8" t="s">
        <v>5081</v>
      </c>
      <c r="G1515" s="10" t="s">
        <v>72</v>
      </c>
      <c r="H1515" s="10">
        <v>0</v>
      </c>
      <c r="I1515" s="8" t="s">
        <v>73</v>
      </c>
      <c r="J1515" s="72">
        <v>0</v>
      </c>
      <c r="K1515" s="163">
        <v>256</v>
      </c>
      <c r="L1515" s="163">
        <v>0</v>
      </c>
      <c r="M1515" s="163">
        <v>0</v>
      </c>
      <c r="N1515" s="163">
        <v>248</v>
      </c>
      <c r="O1515" s="163">
        <v>87</v>
      </c>
      <c r="P1515" s="163">
        <v>43</v>
      </c>
      <c r="Q1515" s="164">
        <v>1</v>
      </c>
      <c r="R1515" s="164">
        <v>16</v>
      </c>
      <c r="S1515" s="164">
        <v>9</v>
      </c>
      <c r="T1515" s="164">
        <v>1</v>
      </c>
      <c r="U1515" s="164">
        <v>2</v>
      </c>
      <c r="V1515" s="164">
        <v>1</v>
      </c>
      <c r="W1515" s="165">
        <f t="shared" si="25"/>
        <v>30</v>
      </c>
    </row>
    <row r="1516" spans="1:23" s="161" customFormat="1" ht="15" x14ac:dyDescent="0.3">
      <c r="A1516" s="180" t="s">
        <v>4735</v>
      </c>
      <c r="B1516" s="158" t="s">
        <v>4736</v>
      </c>
      <c r="C1516" s="181" t="s">
        <v>4737</v>
      </c>
      <c r="D1516" s="157" t="s">
        <v>212</v>
      </c>
      <c r="E1516" s="8" t="s">
        <v>5082</v>
      </c>
      <c r="F1516" s="8" t="s">
        <v>5083</v>
      </c>
      <c r="G1516" s="10" t="s">
        <v>72</v>
      </c>
      <c r="H1516" s="10">
        <v>0</v>
      </c>
      <c r="I1516" s="8" t="s">
        <v>73</v>
      </c>
      <c r="J1516" s="72">
        <v>0</v>
      </c>
      <c r="K1516" s="163">
        <v>260</v>
      </c>
      <c r="L1516" s="163">
        <v>0</v>
      </c>
      <c r="M1516" s="163">
        <v>0</v>
      </c>
      <c r="N1516" s="163">
        <v>237</v>
      </c>
      <c r="O1516" s="163">
        <v>51</v>
      </c>
      <c r="P1516" s="163">
        <v>73</v>
      </c>
      <c r="Q1516" s="164">
        <v>7</v>
      </c>
      <c r="R1516" s="164">
        <v>17</v>
      </c>
      <c r="S1516" s="164">
        <v>5.7</v>
      </c>
      <c r="T1516" s="164">
        <v>1</v>
      </c>
      <c r="U1516" s="164">
        <v>2</v>
      </c>
      <c r="V1516" s="164">
        <v>2</v>
      </c>
      <c r="W1516" s="165">
        <f t="shared" si="25"/>
        <v>34.700000000000003</v>
      </c>
    </row>
    <row r="1517" spans="1:23" s="161" customFormat="1" ht="15" x14ac:dyDescent="0.3">
      <c r="A1517" s="180" t="s">
        <v>4738</v>
      </c>
      <c r="B1517" s="158" t="s">
        <v>4739</v>
      </c>
      <c r="C1517" s="181" t="s">
        <v>4740</v>
      </c>
      <c r="D1517" s="157" t="s">
        <v>211</v>
      </c>
      <c r="E1517" s="8" t="s">
        <v>71</v>
      </c>
      <c r="F1517" s="8" t="s">
        <v>5081</v>
      </c>
      <c r="G1517" s="10" t="s">
        <v>72</v>
      </c>
      <c r="H1517" s="10">
        <v>0</v>
      </c>
      <c r="I1517" s="8" t="s">
        <v>73</v>
      </c>
      <c r="J1517" s="72">
        <v>0</v>
      </c>
      <c r="K1517" s="163">
        <v>519</v>
      </c>
      <c r="L1517" s="163">
        <v>64</v>
      </c>
      <c r="M1517" s="163">
        <v>5</v>
      </c>
      <c r="N1517" s="163">
        <v>517</v>
      </c>
      <c r="O1517" s="163">
        <v>198</v>
      </c>
      <c r="P1517" s="163">
        <v>94</v>
      </c>
      <c r="Q1517" s="164">
        <v>13</v>
      </c>
      <c r="R1517" s="164">
        <v>38</v>
      </c>
      <c r="S1517" s="164">
        <v>18</v>
      </c>
      <c r="T1517" s="164">
        <v>1.9</v>
      </c>
      <c r="U1517" s="164">
        <v>3</v>
      </c>
      <c r="V1517" s="164">
        <v>4</v>
      </c>
      <c r="W1517" s="165">
        <f t="shared" si="25"/>
        <v>77.900000000000006</v>
      </c>
    </row>
    <row r="1518" spans="1:23" s="161" customFormat="1" ht="30" x14ac:dyDescent="0.3">
      <c r="A1518" s="180" t="s">
        <v>4741</v>
      </c>
      <c r="B1518" s="158" t="s">
        <v>4742</v>
      </c>
      <c r="C1518" s="181" t="s">
        <v>4743</v>
      </c>
      <c r="D1518" s="157" t="s">
        <v>86</v>
      </c>
      <c r="E1518" s="8" t="s">
        <v>5085</v>
      </c>
      <c r="F1518" s="8" t="s">
        <v>5084</v>
      </c>
      <c r="G1518" s="10" t="s">
        <v>72</v>
      </c>
      <c r="H1518" s="10">
        <v>0</v>
      </c>
      <c r="I1518" s="8" t="s">
        <v>73</v>
      </c>
      <c r="J1518" s="72">
        <v>0</v>
      </c>
      <c r="K1518" s="163">
        <v>456</v>
      </c>
      <c r="L1518" s="163">
        <v>0</v>
      </c>
      <c r="M1518" s="163">
        <v>0</v>
      </c>
      <c r="N1518" s="163">
        <v>427</v>
      </c>
      <c r="O1518" s="163">
        <v>383</v>
      </c>
      <c r="P1518" s="163">
        <v>10</v>
      </c>
      <c r="Q1518" s="164">
        <v>9</v>
      </c>
      <c r="R1518" s="164">
        <v>26</v>
      </c>
      <c r="S1518" s="164">
        <v>2.9</v>
      </c>
      <c r="T1518" s="164">
        <v>3</v>
      </c>
      <c r="U1518" s="164">
        <v>3</v>
      </c>
      <c r="V1518" s="164">
        <v>4</v>
      </c>
      <c r="W1518" s="165">
        <f t="shared" si="25"/>
        <v>47.9</v>
      </c>
    </row>
    <row r="1519" spans="1:23" s="161" customFormat="1" ht="15" x14ac:dyDescent="0.3">
      <c r="A1519" s="180" t="s">
        <v>4744</v>
      </c>
      <c r="B1519" s="158" t="s">
        <v>4745</v>
      </c>
      <c r="C1519" s="181" t="s">
        <v>4746</v>
      </c>
      <c r="D1519" s="157" t="s">
        <v>212</v>
      </c>
      <c r="E1519" s="8" t="s">
        <v>5082</v>
      </c>
      <c r="F1519" s="8" t="s">
        <v>5083</v>
      </c>
      <c r="G1519" s="10" t="s">
        <v>72</v>
      </c>
      <c r="H1519" s="10">
        <v>0</v>
      </c>
      <c r="I1519" s="8" t="s">
        <v>73</v>
      </c>
      <c r="J1519" s="72">
        <v>0</v>
      </c>
      <c r="K1519" s="163">
        <v>556</v>
      </c>
      <c r="L1519" s="163">
        <v>0</v>
      </c>
      <c r="M1519" s="163">
        <v>0</v>
      </c>
      <c r="N1519" s="163">
        <v>546</v>
      </c>
      <c r="O1519" s="163">
        <v>165</v>
      </c>
      <c r="P1519" s="163">
        <v>139</v>
      </c>
      <c r="Q1519" s="164">
        <v>24</v>
      </c>
      <c r="R1519" s="164">
        <v>23</v>
      </c>
      <c r="S1519" s="164">
        <v>11.2</v>
      </c>
      <c r="T1519" s="164">
        <v>7</v>
      </c>
      <c r="U1519" s="164">
        <v>3</v>
      </c>
      <c r="V1519" s="164">
        <v>4</v>
      </c>
      <c r="W1519" s="165">
        <f t="shared" si="25"/>
        <v>72.2</v>
      </c>
    </row>
    <row r="1520" spans="1:23" s="161" customFormat="1" ht="15" x14ac:dyDescent="0.3">
      <c r="A1520" s="180" t="s">
        <v>4747</v>
      </c>
      <c r="B1520" s="158" t="s">
        <v>4748</v>
      </c>
      <c r="C1520" s="181" t="s">
        <v>4749</v>
      </c>
      <c r="D1520" s="157" t="s">
        <v>212</v>
      </c>
      <c r="E1520" s="8" t="s">
        <v>5082</v>
      </c>
      <c r="F1520" s="8" t="s">
        <v>5083</v>
      </c>
      <c r="G1520" s="10" t="s">
        <v>72</v>
      </c>
      <c r="H1520" s="10">
        <v>0</v>
      </c>
      <c r="I1520" s="8" t="s">
        <v>73</v>
      </c>
      <c r="J1520" s="72">
        <v>0</v>
      </c>
      <c r="K1520" s="163">
        <v>540</v>
      </c>
      <c r="L1520" s="163">
        <v>0</v>
      </c>
      <c r="M1520" s="163">
        <v>0</v>
      </c>
      <c r="N1520" s="163">
        <v>496</v>
      </c>
      <c r="O1520" s="163">
        <v>195</v>
      </c>
      <c r="P1520" s="163">
        <v>146</v>
      </c>
      <c r="Q1520" s="164">
        <v>12</v>
      </c>
      <c r="R1520" s="164">
        <v>32</v>
      </c>
      <c r="S1520" s="164">
        <v>20.9</v>
      </c>
      <c r="T1520" s="164">
        <v>5</v>
      </c>
      <c r="U1520" s="164">
        <v>4</v>
      </c>
      <c r="V1520" s="164">
        <v>5</v>
      </c>
      <c r="W1520" s="165">
        <f t="shared" si="25"/>
        <v>78.900000000000006</v>
      </c>
    </row>
    <row r="1521" spans="1:23" s="161" customFormat="1" ht="15" x14ac:dyDescent="0.3">
      <c r="A1521" s="180" t="s">
        <v>4750</v>
      </c>
      <c r="B1521" s="158" t="s">
        <v>4751</v>
      </c>
      <c r="C1521" s="181" t="s">
        <v>4752</v>
      </c>
      <c r="D1521" s="157" t="s">
        <v>211</v>
      </c>
      <c r="E1521" s="8" t="s">
        <v>71</v>
      </c>
      <c r="F1521" s="8" t="s">
        <v>5091</v>
      </c>
      <c r="G1521" s="10" t="s">
        <v>73</v>
      </c>
      <c r="H1521" s="10" t="s">
        <v>73</v>
      </c>
      <c r="I1521" s="8" t="s">
        <v>73</v>
      </c>
      <c r="J1521" s="72">
        <v>0</v>
      </c>
      <c r="K1521" s="163">
        <v>314</v>
      </c>
      <c r="L1521" s="163">
        <v>46</v>
      </c>
      <c r="M1521" s="163">
        <v>1</v>
      </c>
      <c r="N1521" s="163">
        <v>232</v>
      </c>
      <c r="O1521" s="163">
        <v>27</v>
      </c>
      <c r="P1521" s="163">
        <v>64</v>
      </c>
      <c r="Q1521" s="164">
        <v>7</v>
      </c>
      <c r="R1521" s="164">
        <v>24</v>
      </c>
      <c r="S1521" s="164">
        <v>12</v>
      </c>
      <c r="T1521" s="164">
        <v>1.9</v>
      </c>
      <c r="U1521" s="164">
        <v>2</v>
      </c>
      <c r="V1521" s="164">
        <v>2</v>
      </c>
      <c r="W1521" s="165">
        <f t="shared" si="25"/>
        <v>48.9</v>
      </c>
    </row>
    <row r="1522" spans="1:23" s="161" customFormat="1" ht="15" x14ac:dyDescent="0.3">
      <c r="A1522" s="180" t="s">
        <v>4753</v>
      </c>
      <c r="B1522" s="158" t="s">
        <v>4754</v>
      </c>
      <c r="C1522" s="181" t="s">
        <v>4755</v>
      </c>
      <c r="D1522" s="157" t="s">
        <v>211</v>
      </c>
      <c r="E1522" s="8" t="s">
        <v>71</v>
      </c>
      <c r="F1522" s="8" t="s">
        <v>5081</v>
      </c>
      <c r="G1522" s="10" t="s">
        <v>72</v>
      </c>
      <c r="H1522" s="10">
        <v>0</v>
      </c>
      <c r="I1522" s="8" t="s">
        <v>73</v>
      </c>
      <c r="J1522" s="72">
        <v>0</v>
      </c>
      <c r="K1522" s="163">
        <v>272</v>
      </c>
      <c r="L1522" s="163">
        <v>33</v>
      </c>
      <c r="M1522" s="163">
        <v>7</v>
      </c>
      <c r="N1522" s="163">
        <v>253</v>
      </c>
      <c r="O1522" s="163">
        <v>68</v>
      </c>
      <c r="P1522" s="163">
        <v>88</v>
      </c>
      <c r="Q1522" s="164">
        <v>19</v>
      </c>
      <c r="R1522" s="164">
        <v>44</v>
      </c>
      <c r="S1522" s="164">
        <v>11.9</v>
      </c>
      <c r="T1522" s="164">
        <v>6.6</v>
      </c>
      <c r="U1522" s="164">
        <v>3</v>
      </c>
      <c r="V1522" s="164">
        <v>5</v>
      </c>
      <c r="W1522" s="165">
        <f t="shared" si="25"/>
        <v>89.5</v>
      </c>
    </row>
    <row r="1523" spans="1:23" s="161" customFormat="1" ht="30" x14ac:dyDescent="0.3">
      <c r="A1523" s="180" t="s">
        <v>4756</v>
      </c>
      <c r="B1523" s="158" t="s">
        <v>4757</v>
      </c>
      <c r="C1523" s="181" t="s">
        <v>4758</v>
      </c>
      <c r="D1523" s="157" t="s">
        <v>86</v>
      </c>
      <c r="E1523" s="8" t="s">
        <v>5085</v>
      </c>
      <c r="F1523" s="8" t="s">
        <v>5084</v>
      </c>
      <c r="G1523" s="10" t="s">
        <v>72</v>
      </c>
      <c r="H1523" s="10">
        <v>0</v>
      </c>
      <c r="I1523" s="8" t="s">
        <v>73</v>
      </c>
      <c r="J1523" s="72">
        <v>0</v>
      </c>
      <c r="K1523" s="163">
        <v>308</v>
      </c>
      <c r="L1523" s="163">
        <v>0</v>
      </c>
      <c r="M1523" s="163">
        <v>0</v>
      </c>
      <c r="N1523" s="163">
        <v>284</v>
      </c>
      <c r="O1523" s="163">
        <v>254</v>
      </c>
      <c r="P1523" s="163">
        <v>2</v>
      </c>
      <c r="Q1523" s="164">
        <v>3</v>
      </c>
      <c r="R1523" s="164">
        <v>22</v>
      </c>
      <c r="S1523" s="164">
        <v>2.1</v>
      </c>
      <c r="T1523" s="164">
        <v>6</v>
      </c>
      <c r="U1523" s="164">
        <v>3</v>
      </c>
      <c r="V1523" s="164">
        <v>7</v>
      </c>
      <c r="W1523" s="165">
        <f t="shared" si="25"/>
        <v>43.1</v>
      </c>
    </row>
    <row r="1524" spans="1:23" s="161" customFormat="1" ht="15" x14ac:dyDescent="0.3">
      <c r="A1524" s="180" t="s">
        <v>4759</v>
      </c>
      <c r="B1524" s="158" t="s">
        <v>4760</v>
      </c>
      <c r="C1524" s="181" t="s">
        <v>4761</v>
      </c>
      <c r="D1524" s="157" t="s">
        <v>86</v>
      </c>
      <c r="E1524" s="8" t="s">
        <v>5085</v>
      </c>
      <c r="F1524" s="8" t="s">
        <v>5084</v>
      </c>
      <c r="G1524" s="10" t="s">
        <v>72</v>
      </c>
      <c r="H1524" s="10">
        <v>0</v>
      </c>
      <c r="I1524" s="8" t="s">
        <v>73</v>
      </c>
      <c r="J1524" s="72">
        <v>0</v>
      </c>
      <c r="K1524" s="163">
        <v>394</v>
      </c>
      <c r="L1524" s="163">
        <v>0</v>
      </c>
      <c r="M1524" s="163">
        <v>0</v>
      </c>
      <c r="N1524" s="163">
        <v>347</v>
      </c>
      <c r="O1524" s="163">
        <v>342</v>
      </c>
      <c r="P1524" s="163">
        <v>10</v>
      </c>
      <c r="Q1524" s="164">
        <v>11</v>
      </c>
      <c r="R1524" s="164">
        <v>26</v>
      </c>
      <c r="S1524" s="164">
        <v>3</v>
      </c>
      <c r="T1524" s="164">
        <v>3</v>
      </c>
      <c r="U1524" s="164">
        <v>3</v>
      </c>
      <c r="V1524" s="164">
        <v>6</v>
      </c>
      <c r="W1524" s="165">
        <f t="shared" si="25"/>
        <v>52</v>
      </c>
    </row>
    <row r="1525" spans="1:23" s="161" customFormat="1" ht="15" x14ac:dyDescent="0.3">
      <c r="A1525" s="180" t="s">
        <v>4762</v>
      </c>
      <c r="B1525" s="158" t="s">
        <v>4763</v>
      </c>
      <c r="C1525" s="181" t="s">
        <v>4764</v>
      </c>
      <c r="D1525" s="157" t="s">
        <v>86</v>
      </c>
      <c r="E1525" s="8" t="s">
        <v>5085</v>
      </c>
      <c r="F1525" s="8" t="s">
        <v>5084</v>
      </c>
      <c r="G1525" s="10" t="s">
        <v>72</v>
      </c>
      <c r="H1525" s="10">
        <v>0</v>
      </c>
      <c r="I1525" s="8" t="s">
        <v>73</v>
      </c>
      <c r="J1525" s="72">
        <v>0</v>
      </c>
      <c r="K1525" s="163">
        <v>309</v>
      </c>
      <c r="L1525" s="163">
        <v>0</v>
      </c>
      <c r="M1525" s="163">
        <v>0</v>
      </c>
      <c r="N1525" s="163">
        <v>265</v>
      </c>
      <c r="O1525" s="163">
        <v>91</v>
      </c>
      <c r="P1525" s="163">
        <v>80</v>
      </c>
      <c r="Q1525" s="164">
        <v>1</v>
      </c>
      <c r="R1525" s="164">
        <v>22</v>
      </c>
      <c r="S1525" s="164">
        <v>8</v>
      </c>
      <c r="T1525" s="164">
        <v>5</v>
      </c>
      <c r="U1525" s="164">
        <v>2</v>
      </c>
      <c r="V1525" s="164">
        <v>5.0999999999999996</v>
      </c>
      <c r="W1525" s="165">
        <f t="shared" si="25"/>
        <v>43.1</v>
      </c>
    </row>
    <row r="1526" spans="1:23" s="161" customFormat="1" ht="15" x14ac:dyDescent="0.3">
      <c r="A1526" s="180" t="s">
        <v>4765</v>
      </c>
      <c r="B1526" s="158" t="s">
        <v>4766</v>
      </c>
      <c r="C1526" s="181" t="s">
        <v>4767</v>
      </c>
      <c r="D1526" s="157" t="s">
        <v>86</v>
      </c>
      <c r="E1526" s="8" t="s">
        <v>5085</v>
      </c>
      <c r="F1526" s="8" t="s">
        <v>5084</v>
      </c>
      <c r="G1526" s="10" t="s">
        <v>72</v>
      </c>
      <c r="H1526" s="10">
        <v>0</v>
      </c>
      <c r="I1526" s="8" t="s">
        <v>73</v>
      </c>
      <c r="J1526" s="72">
        <v>0</v>
      </c>
      <c r="K1526" s="163">
        <v>654</v>
      </c>
      <c r="L1526" s="163">
        <v>0</v>
      </c>
      <c r="M1526" s="163">
        <v>0</v>
      </c>
      <c r="N1526" s="163">
        <v>527</v>
      </c>
      <c r="O1526" s="163">
        <v>88</v>
      </c>
      <c r="P1526" s="163">
        <v>158</v>
      </c>
      <c r="Q1526" s="164">
        <v>19</v>
      </c>
      <c r="R1526" s="164">
        <v>46</v>
      </c>
      <c r="S1526" s="164">
        <v>19.899999999999999</v>
      </c>
      <c r="T1526" s="164">
        <v>12</v>
      </c>
      <c r="U1526" s="164">
        <v>6</v>
      </c>
      <c r="V1526" s="164">
        <v>11</v>
      </c>
      <c r="W1526" s="165">
        <f t="shared" si="25"/>
        <v>113.9</v>
      </c>
    </row>
    <row r="1527" spans="1:23" s="161" customFormat="1" ht="15" x14ac:dyDescent="0.3">
      <c r="A1527" s="180" t="s">
        <v>1167</v>
      </c>
      <c r="B1527" s="158" t="s">
        <v>4768</v>
      </c>
      <c r="C1527" s="181" t="s">
        <v>4769</v>
      </c>
      <c r="D1527" s="157" t="s">
        <v>86</v>
      </c>
      <c r="E1527" s="8" t="s">
        <v>5085</v>
      </c>
      <c r="F1527" s="8" t="s">
        <v>5084</v>
      </c>
      <c r="G1527" s="10" t="s">
        <v>72</v>
      </c>
      <c r="H1527" s="10">
        <v>0</v>
      </c>
      <c r="I1527" s="8" t="s">
        <v>73</v>
      </c>
      <c r="J1527" s="72">
        <v>0</v>
      </c>
      <c r="K1527" s="163">
        <v>253</v>
      </c>
      <c r="L1527" s="163">
        <v>0</v>
      </c>
      <c r="M1527" s="163">
        <v>0</v>
      </c>
      <c r="N1527" s="163">
        <v>177</v>
      </c>
      <c r="O1527" s="163">
        <v>20</v>
      </c>
      <c r="P1527" s="163">
        <v>5</v>
      </c>
      <c r="Q1527" s="164" t="s">
        <v>5093</v>
      </c>
      <c r="R1527" s="164" t="s">
        <v>5093</v>
      </c>
      <c r="S1527" s="164" t="s">
        <v>5093</v>
      </c>
      <c r="T1527" s="164">
        <v>1</v>
      </c>
      <c r="U1527" s="164" t="s">
        <v>5093</v>
      </c>
      <c r="V1527" s="164" t="s">
        <v>5093</v>
      </c>
      <c r="W1527" s="165">
        <f t="shared" si="25"/>
        <v>1</v>
      </c>
    </row>
    <row r="1528" spans="1:23" s="161" customFormat="1" ht="15" x14ac:dyDescent="0.3">
      <c r="A1528" s="180" t="s">
        <v>4770</v>
      </c>
      <c r="B1528" s="158" t="s">
        <v>4771</v>
      </c>
      <c r="C1528" s="181" t="s">
        <v>4772</v>
      </c>
      <c r="D1528" s="157" t="s">
        <v>86</v>
      </c>
      <c r="E1528" s="8" t="s">
        <v>5085</v>
      </c>
      <c r="F1528" s="8" t="s">
        <v>5084</v>
      </c>
      <c r="G1528" s="10" t="s">
        <v>72</v>
      </c>
      <c r="H1528" s="10">
        <v>0</v>
      </c>
      <c r="I1528" s="8" t="s">
        <v>73</v>
      </c>
      <c r="J1528" s="72">
        <v>0</v>
      </c>
      <c r="K1528" s="163">
        <v>286</v>
      </c>
      <c r="L1528" s="163">
        <v>0</v>
      </c>
      <c r="M1528" s="163">
        <v>0</v>
      </c>
      <c r="N1528" s="163">
        <v>250</v>
      </c>
      <c r="O1528" s="163">
        <v>114</v>
      </c>
      <c r="P1528" s="163">
        <v>72</v>
      </c>
      <c r="Q1528" s="164">
        <v>10</v>
      </c>
      <c r="R1528" s="164">
        <v>16</v>
      </c>
      <c r="S1528" s="164">
        <v>10.1</v>
      </c>
      <c r="T1528" s="164">
        <v>6</v>
      </c>
      <c r="U1528" s="164">
        <v>3</v>
      </c>
      <c r="V1528" s="164">
        <v>4</v>
      </c>
      <c r="W1528" s="165">
        <f t="shared" si="25"/>
        <v>49.1</v>
      </c>
    </row>
    <row r="1529" spans="1:23" s="161" customFormat="1" ht="15" x14ac:dyDescent="0.3">
      <c r="A1529" s="180" t="s">
        <v>4773</v>
      </c>
      <c r="B1529" s="158" t="s">
        <v>4774</v>
      </c>
      <c r="C1529" s="181" t="s">
        <v>4775</v>
      </c>
      <c r="D1529" s="157" t="s">
        <v>85</v>
      </c>
      <c r="E1529" s="8" t="s">
        <v>5082</v>
      </c>
      <c r="F1529" s="8" t="s">
        <v>5084</v>
      </c>
      <c r="G1529" s="10" t="s">
        <v>72</v>
      </c>
      <c r="H1529" s="10">
        <v>0</v>
      </c>
      <c r="I1529" s="8" t="s">
        <v>73</v>
      </c>
      <c r="J1529" s="72">
        <v>0</v>
      </c>
      <c r="K1529" s="163">
        <v>444</v>
      </c>
      <c r="L1529" s="163">
        <v>0</v>
      </c>
      <c r="M1529" s="163">
        <v>0</v>
      </c>
      <c r="N1529" s="163">
        <v>370</v>
      </c>
      <c r="O1529" s="163">
        <v>56</v>
      </c>
      <c r="P1529" s="163">
        <v>88</v>
      </c>
      <c r="Q1529" s="164">
        <v>8</v>
      </c>
      <c r="R1529" s="164">
        <v>25</v>
      </c>
      <c r="S1529" s="164">
        <v>6</v>
      </c>
      <c r="T1529" s="164">
        <v>3</v>
      </c>
      <c r="U1529" s="164">
        <v>4</v>
      </c>
      <c r="V1529" s="164">
        <v>6.6</v>
      </c>
      <c r="W1529" s="165">
        <f t="shared" si="25"/>
        <v>52.6</v>
      </c>
    </row>
    <row r="1530" spans="1:23" s="161" customFormat="1" ht="15" x14ac:dyDescent="0.3">
      <c r="A1530" s="180" t="s">
        <v>1167</v>
      </c>
      <c r="B1530" s="158" t="s">
        <v>4776</v>
      </c>
      <c r="C1530" s="181" t="s">
        <v>4777</v>
      </c>
      <c r="D1530" s="157" t="s">
        <v>86</v>
      </c>
      <c r="E1530" s="8" t="s">
        <v>5085</v>
      </c>
      <c r="F1530" s="8" t="s">
        <v>5084</v>
      </c>
      <c r="G1530" s="10" t="s">
        <v>72</v>
      </c>
      <c r="H1530" s="10">
        <v>0</v>
      </c>
      <c r="I1530" s="8" t="s">
        <v>73</v>
      </c>
      <c r="J1530" s="72">
        <v>0</v>
      </c>
      <c r="K1530" s="163">
        <v>138</v>
      </c>
      <c r="L1530" s="163">
        <v>0</v>
      </c>
      <c r="M1530" s="163">
        <v>0</v>
      </c>
      <c r="N1530" s="163">
        <v>105</v>
      </c>
      <c r="O1530" s="163">
        <v>23</v>
      </c>
      <c r="P1530" s="163">
        <v>0</v>
      </c>
      <c r="Q1530" s="164" t="s">
        <v>5093</v>
      </c>
      <c r="R1530" s="164" t="s">
        <v>5093</v>
      </c>
      <c r="S1530" s="164" t="s">
        <v>5093</v>
      </c>
      <c r="T1530" s="164">
        <v>1</v>
      </c>
      <c r="U1530" s="164" t="s">
        <v>5093</v>
      </c>
      <c r="V1530" s="164" t="s">
        <v>5093</v>
      </c>
      <c r="W1530" s="165">
        <f t="shared" si="25"/>
        <v>1</v>
      </c>
    </row>
    <row r="1531" spans="1:23" s="161" customFormat="1" ht="15" x14ac:dyDescent="0.3">
      <c r="A1531" s="180" t="s">
        <v>4778</v>
      </c>
      <c r="B1531" s="158" t="s">
        <v>4779</v>
      </c>
      <c r="C1531" s="181" t="s">
        <v>4780</v>
      </c>
      <c r="D1531" s="157" t="s">
        <v>86</v>
      </c>
      <c r="E1531" s="8" t="s">
        <v>5085</v>
      </c>
      <c r="F1531" s="8" t="s">
        <v>5084</v>
      </c>
      <c r="G1531" s="10" t="s">
        <v>72</v>
      </c>
      <c r="H1531" s="10">
        <v>0</v>
      </c>
      <c r="I1531" s="8" t="s">
        <v>73</v>
      </c>
      <c r="J1531" s="72">
        <v>0</v>
      </c>
      <c r="K1531" s="163">
        <v>410</v>
      </c>
      <c r="L1531" s="163">
        <v>0</v>
      </c>
      <c r="M1531" s="163">
        <v>0</v>
      </c>
      <c r="N1531" s="163">
        <v>337</v>
      </c>
      <c r="O1531" s="163">
        <v>24</v>
      </c>
      <c r="P1531" s="163">
        <v>136</v>
      </c>
      <c r="Q1531" s="164">
        <v>7</v>
      </c>
      <c r="R1531" s="164">
        <v>27</v>
      </c>
      <c r="S1531" s="164">
        <v>7</v>
      </c>
      <c r="T1531" s="164">
        <v>5.9</v>
      </c>
      <c r="U1531" s="164">
        <v>4</v>
      </c>
      <c r="V1531" s="164">
        <v>5</v>
      </c>
      <c r="W1531" s="165">
        <f t="shared" si="25"/>
        <v>55.9</v>
      </c>
    </row>
    <row r="1532" spans="1:23" s="161" customFormat="1" ht="15" x14ac:dyDescent="0.3">
      <c r="A1532" s="180" t="s">
        <v>4781</v>
      </c>
      <c r="B1532" s="158" t="s">
        <v>4782</v>
      </c>
      <c r="C1532" s="181" t="s">
        <v>4783</v>
      </c>
      <c r="D1532" s="157" t="s">
        <v>212</v>
      </c>
      <c r="E1532" s="8" t="s">
        <v>5082</v>
      </c>
      <c r="F1532" s="8" t="s">
        <v>5083</v>
      </c>
      <c r="G1532" s="10" t="s">
        <v>72</v>
      </c>
      <c r="H1532" s="10">
        <v>0</v>
      </c>
      <c r="I1532" s="8" t="s">
        <v>73</v>
      </c>
      <c r="J1532" s="72">
        <v>0</v>
      </c>
      <c r="K1532" s="163">
        <v>320</v>
      </c>
      <c r="L1532" s="163">
        <v>0</v>
      </c>
      <c r="M1532" s="163">
        <v>0</v>
      </c>
      <c r="N1532" s="163">
        <v>302</v>
      </c>
      <c r="O1532" s="163">
        <v>78</v>
      </c>
      <c r="P1532" s="163">
        <v>96</v>
      </c>
      <c r="Q1532" s="164">
        <v>11</v>
      </c>
      <c r="R1532" s="164">
        <v>12</v>
      </c>
      <c r="S1532" s="164">
        <v>19.7</v>
      </c>
      <c r="T1532" s="164">
        <v>3</v>
      </c>
      <c r="U1532" s="164">
        <v>4</v>
      </c>
      <c r="V1532" s="164">
        <v>4</v>
      </c>
      <c r="W1532" s="165">
        <f t="shared" si="25"/>
        <v>53.7</v>
      </c>
    </row>
    <row r="1533" spans="1:23" s="161" customFormat="1" ht="15" x14ac:dyDescent="0.3">
      <c r="A1533" s="180" t="s">
        <v>4784</v>
      </c>
      <c r="B1533" s="158" t="s">
        <v>4785</v>
      </c>
      <c r="C1533" s="181" t="s">
        <v>4786</v>
      </c>
      <c r="D1533" s="157" t="s">
        <v>86</v>
      </c>
      <c r="E1533" s="8" t="s">
        <v>5085</v>
      </c>
      <c r="F1533" s="8" t="s">
        <v>5084</v>
      </c>
      <c r="G1533" s="10" t="s">
        <v>72</v>
      </c>
      <c r="H1533" s="10">
        <v>0</v>
      </c>
      <c r="I1533" s="8" t="s">
        <v>73</v>
      </c>
      <c r="J1533" s="72">
        <v>0</v>
      </c>
      <c r="K1533" s="163">
        <v>322</v>
      </c>
      <c r="L1533" s="163">
        <v>0</v>
      </c>
      <c r="M1533" s="163">
        <v>0</v>
      </c>
      <c r="N1533" s="163">
        <v>295</v>
      </c>
      <c r="O1533" s="163">
        <v>47</v>
      </c>
      <c r="P1533" s="163">
        <v>94</v>
      </c>
      <c r="Q1533" s="164">
        <v>5</v>
      </c>
      <c r="R1533" s="164">
        <v>19</v>
      </c>
      <c r="S1533" s="164">
        <v>4</v>
      </c>
      <c r="T1533" s="164">
        <v>4</v>
      </c>
      <c r="U1533" s="164">
        <v>3</v>
      </c>
      <c r="V1533" s="164">
        <v>3</v>
      </c>
      <c r="W1533" s="165">
        <f t="shared" si="25"/>
        <v>38</v>
      </c>
    </row>
    <row r="1534" spans="1:23" s="161" customFormat="1" ht="15" x14ac:dyDescent="0.3">
      <c r="A1534" s="180" t="s">
        <v>1167</v>
      </c>
      <c r="B1534" s="158" t="s">
        <v>4787</v>
      </c>
      <c r="C1534" s="181" t="s">
        <v>4788</v>
      </c>
      <c r="D1534" s="157" t="s">
        <v>86</v>
      </c>
      <c r="E1534" s="8" t="s">
        <v>5085</v>
      </c>
      <c r="F1534" s="8" t="s">
        <v>5084</v>
      </c>
      <c r="G1534" s="10" t="s">
        <v>72</v>
      </c>
      <c r="H1534" s="10">
        <v>0</v>
      </c>
      <c r="I1534" s="8" t="s">
        <v>73</v>
      </c>
      <c r="J1534" s="72">
        <v>0</v>
      </c>
      <c r="K1534" s="163">
        <v>146</v>
      </c>
      <c r="L1534" s="163">
        <v>0</v>
      </c>
      <c r="M1534" s="163">
        <v>0</v>
      </c>
      <c r="N1534" s="163">
        <v>124</v>
      </c>
      <c r="O1534" s="163">
        <v>34</v>
      </c>
      <c r="P1534" s="163">
        <v>3</v>
      </c>
      <c r="Q1534" s="164" t="s">
        <v>5093</v>
      </c>
      <c r="R1534" s="164" t="s">
        <v>5093</v>
      </c>
      <c r="S1534" s="164" t="s">
        <v>5093</v>
      </c>
      <c r="T1534" s="164">
        <v>1</v>
      </c>
      <c r="U1534" s="164" t="s">
        <v>5093</v>
      </c>
      <c r="V1534" s="164" t="s">
        <v>5093</v>
      </c>
      <c r="W1534" s="165">
        <f t="shared" si="25"/>
        <v>1</v>
      </c>
    </row>
    <row r="1535" spans="1:23" s="161" customFormat="1" ht="15" x14ac:dyDescent="0.3">
      <c r="A1535" s="180" t="s">
        <v>4789</v>
      </c>
      <c r="B1535" s="158" t="s">
        <v>4790</v>
      </c>
      <c r="C1535" s="181" t="s">
        <v>4791</v>
      </c>
      <c r="D1535" s="157" t="s">
        <v>86</v>
      </c>
      <c r="E1535" s="8" t="s">
        <v>5085</v>
      </c>
      <c r="F1535" s="8" t="s">
        <v>5084</v>
      </c>
      <c r="G1535" s="10" t="s">
        <v>72</v>
      </c>
      <c r="H1535" s="10">
        <v>0</v>
      </c>
      <c r="I1535" s="8" t="s">
        <v>73</v>
      </c>
      <c r="J1535" s="72">
        <v>0</v>
      </c>
      <c r="K1535" s="163">
        <v>347</v>
      </c>
      <c r="L1535" s="163">
        <v>0</v>
      </c>
      <c r="M1535" s="163">
        <v>0</v>
      </c>
      <c r="N1535" s="163">
        <v>277</v>
      </c>
      <c r="O1535" s="163">
        <v>283</v>
      </c>
      <c r="P1535" s="163">
        <v>41</v>
      </c>
      <c r="Q1535" s="164">
        <v>23</v>
      </c>
      <c r="R1535" s="164">
        <v>11</v>
      </c>
      <c r="S1535" s="164">
        <v>7.6</v>
      </c>
      <c r="T1535" s="164">
        <v>3</v>
      </c>
      <c r="U1535" s="164">
        <v>2</v>
      </c>
      <c r="V1535" s="164">
        <v>3</v>
      </c>
      <c r="W1535" s="165">
        <f t="shared" si="25"/>
        <v>49.6</v>
      </c>
    </row>
    <row r="1536" spans="1:23" s="161" customFormat="1" ht="15" x14ac:dyDescent="0.3">
      <c r="A1536" s="180" t="s">
        <v>4792</v>
      </c>
      <c r="B1536" s="158" t="s">
        <v>4793</v>
      </c>
      <c r="C1536" s="181" t="s">
        <v>4794</v>
      </c>
      <c r="D1536" s="157" t="s">
        <v>86</v>
      </c>
      <c r="E1536" s="8" t="s">
        <v>5085</v>
      </c>
      <c r="F1536" s="8" t="s">
        <v>5084</v>
      </c>
      <c r="G1536" s="10" t="s">
        <v>72</v>
      </c>
      <c r="H1536" s="10">
        <v>0</v>
      </c>
      <c r="I1536" s="8" t="s">
        <v>73</v>
      </c>
      <c r="J1536" s="72">
        <v>0</v>
      </c>
      <c r="K1536" s="163">
        <v>403</v>
      </c>
      <c r="L1536" s="163">
        <v>0</v>
      </c>
      <c r="M1536" s="163">
        <v>0</v>
      </c>
      <c r="N1536" s="163">
        <v>362</v>
      </c>
      <c r="O1536" s="163">
        <v>87</v>
      </c>
      <c r="P1536" s="163">
        <v>102</v>
      </c>
      <c r="Q1536" s="164">
        <v>2</v>
      </c>
      <c r="R1536" s="164">
        <v>33</v>
      </c>
      <c r="S1536" s="164">
        <v>11</v>
      </c>
      <c r="T1536" s="164">
        <v>5</v>
      </c>
      <c r="U1536" s="164">
        <v>4</v>
      </c>
      <c r="V1536" s="164">
        <v>5</v>
      </c>
      <c r="W1536" s="165">
        <f t="shared" si="25"/>
        <v>60</v>
      </c>
    </row>
    <row r="1537" spans="1:23" s="161" customFormat="1" ht="15" x14ac:dyDescent="0.3">
      <c r="A1537" s="180" t="s">
        <v>4795</v>
      </c>
      <c r="B1537" s="158" t="s">
        <v>4796</v>
      </c>
      <c r="C1537" s="181" t="s">
        <v>4797</v>
      </c>
      <c r="D1537" s="157" t="s">
        <v>86</v>
      </c>
      <c r="E1537" s="8" t="s">
        <v>5085</v>
      </c>
      <c r="F1537" s="8" t="s">
        <v>5084</v>
      </c>
      <c r="G1537" s="10" t="s">
        <v>72</v>
      </c>
      <c r="H1537" s="10">
        <v>0</v>
      </c>
      <c r="I1537" s="8" t="s">
        <v>73</v>
      </c>
      <c r="J1537" s="72">
        <v>0</v>
      </c>
      <c r="K1537" s="163">
        <v>400</v>
      </c>
      <c r="L1537" s="163">
        <v>0</v>
      </c>
      <c r="M1537" s="163">
        <v>0</v>
      </c>
      <c r="N1537" s="163">
        <v>351</v>
      </c>
      <c r="O1537" s="163">
        <v>49</v>
      </c>
      <c r="P1537" s="163">
        <v>90</v>
      </c>
      <c r="Q1537" s="164">
        <v>3</v>
      </c>
      <c r="R1537" s="164">
        <v>25</v>
      </c>
      <c r="S1537" s="164">
        <v>7</v>
      </c>
      <c r="T1537" s="164">
        <v>4</v>
      </c>
      <c r="U1537" s="164">
        <v>3</v>
      </c>
      <c r="V1537" s="164">
        <v>2</v>
      </c>
      <c r="W1537" s="165">
        <f t="shared" si="25"/>
        <v>44</v>
      </c>
    </row>
    <row r="1538" spans="1:23" s="161" customFormat="1" ht="15" x14ac:dyDescent="0.3">
      <c r="A1538" s="180" t="s">
        <v>4798</v>
      </c>
      <c r="B1538" s="158" t="s">
        <v>4799</v>
      </c>
      <c r="C1538" s="181" t="s">
        <v>4800</v>
      </c>
      <c r="D1538" s="157" t="s">
        <v>86</v>
      </c>
      <c r="E1538" s="8" t="s">
        <v>5085</v>
      </c>
      <c r="F1538" s="8" t="s">
        <v>5084</v>
      </c>
      <c r="G1538" s="10" t="s">
        <v>72</v>
      </c>
      <c r="H1538" s="10">
        <v>0</v>
      </c>
      <c r="I1538" s="8" t="s">
        <v>73</v>
      </c>
      <c r="J1538" s="72">
        <v>0</v>
      </c>
      <c r="K1538" s="163">
        <v>355</v>
      </c>
      <c r="L1538" s="163">
        <v>0</v>
      </c>
      <c r="M1538" s="163">
        <v>0</v>
      </c>
      <c r="N1538" s="163">
        <v>315</v>
      </c>
      <c r="O1538" s="163">
        <v>15</v>
      </c>
      <c r="P1538" s="163">
        <v>67</v>
      </c>
      <c r="Q1538" s="164">
        <v>21</v>
      </c>
      <c r="R1538" s="164">
        <v>14</v>
      </c>
      <c r="S1538" s="164">
        <v>5.9</v>
      </c>
      <c r="T1538" s="164">
        <v>3</v>
      </c>
      <c r="U1538" s="164">
        <v>2</v>
      </c>
      <c r="V1538" s="164">
        <v>2</v>
      </c>
      <c r="W1538" s="165">
        <f t="shared" si="25"/>
        <v>47.9</v>
      </c>
    </row>
    <row r="1539" spans="1:23" s="161" customFormat="1" ht="15" x14ac:dyDescent="0.3">
      <c r="A1539" s="180" t="s">
        <v>4801</v>
      </c>
      <c r="B1539" s="158" t="s">
        <v>4802</v>
      </c>
      <c r="C1539" s="181" t="s">
        <v>4803</v>
      </c>
      <c r="D1539" s="157" t="s">
        <v>86</v>
      </c>
      <c r="E1539" s="8" t="s">
        <v>5085</v>
      </c>
      <c r="F1539" s="8" t="s">
        <v>5084</v>
      </c>
      <c r="G1539" s="10" t="s">
        <v>72</v>
      </c>
      <c r="H1539" s="10">
        <v>0</v>
      </c>
      <c r="I1539" s="8" t="s">
        <v>73</v>
      </c>
      <c r="J1539" s="72">
        <v>0</v>
      </c>
      <c r="K1539" s="163">
        <v>335</v>
      </c>
      <c r="L1539" s="163">
        <v>0</v>
      </c>
      <c r="M1539" s="163">
        <v>0</v>
      </c>
      <c r="N1539" s="163">
        <v>282</v>
      </c>
      <c r="O1539" s="163">
        <v>72</v>
      </c>
      <c r="P1539" s="163">
        <v>80</v>
      </c>
      <c r="Q1539" s="164">
        <v>21</v>
      </c>
      <c r="R1539" s="164">
        <v>11</v>
      </c>
      <c r="S1539" s="164">
        <v>5</v>
      </c>
      <c r="T1539" s="164">
        <v>4</v>
      </c>
      <c r="U1539" s="164">
        <v>4</v>
      </c>
      <c r="V1539" s="164">
        <v>4</v>
      </c>
      <c r="W1539" s="165">
        <f t="shared" si="25"/>
        <v>49</v>
      </c>
    </row>
    <row r="1540" spans="1:23" s="161" customFormat="1" ht="30" x14ac:dyDescent="0.3">
      <c r="A1540" s="180" t="s">
        <v>4804</v>
      </c>
      <c r="B1540" s="158" t="s">
        <v>4805</v>
      </c>
      <c r="C1540" s="181" t="s">
        <v>4806</v>
      </c>
      <c r="D1540" s="157" t="s">
        <v>86</v>
      </c>
      <c r="E1540" s="8" t="s">
        <v>5085</v>
      </c>
      <c r="F1540" s="8" t="s">
        <v>5084</v>
      </c>
      <c r="G1540" s="10" t="s">
        <v>72</v>
      </c>
      <c r="H1540" s="10">
        <v>0</v>
      </c>
      <c r="I1540" s="8" t="s">
        <v>73</v>
      </c>
      <c r="J1540" s="72">
        <v>0</v>
      </c>
      <c r="K1540" s="163">
        <v>398</v>
      </c>
      <c r="L1540" s="163">
        <v>0</v>
      </c>
      <c r="M1540" s="163">
        <v>0</v>
      </c>
      <c r="N1540" s="163">
        <v>360</v>
      </c>
      <c r="O1540" s="163">
        <v>54</v>
      </c>
      <c r="P1540" s="163">
        <v>94</v>
      </c>
      <c r="Q1540" s="164">
        <v>5</v>
      </c>
      <c r="R1540" s="164">
        <v>26</v>
      </c>
      <c r="S1540" s="164">
        <v>6</v>
      </c>
      <c r="T1540" s="164">
        <v>4</v>
      </c>
      <c r="U1540" s="164">
        <v>3</v>
      </c>
      <c r="V1540" s="164">
        <v>5</v>
      </c>
      <c r="W1540" s="165">
        <f t="shared" si="25"/>
        <v>49</v>
      </c>
    </row>
    <row r="1541" spans="1:23" s="161" customFormat="1" ht="15" x14ac:dyDescent="0.3">
      <c r="A1541" s="180" t="s">
        <v>4807</v>
      </c>
      <c r="B1541" s="158" t="s">
        <v>4808</v>
      </c>
      <c r="C1541" s="181" t="s">
        <v>4809</v>
      </c>
      <c r="D1541" s="157" t="s">
        <v>86</v>
      </c>
      <c r="E1541" s="8" t="s">
        <v>5085</v>
      </c>
      <c r="F1541" s="8" t="s">
        <v>5084</v>
      </c>
      <c r="G1541" s="10" t="s">
        <v>72</v>
      </c>
      <c r="H1541" s="10">
        <v>0</v>
      </c>
      <c r="I1541" s="8" t="s">
        <v>73</v>
      </c>
      <c r="J1541" s="72">
        <v>0</v>
      </c>
      <c r="K1541" s="163">
        <v>1011</v>
      </c>
      <c r="L1541" s="163">
        <v>0</v>
      </c>
      <c r="M1541" s="163">
        <v>0</v>
      </c>
      <c r="N1541" s="163">
        <v>899</v>
      </c>
      <c r="O1541" s="163">
        <v>197</v>
      </c>
      <c r="P1541" s="163">
        <v>155</v>
      </c>
      <c r="Q1541" s="164">
        <v>37</v>
      </c>
      <c r="R1541" s="164">
        <v>30</v>
      </c>
      <c r="S1541" s="164">
        <v>21.8</v>
      </c>
      <c r="T1541" s="164">
        <v>5</v>
      </c>
      <c r="U1541" s="164">
        <v>9</v>
      </c>
      <c r="V1541" s="164">
        <v>4</v>
      </c>
      <c r="W1541" s="165">
        <f t="shared" si="25"/>
        <v>106.8</v>
      </c>
    </row>
    <row r="1542" spans="1:23" s="161" customFormat="1" ht="15" x14ac:dyDescent="0.3">
      <c r="A1542" s="180" t="s">
        <v>4810</v>
      </c>
      <c r="B1542" s="158" t="s">
        <v>4811</v>
      </c>
      <c r="C1542" s="181" t="s">
        <v>4812</v>
      </c>
      <c r="D1542" s="157" t="s">
        <v>86</v>
      </c>
      <c r="E1542" s="8" t="s">
        <v>5085</v>
      </c>
      <c r="F1542" s="8" t="s">
        <v>5084</v>
      </c>
      <c r="G1542" s="10" t="s">
        <v>72</v>
      </c>
      <c r="H1542" s="10">
        <v>0</v>
      </c>
      <c r="I1542" s="8" t="s">
        <v>73</v>
      </c>
      <c r="J1542" s="72">
        <v>0</v>
      </c>
      <c r="K1542" s="163">
        <v>428</v>
      </c>
      <c r="L1542" s="163">
        <v>0</v>
      </c>
      <c r="M1542" s="163">
        <v>0</v>
      </c>
      <c r="N1542" s="163">
        <v>374</v>
      </c>
      <c r="O1542" s="163">
        <v>31</v>
      </c>
      <c r="P1542" s="163">
        <v>93</v>
      </c>
      <c r="Q1542" s="164">
        <v>3</v>
      </c>
      <c r="R1542" s="164">
        <v>30</v>
      </c>
      <c r="S1542" s="164">
        <v>13.6</v>
      </c>
      <c r="T1542" s="164">
        <v>3</v>
      </c>
      <c r="U1542" s="164">
        <v>3</v>
      </c>
      <c r="V1542" s="164">
        <v>3</v>
      </c>
      <c r="W1542" s="165">
        <f t="shared" si="25"/>
        <v>55.6</v>
      </c>
    </row>
    <row r="1543" spans="1:23" s="161" customFormat="1" ht="15" x14ac:dyDescent="0.3">
      <c r="A1543" s="180" t="s">
        <v>4813</v>
      </c>
      <c r="B1543" s="158" t="s">
        <v>4814</v>
      </c>
      <c r="C1543" s="181" t="s">
        <v>4815</v>
      </c>
      <c r="D1543" s="157" t="s">
        <v>211</v>
      </c>
      <c r="E1543" s="8" t="s">
        <v>71</v>
      </c>
      <c r="F1543" s="8" t="s">
        <v>5081</v>
      </c>
      <c r="G1543" s="10" t="s">
        <v>72</v>
      </c>
      <c r="H1543" s="10">
        <v>0</v>
      </c>
      <c r="I1543" s="8" t="s">
        <v>73</v>
      </c>
      <c r="J1543" s="72">
        <v>0</v>
      </c>
      <c r="K1543" s="163">
        <v>529</v>
      </c>
      <c r="L1543" s="163">
        <v>30</v>
      </c>
      <c r="M1543" s="163">
        <v>2</v>
      </c>
      <c r="N1543" s="163">
        <v>507</v>
      </c>
      <c r="O1543" s="163">
        <v>175</v>
      </c>
      <c r="P1543" s="163">
        <v>133</v>
      </c>
      <c r="Q1543" s="164">
        <v>8</v>
      </c>
      <c r="R1543" s="164">
        <v>37</v>
      </c>
      <c r="S1543" s="164">
        <v>10.9</v>
      </c>
      <c r="T1543" s="164">
        <v>2.9</v>
      </c>
      <c r="U1543" s="164">
        <v>3</v>
      </c>
      <c r="V1543" s="164">
        <v>2</v>
      </c>
      <c r="W1543" s="165">
        <f t="shared" si="25"/>
        <v>63.8</v>
      </c>
    </row>
    <row r="1544" spans="1:23" s="161" customFormat="1" ht="15" x14ac:dyDescent="0.3">
      <c r="A1544" s="180" t="s">
        <v>4816</v>
      </c>
      <c r="B1544" s="158" t="s">
        <v>4817</v>
      </c>
      <c r="C1544" s="181" t="s">
        <v>4818</v>
      </c>
      <c r="D1544" s="157" t="s">
        <v>86</v>
      </c>
      <c r="E1544" s="8" t="s">
        <v>5085</v>
      </c>
      <c r="F1544" s="8" t="s">
        <v>5084</v>
      </c>
      <c r="G1544" s="10" t="s">
        <v>72</v>
      </c>
      <c r="H1544" s="10">
        <v>0</v>
      </c>
      <c r="I1544" s="8" t="s">
        <v>73</v>
      </c>
      <c r="J1544" s="72">
        <v>0</v>
      </c>
      <c r="K1544" s="163">
        <v>3004</v>
      </c>
      <c r="L1544" s="163">
        <v>0</v>
      </c>
      <c r="M1544" s="163">
        <v>0</v>
      </c>
      <c r="N1544" s="163">
        <v>1328</v>
      </c>
      <c r="O1544" s="163">
        <v>0</v>
      </c>
      <c r="P1544" s="163">
        <v>36</v>
      </c>
      <c r="Q1544" s="164">
        <v>13.5</v>
      </c>
      <c r="R1544" s="164">
        <v>126</v>
      </c>
      <c r="S1544" s="164">
        <v>14.3</v>
      </c>
      <c r="T1544" s="164">
        <v>17</v>
      </c>
      <c r="U1544" s="164">
        <v>10</v>
      </c>
      <c r="V1544" s="164">
        <v>16</v>
      </c>
      <c r="W1544" s="165">
        <f t="shared" si="25"/>
        <v>196.8</v>
      </c>
    </row>
    <row r="1545" spans="1:23" s="161" customFormat="1" ht="30" x14ac:dyDescent="0.3">
      <c r="A1545" s="180" t="s">
        <v>4819</v>
      </c>
      <c r="B1545" s="158" t="s">
        <v>4820</v>
      </c>
      <c r="C1545" s="181" t="s">
        <v>4821</v>
      </c>
      <c r="D1545" s="157" t="s">
        <v>86</v>
      </c>
      <c r="E1545" s="8" t="s">
        <v>5085</v>
      </c>
      <c r="F1545" s="8" t="s">
        <v>5084</v>
      </c>
      <c r="G1545" s="10" t="s">
        <v>72</v>
      </c>
      <c r="H1545" s="10">
        <v>0</v>
      </c>
      <c r="I1545" s="8" t="s">
        <v>73</v>
      </c>
      <c r="J1545" s="72">
        <v>0</v>
      </c>
      <c r="K1545" s="163">
        <v>182</v>
      </c>
      <c r="L1545" s="163">
        <v>0</v>
      </c>
      <c r="M1545" s="163">
        <v>0</v>
      </c>
      <c r="N1545" s="163">
        <v>156</v>
      </c>
      <c r="O1545" s="163">
        <v>20</v>
      </c>
      <c r="P1545" s="163">
        <v>29</v>
      </c>
      <c r="Q1545" s="164">
        <v>7</v>
      </c>
      <c r="R1545" s="164">
        <v>8</v>
      </c>
      <c r="S1545" s="164">
        <v>3.1</v>
      </c>
      <c r="T1545" s="164">
        <v>2</v>
      </c>
      <c r="U1545" s="164">
        <v>2</v>
      </c>
      <c r="V1545" s="164">
        <v>3</v>
      </c>
      <c r="W1545" s="165">
        <f t="shared" si="25"/>
        <v>25.1</v>
      </c>
    </row>
    <row r="1546" spans="1:23" s="161" customFormat="1" ht="15" x14ac:dyDescent="0.3">
      <c r="A1546" s="180" t="s">
        <v>4822</v>
      </c>
      <c r="B1546" s="158" t="s">
        <v>4823</v>
      </c>
      <c r="C1546" s="181" t="s">
        <v>4824</v>
      </c>
      <c r="D1546" s="157" t="s">
        <v>212</v>
      </c>
      <c r="E1546" s="8" t="s">
        <v>5082</v>
      </c>
      <c r="F1546" s="8" t="s">
        <v>5083</v>
      </c>
      <c r="G1546" s="10" t="s">
        <v>72</v>
      </c>
      <c r="H1546" s="10">
        <v>0</v>
      </c>
      <c r="I1546" s="8" t="s">
        <v>73</v>
      </c>
      <c r="J1546" s="72">
        <v>0</v>
      </c>
      <c r="K1546" s="163">
        <v>454</v>
      </c>
      <c r="L1546" s="163">
        <v>0</v>
      </c>
      <c r="M1546" s="163">
        <v>0</v>
      </c>
      <c r="N1546" s="163">
        <v>416</v>
      </c>
      <c r="O1546" s="163">
        <v>159</v>
      </c>
      <c r="P1546" s="163">
        <v>83</v>
      </c>
      <c r="Q1546" s="164">
        <v>13</v>
      </c>
      <c r="R1546" s="164">
        <v>28</v>
      </c>
      <c r="S1546" s="164">
        <v>20</v>
      </c>
      <c r="T1546" s="164">
        <v>3</v>
      </c>
      <c r="U1546" s="164">
        <v>2</v>
      </c>
      <c r="V1546" s="164">
        <v>3</v>
      </c>
      <c r="W1546" s="165">
        <f t="shared" si="25"/>
        <v>69</v>
      </c>
    </row>
    <row r="1547" spans="1:23" s="161" customFormat="1" ht="30" x14ac:dyDescent="0.3">
      <c r="A1547" s="180" t="s">
        <v>4825</v>
      </c>
      <c r="B1547" s="158" t="s">
        <v>4826</v>
      </c>
      <c r="C1547" s="181" t="s">
        <v>4827</v>
      </c>
      <c r="D1547" s="157" t="s">
        <v>212</v>
      </c>
      <c r="E1547" s="8" t="s">
        <v>5082</v>
      </c>
      <c r="F1547" s="8" t="s">
        <v>5083</v>
      </c>
      <c r="G1547" s="10" t="s">
        <v>72</v>
      </c>
      <c r="H1547" s="10">
        <v>0</v>
      </c>
      <c r="I1547" s="8" t="s">
        <v>73</v>
      </c>
      <c r="J1547" s="72">
        <v>0</v>
      </c>
      <c r="K1547" s="163">
        <v>394</v>
      </c>
      <c r="L1547" s="163">
        <v>0</v>
      </c>
      <c r="M1547" s="163">
        <v>0</v>
      </c>
      <c r="N1547" s="163">
        <v>312</v>
      </c>
      <c r="O1547" s="163">
        <v>36</v>
      </c>
      <c r="P1547" s="163">
        <v>110</v>
      </c>
      <c r="Q1547" s="164">
        <v>12</v>
      </c>
      <c r="R1547" s="164">
        <v>18</v>
      </c>
      <c r="S1547" s="164">
        <v>11</v>
      </c>
      <c r="T1547" s="164">
        <v>2</v>
      </c>
      <c r="U1547" s="164">
        <v>3</v>
      </c>
      <c r="V1547" s="164">
        <v>5</v>
      </c>
      <c r="W1547" s="165">
        <f t="shared" ref="W1547:W1610" si="26">SUM(Q1547:V1547)</f>
        <v>51</v>
      </c>
    </row>
    <row r="1548" spans="1:23" s="161" customFormat="1" ht="15" x14ac:dyDescent="0.3">
      <c r="A1548" s="180" t="s">
        <v>4828</v>
      </c>
      <c r="B1548" s="158" t="s">
        <v>4829</v>
      </c>
      <c r="C1548" s="181" t="s">
        <v>4830</v>
      </c>
      <c r="D1548" s="157" t="s">
        <v>211</v>
      </c>
      <c r="E1548" s="8" t="s">
        <v>71</v>
      </c>
      <c r="F1548" s="8" t="s">
        <v>5081</v>
      </c>
      <c r="G1548" s="10" t="s">
        <v>72</v>
      </c>
      <c r="H1548" s="10">
        <v>0</v>
      </c>
      <c r="I1548" s="8" t="s">
        <v>73</v>
      </c>
      <c r="J1548" s="72">
        <v>0</v>
      </c>
      <c r="K1548" s="163">
        <v>415</v>
      </c>
      <c r="L1548" s="163">
        <v>30</v>
      </c>
      <c r="M1548" s="163">
        <v>2</v>
      </c>
      <c r="N1548" s="163">
        <v>397</v>
      </c>
      <c r="O1548" s="163">
        <v>106</v>
      </c>
      <c r="P1548" s="163">
        <v>122</v>
      </c>
      <c r="Q1548" s="164">
        <v>8</v>
      </c>
      <c r="R1548" s="164">
        <v>35</v>
      </c>
      <c r="S1548" s="164">
        <v>13.3</v>
      </c>
      <c r="T1548" s="164">
        <v>3.8</v>
      </c>
      <c r="U1548" s="164">
        <v>2</v>
      </c>
      <c r="V1548" s="164">
        <v>3</v>
      </c>
      <c r="W1548" s="165">
        <f t="shared" si="26"/>
        <v>65.099999999999994</v>
      </c>
    </row>
    <row r="1549" spans="1:23" s="161" customFormat="1" ht="15" x14ac:dyDescent="0.3">
      <c r="A1549" s="180" t="s">
        <v>4831</v>
      </c>
      <c r="B1549" s="158" t="s">
        <v>4832</v>
      </c>
      <c r="C1549" s="181" t="s">
        <v>4833</v>
      </c>
      <c r="D1549" s="157" t="s">
        <v>86</v>
      </c>
      <c r="E1549" s="8" t="s">
        <v>5085</v>
      </c>
      <c r="F1549" s="8" t="s">
        <v>5084</v>
      </c>
      <c r="G1549" s="10" t="s">
        <v>72</v>
      </c>
      <c r="H1549" s="10">
        <v>0</v>
      </c>
      <c r="I1549" s="8" t="s">
        <v>73</v>
      </c>
      <c r="J1549" s="72">
        <v>0</v>
      </c>
      <c r="K1549" s="163">
        <v>511</v>
      </c>
      <c r="L1549" s="163">
        <v>0</v>
      </c>
      <c r="M1549" s="163">
        <v>0</v>
      </c>
      <c r="N1549" s="163">
        <v>438</v>
      </c>
      <c r="O1549" s="163">
        <v>80</v>
      </c>
      <c r="P1549" s="163">
        <v>150</v>
      </c>
      <c r="Q1549" s="164">
        <v>13</v>
      </c>
      <c r="R1549" s="164">
        <v>39</v>
      </c>
      <c r="S1549" s="164">
        <v>15.1</v>
      </c>
      <c r="T1549" s="164">
        <v>7</v>
      </c>
      <c r="U1549" s="164">
        <v>4</v>
      </c>
      <c r="V1549" s="164">
        <v>6</v>
      </c>
      <c r="W1549" s="165">
        <f t="shared" si="26"/>
        <v>84.1</v>
      </c>
    </row>
    <row r="1550" spans="1:23" s="161" customFormat="1" ht="30" x14ac:dyDescent="0.3">
      <c r="A1550" s="180" t="s">
        <v>4834</v>
      </c>
      <c r="B1550" s="158" t="s">
        <v>4835</v>
      </c>
      <c r="C1550" s="181" t="s">
        <v>4836</v>
      </c>
      <c r="D1550" s="157" t="s">
        <v>212</v>
      </c>
      <c r="E1550" s="8" t="s">
        <v>5082</v>
      </c>
      <c r="F1550" s="8" t="s">
        <v>5083</v>
      </c>
      <c r="G1550" s="10" t="s">
        <v>72</v>
      </c>
      <c r="H1550" s="10">
        <v>0</v>
      </c>
      <c r="I1550" s="8" t="s">
        <v>73</v>
      </c>
      <c r="J1550" s="72">
        <v>0</v>
      </c>
      <c r="K1550" s="163">
        <v>436</v>
      </c>
      <c r="L1550" s="163">
        <v>0</v>
      </c>
      <c r="M1550" s="163">
        <v>0</v>
      </c>
      <c r="N1550" s="163">
        <v>400</v>
      </c>
      <c r="O1550" s="163">
        <v>80</v>
      </c>
      <c r="P1550" s="163">
        <v>90</v>
      </c>
      <c r="Q1550" s="164">
        <v>14</v>
      </c>
      <c r="R1550" s="164">
        <v>25</v>
      </c>
      <c r="S1550" s="164">
        <v>8.6999999999999993</v>
      </c>
      <c r="T1550" s="164">
        <v>3</v>
      </c>
      <c r="U1550" s="164">
        <v>2</v>
      </c>
      <c r="V1550" s="164">
        <v>2</v>
      </c>
      <c r="W1550" s="165">
        <f t="shared" si="26"/>
        <v>54.7</v>
      </c>
    </row>
    <row r="1551" spans="1:23" s="161" customFormat="1" ht="15" x14ac:dyDescent="0.3">
      <c r="A1551" s="180" t="s">
        <v>4837</v>
      </c>
      <c r="B1551" s="158" t="s">
        <v>4838</v>
      </c>
      <c r="C1551" s="181" t="s">
        <v>4839</v>
      </c>
      <c r="D1551" s="157" t="s">
        <v>86</v>
      </c>
      <c r="E1551" s="8" t="s">
        <v>5085</v>
      </c>
      <c r="F1551" s="8" t="s">
        <v>5084</v>
      </c>
      <c r="G1551" s="10" t="s">
        <v>72</v>
      </c>
      <c r="H1551" s="10">
        <v>0</v>
      </c>
      <c r="I1551" s="8" t="s">
        <v>73</v>
      </c>
      <c r="J1551" s="72">
        <v>0</v>
      </c>
      <c r="K1551" s="163">
        <v>1968</v>
      </c>
      <c r="L1551" s="163">
        <v>0</v>
      </c>
      <c r="M1551" s="163">
        <v>0</v>
      </c>
      <c r="N1551" s="163">
        <v>1426</v>
      </c>
      <c r="O1551" s="163">
        <v>145</v>
      </c>
      <c r="P1551" s="163">
        <v>556</v>
      </c>
      <c r="Q1551" s="164">
        <v>24</v>
      </c>
      <c r="R1551" s="164">
        <v>98</v>
      </c>
      <c r="S1551" s="164">
        <v>37.4</v>
      </c>
      <c r="T1551" s="164">
        <v>16.899999999999999</v>
      </c>
      <c r="U1551" s="164">
        <v>9</v>
      </c>
      <c r="V1551" s="164">
        <v>15.1</v>
      </c>
      <c r="W1551" s="165">
        <f t="shared" si="26"/>
        <v>200.4</v>
      </c>
    </row>
    <row r="1552" spans="1:23" s="161" customFormat="1" ht="15" x14ac:dyDescent="0.3">
      <c r="A1552" s="180" t="s">
        <v>1167</v>
      </c>
      <c r="B1552" s="158" t="s">
        <v>4840</v>
      </c>
      <c r="C1552" s="181" t="s">
        <v>4841</v>
      </c>
      <c r="D1552" s="157" t="s">
        <v>86</v>
      </c>
      <c r="E1552" s="8" t="s">
        <v>5085</v>
      </c>
      <c r="F1552" s="8" t="s">
        <v>5084</v>
      </c>
      <c r="G1552" s="10" t="s">
        <v>72</v>
      </c>
      <c r="H1552" s="10">
        <v>0</v>
      </c>
      <c r="I1552" s="8" t="s">
        <v>73</v>
      </c>
      <c r="J1552" s="72">
        <v>0</v>
      </c>
      <c r="K1552" s="163">
        <v>253</v>
      </c>
      <c r="L1552" s="163">
        <v>0</v>
      </c>
      <c r="M1552" s="163">
        <v>0</v>
      </c>
      <c r="N1552" s="163">
        <v>177</v>
      </c>
      <c r="O1552" s="163">
        <v>20</v>
      </c>
      <c r="P1552" s="163">
        <v>5</v>
      </c>
      <c r="Q1552" s="164" t="s">
        <v>5093</v>
      </c>
      <c r="R1552" s="164" t="s">
        <v>5093</v>
      </c>
      <c r="S1552" s="164" t="s">
        <v>5093</v>
      </c>
      <c r="T1552" s="164">
        <v>1</v>
      </c>
      <c r="U1552" s="164" t="s">
        <v>5093</v>
      </c>
      <c r="V1552" s="164" t="s">
        <v>5093</v>
      </c>
      <c r="W1552" s="165">
        <f t="shared" si="26"/>
        <v>1</v>
      </c>
    </row>
    <row r="1553" spans="1:23" s="161" customFormat="1" ht="15" x14ac:dyDescent="0.3">
      <c r="A1553" s="180" t="s">
        <v>4842</v>
      </c>
      <c r="B1553" s="158" t="s">
        <v>4843</v>
      </c>
      <c r="C1553" s="181" t="s">
        <v>4844</v>
      </c>
      <c r="D1553" s="157" t="s">
        <v>211</v>
      </c>
      <c r="E1553" s="8" t="s">
        <v>71</v>
      </c>
      <c r="F1553" s="8" t="s">
        <v>5081</v>
      </c>
      <c r="G1553" s="10" t="s">
        <v>72</v>
      </c>
      <c r="H1553" s="10">
        <v>0</v>
      </c>
      <c r="I1553" s="8" t="s">
        <v>73</v>
      </c>
      <c r="J1553" s="72">
        <v>0</v>
      </c>
      <c r="K1553" s="163">
        <v>382</v>
      </c>
      <c r="L1553" s="163">
        <v>30</v>
      </c>
      <c r="M1553" s="163">
        <v>0</v>
      </c>
      <c r="N1553" s="163">
        <v>372</v>
      </c>
      <c r="O1553" s="163">
        <v>77</v>
      </c>
      <c r="P1553" s="163">
        <v>98</v>
      </c>
      <c r="Q1553" s="164">
        <v>8</v>
      </c>
      <c r="R1553" s="164">
        <v>25</v>
      </c>
      <c r="S1553" s="164">
        <v>16.7</v>
      </c>
      <c r="T1553" s="164">
        <v>4.9000000000000004</v>
      </c>
      <c r="U1553" s="164">
        <v>3</v>
      </c>
      <c r="V1553" s="164">
        <v>3</v>
      </c>
      <c r="W1553" s="165">
        <f t="shared" si="26"/>
        <v>60.6</v>
      </c>
    </row>
    <row r="1554" spans="1:23" s="161" customFormat="1" ht="15" x14ac:dyDescent="0.3">
      <c r="A1554" s="180" t="s">
        <v>4845</v>
      </c>
      <c r="B1554" s="158" t="s">
        <v>4846</v>
      </c>
      <c r="C1554" s="181" t="s">
        <v>4847</v>
      </c>
      <c r="D1554" s="157" t="s">
        <v>211</v>
      </c>
      <c r="E1554" s="8" t="s">
        <v>71</v>
      </c>
      <c r="F1554" s="8" t="s">
        <v>5091</v>
      </c>
      <c r="G1554" s="10" t="s">
        <v>73</v>
      </c>
      <c r="H1554" s="10" t="s">
        <v>73</v>
      </c>
      <c r="I1554" s="8" t="s">
        <v>73</v>
      </c>
      <c r="J1554" s="72">
        <v>0</v>
      </c>
      <c r="K1554" s="163">
        <v>206</v>
      </c>
      <c r="L1554" s="163">
        <v>30</v>
      </c>
      <c r="M1554" s="163">
        <v>0</v>
      </c>
      <c r="N1554" s="163">
        <v>197</v>
      </c>
      <c r="O1554" s="163">
        <v>40</v>
      </c>
      <c r="P1554" s="163">
        <v>37</v>
      </c>
      <c r="Q1554" s="164">
        <v>7</v>
      </c>
      <c r="R1554" s="164">
        <v>12</v>
      </c>
      <c r="S1554" s="164">
        <v>10.199999999999999</v>
      </c>
      <c r="T1554" s="164">
        <v>1</v>
      </c>
      <c r="U1554" s="164">
        <v>1</v>
      </c>
      <c r="V1554" s="164">
        <v>3</v>
      </c>
      <c r="W1554" s="165">
        <f t="shared" si="26"/>
        <v>34.200000000000003</v>
      </c>
    </row>
    <row r="1555" spans="1:23" s="161" customFormat="1" ht="15" x14ac:dyDescent="0.3">
      <c r="A1555" s="180" t="s">
        <v>4848</v>
      </c>
      <c r="B1555" s="158" t="s">
        <v>4849</v>
      </c>
      <c r="C1555" s="181" t="s">
        <v>4850</v>
      </c>
      <c r="D1555" s="157" t="s">
        <v>212</v>
      </c>
      <c r="E1555" s="8" t="s">
        <v>5082</v>
      </c>
      <c r="F1555" s="8" t="s">
        <v>5083</v>
      </c>
      <c r="G1555" s="10" t="s">
        <v>72</v>
      </c>
      <c r="H1555" s="10">
        <v>0</v>
      </c>
      <c r="I1555" s="8" t="s">
        <v>73</v>
      </c>
      <c r="J1555" s="72">
        <v>0</v>
      </c>
      <c r="K1555" s="163">
        <v>291</v>
      </c>
      <c r="L1555" s="163">
        <v>0</v>
      </c>
      <c r="M1555" s="163">
        <v>0</v>
      </c>
      <c r="N1555" s="163">
        <v>268</v>
      </c>
      <c r="O1555" s="163">
        <v>90</v>
      </c>
      <c r="P1555" s="163">
        <v>81</v>
      </c>
      <c r="Q1555" s="164">
        <v>9</v>
      </c>
      <c r="R1555" s="164">
        <v>18</v>
      </c>
      <c r="S1555" s="164">
        <v>11.7</v>
      </c>
      <c r="T1555" s="164">
        <v>2</v>
      </c>
      <c r="U1555" s="164">
        <v>2</v>
      </c>
      <c r="V1555" s="164">
        <v>1</v>
      </c>
      <c r="W1555" s="165">
        <f t="shared" si="26"/>
        <v>43.7</v>
      </c>
    </row>
    <row r="1556" spans="1:23" s="161" customFormat="1" ht="30" x14ac:dyDescent="0.3">
      <c r="A1556" s="180" t="s">
        <v>4851</v>
      </c>
      <c r="B1556" s="158" t="s">
        <v>4852</v>
      </c>
      <c r="C1556" s="181" t="s">
        <v>4853</v>
      </c>
      <c r="D1556" s="157" t="s">
        <v>212</v>
      </c>
      <c r="E1556" s="8" t="s">
        <v>5082</v>
      </c>
      <c r="F1556" s="8" t="s">
        <v>5083</v>
      </c>
      <c r="G1556" s="10" t="s">
        <v>72</v>
      </c>
      <c r="H1556" s="10">
        <v>0</v>
      </c>
      <c r="I1556" s="8" t="s">
        <v>73</v>
      </c>
      <c r="J1556" s="72">
        <v>0</v>
      </c>
      <c r="K1556" s="163">
        <v>261</v>
      </c>
      <c r="L1556" s="163">
        <v>0</v>
      </c>
      <c r="M1556" s="163">
        <v>0</v>
      </c>
      <c r="N1556" s="163">
        <v>213</v>
      </c>
      <c r="O1556" s="163">
        <v>6</v>
      </c>
      <c r="P1556" s="163">
        <v>65</v>
      </c>
      <c r="Q1556" s="164">
        <v>4</v>
      </c>
      <c r="R1556" s="164">
        <v>17</v>
      </c>
      <c r="S1556" s="164">
        <v>6</v>
      </c>
      <c r="T1556" s="164">
        <v>4</v>
      </c>
      <c r="U1556" s="164">
        <v>1</v>
      </c>
      <c r="V1556" s="164">
        <v>3</v>
      </c>
      <c r="W1556" s="165">
        <f t="shared" si="26"/>
        <v>35</v>
      </c>
    </row>
    <row r="1557" spans="1:23" s="161" customFormat="1" ht="15" x14ac:dyDescent="0.3">
      <c r="A1557" s="180" t="s">
        <v>4854</v>
      </c>
      <c r="B1557" s="158" t="s">
        <v>4855</v>
      </c>
      <c r="C1557" s="181" t="s">
        <v>4856</v>
      </c>
      <c r="D1557" s="157" t="s">
        <v>211</v>
      </c>
      <c r="E1557" s="8" t="s">
        <v>71</v>
      </c>
      <c r="F1557" s="8" t="s">
        <v>5081</v>
      </c>
      <c r="G1557" s="10" t="s">
        <v>72</v>
      </c>
      <c r="H1557" s="10">
        <v>0</v>
      </c>
      <c r="I1557" s="8" t="s">
        <v>73</v>
      </c>
      <c r="J1557" s="72">
        <v>0</v>
      </c>
      <c r="K1557" s="163">
        <v>209</v>
      </c>
      <c r="L1557" s="163">
        <v>30</v>
      </c>
      <c r="M1557" s="163">
        <v>0</v>
      </c>
      <c r="N1557" s="163">
        <v>202</v>
      </c>
      <c r="O1557" s="163">
        <v>30</v>
      </c>
      <c r="P1557" s="163">
        <v>54</v>
      </c>
      <c r="Q1557" s="164">
        <v>3</v>
      </c>
      <c r="R1557" s="164">
        <v>27</v>
      </c>
      <c r="S1557" s="164">
        <v>18.600000000000001</v>
      </c>
      <c r="T1557" s="164">
        <v>2.8</v>
      </c>
      <c r="U1557" s="164">
        <v>2</v>
      </c>
      <c r="V1557" s="164">
        <v>2</v>
      </c>
      <c r="W1557" s="165">
        <f t="shared" si="26"/>
        <v>55.4</v>
      </c>
    </row>
    <row r="1558" spans="1:23" s="161" customFormat="1" ht="15" x14ac:dyDescent="0.3">
      <c r="A1558" s="180" t="s">
        <v>4857</v>
      </c>
      <c r="B1558" s="158" t="s">
        <v>4858</v>
      </c>
      <c r="C1558" s="181" t="s">
        <v>4859</v>
      </c>
      <c r="D1558" s="157" t="s">
        <v>212</v>
      </c>
      <c r="E1558" s="8" t="s">
        <v>5082</v>
      </c>
      <c r="F1558" s="8" t="s">
        <v>5083</v>
      </c>
      <c r="G1558" s="10" t="s">
        <v>72</v>
      </c>
      <c r="H1558" s="10">
        <v>0</v>
      </c>
      <c r="I1558" s="8" t="s">
        <v>73</v>
      </c>
      <c r="J1558" s="72">
        <v>0</v>
      </c>
      <c r="K1558" s="163">
        <v>331</v>
      </c>
      <c r="L1558" s="163">
        <v>0</v>
      </c>
      <c r="M1558" s="163">
        <v>0</v>
      </c>
      <c r="N1558" s="163">
        <v>286</v>
      </c>
      <c r="O1558" s="163">
        <v>39</v>
      </c>
      <c r="P1558" s="163">
        <v>103</v>
      </c>
      <c r="Q1558" s="164">
        <v>5</v>
      </c>
      <c r="R1558" s="164">
        <v>22</v>
      </c>
      <c r="S1558" s="164">
        <v>4.8</v>
      </c>
      <c r="T1558" s="164">
        <v>3.9</v>
      </c>
      <c r="U1558" s="164">
        <v>3</v>
      </c>
      <c r="V1558" s="164">
        <v>3</v>
      </c>
      <c r="W1558" s="165">
        <f t="shared" si="26"/>
        <v>41.7</v>
      </c>
    </row>
    <row r="1559" spans="1:23" s="161" customFormat="1" ht="30" x14ac:dyDescent="0.3">
      <c r="A1559" s="180" t="s">
        <v>4860</v>
      </c>
      <c r="B1559" s="158" t="s">
        <v>4861</v>
      </c>
      <c r="C1559" s="181" t="s">
        <v>4862</v>
      </c>
      <c r="D1559" s="157" t="s">
        <v>212</v>
      </c>
      <c r="E1559" s="8" t="s">
        <v>5082</v>
      </c>
      <c r="F1559" s="8" t="s">
        <v>5083</v>
      </c>
      <c r="G1559" s="10" t="s">
        <v>72</v>
      </c>
      <c r="H1559" s="10">
        <v>0</v>
      </c>
      <c r="I1559" s="8" t="s">
        <v>73</v>
      </c>
      <c r="J1559" s="72">
        <v>0</v>
      </c>
      <c r="K1559" s="163">
        <v>333</v>
      </c>
      <c r="L1559" s="163">
        <v>0</v>
      </c>
      <c r="M1559" s="163">
        <v>0</v>
      </c>
      <c r="N1559" s="163">
        <v>294</v>
      </c>
      <c r="O1559" s="163">
        <v>45</v>
      </c>
      <c r="P1559" s="163">
        <v>71</v>
      </c>
      <c r="Q1559" s="164">
        <v>10</v>
      </c>
      <c r="R1559" s="164">
        <v>19</v>
      </c>
      <c r="S1559" s="164">
        <v>6</v>
      </c>
      <c r="T1559" s="164">
        <v>1</v>
      </c>
      <c r="U1559" s="164">
        <v>2</v>
      </c>
      <c r="V1559" s="164">
        <v>3</v>
      </c>
      <c r="W1559" s="165">
        <f t="shared" si="26"/>
        <v>41</v>
      </c>
    </row>
    <row r="1560" spans="1:23" s="161" customFormat="1" ht="30" x14ac:dyDescent="0.3">
      <c r="A1560" s="180" t="s">
        <v>4863</v>
      </c>
      <c r="B1560" s="158" t="s">
        <v>4864</v>
      </c>
      <c r="C1560" s="181" t="s">
        <v>4865</v>
      </c>
      <c r="D1560" s="157" t="s">
        <v>5079</v>
      </c>
      <c r="E1560" s="8" t="s">
        <v>92</v>
      </c>
      <c r="F1560" s="8" t="s">
        <v>92</v>
      </c>
      <c r="G1560" s="10" t="s">
        <v>72</v>
      </c>
      <c r="H1560" s="10">
        <v>0</v>
      </c>
      <c r="I1560" s="8" t="s">
        <v>73</v>
      </c>
      <c r="J1560" s="72">
        <v>0</v>
      </c>
      <c r="K1560" s="163">
        <v>464</v>
      </c>
      <c r="L1560" s="163">
        <v>0</v>
      </c>
      <c r="M1560" s="163">
        <v>0</v>
      </c>
      <c r="N1560" s="163">
        <v>426</v>
      </c>
      <c r="O1560" s="163">
        <v>128</v>
      </c>
      <c r="P1560" s="163">
        <v>464</v>
      </c>
      <c r="Q1560" s="164">
        <v>37</v>
      </c>
      <c r="R1560" s="164">
        <v>41</v>
      </c>
      <c r="S1560" s="164">
        <v>90.6</v>
      </c>
      <c r="T1560" s="164">
        <v>15.3</v>
      </c>
      <c r="U1560" s="164">
        <v>3</v>
      </c>
      <c r="V1560" s="164">
        <v>4</v>
      </c>
      <c r="W1560" s="165">
        <f t="shared" si="26"/>
        <v>190.9</v>
      </c>
    </row>
    <row r="1561" spans="1:23" s="161" customFormat="1" ht="15" x14ac:dyDescent="0.3">
      <c r="A1561" s="180" t="s">
        <v>4866</v>
      </c>
      <c r="B1561" s="158" t="s">
        <v>4867</v>
      </c>
      <c r="C1561" s="181" t="s">
        <v>4868</v>
      </c>
      <c r="D1561" s="157" t="s">
        <v>86</v>
      </c>
      <c r="E1561" s="8" t="s">
        <v>5085</v>
      </c>
      <c r="F1561" s="8" t="s">
        <v>5084</v>
      </c>
      <c r="G1561" s="10" t="s">
        <v>72</v>
      </c>
      <c r="H1561" s="10">
        <v>0</v>
      </c>
      <c r="I1561" s="8" t="s">
        <v>73</v>
      </c>
      <c r="J1561" s="72">
        <v>0</v>
      </c>
      <c r="K1561" s="163">
        <v>327</v>
      </c>
      <c r="L1561" s="163">
        <v>0</v>
      </c>
      <c r="M1561" s="163">
        <v>0</v>
      </c>
      <c r="N1561" s="163">
        <v>301</v>
      </c>
      <c r="O1561" s="163">
        <v>65</v>
      </c>
      <c r="P1561" s="163">
        <v>93</v>
      </c>
      <c r="Q1561" s="164">
        <v>16</v>
      </c>
      <c r="R1561" s="164">
        <v>14</v>
      </c>
      <c r="S1561" s="164">
        <v>11.9</v>
      </c>
      <c r="T1561" s="164">
        <v>2</v>
      </c>
      <c r="U1561" s="164">
        <v>3</v>
      </c>
      <c r="V1561" s="164">
        <v>4</v>
      </c>
      <c r="W1561" s="165">
        <f t="shared" si="26"/>
        <v>50.9</v>
      </c>
    </row>
    <row r="1562" spans="1:23" s="161" customFormat="1" ht="30" x14ac:dyDescent="0.3">
      <c r="A1562" s="180" t="s">
        <v>4869</v>
      </c>
      <c r="B1562" s="158" t="s">
        <v>4870</v>
      </c>
      <c r="C1562" s="181" t="s">
        <v>4871</v>
      </c>
      <c r="D1562" s="157" t="s">
        <v>86</v>
      </c>
      <c r="E1562" s="8" t="s">
        <v>5085</v>
      </c>
      <c r="F1562" s="8" t="s">
        <v>5084</v>
      </c>
      <c r="G1562" s="10" t="s">
        <v>72</v>
      </c>
      <c r="H1562" s="10">
        <v>0</v>
      </c>
      <c r="I1562" s="8" t="s">
        <v>73</v>
      </c>
      <c r="J1562" s="72">
        <v>0</v>
      </c>
      <c r="K1562" s="163">
        <v>438</v>
      </c>
      <c r="L1562" s="163">
        <v>0</v>
      </c>
      <c r="M1562" s="163">
        <v>0</v>
      </c>
      <c r="N1562" s="163">
        <v>397</v>
      </c>
      <c r="O1562" s="163">
        <v>140</v>
      </c>
      <c r="P1562" s="163">
        <v>54</v>
      </c>
      <c r="Q1562" s="164">
        <v>3</v>
      </c>
      <c r="R1562" s="164">
        <v>25</v>
      </c>
      <c r="S1562" s="164">
        <v>7</v>
      </c>
      <c r="T1562" s="164">
        <v>1</v>
      </c>
      <c r="U1562" s="164">
        <v>3</v>
      </c>
      <c r="V1562" s="164">
        <v>4</v>
      </c>
      <c r="W1562" s="165">
        <f t="shared" si="26"/>
        <v>43</v>
      </c>
    </row>
    <row r="1563" spans="1:23" s="161" customFormat="1" ht="15" x14ac:dyDescent="0.3">
      <c r="A1563" s="180" t="s">
        <v>4872</v>
      </c>
      <c r="B1563" s="158" t="s">
        <v>4873</v>
      </c>
      <c r="C1563" s="181" t="s">
        <v>4874</v>
      </c>
      <c r="D1563" s="157" t="s">
        <v>86</v>
      </c>
      <c r="E1563" s="8" t="s">
        <v>5085</v>
      </c>
      <c r="F1563" s="8" t="s">
        <v>5084</v>
      </c>
      <c r="G1563" s="10" t="s">
        <v>72</v>
      </c>
      <c r="H1563" s="10">
        <v>0</v>
      </c>
      <c r="I1563" s="8" t="s">
        <v>73</v>
      </c>
      <c r="J1563" s="72">
        <v>0</v>
      </c>
      <c r="K1563" s="163">
        <v>284</v>
      </c>
      <c r="L1563" s="163">
        <v>0</v>
      </c>
      <c r="M1563" s="163">
        <v>0</v>
      </c>
      <c r="N1563" s="163">
        <v>244</v>
      </c>
      <c r="O1563" s="163">
        <v>18</v>
      </c>
      <c r="P1563" s="163">
        <v>57</v>
      </c>
      <c r="Q1563" s="164">
        <v>8</v>
      </c>
      <c r="R1563" s="164">
        <v>12</v>
      </c>
      <c r="S1563" s="164">
        <v>3</v>
      </c>
      <c r="T1563" s="164">
        <v>2</v>
      </c>
      <c r="U1563" s="164">
        <v>3</v>
      </c>
      <c r="V1563" s="164">
        <v>3</v>
      </c>
      <c r="W1563" s="165">
        <f t="shared" si="26"/>
        <v>31</v>
      </c>
    </row>
    <row r="1564" spans="1:23" s="161" customFormat="1" ht="30" x14ac:dyDescent="0.3">
      <c r="A1564" s="180" t="s">
        <v>4875</v>
      </c>
      <c r="B1564" s="158" t="s">
        <v>4876</v>
      </c>
      <c r="C1564" s="181" t="s">
        <v>4877</v>
      </c>
      <c r="D1564" s="157" t="s">
        <v>86</v>
      </c>
      <c r="E1564" s="8" t="s">
        <v>5085</v>
      </c>
      <c r="F1564" s="8" t="s">
        <v>5084</v>
      </c>
      <c r="G1564" s="10" t="s">
        <v>72</v>
      </c>
      <c r="H1564" s="10">
        <v>0</v>
      </c>
      <c r="I1564" s="8" t="s">
        <v>73</v>
      </c>
      <c r="J1564" s="72">
        <v>0</v>
      </c>
      <c r="K1564" s="163">
        <v>220</v>
      </c>
      <c r="L1564" s="163">
        <v>0</v>
      </c>
      <c r="M1564" s="163">
        <v>0</v>
      </c>
      <c r="N1564" s="163">
        <v>194</v>
      </c>
      <c r="O1564" s="163">
        <v>38</v>
      </c>
      <c r="P1564" s="163">
        <v>52</v>
      </c>
      <c r="Q1564" s="164">
        <v>4</v>
      </c>
      <c r="R1564" s="164">
        <v>16</v>
      </c>
      <c r="S1564" s="164">
        <v>5.0999999999999996</v>
      </c>
      <c r="T1564" s="164">
        <v>3</v>
      </c>
      <c r="U1564" s="164">
        <v>2</v>
      </c>
      <c r="V1564" s="164">
        <v>4</v>
      </c>
      <c r="W1564" s="165">
        <f t="shared" si="26"/>
        <v>34.1</v>
      </c>
    </row>
    <row r="1565" spans="1:23" s="161" customFormat="1" ht="15" x14ac:dyDescent="0.3">
      <c r="A1565" s="180" t="s">
        <v>4878</v>
      </c>
      <c r="B1565" s="158" t="s">
        <v>4879</v>
      </c>
      <c r="C1565" s="181" t="s">
        <v>4880</v>
      </c>
      <c r="D1565" s="157" t="s">
        <v>86</v>
      </c>
      <c r="E1565" s="8" t="s">
        <v>5085</v>
      </c>
      <c r="F1565" s="8" t="s">
        <v>5084</v>
      </c>
      <c r="G1565" s="10" t="s">
        <v>72</v>
      </c>
      <c r="H1565" s="10">
        <v>0</v>
      </c>
      <c r="I1565" s="8" t="s">
        <v>73</v>
      </c>
      <c r="J1565" s="72">
        <v>0</v>
      </c>
      <c r="K1565" s="163">
        <v>216</v>
      </c>
      <c r="L1565" s="163">
        <v>0</v>
      </c>
      <c r="M1565" s="163">
        <v>0</v>
      </c>
      <c r="N1565" s="163">
        <v>186</v>
      </c>
      <c r="O1565" s="163">
        <v>23</v>
      </c>
      <c r="P1565" s="163">
        <v>40</v>
      </c>
      <c r="Q1565" s="164">
        <v>0</v>
      </c>
      <c r="R1565" s="164">
        <v>12</v>
      </c>
      <c r="S1565" s="164">
        <v>6</v>
      </c>
      <c r="T1565" s="164">
        <v>3</v>
      </c>
      <c r="U1565" s="164">
        <v>2</v>
      </c>
      <c r="V1565" s="164">
        <v>5</v>
      </c>
      <c r="W1565" s="165">
        <f t="shared" si="26"/>
        <v>28</v>
      </c>
    </row>
    <row r="1566" spans="1:23" s="161" customFormat="1" ht="15" x14ac:dyDescent="0.3">
      <c r="A1566" s="180" t="s">
        <v>4881</v>
      </c>
      <c r="B1566" s="158" t="s">
        <v>4882</v>
      </c>
      <c r="C1566" s="181" t="s">
        <v>4883</v>
      </c>
      <c r="D1566" s="157" t="s">
        <v>211</v>
      </c>
      <c r="E1566" s="8" t="s">
        <v>71</v>
      </c>
      <c r="F1566" s="8" t="s">
        <v>5090</v>
      </c>
      <c r="G1566" s="10" t="s">
        <v>73</v>
      </c>
      <c r="H1566" s="10" t="s">
        <v>73</v>
      </c>
      <c r="I1566" s="8" t="s">
        <v>73</v>
      </c>
      <c r="J1566" s="72">
        <v>0</v>
      </c>
      <c r="K1566" s="163">
        <v>240</v>
      </c>
      <c r="L1566" s="163">
        <v>0</v>
      </c>
      <c r="M1566" s="163">
        <v>0</v>
      </c>
      <c r="N1566" s="163">
        <v>209</v>
      </c>
      <c r="O1566" s="163">
        <v>69</v>
      </c>
      <c r="P1566" s="163">
        <v>35</v>
      </c>
      <c r="Q1566" s="164">
        <v>7</v>
      </c>
      <c r="R1566" s="164">
        <v>10</v>
      </c>
      <c r="S1566" s="164">
        <v>1.6</v>
      </c>
      <c r="T1566" s="164">
        <v>1.8</v>
      </c>
      <c r="U1566" s="164">
        <v>1</v>
      </c>
      <c r="V1566" s="164">
        <v>2</v>
      </c>
      <c r="W1566" s="165">
        <f t="shared" si="26"/>
        <v>23.400000000000002</v>
      </c>
    </row>
    <row r="1567" spans="1:23" s="161" customFormat="1" ht="15" x14ac:dyDescent="0.3">
      <c r="A1567" s="180" t="s">
        <v>4884</v>
      </c>
      <c r="B1567" s="158" t="s">
        <v>4885</v>
      </c>
      <c r="C1567" s="181" t="s">
        <v>4886</v>
      </c>
      <c r="D1567" s="157" t="s">
        <v>211</v>
      </c>
      <c r="E1567" s="8" t="s">
        <v>71</v>
      </c>
      <c r="F1567" s="8" t="s">
        <v>5090</v>
      </c>
      <c r="G1567" s="10" t="s">
        <v>73</v>
      </c>
      <c r="H1567" s="10" t="s">
        <v>73</v>
      </c>
      <c r="I1567" s="8" t="s">
        <v>73</v>
      </c>
      <c r="J1567" s="72">
        <v>0</v>
      </c>
      <c r="K1567" s="163">
        <v>169</v>
      </c>
      <c r="L1567" s="163">
        <v>0</v>
      </c>
      <c r="M1567" s="163">
        <v>0</v>
      </c>
      <c r="N1567" s="163">
        <v>142</v>
      </c>
      <c r="O1567" s="163">
        <v>12</v>
      </c>
      <c r="P1567" s="163">
        <v>18</v>
      </c>
      <c r="Q1567" s="164">
        <v>5</v>
      </c>
      <c r="R1567" s="164">
        <v>9</v>
      </c>
      <c r="S1567" s="164">
        <v>3.3</v>
      </c>
      <c r="T1567" s="164">
        <v>0</v>
      </c>
      <c r="U1567" s="164">
        <v>1</v>
      </c>
      <c r="V1567" s="164">
        <v>1</v>
      </c>
      <c r="W1567" s="165">
        <f t="shared" si="26"/>
        <v>19.3</v>
      </c>
    </row>
    <row r="1568" spans="1:23" s="161" customFormat="1" ht="15" x14ac:dyDescent="0.3">
      <c r="A1568" s="180" t="s">
        <v>4887</v>
      </c>
      <c r="B1568" s="158" t="s">
        <v>4888</v>
      </c>
      <c r="C1568" s="181" t="s">
        <v>4889</v>
      </c>
      <c r="D1568" s="157" t="s">
        <v>86</v>
      </c>
      <c r="E1568" s="8" t="s">
        <v>5085</v>
      </c>
      <c r="F1568" s="8" t="s">
        <v>5084</v>
      </c>
      <c r="G1568" s="10" t="s">
        <v>72</v>
      </c>
      <c r="H1568" s="10">
        <v>0</v>
      </c>
      <c r="I1568" s="8" t="s">
        <v>73</v>
      </c>
      <c r="J1568" s="72">
        <v>0</v>
      </c>
      <c r="K1568" s="163">
        <v>514</v>
      </c>
      <c r="L1568" s="163">
        <v>0</v>
      </c>
      <c r="M1568" s="163">
        <v>0</v>
      </c>
      <c r="N1568" s="163">
        <v>443</v>
      </c>
      <c r="O1568" s="163">
        <v>16</v>
      </c>
      <c r="P1568" s="163">
        <v>94</v>
      </c>
      <c r="Q1568" s="164">
        <v>3</v>
      </c>
      <c r="R1568" s="164">
        <v>21</v>
      </c>
      <c r="S1568" s="164">
        <v>6</v>
      </c>
      <c r="T1568" s="164">
        <v>4</v>
      </c>
      <c r="U1568" s="164">
        <v>3</v>
      </c>
      <c r="V1568" s="164">
        <v>4</v>
      </c>
      <c r="W1568" s="165">
        <f t="shared" si="26"/>
        <v>41</v>
      </c>
    </row>
    <row r="1569" spans="1:23" s="161" customFormat="1" ht="15" x14ac:dyDescent="0.3">
      <c r="A1569" s="180" t="s">
        <v>4890</v>
      </c>
      <c r="B1569" s="158" t="s">
        <v>4891</v>
      </c>
      <c r="C1569" s="181" t="s">
        <v>4892</v>
      </c>
      <c r="D1569" s="157" t="s">
        <v>213</v>
      </c>
      <c r="E1569" s="8" t="s">
        <v>71</v>
      </c>
      <c r="F1569" s="8" t="s">
        <v>5083</v>
      </c>
      <c r="G1569" s="10" t="s">
        <v>72</v>
      </c>
      <c r="H1569" s="10">
        <v>0</v>
      </c>
      <c r="I1569" s="8" t="s">
        <v>73</v>
      </c>
      <c r="J1569" s="72">
        <v>0</v>
      </c>
      <c r="K1569" s="163">
        <v>592</v>
      </c>
      <c r="L1569" s="163">
        <v>0</v>
      </c>
      <c r="M1569" s="163">
        <v>0</v>
      </c>
      <c r="N1569" s="163">
        <v>445</v>
      </c>
      <c r="O1569" s="163">
        <v>40</v>
      </c>
      <c r="P1569" s="163">
        <v>131</v>
      </c>
      <c r="Q1569" s="164">
        <v>2</v>
      </c>
      <c r="R1569" s="164">
        <v>46</v>
      </c>
      <c r="S1569" s="164">
        <v>20.100000000000001</v>
      </c>
      <c r="T1569" s="164">
        <v>5.9</v>
      </c>
      <c r="U1569" s="164">
        <v>4</v>
      </c>
      <c r="V1569" s="164">
        <v>3</v>
      </c>
      <c r="W1569" s="165">
        <f t="shared" si="26"/>
        <v>81</v>
      </c>
    </row>
    <row r="1570" spans="1:23" s="161" customFormat="1" ht="15" x14ac:dyDescent="0.3">
      <c r="A1570" s="180" t="s">
        <v>4893</v>
      </c>
      <c r="B1570" s="158" t="s">
        <v>4894</v>
      </c>
      <c r="C1570" s="181" t="s">
        <v>4895</v>
      </c>
      <c r="D1570" s="157" t="s">
        <v>85</v>
      </c>
      <c r="E1570" s="8" t="s">
        <v>5082</v>
      </c>
      <c r="F1570" s="8" t="s">
        <v>5084</v>
      </c>
      <c r="G1570" s="10" t="s">
        <v>72</v>
      </c>
      <c r="H1570" s="10">
        <v>0</v>
      </c>
      <c r="I1570" s="8" t="s">
        <v>73</v>
      </c>
      <c r="J1570" s="72">
        <v>0</v>
      </c>
      <c r="K1570" s="163">
        <v>506</v>
      </c>
      <c r="L1570" s="163">
        <v>0</v>
      </c>
      <c r="M1570" s="163">
        <v>0</v>
      </c>
      <c r="N1570" s="163">
        <v>432</v>
      </c>
      <c r="O1570" s="163">
        <v>22</v>
      </c>
      <c r="P1570" s="163">
        <v>111</v>
      </c>
      <c r="Q1570" s="164">
        <v>5</v>
      </c>
      <c r="R1570" s="164">
        <v>31</v>
      </c>
      <c r="S1570" s="164">
        <v>7</v>
      </c>
      <c r="T1570" s="164">
        <v>2</v>
      </c>
      <c r="U1570" s="164">
        <v>3</v>
      </c>
      <c r="V1570" s="164">
        <v>3</v>
      </c>
      <c r="W1570" s="165">
        <f t="shared" si="26"/>
        <v>51</v>
      </c>
    </row>
    <row r="1571" spans="1:23" s="161" customFormat="1" ht="15" x14ac:dyDescent="0.3">
      <c r="A1571" s="180" t="s">
        <v>1167</v>
      </c>
      <c r="B1571" s="158" t="s">
        <v>4896</v>
      </c>
      <c r="C1571" s="181" t="s">
        <v>4897</v>
      </c>
      <c r="D1571" s="157" t="s">
        <v>86</v>
      </c>
      <c r="E1571" s="8" t="s">
        <v>5085</v>
      </c>
      <c r="F1571" s="8" t="s">
        <v>5084</v>
      </c>
      <c r="G1571" s="10" t="s">
        <v>72</v>
      </c>
      <c r="H1571" s="10">
        <v>0</v>
      </c>
      <c r="I1571" s="8" t="s">
        <v>73</v>
      </c>
      <c r="J1571" s="72">
        <v>0</v>
      </c>
      <c r="K1571" s="163">
        <v>195</v>
      </c>
      <c r="L1571" s="163">
        <v>0</v>
      </c>
      <c r="M1571" s="163">
        <v>0</v>
      </c>
      <c r="N1571" s="163">
        <v>157</v>
      </c>
      <c r="O1571" s="163">
        <v>54</v>
      </c>
      <c r="P1571" s="163">
        <v>10</v>
      </c>
      <c r="Q1571" s="164" t="s">
        <v>5093</v>
      </c>
      <c r="R1571" s="164" t="s">
        <v>5093</v>
      </c>
      <c r="S1571" s="164" t="s">
        <v>5093</v>
      </c>
      <c r="T1571" s="164">
        <v>1</v>
      </c>
      <c r="U1571" s="164" t="s">
        <v>5093</v>
      </c>
      <c r="V1571" s="164" t="s">
        <v>5093</v>
      </c>
      <c r="W1571" s="165">
        <f t="shared" si="26"/>
        <v>1</v>
      </c>
    </row>
    <row r="1572" spans="1:23" s="161" customFormat="1" ht="15" x14ac:dyDescent="0.3">
      <c r="A1572" s="180" t="s">
        <v>1167</v>
      </c>
      <c r="B1572" s="158" t="s">
        <v>4898</v>
      </c>
      <c r="C1572" s="181" t="s">
        <v>4899</v>
      </c>
      <c r="D1572" s="157" t="s">
        <v>86</v>
      </c>
      <c r="E1572" s="8" t="s">
        <v>5085</v>
      </c>
      <c r="F1572" s="8" t="s">
        <v>5084</v>
      </c>
      <c r="G1572" s="10" t="s">
        <v>72</v>
      </c>
      <c r="H1572" s="10">
        <v>0</v>
      </c>
      <c r="I1572" s="8" t="s">
        <v>73</v>
      </c>
      <c r="J1572" s="72">
        <v>0</v>
      </c>
      <c r="K1572" s="163">
        <v>128</v>
      </c>
      <c r="L1572" s="163">
        <v>0</v>
      </c>
      <c r="M1572" s="163">
        <v>0</v>
      </c>
      <c r="N1572" s="163">
        <v>90</v>
      </c>
      <c r="O1572" s="163">
        <v>27</v>
      </c>
      <c r="P1572" s="163">
        <v>7</v>
      </c>
      <c r="Q1572" s="164" t="s">
        <v>5093</v>
      </c>
      <c r="R1572" s="164" t="s">
        <v>5093</v>
      </c>
      <c r="S1572" s="164" t="s">
        <v>5093</v>
      </c>
      <c r="T1572" s="164">
        <v>1</v>
      </c>
      <c r="U1572" s="164" t="s">
        <v>5093</v>
      </c>
      <c r="V1572" s="164" t="s">
        <v>5093</v>
      </c>
      <c r="W1572" s="165">
        <f t="shared" si="26"/>
        <v>1</v>
      </c>
    </row>
    <row r="1573" spans="1:23" s="161" customFormat="1" ht="30" x14ac:dyDescent="0.3">
      <c r="A1573" s="180" t="s">
        <v>4900</v>
      </c>
      <c r="B1573" s="158" t="s">
        <v>4901</v>
      </c>
      <c r="C1573" s="181" t="s">
        <v>4902</v>
      </c>
      <c r="D1573" s="157" t="s">
        <v>85</v>
      </c>
      <c r="E1573" s="8" t="s">
        <v>5082</v>
      </c>
      <c r="F1573" s="8" t="s">
        <v>5084</v>
      </c>
      <c r="G1573" s="10" t="s">
        <v>72</v>
      </c>
      <c r="H1573" s="10">
        <v>0</v>
      </c>
      <c r="I1573" s="8" t="s">
        <v>73</v>
      </c>
      <c r="J1573" s="72">
        <v>0</v>
      </c>
      <c r="K1573" s="163">
        <v>755</v>
      </c>
      <c r="L1573" s="163">
        <v>0</v>
      </c>
      <c r="M1573" s="163">
        <v>0</v>
      </c>
      <c r="N1573" s="163">
        <v>679</v>
      </c>
      <c r="O1573" s="163">
        <v>78</v>
      </c>
      <c r="P1573" s="163">
        <v>159</v>
      </c>
      <c r="Q1573" s="164">
        <v>22</v>
      </c>
      <c r="R1573" s="164">
        <v>42</v>
      </c>
      <c r="S1573" s="164">
        <v>9.9</v>
      </c>
      <c r="T1573" s="164">
        <v>4</v>
      </c>
      <c r="U1573" s="164">
        <v>2</v>
      </c>
      <c r="V1573" s="164">
        <v>6</v>
      </c>
      <c r="W1573" s="165">
        <f t="shared" si="26"/>
        <v>85.9</v>
      </c>
    </row>
    <row r="1574" spans="1:23" s="161" customFormat="1" ht="15" x14ac:dyDescent="0.3">
      <c r="A1574" s="180" t="s">
        <v>1167</v>
      </c>
      <c r="B1574" s="158" t="s">
        <v>4903</v>
      </c>
      <c r="C1574" s="181" t="s">
        <v>4904</v>
      </c>
      <c r="D1574" s="157" t="s">
        <v>86</v>
      </c>
      <c r="E1574" s="8" t="s">
        <v>5085</v>
      </c>
      <c r="F1574" s="8" t="s">
        <v>5084</v>
      </c>
      <c r="G1574" s="10" t="s">
        <v>72</v>
      </c>
      <c r="H1574" s="10">
        <v>0</v>
      </c>
      <c r="I1574" s="8" t="s">
        <v>73</v>
      </c>
      <c r="J1574" s="72">
        <v>0</v>
      </c>
      <c r="K1574" s="163">
        <v>92</v>
      </c>
      <c r="L1574" s="163">
        <v>0</v>
      </c>
      <c r="M1574" s="163">
        <v>0</v>
      </c>
      <c r="N1574" s="163">
        <v>65</v>
      </c>
      <c r="O1574" s="163">
        <v>6</v>
      </c>
      <c r="P1574" s="163">
        <v>1</v>
      </c>
      <c r="Q1574" s="164" t="s">
        <v>5093</v>
      </c>
      <c r="R1574" s="164" t="s">
        <v>5093</v>
      </c>
      <c r="S1574" s="164" t="s">
        <v>5093</v>
      </c>
      <c r="T1574" s="164">
        <v>1</v>
      </c>
      <c r="U1574" s="164" t="s">
        <v>5093</v>
      </c>
      <c r="V1574" s="164" t="s">
        <v>5093</v>
      </c>
      <c r="W1574" s="165">
        <f t="shared" si="26"/>
        <v>1</v>
      </c>
    </row>
    <row r="1575" spans="1:23" s="161" customFormat="1" ht="15" x14ac:dyDescent="0.3">
      <c r="A1575" s="180" t="s">
        <v>4905</v>
      </c>
      <c r="B1575" s="158" t="s">
        <v>4906</v>
      </c>
      <c r="C1575" s="181" t="s">
        <v>4907</v>
      </c>
      <c r="D1575" s="157" t="s">
        <v>86</v>
      </c>
      <c r="E1575" s="8" t="s">
        <v>5085</v>
      </c>
      <c r="F1575" s="8" t="s">
        <v>5084</v>
      </c>
      <c r="G1575" s="10" t="s">
        <v>72</v>
      </c>
      <c r="H1575" s="10">
        <v>0</v>
      </c>
      <c r="I1575" s="8" t="s">
        <v>73</v>
      </c>
      <c r="J1575" s="72">
        <v>0</v>
      </c>
      <c r="K1575" s="163">
        <v>465</v>
      </c>
      <c r="L1575" s="163">
        <v>0</v>
      </c>
      <c r="M1575" s="163">
        <v>0</v>
      </c>
      <c r="N1575" s="163">
        <v>402</v>
      </c>
      <c r="O1575" s="163">
        <v>39</v>
      </c>
      <c r="P1575" s="163">
        <v>112</v>
      </c>
      <c r="Q1575" s="164">
        <v>15</v>
      </c>
      <c r="R1575" s="164">
        <v>29</v>
      </c>
      <c r="S1575" s="164">
        <v>8</v>
      </c>
      <c r="T1575" s="164">
        <v>3</v>
      </c>
      <c r="U1575" s="164">
        <v>3</v>
      </c>
      <c r="V1575" s="164">
        <v>4</v>
      </c>
      <c r="W1575" s="165">
        <f t="shared" si="26"/>
        <v>62</v>
      </c>
    </row>
    <row r="1576" spans="1:23" s="161" customFormat="1" ht="15" x14ac:dyDescent="0.3">
      <c r="A1576" s="180" t="s">
        <v>4908</v>
      </c>
      <c r="B1576" s="158" t="s">
        <v>4909</v>
      </c>
      <c r="C1576" s="181" t="s">
        <v>4910</v>
      </c>
      <c r="D1576" s="157" t="s">
        <v>86</v>
      </c>
      <c r="E1576" s="8" t="s">
        <v>5085</v>
      </c>
      <c r="F1576" s="8" t="s">
        <v>5084</v>
      </c>
      <c r="G1576" s="10" t="s">
        <v>72</v>
      </c>
      <c r="H1576" s="10">
        <v>0</v>
      </c>
      <c r="I1576" s="8" t="s">
        <v>73</v>
      </c>
      <c r="J1576" s="72">
        <v>0</v>
      </c>
      <c r="K1576" s="163">
        <v>372</v>
      </c>
      <c r="L1576" s="163">
        <v>0</v>
      </c>
      <c r="M1576" s="163">
        <v>0</v>
      </c>
      <c r="N1576" s="163">
        <v>362</v>
      </c>
      <c r="O1576" s="163">
        <v>293</v>
      </c>
      <c r="P1576" s="163">
        <v>12</v>
      </c>
      <c r="Q1576" s="164">
        <v>14</v>
      </c>
      <c r="R1576" s="164">
        <v>18</v>
      </c>
      <c r="S1576" s="164">
        <v>7</v>
      </c>
      <c r="T1576" s="164">
        <v>4</v>
      </c>
      <c r="U1576" s="164">
        <v>3</v>
      </c>
      <c r="V1576" s="164">
        <v>5</v>
      </c>
      <c r="W1576" s="165">
        <f t="shared" si="26"/>
        <v>51</v>
      </c>
    </row>
    <row r="1577" spans="1:23" s="161" customFormat="1" ht="15" x14ac:dyDescent="0.3">
      <c r="A1577" s="180" t="s">
        <v>4911</v>
      </c>
      <c r="B1577" s="158" t="s">
        <v>4912</v>
      </c>
      <c r="C1577" s="181" t="s">
        <v>4913</v>
      </c>
      <c r="D1577" s="157" t="s">
        <v>86</v>
      </c>
      <c r="E1577" s="8" t="s">
        <v>5085</v>
      </c>
      <c r="F1577" s="8" t="s">
        <v>5084</v>
      </c>
      <c r="G1577" s="10" t="s">
        <v>72</v>
      </c>
      <c r="H1577" s="10">
        <v>0</v>
      </c>
      <c r="I1577" s="8" t="s">
        <v>73</v>
      </c>
      <c r="J1577" s="72">
        <v>0</v>
      </c>
      <c r="K1577" s="163">
        <v>426</v>
      </c>
      <c r="L1577" s="163">
        <v>0</v>
      </c>
      <c r="M1577" s="163">
        <v>0</v>
      </c>
      <c r="N1577" s="163">
        <v>376</v>
      </c>
      <c r="O1577" s="163">
        <v>62</v>
      </c>
      <c r="P1577" s="163">
        <v>105</v>
      </c>
      <c r="Q1577" s="164">
        <v>12</v>
      </c>
      <c r="R1577" s="164">
        <v>28</v>
      </c>
      <c r="S1577" s="164">
        <v>7.3</v>
      </c>
      <c r="T1577" s="164">
        <v>2</v>
      </c>
      <c r="U1577" s="164">
        <v>2</v>
      </c>
      <c r="V1577" s="164">
        <v>1</v>
      </c>
      <c r="W1577" s="165">
        <f t="shared" si="26"/>
        <v>52.3</v>
      </c>
    </row>
    <row r="1578" spans="1:23" s="161" customFormat="1" ht="15" x14ac:dyDescent="0.3">
      <c r="A1578" s="180" t="s">
        <v>4914</v>
      </c>
      <c r="B1578" s="158" t="s">
        <v>4915</v>
      </c>
      <c r="C1578" s="181" t="s">
        <v>4916</v>
      </c>
      <c r="D1578" s="157" t="s">
        <v>86</v>
      </c>
      <c r="E1578" s="8" t="s">
        <v>5085</v>
      </c>
      <c r="F1578" s="8" t="s">
        <v>5084</v>
      </c>
      <c r="G1578" s="10" t="s">
        <v>72</v>
      </c>
      <c r="H1578" s="10">
        <v>0</v>
      </c>
      <c r="I1578" s="8" t="s">
        <v>73</v>
      </c>
      <c r="J1578" s="72">
        <v>0</v>
      </c>
      <c r="K1578" s="163">
        <v>400</v>
      </c>
      <c r="L1578" s="163">
        <v>0</v>
      </c>
      <c r="M1578" s="163">
        <v>0</v>
      </c>
      <c r="N1578" s="163">
        <v>386</v>
      </c>
      <c r="O1578" s="163">
        <v>263</v>
      </c>
      <c r="P1578" s="163">
        <v>18</v>
      </c>
      <c r="Q1578" s="164">
        <v>5</v>
      </c>
      <c r="R1578" s="164">
        <v>19</v>
      </c>
      <c r="S1578" s="164">
        <v>6.8</v>
      </c>
      <c r="T1578" s="164">
        <v>2</v>
      </c>
      <c r="U1578" s="164">
        <v>3</v>
      </c>
      <c r="V1578" s="164">
        <v>3</v>
      </c>
      <c r="W1578" s="165">
        <f t="shared" si="26"/>
        <v>38.799999999999997</v>
      </c>
    </row>
    <row r="1579" spans="1:23" s="161" customFormat="1" ht="15" x14ac:dyDescent="0.3">
      <c r="A1579" s="180" t="s">
        <v>4917</v>
      </c>
      <c r="B1579" s="158" t="s">
        <v>4918</v>
      </c>
      <c r="C1579" s="181" t="s">
        <v>4919</v>
      </c>
      <c r="D1579" s="157" t="s">
        <v>86</v>
      </c>
      <c r="E1579" s="8" t="s">
        <v>5085</v>
      </c>
      <c r="F1579" s="8" t="s">
        <v>5084</v>
      </c>
      <c r="G1579" s="10" t="s">
        <v>72</v>
      </c>
      <c r="H1579" s="10">
        <v>0</v>
      </c>
      <c r="I1579" s="8" t="s">
        <v>73</v>
      </c>
      <c r="J1579" s="72">
        <v>0</v>
      </c>
      <c r="K1579" s="163">
        <v>396</v>
      </c>
      <c r="L1579" s="163">
        <v>0</v>
      </c>
      <c r="M1579" s="163">
        <v>0</v>
      </c>
      <c r="N1579" s="163">
        <v>276</v>
      </c>
      <c r="O1579" s="163">
        <v>41</v>
      </c>
      <c r="P1579" s="163">
        <v>87</v>
      </c>
      <c r="Q1579" s="164">
        <v>4.2</v>
      </c>
      <c r="R1579" s="164">
        <v>19</v>
      </c>
      <c r="S1579" s="164">
        <v>6.8</v>
      </c>
      <c r="T1579" s="164">
        <v>3</v>
      </c>
      <c r="U1579" s="164">
        <v>1</v>
      </c>
      <c r="V1579" s="164">
        <v>3</v>
      </c>
      <c r="W1579" s="165">
        <f t="shared" si="26"/>
        <v>37</v>
      </c>
    </row>
    <row r="1580" spans="1:23" s="161" customFormat="1" ht="30" x14ac:dyDescent="0.3">
      <c r="A1580" s="180" t="s">
        <v>4920</v>
      </c>
      <c r="B1580" s="158" t="s">
        <v>4921</v>
      </c>
      <c r="C1580" s="181" t="s">
        <v>4922</v>
      </c>
      <c r="D1580" s="157" t="s">
        <v>86</v>
      </c>
      <c r="E1580" s="8" t="s">
        <v>5085</v>
      </c>
      <c r="F1580" s="8" t="s">
        <v>5084</v>
      </c>
      <c r="G1580" s="10" t="s">
        <v>72</v>
      </c>
      <c r="H1580" s="10">
        <v>0</v>
      </c>
      <c r="I1580" s="8" t="s">
        <v>73</v>
      </c>
      <c r="J1580" s="72">
        <v>0</v>
      </c>
      <c r="K1580" s="163">
        <v>414</v>
      </c>
      <c r="L1580" s="163">
        <v>0</v>
      </c>
      <c r="M1580" s="163">
        <v>0</v>
      </c>
      <c r="N1580" s="163">
        <v>359</v>
      </c>
      <c r="O1580" s="163">
        <v>59</v>
      </c>
      <c r="P1580" s="163">
        <v>91</v>
      </c>
      <c r="Q1580" s="164">
        <v>13</v>
      </c>
      <c r="R1580" s="164">
        <v>20</v>
      </c>
      <c r="S1580" s="164">
        <v>2.7</v>
      </c>
      <c r="T1580" s="164">
        <v>2</v>
      </c>
      <c r="U1580" s="164">
        <v>2</v>
      </c>
      <c r="V1580" s="164">
        <v>7</v>
      </c>
      <c r="W1580" s="165">
        <f t="shared" si="26"/>
        <v>46.7</v>
      </c>
    </row>
    <row r="1581" spans="1:23" s="161" customFormat="1" ht="15" x14ac:dyDescent="0.3">
      <c r="A1581" s="180" t="s">
        <v>4923</v>
      </c>
      <c r="B1581" s="158" t="s">
        <v>4924</v>
      </c>
      <c r="C1581" s="181" t="s">
        <v>4925</v>
      </c>
      <c r="D1581" s="157" t="s">
        <v>86</v>
      </c>
      <c r="E1581" s="8" t="s">
        <v>5085</v>
      </c>
      <c r="F1581" s="8" t="s">
        <v>5084</v>
      </c>
      <c r="G1581" s="10" t="s">
        <v>72</v>
      </c>
      <c r="H1581" s="10">
        <v>0</v>
      </c>
      <c r="I1581" s="8" t="s">
        <v>73</v>
      </c>
      <c r="J1581" s="72">
        <v>0</v>
      </c>
      <c r="K1581" s="163">
        <v>416</v>
      </c>
      <c r="L1581" s="163">
        <v>0</v>
      </c>
      <c r="M1581" s="163">
        <v>0</v>
      </c>
      <c r="N1581" s="163">
        <v>401</v>
      </c>
      <c r="O1581" s="163">
        <v>55</v>
      </c>
      <c r="P1581" s="163">
        <v>102</v>
      </c>
      <c r="Q1581" s="164">
        <v>10</v>
      </c>
      <c r="R1581" s="164">
        <v>30</v>
      </c>
      <c r="S1581" s="164">
        <v>2.8</v>
      </c>
      <c r="T1581" s="164">
        <v>4</v>
      </c>
      <c r="U1581" s="164">
        <v>2</v>
      </c>
      <c r="V1581" s="164">
        <v>5</v>
      </c>
      <c r="W1581" s="165">
        <f t="shared" si="26"/>
        <v>53.8</v>
      </c>
    </row>
    <row r="1582" spans="1:23" s="161" customFormat="1" ht="15" x14ac:dyDescent="0.3">
      <c r="A1582" s="180" t="s">
        <v>4926</v>
      </c>
      <c r="B1582" s="158" t="s">
        <v>4927</v>
      </c>
      <c r="C1582" s="181" t="s">
        <v>4928</v>
      </c>
      <c r="D1582" s="157" t="s">
        <v>86</v>
      </c>
      <c r="E1582" s="8" t="s">
        <v>5085</v>
      </c>
      <c r="F1582" s="8" t="s">
        <v>5084</v>
      </c>
      <c r="G1582" s="10" t="s">
        <v>72</v>
      </c>
      <c r="H1582" s="10">
        <v>0</v>
      </c>
      <c r="I1582" s="8" t="s">
        <v>73</v>
      </c>
      <c r="J1582" s="72">
        <v>0</v>
      </c>
      <c r="K1582" s="163">
        <v>462</v>
      </c>
      <c r="L1582" s="163">
        <v>0</v>
      </c>
      <c r="M1582" s="163">
        <v>0</v>
      </c>
      <c r="N1582" s="163">
        <v>385</v>
      </c>
      <c r="O1582" s="163">
        <v>80</v>
      </c>
      <c r="P1582" s="163">
        <v>129</v>
      </c>
      <c r="Q1582" s="164">
        <v>13</v>
      </c>
      <c r="R1582" s="164">
        <v>26</v>
      </c>
      <c r="S1582" s="164">
        <v>9</v>
      </c>
      <c r="T1582" s="164">
        <v>5</v>
      </c>
      <c r="U1582" s="164">
        <v>4</v>
      </c>
      <c r="V1582" s="164">
        <v>6.1</v>
      </c>
      <c r="W1582" s="165">
        <f t="shared" si="26"/>
        <v>63.1</v>
      </c>
    </row>
    <row r="1583" spans="1:23" s="161" customFormat="1" ht="15" x14ac:dyDescent="0.3">
      <c r="A1583" s="180" t="s">
        <v>4929</v>
      </c>
      <c r="B1583" s="158" t="s">
        <v>4930</v>
      </c>
      <c r="C1583" s="181" t="s">
        <v>4931</v>
      </c>
      <c r="D1583" s="157" t="s">
        <v>86</v>
      </c>
      <c r="E1583" s="8" t="s">
        <v>5085</v>
      </c>
      <c r="F1583" s="8" t="s">
        <v>5084</v>
      </c>
      <c r="G1583" s="10" t="s">
        <v>72</v>
      </c>
      <c r="H1583" s="10">
        <v>0</v>
      </c>
      <c r="I1583" s="8" t="s">
        <v>73</v>
      </c>
      <c r="J1583" s="72">
        <v>0</v>
      </c>
      <c r="K1583" s="163">
        <v>328</v>
      </c>
      <c r="L1583" s="163">
        <v>0</v>
      </c>
      <c r="M1583" s="163">
        <v>0</v>
      </c>
      <c r="N1583" s="163">
        <v>258</v>
      </c>
      <c r="O1583" s="163">
        <v>279</v>
      </c>
      <c r="P1583" s="163">
        <v>13</v>
      </c>
      <c r="Q1583" s="164">
        <v>20</v>
      </c>
      <c r="R1583" s="164">
        <v>9</v>
      </c>
      <c r="S1583" s="164">
        <v>4</v>
      </c>
      <c r="T1583" s="164">
        <v>3</v>
      </c>
      <c r="U1583" s="164">
        <v>3</v>
      </c>
      <c r="V1583" s="164">
        <v>4</v>
      </c>
      <c r="W1583" s="165">
        <f t="shared" si="26"/>
        <v>43</v>
      </c>
    </row>
    <row r="1584" spans="1:23" s="161" customFormat="1" ht="15" x14ac:dyDescent="0.3">
      <c r="A1584" s="180" t="s">
        <v>4932</v>
      </c>
      <c r="B1584" s="158" t="s">
        <v>4933</v>
      </c>
      <c r="C1584" s="181" t="s">
        <v>4934</v>
      </c>
      <c r="D1584" s="157" t="s">
        <v>86</v>
      </c>
      <c r="E1584" s="8" t="s">
        <v>5085</v>
      </c>
      <c r="F1584" s="8" t="s">
        <v>5084</v>
      </c>
      <c r="G1584" s="10" t="s">
        <v>72</v>
      </c>
      <c r="H1584" s="10">
        <v>0</v>
      </c>
      <c r="I1584" s="8" t="s">
        <v>73</v>
      </c>
      <c r="J1584" s="72">
        <v>0</v>
      </c>
      <c r="K1584" s="163">
        <v>556</v>
      </c>
      <c r="L1584" s="163">
        <v>0</v>
      </c>
      <c r="M1584" s="163">
        <v>0</v>
      </c>
      <c r="N1584" s="163">
        <v>485</v>
      </c>
      <c r="O1584" s="163">
        <v>112</v>
      </c>
      <c r="P1584" s="163">
        <v>161</v>
      </c>
      <c r="Q1584" s="164">
        <v>18</v>
      </c>
      <c r="R1584" s="164">
        <v>20</v>
      </c>
      <c r="S1584" s="164">
        <v>16</v>
      </c>
      <c r="T1584" s="164">
        <v>7.9</v>
      </c>
      <c r="U1584" s="164">
        <v>4</v>
      </c>
      <c r="V1584" s="164">
        <v>7</v>
      </c>
      <c r="W1584" s="165">
        <f t="shared" si="26"/>
        <v>72.900000000000006</v>
      </c>
    </row>
    <row r="1585" spans="1:23" s="161" customFormat="1" ht="15" x14ac:dyDescent="0.3">
      <c r="A1585" s="180" t="s">
        <v>4935</v>
      </c>
      <c r="B1585" s="158" t="s">
        <v>4936</v>
      </c>
      <c r="C1585" s="181" t="s">
        <v>4937</v>
      </c>
      <c r="D1585" s="157" t="s">
        <v>86</v>
      </c>
      <c r="E1585" s="8" t="s">
        <v>5085</v>
      </c>
      <c r="F1585" s="8" t="s">
        <v>5084</v>
      </c>
      <c r="G1585" s="10" t="s">
        <v>72</v>
      </c>
      <c r="H1585" s="10">
        <v>0</v>
      </c>
      <c r="I1585" s="8" t="s">
        <v>73</v>
      </c>
      <c r="J1585" s="72">
        <v>0</v>
      </c>
      <c r="K1585" s="163">
        <v>522</v>
      </c>
      <c r="L1585" s="163">
        <v>0</v>
      </c>
      <c r="M1585" s="163">
        <v>0</v>
      </c>
      <c r="N1585" s="163">
        <v>492</v>
      </c>
      <c r="O1585" s="163">
        <v>91</v>
      </c>
      <c r="P1585" s="163">
        <v>139</v>
      </c>
      <c r="Q1585" s="164">
        <v>14</v>
      </c>
      <c r="R1585" s="164">
        <v>27</v>
      </c>
      <c r="S1585" s="164">
        <v>8.1</v>
      </c>
      <c r="T1585" s="164">
        <v>5</v>
      </c>
      <c r="U1585" s="164">
        <v>4</v>
      </c>
      <c r="V1585" s="164">
        <v>7</v>
      </c>
      <c r="W1585" s="165">
        <f t="shared" si="26"/>
        <v>65.099999999999994</v>
      </c>
    </row>
    <row r="1586" spans="1:23" s="161" customFormat="1" ht="15" x14ac:dyDescent="0.3">
      <c r="A1586" s="180" t="s">
        <v>4938</v>
      </c>
      <c r="B1586" s="158" t="s">
        <v>4939</v>
      </c>
      <c r="C1586" s="181" t="s">
        <v>4940</v>
      </c>
      <c r="D1586" s="157" t="s">
        <v>212</v>
      </c>
      <c r="E1586" s="8" t="s">
        <v>5082</v>
      </c>
      <c r="F1586" s="8" t="s">
        <v>5083</v>
      </c>
      <c r="G1586" s="10" t="s">
        <v>72</v>
      </c>
      <c r="H1586" s="10">
        <v>0</v>
      </c>
      <c r="I1586" s="8" t="s">
        <v>73</v>
      </c>
      <c r="J1586" s="72">
        <v>0</v>
      </c>
      <c r="K1586" s="163">
        <v>324</v>
      </c>
      <c r="L1586" s="163">
        <v>0</v>
      </c>
      <c r="M1586" s="163">
        <v>0</v>
      </c>
      <c r="N1586" s="163">
        <v>263</v>
      </c>
      <c r="O1586" s="163">
        <v>22</v>
      </c>
      <c r="P1586" s="163">
        <v>75</v>
      </c>
      <c r="Q1586" s="164">
        <v>15</v>
      </c>
      <c r="R1586" s="164">
        <v>26</v>
      </c>
      <c r="S1586" s="164">
        <v>5</v>
      </c>
      <c r="T1586" s="164">
        <v>1</v>
      </c>
      <c r="U1586" s="164">
        <v>2</v>
      </c>
      <c r="V1586" s="164">
        <v>4</v>
      </c>
      <c r="W1586" s="165">
        <f t="shared" si="26"/>
        <v>53</v>
      </c>
    </row>
    <row r="1587" spans="1:23" s="161" customFormat="1" ht="15" x14ac:dyDescent="0.3">
      <c r="A1587" s="180" t="s">
        <v>4941</v>
      </c>
      <c r="B1587" s="158" t="s">
        <v>4942</v>
      </c>
      <c r="C1587" s="181" t="s">
        <v>4943</v>
      </c>
      <c r="D1587" s="157" t="s">
        <v>86</v>
      </c>
      <c r="E1587" s="8" t="s">
        <v>5085</v>
      </c>
      <c r="F1587" s="8" t="s">
        <v>5084</v>
      </c>
      <c r="G1587" s="10" t="s">
        <v>72</v>
      </c>
      <c r="H1587" s="10">
        <v>0</v>
      </c>
      <c r="I1587" s="8" t="s">
        <v>73</v>
      </c>
      <c r="J1587" s="72">
        <v>0</v>
      </c>
      <c r="K1587" s="163">
        <v>333</v>
      </c>
      <c r="L1587" s="163">
        <v>0</v>
      </c>
      <c r="M1587" s="163">
        <v>0</v>
      </c>
      <c r="N1587" s="163">
        <v>293</v>
      </c>
      <c r="O1587" s="163">
        <v>72</v>
      </c>
      <c r="P1587" s="163">
        <v>99</v>
      </c>
      <c r="Q1587" s="164">
        <v>17</v>
      </c>
      <c r="R1587" s="164">
        <v>21</v>
      </c>
      <c r="S1587" s="164">
        <v>7</v>
      </c>
      <c r="T1587" s="164">
        <v>5.9</v>
      </c>
      <c r="U1587" s="164">
        <v>3</v>
      </c>
      <c r="V1587" s="164">
        <v>10</v>
      </c>
      <c r="W1587" s="165">
        <f t="shared" si="26"/>
        <v>63.9</v>
      </c>
    </row>
    <row r="1588" spans="1:23" s="161" customFormat="1" ht="15" x14ac:dyDescent="0.3">
      <c r="A1588" s="180" t="s">
        <v>4944</v>
      </c>
      <c r="B1588" s="158" t="s">
        <v>4945</v>
      </c>
      <c r="C1588" s="181" t="s">
        <v>4946</v>
      </c>
      <c r="D1588" s="157" t="s">
        <v>211</v>
      </c>
      <c r="E1588" s="8" t="s">
        <v>71</v>
      </c>
      <c r="F1588" s="8" t="s">
        <v>5081</v>
      </c>
      <c r="G1588" s="10" t="s">
        <v>72</v>
      </c>
      <c r="H1588" s="10">
        <v>0</v>
      </c>
      <c r="I1588" s="8" t="s">
        <v>73</v>
      </c>
      <c r="J1588" s="72">
        <v>0</v>
      </c>
      <c r="K1588" s="163">
        <v>479</v>
      </c>
      <c r="L1588" s="163">
        <v>14</v>
      </c>
      <c r="M1588" s="163">
        <v>1</v>
      </c>
      <c r="N1588" s="163">
        <v>462</v>
      </c>
      <c r="O1588" s="163">
        <v>117</v>
      </c>
      <c r="P1588" s="163">
        <v>124</v>
      </c>
      <c r="Q1588" s="164">
        <v>12</v>
      </c>
      <c r="R1588" s="164">
        <v>31</v>
      </c>
      <c r="S1588" s="164">
        <v>24.5</v>
      </c>
      <c r="T1588" s="164">
        <v>5.7</v>
      </c>
      <c r="U1588" s="164">
        <v>3</v>
      </c>
      <c r="V1588" s="164">
        <v>4</v>
      </c>
      <c r="W1588" s="165">
        <f t="shared" si="26"/>
        <v>80.2</v>
      </c>
    </row>
    <row r="1589" spans="1:23" s="161" customFormat="1" ht="15" x14ac:dyDescent="0.3">
      <c r="A1589" s="180" t="s">
        <v>4947</v>
      </c>
      <c r="B1589" s="158" t="s">
        <v>4948</v>
      </c>
      <c r="C1589" s="181" t="s">
        <v>4949</v>
      </c>
      <c r="D1589" s="157" t="s">
        <v>212</v>
      </c>
      <c r="E1589" s="8" t="s">
        <v>5082</v>
      </c>
      <c r="F1589" s="8" t="s">
        <v>5083</v>
      </c>
      <c r="G1589" s="10" t="s">
        <v>72</v>
      </c>
      <c r="H1589" s="10">
        <v>0</v>
      </c>
      <c r="I1589" s="8" t="s">
        <v>73</v>
      </c>
      <c r="J1589" s="72">
        <v>0</v>
      </c>
      <c r="K1589" s="163">
        <v>276</v>
      </c>
      <c r="L1589" s="163">
        <v>0</v>
      </c>
      <c r="M1589" s="163">
        <v>0</v>
      </c>
      <c r="N1589" s="163">
        <v>238</v>
      </c>
      <c r="O1589" s="163">
        <v>11</v>
      </c>
      <c r="P1589" s="163">
        <v>60</v>
      </c>
      <c r="Q1589" s="164">
        <v>10</v>
      </c>
      <c r="R1589" s="164">
        <v>15</v>
      </c>
      <c r="S1589" s="164">
        <v>5</v>
      </c>
      <c r="T1589" s="164">
        <v>3</v>
      </c>
      <c r="U1589" s="164">
        <v>2</v>
      </c>
      <c r="V1589" s="164">
        <v>3</v>
      </c>
      <c r="W1589" s="165">
        <f t="shared" si="26"/>
        <v>38</v>
      </c>
    </row>
    <row r="1590" spans="1:23" s="161" customFormat="1" ht="15" x14ac:dyDescent="0.3">
      <c r="A1590" s="180" t="s">
        <v>4950</v>
      </c>
      <c r="B1590" s="158" t="s">
        <v>4951</v>
      </c>
      <c r="C1590" s="181" t="s">
        <v>4952</v>
      </c>
      <c r="D1590" s="157" t="s">
        <v>211</v>
      </c>
      <c r="E1590" s="8" t="s">
        <v>71</v>
      </c>
      <c r="F1590" s="8" t="s">
        <v>5081</v>
      </c>
      <c r="G1590" s="10" t="s">
        <v>72</v>
      </c>
      <c r="H1590" s="10">
        <v>0</v>
      </c>
      <c r="I1590" s="8" t="s">
        <v>73</v>
      </c>
      <c r="J1590" s="72">
        <v>0</v>
      </c>
      <c r="K1590" s="163">
        <v>395</v>
      </c>
      <c r="L1590" s="163">
        <v>14</v>
      </c>
      <c r="M1590" s="163">
        <v>0</v>
      </c>
      <c r="N1590" s="163">
        <v>374</v>
      </c>
      <c r="O1590" s="163">
        <v>84</v>
      </c>
      <c r="P1590" s="163">
        <v>62</v>
      </c>
      <c r="Q1590" s="164">
        <v>4</v>
      </c>
      <c r="R1590" s="164">
        <v>26</v>
      </c>
      <c r="S1590" s="164">
        <v>8.6</v>
      </c>
      <c r="T1590" s="164">
        <v>1.9</v>
      </c>
      <c r="U1590" s="164">
        <v>2</v>
      </c>
      <c r="V1590" s="164">
        <v>3</v>
      </c>
      <c r="W1590" s="165">
        <f t="shared" si="26"/>
        <v>45.5</v>
      </c>
    </row>
    <row r="1591" spans="1:23" s="161" customFormat="1" ht="15" x14ac:dyDescent="0.3">
      <c r="A1591" s="180" t="s">
        <v>4953</v>
      </c>
      <c r="B1591" s="158" t="s">
        <v>4954</v>
      </c>
      <c r="C1591" s="181" t="s">
        <v>4955</v>
      </c>
      <c r="D1591" s="157" t="s">
        <v>86</v>
      </c>
      <c r="E1591" s="8" t="s">
        <v>5085</v>
      </c>
      <c r="F1591" s="8" t="s">
        <v>5084</v>
      </c>
      <c r="G1591" s="10" t="s">
        <v>72</v>
      </c>
      <c r="H1591" s="10">
        <v>0</v>
      </c>
      <c r="I1591" s="8" t="s">
        <v>73</v>
      </c>
      <c r="J1591" s="72">
        <v>0</v>
      </c>
      <c r="K1591" s="163">
        <v>184</v>
      </c>
      <c r="L1591" s="163">
        <v>0</v>
      </c>
      <c r="M1591" s="163">
        <v>0</v>
      </c>
      <c r="N1591" s="163">
        <v>164</v>
      </c>
      <c r="O1591" s="163">
        <v>8</v>
      </c>
      <c r="P1591" s="163">
        <v>15</v>
      </c>
      <c r="Q1591" s="164">
        <v>4</v>
      </c>
      <c r="R1591" s="164">
        <v>11</v>
      </c>
      <c r="S1591" s="164">
        <v>2</v>
      </c>
      <c r="T1591" s="164">
        <v>0</v>
      </c>
      <c r="U1591" s="164">
        <v>2</v>
      </c>
      <c r="V1591" s="164">
        <v>4</v>
      </c>
      <c r="W1591" s="165">
        <f t="shared" si="26"/>
        <v>23</v>
      </c>
    </row>
    <row r="1592" spans="1:23" s="161" customFormat="1" ht="15" x14ac:dyDescent="0.3">
      <c r="A1592" s="180" t="s">
        <v>4956</v>
      </c>
      <c r="B1592" s="158" t="s">
        <v>4957</v>
      </c>
      <c r="C1592" s="181" t="s">
        <v>4958</v>
      </c>
      <c r="D1592" s="157" t="s">
        <v>86</v>
      </c>
      <c r="E1592" s="8" t="s">
        <v>5085</v>
      </c>
      <c r="F1592" s="8" t="s">
        <v>5084</v>
      </c>
      <c r="G1592" s="10" t="s">
        <v>72</v>
      </c>
      <c r="H1592" s="10">
        <v>0</v>
      </c>
      <c r="I1592" s="8" t="s">
        <v>73</v>
      </c>
      <c r="J1592" s="72">
        <v>0</v>
      </c>
      <c r="K1592" s="163">
        <v>472</v>
      </c>
      <c r="L1592" s="163">
        <v>0</v>
      </c>
      <c r="M1592" s="163">
        <v>0</v>
      </c>
      <c r="N1592" s="163">
        <v>341</v>
      </c>
      <c r="O1592" s="163">
        <v>19</v>
      </c>
      <c r="P1592" s="163">
        <v>109</v>
      </c>
      <c r="Q1592" s="164">
        <v>7</v>
      </c>
      <c r="R1592" s="164">
        <v>23</v>
      </c>
      <c r="S1592" s="164">
        <v>8</v>
      </c>
      <c r="T1592" s="164">
        <v>3</v>
      </c>
      <c r="U1592" s="164">
        <v>3</v>
      </c>
      <c r="V1592" s="164">
        <v>2</v>
      </c>
      <c r="W1592" s="165">
        <f t="shared" si="26"/>
        <v>46</v>
      </c>
    </row>
    <row r="1593" spans="1:23" s="161" customFormat="1" ht="15" x14ac:dyDescent="0.3">
      <c r="A1593" s="180" t="s">
        <v>4959</v>
      </c>
      <c r="B1593" s="158" t="s">
        <v>4960</v>
      </c>
      <c r="C1593" s="181" t="s">
        <v>4961</v>
      </c>
      <c r="D1593" s="157" t="s">
        <v>86</v>
      </c>
      <c r="E1593" s="8" t="s">
        <v>5085</v>
      </c>
      <c r="F1593" s="8" t="s">
        <v>5084</v>
      </c>
      <c r="G1593" s="10" t="s">
        <v>72</v>
      </c>
      <c r="H1593" s="10">
        <v>0</v>
      </c>
      <c r="I1593" s="8" t="s">
        <v>73</v>
      </c>
      <c r="J1593" s="72">
        <v>0</v>
      </c>
      <c r="K1593" s="163">
        <v>230</v>
      </c>
      <c r="L1593" s="163">
        <v>0</v>
      </c>
      <c r="M1593" s="163">
        <v>0</v>
      </c>
      <c r="N1593" s="163">
        <v>222</v>
      </c>
      <c r="O1593" s="163">
        <v>30</v>
      </c>
      <c r="P1593" s="163">
        <v>71</v>
      </c>
      <c r="Q1593" s="164">
        <v>2</v>
      </c>
      <c r="R1593" s="164">
        <v>16</v>
      </c>
      <c r="S1593" s="164">
        <v>1</v>
      </c>
      <c r="T1593" s="164">
        <v>2</v>
      </c>
      <c r="U1593" s="164">
        <v>3.7</v>
      </c>
      <c r="V1593" s="164">
        <v>3</v>
      </c>
      <c r="W1593" s="165">
        <f t="shared" si="26"/>
        <v>27.7</v>
      </c>
    </row>
    <row r="1594" spans="1:23" s="161" customFormat="1" ht="15" x14ac:dyDescent="0.3">
      <c r="A1594" s="180" t="s">
        <v>4962</v>
      </c>
      <c r="B1594" s="158" t="s">
        <v>4963</v>
      </c>
      <c r="C1594" s="181" t="s">
        <v>4964</v>
      </c>
      <c r="D1594" s="157" t="s">
        <v>86</v>
      </c>
      <c r="E1594" s="8" t="s">
        <v>5085</v>
      </c>
      <c r="F1594" s="8" t="s">
        <v>5084</v>
      </c>
      <c r="G1594" s="10" t="s">
        <v>72</v>
      </c>
      <c r="H1594" s="10">
        <v>0</v>
      </c>
      <c r="I1594" s="8" t="s">
        <v>73</v>
      </c>
      <c r="J1594" s="72">
        <v>0</v>
      </c>
      <c r="K1594" s="163">
        <v>433</v>
      </c>
      <c r="L1594" s="163">
        <v>0</v>
      </c>
      <c r="M1594" s="163">
        <v>0</v>
      </c>
      <c r="N1594" s="163">
        <v>327</v>
      </c>
      <c r="O1594" s="163">
        <v>67</v>
      </c>
      <c r="P1594" s="163">
        <v>112</v>
      </c>
      <c r="Q1594" s="164">
        <v>4</v>
      </c>
      <c r="R1594" s="164">
        <v>27</v>
      </c>
      <c r="S1594" s="164">
        <v>10</v>
      </c>
      <c r="T1594" s="164">
        <v>3</v>
      </c>
      <c r="U1594" s="164">
        <v>3</v>
      </c>
      <c r="V1594" s="164">
        <v>4</v>
      </c>
      <c r="W1594" s="165">
        <f t="shared" si="26"/>
        <v>51</v>
      </c>
    </row>
    <row r="1595" spans="1:23" s="161" customFormat="1" ht="15" x14ac:dyDescent="0.3">
      <c r="A1595" s="180" t="s">
        <v>4965</v>
      </c>
      <c r="B1595" s="158" t="s">
        <v>4966</v>
      </c>
      <c r="C1595" s="181" t="s">
        <v>4967</v>
      </c>
      <c r="D1595" s="157" t="s">
        <v>86</v>
      </c>
      <c r="E1595" s="8" t="s">
        <v>5085</v>
      </c>
      <c r="F1595" s="8" t="s">
        <v>5084</v>
      </c>
      <c r="G1595" s="10" t="s">
        <v>72</v>
      </c>
      <c r="H1595" s="10">
        <v>0</v>
      </c>
      <c r="I1595" s="8" t="s">
        <v>73</v>
      </c>
      <c r="J1595" s="72">
        <v>0</v>
      </c>
      <c r="K1595" s="163">
        <v>308</v>
      </c>
      <c r="L1595" s="163">
        <v>0</v>
      </c>
      <c r="M1595" s="163">
        <v>0</v>
      </c>
      <c r="N1595" s="163">
        <v>232</v>
      </c>
      <c r="O1595" s="163">
        <v>45</v>
      </c>
      <c r="P1595" s="163">
        <v>85</v>
      </c>
      <c r="Q1595" s="164">
        <v>3</v>
      </c>
      <c r="R1595" s="164">
        <v>22</v>
      </c>
      <c r="S1595" s="164">
        <v>13</v>
      </c>
      <c r="T1595" s="164">
        <v>4</v>
      </c>
      <c r="U1595" s="164">
        <v>3</v>
      </c>
      <c r="V1595" s="164">
        <v>2</v>
      </c>
      <c r="W1595" s="165">
        <f t="shared" si="26"/>
        <v>47</v>
      </c>
    </row>
    <row r="1596" spans="1:23" s="161" customFormat="1" ht="15" x14ac:dyDescent="0.3">
      <c r="A1596" s="180" t="s">
        <v>4968</v>
      </c>
      <c r="B1596" s="158" t="s">
        <v>4969</v>
      </c>
      <c r="C1596" s="181" t="s">
        <v>4970</v>
      </c>
      <c r="D1596" s="157" t="s">
        <v>86</v>
      </c>
      <c r="E1596" s="8" t="s">
        <v>5085</v>
      </c>
      <c r="F1596" s="8" t="s">
        <v>5084</v>
      </c>
      <c r="G1596" s="10" t="s">
        <v>72</v>
      </c>
      <c r="H1596" s="10">
        <v>0</v>
      </c>
      <c r="I1596" s="8" t="s">
        <v>73</v>
      </c>
      <c r="J1596" s="72">
        <v>0</v>
      </c>
      <c r="K1596" s="163">
        <v>376</v>
      </c>
      <c r="L1596" s="163">
        <v>0</v>
      </c>
      <c r="M1596" s="163">
        <v>0</v>
      </c>
      <c r="N1596" s="163">
        <v>321</v>
      </c>
      <c r="O1596" s="163">
        <v>30</v>
      </c>
      <c r="P1596" s="163">
        <v>92</v>
      </c>
      <c r="Q1596" s="164">
        <v>7</v>
      </c>
      <c r="R1596" s="164">
        <v>19</v>
      </c>
      <c r="S1596" s="164">
        <v>2</v>
      </c>
      <c r="T1596" s="164">
        <v>1</v>
      </c>
      <c r="U1596" s="164">
        <v>3</v>
      </c>
      <c r="V1596" s="164">
        <v>4</v>
      </c>
      <c r="W1596" s="165">
        <f t="shared" si="26"/>
        <v>36</v>
      </c>
    </row>
    <row r="1597" spans="1:23" s="161" customFormat="1" ht="15" x14ac:dyDescent="0.3">
      <c r="A1597" s="180" t="s">
        <v>4971</v>
      </c>
      <c r="B1597" s="158" t="s">
        <v>4972</v>
      </c>
      <c r="C1597" s="181" t="s">
        <v>4973</v>
      </c>
      <c r="D1597" s="157" t="s">
        <v>86</v>
      </c>
      <c r="E1597" s="8" t="s">
        <v>5085</v>
      </c>
      <c r="F1597" s="8" t="s">
        <v>5084</v>
      </c>
      <c r="G1597" s="10" t="s">
        <v>72</v>
      </c>
      <c r="H1597" s="10">
        <v>0</v>
      </c>
      <c r="I1597" s="8" t="s">
        <v>73</v>
      </c>
      <c r="J1597" s="72">
        <v>0</v>
      </c>
      <c r="K1597" s="163">
        <v>475</v>
      </c>
      <c r="L1597" s="163">
        <v>0</v>
      </c>
      <c r="M1597" s="163">
        <v>0</v>
      </c>
      <c r="N1597" s="163">
        <v>422</v>
      </c>
      <c r="O1597" s="163">
        <v>57</v>
      </c>
      <c r="P1597" s="163">
        <v>113</v>
      </c>
      <c r="Q1597" s="164">
        <v>4</v>
      </c>
      <c r="R1597" s="164">
        <v>33</v>
      </c>
      <c r="S1597" s="164">
        <v>7</v>
      </c>
      <c r="T1597" s="164">
        <v>3</v>
      </c>
      <c r="U1597" s="164">
        <v>3</v>
      </c>
      <c r="V1597" s="164">
        <v>6</v>
      </c>
      <c r="W1597" s="165">
        <f t="shared" si="26"/>
        <v>56</v>
      </c>
    </row>
    <row r="1598" spans="1:23" s="161" customFormat="1" ht="15" x14ac:dyDescent="0.3">
      <c r="A1598" s="180" t="s">
        <v>4974</v>
      </c>
      <c r="B1598" s="158" t="s">
        <v>4975</v>
      </c>
      <c r="C1598" s="181" t="s">
        <v>4976</v>
      </c>
      <c r="D1598" s="157" t="s">
        <v>86</v>
      </c>
      <c r="E1598" s="8" t="s">
        <v>5085</v>
      </c>
      <c r="F1598" s="8" t="s">
        <v>5084</v>
      </c>
      <c r="G1598" s="10" t="s">
        <v>72</v>
      </c>
      <c r="H1598" s="10">
        <v>0</v>
      </c>
      <c r="I1598" s="8" t="s">
        <v>73</v>
      </c>
      <c r="J1598" s="72">
        <v>0</v>
      </c>
      <c r="K1598" s="163">
        <v>417</v>
      </c>
      <c r="L1598" s="163">
        <v>0</v>
      </c>
      <c r="M1598" s="163">
        <v>0</v>
      </c>
      <c r="N1598" s="163">
        <v>372</v>
      </c>
      <c r="O1598" s="163">
        <v>78</v>
      </c>
      <c r="P1598" s="163">
        <v>118</v>
      </c>
      <c r="Q1598" s="164">
        <v>12</v>
      </c>
      <c r="R1598" s="164">
        <v>24</v>
      </c>
      <c r="S1598" s="164">
        <v>7</v>
      </c>
      <c r="T1598" s="164">
        <v>2</v>
      </c>
      <c r="U1598" s="164">
        <v>3</v>
      </c>
      <c r="V1598" s="164">
        <v>4</v>
      </c>
      <c r="W1598" s="165">
        <f t="shared" si="26"/>
        <v>52</v>
      </c>
    </row>
    <row r="1599" spans="1:23" s="161" customFormat="1" ht="15" x14ac:dyDescent="0.3">
      <c r="A1599" s="180" t="s">
        <v>4977</v>
      </c>
      <c r="B1599" s="158" t="s">
        <v>4978</v>
      </c>
      <c r="C1599" s="181" t="s">
        <v>4979</v>
      </c>
      <c r="D1599" s="157" t="s">
        <v>86</v>
      </c>
      <c r="E1599" s="8" t="s">
        <v>5085</v>
      </c>
      <c r="F1599" s="8" t="s">
        <v>5084</v>
      </c>
      <c r="G1599" s="10" t="s">
        <v>72</v>
      </c>
      <c r="H1599" s="10">
        <v>0</v>
      </c>
      <c r="I1599" s="8" t="s">
        <v>73</v>
      </c>
      <c r="J1599" s="72">
        <v>0</v>
      </c>
      <c r="K1599" s="163">
        <v>433</v>
      </c>
      <c r="L1599" s="163">
        <v>0</v>
      </c>
      <c r="M1599" s="163">
        <v>0</v>
      </c>
      <c r="N1599" s="163">
        <v>411</v>
      </c>
      <c r="O1599" s="163">
        <v>347</v>
      </c>
      <c r="P1599" s="163">
        <v>7</v>
      </c>
      <c r="Q1599" s="164">
        <v>14</v>
      </c>
      <c r="R1599" s="164">
        <v>17</v>
      </c>
      <c r="S1599" s="164">
        <v>5.9</v>
      </c>
      <c r="T1599" s="164">
        <v>2</v>
      </c>
      <c r="U1599" s="164">
        <v>2</v>
      </c>
      <c r="V1599" s="164">
        <v>7</v>
      </c>
      <c r="W1599" s="165">
        <f t="shared" si="26"/>
        <v>47.9</v>
      </c>
    </row>
    <row r="1600" spans="1:23" s="161" customFormat="1" ht="30" x14ac:dyDescent="0.3">
      <c r="A1600" s="180" t="s">
        <v>4980</v>
      </c>
      <c r="B1600" s="158" t="s">
        <v>4981</v>
      </c>
      <c r="C1600" s="181" t="s">
        <v>4982</v>
      </c>
      <c r="D1600" s="157" t="s">
        <v>85</v>
      </c>
      <c r="E1600" s="8" t="s">
        <v>5082</v>
      </c>
      <c r="F1600" s="8" t="s">
        <v>5084</v>
      </c>
      <c r="G1600" s="10" t="s">
        <v>72</v>
      </c>
      <c r="H1600" s="10">
        <v>0</v>
      </c>
      <c r="I1600" s="8" t="s">
        <v>73</v>
      </c>
      <c r="J1600" s="72">
        <v>0</v>
      </c>
      <c r="K1600" s="163">
        <v>595</v>
      </c>
      <c r="L1600" s="163">
        <v>0</v>
      </c>
      <c r="M1600" s="163">
        <v>0</v>
      </c>
      <c r="N1600" s="163">
        <v>534</v>
      </c>
      <c r="O1600" s="163">
        <v>84</v>
      </c>
      <c r="P1600" s="163">
        <v>183</v>
      </c>
      <c r="Q1600" s="164">
        <v>16</v>
      </c>
      <c r="R1600" s="164">
        <v>47</v>
      </c>
      <c r="S1600" s="164">
        <v>11</v>
      </c>
      <c r="T1600" s="164">
        <v>5</v>
      </c>
      <c r="U1600" s="164">
        <v>3</v>
      </c>
      <c r="V1600" s="164">
        <v>8</v>
      </c>
      <c r="W1600" s="165">
        <f t="shared" si="26"/>
        <v>90</v>
      </c>
    </row>
    <row r="1601" spans="1:23" s="161" customFormat="1" ht="15" x14ac:dyDescent="0.3">
      <c r="A1601" s="180" t="s">
        <v>4983</v>
      </c>
      <c r="B1601" s="158" t="s">
        <v>4984</v>
      </c>
      <c r="C1601" s="181" t="s">
        <v>4985</v>
      </c>
      <c r="D1601" s="157" t="s">
        <v>211</v>
      </c>
      <c r="E1601" s="8" t="s">
        <v>71</v>
      </c>
      <c r="F1601" s="8" t="s">
        <v>5081</v>
      </c>
      <c r="G1601" s="10" t="s">
        <v>72</v>
      </c>
      <c r="H1601" s="10">
        <v>0</v>
      </c>
      <c r="I1601" s="8" t="s">
        <v>73</v>
      </c>
      <c r="J1601" s="72">
        <v>0</v>
      </c>
      <c r="K1601" s="163">
        <v>382</v>
      </c>
      <c r="L1601" s="163">
        <v>46</v>
      </c>
      <c r="M1601" s="163">
        <v>3</v>
      </c>
      <c r="N1601" s="163">
        <v>350</v>
      </c>
      <c r="O1601" s="163">
        <v>90</v>
      </c>
      <c r="P1601" s="163">
        <v>66</v>
      </c>
      <c r="Q1601" s="164">
        <v>8</v>
      </c>
      <c r="R1601" s="164">
        <v>21</v>
      </c>
      <c r="S1601" s="164">
        <v>16.600000000000001</v>
      </c>
      <c r="T1601" s="164">
        <v>0.9</v>
      </c>
      <c r="U1601" s="164">
        <v>2</v>
      </c>
      <c r="V1601" s="164">
        <v>5.0999999999999996</v>
      </c>
      <c r="W1601" s="165">
        <f t="shared" si="26"/>
        <v>53.6</v>
      </c>
    </row>
    <row r="1602" spans="1:23" s="161" customFormat="1" ht="15" x14ac:dyDescent="0.3">
      <c r="A1602" s="180" t="s">
        <v>4986</v>
      </c>
      <c r="B1602" s="158" t="s">
        <v>4987</v>
      </c>
      <c r="C1602" s="181" t="s">
        <v>4988</v>
      </c>
      <c r="D1602" s="157" t="s">
        <v>212</v>
      </c>
      <c r="E1602" s="8" t="s">
        <v>5082</v>
      </c>
      <c r="F1602" s="8" t="s">
        <v>5083</v>
      </c>
      <c r="G1602" s="10" t="s">
        <v>72</v>
      </c>
      <c r="H1602" s="10">
        <v>0</v>
      </c>
      <c r="I1602" s="8" t="s">
        <v>73</v>
      </c>
      <c r="J1602" s="72">
        <v>0</v>
      </c>
      <c r="K1602" s="163">
        <v>401</v>
      </c>
      <c r="L1602" s="163">
        <v>0</v>
      </c>
      <c r="M1602" s="163">
        <v>0</v>
      </c>
      <c r="N1602" s="163">
        <v>355</v>
      </c>
      <c r="O1602" s="163">
        <v>79</v>
      </c>
      <c r="P1602" s="163">
        <v>76</v>
      </c>
      <c r="Q1602" s="164">
        <v>12</v>
      </c>
      <c r="R1602" s="164">
        <v>30</v>
      </c>
      <c r="S1602" s="164">
        <v>8.5</v>
      </c>
      <c r="T1602" s="164">
        <v>3</v>
      </c>
      <c r="U1602" s="164">
        <v>3.2</v>
      </c>
      <c r="V1602" s="164">
        <v>3</v>
      </c>
      <c r="W1602" s="165">
        <f t="shared" si="26"/>
        <v>59.7</v>
      </c>
    </row>
    <row r="1603" spans="1:23" s="161" customFormat="1" ht="15" x14ac:dyDescent="0.3">
      <c r="A1603" s="180" t="s">
        <v>4989</v>
      </c>
      <c r="B1603" s="158" t="s">
        <v>4990</v>
      </c>
      <c r="C1603" s="181" t="s">
        <v>4991</v>
      </c>
      <c r="D1603" s="157" t="s">
        <v>86</v>
      </c>
      <c r="E1603" s="8" t="s">
        <v>5085</v>
      </c>
      <c r="F1603" s="8" t="s">
        <v>5084</v>
      </c>
      <c r="G1603" s="10" t="s">
        <v>72</v>
      </c>
      <c r="H1603" s="10">
        <v>0</v>
      </c>
      <c r="I1603" s="8" t="s">
        <v>73</v>
      </c>
      <c r="J1603" s="72">
        <v>0</v>
      </c>
      <c r="K1603" s="163">
        <v>228</v>
      </c>
      <c r="L1603" s="163">
        <v>0</v>
      </c>
      <c r="M1603" s="163">
        <v>0</v>
      </c>
      <c r="N1603" s="163">
        <v>190</v>
      </c>
      <c r="O1603" s="163">
        <v>18</v>
      </c>
      <c r="P1603" s="163">
        <v>70</v>
      </c>
      <c r="Q1603" s="164">
        <v>0</v>
      </c>
      <c r="R1603" s="164">
        <v>22</v>
      </c>
      <c r="S1603" s="164">
        <v>2</v>
      </c>
      <c r="T1603" s="164">
        <v>2</v>
      </c>
      <c r="U1603" s="164">
        <v>3</v>
      </c>
      <c r="V1603" s="164">
        <v>2</v>
      </c>
      <c r="W1603" s="165">
        <f t="shared" si="26"/>
        <v>31</v>
      </c>
    </row>
    <row r="1604" spans="1:23" s="161" customFormat="1" ht="15" x14ac:dyDescent="0.3">
      <c r="A1604" s="180" t="s">
        <v>4992</v>
      </c>
      <c r="B1604" s="158" t="s">
        <v>4993</v>
      </c>
      <c r="C1604" s="181" t="s">
        <v>4994</v>
      </c>
      <c r="D1604" s="157" t="s">
        <v>86</v>
      </c>
      <c r="E1604" s="8" t="s">
        <v>5085</v>
      </c>
      <c r="F1604" s="8" t="s">
        <v>5084</v>
      </c>
      <c r="G1604" s="10" t="s">
        <v>72</v>
      </c>
      <c r="H1604" s="10">
        <v>0</v>
      </c>
      <c r="I1604" s="8" t="s">
        <v>73</v>
      </c>
      <c r="J1604" s="72">
        <v>0</v>
      </c>
      <c r="K1604" s="163">
        <v>594</v>
      </c>
      <c r="L1604" s="163">
        <v>0</v>
      </c>
      <c r="M1604" s="163">
        <v>0</v>
      </c>
      <c r="N1604" s="163">
        <v>479</v>
      </c>
      <c r="O1604" s="163">
        <v>49</v>
      </c>
      <c r="P1604" s="163">
        <v>135</v>
      </c>
      <c r="Q1604" s="164">
        <v>19</v>
      </c>
      <c r="R1604" s="164">
        <v>20</v>
      </c>
      <c r="S1604" s="164">
        <v>12.1</v>
      </c>
      <c r="T1604" s="164">
        <v>5</v>
      </c>
      <c r="U1604" s="164">
        <v>3</v>
      </c>
      <c r="V1604" s="164">
        <v>6</v>
      </c>
      <c r="W1604" s="165">
        <f t="shared" si="26"/>
        <v>65.099999999999994</v>
      </c>
    </row>
    <row r="1605" spans="1:23" s="161" customFormat="1" ht="15" x14ac:dyDescent="0.3">
      <c r="A1605" s="180" t="s">
        <v>4995</v>
      </c>
      <c r="B1605" s="158" t="s">
        <v>4996</v>
      </c>
      <c r="C1605" s="181" t="s">
        <v>4997</v>
      </c>
      <c r="D1605" s="157" t="s">
        <v>86</v>
      </c>
      <c r="E1605" s="8" t="s">
        <v>5085</v>
      </c>
      <c r="F1605" s="8" t="s">
        <v>5084</v>
      </c>
      <c r="G1605" s="10" t="s">
        <v>72</v>
      </c>
      <c r="H1605" s="10">
        <v>0</v>
      </c>
      <c r="I1605" s="8" t="s">
        <v>73</v>
      </c>
      <c r="J1605" s="72">
        <v>0</v>
      </c>
      <c r="K1605" s="163">
        <v>316</v>
      </c>
      <c r="L1605" s="163">
        <v>0</v>
      </c>
      <c r="M1605" s="163">
        <v>0</v>
      </c>
      <c r="N1605" s="163">
        <v>286</v>
      </c>
      <c r="O1605" s="163">
        <v>66</v>
      </c>
      <c r="P1605" s="163">
        <v>87</v>
      </c>
      <c r="Q1605" s="164">
        <v>4</v>
      </c>
      <c r="R1605" s="164">
        <v>22</v>
      </c>
      <c r="S1605" s="164">
        <v>3.8</v>
      </c>
      <c r="T1605" s="164">
        <v>2</v>
      </c>
      <c r="U1605" s="164">
        <v>3</v>
      </c>
      <c r="V1605" s="164">
        <v>2</v>
      </c>
      <c r="W1605" s="165">
        <f t="shared" si="26"/>
        <v>36.799999999999997</v>
      </c>
    </row>
    <row r="1606" spans="1:23" s="161" customFormat="1" ht="15" x14ac:dyDescent="0.3">
      <c r="A1606" s="180" t="s">
        <v>4998</v>
      </c>
      <c r="B1606" s="158" t="s">
        <v>4999</v>
      </c>
      <c r="C1606" s="181" t="s">
        <v>5000</v>
      </c>
      <c r="D1606" s="157" t="s">
        <v>86</v>
      </c>
      <c r="E1606" s="8" t="s">
        <v>5085</v>
      </c>
      <c r="F1606" s="8" t="s">
        <v>5084</v>
      </c>
      <c r="G1606" s="10" t="s">
        <v>72</v>
      </c>
      <c r="H1606" s="10">
        <v>0</v>
      </c>
      <c r="I1606" s="8" t="s">
        <v>73</v>
      </c>
      <c r="J1606" s="72">
        <v>0</v>
      </c>
      <c r="K1606" s="163">
        <v>424</v>
      </c>
      <c r="L1606" s="163">
        <v>0</v>
      </c>
      <c r="M1606" s="163">
        <v>0</v>
      </c>
      <c r="N1606" s="163">
        <v>319</v>
      </c>
      <c r="O1606" s="163">
        <v>39</v>
      </c>
      <c r="P1606" s="163">
        <v>113</v>
      </c>
      <c r="Q1606" s="164">
        <v>15</v>
      </c>
      <c r="R1606" s="164">
        <v>19</v>
      </c>
      <c r="S1606" s="164">
        <v>4.9000000000000004</v>
      </c>
      <c r="T1606" s="164">
        <v>5</v>
      </c>
      <c r="U1606" s="164">
        <v>4</v>
      </c>
      <c r="V1606" s="164">
        <v>7</v>
      </c>
      <c r="W1606" s="165">
        <f t="shared" si="26"/>
        <v>54.9</v>
      </c>
    </row>
    <row r="1607" spans="1:23" s="161" customFormat="1" ht="15" x14ac:dyDescent="0.3">
      <c r="A1607" s="180" t="s">
        <v>5001</v>
      </c>
      <c r="B1607" s="158" t="s">
        <v>5002</v>
      </c>
      <c r="C1607" s="181" t="s">
        <v>5003</v>
      </c>
      <c r="D1607" s="157" t="s">
        <v>212</v>
      </c>
      <c r="E1607" s="8" t="s">
        <v>5082</v>
      </c>
      <c r="F1607" s="8" t="s">
        <v>5083</v>
      </c>
      <c r="G1607" s="10" t="s">
        <v>72</v>
      </c>
      <c r="H1607" s="10">
        <v>0</v>
      </c>
      <c r="I1607" s="8" t="s">
        <v>73</v>
      </c>
      <c r="J1607" s="72">
        <v>0</v>
      </c>
      <c r="K1607" s="163">
        <v>545</v>
      </c>
      <c r="L1607" s="163">
        <v>0</v>
      </c>
      <c r="M1607" s="163">
        <v>0</v>
      </c>
      <c r="N1607" s="163">
        <v>457</v>
      </c>
      <c r="O1607" s="163">
        <v>68</v>
      </c>
      <c r="P1607" s="163">
        <v>125</v>
      </c>
      <c r="Q1607" s="164">
        <v>14</v>
      </c>
      <c r="R1607" s="164">
        <v>40</v>
      </c>
      <c r="S1607" s="164">
        <v>16</v>
      </c>
      <c r="T1607" s="164">
        <v>4</v>
      </c>
      <c r="U1607" s="164">
        <v>2</v>
      </c>
      <c r="V1607" s="164">
        <v>3</v>
      </c>
      <c r="W1607" s="165">
        <f t="shared" si="26"/>
        <v>79</v>
      </c>
    </row>
    <row r="1608" spans="1:23" s="161" customFormat="1" ht="15" x14ac:dyDescent="0.3">
      <c r="A1608" s="180" t="s">
        <v>5004</v>
      </c>
      <c r="B1608" s="158" t="s">
        <v>5005</v>
      </c>
      <c r="C1608" s="181" t="s">
        <v>5006</v>
      </c>
      <c r="D1608" s="157" t="s">
        <v>86</v>
      </c>
      <c r="E1608" s="8" t="s">
        <v>5085</v>
      </c>
      <c r="F1608" s="8" t="s">
        <v>5084</v>
      </c>
      <c r="G1608" s="10" t="s">
        <v>72</v>
      </c>
      <c r="H1608" s="10">
        <v>0</v>
      </c>
      <c r="I1608" s="8" t="s">
        <v>73</v>
      </c>
      <c r="J1608" s="72">
        <v>0</v>
      </c>
      <c r="K1608" s="163">
        <v>371</v>
      </c>
      <c r="L1608" s="163">
        <v>0</v>
      </c>
      <c r="M1608" s="163">
        <v>0</v>
      </c>
      <c r="N1608" s="163">
        <v>351</v>
      </c>
      <c r="O1608" s="163">
        <v>298</v>
      </c>
      <c r="P1608" s="163">
        <v>16</v>
      </c>
      <c r="Q1608" s="164">
        <v>5</v>
      </c>
      <c r="R1608" s="164">
        <v>22</v>
      </c>
      <c r="S1608" s="164">
        <v>5</v>
      </c>
      <c r="T1608" s="164">
        <v>3</v>
      </c>
      <c r="U1608" s="164">
        <v>2</v>
      </c>
      <c r="V1608" s="164">
        <v>5</v>
      </c>
      <c r="W1608" s="165">
        <f t="shared" si="26"/>
        <v>42</v>
      </c>
    </row>
    <row r="1609" spans="1:23" s="161" customFormat="1" ht="15" x14ac:dyDescent="0.3">
      <c r="A1609" s="180" t="s">
        <v>5007</v>
      </c>
      <c r="B1609" s="158" t="s">
        <v>5008</v>
      </c>
      <c r="C1609" s="181" t="s">
        <v>5009</v>
      </c>
      <c r="D1609" s="157" t="s">
        <v>86</v>
      </c>
      <c r="E1609" s="8" t="s">
        <v>5085</v>
      </c>
      <c r="F1609" s="8" t="s">
        <v>5084</v>
      </c>
      <c r="G1609" s="10" t="s">
        <v>72</v>
      </c>
      <c r="H1609" s="10">
        <v>0</v>
      </c>
      <c r="I1609" s="8" t="s">
        <v>73</v>
      </c>
      <c r="J1609" s="72">
        <v>0</v>
      </c>
      <c r="K1609" s="163">
        <v>405</v>
      </c>
      <c r="L1609" s="163">
        <v>0</v>
      </c>
      <c r="M1609" s="163">
        <v>0</v>
      </c>
      <c r="N1609" s="163">
        <v>333</v>
      </c>
      <c r="O1609" s="163">
        <v>49</v>
      </c>
      <c r="P1609" s="163">
        <v>108</v>
      </c>
      <c r="Q1609" s="164">
        <v>12</v>
      </c>
      <c r="R1609" s="164">
        <v>20</v>
      </c>
      <c r="S1609" s="164">
        <v>8</v>
      </c>
      <c r="T1609" s="164">
        <v>3</v>
      </c>
      <c r="U1609" s="164">
        <v>3</v>
      </c>
      <c r="V1609" s="164">
        <v>6</v>
      </c>
      <c r="W1609" s="165">
        <f t="shared" si="26"/>
        <v>52</v>
      </c>
    </row>
    <row r="1610" spans="1:23" s="161" customFormat="1" ht="15" x14ac:dyDescent="0.3">
      <c r="A1610" s="180" t="s">
        <v>5010</v>
      </c>
      <c r="B1610" s="158" t="s">
        <v>5011</v>
      </c>
      <c r="C1610" s="181" t="s">
        <v>5012</v>
      </c>
      <c r="D1610" s="157" t="s">
        <v>212</v>
      </c>
      <c r="E1610" s="8" t="s">
        <v>5082</v>
      </c>
      <c r="F1610" s="8" t="s">
        <v>5083</v>
      </c>
      <c r="G1610" s="10" t="s">
        <v>72</v>
      </c>
      <c r="H1610" s="10">
        <v>0</v>
      </c>
      <c r="I1610" s="8" t="s">
        <v>73</v>
      </c>
      <c r="J1610" s="72">
        <v>0</v>
      </c>
      <c r="K1610" s="163">
        <v>441</v>
      </c>
      <c r="L1610" s="163">
        <v>0</v>
      </c>
      <c r="M1610" s="163">
        <v>0</v>
      </c>
      <c r="N1610" s="163">
        <v>337</v>
      </c>
      <c r="O1610" s="163">
        <v>29</v>
      </c>
      <c r="P1610" s="163">
        <v>111</v>
      </c>
      <c r="Q1610" s="164">
        <v>7</v>
      </c>
      <c r="R1610" s="164">
        <v>28</v>
      </c>
      <c r="S1610" s="164">
        <v>6.9</v>
      </c>
      <c r="T1610" s="164">
        <v>2</v>
      </c>
      <c r="U1610" s="164">
        <v>3</v>
      </c>
      <c r="V1610" s="164">
        <v>5</v>
      </c>
      <c r="W1610" s="165">
        <f t="shared" si="26"/>
        <v>51.9</v>
      </c>
    </row>
    <row r="1611" spans="1:23" s="161" customFormat="1" ht="15" x14ac:dyDescent="0.3">
      <c r="A1611" s="180" t="s">
        <v>5013</v>
      </c>
      <c r="B1611" s="158" t="s">
        <v>5014</v>
      </c>
      <c r="C1611" s="181" t="s">
        <v>5015</v>
      </c>
      <c r="D1611" s="157" t="s">
        <v>211</v>
      </c>
      <c r="E1611" s="8" t="s">
        <v>71</v>
      </c>
      <c r="F1611" s="8" t="s">
        <v>5081</v>
      </c>
      <c r="G1611" s="10" t="s">
        <v>72</v>
      </c>
      <c r="H1611" s="10">
        <v>0</v>
      </c>
      <c r="I1611" s="8" t="s">
        <v>73</v>
      </c>
      <c r="J1611" s="72">
        <v>0</v>
      </c>
      <c r="K1611" s="163">
        <v>367</v>
      </c>
      <c r="L1611" s="163">
        <v>14</v>
      </c>
      <c r="M1611" s="163">
        <v>1</v>
      </c>
      <c r="N1611" s="163">
        <v>276</v>
      </c>
      <c r="O1611" s="163">
        <v>109</v>
      </c>
      <c r="P1611" s="163">
        <v>80</v>
      </c>
      <c r="Q1611" s="164">
        <v>15</v>
      </c>
      <c r="R1611" s="164">
        <v>18</v>
      </c>
      <c r="S1611" s="164">
        <v>16.899999999999999</v>
      </c>
      <c r="T1611" s="164">
        <v>2</v>
      </c>
      <c r="U1611" s="164">
        <v>2</v>
      </c>
      <c r="V1611" s="164">
        <v>3</v>
      </c>
      <c r="W1611" s="165">
        <f t="shared" ref="W1611:W1634" si="27">SUM(Q1611:V1611)</f>
        <v>56.9</v>
      </c>
    </row>
    <row r="1612" spans="1:23" s="161" customFormat="1" ht="30" x14ac:dyDescent="0.3">
      <c r="A1612" s="180" t="s">
        <v>5016</v>
      </c>
      <c r="B1612" s="158" t="s">
        <v>5017</v>
      </c>
      <c r="C1612" s="181" t="s">
        <v>5018</v>
      </c>
      <c r="D1612" s="157" t="s">
        <v>85</v>
      </c>
      <c r="E1612" s="8" t="s">
        <v>5082</v>
      </c>
      <c r="F1612" s="8" t="s">
        <v>5084</v>
      </c>
      <c r="G1612" s="10" t="s">
        <v>72</v>
      </c>
      <c r="H1612" s="10">
        <v>0</v>
      </c>
      <c r="I1612" s="8" t="s">
        <v>73</v>
      </c>
      <c r="J1612" s="72">
        <v>0</v>
      </c>
      <c r="K1612" s="163">
        <v>547</v>
      </c>
      <c r="L1612" s="163">
        <v>0</v>
      </c>
      <c r="M1612" s="163">
        <v>0</v>
      </c>
      <c r="N1612" s="163">
        <v>472</v>
      </c>
      <c r="O1612" s="163">
        <v>33</v>
      </c>
      <c r="P1612" s="163">
        <v>107</v>
      </c>
      <c r="Q1612" s="164">
        <v>13</v>
      </c>
      <c r="R1612" s="164">
        <v>26</v>
      </c>
      <c r="S1612" s="164">
        <v>2.9</v>
      </c>
      <c r="T1612" s="164">
        <v>2</v>
      </c>
      <c r="U1612" s="164">
        <v>3</v>
      </c>
      <c r="V1612" s="164">
        <v>4</v>
      </c>
      <c r="W1612" s="165">
        <f t="shared" si="27"/>
        <v>50.9</v>
      </c>
    </row>
    <row r="1613" spans="1:23" s="161" customFormat="1" ht="15" x14ac:dyDescent="0.3">
      <c r="A1613" s="180" t="s">
        <v>5019</v>
      </c>
      <c r="B1613" s="158" t="s">
        <v>5020</v>
      </c>
      <c r="C1613" s="181" t="s">
        <v>5021</v>
      </c>
      <c r="D1613" s="157" t="s">
        <v>211</v>
      </c>
      <c r="E1613" s="8" t="s">
        <v>71</v>
      </c>
      <c r="F1613" s="8" t="s">
        <v>5086</v>
      </c>
      <c r="G1613" s="10" t="s">
        <v>73</v>
      </c>
      <c r="H1613" s="10" t="s">
        <v>73</v>
      </c>
      <c r="I1613" s="8" t="s">
        <v>73</v>
      </c>
      <c r="J1613" s="72">
        <v>0</v>
      </c>
      <c r="K1613" s="163">
        <v>130</v>
      </c>
      <c r="L1613" s="163">
        <v>62</v>
      </c>
      <c r="M1613" s="163">
        <v>4</v>
      </c>
      <c r="N1613" s="163">
        <v>107</v>
      </c>
      <c r="O1613" s="163">
        <v>27</v>
      </c>
      <c r="P1613" s="163">
        <v>17</v>
      </c>
      <c r="Q1613" s="164">
        <v>5</v>
      </c>
      <c r="R1613" s="164">
        <v>9</v>
      </c>
      <c r="S1613" s="164">
        <v>4.5999999999999996</v>
      </c>
      <c r="T1613" s="164">
        <v>0</v>
      </c>
      <c r="U1613" s="164">
        <v>1</v>
      </c>
      <c r="V1613" s="164">
        <v>1</v>
      </c>
      <c r="W1613" s="165">
        <f t="shared" si="27"/>
        <v>20.6</v>
      </c>
    </row>
    <row r="1614" spans="1:23" s="161" customFormat="1" ht="15" x14ac:dyDescent="0.3">
      <c r="A1614" s="180" t="s">
        <v>5022</v>
      </c>
      <c r="B1614" s="158" t="s">
        <v>5023</v>
      </c>
      <c r="C1614" s="181" t="s">
        <v>5024</v>
      </c>
      <c r="D1614" s="157" t="s">
        <v>212</v>
      </c>
      <c r="E1614" s="8" t="s">
        <v>5082</v>
      </c>
      <c r="F1614" s="8" t="s">
        <v>5083</v>
      </c>
      <c r="G1614" s="10" t="s">
        <v>72</v>
      </c>
      <c r="H1614" s="10">
        <v>0</v>
      </c>
      <c r="I1614" s="8" t="s">
        <v>73</v>
      </c>
      <c r="J1614" s="72">
        <v>0</v>
      </c>
      <c r="K1614" s="163">
        <v>265</v>
      </c>
      <c r="L1614" s="163">
        <v>0</v>
      </c>
      <c r="M1614" s="163">
        <v>0</v>
      </c>
      <c r="N1614" s="163">
        <v>257</v>
      </c>
      <c r="O1614" s="163">
        <v>61</v>
      </c>
      <c r="P1614" s="163">
        <v>88</v>
      </c>
      <c r="Q1614" s="164">
        <v>11</v>
      </c>
      <c r="R1614" s="164">
        <v>14</v>
      </c>
      <c r="S1614" s="164">
        <v>8</v>
      </c>
      <c r="T1614" s="164">
        <v>4.9000000000000004</v>
      </c>
      <c r="U1614" s="164">
        <v>3</v>
      </c>
      <c r="V1614" s="164">
        <v>3</v>
      </c>
      <c r="W1614" s="165">
        <f t="shared" si="27"/>
        <v>43.9</v>
      </c>
    </row>
    <row r="1615" spans="1:23" s="161" customFormat="1" ht="15" x14ac:dyDescent="0.3">
      <c r="A1615" s="180" t="s">
        <v>5025</v>
      </c>
      <c r="B1615" s="158" t="s">
        <v>5026</v>
      </c>
      <c r="C1615" s="181" t="s">
        <v>5027</v>
      </c>
      <c r="D1615" s="157" t="s">
        <v>212</v>
      </c>
      <c r="E1615" s="8" t="s">
        <v>5082</v>
      </c>
      <c r="F1615" s="8" t="s">
        <v>5082</v>
      </c>
      <c r="G1615" s="10" t="s">
        <v>73</v>
      </c>
      <c r="H1615" s="10" t="s">
        <v>72</v>
      </c>
      <c r="I1615" s="8" t="s">
        <v>73</v>
      </c>
      <c r="J1615" s="72">
        <v>0</v>
      </c>
      <c r="K1615" s="163">
        <v>50</v>
      </c>
      <c r="L1615" s="163">
        <v>0</v>
      </c>
      <c r="M1615" s="163">
        <v>0</v>
      </c>
      <c r="N1615" s="163">
        <v>46</v>
      </c>
      <c r="O1615" s="163">
        <v>12</v>
      </c>
      <c r="P1615" s="163">
        <v>11</v>
      </c>
      <c r="Q1615" s="164">
        <v>1</v>
      </c>
      <c r="R1615" s="164">
        <v>3</v>
      </c>
      <c r="S1615" s="164">
        <v>0</v>
      </c>
      <c r="T1615" s="164">
        <v>1</v>
      </c>
      <c r="U1615" s="164">
        <v>0</v>
      </c>
      <c r="V1615" s="164">
        <v>2</v>
      </c>
      <c r="W1615" s="165">
        <f t="shared" si="27"/>
        <v>7</v>
      </c>
    </row>
    <row r="1616" spans="1:23" s="161" customFormat="1" ht="15" x14ac:dyDescent="0.3">
      <c r="A1616" s="180" t="s">
        <v>5028</v>
      </c>
      <c r="B1616" s="158" t="s">
        <v>5029</v>
      </c>
      <c r="C1616" s="181" t="s">
        <v>5030</v>
      </c>
      <c r="D1616" s="157" t="s">
        <v>212</v>
      </c>
      <c r="E1616" s="8" t="s">
        <v>5082</v>
      </c>
      <c r="F1616" s="8" t="s">
        <v>5083</v>
      </c>
      <c r="G1616" s="10" t="s">
        <v>72</v>
      </c>
      <c r="H1616" s="10">
        <v>0</v>
      </c>
      <c r="I1616" s="8" t="s">
        <v>73</v>
      </c>
      <c r="J1616" s="72">
        <v>0</v>
      </c>
      <c r="K1616" s="163">
        <v>256</v>
      </c>
      <c r="L1616" s="163">
        <v>0</v>
      </c>
      <c r="M1616" s="163">
        <v>0</v>
      </c>
      <c r="N1616" s="163">
        <v>236</v>
      </c>
      <c r="O1616" s="163">
        <v>63</v>
      </c>
      <c r="P1616" s="163">
        <v>58</v>
      </c>
      <c r="Q1616" s="164">
        <v>9</v>
      </c>
      <c r="R1616" s="164">
        <v>2</v>
      </c>
      <c r="S1616" s="164">
        <v>1</v>
      </c>
      <c r="T1616" s="164">
        <v>1</v>
      </c>
      <c r="U1616" s="164">
        <v>0</v>
      </c>
      <c r="V1616" s="164">
        <v>1</v>
      </c>
      <c r="W1616" s="165">
        <f t="shared" si="27"/>
        <v>14</v>
      </c>
    </row>
    <row r="1617" spans="1:23" s="161" customFormat="1" ht="15" x14ac:dyDescent="0.3">
      <c r="A1617" s="180" t="s">
        <v>5031</v>
      </c>
      <c r="B1617" s="158" t="s">
        <v>5032</v>
      </c>
      <c r="C1617" s="181" t="s">
        <v>5033</v>
      </c>
      <c r="D1617" s="157" t="s">
        <v>211</v>
      </c>
      <c r="E1617" s="8" t="s">
        <v>71</v>
      </c>
      <c r="F1617" s="8" t="s">
        <v>5087</v>
      </c>
      <c r="G1617" s="10" t="s">
        <v>73</v>
      </c>
      <c r="H1617" s="10" t="s">
        <v>72</v>
      </c>
      <c r="I1617" s="8" t="s">
        <v>73</v>
      </c>
      <c r="J1617" s="72">
        <v>0</v>
      </c>
      <c r="K1617" s="163">
        <v>225</v>
      </c>
      <c r="L1617" s="163">
        <v>31</v>
      </c>
      <c r="M1617" s="163">
        <v>0</v>
      </c>
      <c r="N1617" s="163">
        <v>207</v>
      </c>
      <c r="O1617" s="163">
        <v>47</v>
      </c>
      <c r="P1617" s="163">
        <v>51</v>
      </c>
      <c r="Q1617" s="164">
        <v>3</v>
      </c>
      <c r="R1617" s="164">
        <v>6</v>
      </c>
      <c r="S1617" s="164">
        <v>0</v>
      </c>
      <c r="T1617" s="164">
        <v>2</v>
      </c>
      <c r="U1617" s="164">
        <v>0</v>
      </c>
      <c r="V1617" s="164">
        <v>1</v>
      </c>
      <c r="W1617" s="165">
        <f t="shared" si="27"/>
        <v>12</v>
      </c>
    </row>
    <row r="1618" spans="1:23" s="161" customFormat="1" ht="15" x14ac:dyDescent="0.3">
      <c r="A1618" s="180" t="s">
        <v>5034</v>
      </c>
      <c r="B1618" s="158" t="s">
        <v>5035</v>
      </c>
      <c r="C1618" s="181" t="s">
        <v>5036</v>
      </c>
      <c r="D1618" s="157" t="s">
        <v>5079</v>
      </c>
      <c r="E1618" s="8" t="s">
        <v>92</v>
      </c>
      <c r="F1618" s="8" t="s">
        <v>92</v>
      </c>
      <c r="G1618" s="10" t="s">
        <v>72</v>
      </c>
      <c r="H1618" s="10">
        <v>0</v>
      </c>
      <c r="I1618" s="8" t="s">
        <v>73</v>
      </c>
      <c r="J1618" s="72">
        <v>0</v>
      </c>
      <c r="K1618" s="163">
        <v>403</v>
      </c>
      <c r="L1618" s="163">
        <v>25</v>
      </c>
      <c r="M1618" s="163">
        <v>25</v>
      </c>
      <c r="N1618" s="163">
        <v>344</v>
      </c>
      <c r="O1618" s="163">
        <v>118</v>
      </c>
      <c r="P1618" s="163">
        <v>403</v>
      </c>
      <c r="Q1618" s="164">
        <v>28</v>
      </c>
      <c r="R1618" s="164">
        <v>83</v>
      </c>
      <c r="S1618" s="164">
        <v>176</v>
      </c>
      <c r="T1618" s="164">
        <v>5</v>
      </c>
      <c r="U1618" s="164">
        <v>4</v>
      </c>
      <c r="V1618" s="164">
        <v>2</v>
      </c>
      <c r="W1618" s="165">
        <f t="shared" si="27"/>
        <v>298</v>
      </c>
    </row>
    <row r="1619" spans="1:23" s="161" customFormat="1" ht="30" x14ac:dyDescent="0.3">
      <c r="A1619" s="180" t="s">
        <v>5037</v>
      </c>
      <c r="B1619" s="158" t="s">
        <v>5038</v>
      </c>
      <c r="C1619" s="181" t="s">
        <v>5039</v>
      </c>
      <c r="D1619" s="157" t="s">
        <v>86</v>
      </c>
      <c r="E1619" s="8" t="s">
        <v>5085</v>
      </c>
      <c r="F1619" s="8" t="s">
        <v>5084</v>
      </c>
      <c r="G1619" s="10" t="s">
        <v>72</v>
      </c>
      <c r="H1619" s="10">
        <v>0</v>
      </c>
      <c r="I1619" s="8" t="s">
        <v>73</v>
      </c>
      <c r="J1619" s="72">
        <v>0</v>
      </c>
      <c r="K1619" s="163">
        <v>454</v>
      </c>
      <c r="L1619" s="163">
        <v>0</v>
      </c>
      <c r="M1619" s="163">
        <v>0</v>
      </c>
      <c r="N1619" s="163">
        <v>424</v>
      </c>
      <c r="O1619" s="163">
        <v>108</v>
      </c>
      <c r="P1619" s="163">
        <v>130</v>
      </c>
      <c r="Q1619" s="164">
        <v>6</v>
      </c>
      <c r="R1619" s="164">
        <v>33</v>
      </c>
      <c r="S1619" s="164">
        <v>14.3</v>
      </c>
      <c r="T1619" s="164">
        <v>5</v>
      </c>
      <c r="U1619" s="164">
        <v>5</v>
      </c>
      <c r="V1619" s="164">
        <v>5.0999999999999996</v>
      </c>
      <c r="W1619" s="165">
        <f t="shared" si="27"/>
        <v>68.399999999999991</v>
      </c>
    </row>
    <row r="1620" spans="1:23" s="161" customFormat="1" ht="15" x14ac:dyDescent="0.3">
      <c r="A1620" s="180" t="s">
        <v>1167</v>
      </c>
      <c r="B1620" s="158" t="s">
        <v>5040</v>
      </c>
      <c r="C1620" s="181" t="s">
        <v>5041</v>
      </c>
      <c r="D1620" s="157" t="s">
        <v>86</v>
      </c>
      <c r="E1620" s="8" t="s">
        <v>5085</v>
      </c>
      <c r="F1620" s="8" t="s">
        <v>5084</v>
      </c>
      <c r="G1620" s="10" t="s">
        <v>72</v>
      </c>
      <c r="H1620" s="10">
        <v>0</v>
      </c>
      <c r="I1620" s="8" t="s">
        <v>73</v>
      </c>
      <c r="J1620" s="72">
        <v>0</v>
      </c>
      <c r="K1620" s="163">
        <v>125</v>
      </c>
      <c r="L1620" s="163">
        <v>0</v>
      </c>
      <c r="M1620" s="163">
        <v>0</v>
      </c>
      <c r="N1620" s="163">
        <v>100</v>
      </c>
      <c r="O1620" s="163">
        <v>36</v>
      </c>
      <c r="P1620" s="163">
        <v>1</v>
      </c>
      <c r="Q1620" s="164" t="s">
        <v>5093</v>
      </c>
      <c r="R1620" s="164" t="s">
        <v>5093</v>
      </c>
      <c r="S1620" s="164" t="s">
        <v>5093</v>
      </c>
      <c r="T1620" s="164">
        <v>1</v>
      </c>
      <c r="U1620" s="164" t="s">
        <v>5093</v>
      </c>
      <c r="V1620" s="164" t="s">
        <v>5093</v>
      </c>
      <c r="W1620" s="165">
        <f t="shared" si="27"/>
        <v>1</v>
      </c>
    </row>
    <row r="1621" spans="1:23" s="161" customFormat="1" ht="15" x14ac:dyDescent="0.3">
      <c r="A1621" s="180" t="s">
        <v>5042</v>
      </c>
      <c r="B1621" s="158" t="s">
        <v>5043</v>
      </c>
      <c r="C1621" s="181" t="s">
        <v>5044</v>
      </c>
      <c r="D1621" s="157" t="s">
        <v>86</v>
      </c>
      <c r="E1621" s="8" t="s">
        <v>5085</v>
      </c>
      <c r="F1621" s="8" t="s">
        <v>5084</v>
      </c>
      <c r="G1621" s="10" t="s">
        <v>72</v>
      </c>
      <c r="H1621" s="10">
        <v>0</v>
      </c>
      <c r="I1621" s="8" t="s">
        <v>73</v>
      </c>
      <c r="J1621" s="72">
        <v>0</v>
      </c>
      <c r="K1621" s="163">
        <v>484</v>
      </c>
      <c r="L1621" s="163">
        <v>0</v>
      </c>
      <c r="M1621" s="163">
        <v>0</v>
      </c>
      <c r="N1621" s="163">
        <v>410</v>
      </c>
      <c r="O1621" s="163">
        <v>58</v>
      </c>
      <c r="P1621" s="163">
        <v>109</v>
      </c>
      <c r="Q1621" s="164">
        <v>4</v>
      </c>
      <c r="R1621" s="164">
        <v>28</v>
      </c>
      <c r="S1621" s="164">
        <v>5.8</v>
      </c>
      <c r="T1621" s="164">
        <v>3</v>
      </c>
      <c r="U1621" s="164">
        <v>4</v>
      </c>
      <c r="V1621" s="164">
        <v>6</v>
      </c>
      <c r="W1621" s="165">
        <f t="shared" si="27"/>
        <v>50.8</v>
      </c>
    </row>
    <row r="1622" spans="1:23" s="161" customFormat="1" ht="15" x14ac:dyDescent="0.3">
      <c r="A1622" s="180" t="s">
        <v>5045</v>
      </c>
      <c r="B1622" s="158" t="s">
        <v>5046</v>
      </c>
      <c r="C1622" s="181" t="s">
        <v>5047</v>
      </c>
      <c r="D1622" s="157" t="s">
        <v>86</v>
      </c>
      <c r="E1622" s="8" t="s">
        <v>5085</v>
      </c>
      <c r="F1622" s="8" t="s">
        <v>5084</v>
      </c>
      <c r="G1622" s="10" t="s">
        <v>72</v>
      </c>
      <c r="H1622" s="10">
        <v>0</v>
      </c>
      <c r="I1622" s="8" t="s">
        <v>73</v>
      </c>
      <c r="J1622" s="72">
        <v>0</v>
      </c>
      <c r="K1622" s="163">
        <v>449</v>
      </c>
      <c r="L1622" s="163">
        <v>0</v>
      </c>
      <c r="M1622" s="163">
        <v>0</v>
      </c>
      <c r="N1622" s="163">
        <v>375</v>
      </c>
      <c r="O1622" s="163">
        <v>56</v>
      </c>
      <c r="P1622" s="163">
        <v>138</v>
      </c>
      <c r="Q1622" s="164">
        <v>7</v>
      </c>
      <c r="R1622" s="164">
        <v>30</v>
      </c>
      <c r="S1622" s="164">
        <v>11</v>
      </c>
      <c r="T1622" s="164">
        <v>4</v>
      </c>
      <c r="U1622" s="164">
        <v>3</v>
      </c>
      <c r="V1622" s="164">
        <v>5</v>
      </c>
      <c r="W1622" s="165">
        <f t="shared" si="27"/>
        <v>60</v>
      </c>
    </row>
    <row r="1623" spans="1:23" s="161" customFormat="1" ht="15" x14ac:dyDescent="0.3">
      <c r="A1623" s="180" t="s">
        <v>5048</v>
      </c>
      <c r="B1623" s="158" t="s">
        <v>5049</v>
      </c>
      <c r="C1623" s="181" t="s">
        <v>5050</v>
      </c>
      <c r="D1623" s="157" t="s">
        <v>86</v>
      </c>
      <c r="E1623" s="8" t="s">
        <v>5085</v>
      </c>
      <c r="F1623" s="8" t="s">
        <v>5084</v>
      </c>
      <c r="G1623" s="10" t="s">
        <v>72</v>
      </c>
      <c r="H1623" s="10">
        <v>0</v>
      </c>
      <c r="I1623" s="8" t="s">
        <v>73</v>
      </c>
      <c r="J1623" s="72">
        <v>0</v>
      </c>
      <c r="K1623" s="163">
        <v>480</v>
      </c>
      <c r="L1623" s="163">
        <v>0</v>
      </c>
      <c r="M1623" s="163">
        <v>0</v>
      </c>
      <c r="N1623" s="163">
        <v>421</v>
      </c>
      <c r="O1623" s="163">
        <v>22</v>
      </c>
      <c r="P1623" s="163">
        <v>132</v>
      </c>
      <c r="Q1623" s="164">
        <v>4</v>
      </c>
      <c r="R1623" s="164">
        <v>27</v>
      </c>
      <c r="S1623" s="164">
        <v>7</v>
      </c>
      <c r="T1623" s="164">
        <v>2</v>
      </c>
      <c r="U1623" s="164">
        <v>3</v>
      </c>
      <c r="V1623" s="164">
        <v>3</v>
      </c>
      <c r="W1623" s="165">
        <f t="shared" si="27"/>
        <v>46</v>
      </c>
    </row>
    <row r="1624" spans="1:23" s="161" customFormat="1" ht="15" x14ac:dyDescent="0.3">
      <c r="A1624" s="180" t="s">
        <v>5051</v>
      </c>
      <c r="B1624" s="158" t="s">
        <v>5052</v>
      </c>
      <c r="C1624" s="181" t="s">
        <v>5053</v>
      </c>
      <c r="D1624" s="157" t="s">
        <v>211</v>
      </c>
      <c r="E1624" s="8" t="s">
        <v>71</v>
      </c>
      <c r="F1624" s="8" t="s">
        <v>5081</v>
      </c>
      <c r="G1624" s="10" t="s">
        <v>72</v>
      </c>
      <c r="H1624" s="10">
        <v>0</v>
      </c>
      <c r="I1624" s="8" t="s">
        <v>73</v>
      </c>
      <c r="J1624" s="72">
        <v>0</v>
      </c>
      <c r="K1624" s="163">
        <v>263</v>
      </c>
      <c r="L1624" s="163">
        <v>14</v>
      </c>
      <c r="M1624" s="163">
        <v>1</v>
      </c>
      <c r="N1624" s="163">
        <v>240</v>
      </c>
      <c r="O1624" s="163">
        <v>51</v>
      </c>
      <c r="P1624" s="163">
        <v>59</v>
      </c>
      <c r="Q1624" s="164">
        <v>6</v>
      </c>
      <c r="R1624" s="164">
        <v>21</v>
      </c>
      <c r="S1624" s="164">
        <v>11.7</v>
      </c>
      <c r="T1624" s="164">
        <v>1.9</v>
      </c>
      <c r="U1624" s="164">
        <v>2</v>
      </c>
      <c r="V1624" s="164">
        <v>2</v>
      </c>
      <c r="W1624" s="165">
        <f t="shared" si="27"/>
        <v>44.6</v>
      </c>
    </row>
    <row r="1625" spans="1:23" s="161" customFormat="1" ht="15" x14ac:dyDescent="0.3">
      <c r="A1625" s="180" t="s">
        <v>1167</v>
      </c>
      <c r="B1625" s="158" t="s">
        <v>5054</v>
      </c>
      <c r="C1625" s="181" t="s">
        <v>5055</v>
      </c>
      <c r="D1625" s="157" t="s">
        <v>85</v>
      </c>
      <c r="E1625" s="8">
        <v>6</v>
      </c>
      <c r="F1625" s="8">
        <v>12</v>
      </c>
      <c r="G1625" s="10" t="s">
        <v>72</v>
      </c>
      <c r="H1625" s="10">
        <v>0</v>
      </c>
      <c r="I1625" s="8" t="s">
        <v>73</v>
      </c>
      <c r="J1625" s="72">
        <v>0</v>
      </c>
      <c r="K1625" s="163">
        <v>223</v>
      </c>
      <c r="L1625" s="163">
        <v>0</v>
      </c>
      <c r="M1625" s="163">
        <v>0</v>
      </c>
      <c r="N1625" s="163">
        <v>223</v>
      </c>
      <c r="O1625" s="163">
        <v>19</v>
      </c>
      <c r="P1625" s="163">
        <v>85</v>
      </c>
      <c r="Q1625" s="164">
        <v>7</v>
      </c>
      <c r="R1625" s="164">
        <v>79</v>
      </c>
      <c r="S1625" s="164">
        <v>10.9</v>
      </c>
      <c r="T1625" s="164">
        <v>20</v>
      </c>
      <c r="U1625" s="164">
        <v>8</v>
      </c>
      <c r="V1625" s="164">
        <v>14</v>
      </c>
      <c r="W1625" s="165">
        <f t="shared" si="27"/>
        <v>138.9</v>
      </c>
    </row>
    <row r="1626" spans="1:23" s="161" customFormat="1" ht="30" x14ac:dyDescent="0.3">
      <c r="A1626" s="180" t="s">
        <v>5056</v>
      </c>
      <c r="B1626" s="158" t="s">
        <v>5057</v>
      </c>
      <c r="C1626" s="181" t="s">
        <v>5058</v>
      </c>
      <c r="D1626" s="157" t="s">
        <v>86</v>
      </c>
      <c r="E1626" s="8" t="s">
        <v>5085</v>
      </c>
      <c r="F1626" s="8" t="s">
        <v>5084</v>
      </c>
      <c r="G1626" s="10" t="s">
        <v>72</v>
      </c>
      <c r="H1626" s="10">
        <v>0</v>
      </c>
      <c r="I1626" s="8" t="s">
        <v>73</v>
      </c>
      <c r="J1626" s="72">
        <v>0</v>
      </c>
      <c r="K1626" s="163">
        <v>409</v>
      </c>
      <c r="L1626" s="163">
        <v>0</v>
      </c>
      <c r="M1626" s="163">
        <v>0</v>
      </c>
      <c r="N1626" s="163">
        <v>83</v>
      </c>
      <c r="O1626" s="163">
        <v>0</v>
      </c>
      <c r="P1626" s="163">
        <v>9</v>
      </c>
      <c r="Q1626" s="164">
        <v>2</v>
      </c>
      <c r="R1626" s="164">
        <v>25</v>
      </c>
      <c r="S1626" s="164">
        <v>1</v>
      </c>
      <c r="T1626" s="164">
        <v>1.9</v>
      </c>
      <c r="U1626" s="164">
        <v>2</v>
      </c>
      <c r="V1626" s="164">
        <v>2</v>
      </c>
      <c r="W1626" s="165">
        <f t="shared" si="27"/>
        <v>33.9</v>
      </c>
    </row>
    <row r="1627" spans="1:23" s="161" customFormat="1" ht="15" x14ac:dyDescent="0.3">
      <c r="A1627" s="180" t="s">
        <v>5059</v>
      </c>
      <c r="B1627" s="158" t="s">
        <v>5060</v>
      </c>
      <c r="C1627" s="181" t="s">
        <v>5061</v>
      </c>
      <c r="D1627" s="157" t="s">
        <v>5079</v>
      </c>
      <c r="E1627" s="8" t="s">
        <v>92</v>
      </c>
      <c r="F1627" s="8" t="s">
        <v>92</v>
      </c>
      <c r="G1627" s="10" t="s">
        <v>72</v>
      </c>
      <c r="H1627" s="10">
        <v>0</v>
      </c>
      <c r="I1627" s="8" t="s">
        <v>73</v>
      </c>
      <c r="J1627" s="72">
        <v>0</v>
      </c>
      <c r="K1627" s="163">
        <v>509</v>
      </c>
      <c r="L1627" s="163">
        <v>0</v>
      </c>
      <c r="M1627" s="163">
        <v>0</v>
      </c>
      <c r="N1627" s="163">
        <v>476</v>
      </c>
      <c r="O1627" s="163">
        <v>186</v>
      </c>
      <c r="P1627" s="163">
        <v>509</v>
      </c>
      <c r="Q1627" s="164">
        <v>18</v>
      </c>
      <c r="R1627" s="164">
        <v>75</v>
      </c>
      <c r="S1627" s="164">
        <v>186.8</v>
      </c>
      <c r="T1627" s="164">
        <v>15.8</v>
      </c>
      <c r="U1627" s="164">
        <v>5</v>
      </c>
      <c r="V1627" s="164">
        <v>5</v>
      </c>
      <c r="W1627" s="165">
        <f t="shared" si="27"/>
        <v>305.60000000000002</v>
      </c>
    </row>
    <row r="1628" spans="1:23" s="161" customFormat="1" ht="15" x14ac:dyDescent="0.3">
      <c r="A1628" s="180" t="s">
        <v>5062</v>
      </c>
      <c r="B1628" s="158" t="s">
        <v>5063</v>
      </c>
      <c r="C1628" s="181" t="s">
        <v>5064</v>
      </c>
      <c r="D1628" s="157" t="s">
        <v>5079</v>
      </c>
      <c r="E1628" s="8" t="s">
        <v>92</v>
      </c>
      <c r="F1628" s="8" t="s">
        <v>92</v>
      </c>
      <c r="G1628" s="10" t="s">
        <v>72</v>
      </c>
      <c r="H1628" s="10">
        <v>0</v>
      </c>
      <c r="I1628" s="8" t="s">
        <v>73</v>
      </c>
      <c r="J1628" s="72">
        <v>0</v>
      </c>
      <c r="K1628" s="163">
        <v>449</v>
      </c>
      <c r="L1628" s="163">
        <v>0</v>
      </c>
      <c r="M1628" s="163">
        <v>0</v>
      </c>
      <c r="N1628" s="163">
        <v>424</v>
      </c>
      <c r="O1628" s="163">
        <v>42</v>
      </c>
      <c r="P1628" s="163">
        <v>449</v>
      </c>
      <c r="Q1628" s="164">
        <v>26</v>
      </c>
      <c r="R1628" s="164">
        <v>78</v>
      </c>
      <c r="S1628" s="164">
        <v>139.6</v>
      </c>
      <c r="T1628" s="164">
        <v>16.5</v>
      </c>
      <c r="U1628" s="164">
        <v>4</v>
      </c>
      <c r="V1628" s="164">
        <v>6</v>
      </c>
      <c r="W1628" s="165">
        <f t="shared" si="27"/>
        <v>270.10000000000002</v>
      </c>
    </row>
    <row r="1629" spans="1:23" s="161" customFormat="1" ht="15" x14ac:dyDescent="0.3">
      <c r="A1629" s="180" t="s">
        <v>5065</v>
      </c>
      <c r="B1629" s="158" t="s">
        <v>5066</v>
      </c>
      <c r="C1629" s="181" t="s">
        <v>5067</v>
      </c>
      <c r="D1629" s="157" t="s">
        <v>5079</v>
      </c>
      <c r="E1629" s="8" t="s">
        <v>92</v>
      </c>
      <c r="F1629" s="8" t="s">
        <v>92</v>
      </c>
      <c r="G1629" s="10" t="s">
        <v>72</v>
      </c>
      <c r="H1629" s="10">
        <v>0</v>
      </c>
      <c r="I1629" s="8" t="s">
        <v>73</v>
      </c>
      <c r="J1629" s="72">
        <v>0</v>
      </c>
      <c r="K1629" s="163">
        <v>471</v>
      </c>
      <c r="L1629" s="163">
        <v>0</v>
      </c>
      <c r="M1629" s="163">
        <v>0</v>
      </c>
      <c r="N1629" s="163">
        <v>448</v>
      </c>
      <c r="O1629" s="163">
        <v>142</v>
      </c>
      <c r="P1629" s="163">
        <v>471</v>
      </c>
      <c r="Q1629" s="164">
        <v>7</v>
      </c>
      <c r="R1629" s="164">
        <v>58</v>
      </c>
      <c r="S1629" s="164">
        <v>86</v>
      </c>
      <c r="T1629" s="164">
        <v>13.9</v>
      </c>
      <c r="U1629" s="164">
        <v>5</v>
      </c>
      <c r="V1629" s="164">
        <v>6</v>
      </c>
      <c r="W1629" s="165">
        <f t="shared" si="27"/>
        <v>175.9</v>
      </c>
    </row>
    <row r="1630" spans="1:23" s="161" customFormat="1" ht="15" x14ac:dyDescent="0.3">
      <c r="A1630" s="180" t="s">
        <v>5068</v>
      </c>
      <c r="B1630" s="158" t="s">
        <v>5069</v>
      </c>
      <c r="C1630" s="181" t="s">
        <v>5070</v>
      </c>
      <c r="D1630" s="157" t="s">
        <v>5079</v>
      </c>
      <c r="E1630" s="8" t="s">
        <v>92</v>
      </c>
      <c r="F1630" s="8" t="s">
        <v>92</v>
      </c>
      <c r="G1630" s="10" t="s">
        <v>72</v>
      </c>
      <c r="H1630" s="10">
        <v>0</v>
      </c>
      <c r="I1630" s="8" t="s">
        <v>73</v>
      </c>
      <c r="J1630" s="72">
        <v>0</v>
      </c>
      <c r="K1630" s="163">
        <v>630</v>
      </c>
      <c r="L1630" s="163">
        <v>0</v>
      </c>
      <c r="M1630" s="163">
        <v>0</v>
      </c>
      <c r="N1630" s="163">
        <v>596</v>
      </c>
      <c r="O1630" s="163">
        <v>241</v>
      </c>
      <c r="P1630" s="163">
        <v>630</v>
      </c>
      <c r="Q1630" s="164">
        <v>29</v>
      </c>
      <c r="R1630" s="164">
        <v>103</v>
      </c>
      <c r="S1630" s="164">
        <v>240.6</v>
      </c>
      <c r="T1630" s="164">
        <v>27.7</v>
      </c>
      <c r="U1630" s="164">
        <v>6</v>
      </c>
      <c r="V1630" s="164">
        <v>5.9</v>
      </c>
      <c r="W1630" s="165">
        <f t="shared" si="27"/>
        <v>412.2</v>
      </c>
    </row>
    <row r="1631" spans="1:23" s="161" customFormat="1" ht="15" x14ac:dyDescent="0.3">
      <c r="A1631" s="180" t="s">
        <v>1167</v>
      </c>
      <c r="B1631" s="158" t="s">
        <v>5071</v>
      </c>
      <c r="C1631" s="181" t="s">
        <v>5072</v>
      </c>
      <c r="D1631" s="157" t="s">
        <v>83</v>
      </c>
      <c r="E1631" s="8" t="s">
        <v>75</v>
      </c>
      <c r="F1631" s="8" t="s">
        <v>75</v>
      </c>
      <c r="G1631" s="10" t="s">
        <v>72</v>
      </c>
      <c r="H1631" s="10">
        <v>0</v>
      </c>
      <c r="I1631" s="8" t="s">
        <v>73</v>
      </c>
      <c r="J1631" s="72">
        <v>0</v>
      </c>
      <c r="K1631" s="163">
        <v>0</v>
      </c>
      <c r="L1631" s="163">
        <v>177</v>
      </c>
      <c r="M1631" s="163">
        <v>4</v>
      </c>
      <c r="N1631" s="163">
        <v>0</v>
      </c>
      <c r="O1631" s="163">
        <v>0</v>
      </c>
      <c r="P1631" s="163">
        <v>0</v>
      </c>
      <c r="Q1631" s="164">
        <v>9</v>
      </c>
      <c r="R1631" s="164">
        <v>14</v>
      </c>
      <c r="S1631" s="164">
        <v>15</v>
      </c>
      <c r="T1631" s="164">
        <v>0</v>
      </c>
      <c r="U1631" s="164">
        <v>1</v>
      </c>
      <c r="V1631" s="164">
        <v>1</v>
      </c>
      <c r="W1631" s="165">
        <f t="shared" si="27"/>
        <v>40</v>
      </c>
    </row>
    <row r="1632" spans="1:23" s="161" customFormat="1" ht="15" x14ac:dyDescent="0.3">
      <c r="A1632" s="180" t="s">
        <v>1167</v>
      </c>
      <c r="B1632" s="158" t="s">
        <v>5073</v>
      </c>
      <c r="C1632" s="181" t="s">
        <v>5074</v>
      </c>
      <c r="D1632" s="157" t="s">
        <v>83</v>
      </c>
      <c r="E1632" s="8" t="s">
        <v>75</v>
      </c>
      <c r="F1632" s="8" t="s">
        <v>75</v>
      </c>
      <c r="G1632" s="10" t="s">
        <v>72</v>
      </c>
      <c r="H1632" s="10">
        <v>0</v>
      </c>
      <c r="I1632" s="8" t="s">
        <v>73</v>
      </c>
      <c r="J1632" s="72">
        <v>0</v>
      </c>
      <c r="K1632" s="163">
        <v>0</v>
      </c>
      <c r="L1632" s="163">
        <v>62</v>
      </c>
      <c r="M1632" s="163">
        <v>9</v>
      </c>
      <c r="N1632" s="163">
        <v>0</v>
      </c>
      <c r="O1632" s="163">
        <v>0</v>
      </c>
      <c r="P1632" s="163">
        <v>0</v>
      </c>
      <c r="Q1632" s="164">
        <v>2</v>
      </c>
      <c r="R1632" s="164">
        <v>8</v>
      </c>
      <c r="S1632" s="164">
        <v>6</v>
      </c>
      <c r="T1632" s="164">
        <v>0</v>
      </c>
      <c r="U1632" s="164">
        <v>1</v>
      </c>
      <c r="V1632" s="164">
        <v>2</v>
      </c>
      <c r="W1632" s="165">
        <f t="shared" si="27"/>
        <v>19</v>
      </c>
    </row>
    <row r="1633" spans="1:23" s="161" customFormat="1" ht="15" x14ac:dyDescent="0.3">
      <c r="A1633" s="180" t="s">
        <v>1167</v>
      </c>
      <c r="B1633" s="158" t="s">
        <v>5075</v>
      </c>
      <c r="C1633" s="181" t="s">
        <v>5076</v>
      </c>
      <c r="D1633" s="157" t="s">
        <v>83</v>
      </c>
      <c r="E1633" s="8" t="s">
        <v>75</v>
      </c>
      <c r="F1633" s="8" t="s">
        <v>75</v>
      </c>
      <c r="G1633" s="10" t="s">
        <v>72</v>
      </c>
      <c r="H1633" s="10">
        <v>0</v>
      </c>
      <c r="I1633" s="8" t="s">
        <v>73</v>
      </c>
      <c r="J1633" s="72">
        <v>0</v>
      </c>
      <c r="K1633" s="163">
        <v>0</v>
      </c>
      <c r="L1633" s="163">
        <v>298</v>
      </c>
      <c r="M1633" s="163">
        <v>15</v>
      </c>
      <c r="N1633" s="163">
        <v>0</v>
      </c>
      <c r="O1633" s="163">
        <v>0</v>
      </c>
      <c r="P1633" s="163">
        <v>0</v>
      </c>
      <c r="Q1633" s="164">
        <v>14</v>
      </c>
      <c r="R1633" s="164">
        <v>17</v>
      </c>
      <c r="S1633" s="164">
        <v>27</v>
      </c>
      <c r="T1633" s="164">
        <v>1.8</v>
      </c>
      <c r="U1633" s="164">
        <v>2</v>
      </c>
      <c r="V1633" s="164">
        <v>2</v>
      </c>
      <c r="W1633" s="165">
        <f t="shared" si="27"/>
        <v>63.8</v>
      </c>
    </row>
    <row r="1634" spans="1:23" s="161" customFormat="1" ht="15" x14ac:dyDescent="0.3">
      <c r="A1634" s="180" t="s">
        <v>1167</v>
      </c>
      <c r="B1634" s="158" t="s">
        <v>5077</v>
      </c>
      <c r="C1634" s="181" t="s">
        <v>5078</v>
      </c>
      <c r="D1634" s="157" t="s">
        <v>83</v>
      </c>
      <c r="E1634" s="8" t="s">
        <v>75</v>
      </c>
      <c r="F1634" s="8" t="s">
        <v>75</v>
      </c>
      <c r="G1634" s="10" t="s">
        <v>72</v>
      </c>
      <c r="H1634" s="10">
        <v>0</v>
      </c>
      <c r="I1634" s="8" t="s">
        <v>73</v>
      </c>
      <c r="J1634" s="72">
        <v>0</v>
      </c>
      <c r="K1634" s="163">
        <v>0</v>
      </c>
      <c r="L1634" s="163">
        <v>77</v>
      </c>
      <c r="M1634" s="163">
        <v>2</v>
      </c>
      <c r="N1634" s="163">
        <v>0</v>
      </c>
      <c r="O1634" s="163">
        <v>0</v>
      </c>
      <c r="P1634" s="163">
        <v>0</v>
      </c>
      <c r="Q1634" s="164">
        <v>3</v>
      </c>
      <c r="R1634" s="164">
        <v>8</v>
      </c>
      <c r="S1634" s="164">
        <v>8</v>
      </c>
      <c r="T1634" s="164">
        <v>0</v>
      </c>
      <c r="U1634" s="164">
        <v>1</v>
      </c>
      <c r="V1634" s="164">
        <v>1</v>
      </c>
      <c r="W1634" s="165">
        <f t="shared" si="27"/>
        <v>21</v>
      </c>
    </row>
    <row r="1635" spans="1:23" s="161" customFormat="1" x14ac:dyDescent="0.3">
      <c r="A1635" s="5" t="s">
        <v>16</v>
      </c>
      <c r="B1635" s="2"/>
      <c r="C1635" s="2"/>
      <c r="D1635" s="3"/>
      <c r="E1635" s="11"/>
      <c r="F1635" s="11"/>
      <c r="G1635" s="2"/>
      <c r="H1635" s="2"/>
      <c r="I1635" s="2"/>
      <c r="J1635" s="2"/>
      <c r="K1635" s="17">
        <f t="shared" ref="K1635:W1635" si="28">SUM(K8:K1634)</f>
        <v>931140</v>
      </c>
      <c r="L1635" s="17">
        <f t="shared" si="28"/>
        <v>30988</v>
      </c>
      <c r="M1635" s="17">
        <f t="shared" si="28"/>
        <v>2082</v>
      </c>
      <c r="N1635" s="17">
        <f t="shared" si="28"/>
        <v>692378</v>
      </c>
      <c r="O1635" s="17">
        <f t="shared" si="28"/>
        <v>141566</v>
      </c>
      <c r="P1635" s="17">
        <f t="shared" si="28"/>
        <v>193749</v>
      </c>
      <c r="Q1635" s="162">
        <f t="shared" si="28"/>
        <v>14626.2</v>
      </c>
      <c r="R1635" s="162">
        <f t="shared" si="28"/>
        <v>61879.6</v>
      </c>
      <c r="S1635" s="162">
        <f t="shared" si="28"/>
        <v>31941.899999999991</v>
      </c>
      <c r="T1635" s="162">
        <f t="shared" si="28"/>
        <v>7978.8999999999905</v>
      </c>
      <c r="U1635" s="162">
        <f t="shared" si="28"/>
        <v>4826.8999999999996</v>
      </c>
      <c r="V1635" s="162">
        <f t="shared" si="28"/>
        <v>6368.3</v>
      </c>
      <c r="W1635" s="162">
        <f t="shared" si="28"/>
        <v>127621.79999999996</v>
      </c>
    </row>
    <row r="1636" spans="1:23" s="161" customFormat="1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</row>
    <row r="1637" spans="1:23" s="161" customFormat="1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</row>
    <row r="1638" spans="1:23" s="161" customFormat="1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</row>
    <row r="1639" spans="1:23" s="161" customFormat="1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</row>
    <row r="1640" spans="1:23" s="161" customFormat="1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</row>
    <row r="1641" spans="1:23" s="161" customFormat="1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</row>
    <row r="1642" spans="1:23" s="161" customFormat="1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</row>
    <row r="1643" spans="1:23" s="161" customFormat="1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</row>
    <row r="1644" spans="1:23" s="161" customFormat="1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</row>
    <row r="1645" spans="1:23" s="161" customFormat="1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</row>
    <row r="1646" spans="1:23" s="161" customFormat="1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</row>
    <row r="1647" spans="1:23" s="161" customFormat="1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</row>
    <row r="1648" spans="1:23" s="161" customFormat="1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</row>
    <row r="1649" spans="1:23" s="161" customFormat="1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</row>
    <row r="1650" spans="1:23" s="161" customFormat="1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</row>
    <row r="1651" spans="1:23" s="161" customFormat="1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</row>
    <row r="1652" spans="1:23" s="161" customFormat="1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</row>
    <row r="1653" spans="1:23" s="161" customFormat="1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</row>
    <row r="1654" spans="1:23" s="161" customFormat="1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</row>
    <row r="1655" spans="1:23" s="161" customFormat="1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</row>
    <row r="1656" spans="1:23" s="161" customFormat="1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</row>
    <row r="1657" spans="1:23" s="161" customFormat="1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</row>
    <row r="1658" spans="1:23" s="161" customFormat="1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</row>
    <row r="1659" spans="1:23" s="161" customFormat="1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</row>
    <row r="1660" spans="1:23" s="161" customFormat="1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</row>
    <row r="1661" spans="1:23" s="161" customFormat="1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</row>
    <row r="1662" spans="1:23" s="161" customFormat="1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</row>
    <row r="1663" spans="1:23" s="161" customFormat="1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</row>
    <row r="1664" spans="1:23" s="161" customFormat="1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</row>
    <row r="1665" spans="1:23" s="161" customFormat="1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</row>
    <row r="1666" spans="1:23" s="161" customFormat="1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</row>
    <row r="1667" spans="1:23" s="161" customFormat="1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</row>
    <row r="1668" spans="1:23" s="161" customFormat="1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</row>
    <row r="1669" spans="1:23" s="161" customFormat="1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</row>
    <row r="1670" spans="1:23" s="161" customFormat="1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</row>
    <row r="1671" spans="1:23" s="161" customFormat="1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</row>
    <row r="1672" spans="1:23" s="161" customFormat="1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</row>
    <row r="1673" spans="1:23" s="161" customFormat="1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</row>
    <row r="1674" spans="1:23" s="161" customFormat="1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</row>
    <row r="1675" spans="1:23" s="161" customFormat="1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</row>
    <row r="1676" spans="1:23" s="161" customFormat="1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</row>
    <row r="1677" spans="1:23" s="161" customFormat="1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</row>
    <row r="1678" spans="1:23" s="161" customFormat="1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</row>
    <row r="1679" spans="1:23" s="161" customFormat="1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</row>
    <row r="1680" spans="1:23" s="161" customFormat="1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</row>
    <row r="1681" spans="1:23" s="161" customFormat="1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</row>
    <row r="1682" spans="1:23" s="161" customFormat="1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</row>
    <row r="1683" spans="1:23" s="161" customFormat="1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</row>
    <row r="1684" spans="1:23" s="161" customFormat="1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</row>
    <row r="1685" spans="1:23" s="161" customFormat="1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</row>
    <row r="1686" spans="1:23" s="161" customFormat="1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</row>
    <row r="1687" spans="1:23" s="161" customFormat="1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</row>
    <row r="1688" spans="1:23" s="161" customFormat="1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</row>
    <row r="1689" spans="1:23" s="161" customFormat="1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</row>
    <row r="1690" spans="1:23" s="161" customFormat="1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</row>
    <row r="1691" spans="1:23" s="161" customFormat="1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</row>
    <row r="1692" spans="1:23" s="161" customFormat="1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</row>
    <row r="1693" spans="1:23" s="161" customFormat="1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</row>
    <row r="1694" spans="1:23" s="161" customFormat="1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</row>
    <row r="1695" spans="1:23" s="161" customFormat="1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</row>
    <row r="1696" spans="1:23" s="161" customFormat="1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</row>
    <row r="1697" spans="1:23" s="161" customFormat="1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</row>
    <row r="1698" spans="1:23" s="161" customFormat="1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</row>
    <row r="1699" spans="1:23" s="161" customFormat="1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</row>
    <row r="1700" spans="1:23" s="161" customFormat="1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</row>
    <row r="1701" spans="1:23" s="161" customFormat="1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</row>
    <row r="1702" spans="1:23" s="161" customFormat="1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</row>
    <row r="1703" spans="1:23" s="161" customFormat="1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</row>
    <row r="1704" spans="1:23" s="161" customFormat="1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</row>
    <row r="1705" spans="1:23" s="161" customFormat="1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</row>
    <row r="1706" spans="1:23" s="161" customFormat="1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</row>
    <row r="1707" spans="1:23" s="161" customFormat="1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</row>
    <row r="1708" spans="1:23" s="161" customFormat="1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</row>
    <row r="1709" spans="1:23" s="161" customFormat="1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</row>
    <row r="1710" spans="1:23" s="161" customFormat="1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</row>
    <row r="1711" spans="1:23" s="161" customFormat="1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</row>
    <row r="1712" spans="1:23" s="161" customFormat="1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</row>
    <row r="1713" spans="1:23" s="161" customFormat="1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</row>
    <row r="1714" spans="1:23" s="161" customFormat="1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</row>
    <row r="1715" spans="1:23" s="161" customFormat="1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</row>
    <row r="1716" spans="1:23" s="161" customFormat="1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</row>
    <row r="1717" spans="1:23" s="161" customFormat="1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</row>
    <row r="1718" spans="1:23" s="161" customFormat="1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</row>
    <row r="1719" spans="1:23" s="161" customFormat="1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</row>
    <row r="1720" spans="1:23" s="161" customFormat="1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</row>
    <row r="1721" spans="1:23" s="161" customFormat="1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</row>
    <row r="1722" spans="1:23" s="161" customFormat="1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</row>
    <row r="1723" spans="1:23" s="161" customFormat="1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</row>
    <row r="1724" spans="1:23" s="161" customFormat="1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</row>
    <row r="1725" spans="1:23" s="161" customFormat="1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</row>
    <row r="1726" spans="1:23" s="161" customFormat="1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</row>
    <row r="1727" spans="1:23" s="161" customFormat="1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</row>
    <row r="1728" spans="1:23" s="161" customFormat="1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</row>
    <row r="1729" spans="1:23" s="161" customFormat="1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</row>
    <row r="1730" spans="1:23" s="161" customFormat="1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</row>
    <row r="1731" spans="1:23" s="161" customFormat="1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</row>
    <row r="1732" spans="1:23" s="161" customFormat="1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</row>
    <row r="1733" spans="1:23" s="161" customFormat="1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</row>
    <row r="1734" spans="1:23" s="161" customFormat="1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</row>
    <row r="1735" spans="1:23" s="161" customFormat="1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</row>
    <row r="1736" spans="1:23" s="161" customFormat="1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</row>
    <row r="1737" spans="1:23" s="161" customFormat="1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</row>
    <row r="1738" spans="1:23" s="161" customFormat="1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</row>
    <row r="1739" spans="1:23" s="161" customFormat="1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</row>
    <row r="1740" spans="1:23" s="161" customFormat="1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</row>
    <row r="1741" spans="1:23" s="161" customFormat="1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</row>
    <row r="1742" spans="1:23" s="161" customFormat="1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</row>
    <row r="1743" spans="1:23" s="161" customFormat="1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</row>
    <row r="1744" spans="1:23" s="161" customFormat="1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</row>
    <row r="1745" spans="1:23" s="161" customFormat="1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</row>
    <row r="1746" spans="1:23" s="161" customFormat="1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</row>
    <row r="1747" spans="1:23" s="161" customFormat="1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</row>
    <row r="1748" spans="1:23" s="161" customFormat="1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</row>
    <row r="1749" spans="1:23" s="161" customFormat="1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</row>
    <row r="1750" spans="1:23" s="161" customFormat="1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</row>
    <row r="1751" spans="1:23" s="161" customFormat="1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</row>
    <row r="1752" spans="1:23" s="161" customFormat="1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</row>
    <row r="1753" spans="1:23" s="161" customFormat="1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</row>
    <row r="1754" spans="1:23" s="161" customFormat="1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</row>
    <row r="1755" spans="1:23" s="161" customFormat="1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</row>
    <row r="1756" spans="1:23" s="161" customFormat="1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</row>
    <row r="1757" spans="1:23" s="161" customFormat="1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</row>
    <row r="1758" spans="1:23" s="161" customFormat="1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</row>
    <row r="1759" spans="1:23" s="161" customFormat="1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</row>
    <row r="1760" spans="1:23" s="161" customFormat="1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</row>
    <row r="1761" spans="1:23" s="161" customFormat="1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</row>
    <row r="1762" spans="1:23" s="161" customFormat="1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</row>
    <row r="1763" spans="1:23" s="161" customFormat="1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</row>
    <row r="1764" spans="1:23" s="161" customFormat="1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</row>
    <row r="1765" spans="1:23" s="161" customFormat="1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</row>
    <row r="1766" spans="1:23" s="161" customFormat="1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</row>
    <row r="1767" spans="1:23" s="161" customFormat="1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</row>
    <row r="1768" spans="1:23" s="161" customFormat="1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</row>
    <row r="1769" spans="1:23" s="161" customFormat="1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</row>
    <row r="1770" spans="1:23" s="161" customFormat="1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</row>
    <row r="1771" spans="1:23" s="161" customFormat="1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</row>
    <row r="1772" spans="1:23" s="161" customFormat="1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</row>
    <row r="1773" spans="1:23" s="161" customFormat="1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</row>
    <row r="1774" spans="1:23" s="161" customFormat="1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</row>
    <row r="1775" spans="1:23" s="161" customFormat="1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</row>
    <row r="1776" spans="1:23" s="161" customFormat="1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</row>
    <row r="1777" spans="1:23" s="161" customFormat="1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</row>
    <row r="1778" spans="1:23" s="161" customFormat="1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</row>
    <row r="1779" spans="1:23" s="161" customFormat="1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</row>
    <row r="1780" spans="1:23" s="161" customFormat="1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</row>
    <row r="1781" spans="1:23" s="161" customFormat="1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</row>
    <row r="1782" spans="1:23" s="161" customFormat="1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</row>
    <row r="1783" spans="1:23" s="161" customFormat="1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</row>
    <row r="1784" spans="1:23" s="161" customFormat="1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</row>
    <row r="1785" spans="1:23" s="161" customFormat="1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</row>
    <row r="1786" spans="1:23" s="161" customFormat="1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</row>
    <row r="1787" spans="1:23" s="161" customFormat="1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</row>
    <row r="1788" spans="1:23" s="161" customFormat="1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</row>
    <row r="1789" spans="1:23" s="161" customFormat="1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</row>
    <row r="1790" spans="1:23" s="161" customFormat="1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</row>
    <row r="1791" spans="1:23" s="161" customFormat="1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</row>
    <row r="1792" spans="1:23" s="161" customFormat="1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</row>
    <row r="1793" spans="1:23" s="161" customFormat="1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</row>
    <row r="1794" spans="1:23" s="161" customFormat="1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</row>
    <row r="1795" spans="1:23" s="161" customFormat="1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</row>
    <row r="1796" spans="1:23" s="161" customFormat="1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</row>
    <row r="1797" spans="1:23" s="161" customFormat="1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</row>
    <row r="1798" spans="1:23" s="161" customFormat="1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</row>
    <row r="1799" spans="1:23" s="161" customFormat="1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</row>
    <row r="1800" spans="1:23" s="161" customFormat="1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</row>
    <row r="1801" spans="1:23" s="161" customFormat="1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</row>
    <row r="1802" spans="1:23" s="161" customFormat="1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</row>
    <row r="1803" spans="1:23" s="161" customFormat="1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</row>
    <row r="1804" spans="1:23" s="161" customFormat="1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</row>
    <row r="1805" spans="1:23" s="161" customFormat="1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</row>
    <row r="1806" spans="1:23" s="161" customFormat="1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</row>
    <row r="1807" spans="1:23" s="161" customFormat="1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</row>
    <row r="1808" spans="1:23" s="161" customFormat="1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</row>
    <row r="1809" spans="1:23" s="161" customFormat="1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</row>
    <row r="1810" spans="1:23" s="161" customFormat="1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</row>
    <row r="1811" spans="1:23" s="161" customFormat="1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</row>
    <row r="1812" spans="1:23" s="161" customFormat="1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</row>
    <row r="1813" spans="1:23" s="161" customFormat="1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</row>
    <row r="1814" spans="1:23" s="161" customFormat="1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</row>
    <row r="1815" spans="1:23" s="161" customFormat="1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</row>
    <row r="1816" spans="1:23" s="161" customFormat="1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</row>
    <row r="1817" spans="1:23" s="161" customFormat="1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</row>
    <row r="1818" spans="1:23" s="161" customFormat="1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</row>
    <row r="1819" spans="1:23" s="161" customFormat="1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</row>
    <row r="1820" spans="1:23" s="161" customFormat="1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</row>
    <row r="1821" spans="1:23" s="161" customFormat="1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</row>
    <row r="1822" spans="1:23" s="161" customFormat="1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</row>
    <row r="1823" spans="1:23" s="161" customFormat="1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</row>
    <row r="1824" spans="1:23" s="161" customFormat="1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</row>
    <row r="1825" spans="1:23" s="161" customFormat="1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</row>
    <row r="1826" spans="1:23" s="161" customFormat="1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</row>
    <row r="1827" spans="1:23" s="161" customFormat="1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</row>
  </sheetData>
  <mergeCells count="4">
    <mergeCell ref="E6:F6"/>
    <mergeCell ref="K6:P6"/>
    <mergeCell ref="Q6:W6"/>
    <mergeCell ref="G6:J6"/>
  </mergeCells>
  <conditionalFormatting sqref="C2 A7:W1634">
    <cfRule type="containsBlanks" dxfId="121" priority="35">
      <formula>LEN(TRIM(A2))=0</formula>
    </cfRule>
  </conditionalFormatting>
  <conditionalFormatting sqref="J8:J1634">
    <cfRule type="expression" dxfId="120" priority="5">
      <formula>$I8="No"</formula>
    </cfRule>
  </conditionalFormatting>
  <conditionalFormatting sqref="C3">
    <cfRule type="containsBlanks" dxfId="119" priority="26">
      <formula>LEN(TRIM(C3))=0</formula>
    </cfRule>
  </conditionalFormatting>
  <conditionalFormatting sqref="I8:J1634">
    <cfRule type="expression" dxfId="118" priority="4">
      <formula>$H8="Yes"</formula>
    </cfRule>
  </conditionalFormatting>
  <conditionalFormatting sqref="H8:J1634">
    <cfRule type="expression" dxfId="117" priority="1">
      <formula>$G8="Yes"</formula>
    </cfRule>
  </conditionalFormatting>
  <conditionalFormatting sqref="C7:C1634">
    <cfRule type="expression" dxfId="116" priority="19">
      <formula>$C$3="No"</formula>
    </cfRule>
  </conditionalFormatting>
  <dataValidations count="1">
    <dataValidation type="textLength" operator="equal" allowBlank="1" showInputMessage="1" showErrorMessage="1" errorTitle="BEDS Code Input Error" error="Please input the 12 digit school code assigned by the State Education Department." sqref="A8:A1634">
      <formula1>12</formula1>
    </dataValidation>
  </dataValidations>
  <printOptions horizontalCentered="1"/>
  <pageMargins left="0.25" right="0.25" top="0.75" bottom="0.75" header="0.3" footer="0.3"/>
  <pageSetup paperSize="5" scale="47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5" r:id="rId4" name="Button 9">
              <controlPr defaultSize="0" print="0" autoFill="0" autoPict="0" macro="[0]!ThisWorkbook.MasterButton">
                <anchor moveWithCells="1" sizeWithCells="1">
                  <from>
                    <xdr:col>2</xdr:col>
                    <xdr:colOff>0</xdr:colOff>
                    <xdr:row>4</xdr:row>
                    <xdr:rowOff>0</xdr:rowOff>
                  </from>
                  <to>
                    <xdr:col>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>
          <x14:formula1>
            <xm:f>#REF!</xm:f>
          </x14:formula1>
          <xm:sqref>C3</xm:sqref>
        </x14:dataValidation>
        <x14:dataValidation type="list" allowBlank="1" showInputMessage="1" showErrorMessage="1">
          <x14:formula1>
            <xm:f>#REF!</xm:f>
          </x14:formula1>
          <xm:sqref>G8:H1634</xm:sqref>
        </x14:dataValidation>
        <x14:dataValidation type="list" operator="equal" allowBlank="1" showInputMessage="1" showErrorMessage="1" errorTitle="Code Length Error" error="Please input the year as &quot;20XX&quot;.">
          <x14:formula1>
            <xm:f>#REF!</xm:f>
          </x14:formula1>
          <xm:sqref>J8:J1634</xm:sqref>
        </x14:dataValidation>
        <x14:dataValidation type="list" allowBlank="1" showInputMessage="1" showErrorMessage="1">
          <x14:formula1>
            <xm:f>#REF!</xm:f>
          </x14:formula1>
          <xm:sqref>E8:F1634</xm:sqref>
        </x14:dataValidation>
        <x14:dataValidation type="list" operator="equal" allowBlank="1" showInputMessage="1" showErrorMessage="1" errorTitle="Code Length Error" error="Please input the year as &quot;20XX&quot;.">
          <x14:formula1>
            <xm:f>#REF!</xm:f>
          </x14:formula1>
          <xm:sqref>I8:I1634</xm:sqref>
        </x14:dataValidation>
        <x14:dataValidation type="list" operator="equal" allowBlank="1" showErrorMessage="1" errorTitle="Input Erro" error="Please select a school type from the drop-down list.">
          <x14:formula1>
            <xm:f>#REF!</xm:f>
          </x14:formula1>
          <xm:sqref>D8:D1634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1829"/>
  <sheetViews>
    <sheetView showGridLines="0" zoomScaleNormal="100" workbookViewId="0">
      <pane ySplit="7" topLeftCell="A8" activePane="bottomLeft" state="frozen"/>
      <selection activeCell="A12" sqref="A12"/>
      <selection pane="bottomLeft"/>
    </sheetView>
  </sheetViews>
  <sheetFormatPr defaultColWidth="9.140625" defaultRowHeight="16.5" x14ac:dyDescent="0.3"/>
  <cols>
    <col min="1" max="1" width="15.140625" style="2" customWidth="1"/>
    <col min="2" max="2" width="42" style="2" customWidth="1"/>
    <col min="3" max="3" width="17.5703125" style="2" customWidth="1"/>
    <col min="4" max="4" width="15.85546875" style="2" bestFit="1" customWidth="1"/>
    <col min="5" max="13" width="13.5703125" style="2" customWidth="1"/>
    <col min="14" max="14" width="14.5703125" style="2" customWidth="1"/>
    <col min="15" max="17" width="13.5703125" style="2" customWidth="1"/>
    <col min="18" max="20" width="17" style="2" customWidth="1"/>
    <col min="21" max="22" width="14.85546875" style="2" customWidth="1"/>
    <col min="23" max="24" width="14.5703125" style="2" customWidth="1"/>
    <col min="25" max="25" width="14.85546875" style="2" customWidth="1"/>
    <col min="26" max="16384" width="9.140625" style="2"/>
  </cols>
  <sheetData>
    <row r="1" spans="1:25" ht="18" x14ac:dyDescent="0.35">
      <c r="A1" s="1" t="s">
        <v>127</v>
      </c>
    </row>
    <row r="2" spans="1:25" s="3" customFormat="1" ht="15" x14ac:dyDescent="0.3"/>
    <row r="3" spans="1:25" s="3" customFormat="1" ht="15" x14ac:dyDescent="0.3">
      <c r="A3" s="142" t="s">
        <v>142</v>
      </c>
      <c r="B3" s="143"/>
      <c r="C3" s="144">
        <f>'Part-B'!$C$2</f>
        <v>1627</v>
      </c>
    </row>
    <row r="4" spans="1:25" s="3" customFormat="1" ht="15" x14ac:dyDescent="0.3">
      <c r="U4" s="76"/>
    </row>
    <row r="5" spans="1:25" s="3" customFormat="1" ht="15.75" customHeight="1" x14ac:dyDescent="0.3">
      <c r="D5" s="212" t="s">
        <v>161</v>
      </c>
      <c r="E5" s="213"/>
      <c r="F5" s="213"/>
      <c r="G5" s="213"/>
      <c r="H5" s="213"/>
      <c r="I5" s="214"/>
      <c r="J5" s="209" t="s">
        <v>162</v>
      </c>
      <c r="K5" s="210"/>
      <c r="L5" s="210"/>
      <c r="M5" s="210"/>
      <c r="N5" s="210"/>
      <c r="O5" s="210"/>
      <c r="P5" s="210"/>
      <c r="Q5" s="211"/>
      <c r="R5" s="218" t="s">
        <v>151</v>
      </c>
      <c r="S5" s="219"/>
      <c r="T5" s="220"/>
      <c r="U5" s="215" t="s">
        <v>152</v>
      </c>
      <c r="V5" s="215"/>
    </row>
    <row r="6" spans="1:25" s="5" customFormat="1" ht="15" customHeight="1" x14ac:dyDescent="0.3">
      <c r="D6" s="216" t="s">
        <v>27</v>
      </c>
      <c r="E6" s="217"/>
      <c r="F6" s="171"/>
      <c r="G6" s="172"/>
      <c r="H6" s="173"/>
      <c r="I6" s="116"/>
      <c r="J6" s="205" t="s">
        <v>20</v>
      </c>
      <c r="K6" s="206"/>
      <c r="L6" s="205" t="s">
        <v>21</v>
      </c>
      <c r="M6" s="206"/>
      <c r="N6" s="205" t="s">
        <v>23</v>
      </c>
      <c r="O6" s="207"/>
      <c r="P6" s="206"/>
      <c r="Q6" s="69"/>
      <c r="R6" s="75"/>
      <c r="S6" s="75"/>
      <c r="T6" s="75"/>
      <c r="U6" s="80"/>
      <c r="V6" s="80"/>
      <c r="W6" s="69"/>
      <c r="X6" s="69"/>
      <c r="Y6" s="80"/>
    </row>
    <row r="7" spans="1:25" s="7" customFormat="1" ht="60" customHeight="1" x14ac:dyDescent="0.3">
      <c r="A7" s="160" t="s">
        <v>11</v>
      </c>
      <c r="B7" s="68" t="s">
        <v>12</v>
      </c>
      <c r="C7" s="68" t="s">
        <v>13</v>
      </c>
      <c r="D7" s="159" t="s">
        <v>19</v>
      </c>
      <c r="E7" s="160" t="s">
        <v>219</v>
      </c>
      <c r="F7" s="168" t="s">
        <v>29</v>
      </c>
      <c r="G7" s="169" t="s">
        <v>30</v>
      </c>
      <c r="H7" s="170" t="s">
        <v>28</v>
      </c>
      <c r="I7" s="117" t="s">
        <v>147</v>
      </c>
      <c r="J7" s="117" t="s">
        <v>25</v>
      </c>
      <c r="K7" s="118" t="s">
        <v>26</v>
      </c>
      <c r="L7" s="127" t="s">
        <v>220</v>
      </c>
      <c r="M7" s="118" t="s">
        <v>149</v>
      </c>
      <c r="N7" s="117" t="s">
        <v>122</v>
      </c>
      <c r="O7" s="118" t="s">
        <v>22</v>
      </c>
      <c r="P7" s="119" t="s">
        <v>95</v>
      </c>
      <c r="Q7" s="74" t="s">
        <v>148</v>
      </c>
      <c r="R7" s="14" t="s">
        <v>51</v>
      </c>
      <c r="S7" s="14" t="s">
        <v>132</v>
      </c>
      <c r="T7" s="14" t="s">
        <v>228</v>
      </c>
      <c r="U7" s="74" t="s">
        <v>77</v>
      </c>
      <c r="V7" s="74" t="s">
        <v>76</v>
      </c>
      <c r="W7" s="14" t="s">
        <v>121</v>
      </c>
      <c r="X7" s="74" t="s">
        <v>150</v>
      </c>
      <c r="Y7" s="117" t="s">
        <v>131</v>
      </c>
    </row>
    <row r="8" spans="1:25" s="7" customFormat="1" ht="15" customHeight="1" x14ac:dyDescent="0.3">
      <c r="A8" s="156" t="str">
        <f>IF(ISBLANK(TableB[[#This Row],[BEDS Code]]),"",TableB[[#This Row],[BEDS Code]])</f>
        <v>331500010001</v>
      </c>
      <c r="B8" s="134" t="str">
        <f>IF(ISBLANK(TableB[[#This Row],[School Name]]),"",TableB[[#This Row],[School Name]])</f>
        <v>P.S. 001 The Bergen</v>
      </c>
      <c r="C8" s="156" t="str">
        <f>IF(ISBLANK(TableB[[#This Row],[Local School Code]]),"",TableB[[#This Row],[Local School Code]])</f>
        <v>K001</v>
      </c>
      <c r="D8" s="16">
        <v>8871029</v>
      </c>
      <c r="E8" s="16">
        <v>3993652</v>
      </c>
      <c r="F8" s="65">
        <f>IFERROR(SUM(TableC[[#This Row],[Classroom Teachers]:[All Other Salaries]])*'Part-A'!$C$92,0)</f>
        <v>7832725.4540162152</v>
      </c>
      <c r="G8" s="16">
        <v>0</v>
      </c>
      <c r="H8" s="16">
        <v>129772</v>
      </c>
      <c r="I8" s="65">
        <f>SUM(D8:H8)</f>
        <v>20827178.454016216</v>
      </c>
      <c r="J8" s="16">
        <v>12050417.118892146</v>
      </c>
      <c r="K8" s="16">
        <v>2203009.6484502433</v>
      </c>
      <c r="L8" s="16">
        <v>5304585.449850807</v>
      </c>
      <c r="M8" s="16">
        <v>111076.1167285837</v>
      </c>
      <c r="N8" s="16">
        <v>900542.11106964026</v>
      </c>
      <c r="O8" s="16">
        <v>7252</v>
      </c>
      <c r="P8" s="16">
        <v>250296.00902479579</v>
      </c>
      <c r="Q8" s="65">
        <f>SUM(J8:P8)</f>
        <v>20827178.454016216</v>
      </c>
      <c r="R8" s="16">
        <v>19124833.454016216</v>
      </c>
      <c r="S8" s="16">
        <v>1702345</v>
      </c>
      <c r="T8" s="65">
        <f>SUM(TableC[[#This Row],[State &amp; Local Funding]:[Federal 
Funding]])</f>
        <v>20827178.454016216</v>
      </c>
      <c r="U8" s="121">
        <f>IFERROR(TableC[[#This Row],[State &amp; Local Funding]]/SUM(TableB[[#This Row],[K-12 Enrollment]:[Pre-K
Enrollment]]),"")</f>
        <v>15599.374758577664</v>
      </c>
      <c r="V8" s="121">
        <f>IFERROR(TableC[[#This Row],[Federal 
Funding]]/SUM(TableB[[#This Row],[K-12 Enrollment]:[Pre-K
Enrollment]]),"")</f>
        <v>1388.5358890701468</v>
      </c>
      <c r="W8" s="65">
        <f>IFERROR(CentralCostperPupil*SUM(TableB[[#This Row],[K-12 Enrollment]:[Pre-K
Enrollment]]),"")</f>
        <v>8182323.4667143207</v>
      </c>
      <c r="X8" s="65">
        <f>SUM(Q8,W8)</f>
        <v>29009501.920730539</v>
      </c>
      <c r="Y8" s="131">
        <f>IFERROR(TableC[[#This Row],[Total School Allocation w/ Central District Costs]]/SUM(TableB[[#This Row],[K-12 Enrollment]:[Pre-K
Enrollment]]),"")</f>
        <v>23661.910212667648</v>
      </c>
    </row>
    <row r="9" spans="1:25" s="3" customFormat="1" ht="15" x14ac:dyDescent="0.3">
      <c r="A9" s="156" t="str">
        <f>IF(ISBLANK(TableB[[#This Row],[BEDS Code]]),"",TableB[[#This Row],[BEDS Code]])</f>
        <v>331700010002</v>
      </c>
      <c r="B9" s="134" t="str">
        <f>IF(ISBLANK(TableB[[#This Row],[School Name]]),"",TableB[[#This Row],[School Name]])</f>
        <v>Parkside Preparatory Academy</v>
      </c>
      <c r="C9" s="156" t="str">
        <f>IF(ISBLANK(TableB[[#This Row],[Local School Code]]),"",TableB[[#This Row],[Local School Code]])</f>
        <v>K002</v>
      </c>
      <c r="D9" s="132">
        <v>3079019</v>
      </c>
      <c r="E9" s="132">
        <v>1911759</v>
      </c>
      <c r="F9" s="65">
        <f>IFERROR(SUM(TableC[[#This Row],[Classroom Teachers]:[All Other Salaries]])*'Part-A'!$C$92,0)</f>
        <v>3038660.1794435587</v>
      </c>
      <c r="G9" s="16">
        <v>0</v>
      </c>
      <c r="H9" s="16">
        <v>166434</v>
      </c>
      <c r="I9" s="133">
        <f t="shared" ref="I9:I10" si="0">SUM(D9:H9)</f>
        <v>8195872.1794435587</v>
      </c>
      <c r="J9" s="132">
        <v>5823369.6194450129</v>
      </c>
      <c r="K9" s="132">
        <v>0</v>
      </c>
      <c r="L9" s="132">
        <v>1554506.2770381244</v>
      </c>
      <c r="M9" s="132">
        <v>0</v>
      </c>
      <c r="N9" s="132">
        <v>747457.94819719146</v>
      </c>
      <c r="O9" s="132">
        <v>3071</v>
      </c>
      <c r="P9" s="132">
        <v>67467.334763230436</v>
      </c>
      <c r="Q9" s="133">
        <f t="shared" ref="Q9:Q10" si="1">SUM(J9:P9)</f>
        <v>8195872.1794435596</v>
      </c>
      <c r="R9" s="132">
        <v>7642887.1794435596</v>
      </c>
      <c r="S9" s="132">
        <v>552985</v>
      </c>
      <c r="T9" s="65">
        <f>SUM(TableC[[#This Row],[State &amp; Local Funding]:[Federal 
Funding]])</f>
        <v>8195872.1794435596</v>
      </c>
      <c r="U9" s="121">
        <f>IFERROR(TableC[[#This Row],[State &amp; Local Funding]]/SUM(TableB[[#This Row],[K-12 Enrollment]:[Pre-K
Enrollment]]),"")</f>
        <v>15440.176120087999</v>
      </c>
      <c r="V9" s="121">
        <f>IFERROR(TableC[[#This Row],[Federal 
Funding]]/SUM(TableB[[#This Row],[K-12 Enrollment]:[Pre-K
Enrollment]]),"")</f>
        <v>1117.1414141414141</v>
      </c>
      <c r="W9" s="65">
        <f>IFERROR(CentralCostperPupil*SUM(TableB[[#This Row],[K-12 Enrollment]:[Pre-K
Enrollment]]),"")</f>
        <v>3303629.7846848192</v>
      </c>
      <c r="X9" s="65">
        <f t="shared" ref="X9:X10" si="2">SUM(Q9,W9)</f>
        <v>11499501.964128379</v>
      </c>
      <c r="Y9" s="131">
        <f>IFERROR(TableC[[#This Row],[Total School Allocation w/ Central District Costs]]/SUM(TableB[[#This Row],[K-12 Enrollment]:[Pre-K
Enrollment]]),"")</f>
        <v>23231.317099249249</v>
      </c>
    </row>
    <row r="10" spans="1:25" s="3" customFormat="1" ht="15" x14ac:dyDescent="0.3">
      <c r="A10" s="156" t="str">
        <f>IF(ISBLANK(TableB[[#This Row],[BEDS Code]]),"",TableB[[#This Row],[BEDS Code]])</f>
        <v>331300010003</v>
      </c>
      <c r="B10" s="134" t="str">
        <f>IF(ISBLANK(TableB[[#This Row],[School Name]]),"",TableB[[#This Row],[School Name]])</f>
        <v>P.S. 003 The Bedford Village</v>
      </c>
      <c r="C10" s="156" t="str">
        <f>IF(ISBLANK(TableB[[#This Row],[Local School Code]]),"",TableB[[#This Row],[Local School Code]])</f>
        <v>K003</v>
      </c>
      <c r="D10" s="132">
        <v>2654939</v>
      </c>
      <c r="E10" s="132">
        <v>1385821</v>
      </c>
      <c r="F10" s="65">
        <f>IFERROR(SUM(TableC[[#This Row],[Classroom Teachers]:[All Other Salaries]])*'Part-A'!$C$92,0)</f>
        <v>2460236.962391105</v>
      </c>
      <c r="G10" s="16">
        <v>0</v>
      </c>
      <c r="H10" s="16">
        <v>59413</v>
      </c>
      <c r="I10" s="133">
        <f t="shared" si="0"/>
        <v>6560409.9623911045</v>
      </c>
      <c r="J10" s="132">
        <v>3215687.353132043</v>
      </c>
      <c r="K10" s="132">
        <v>982967.75488443312</v>
      </c>
      <c r="L10" s="132">
        <v>1667922.5771025841</v>
      </c>
      <c r="M10" s="132">
        <v>16114.225489908738</v>
      </c>
      <c r="N10" s="132">
        <v>515995.19589681149</v>
      </c>
      <c r="O10" s="132">
        <v>2081</v>
      </c>
      <c r="P10" s="132">
        <v>159641.8558853241</v>
      </c>
      <c r="Q10" s="133">
        <f t="shared" si="1"/>
        <v>6560409.9623911045</v>
      </c>
      <c r="R10" s="132">
        <v>6155667.9623911045</v>
      </c>
      <c r="S10" s="132">
        <v>404742</v>
      </c>
      <c r="T10" s="65">
        <f>SUM(TableC[[#This Row],[State &amp; Local Funding]:[Federal 
Funding]])</f>
        <v>6560409.9623911045</v>
      </c>
      <c r="U10" s="121">
        <f>IFERROR(TableC[[#This Row],[State &amp; Local Funding]]/SUM(TableB[[#This Row],[K-12 Enrollment]:[Pre-K
Enrollment]]),"")</f>
        <v>16415.11456637628</v>
      </c>
      <c r="V10" s="121">
        <f>IFERROR(TableC[[#This Row],[Federal 
Funding]]/SUM(TableB[[#This Row],[K-12 Enrollment]:[Pre-K
Enrollment]]),"")</f>
        <v>1079.3119999999999</v>
      </c>
      <c r="W10" s="65">
        <f>IFERROR(CentralCostperPupil*SUM(TableB[[#This Row],[K-12 Enrollment]:[Pre-K
Enrollment]]),"")</f>
        <v>2502749.836882439</v>
      </c>
      <c r="X10" s="65">
        <f t="shared" si="2"/>
        <v>9063159.7992735431</v>
      </c>
      <c r="Y10" s="131">
        <f>IFERROR(TableC[[#This Row],[Total School Allocation w/ Central District Costs]]/SUM(TableB[[#This Row],[K-12 Enrollment]:[Pre-K
Enrollment]]),"")</f>
        <v>24168.426131396114</v>
      </c>
    </row>
    <row r="11" spans="1:25" s="3" customFormat="1" ht="15" x14ac:dyDescent="0.3">
      <c r="A11" s="156" t="str">
        <f>IF(ISBLANK(TableB[[#This Row],[BEDS Code]]),"",TableB[[#This Row],[BEDS Code]])</f>
        <v>307500013004</v>
      </c>
      <c r="B11" s="134" t="str">
        <f>IF(ISBLANK(TableB[[#This Row],[School Name]]),"",TableB[[#This Row],[School Name]])</f>
        <v>P.S. K004</v>
      </c>
      <c r="C11" s="156" t="str">
        <f>IF(ISBLANK(TableB[[#This Row],[Local School Code]]),"",TableB[[#This Row],[Local School Code]])</f>
        <v>K004</v>
      </c>
      <c r="D11" s="132">
        <v>7207309</v>
      </c>
      <c r="E11" s="132">
        <v>9847490</v>
      </c>
      <c r="F11" s="65">
        <f>IFERROR(SUM(TableC[[#This Row],[Classroom Teachers]:[All Other Salaries]])*'Part-A'!$C$92,0)</f>
        <v>10383899.78270198</v>
      </c>
      <c r="G11" s="16">
        <v>0</v>
      </c>
      <c r="H11" s="16">
        <v>194115</v>
      </c>
      <c r="I11" s="133">
        <f t="shared" ref="I11:I74" si="3">SUM(D11:H11)</f>
        <v>27632813.78270198</v>
      </c>
      <c r="J11" s="132">
        <v>0</v>
      </c>
      <c r="K11" s="132">
        <v>0</v>
      </c>
      <c r="L11" s="132">
        <v>24838795.732944876</v>
      </c>
      <c r="M11" s="132">
        <v>1830608.320392292</v>
      </c>
      <c r="N11" s="132">
        <v>963409.72936481109</v>
      </c>
      <c r="O11" s="132">
        <v>0</v>
      </c>
      <c r="P11" s="132">
        <v>0</v>
      </c>
      <c r="Q11" s="133">
        <f t="shared" ref="Q11:Q74" si="4">SUM(J11:P11)</f>
        <v>27632813.78270198</v>
      </c>
      <c r="R11" s="132">
        <v>27426403.78270198</v>
      </c>
      <c r="S11" s="132">
        <v>206410</v>
      </c>
      <c r="T11" s="133">
        <f>SUM(TableC[[#This Row],[State &amp; Local Funding]:[Federal 
Funding]])</f>
        <v>27632813.78270198</v>
      </c>
      <c r="U11" s="121">
        <f>IFERROR(TableC[[#This Row],[State &amp; Local Funding]]/SUM(TableB[[#This Row],[K-12 Enrollment]:[Pre-K
Enrollment]]),"")</f>
        <v>94573.806147248208</v>
      </c>
      <c r="V11" s="121">
        <f>IFERROR(TableC[[#This Row],[Federal 
Funding]]/SUM(TableB[[#This Row],[K-12 Enrollment]:[Pre-K
Enrollment]]),"")</f>
        <v>711.75862068965512</v>
      </c>
      <c r="W11" s="65">
        <f>IFERROR(CentralCostperPupil*SUM(TableB[[#This Row],[K-12 Enrollment]:[Pre-K
Enrollment]]),"")</f>
        <v>1935459.8738557526</v>
      </c>
      <c r="X11" s="65">
        <f t="shared" ref="X11:X74" si="5">SUM(Q11,W11)</f>
        <v>29568273.656557731</v>
      </c>
      <c r="Y11" s="131">
        <f>IFERROR(TableC[[#This Row],[Total School Allocation w/ Central District Costs]]/SUM(TableB[[#This Row],[K-12 Enrollment]:[Pre-K
Enrollment]]),"")</f>
        <v>101959.5643329577</v>
      </c>
    </row>
    <row r="12" spans="1:25" s="3" customFormat="1" ht="15" x14ac:dyDescent="0.3">
      <c r="A12" s="156" t="str">
        <f>IF(ISBLANK(TableB[[#This Row],[BEDS Code]]),"",TableB[[#This Row],[BEDS Code]])</f>
        <v>331600010005</v>
      </c>
      <c r="B12" s="134" t="str">
        <f>IF(ISBLANK(TableB[[#This Row],[School Name]]),"",TableB[[#This Row],[School Name]])</f>
        <v>P.S. 005 Dr. Ronald McNair</v>
      </c>
      <c r="C12" s="156" t="str">
        <f>IF(ISBLANK(TableB[[#This Row],[Local School Code]]),"",TableB[[#This Row],[Local School Code]])</f>
        <v>K005</v>
      </c>
      <c r="D12" s="132">
        <v>1678917</v>
      </c>
      <c r="E12" s="132">
        <v>1663426</v>
      </c>
      <c r="F12" s="65">
        <f>IFERROR(SUM(TableC[[#This Row],[Classroom Teachers]:[All Other Salaries]])*'Part-A'!$C$92,0)</f>
        <v>2035002.2742229612</v>
      </c>
      <c r="G12" s="16">
        <v>0</v>
      </c>
      <c r="H12" s="16">
        <v>275987</v>
      </c>
      <c r="I12" s="133">
        <f t="shared" si="3"/>
        <v>5653332.2742229607</v>
      </c>
      <c r="J12" s="132">
        <v>2479775.5206855508</v>
      </c>
      <c r="K12" s="132">
        <v>1065225.1596313212</v>
      </c>
      <c r="L12" s="132">
        <v>1549854.8566186745</v>
      </c>
      <c r="M12" s="132">
        <v>19726.391845024464</v>
      </c>
      <c r="N12" s="132">
        <v>469167.86203205446</v>
      </c>
      <c r="O12" s="132">
        <v>14661</v>
      </c>
      <c r="P12" s="132">
        <v>54921.483410334971</v>
      </c>
      <c r="Q12" s="133">
        <f t="shared" si="4"/>
        <v>5653332.2742229598</v>
      </c>
      <c r="R12" s="132">
        <v>5255800.2742229598</v>
      </c>
      <c r="S12" s="132">
        <v>397532</v>
      </c>
      <c r="T12" s="133">
        <f>SUM(TableC[[#This Row],[State &amp; Local Funding]:[Federal 
Funding]])</f>
        <v>5653332.2742229598</v>
      </c>
      <c r="U12" s="121">
        <f>IFERROR(TableC[[#This Row],[State &amp; Local Funding]]/SUM(TableB[[#This Row],[K-12 Enrollment]:[Pre-K
Enrollment]]),"")</f>
        <v>22951.092900536943</v>
      </c>
      <c r="V12" s="121">
        <f>IFERROR(TableC[[#This Row],[Federal 
Funding]]/SUM(TableB[[#This Row],[K-12 Enrollment]:[Pre-K
Enrollment]]),"")</f>
        <v>1735.9475982532751</v>
      </c>
      <c r="W12" s="65">
        <f>IFERROR(CentralCostperPupil*SUM(TableB[[#This Row],[K-12 Enrollment]:[Pre-K
Enrollment]]),"")</f>
        <v>1528345.9003895428</v>
      </c>
      <c r="X12" s="65">
        <f t="shared" si="5"/>
        <v>7181678.1746125026</v>
      </c>
      <c r="Y12" s="131">
        <f>IFERROR(TableC[[#This Row],[Total School Allocation w/ Central District Costs]]/SUM(TableB[[#This Row],[K-12 Enrollment]:[Pre-K
Enrollment]]),"")</f>
        <v>31361.040063810055</v>
      </c>
    </row>
    <row r="13" spans="1:25" s="3" customFormat="1" ht="15" x14ac:dyDescent="0.3">
      <c r="A13" s="156" t="str">
        <f>IF(ISBLANK(TableB[[#This Row],[BEDS Code]]),"",TableB[[#This Row],[BEDS Code]])</f>
        <v>331700010006</v>
      </c>
      <c r="B13" s="134" t="str">
        <f>IF(ISBLANK(TableB[[#This Row],[School Name]]),"",TableB[[#This Row],[School Name]])</f>
        <v>Norma Adams Clemons Academy</v>
      </c>
      <c r="C13" s="156" t="str">
        <f>IF(ISBLANK(TableB[[#This Row],[Local School Code]]),"",TableB[[#This Row],[Local School Code]])</f>
        <v>K006</v>
      </c>
      <c r="D13" s="132">
        <v>4630152</v>
      </c>
      <c r="E13" s="132">
        <v>2686993</v>
      </c>
      <c r="F13" s="65">
        <f>IFERROR(SUM(TableC[[#This Row],[Classroom Teachers]:[All Other Salaries]])*'Part-A'!$C$92,0)</f>
        <v>4455080.3779920759</v>
      </c>
      <c r="G13" s="16">
        <v>0</v>
      </c>
      <c r="H13" s="16">
        <v>89723</v>
      </c>
      <c r="I13" s="133">
        <f t="shared" si="3"/>
        <v>11861948.377992075</v>
      </c>
      <c r="J13" s="132">
        <v>6233223.3989547156</v>
      </c>
      <c r="K13" s="132">
        <v>0</v>
      </c>
      <c r="L13" s="132">
        <v>4796078.8306489289</v>
      </c>
      <c r="M13" s="132">
        <v>0</v>
      </c>
      <c r="N13" s="132">
        <v>641815.70180258073</v>
      </c>
      <c r="O13" s="132">
        <v>4155</v>
      </c>
      <c r="P13" s="132">
        <v>186675.44658585015</v>
      </c>
      <c r="Q13" s="133">
        <f t="shared" si="4"/>
        <v>11861948.377992077</v>
      </c>
      <c r="R13" s="132">
        <v>10861758.377992077</v>
      </c>
      <c r="S13" s="132">
        <v>1000190</v>
      </c>
      <c r="T13" s="133">
        <f>SUM(TableC[[#This Row],[State &amp; Local Funding]:[Federal 
Funding]])</f>
        <v>11861948.377992077</v>
      </c>
      <c r="U13" s="121">
        <f>IFERROR(TableC[[#This Row],[State &amp; Local Funding]]/SUM(TableB[[#This Row],[K-12 Enrollment]:[Pre-K
Enrollment]]),"")</f>
        <v>17351.051722032073</v>
      </c>
      <c r="V13" s="121">
        <f>IFERROR(TableC[[#This Row],[Federal 
Funding]]/SUM(TableB[[#This Row],[K-12 Enrollment]:[Pre-K
Enrollment]]),"")</f>
        <v>1597.7476038338659</v>
      </c>
      <c r="W13" s="65">
        <f>IFERROR(CentralCostperPupil*SUM(TableB[[#This Row],[K-12 Enrollment]:[Pre-K
Enrollment]]),"")</f>
        <v>4177923.7277024179</v>
      </c>
      <c r="X13" s="65">
        <f t="shared" si="5"/>
        <v>16039872.105694495</v>
      </c>
      <c r="Y13" s="131">
        <f>IFERROR(TableC[[#This Row],[Total School Allocation w/ Central District Costs]]/SUM(TableB[[#This Row],[K-12 Enrollment]:[Pre-K
Enrollment]]),"")</f>
        <v>25622.798890885773</v>
      </c>
    </row>
    <row r="14" spans="1:25" s="3" customFormat="1" ht="15" x14ac:dyDescent="0.3">
      <c r="A14" s="156" t="str">
        <f>IF(ISBLANK(TableB[[#This Row],[BEDS Code]]),"",TableB[[#This Row],[BEDS Code]])</f>
        <v>331900010007</v>
      </c>
      <c r="B14" s="134" t="str">
        <f>IF(ISBLANK(TableB[[#This Row],[School Name]]),"",TableB[[#This Row],[School Name]])</f>
        <v>P.S. 007 Abraham Lincoln</v>
      </c>
      <c r="C14" s="156" t="str">
        <f>IF(ISBLANK(TableB[[#This Row],[Local School Code]]),"",TableB[[#This Row],[Local School Code]])</f>
        <v>K007</v>
      </c>
      <c r="D14" s="132">
        <v>5784977</v>
      </c>
      <c r="E14" s="132">
        <v>2507142</v>
      </c>
      <c r="F14" s="65">
        <f>IFERROR(SUM(TableC[[#This Row],[Classroom Teachers]:[All Other Salaries]])*'Part-A'!$C$92,0)</f>
        <v>5048698.1806258149</v>
      </c>
      <c r="G14" s="16">
        <v>0</v>
      </c>
      <c r="H14" s="16">
        <v>140096</v>
      </c>
      <c r="I14" s="133">
        <f t="shared" si="3"/>
        <v>13480913.180625815</v>
      </c>
      <c r="J14" s="132">
        <v>8401532.096126616</v>
      </c>
      <c r="K14" s="132">
        <v>484171.06374373083</v>
      </c>
      <c r="L14" s="132">
        <v>3762915.118050925</v>
      </c>
      <c r="M14" s="132">
        <v>16695.553922197614</v>
      </c>
      <c r="N14" s="132">
        <v>659986.11026367359</v>
      </c>
      <c r="O14" s="132">
        <v>5277</v>
      </c>
      <c r="P14" s="132">
        <v>150336.23851867273</v>
      </c>
      <c r="Q14" s="133">
        <f t="shared" si="4"/>
        <v>13480913.180625815</v>
      </c>
      <c r="R14" s="132">
        <v>12348698.180625815</v>
      </c>
      <c r="S14" s="132">
        <v>1132215</v>
      </c>
      <c r="T14" s="133">
        <f>SUM(TableC[[#This Row],[State &amp; Local Funding]:[Federal 
Funding]])</f>
        <v>13480913.180625815</v>
      </c>
      <c r="U14" s="121">
        <f>IFERROR(TableC[[#This Row],[State &amp; Local Funding]]/SUM(TableB[[#This Row],[K-12 Enrollment]:[Pre-K
Enrollment]]),"")</f>
        <v>14342.274309669936</v>
      </c>
      <c r="V14" s="121">
        <f>IFERROR(TableC[[#This Row],[Federal 
Funding]]/SUM(TableB[[#This Row],[K-12 Enrollment]:[Pre-K
Enrollment]]),"")</f>
        <v>1315</v>
      </c>
      <c r="W14" s="65">
        <f>IFERROR(CentralCostperPupil*SUM(TableB[[#This Row],[K-12 Enrollment]:[Pre-K
Enrollment]]),"")</f>
        <v>5746313.6254820796</v>
      </c>
      <c r="X14" s="65">
        <f t="shared" si="5"/>
        <v>19227226.806107894</v>
      </c>
      <c r="Y14" s="131">
        <f>IFERROR(TableC[[#This Row],[Total School Allocation w/ Central District Costs]]/SUM(TableB[[#This Row],[K-12 Enrollment]:[Pre-K
Enrollment]]),"")</f>
        <v>22331.27387468977</v>
      </c>
    </row>
    <row r="15" spans="1:25" s="3" customFormat="1" ht="15" x14ac:dyDescent="0.3">
      <c r="A15" s="156" t="str">
        <f>IF(ISBLANK(TableB[[#This Row],[BEDS Code]]),"",TableB[[#This Row],[BEDS Code]])</f>
        <v>331300010008</v>
      </c>
      <c r="B15" s="134" t="str">
        <f>IF(ISBLANK(TableB[[#This Row],[School Name]]),"",TableB[[#This Row],[School Name]])</f>
        <v>P.S. 008 Robert Fulton</v>
      </c>
      <c r="C15" s="156" t="str">
        <f>IF(ISBLANK(TableB[[#This Row],[Local School Code]]),"",TableB[[#This Row],[Local School Code]])</f>
        <v>K008</v>
      </c>
      <c r="D15" s="132">
        <v>5144902</v>
      </c>
      <c r="E15" s="132">
        <v>1725601</v>
      </c>
      <c r="F15" s="65">
        <f>IFERROR(SUM(TableC[[#This Row],[Classroom Teachers]:[All Other Salaries]])*'Part-A'!$C$92,0)</f>
        <v>4183140.159479646</v>
      </c>
      <c r="G15" s="16">
        <v>0</v>
      </c>
      <c r="H15" s="16">
        <v>98389</v>
      </c>
      <c r="I15" s="133">
        <f t="shared" si="3"/>
        <v>11152032.159479646</v>
      </c>
      <c r="J15" s="132">
        <v>7513746.0160090644</v>
      </c>
      <c r="K15" s="132">
        <v>0</v>
      </c>
      <c r="L15" s="132">
        <v>2844222.3702837899</v>
      </c>
      <c r="M15" s="132">
        <v>0</v>
      </c>
      <c r="N15" s="132">
        <v>654536.91835135536</v>
      </c>
      <c r="O15" s="132">
        <v>5794</v>
      </c>
      <c r="P15" s="132">
        <v>133732.85483543586</v>
      </c>
      <c r="Q15" s="133">
        <f t="shared" si="4"/>
        <v>11152032.159479646</v>
      </c>
      <c r="R15" s="132">
        <v>10855189.159479646</v>
      </c>
      <c r="S15" s="132">
        <v>296843</v>
      </c>
      <c r="T15" s="133">
        <f>SUM(TableC[[#This Row],[State &amp; Local Funding]:[Federal 
Funding]])</f>
        <v>11152032.159479646</v>
      </c>
      <c r="U15" s="121">
        <f>IFERROR(TableC[[#This Row],[State &amp; Local Funding]]/SUM(TableB[[#This Row],[K-12 Enrollment]:[Pre-K
Enrollment]]),"")</f>
        <v>11735.339631869887</v>
      </c>
      <c r="V15" s="121">
        <f>IFERROR(TableC[[#This Row],[Federal 
Funding]]/SUM(TableB[[#This Row],[K-12 Enrollment]:[Pre-K
Enrollment]]),"")</f>
        <v>320.91135135135136</v>
      </c>
      <c r="W15" s="65">
        <f>IFERROR(CentralCostperPupil*SUM(TableB[[#This Row],[K-12 Enrollment]:[Pre-K
Enrollment]]),"")</f>
        <v>6173449.5976433493</v>
      </c>
      <c r="X15" s="65">
        <f t="shared" si="5"/>
        <v>17325481.757122993</v>
      </c>
      <c r="Y15" s="131">
        <f>IFERROR(TableC[[#This Row],[Total School Allocation w/ Central District Costs]]/SUM(TableB[[#This Row],[K-12 Enrollment]:[Pre-K
Enrollment]]),"")</f>
        <v>18730.250548241074</v>
      </c>
    </row>
    <row r="16" spans="1:25" s="3" customFormat="1" ht="15" x14ac:dyDescent="0.3">
      <c r="A16" s="156" t="str">
        <f>IF(ISBLANK(TableB[[#This Row],[BEDS Code]]),"",TableB[[#This Row],[BEDS Code]])</f>
        <v>331300010009</v>
      </c>
      <c r="B16" s="134" t="str">
        <f>IF(ISBLANK(TableB[[#This Row],[School Name]]),"",TableB[[#This Row],[School Name]])</f>
        <v>P.S. 009 Teunis G. Bergen</v>
      </c>
      <c r="C16" s="156" t="str">
        <f>IF(ISBLANK(TableB[[#This Row],[Local School Code]]),"",TableB[[#This Row],[Local School Code]])</f>
        <v>K009</v>
      </c>
      <c r="D16" s="132">
        <v>5272600</v>
      </c>
      <c r="E16" s="132">
        <v>2391909</v>
      </c>
      <c r="F16" s="65">
        <f>IFERROR(SUM(TableC[[#This Row],[Classroom Teachers]:[All Other Salaries]])*'Part-A'!$C$92,0)</f>
        <v>4666574.6890137708</v>
      </c>
      <c r="G16" s="16">
        <v>0</v>
      </c>
      <c r="H16" s="16">
        <v>22907</v>
      </c>
      <c r="I16" s="133">
        <f t="shared" si="3"/>
        <v>12353990.689013772</v>
      </c>
      <c r="J16" s="132">
        <v>6285928.706602986</v>
      </c>
      <c r="K16" s="132">
        <v>1572200.0649562776</v>
      </c>
      <c r="L16" s="132">
        <v>3907738.9603649592</v>
      </c>
      <c r="M16" s="132">
        <v>75586.541584436418</v>
      </c>
      <c r="N16" s="132">
        <v>472026.79738138703</v>
      </c>
      <c r="O16" s="132">
        <v>4859</v>
      </c>
      <c r="P16" s="132">
        <v>35650.618123725362</v>
      </c>
      <c r="Q16" s="133">
        <f t="shared" si="4"/>
        <v>12353990.68901377</v>
      </c>
      <c r="R16" s="132">
        <v>11827119.68901377</v>
      </c>
      <c r="S16" s="132">
        <v>526871</v>
      </c>
      <c r="T16" s="133">
        <f>SUM(TableC[[#This Row],[State &amp; Local Funding]:[Federal 
Funding]])</f>
        <v>12353990.68901377</v>
      </c>
      <c r="U16" s="121">
        <f>IFERROR(TableC[[#This Row],[State &amp; Local Funding]]/SUM(TableB[[#This Row],[K-12 Enrollment]:[Pre-K
Enrollment]]),"")</f>
        <v>13097.585480635404</v>
      </c>
      <c r="V16" s="121">
        <f>IFERROR(TableC[[#This Row],[Federal 
Funding]]/SUM(TableB[[#This Row],[K-12 Enrollment]:[Pre-K
Enrollment]]),"")</f>
        <v>583.46733111849392</v>
      </c>
      <c r="W16" s="65">
        <f>IFERROR(CentralCostperPupil*SUM(TableB[[#This Row],[K-12 Enrollment]:[Pre-K
Enrollment]]),"")</f>
        <v>6026621.6072129132</v>
      </c>
      <c r="X16" s="65">
        <f t="shared" si="5"/>
        <v>18380612.296226684</v>
      </c>
      <c r="Y16" s="131">
        <f>IFERROR(TableC[[#This Row],[Total School Allocation w/ Central District Costs]]/SUM(TableB[[#This Row],[K-12 Enrollment]:[Pre-K
Enrollment]]),"")</f>
        <v>20355.052376773736</v>
      </c>
    </row>
    <row r="17" spans="1:25" s="3" customFormat="1" ht="15" x14ac:dyDescent="0.3">
      <c r="A17" s="156" t="str">
        <f>IF(ISBLANK(TableB[[#This Row],[BEDS Code]]),"",TableB[[#This Row],[BEDS Code]])</f>
        <v>331500010010</v>
      </c>
      <c r="B17" s="134" t="str">
        <f>IF(ISBLANK(TableB[[#This Row],[School Name]]),"",TableB[[#This Row],[School Name]])</f>
        <v>Magnet School of Math, Science and Design Technology</v>
      </c>
      <c r="C17" s="156" t="str">
        <f>IF(ISBLANK(TableB[[#This Row],[Local School Code]]),"",TableB[[#This Row],[Local School Code]])</f>
        <v>K010</v>
      </c>
      <c r="D17" s="132">
        <v>9570861</v>
      </c>
      <c r="E17" s="132">
        <v>5281526</v>
      </c>
      <c r="F17" s="65">
        <f>IFERROR(SUM(TableC[[#This Row],[Classroom Teachers]:[All Other Salaries]])*'Part-A'!$C$92,0)</f>
        <v>9042950.2066782322</v>
      </c>
      <c r="G17" s="16">
        <v>0</v>
      </c>
      <c r="H17" s="16">
        <v>347573</v>
      </c>
      <c r="I17" s="133">
        <f t="shared" si="3"/>
        <v>24242910.206678234</v>
      </c>
      <c r="J17" s="132">
        <v>9084365.4709156249</v>
      </c>
      <c r="K17" s="132">
        <v>9001745.8000853378</v>
      </c>
      <c r="L17" s="132">
        <v>5203761.0808377406</v>
      </c>
      <c r="M17" s="132">
        <v>0</v>
      </c>
      <c r="N17" s="132">
        <v>888158.75407255942</v>
      </c>
      <c r="O17" s="132">
        <v>11626</v>
      </c>
      <c r="P17" s="132">
        <v>53253.100766970958</v>
      </c>
      <c r="Q17" s="133">
        <f t="shared" si="4"/>
        <v>24242910.206678234</v>
      </c>
      <c r="R17" s="132">
        <v>23088372.206678234</v>
      </c>
      <c r="S17" s="132">
        <v>1154538</v>
      </c>
      <c r="T17" s="133">
        <f>SUM(TableC[[#This Row],[State &amp; Local Funding]:[Federal 
Funding]])</f>
        <v>24242910.206678234</v>
      </c>
      <c r="U17" s="121">
        <f>IFERROR(TableC[[#This Row],[State &amp; Local Funding]]/SUM(TableB[[#This Row],[K-12 Enrollment]:[Pre-K
Enrollment]]),"")</f>
        <v>16574.567269690047</v>
      </c>
      <c r="V17" s="121">
        <f>IFERROR(TableC[[#This Row],[Federal 
Funding]]/SUM(TableB[[#This Row],[K-12 Enrollment]:[Pre-K
Enrollment]]),"")</f>
        <v>828.8140703517588</v>
      </c>
      <c r="W17" s="65">
        <f>IFERROR(CentralCostperPupil*SUM(TableB[[#This Row],[K-12 Enrollment]:[Pre-K
Enrollment]]),"")</f>
        <v>9296881.3940726332</v>
      </c>
      <c r="X17" s="65">
        <f t="shared" si="5"/>
        <v>33539791.600750867</v>
      </c>
      <c r="Y17" s="131">
        <f>IFERROR(TableC[[#This Row],[Total School Allocation w/ Central District Costs]]/SUM(TableB[[#This Row],[K-12 Enrollment]:[Pre-K
Enrollment]]),"")</f>
        <v>24077.380905061644</v>
      </c>
    </row>
    <row r="18" spans="1:25" s="3" customFormat="1" ht="15" x14ac:dyDescent="0.3">
      <c r="A18" s="156" t="str">
        <f>IF(ISBLANK(TableB[[#This Row],[BEDS Code]]),"",TableB[[#This Row],[BEDS Code]])</f>
        <v>331300010011</v>
      </c>
      <c r="B18" s="134" t="str">
        <f>IF(ISBLANK(TableB[[#This Row],[School Name]]),"",TableB[[#This Row],[School Name]])</f>
        <v>P.S. 011 Purvis J. Behan</v>
      </c>
      <c r="C18" s="156" t="str">
        <f>IF(ISBLANK(TableB[[#This Row],[Local School Code]]),"",TableB[[#This Row],[Local School Code]])</f>
        <v>K011</v>
      </c>
      <c r="D18" s="132">
        <v>4405969</v>
      </c>
      <c r="E18" s="132">
        <v>1495906</v>
      </c>
      <c r="F18" s="65">
        <f>IFERROR(SUM(TableC[[#This Row],[Classroom Teachers]:[All Other Salaries]])*'Part-A'!$C$92,0)</f>
        <v>3593386.1507270914</v>
      </c>
      <c r="G18" s="16">
        <v>0</v>
      </c>
      <c r="H18" s="16">
        <v>382858</v>
      </c>
      <c r="I18" s="133">
        <f t="shared" si="3"/>
        <v>9878119.1507270914</v>
      </c>
      <c r="J18" s="132">
        <v>6609264.8803671971</v>
      </c>
      <c r="K18" s="132">
        <v>839920.80223372369</v>
      </c>
      <c r="L18" s="132">
        <v>1867249.6363435364</v>
      </c>
      <c r="M18" s="132">
        <v>57925.57256784301</v>
      </c>
      <c r="N18" s="132">
        <v>436067.27909611305</v>
      </c>
      <c r="O18" s="132">
        <v>5121</v>
      </c>
      <c r="P18" s="132">
        <v>62569.980118678781</v>
      </c>
      <c r="Q18" s="133">
        <f t="shared" si="4"/>
        <v>9878119.1507270932</v>
      </c>
      <c r="R18" s="132">
        <v>9677068.1507270932</v>
      </c>
      <c r="S18" s="132">
        <v>201051</v>
      </c>
      <c r="T18" s="133">
        <f>SUM(TableC[[#This Row],[State &amp; Local Funding]:[Federal 
Funding]])</f>
        <v>9878119.1507270932</v>
      </c>
      <c r="U18" s="121">
        <f>IFERROR(TableC[[#This Row],[State &amp; Local Funding]]/SUM(TableB[[#This Row],[K-12 Enrollment]:[Pre-K
Enrollment]]),"")</f>
        <v>11046.881450601704</v>
      </c>
      <c r="V18" s="121">
        <f>IFERROR(TableC[[#This Row],[Federal 
Funding]]/SUM(TableB[[#This Row],[K-12 Enrollment]:[Pre-K
Enrollment]]),"")</f>
        <v>229.51027397260273</v>
      </c>
      <c r="W18" s="65">
        <f>IFERROR(CentralCostperPupil*SUM(TableB[[#This Row],[K-12 Enrollment]:[Pre-K
Enrollment]]),"")</f>
        <v>5846423.618957377</v>
      </c>
      <c r="X18" s="65">
        <f t="shared" si="5"/>
        <v>15724542.769684471</v>
      </c>
      <c r="Y18" s="131">
        <f>IFERROR(TableC[[#This Row],[Total School Allocation w/ Central District Costs]]/SUM(TableB[[#This Row],[K-12 Enrollment]:[Pre-K
Enrollment]]),"")</f>
        <v>17950.391289594147</v>
      </c>
    </row>
    <row r="19" spans="1:25" s="3" customFormat="1" ht="15" x14ac:dyDescent="0.3">
      <c r="A19" s="156" t="str">
        <f>IF(ISBLANK(TableB[[#This Row],[BEDS Code]]),"",TableB[[#This Row],[BEDS Code]])</f>
        <v>331700010012</v>
      </c>
      <c r="B19" s="134" t="str">
        <f>IF(ISBLANK(TableB[[#This Row],[School Name]]),"",TableB[[#This Row],[School Name]])</f>
        <v>Dr. Jacqueline Peek-Davis School</v>
      </c>
      <c r="C19" s="156" t="str">
        <f>IF(ISBLANK(TableB[[#This Row],[Local School Code]]),"",TableB[[#This Row],[Local School Code]])</f>
        <v>K012</v>
      </c>
      <c r="D19" s="132">
        <v>1737155</v>
      </c>
      <c r="E19" s="132">
        <v>1821298</v>
      </c>
      <c r="F19" s="65">
        <f>IFERROR(SUM(TableC[[#This Row],[Classroom Teachers]:[All Other Salaries]])*'Part-A'!$C$92,0)</f>
        <v>2166581.9300160157</v>
      </c>
      <c r="G19" s="16">
        <v>0</v>
      </c>
      <c r="H19" s="16">
        <v>354230</v>
      </c>
      <c r="I19" s="133">
        <f t="shared" si="3"/>
        <v>6079264.9300160157</v>
      </c>
      <c r="J19" s="132">
        <v>3158327.5235214373</v>
      </c>
      <c r="K19" s="132">
        <v>494794.83667173266</v>
      </c>
      <c r="L19" s="132">
        <v>1842369.0669420722</v>
      </c>
      <c r="M19" s="132">
        <v>17061.890919714919</v>
      </c>
      <c r="N19" s="132">
        <v>456301.848532554</v>
      </c>
      <c r="O19" s="132">
        <v>54856</v>
      </c>
      <c r="P19" s="132">
        <v>55553.763428504753</v>
      </c>
      <c r="Q19" s="133">
        <f t="shared" si="4"/>
        <v>6079264.9300160157</v>
      </c>
      <c r="R19" s="132">
        <v>5613836.9300160157</v>
      </c>
      <c r="S19" s="132">
        <v>465428</v>
      </c>
      <c r="T19" s="133">
        <f>SUM(TableC[[#This Row],[State &amp; Local Funding]:[Federal 
Funding]])</f>
        <v>6079264.9300160157</v>
      </c>
      <c r="U19" s="121">
        <f>IFERROR(TableC[[#This Row],[State &amp; Local Funding]]/SUM(TableB[[#This Row],[K-12 Enrollment]:[Pre-K
Enrollment]]),"")</f>
        <v>18406.022721363985</v>
      </c>
      <c r="V19" s="121">
        <f>IFERROR(TableC[[#This Row],[Federal 
Funding]]/SUM(TableB[[#This Row],[K-12 Enrollment]:[Pre-K
Enrollment]]),"")</f>
        <v>1525.9934426229509</v>
      </c>
      <c r="W19" s="65">
        <f>IFERROR(CentralCostperPupil*SUM(TableB[[#This Row],[K-12 Enrollment]:[Pre-K
Enrollment]]),"")</f>
        <v>2035569.8673310503</v>
      </c>
      <c r="X19" s="65">
        <f t="shared" si="5"/>
        <v>8114834.797347066</v>
      </c>
      <c r="Y19" s="131">
        <f>IFERROR(TableC[[#This Row],[Total School Allocation w/ Central District Costs]]/SUM(TableB[[#This Row],[K-12 Enrollment]:[Pre-K
Enrollment]]),"")</f>
        <v>26606.015729006773</v>
      </c>
    </row>
    <row r="20" spans="1:25" s="3" customFormat="1" ht="15" x14ac:dyDescent="0.3">
      <c r="A20" s="156" t="str">
        <f>IF(ISBLANK(TableB[[#This Row],[BEDS Code]]),"",TableB[[#This Row],[BEDS Code]])</f>
        <v>331900010013</v>
      </c>
      <c r="B20" s="134" t="str">
        <f>IF(ISBLANK(TableB[[#This Row],[School Name]]),"",TableB[[#This Row],[School Name]])</f>
        <v>P.S. 013 Roberto Clemente</v>
      </c>
      <c r="C20" s="156" t="str">
        <f>IF(ISBLANK(TableB[[#This Row],[Local School Code]]),"",TableB[[#This Row],[Local School Code]])</f>
        <v>K013</v>
      </c>
      <c r="D20" s="132">
        <v>3607938</v>
      </c>
      <c r="E20" s="132">
        <v>2299133</v>
      </c>
      <c r="F20" s="65">
        <f>IFERROR(SUM(TableC[[#This Row],[Classroom Teachers]:[All Other Salaries]])*'Part-A'!$C$92,0)</f>
        <v>3596549.7613490005</v>
      </c>
      <c r="G20" s="16">
        <v>0</v>
      </c>
      <c r="H20" s="16">
        <v>75891</v>
      </c>
      <c r="I20" s="133">
        <f t="shared" si="3"/>
        <v>9579511.761349</v>
      </c>
      <c r="J20" s="132">
        <v>4758175.505260664</v>
      </c>
      <c r="K20" s="132">
        <v>446818.02603197214</v>
      </c>
      <c r="L20" s="132">
        <v>3400943.405361773</v>
      </c>
      <c r="M20" s="132">
        <v>31915.573287998006</v>
      </c>
      <c r="N20" s="132">
        <v>619547.539635945</v>
      </c>
      <c r="O20" s="132">
        <v>2828</v>
      </c>
      <c r="P20" s="132">
        <v>319283.71177064819</v>
      </c>
      <c r="Q20" s="133">
        <f t="shared" si="4"/>
        <v>9579511.761349</v>
      </c>
      <c r="R20" s="132">
        <v>8784774.761349</v>
      </c>
      <c r="S20" s="132">
        <v>794737</v>
      </c>
      <c r="T20" s="133">
        <f>SUM(TableC[[#This Row],[State &amp; Local Funding]:[Federal 
Funding]])</f>
        <v>9579511.761349</v>
      </c>
      <c r="U20" s="121">
        <f>IFERROR(TableC[[#This Row],[State &amp; Local Funding]]/SUM(TableB[[#This Row],[K-12 Enrollment]:[Pre-K
Enrollment]]),"")</f>
        <v>20148.565966396789</v>
      </c>
      <c r="V20" s="121">
        <f>IFERROR(TableC[[#This Row],[Federal 
Funding]]/SUM(TableB[[#This Row],[K-12 Enrollment]:[Pre-K
Enrollment]]),"")</f>
        <v>1822.7912844036698</v>
      </c>
      <c r="W20" s="65">
        <f>IFERROR(CentralCostperPupil*SUM(TableB[[#This Row],[K-12 Enrollment]:[Pre-K
Enrollment]]),"")</f>
        <v>2909863.810348649</v>
      </c>
      <c r="X20" s="65">
        <f t="shared" si="5"/>
        <v>12489375.571697649</v>
      </c>
      <c r="Y20" s="131">
        <f>IFERROR(TableC[[#This Row],[Total School Allocation w/ Central District Costs]]/SUM(TableB[[#This Row],[K-12 Enrollment]:[Pre-K
Enrollment]]),"")</f>
        <v>28645.356815820294</v>
      </c>
    </row>
    <row r="21" spans="1:25" s="3" customFormat="1" ht="15" x14ac:dyDescent="0.3">
      <c r="A21" s="156" t="str">
        <f>IF(ISBLANK(TableB[[#This Row],[BEDS Code]]),"",TableB[[#This Row],[BEDS Code]])</f>
        <v>332200010014</v>
      </c>
      <c r="B21" s="134" t="str">
        <f>IF(ISBLANK(TableB[[#This Row],[School Name]]),"",TableB[[#This Row],[School Name]])</f>
        <v>J.H.S. 014 Shell Bank</v>
      </c>
      <c r="C21" s="156" t="str">
        <f>IF(ISBLANK(TableB[[#This Row],[Local School Code]]),"",TableB[[#This Row],[Local School Code]])</f>
        <v>K014</v>
      </c>
      <c r="D21" s="132">
        <v>4199376</v>
      </c>
      <c r="E21" s="132">
        <v>2747435</v>
      </c>
      <c r="F21" s="65">
        <f>IFERROR(SUM(TableC[[#This Row],[Classroom Teachers]:[All Other Salaries]])*'Part-A'!$C$92,0)</f>
        <v>4229600.6674351152</v>
      </c>
      <c r="G21" s="16">
        <v>0</v>
      </c>
      <c r="H21" s="16">
        <v>130036</v>
      </c>
      <c r="I21" s="133">
        <f t="shared" si="3"/>
        <v>11306447.667435115</v>
      </c>
      <c r="J21" s="132">
        <v>5699159.81479098</v>
      </c>
      <c r="K21" s="132">
        <v>0</v>
      </c>
      <c r="L21" s="132">
        <v>4923287.7784266584</v>
      </c>
      <c r="M21" s="132">
        <v>0</v>
      </c>
      <c r="N21" s="132">
        <v>659500.23605123768</v>
      </c>
      <c r="O21" s="132">
        <v>3308</v>
      </c>
      <c r="P21" s="132">
        <v>21191.838166239922</v>
      </c>
      <c r="Q21" s="133">
        <f t="shared" si="4"/>
        <v>11306447.667435115</v>
      </c>
      <c r="R21" s="132">
        <v>10458361.667435115</v>
      </c>
      <c r="S21" s="132">
        <v>848086</v>
      </c>
      <c r="T21" s="133">
        <f>SUM(TableC[[#This Row],[State &amp; Local Funding]:[Federal 
Funding]])</f>
        <v>11306447.667435115</v>
      </c>
      <c r="U21" s="121">
        <f>IFERROR(TableC[[#This Row],[State &amp; Local Funding]]/SUM(TableB[[#This Row],[K-12 Enrollment]:[Pre-K
Enrollment]]),"")</f>
        <v>20073.630839606747</v>
      </c>
      <c r="V21" s="121">
        <f>IFERROR(TableC[[#This Row],[Federal 
Funding]]/SUM(TableB[[#This Row],[K-12 Enrollment]:[Pre-K
Enrollment]]),"")</f>
        <v>1627.8042226487523</v>
      </c>
      <c r="W21" s="65">
        <f>IFERROR(CentralCostperPupil*SUM(TableB[[#This Row],[K-12 Enrollment]:[Pre-K
Enrollment]]),"")</f>
        <v>3477153.7733753351</v>
      </c>
      <c r="X21" s="65">
        <f t="shared" si="5"/>
        <v>14783601.440810449</v>
      </c>
      <c r="Y21" s="131">
        <f>IFERROR(TableC[[#This Row],[Total School Allocation w/ Central District Costs]]/SUM(TableB[[#This Row],[K-12 Enrollment]:[Pre-K
Enrollment]]),"")</f>
        <v>28375.434627275336</v>
      </c>
    </row>
    <row r="22" spans="1:25" s="3" customFormat="1" ht="15" x14ac:dyDescent="0.3">
      <c r="A22" s="156" t="str">
        <f>IF(ISBLANK(TableB[[#This Row],[BEDS Code]]),"",TableB[[#This Row],[BEDS Code]])</f>
        <v>331500010015</v>
      </c>
      <c r="B22" s="134" t="str">
        <f>IF(ISBLANK(TableB[[#This Row],[School Name]]),"",TableB[[#This Row],[School Name]])</f>
        <v>P.S. 015 Patrick F. Daly</v>
      </c>
      <c r="C22" s="156" t="str">
        <f>IF(ISBLANK(TableB[[#This Row],[Local School Code]]),"",TableB[[#This Row],[Local School Code]])</f>
        <v>K015</v>
      </c>
      <c r="D22" s="132">
        <v>4310097</v>
      </c>
      <c r="E22" s="132">
        <v>2760045</v>
      </c>
      <c r="F22" s="65">
        <f>IFERROR(SUM(TableC[[#This Row],[Classroom Teachers]:[All Other Salaries]])*'Part-A'!$C$92,0)</f>
        <v>4304691.3644348513</v>
      </c>
      <c r="G22" s="16">
        <v>0</v>
      </c>
      <c r="H22" s="16">
        <v>90163</v>
      </c>
      <c r="I22" s="133">
        <f t="shared" si="3"/>
        <v>11464996.364434851</v>
      </c>
      <c r="J22" s="132">
        <v>4335438.5008090846</v>
      </c>
      <c r="K22" s="132">
        <v>1353628.7151226308</v>
      </c>
      <c r="L22" s="132">
        <v>5145398.4428706709</v>
      </c>
      <c r="M22" s="132">
        <v>94001.994105738238</v>
      </c>
      <c r="N22" s="132">
        <v>458419.10172316828</v>
      </c>
      <c r="O22" s="132">
        <v>2598</v>
      </c>
      <c r="P22" s="132">
        <v>75511.609803558371</v>
      </c>
      <c r="Q22" s="133">
        <f t="shared" si="4"/>
        <v>11464996.364434851</v>
      </c>
      <c r="R22" s="132">
        <v>10828896.364434851</v>
      </c>
      <c r="S22" s="132">
        <v>636100</v>
      </c>
      <c r="T22" s="133">
        <f>SUM(TableC[[#This Row],[State &amp; Local Funding]:[Federal 
Funding]])</f>
        <v>11464996.364434851</v>
      </c>
      <c r="U22" s="121">
        <f>IFERROR(TableC[[#This Row],[State &amp; Local Funding]]/SUM(TableB[[#This Row],[K-12 Enrollment]:[Pre-K
Enrollment]]),"")</f>
        <v>21485.905484989784</v>
      </c>
      <c r="V22" s="121">
        <f>IFERROR(TableC[[#This Row],[Federal 
Funding]]/SUM(TableB[[#This Row],[K-12 Enrollment]:[Pre-K
Enrollment]]),"")</f>
        <v>1262.1031746031747</v>
      </c>
      <c r="W22" s="65">
        <f>IFERROR(CentralCostperPupil*SUM(TableB[[#This Row],[K-12 Enrollment]:[Pre-K
Enrollment]]),"")</f>
        <v>3363695.7807699977</v>
      </c>
      <c r="X22" s="65">
        <f t="shared" si="5"/>
        <v>14828692.14520485</v>
      </c>
      <c r="Y22" s="131">
        <f>IFERROR(TableC[[#This Row],[Total School Allocation w/ Central District Costs]]/SUM(TableB[[#This Row],[K-12 Enrollment]:[Pre-K
Enrollment]]),"")</f>
        <v>29422.008224612797</v>
      </c>
    </row>
    <row r="23" spans="1:25" s="3" customFormat="1" ht="15" x14ac:dyDescent="0.3">
      <c r="A23" s="156" t="str">
        <f>IF(ISBLANK(TableB[[#This Row],[BEDS Code]]),"",TableB[[#This Row],[BEDS Code]])</f>
        <v>331400010016</v>
      </c>
      <c r="B23" s="134" t="str">
        <f>IF(ISBLANK(TableB[[#This Row],[School Name]]),"",TableB[[#This Row],[School Name]])</f>
        <v>P.S. 016 Leonard Dunkly</v>
      </c>
      <c r="C23" s="156" t="str">
        <f>IF(ISBLANK(TableB[[#This Row],[Local School Code]]),"",TableB[[#This Row],[Local School Code]])</f>
        <v>K016</v>
      </c>
      <c r="D23" s="132">
        <v>1652986</v>
      </c>
      <c r="E23" s="132">
        <v>1597691</v>
      </c>
      <c r="F23" s="65">
        <f>IFERROR(SUM(TableC[[#This Row],[Classroom Teachers]:[All Other Salaries]])*'Part-A'!$C$92,0)</f>
        <v>1979190.971053621</v>
      </c>
      <c r="G23" s="16">
        <v>0</v>
      </c>
      <c r="H23" s="16">
        <v>28345</v>
      </c>
      <c r="I23" s="133">
        <f t="shared" si="3"/>
        <v>5258212.9710536208</v>
      </c>
      <c r="J23" s="132">
        <v>2088944.130164383</v>
      </c>
      <c r="K23" s="132">
        <v>254731.46159949867</v>
      </c>
      <c r="L23" s="132">
        <v>2303981.7294154302</v>
      </c>
      <c r="M23" s="132">
        <v>0</v>
      </c>
      <c r="N23" s="132">
        <v>449605.79398898501</v>
      </c>
      <c r="O23" s="132">
        <v>1308</v>
      </c>
      <c r="P23" s="132">
        <v>159641.8558853241</v>
      </c>
      <c r="Q23" s="133">
        <f t="shared" si="4"/>
        <v>5258212.9710536208</v>
      </c>
      <c r="R23" s="132">
        <v>4686346.9710536208</v>
      </c>
      <c r="S23" s="132">
        <v>571866</v>
      </c>
      <c r="T23" s="133">
        <f>SUM(TableC[[#This Row],[State &amp; Local Funding]:[Federal 
Funding]])</f>
        <v>5258212.9710536208</v>
      </c>
      <c r="U23" s="121">
        <f>IFERROR(TableC[[#This Row],[State &amp; Local Funding]]/SUM(TableB[[#This Row],[K-12 Enrollment]:[Pre-K
Enrollment]]),"")</f>
        <v>20921.191835060807</v>
      </c>
      <c r="V23" s="121">
        <f>IFERROR(TableC[[#This Row],[Federal 
Funding]]/SUM(TableB[[#This Row],[K-12 Enrollment]:[Pre-K
Enrollment]]),"")</f>
        <v>2552.9732142857142</v>
      </c>
      <c r="W23" s="65">
        <f>IFERROR(CentralCostperPupil*SUM(TableB[[#This Row],[K-12 Enrollment]:[Pre-K
Enrollment]]),"")</f>
        <v>1494975.9025644434</v>
      </c>
      <c r="X23" s="65">
        <f t="shared" si="5"/>
        <v>6753188.8736180644</v>
      </c>
      <c r="Y23" s="131">
        <f>IFERROR(TableC[[#This Row],[Total School Allocation w/ Central District Costs]]/SUM(TableB[[#This Row],[K-12 Enrollment]:[Pre-K
Enrollment]]),"")</f>
        <v>30148.16461436636</v>
      </c>
    </row>
    <row r="24" spans="1:25" s="3" customFormat="1" ht="15" x14ac:dyDescent="0.3">
      <c r="A24" s="156" t="str">
        <f>IF(ISBLANK(TableB[[#This Row],[BEDS Code]]),"",TableB[[#This Row],[BEDS Code]])</f>
        <v>331400010017</v>
      </c>
      <c r="B24" s="134" t="str">
        <f>IF(ISBLANK(TableB[[#This Row],[School Name]]),"",TableB[[#This Row],[School Name]])</f>
        <v>P.S. 017 Henry D. Woodworth</v>
      </c>
      <c r="C24" s="156" t="str">
        <f>IF(ISBLANK(TableB[[#This Row],[Local School Code]]),"",TableB[[#This Row],[Local School Code]])</f>
        <v>K017</v>
      </c>
      <c r="D24" s="132">
        <v>2615219</v>
      </c>
      <c r="E24" s="132">
        <v>1375490</v>
      </c>
      <c r="F24" s="65">
        <f>IFERROR(SUM(TableC[[#This Row],[Classroom Teachers]:[All Other Salaries]])*'Part-A'!$C$92,0)</f>
        <v>2429763.1603824142</v>
      </c>
      <c r="G24" s="16">
        <v>0</v>
      </c>
      <c r="H24" s="16">
        <v>83729</v>
      </c>
      <c r="I24" s="133">
        <f t="shared" si="3"/>
        <v>6504201.1603824142</v>
      </c>
      <c r="J24" s="132">
        <v>2985367.6528803022</v>
      </c>
      <c r="K24" s="132">
        <v>612296.71200672642</v>
      </c>
      <c r="L24" s="132">
        <v>2514036.0513806823</v>
      </c>
      <c r="M24" s="132">
        <v>113388.28000124564</v>
      </c>
      <c r="N24" s="132">
        <v>275960.464113458</v>
      </c>
      <c r="O24" s="132">
        <v>3152</v>
      </c>
      <c r="P24" s="132">
        <v>0</v>
      </c>
      <c r="Q24" s="133">
        <f t="shared" si="4"/>
        <v>6504201.1603824142</v>
      </c>
      <c r="R24" s="132">
        <v>6050344.1603824142</v>
      </c>
      <c r="S24" s="132">
        <v>453857</v>
      </c>
      <c r="T24" s="133">
        <f>SUM(TableC[[#This Row],[State &amp; Local Funding]:[Federal 
Funding]])</f>
        <v>6504201.1603824142</v>
      </c>
      <c r="U24" s="121">
        <f>IFERROR(TableC[[#This Row],[State &amp; Local Funding]]/SUM(TableB[[#This Row],[K-12 Enrollment]:[Pre-K
Enrollment]]),"")</f>
        <v>22001.251492299689</v>
      </c>
      <c r="V24" s="121">
        <f>IFERROR(TableC[[#This Row],[Federal 
Funding]]/SUM(TableB[[#This Row],[K-12 Enrollment]:[Pre-K
Enrollment]]),"")</f>
        <v>1650.389090909091</v>
      </c>
      <c r="W24" s="65">
        <f>IFERROR(CentralCostperPupil*SUM(TableB[[#This Row],[K-12 Enrollment]:[Pre-K
Enrollment]]),"")</f>
        <v>1835349.8803804552</v>
      </c>
      <c r="X24" s="65">
        <f t="shared" si="5"/>
        <v>8339551.0407628696</v>
      </c>
      <c r="Y24" s="131">
        <f>IFERROR(TableC[[#This Row],[Total School Allocation w/ Central District Costs]]/SUM(TableB[[#This Row],[K-12 Enrollment]:[Pre-K
Enrollment]]),"")</f>
        <v>30325.640148228616</v>
      </c>
    </row>
    <row r="25" spans="1:25" s="3" customFormat="1" ht="15" x14ac:dyDescent="0.3">
      <c r="A25" s="156" t="str">
        <f>IF(ISBLANK(TableB[[#This Row],[BEDS Code]]),"",TableB[[#This Row],[BEDS Code]])</f>
        <v>331400010018</v>
      </c>
      <c r="B25" s="134" t="str">
        <f>IF(ISBLANK(TableB[[#This Row],[School Name]]),"",TableB[[#This Row],[School Name]])</f>
        <v>P.S. 018 Edward Bush</v>
      </c>
      <c r="C25" s="156" t="str">
        <f>IF(ISBLANK(TableB[[#This Row],[Local School Code]]),"",TableB[[#This Row],[Local School Code]])</f>
        <v>K018</v>
      </c>
      <c r="D25" s="132">
        <v>1654560</v>
      </c>
      <c r="E25" s="132">
        <v>978437</v>
      </c>
      <c r="F25" s="65">
        <f>IFERROR(SUM(TableC[[#This Row],[Classroom Teachers]:[All Other Salaries]])*'Part-A'!$C$92,0)</f>
        <v>1603113.4096716687</v>
      </c>
      <c r="G25" s="16">
        <v>0</v>
      </c>
      <c r="H25" s="16">
        <v>145278</v>
      </c>
      <c r="I25" s="133">
        <f t="shared" si="3"/>
        <v>4381388.4096716689</v>
      </c>
      <c r="J25" s="132">
        <v>2029279.0292872433</v>
      </c>
      <c r="K25" s="132">
        <v>468752.02094768768</v>
      </c>
      <c r="L25" s="132">
        <v>1619179.0306523447</v>
      </c>
      <c r="M25" s="132">
        <v>0</v>
      </c>
      <c r="N25" s="132">
        <v>246135.50997393817</v>
      </c>
      <c r="O25" s="132">
        <v>997</v>
      </c>
      <c r="P25" s="132">
        <v>17045.818810454904</v>
      </c>
      <c r="Q25" s="133">
        <f t="shared" si="4"/>
        <v>4381388.4096716689</v>
      </c>
      <c r="R25" s="132">
        <v>4166647.4096716689</v>
      </c>
      <c r="S25" s="132">
        <v>214741</v>
      </c>
      <c r="T25" s="133">
        <f>SUM(TableC[[#This Row],[State &amp; Local Funding]:[Federal 
Funding]])</f>
        <v>4381388.4096716689</v>
      </c>
      <c r="U25" s="121">
        <f>IFERROR(TableC[[#This Row],[State &amp; Local Funding]]/SUM(TableB[[#This Row],[K-12 Enrollment]:[Pre-K
Enrollment]]),"")</f>
        <v>20128.731447689221</v>
      </c>
      <c r="V25" s="121">
        <f>IFERROR(TableC[[#This Row],[Federal 
Funding]]/SUM(TableB[[#This Row],[K-12 Enrollment]:[Pre-K
Enrollment]]),"")</f>
        <v>1037.3961352657004</v>
      </c>
      <c r="W25" s="65">
        <f>IFERROR(CentralCostperPupil*SUM(TableB[[#This Row],[K-12 Enrollment]:[Pre-K
Enrollment]]),"")</f>
        <v>1381517.9099591062</v>
      </c>
      <c r="X25" s="65">
        <f t="shared" si="5"/>
        <v>5762906.3196307756</v>
      </c>
      <c r="Y25" s="131">
        <f>IFERROR(TableC[[#This Row],[Total School Allocation w/ Central District Costs]]/SUM(TableB[[#This Row],[K-12 Enrollment]:[Pre-K
Enrollment]]),"")</f>
        <v>27840.127147974763</v>
      </c>
    </row>
    <row r="26" spans="1:25" s="3" customFormat="1" ht="15" x14ac:dyDescent="0.3">
      <c r="A26" s="156" t="str">
        <f>IF(ISBLANK(TableB[[#This Row],[BEDS Code]]),"",TableB[[#This Row],[BEDS Code]])</f>
        <v>331300010020</v>
      </c>
      <c r="B26" s="134" t="str">
        <f>IF(ISBLANK(TableB[[#This Row],[School Name]]),"",TableB[[#This Row],[School Name]])</f>
        <v>P.S. 020 Clinton Hill</v>
      </c>
      <c r="C26" s="156" t="str">
        <f>IF(ISBLANK(TableB[[#This Row],[Local School Code]]),"",TableB[[#This Row],[Local School Code]])</f>
        <v>K020</v>
      </c>
      <c r="D26" s="132">
        <v>2864507</v>
      </c>
      <c r="E26" s="132">
        <v>1439824</v>
      </c>
      <c r="F26" s="65">
        <f>IFERROR(SUM(TableC[[#This Row],[Classroom Teachers]:[All Other Salaries]])*'Part-A'!$C$92,0)</f>
        <v>2620713.4857219602</v>
      </c>
      <c r="G26" s="16">
        <v>0</v>
      </c>
      <c r="H26" s="16">
        <v>111014</v>
      </c>
      <c r="I26" s="133">
        <f t="shared" si="3"/>
        <v>7036058.4857219607</v>
      </c>
      <c r="J26" s="132">
        <v>4287758.6347701168</v>
      </c>
      <c r="K26" s="132">
        <v>708047.44827110774</v>
      </c>
      <c r="L26" s="132">
        <v>1574831.1565945402</v>
      </c>
      <c r="M26" s="132">
        <v>15734.387739357951</v>
      </c>
      <c r="N26" s="132">
        <v>439313.94850238942</v>
      </c>
      <c r="O26" s="132">
        <v>2504</v>
      </c>
      <c r="P26" s="132">
        <v>7868.9098444487909</v>
      </c>
      <c r="Q26" s="133">
        <f t="shared" si="4"/>
        <v>7036058.4857219607</v>
      </c>
      <c r="R26" s="132">
        <v>6560907.4857219607</v>
      </c>
      <c r="S26" s="132">
        <v>475151</v>
      </c>
      <c r="T26" s="133">
        <f>SUM(TableC[[#This Row],[State &amp; Local Funding]:[Federal 
Funding]])</f>
        <v>7036058.4857219607</v>
      </c>
      <c r="U26" s="121">
        <f>IFERROR(TableC[[#This Row],[State &amp; Local Funding]]/SUM(TableB[[#This Row],[K-12 Enrollment]:[Pre-K
Enrollment]]),"")</f>
        <v>13989.141760601195</v>
      </c>
      <c r="V26" s="121">
        <f>IFERROR(TableC[[#This Row],[Federal 
Funding]]/SUM(TableB[[#This Row],[K-12 Enrollment]:[Pre-K
Enrollment]]),"")</f>
        <v>1013.1151385927506</v>
      </c>
      <c r="W26" s="65">
        <f>IFERROR(CentralCostperPupil*SUM(TableB[[#This Row],[K-12 Enrollment]:[Pre-K
Enrollment]]),"")</f>
        <v>3130105.7959943037</v>
      </c>
      <c r="X26" s="65">
        <f t="shared" si="5"/>
        <v>10166164.281716265</v>
      </c>
      <c r="Y26" s="131">
        <f>IFERROR(TableC[[#This Row],[Total School Allocation w/ Central District Costs]]/SUM(TableB[[#This Row],[K-12 Enrollment]:[Pre-K
Enrollment]]),"")</f>
        <v>21676.256464213784</v>
      </c>
    </row>
    <row r="27" spans="1:25" s="3" customFormat="1" ht="15" x14ac:dyDescent="0.3">
      <c r="A27" s="156" t="str">
        <f>IF(ISBLANK(TableB[[#This Row],[BEDS Code]]),"",TableB[[#This Row],[BEDS Code]])</f>
        <v>331600010021</v>
      </c>
      <c r="B27" s="134" t="str">
        <f>IF(ISBLANK(TableB[[#This Row],[School Name]]),"",TableB[[#This Row],[School Name]])</f>
        <v>P.S. 021 Crispus Attucks</v>
      </c>
      <c r="C27" s="156" t="str">
        <f>IF(ISBLANK(TableB[[#This Row],[Local School Code]]),"",TableB[[#This Row],[Local School Code]])</f>
        <v>K021</v>
      </c>
      <c r="D27" s="132">
        <v>4049119</v>
      </c>
      <c r="E27" s="132">
        <v>2046746</v>
      </c>
      <c r="F27" s="65">
        <f>IFERROR(SUM(TableC[[#This Row],[Classroom Teachers]:[All Other Salaries]])*'Part-A'!$C$92,0)</f>
        <v>3711497.9337417348</v>
      </c>
      <c r="G27" s="16">
        <v>0</v>
      </c>
      <c r="H27" s="16">
        <v>85257</v>
      </c>
      <c r="I27" s="133">
        <f t="shared" si="3"/>
        <v>9892619.9337417353</v>
      </c>
      <c r="J27" s="132">
        <v>5256596.6555448379</v>
      </c>
      <c r="K27" s="132">
        <v>1324655.1825227742</v>
      </c>
      <c r="L27" s="132">
        <v>2567729.375162662</v>
      </c>
      <c r="M27" s="132">
        <v>0</v>
      </c>
      <c r="N27" s="132">
        <v>492874.34057590092</v>
      </c>
      <c r="O27" s="132">
        <v>3308</v>
      </c>
      <c r="P27" s="132">
        <v>247456.37993556002</v>
      </c>
      <c r="Q27" s="133">
        <f t="shared" si="4"/>
        <v>9892619.9337417372</v>
      </c>
      <c r="R27" s="132">
        <v>9136567.9337417372</v>
      </c>
      <c r="S27" s="132">
        <v>756052</v>
      </c>
      <c r="T27" s="133">
        <f>SUM(TableC[[#This Row],[State &amp; Local Funding]:[Federal 
Funding]])</f>
        <v>9892619.9337417372</v>
      </c>
      <c r="U27" s="121">
        <f>IFERROR(TableC[[#This Row],[State &amp; Local Funding]]/SUM(TableB[[#This Row],[K-12 Enrollment]:[Pre-K
Enrollment]]),"")</f>
        <v>15511.999887507194</v>
      </c>
      <c r="V27" s="121">
        <f>IFERROR(TableC[[#This Row],[Federal 
Funding]]/SUM(TableB[[#This Row],[K-12 Enrollment]:[Pre-K
Enrollment]]),"")</f>
        <v>1283.6196943972836</v>
      </c>
      <c r="W27" s="65">
        <f>IFERROR(CentralCostperPupil*SUM(TableB[[#This Row],[K-12 Enrollment]:[Pre-K
Enrollment]]),"")</f>
        <v>3930985.7437966838</v>
      </c>
      <c r="X27" s="65">
        <f t="shared" si="5"/>
        <v>13823605.677538421</v>
      </c>
      <c r="Y27" s="131">
        <f>IFERROR(TableC[[#This Row],[Total School Allocation w/ Central District Costs]]/SUM(TableB[[#This Row],[K-12 Enrollment]:[Pre-K
Enrollment]]),"")</f>
        <v>23469.619146924313</v>
      </c>
    </row>
    <row r="28" spans="1:25" s="3" customFormat="1" ht="15" x14ac:dyDescent="0.3">
      <c r="A28" s="156" t="str">
        <f>IF(ISBLANK(TableB[[#This Row],[BEDS Code]]),"",TableB[[#This Row],[BEDS Code]])</f>
        <v>331400010023</v>
      </c>
      <c r="B28" s="134" t="str">
        <f>IF(ISBLANK(TableB[[#This Row],[School Name]]),"",TableB[[#This Row],[School Name]])</f>
        <v>P.S. 023 Carter G. Woodson</v>
      </c>
      <c r="C28" s="156" t="str">
        <f>IF(ISBLANK(TableB[[#This Row],[Local School Code]]),"",TableB[[#This Row],[Local School Code]])</f>
        <v>K023</v>
      </c>
      <c r="D28" s="132">
        <v>2359405</v>
      </c>
      <c r="E28" s="132">
        <v>1281769</v>
      </c>
      <c r="F28" s="65">
        <f>IFERROR(SUM(TableC[[#This Row],[Classroom Teachers]:[All Other Salaries]])*'Part-A'!$C$92,0)</f>
        <v>2216947.0251382091</v>
      </c>
      <c r="G28" s="16">
        <v>0</v>
      </c>
      <c r="H28" s="16">
        <v>37534</v>
      </c>
      <c r="I28" s="133">
        <f t="shared" si="3"/>
        <v>5895655.0251382086</v>
      </c>
      <c r="J28" s="132">
        <v>2519337.7789899879</v>
      </c>
      <c r="K28" s="132">
        <v>469865.78374048712</v>
      </c>
      <c r="L28" s="132">
        <v>2423666.0623204373</v>
      </c>
      <c r="M28" s="132">
        <v>0</v>
      </c>
      <c r="N28" s="132">
        <v>432537.45120841719</v>
      </c>
      <c r="O28" s="132">
        <v>1601</v>
      </c>
      <c r="P28" s="132">
        <v>48646.948878879179</v>
      </c>
      <c r="Q28" s="133">
        <f t="shared" si="4"/>
        <v>5895655.0251382077</v>
      </c>
      <c r="R28" s="132">
        <v>5524083.0251382077</v>
      </c>
      <c r="S28" s="132">
        <v>371572</v>
      </c>
      <c r="T28" s="133">
        <f>SUM(TableC[[#This Row],[State &amp; Local Funding]:[Federal 
Funding]])</f>
        <v>5895655.0251382077</v>
      </c>
      <c r="U28" s="121">
        <f>IFERROR(TableC[[#This Row],[State &amp; Local Funding]]/SUM(TableB[[#This Row],[K-12 Enrollment]:[Pre-K
Enrollment]]),"")</f>
        <v>19942.537996888837</v>
      </c>
      <c r="V28" s="121">
        <f>IFERROR(TableC[[#This Row],[Federal 
Funding]]/SUM(TableB[[#This Row],[K-12 Enrollment]:[Pre-K
Enrollment]]),"")</f>
        <v>1341.4151624548736</v>
      </c>
      <c r="W28" s="65">
        <f>IFERROR(CentralCostperPupil*SUM(TableB[[#This Row],[K-12 Enrollment]:[Pre-K
Enrollment]]),"")</f>
        <v>1848697.8795104949</v>
      </c>
      <c r="X28" s="65">
        <f t="shared" si="5"/>
        <v>7744352.9046487026</v>
      </c>
      <c r="Y28" s="131">
        <f>IFERROR(TableC[[#This Row],[Total School Allocation w/ Central District Costs]]/SUM(TableB[[#This Row],[K-12 Enrollment]:[Pre-K
Enrollment]]),"")</f>
        <v>27957.952724363546</v>
      </c>
    </row>
    <row r="29" spans="1:25" s="3" customFormat="1" ht="15" x14ac:dyDescent="0.3">
      <c r="A29" s="156" t="str">
        <f>IF(ISBLANK(TableB[[#This Row],[BEDS Code]]),"",TableB[[#This Row],[BEDS Code]])</f>
        <v>331500010024</v>
      </c>
      <c r="B29" s="134" t="str">
        <f>IF(ISBLANK(TableB[[#This Row],[School Name]]),"",TableB[[#This Row],[School Name]])</f>
        <v>P.S. 024</v>
      </c>
      <c r="C29" s="156" t="str">
        <f>IF(ISBLANK(TableB[[#This Row],[Local School Code]]),"",TableB[[#This Row],[Local School Code]])</f>
        <v>K024</v>
      </c>
      <c r="D29" s="132">
        <v>4796469</v>
      </c>
      <c r="E29" s="132">
        <v>2755037</v>
      </c>
      <c r="F29" s="65">
        <f>IFERROR(SUM(TableC[[#This Row],[Classroom Teachers]:[All Other Salaries]])*'Part-A'!$C$92,0)</f>
        <v>4597772.2465373352</v>
      </c>
      <c r="G29" s="16">
        <v>0</v>
      </c>
      <c r="H29" s="16">
        <v>315502</v>
      </c>
      <c r="I29" s="133">
        <f t="shared" si="3"/>
        <v>12464780.246537335</v>
      </c>
      <c r="J29" s="132">
        <v>7316049.6590042617</v>
      </c>
      <c r="K29" s="132">
        <v>699611.08061940421</v>
      </c>
      <c r="L29" s="132">
        <v>3461959.1035389365</v>
      </c>
      <c r="M29" s="132">
        <v>31800.503664518372</v>
      </c>
      <c r="N29" s="132">
        <v>688419.40482121671</v>
      </c>
      <c r="O29" s="132">
        <v>3838</v>
      </c>
      <c r="P29" s="132">
        <v>263102.49488899787</v>
      </c>
      <c r="Q29" s="133">
        <f t="shared" si="4"/>
        <v>12464780.246537335</v>
      </c>
      <c r="R29" s="132">
        <v>11394638.246537335</v>
      </c>
      <c r="S29" s="132">
        <v>1070142</v>
      </c>
      <c r="T29" s="133">
        <f>SUM(TableC[[#This Row],[State &amp; Local Funding]:[Federal 
Funding]])</f>
        <v>12464780.246537335</v>
      </c>
      <c r="U29" s="121">
        <f>IFERROR(TableC[[#This Row],[State &amp; Local Funding]]/SUM(TableB[[#This Row],[K-12 Enrollment]:[Pre-K
Enrollment]]),"")</f>
        <v>17212.444481174221</v>
      </c>
      <c r="V29" s="121">
        <f>IFERROR(TableC[[#This Row],[Federal 
Funding]]/SUM(TableB[[#This Row],[K-12 Enrollment]:[Pre-K
Enrollment]]),"")</f>
        <v>1616.5287009063445</v>
      </c>
      <c r="W29" s="65">
        <f>IFERROR(CentralCostperPupil*SUM(TableB[[#This Row],[K-12 Enrollment]:[Pre-K
Enrollment]]),"")</f>
        <v>4418187.7120431317</v>
      </c>
      <c r="X29" s="65">
        <f t="shared" si="5"/>
        <v>16882967.958580468</v>
      </c>
      <c r="Y29" s="131">
        <f>IFERROR(TableC[[#This Row],[Total School Allocation w/ Central District Costs]]/SUM(TableB[[#This Row],[K-12 Enrollment]:[Pre-K
Enrollment]]),"")</f>
        <v>25502.972747100404</v>
      </c>
    </row>
    <row r="30" spans="1:25" s="3" customFormat="1" ht="15" x14ac:dyDescent="0.3">
      <c r="A30" s="156" t="str">
        <f>IF(ISBLANK(TableB[[#This Row],[BEDS Code]]),"",TableB[[#This Row],[BEDS Code]])</f>
        <v>331600010025</v>
      </c>
      <c r="B30" s="134" t="str">
        <f>IF(ISBLANK(TableB[[#This Row],[School Name]]),"",TableB[[#This Row],[School Name]])</f>
        <v>P.S. 025 Eubie Blake School</v>
      </c>
      <c r="C30" s="156" t="str">
        <f>IF(ISBLANK(TableB[[#This Row],[Local School Code]]),"",TableB[[#This Row],[Local School Code]])</f>
        <v>K025</v>
      </c>
      <c r="D30" s="132">
        <v>1314954</v>
      </c>
      <c r="E30" s="132">
        <v>289708</v>
      </c>
      <c r="F30" s="65">
        <f>IFERROR(SUM(TableC[[#This Row],[Classroom Teachers]:[All Other Salaries]])*'Part-A'!$C$92,0)</f>
        <v>977006.49495254236</v>
      </c>
      <c r="G30" s="16">
        <v>0</v>
      </c>
      <c r="H30" s="16">
        <v>12052</v>
      </c>
      <c r="I30" s="133">
        <f t="shared" si="3"/>
        <v>2593720.4949525422</v>
      </c>
      <c r="J30" s="132">
        <v>1536343.6032095882</v>
      </c>
      <c r="K30" s="132">
        <v>0</v>
      </c>
      <c r="L30" s="132">
        <v>553893.38446680445</v>
      </c>
      <c r="M30" s="132">
        <v>0</v>
      </c>
      <c r="N30" s="132">
        <v>502897.50727614952</v>
      </c>
      <c r="O30" s="132">
        <v>586</v>
      </c>
      <c r="P30" s="132">
        <v>0</v>
      </c>
      <c r="Q30" s="133">
        <f t="shared" si="4"/>
        <v>2593720.4949525422</v>
      </c>
      <c r="R30" s="132">
        <v>2461998.4949525422</v>
      </c>
      <c r="S30" s="132">
        <v>131722</v>
      </c>
      <c r="T30" s="133">
        <f>SUM(TableC[[#This Row],[State &amp; Local Funding]:[Federal 
Funding]])</f>
        <v>2593720.4949525422</v>
      </c>
      <c r="U30" s="121">
        <f>IFERROR(TableC[[#This Row],[State &amp; Local Funding]]/SUM(TableB[[#This Row],[K-12 Enrollment]:[Pre-K
Enrollment]]),"")</f>
        <v>41033.30824920904</v>
      </c>
      <c r="V30" s="121">
        <f>IFERROR(TableC[[#This Row],[Federal 
Funding]]/SUM(TableB[[#This Row],[K-12 Enrollment]:[Pre-K
Enrollment]]),"")</f>
        <v>2195.3666666666668</v>
      </c>
      <c r="W30" s="65">
        <f>IFERROR(CentralCostperPupil*SUM(TableB[[#This Row],[K-12 Enrollment]:[Pre-K
Enrollment]]),"")</f>
        <v>400439.97390119021</v>
      </c>
      <c r="X30" s="65">
        <f t="shared" si="5"/>
        <v>2994160.4688537326</v>
      </c>
      <c r="Y30" s="131">
        <f>IFERROR(TableC[[#This Row],[Total School Allocation w/ Central District Costs]]/SUM(TableB[[#This Row],[K-12 Enrollment]:[Pre-K
Enrollment]]),"")</f>
        <v>49902.674480895541</v>
      </c>
    </row>
    <row r="31" spans="1:25" s="3" customFormat="1" ht="15" x14ac:dyDescent="0.3">
      <c r="A31" s="156" t="str">
        <f>IF(ISBLANK(TableB[[#This Row],[BEDS Code]]),"",TableB[[#This Row],[BEDS Code]])</f>
        <v>331600010026</v>
      </c>
      <c r="B31" s="134" t="str">
        <f>IF(ISBLANK(TableB[[#This Row],[School Name]]),"",TableB[[#This Row],[School Name]])</f>
        <v>P.S. 026 Jesse Owens</v>
      </c>
      <c r="C31" s="156" t="str">
        <f>IF(ISBLANK(TableB[[#This Row],[Local School Code]]),"",TableB[[#This Row],[Local School Code]])</f>
        <v>K026</v>
      </c>
      <c r="D31" s="132">
        <v>2514891</v>
      </c>
      <c r="E31" s="132">
        <v>1492565</v>
      </c>
      <c r="F31" s="65">
        <f>IFERROR(SUM(TableC[[#This Row],[Classroom Teachers]:[All Other Salaries]])*'Part-A'!$C$92,0)</f>
        <v>2439959.6552024884</v>
      </c>
      <c r="G31" s="16">
        <v>0</v>
      </c>
      <c r="H31" s="16">
        <v>93295</v>
      </c>
      <c r="I31" s="133">
        <f t="shared" si="3"/>
        <v>6540710.6552024884</v>
      </c>
      <c r="J31" s="132">
        <v>2435697.2319784472</v>
      </c>
      <c r="K31" s="132">
        <v>476759.74098120583</v>
      </c>
      <c r="L31" s="132">
        <v>3123173.064628595</v>
      </c>
      <c r="M31" s="132">
        <v>19070.389639248235</v>
      </c>
      <c r="N31" s="132">
        <v>446146.75572164397</v>
      </c>
      <c r="O31" s="132">
        <v>1296</v>
      </c>
      <c r="P31" s="132">
        <v>38567.472253348271</v>
      </c>
      <c r="Q31" s="133">
        <f t="shared" si="4"/>
        <v>6540710.6552024884</v>
      </c>
      <c r="R31" s="132">
        <v>6286234.6552024884</v>
      </c>
      <c r="S31" s="132">
        <v>254476</v>
      </c>
      <c r="T31" s="133">
        <f>SUM(TableC[[#This Row],[State &amp; Local Funding]:[Federal 
Funding]])</f>
        <v>6540710.6552024884</v>
      </c>
      <c r="U31" s="121">
        <f>IFERROR(TableC[[#This Row],[State &amp; Local Funding]]/SUM(TableB[[#This Row],[K-12 Enrollment]:[Pre-K
Enrollment]]),"")</f>
        <v>27095.839031045209</v>
      </c>
      <c r="V31" s="121">
        <f>IFERROR(TableC[[#This Row],[Federal 
Funding]]/SUM(TableB[[#This Row],[K-12 Enrollment]:[Pre-K
Enrollment]]),"")</f>
        <v>1096.8793103448277</v>
      </c>
      <c r="W31" s="65">
        <f>IFERROR(CentralCostperPupil*SUM(TableB[[#This Row],[K-12 Enrollment]:[Pre-K
Enrollment]]),"")</f>
        <v>1548367.8990846022</v>
      </c>
      <c r="X31" s="65">
        <f t="shared" si="5"/>
        <v>8089078.5542870909</v>
      </c>
      <c r="Y31" s="131">
        <f>IFERROR(TableC[[#This Row],[Total School Allocation w/ Central District Costs]]/SUM(TableB[[#This Row],[K-12 Enrollment]:[Pre-K
Enrollment]]),"")</f>
        <v>34866.717906409875</v>
      </c>
    </row>
    <row r="32" spans="1:25" s="3" customFormat="1" ht="15" x14ac:dyDescent="0.3">
      <c r="A32" s="156" t="str">
        <f>IF(ISBLANK(TableB[[#This Row],[BEDS Code]]),"",TableB[[#This Row],[BEDS Code]])</f>
        <v>331600010028</v>
      </c>
      <c r="B32" s="134" t="str">
        <f>IF(ISBLANK(TableB[[#This Row],[School Name]]),"",TableB[[#This Row],[School Name]])</f>
        <v>P.S. 028 The Warren Prep Academy</v>
      </c>
      <c r="C32" s="156" t="str">
        <f>IF(ISBLANK(TableB[[#This Row],[Local School Code]]),"",TableB[[#This Row],[Local School Code]])</f>
        <v>K028</v>
      </c>
      <c r="D32" s="132">
        <v>1461540</v>
      </c>
      <c r="E32" s="132">
        <v>752231</v>
      </c>
      <c r="F32" s="65">
        <f>IFERROR(SUM(TableC[[#This Row],[Classroom Teachers]:[All Other Salaries]])*'Part-A'!$C$92,0)</f>
        <v>1347865.5600603647</v>
      </c>
      <c r="G32" s="16">
        <v>0</v>
      </c>
      <c r="H32" s="16">
        <v>187914</v>
      </c>
      <c r="I32" s="133">
        <f t="shared" si="3"/>
        <v>3749550.5600603647</v>
      </c>
      <c r="J32" s="132">
        <v>2061514.9911613015</v>
      </c>
      <c r="K32" s="132">
        <v>241405.05651077721</v>
      </c>
      <c r="L32" s="132">
        <v>1168558.0491532704</v>
      </c>
      <c r="M32" s="132">
        <v>0</v>
      </c>
      <c r="N32" s="132">
        <v>253180.68605425738</v>
      </c>
      <c r="O32" s="132">
        <v>804</v>
      </c>
      <c r="P32" s="132">
        <v>24087.777180757981</v>
      </c>
      <c r="Q32" s="133">
        <f t="shared" si="4"/>
        <v>3749550.5600603642</v>
      </c>
      <c r="R32" s="132">
        <v>3553015.5600603642</v>
      </c>
      <c r="S32" s="132">
        <v>196535</v>
      </c>
      <c r="T32" s="133">
        <f>SUM(TableC[[#This Row],[State &amp; Local Funding]:[Federal 
Funding]])</f>
        <v>3749550.5600603642</v>
      </c>
      <c r="U32" s="121">
        <f>IFERROR(TableC[[#This Row],[State &amp; Local Funding]]/SUM(TableB[[#This Row],[K-12 Enrollment]:[Pre-K
Enrollment]]),"")</f>
        <v>24335.723014112082</v>
      </c>
      <c r="V32" s="121">
        <f>IFERROR(TableC[[#This Row],[Federal 
Funding]]/SUM(TableB[[#This Row],[K-12 Enrollment]:[Pre-K
Enrollment]]),"")</f>
        <v>1346.1301369863013</v>
      </c>
      <c r="W32" s="65">
        <f>IFERROR(CentralCostperPupil*SUM(TableB[[#This Row],[K-12 Enrollment]:[Pre-K
Enrollment]]),"")</f>
        <v>974403.93649289617</v>
      </c>
      <c r="X32" s="65">
        <f t="shared" si="5"/>
        <v>4723954.4965532608</v>
      </c>
      <c r="Y32" s="131">
        <f>IFERROR(TableC[[#This Row],[Total School Allocation w/ Central District Costs]]/SUM(TableB[[#This Row],[K-12 Enrollment]:[Pre-K
Enrollment]]),"")</f>
        <v>32355.852716118225</v>
      </c>
    </row>
    <row r="33" spans="1:25" s="3" customFormat="1" ht="15" x14ac:dyDescent="0.3">
      <c r="A33" s="156" t="str">
        <f>IF(ISBLANK(TableB[[#This Row],[BEDS Code]]),"",TableB[[#This Row],[BEDS Code]])</f>
        <v>331500010029</v>
      </c>
      <c r="B33" s="134" t="str">
        <f>IF(ISBLANK(TableB[[#This Row],[School Name]]),"",TableB[[#This Row],[School Name]])</f>
        <v>P.S. 029 John M. Harrigan</v>
      </c>
      <c r="C33" s="156" t="str">
        <f>IF(ISBLANK(TableB[[#This Row],[Local School Code]]),"",TableB[[#This Row],[Local School Code]])</f>
        <v>K029</v>
      </c>
      <c r="D33" s="132">
        <v>5145032</v>
      </c>
      <c r="E33" s="132">
        <v>1892748</v>
      </c>
      <c r="F33" s="65">
        <f>IFERROR(SUM(TableC[[#This Row],[Classroom Teachers]:[All Other Salaries]])*'Part-A'!$C$92,0)</f>
        <v>4284987.598663833</v>
      </c>
      <c r="G33" s="16">
        <v>0</v>
      </c>
      <c r="H33" s="16">
        <v>202775</v>
      </c>
      <c r="I33" s="133">
        <f t="shared" si="3"/>
        <v>11525542.598663833</v>
      </c>
      <c r="J33" s="132">
        <v>7432430.3967946069</v>
      </c>
      <c r="K33" s="132">
        <v>533571.52966219757</v>
      </c>
      <c r="L33" s="132">
        <v>2760334.975475579</v>
      </c>
      <c r="M33" s="132">
        <v>38112.252118728393</v>
      </c>
      <c r="N33" s="132">
        <v>645501.58862605901</v>
      </c>
      <c r="O33" s="132">
        <v>5551</v>
      </c>
      <c r="P33" s="132">
        <v>110040.85598666202</v>
      </c>
      <c r="Q33" s="133">
        <f t="shared" si="4"/>
        <v>11525542.598663833</v>
      </c>
      <c r="R33" s="132">
        <v>11211223.598663833</v>
      </c>
      <c r="S33" s="132">
        <v>314319</v>
      </c>
      <c r="T33" s="133">
        <f>SUM(TableC[[#This Row],[State &amp; Local Funding]:[Federal 
Funding]])</f>
        <v>11525542.598663833</v>
      </c>
      <c r="U33" s="121">
        <f>IFERROR(TableC[[#This Row],[State &amp; Local Funding]]/SUM(TableB[[#This Row],[K-12 Enrollment]:[Pre-K
Enrollment]]),"")</f>
        <v>11952.263964460377</v>
      </c>
      <c r="V33" s="121">
        <f>IFERROR(TableC[[#This Row],[Federal 
Funding]]/SUM(TableB[[#This Row],[K-12 Enrollment]:[Pre-K
Enrollment]]),"")</f>
        <v>335.09488272921106</v>
      </c>
      <c r="W33" s="65">
        <f>IFERROR(CentralCostperPupil*SUM(TableB[[#This Row],[K-12 Enrollment]:[Pre-K
Enrollment]]),"")</f>
        <v>6260211.5919886073</v>
      </c>
      <c r="X33" s="65">
        <f t="shared" si="5"/>
        <v>17785754.190652441</v>
      </c>
      <c r="Y33" s="131">
        <f>IFERROR(TableC[[#This Row],[Total School Allocation w/ Central District Costs]]/SUM(TableB[[#This Row],[K-12 Enrollment]:[Pre-K
Enrollment]]),"")</f>
        <v>18961.358412209425</v>
      </c>
    </row>
    <row r="34" spans="1:25" s="3" customFormat="1" ht="15" x14ac:dyDescent="0.3">
      <c r="A34" s="156" t="str">
        <f>IF(ISBLANK(TableB[[#This Row],[BEDS Code]]),"",TableB[[#This Row],[BEDS Code]])</f>
        <v>332000010030</v>
      </c>
      <c r="B34" s="134" t="str">
        <f>IF(ISBLANK(TableB[[#This Row],[School Name]]),"",TableB[[#This Row],[School Name]])</f>
        <v>P.S./I.S. 30 Mary White Ovington</v>
      </c>
      <c r="C34" s="156" t="str">
        <f>IF(ISBLANK(TableB[[#This Row],[Local School Code]]),"",TableB[[#This Row],[Local School Code]])</f>
        <v>K030</v>
      </c>
      <c r="D34" s="132">
        <v>6597795</v>
      </c>
      <c r="E34" s="132">
        <v>2652358</v>
      </c>
      <c r="F34" s="65">
        <f>IFERROR(SUM(TableC[[#This Row],[Classroom Teachers]:[All Other Salaries]])*'Part-A'!$C$92,0)</f>
        <v>5632001.9794229222</v>
      </c>
      <c r="G34" s="16">
        <v>0</v>
      </c>
      <c r="H34" s="16">
        <v>368397</v>
      </c>
      <c r="I34" s="133">
        <f t="shared" si="3"/>
        <v>15250551.979422923</v>
      </c>
      <c r="J34" s="132">
        <v>9808337.3422965202</v>
      </c>
      <c r="K34" s="132">
        <v>0</v>
      </c>
      <c r="L34" s="132">
        <v>4361113.6172333406</v>
      </c>
      <c r="M34" s="132">
        <v>0</v>
      </c>
      <c r="N34" s="132">
        <v>837901.34133060661</v>
      </c>
      <c r="O34" s="132">
        <v>6336</v>
      </c>
      <c r="P34" s="132">
        <v>236863.67856245619</v>
      </c>
      <c r="Q34" s="133">
        <f t="shared" si="4"/>
        <v>15250551.979422925</v>
      </c>
      <c r="R34" s="132">
        <v>14315331.979422925</v>
      </c>
      <c r="S34" s="132">
        <v>935220</v>
      </c>
      <c r="T34" s="133">
        <f>SUM(TableC[[#This Row],[State &amp; Local Funding]:[Federal 
Funding]])</f>
        <v>15250551.979422925</v>
      </c>
      <c r="U34" s="121">
        <f>IFERROR(TableC[[#This Row],[State &amp; Local Funding]]/SUM(TableB[[#This Row],[K-12 Enrollment]:[Pre-K
Enrollment]]),"")</f>
        <v>13966.177540900415</v>
      </c>
      <c r="V34" s="121">
        <f>IFERROR(TableC[[#This Row],[Federal 
Funding]]/SUM(TableB[[#This Row],[K-12 Enrollment]:[Pre-K
Enrollment]]),"")</f>
        <v>912.40975609756094</v>
      </c>
      <c r="W34" s="65">
        <f>IFERROR(CentralCostperPupil*SUM(TableB[[#This Row],[K-12 Enrollment]:[Pre-K
Enrollment]]),"")</f>
        <v>6840849.5541453334</v>
      </c>
      <c r="X34" s="65">
        <f t="shared" si="5"/>
        <v>22091401.533568259</v>
      </c>
      <c r="Y34" s="131">
        <f>IFERROR(TableC[[#This Row],[Total School Allocation w/ Central District Costs]]/SUM(TableB[[#This Row],[K-12 Enrollment]:[Pre-K
Enrollment]]),"")</f>
        <v>21552.586862017815</v>
      </c>
    </row>
    <row r="35" spans="1:25" s="3" customFormat="1" ht="15" x14ac:dyDescent="0.3">
      <c r="A35" s="156" t="str">
        <f>IF(ISBLANK(TableB[[#This Row],[BEDS Code]]),"",TableB[[#This Row],[BEDS Code]])</f>
        <v>331400010031</v>
      </c>
      <c r="B35" s="134" t="str">
        <f>IF(ISBLANK(TableB[[#This Row],[School Name]]),"",TableB[[#This Row],[School Name]])</f>
        <v>P.S. 031 Samuel F. Dupont</v>
      </c>
      <c r="C35" s="156" t="str">
        <f>IF(ISBLANK(TableB[[#This Row],[Local School Code]]),"",TableB[[#This Row],[Local School Code]])</f>
        <v>K031</v>
      </c>
      <c r="D35" s="132">
        <v>3802590</v>
      </c>
      <c r="E35" s="132">
        <v>1511611</v>
      </c>
      <c r="F35" s="65">
        <f>IFERROR(SUM(TableC[[#This Row],[Classroom Teachers]:[All Other Salaries]])*'Part-A'!$C$92,0)</f>
        <v>3235577.8927171552</v>
      </c>
      <c r="G35" s="16">
        <v>0</v>
      </c>
      <c r="H35" s="16">
        <v>139068</v>
      </c>
      <c r="I35" s="133">
        <f t="shared" si="3"/>
        <v>8688846.8927171547</v>
      </c>
      <c r="J35" s="132">
        <v>5062548.4578531953</v>
      </c>
      <c r="K35" s="132">
        <v>1178706.7075194437</v>
      </c>
      <c r="L35" s="132">
        <v>1861812.8676616892</v>
      </c>
      <c r="M35" s="132">
        <v>47785.407061599064</v>
      </c>
      <c r="N35" s="132">
        <v>519304.61064840242</v>
      </c>
      <c r="O35" s="132">
        <v>3165</v>
      </c>
      <c r="P35" s="132">
        <v>15523.841972824857</v>
      </c>
      <c r="Q35" s="133">
        <f t="shared" si="4"/>
        <v>8688846.8927171547</v>
      </c>
      <c r="R35" s="132">
        <v>8045625.8927171547</v>
      </c>
      <c r="S35" s="132">
        <v>643221</v>
      </c>
      <c r="T35" s="133">
        <f>SUM(TableC[[#This Row],[State &amp; Local Funding]:[Federal 
Funding]])</f>
        <v>8688846.8927171547</v>
      </c>
      <c r="U35" s="121">
        <f>IFERROR(TableC[[#This Row],[State &amp; Local Funding]]/SUM(TableB[[#This Row],[K-12 Enrollment]:[Pre-K
Enrollment]]),"")</f>
        <v>13847.893102783399</v>
      </c>
      <c r="V35" s="121">
        <f>IFERROR(TableC[[#This Row],[Federal 
Funding]]/SUM(TableB[[#This Row],[K-12 Enrollment]:[Pre-K
Enrollment]]),"")</f>
        <v>1107.092943201377</v>
      </c>
      <c r="W35" s="65">
        <f>IFERROR(CentralCostperPupil*SUM(TableB[[#This Row],[K-12 Enrollment]:[Pre-K
Enrollment]]),"")</f>
        <v>3877593.7472765255</v>
      </c>
      <c r="X35" s="65">
        <f t="shared" si="5"/>
        <v>12566440.639993681</v>
      </c>
      <c r="Y35" s="131">
        <f>IFERROR(TableC[[#This Row],[Total School Allocation w/ Central District Costs]]/SUM(TableB[[#This Row],[K-12 Enrollment]:[Pre-K
Enrollment]]),"")</f>
        <v>21628.985611004613</v>
      </c>
    </row>
    <row r="36" spans="1:25" s="3" customFormat="1" ht="15" x14ac:dyDescent="0.3">
      <c r="A36" s="156" t="str">
        <f>IF(ISBLANK(TableB[[#This Row],[BEDS Code]]),"",TableB[[#This Row],[BEDS Code]])</f>
        <v>331500010032</v>
      </c>
      <c r="B36" s="134" t="str">
        <f>IF(ISBLANK(TableB[[#This Row],[School Name]]),"",TableB[[#This Row],[School Name]])</f>
        <v>P.S. 032 Samuel Mills Sprole</v>
      </c>
      <c r="C36" s="156" t="str">
        <f>IF(ISBLANK(TableB[[#This Row],[Local School Code]]),"",TableB[[#This Row],[Local School Code]])</f>
        <v>K032</v>
      </c>
      <c r="D36" s="132">
        <v>5422334</v>
      </c>
      <c r="E36" s="132">
        <v>3023982</v>
      </c>
      <c r="F36" s="65">
        <f>IFERROR(SUM(TableC[[#This Row],[Classroom Teachers]:[All Other Salaries]])*'Part-A'!$C$92,0)</f>
        <v>5142581.7963045044</v>
      </c>
      <c r="G36" s="16">
        <v>0</v>
      </c>
      <c r="H36" s="16">
        <v>159644</v>
      </c>
      <c r="I36" s="133">
        <f t="shared" si="3"/>
        <v>13748541.796304505</v>
      </c>
      <c r="J36" s="132">
        <v>3838573.3541777264</v>
      </c>
      <c r="K36" s="132">
        <v>713099.30944044865</v>
      </c>
      <c r="L36" s="132">
        <v>8623964.1863103099</v>
      </c>
      <c r="M36" s="132">
        <v>47539.953962696578</v>
      </c>
      <c r="N36" s="132">
        <v>439296.25109730073</v>
      </c>
      <c r="O36" s="132">
        <v>3084</v>
      </c>
      <c r="P36" s="132">
        <v>82984.741316023021</v>
      </c>
      <c r="Q36" s="133">
        <f t="shared" si="4"/>
        <v>13748541.796304505</v>
      </c>
      <c r="R36" s="132">
        <v>13617444.796304505</v>
      </c>
      <c r="S36" s="132">
        <v>131097</v>
      </c>
      <c r="T36" s="133">
        <f>SUM(TableC[[#This Row],[State &amp; Local Funding]:[Federal 
Funding]])</f>
        <v>13748541.796304505</v>
      </c>
      <c r="U36" s="121">
        <f>IFERROR(TableC[[#This Row],[State &amp; Local Funding]]/SUM(TableB[[#This Row],[K-12 Enrollment]:[Pre-K
Enrollment]]),"")</f>
        <v>28193.467487172889</v>
      </c>
      <c r="V36" s="121">
        <f>IFERROR(TableC[[#This Row],[Federal 
Funding]]/SUM(TableB[[#This Row],[K-12 Enrollment]:[Pre-K
Enrollment]]),"")</f>
        <v>271.42236024844721</v>
      </c>
      <c r="W36" s="65">
        <f>IFERROR(CentralCostperPupil*SUM(TableB[[#This Row],[K-12 Enrollment]:[Pre-K
Enrollment]]),"")</f>
        <v>3223541.7899045814</v>
      </c>
      <c r="X36" s="65">
        <f t="shared" si="5"/>
        <v>16972083.586209089</v>
      </c>
      <c r="Y36" s="131">
        <f>IFERROR(TableC[[#This Row],[Total School Allocation w/ Central District Costs]]/SUM(TableB[[#This Row],[K-12 Enrollment]:[Pre-K
Enrollment]]),"")</f>
        <v>35138.889412441174</v>
      </c>
    </row>
    <row r="37" spans="1:25" s="3" customFormat="1" ht="15" x14ac:dyDescent="0.3">
      <c r="A37" s="156" t="str">
        <f>IF(ISBLANK(TableB[[#This Row],[BEDS Code]]),"",TableB[[#This Row],[BEDS Code]])</f>
        <v>331400010034</v>
      </c>
      <c r="B37" s="134" t="str">
        <f>IF(ISBLANK(TableB[[#This Row],[School Name]]),"",TableB[[#This Row],[School Name]])</f>
        <v>P.S. 034 Oliver H. Perry</v>
      </c>
      <c r="C37" s="156" t="str">
        <f>IF(ISBLANK(TableB[[#This Row],[Local School Code]]),"",TableB[[#This Row],[Local School Code]])</f>
        <v>K034</v>
      </c>
      <c r="D37" s="132">
        <v>2944936</v>
      </c>
      <c r="E37" s="132">
        <v>1141657</v>
      </c>
      <c r="F37" s="65">
        <f>IFERROR(SUM(TableC[[#This Row],[Classroom Teachers]:[All Other Salaries]])*'Part-A'!$C$92,0)</f>
        <v>2488142.613975775</v>
      </c>
      <c r="G37" s="16">
        <v>0</v>
      </c>
      <c r="H37" s="16">
        <v>207018</v>
      </c>
      <c r="I37" s="133">
        <f t="shared" si="3"/>
        <v>6781753.6139757745</v>
      </c>
      <c r="J37" s="132">
        <v>4273065.6844146028</v>
      </c>
      <c r="K37" s="132">
        <v>701008.50334276026</v>
      </c>
      <c r="L37" s="132">
        <v>1285053.5730979168</v>
      </c>
      <c r="M37" s="132">
        <v>66762.714604072404</v>
      </c>
      <c r="N37" s="132">
        <v>449605.79398898501</v>
      </c>
      <c r="O37" s="132">
        <v>2779</v>
      </c>
      <c r="P37" s="132">
        <v>3478.3445274378009</v>
      </c>
      <c r="Q37" s="133">
        <f t="shared" si="4"/>
        <v>6781753.6139757745</v>
      </c>
      <c r="R37" s="132">
        <v>6208481.6139757745</v>
      </c>
      <c r="S37" s="132">
        <v>573272</v>
      </c>
      <c r="T37" s="133">
        <f>SUM(TableC[[#This Row],[State &amp; Local Funding]:[Federal 
Funding]])</f>
        <v>6781753.6139757745</v>
      </c>
      <c r="U37" s="121">
        <f>IFERROR(TableC[[#This Row],[State &amp; Local Funding]]/SUM(TableB[[#This Row],[K-12 Enrollment]:[Pre-K
Enrollment]]),"")</f>
        <v>13796.625808835055</v>
      </c>
      <c r="V37" s="121">
        <f>IFERROR(TableC[[#This Row],[Federal 
Funding]]/SUM(TableB[[#This Row],[K-12 Enrollment]:[Pre-K
Enrollment]]),"")</f>
        <v>1273.9377777777777</v>
      </c>
      <c r="W37" s="65">
        <f>IFERROR(CentralCostperPupil*SUM(TableB[[#This Row],[K-12 Enrollment]:[Pre-K
Enrollment]]),"")</f>
        <v>3003299.8042589268</v>
      </c>
      <c r="X37" s="65">
        <f t="shared" si="5"/>
        <v>9785053.4182347022</v>
      </c>
      <c r="Y37" s="131">
        <f>IFERROR(TableC[[#This Row],[Total School Allocation w/ Central District Costs]]/SUM(TableB[[#This Row],[K-12 Enrollment]:[Pre-K
Enrollment]]),"")</f>
        <v>21744.563151632672</v>
      </c>
    </row>
    <row r="38" spans="1:25" s="3" customFormat="1" ht="15" x14ac:dyDescent="0.3">
      <c r="A38" s="156" t="str">
        <f>IF(ISBLANK(TableB[[#This Row],[BEDS Code]]),"",TableB[[#This Row],[BEDS Code]])</f>
        <v>331600010035</v>
      </c>
      <c r="B38" s="134" t="str">
        <f>IF(ISBLANK(TableB[[#This Row],[School Name]]),"",TableB[[#This Row],[School Name]])</f>
        <v>M.S. 035 Stephen Decatur</v>
      </c>
      <c r="C38" s="156" t="str">
        <f>IF(ISBLANK(TableB[[#This Row],[Local School Code]]),"",TableB[[#This Row],[Local School Code]])</f>
        <v>K035</v>
      </c>
      <c r="D38" s="132">
        <v>1451257</v>
      </c>
      <c r="E38" s="132">
        <v>1438236</v>
      </c>
      <c r="F38" s="65">
        <f>IFERROR(SUM(TableC[[#This Row],[Classroom Teachers]:[All Other Salaries]])*'Part-A'!$C$92,0)</f>
        <v>1759282.2838204599</v>
      </c>
      <c r="G38" s="16">
        <v>0</v>
      </c>
      <c r="H38" s="16">
        <v>60909</v>
      </c>
      <c r="I38" s="133">
        <f t="shared" si="3"/>
        <v>4709684.2838204596</v>
      </c>
      <c r="J38" s="132">
        <v>2620061.1954171574</v>
      </c>
      <c r="K38" s="132">
        <v>0</v>
      </c>
      <c r="L38" s="132">
        <v>1375926.58885286</v>
      </c>
      <c r="M38" s="132">
        <v>0</v>
      </c>
      <c r="N38" s="132">
        <v>491432.80648867413</v>
      </c>
      <c r="O38" s="132">
        <v>1495</v>
      </c>
      <c r="P38" s="132">
        <v>220768.69306176805</v>
      </c>
      <c r="Q38" s="133">
        <f t="shared" si="4"/>
        <v>4709684.2838204596</v>
      </c>
      <c r="R38" s="132">
        <v>4336745.2838204596</v>
      </c>
      <c r="S38" s="132">
        <v>372939</v>
      </c>
      <c r="T38" s="133">
        <f>SUM(TableC[[#This Row],[State &amp; Local Funding]:[Federal 
Funding]])</f>
        <v>4709684.2838204596</v>
      </c>
      <c r="U38" s="121">
        <f>IFERROR(TableC[[#This Row],[State &amp; Local Funding]]/SUM(TableB[[#This Row],[K-12 Enrollment]:[Pre-K
Enrollment]]),"")</f>
        <v>17557.673213848015</v>
      </c>
      <c r="V38" s="121">
        <f>IFERROR(TableC[[#This Row],[Federal 
Funding]]/SUM(TableB[[#This Row],[K-12 Enrollment]:[Pre-K
Enrollment]]),"")</f>
        <v>1509.8744939271255</v>
      </c>
      <c r="W38" s="65">
        <f>IFERROR(CentralCostperPupil*SUM(TableB[[#This Row],[K-12 Enrollment]:[Pre-K
Enrollment]]),"")</f>
        <v>1648477.8925598997</v>
      </c>
      <c r="X38" s="65">
        <f t="shared" si="5"/>
        <v>6358162.1763803596</v>
      </c>
      <c r="Y38" s="131">
        <f>IFERROR(TableC[[#This Row],[Total School Allocation w/ Central District Costs]]/SUM(TableB[[#This Row],[K-12 Enrollment]:[Pre-K
Enrollment]]),"")</f>
        <v>25741.547272794978</v>
      </c>
    </row>
    <row r="39" spans="1:25" s="3" customFormat="1" ht="15" x14ac:dyDescent="0.3">
      <c r="A39" s="156" t="str">
        <f>IF(ISBLANK(TableB[[#This Row],[BEDS Code]]),"",TableB[[#This Row],[BEDS Code]])</f>
        <v>307500013036</v>
      </c>
      <c r="B39" s="134" t="str">
        <f>IF(ISBLANK(TableB[[#This Row],[School Name]]),"",TableB[[#This Row],[School Name]])</f>
        <v>P.S. 36</v>
      </c>
      <c r="C39" s="156" t="str">
        <f>IF(ISBLANK(TableB[[#This Row],[Local School Code]]),"",TableB[[#This Row],[Local School Code]])</f>
        <v>K036</v>
      </c>
      <c r="D39" s="132">
        <v>7480990</v>
      </c>
      <c r="E39" s="132">
        <v>10788779</v>
      </c>
      <c r="F39" s="65">
        <f>IFERROR(SUM(TableC[[#This Row],[Classroom Teachers]:[All Other Salaries]])*'Part-A'!$C$92,0)</f>
        <v>11123640.351851428</v>
      </c>
      <c r="G39" s="16">
        <v>0</v>
      </c>
      <c r="H39" s="16">
        <v>202992</v>
      </c>
      <c r="I39" s="133">
        <f t="shared" si="3"/>
        <v>29596401.351851426</v>
      </c>
      <c r="J39" s="132">
        <v>0</v>
      </c>
      <c r="K39" s="132">
        <v>0</v>
      </c>
      <c r="L39" s="132">
        <v>27630724.826967005</v>
      </c>
      <c r="M39" s="132">
        <v>794582.92023844062</v>
      </c>
      <c r="N39" s="132">
        <v>1171093.6046459817</v>
      </c>
      <c r="O39" s="132">
        <v>0</v>
      </c>
      <c r="P39" s="132">
        <v>0</v>
      </c>
      <c r="Q39" s="133">
        <f t="shared" si="4"/>
        <v>29596401.351851426</v>
      </c>
      <c r="R39" s="132">
        <v>29387796.351851426</v>
      </c>
      <c r="S39" s="132">
        <v>208605</v>
      </c>
      <c r="T39" s="133">
        <f>SUM(TableC[[#This Row],[State &amp; Local Funding]:[Federal 
Funding]])</f>
        <v>29596401.351851426</v>
      </c>
      <c r="U39" s="121">
        <f>IFERROR(TableC[[#This Row],[State &amp; Local Funding]]/SUM(TableB[[#This Row],[K-12 Enrollment]:[Pre-K
Enrollment]]),"")</f>
        <v>87987.414227100075</v>
      </c>
      <c r="V39" s="121">
        <f>IFERROR(TableC[[#This Row],[Federal 
Funding]]/SUM(TableB[[#This Row],[K-12 Enrollment]:[Pre-K
Enrollment]]),"")</f>
        <v>624.56586826347302</v>
      </c>
      <c r="W39" s="65">
        <f>IFERROR(CentralCostperPupil*SUM(TableB[[#This Row],[K-12 Enrollment]:[Pre-K
Enrollment]]),"")</f>
        <v>2229115.8547166255</v>
      </c>
      <c r="X39" s="65">
        <f t="shared" si="5"/>
        <v>31825517.206568051</v>
      </c>
      <c r="Y39" s="131">
        <f>IFERROR(TableC[[#This Row],[Total School Allocation w/ Central District Costs]]/SUM(TableB[[#This Row],[K-12 Enrollment]:[Pre-K
Enrollment]]),"")</f>
        <v>95285.979660383382</v>
      </c>
    </row>
    <row r="40" spans="1:25" s="3" customFormat="1" ht="15" x14ac:dyDescent="0.3">
      <c r="A40" s="156" t="str">
        <f>IF(ISBLANK(TableB[[#This Row],[BEDS Code]]),"",TableB[[#This Row],[BEDS Code]])</f>
        <v>331500010038</v>
      </c>
      <c r="B40" s="134" t="str">
        <f>IF(ISBLANK(TableB[[#This Row],[School Name]]),"",TableB[[#This Row],[School Name]])</f>
        <v>P.S. 038 The Pacific</v>
      </c>
      <c r="C40" s="156" t="str">
        <f>IF(ISBLANK(TableB[[#This Row],[Local School Code]]),"",TableB[[#This Row],[Local School Code]])</f>
        <v>K038</v>
      </c>
      <c r="D40" s="132">
        <v>3161105</v>
      </c>
      <c r="E40" s="132">
        <v>1797468</v>
      </c>
      <c r="F40" s="65">
        <f>IFERROR(SUM(TableC[[#This Row],[Classroom Teachers]:[All Other Salaries]])*'Part-A'!$C$92,0)</f>
        <v>3019052.0039088065</v>
      </c>
      <c r="G40" s="16">
        <v>0</v>
      </c>
      <c r="H40" s="16">
        <v>46189</v>
      </c>
      <c r="I40" s="133">
        <f t="shared" si="3"/>
        <v>8023814.0039088065</v>
      </c>
      <c r="J40" s="132">
        <v>4244936.4149180939</v>
      </c>
      <c r="K40" s="132">
        <v>1314102.1832840482</v>
      </c>
      <c r="L40" s="132">
        <v>1906770.5823002413</v>
      </c>
      <c r="M40" s="132">
        <v>90627.736778210208</v>
      </c>
      <c r="N40" s="132">
        <v>464412.08662821259</v>
      </c>
      <c r="O40" s="132">
        <v>2965</v>
      </c>
      <c r="P40" s="132">
        <v>0</v>
      </c>
      <c r="Q40" s="133">
        <f t="shared" si="4"/>
        <v>8023814.0039088055</v>
      </c>
      <c r="R40" s="132">
        <v>7653690.0039088055</v>
      </c>
      <c r="S40" s="132">
        <v>370124</v>
      </c>
      <c r="T40" s="133">
        <f>SUM(TableC[[#This Row],[State &amp; Local Funding]:[Federal 
Funding]])</f>
        <v>8023814.0039088055</v>
      </c>
      <c r="U40" s="121">
        <f>IFERROR(TableC[[#This Row],[State &amp; Local Funding]]/SUM(TableB[[#This Row],[K-12 Enrollment]:[Pre-K
Enrollment]]),"")</f>
        <v>12885.000006580482</v>
      </c>
      <c r="V40" s="121">
        <f>IFERROR(TableC[[#This Row],[Federal 
Funding]]/SUM(TableB[[#This Row],[K-12 Enrollment]:[Pre-K
Enrollment]]),"")</f>
        <v>623.10437710437714</v>
      </c>
      <c r="W40" s="65">
        <f>IFERROR(CentralCostperPupil*SUM(TableB[[#This Row],[K-12 Enrollment]:[Pre-K
Enrollment]]),"")</f>
        <v>3964355.741621783</v>
      </c>
      <c r="X40" s="65">
        <f t="shared" si="5"/>
        <v>11988169.745530589</v>
      </c>
      <c r="Y40" s="131">
        <f>IFERROR(TableC[[#This Row],[Total School Allocation w/ Central District Costs]]/SUM(TableB[[#This Row],[K-12 Enrollment]:[Pre-K
Enrollment]]),"")</f>
        <v>20182.103948704695</v>
      </c>
    </row>
    <row r="41" spans="1:25" s="3" customFormat="1" ht="15" x14ac:dyDescent="0.3">
      <c r="A41" s="156" t="str">
        <f>IF(ISBLANK(TableB[[#This Row],[BEDS Code]]),"",TableB[[#This Row],[BEDS Code]])</f>
        <v>331500010039</v>
      </c>
      <c r="B41" s="134" t="str">
        <f>IF(ISBLANK(TableB[[#This Row],[School Name]]),"",TableB[[#This Row],[School Name]])</f>
        <v>P.S. 039 Henry Bristow</v>
      </c>
      <c r="C41" s="156" t="str">
        <f>IF(ISBLANK(TableB[[#This Row],[Local School Code]]),"",TableB[[#This Row],[Local School Code]])</f>
        <v>K039</v>
      </c>
      <c r="D41" s="132">
        <v>2008448</v>
      </c>
      <c r="E41" s="132">
        <v>1100540</v>
      </c>
      <c r="F41" s="65">
        <f>IFERROR(SUM(TableC[[#This Row],[Classroom Teachers]:[All Other Salaries]])*'Part-A'!$C$92,0)</f>
        <v>1892922.9138158159</v>
      </c>
      <c r="G41" s="16">
        <v>0</v>
      </c>
      <c r="H41" s="16">
        <v>73433</v>
      </c>
      <c r="I41" s="133">
        <f t="shared" si="3"/>
        <v>5075343.9138158159</v>
      </c>
      <c r="J41" s="132">
        <v>3441348.1902919952</v>
      </c>
      <c r="K41" s="132">
        <v>0</v>
      </c>
      <c r="L41" s="132">
        <v>1168738.2409141737</v>
      </c>
      <c r="M41" s="132">
        <v>0</v>
      </c>
      <c r="N41" s="132">
        <v>462703.48260964698</v>
      </c>
      <c r="O41" s="132">
        <v>2554</v>
      </c>
      <c r="P41" s="132">
        <v>0</v>
      </c>
      <c r="Q41" s="133">
        <f t="shared" si="4"/>
        <v>5075343.9138158159</v>
      </c>
      <c r="R41" s="132">
        <v>4907909.9138158159</v>
      </c>
      <c r="S41" s="132">
        <v>167434</v>
      </c>
      <c r="T41" s="133">
        <f>SUM(TableC[[#This Row],[State &amp; Local Funding]:[Federal 
Funding]])</f>
        <v>5075343.9138158159</v>
      </c>
      <c r="U41" s="121">
        <f>IFERROR(TableC[[#This Row],[State &amp; Local Funding]]/SUM(TableB[[#This Row],[K-12 Enrollment]:[Pre-K
Enrollment]]),"")</f>
        <v>11520.915290647456</v>
      </c>
      <c r="V41" s="121">
        <f>IFERROR(TableC[[#This Row],[Federal 
Funding]]/SUM(TableB[[#This Row],[K-12 Enrollment]:[Pre-K
Enrollment]]),"")</f>
        <v>393.03755868544602</v>
      </c>
      <c r="W41" s="65">
        <f>IFERROR(CentralCostperPupil*SUM(TableB[[#This Row],[K-12 Enrollment]:[Pre-K
Enrollment]]),"")</f>
        <v>2843123.8146984507</v>
      </c>
      <c r="X41" s="65">
        <f t="shared" si="5"/>
        <v>7918467.7285142671</v>
      </c>
      <c r="Y41" s="131">
        <f>IFERROR(TableC[[#This Row],[Total School Allocation w/ Central District Costs]]/SUM(TableB[[#This Row],[K-12 Enrollment]:[Pre-K
Enrollment]]),"")</f>
        <v>18587.952414352741</v>
      </c>
    </row>
    <row r="42" spans="1:25" s="3" customFormat="1" ht="15" x14ac:dyDescent="0.3">
      <c r="A42" s="156" t="str">
        <f>IF(ISBLANK(TableB[[#This Row],[BEDS Code]]),"",TableB[[#This Row],[BEDS Code]])</f>
        <v>331600010040</v>
      </c>
      <c r="B42" s="134" t="str">
        <f>IF(ISBLANK(TableB[[#This Row],[School Name]]),"",TableB[[#This Row],[School Name]])</f>
        <v>P.S. 040 George W. Carver</v>
      </c>
      <c r="C42" s="156" t="str">
        <f>IF(ISBLANK(TableB[[#This Row],[Local School Code]]),"",TableB[[#This Row],[Local School Code]])</f>
        <v>K040</v>
      </c>
      <c r="D42" s="132">
        <v>2365299</v>
      </c>
      <c r="E42" s="132">
        <v>1517410</v>
      </c>
      <c r="F42" s="65">
        <f>IFERROR(SUM(TableC[[#This Row],[Classroom Teachers]:[All Other Salaries]])*'Part-A'!$C$92,0)</f>
        <v>2364006.8195113307</v>
      </c>
      <c r="G42" s="16">
        <v>0</v>
      </c>
      <c r="H42" s="16">
        <v>83467</v>
      </c>
      <c r="I42" s="133">
        <f t="shared" si="3"/>
        <v>6330182.8195113307</v>
      </c>
      <c r="J42" s="132">
        <v>3026172.5996514484</v>
      </c>
      <c r="K42" s="132">
        <v>990983.81267794722</v>
      </c>
      <c r="L42" s="132">
        <v>1736766.0736172099</v>
      </c>
      <c r="M42" s="132">
        <v>18351.55208662865</v>
      </c>
      <c r="N42" s="132">
        <v>459651.48465934652</v>
      </c>
      <c r="O42" s="132">
        <v>1763</v>
      </c>
      <c r="P42" s="132">
        <v>96494.296818749761</v>
      </c>
      <c r="Q42" s="133">
        <f t="shared" si="4"/>
        <v>6330182.8195113316</v>
      </c>
      <c r="R42" s="132">
        <v>5811472.8195113316</v>
      </c>
      <c r="S42" s="132">
        <v>518710</v>
      </c>
      <c r="T42" s="133">
        <f>SUM(TableC[[#This Row],[State &amp; Local Funding]:[Federal 
Funding]])</f>
        <v>6330182.8195113316</v>
      </c>
      <c r="U42" s="121">
        <f>IFERROR(TableC[[#This Row],[State &amp; Local Funding]]/SUM(TableB[[#This Row],[K-12 Enrollment]:[Pre-K
Enrollment]]),"")</f>
        <v>17557.319696408857</v>
      </c>
      <c r="V42" s="121">
        <f>IFERROR(TableC[[#This Row],[Federal 
Funding]]/SUM(TableB[[#This Row],[K-12 Enrollment]:[Pre-K
Enrollment]]),"")</f>
        <v>1567.0996978851963</v>
      </c>
      <c r="W42" s="65">
        <f>IFERROR(CentralCostperPupil*SUM(TableB[[#This Row],[K-12 Enrollment]:[Pre-K
Enrollment]]),"")</f>
        <v>2209093.8560215659</v>
      </c>
      <c r="X42" s="65">
        <f t="shared" si="5"/>
        <v>8539276.6755328979</v>
      </c>
      <c r="Y42" s="131">
        <f>IFERROR(TableC[[#This Row],[Total School Allocation w/ Central District Costs]]/SUM(TableB[[#This Row],[K-12 Enrollment]:[Pre-K
Enrollment]]),"")</f>
        <v>25798.418959313891</v>
      </c>
    </row>
    <row r="43" spans="1:25" s="3" customFormat="1" ht="15" x14ac:dyDescent="0.3">
      <c r="A43" s="156" t="str">
        <f>IF(ISBLANK(TableB[[#This Row],[BEDS Code]]),"",TableB[[#This Row],[BEDS Code]])</f>
        <v>332300010041</v>
      </c>
      <c r="B43" s="134" t="str">
        <f>IF(ISBLANK(TableB[[#This Row],[School Name]]),"",TableB[[#This Row],[School Name]])</f>
        <v>P.S. 041 Francis White</v>
      </c>
      <c r="C43" s="156" t="str">
        <f>IF(ISBLANK(TableB[[#This Row],[Local School Code]]),"",TableB[[#This Row],[Local School Code]])</f>
        <v>K041</v>
      </c>
      <c r="D43" s="132">
        <v>3431750</v>
      </c>
      <c r="E43" s="132">
        <v>1631587</v>
      </c>
      <c r="F43" s="65">
        <f>IFERROR(SUM(TableC[[#This Row],[Classroom Teachers]:[All Other Salaries]])*'Part-A'!$C$92,0)</f>
        <v>3082838.0899737896</v>
      </c>
      <c r="G43" s="16">
        <v>0</v>
      </c>
      <c r="H43" s="16">
        <v>180940</v>
      </c>
      <c r="I43" s="133">
        <f t="shared" si="3"/>
        <v>8327115.0899737896</v>
      </c>
      <c r="J43" s="132">
        <v>4622627.0519964527</v>
      </c>
      <c r="K43" s="132">
        <v>0</v>
      </c>
      <c r="L43" s="132">
        <v>3045046.087810569</v>
      </c>
      <c r="M43" s="132">
        <v>0</v>
      </c>
      <c r="N43" s="132">
        <v>656613.95016676805</v>
      </c>
      <c r="O43" s="132">
        <v>2828</v>
      </c>
      <c r="P43" s="132">
        <v>0</v>
      </c>
      <c r="Q43" s="133">
        <f t="shared" si="4"/>
        <v>8327115.0899737896</v>
      </c>
      <c r="R43" s="132">
        <v>7786599.0899737896</v>
      </c>
      <c r="S43" s="132">
        <v>540516</v>
      </c>
      <c r="T43" s="133">
        <f>SUM(TableC[[#This Row],[State &amp; Local Funding]:[Federal 
Funding]])</f>
        <v>8327115.0899737896</v>
      </c>
      <c r="U43" s="121">
        <f>IFERROR(TableC[[#This Row],[State &amp; Local Funding]]/SUM(TableB[[#This Row],[K-12 Enrollment]:[Pre-K
Enrollment]]),"")</f>
        <v>17226.989137110155</v>
      </c>
      <c r="V43" s="121">
        <f>IFERROR(TableC[[#This Row],[Federal 
Funding]]/SUM(TableB[[#This Row],[K-12 Enrollment]:[Pre-K
Enrollment]]),"")</f>
        <v>1195.8318584070796</v>
      </c>
      <c r="W43" s="65">
        <f>IFERROR(CentralCostperPupil*SUM(TableB[[#This Row],[K-12 Enrollment]:[Pre-K
Enrollment]]),"")</f>
        <v>3016647.8033889662</v>
      </c>
      <c r="X43" s="65">
        <f t="shared" si="5"/>
        <v>11343762.893362757</v>
      </c>
      <c r="Y43" s="131">
        <f>IFERROR(TableC[[#This Row],[Total School Allocation w/ Central District Costs]]/SUM(TableB[[#This Row],[K-12 Enrollment]:[Pre-K
Enrollment]]),"")</f>
        <v>25096.820560537071</v>
      </c>
    </row>
    <row r="44" spans="1:25" s="3" customFormat="1" ht="15" x14ac:dyDescent="0.3">
      <c r="A44" s="156" t="str">
        <f>IF(ISBLANK(TableB[[#This Row],[BEDS Code]]),"",TableB[[#This Row],[BEDS Code]])</f>
        <v>331300010044</v>
      </c>
      <c r="B44" s="134" t="str">
        <f>IF(ISBLANK(TableB[[#This Row],[School Name]]),"",TableB[[#This Row],[School Name]])</f>
        <v>P.S. 044 Marcus Garvey</v>
      </c>
      <c r="C44" s="156" t="str">
        <f>IF(ISBLANK(TableB[[#This Row],[Local School Code]]),"",TableB[[#This Row],[Local School Code]])</f>
        <v>K044</v>
      </c>
      <c r="D44" s="132">
        <v>1299707</v>
      </c>
      <c r="E44" s="132">
        <v>1051752</v>
      </c>
      <c r="F44" s="65">
        <f>IFERROR(SUM(TableC[[#This Row],[Classroom Teachers]:[All Other Salaries]])*'Part-A'!$C$92,0)</f>
        <v>1431697.5884108993</v>
      </c>
      <c r="G44" s="16">
        <v>0</v>
      </c>
      <c r="H44" s="16">
        <v>25587</v>
      </c>
      <c r="I44" s="133">
        <f t="shared" si="3"/>
        <v>3808743.588410899</v>
      </c>
      <c r="J44" s="132">
        <v>1955615.1454384068</v>
      </c>
      <c r="K44" s="132">
        <v>239157.83264522388</v>
      </c>
      <c r="L44" s="132">
        <v>1091095.3988848336</v>
      </c>
      <c r="M44" s="132">
        <v>18396.756357324914</v>
      </c>
      <c r="N44" s="132">
        <v>465086.19687659206</v>
      </c>
      <c r="O44" s="132">
        <v>791</v>
      </c>
      <c r="P44" s="132">
        <v>38601.258208517647</v>
      </c>
      <c r="Q44" s="133">
        <f t="shared" si="4"/>
        <v>3808743.5884108981</v>
      </c>
      <c r="R44" s="132">
        <v>3564537.5884108981</v>
      </c>
      <c r="S44" s="132">
        <v>244206</v>
      </c>
      <c r="T44" s="133">
        <f>SUM(TableC[[#This Row],[State &amp; Local Funding]:[Federal 
Funding]])</f>
        <v>3808743.5884108981</v>
      </c>
      <c r="U44" s="121">
        <f>IFERROR(TableC[[#This Row],[State &amp; Local Funding]]/SUM(TableB[[#This Row],[K-12 Enrollment]:[Pre-K
Enrollment]]),"")</f>
        <v>24084.713435208771</v>
      </c>
      <c r="V44" s="121">
        <f>IFERROR(TableC[[#This Row],[Federal 
Funding]]/SUM(TableB[[#This Row],[K-12 Enrollment]:[Pre-K
Enrollment]]),"")</f>
        <v>1650.0405405405406</v>
      </c>
      <c r="W44" s="65">
        <f>IFERROR(CentralCostperPupil*SUM(TableB[[#This Row],[K-12 Enrollment]:[Pre-K
Enrollment]]),"")</f>
        <v>987751.93562293588</v>
      </c>
      <c r="X44" s="65">
        <f t="shared" si="5"/>
        <v>4796495.5240338342</v>
      </c>
      <c r="Y44" s="131">
        <f>IFERROR(TableC[[#This Row],[Total School Allocation w/ Central District Costs]]/SUM(TableB[[#This Row],[K-12 Enrollment]:[Pre-K
Enrollment]]),"")</f>
        <v>32408.75354076915</v>
      </c>
    </row>
    <row r="45" spans="1:25" s="3" customFormat="1" ht="15" x14ac:dyDescent="0.3">
      <c r="A45" s="156" t="str">
        <f>IF(ISBLANK(TableB[[#This Row],[BEDS Code]]),"",TableB[[#This Row],[BEDS Code]])</f>
        <v>333200010045</v>
      </c>
      <c r="B45" s="134" t="str">
        <f>IF(ISBLANK(TableB[[#This Row],[School Name]]),"",TableB[[#This Row],[School Name]])</f>
        <v>P.S./I.S. 045 Horace E. Greene</v>
      </c>
      <c r="C45" s="156" t="str">
        <f>IF(ISBLANK(TableB[[#This Row],[Local School Code]]),"",TableB[[#This Row],[Local School Code]])</f>
        <v>K045</v>
      </c>
      <c r="D45" s="132">
        <v>4246698</v>
      </c>
      <c r="E45" s="132">
        <v>2200929</v>
      </c>
      <c r="F45" s="65">
        <f>IFERROR(SUM(TableC[[#This Row],[Classroom Teachers]:[All Other Salaries]])*'Part-A'!$C$92,0)</f>
        <v>3925669.9890889022</v>
      </c>
      <c r="G45" s="16">
        <v>0</v>
      </c>
      <c r="H45" s="16">
        <v>130661</v>
      </c>
      <c r="I45" s="133">
        <f t="shared" si="3"/>
        <v>10503957.989088902</v>
      </c>
      <c r="J45" s="132">
        <v>6084927.492965797</v>
      </c>
      <c r="K45" s="132">
        <v>697912.27296817757</v>
      </c>
      <c r="L45" s="132">
        <v>2702494.6117052436</v>
      </c>
      <c r="M45" s="132">
        <v>15172.005934090816</v>
      </c>
      <c r="N45" s="132">
        <v>911049.54312731663</v>
      </c>
      <c r="O45" s="132">
        <v>3981</v>
      </c>
      <c r="P45" s="132">
        <v>88421.062388276652</v>
      </c>
      <c r="Q45" s="133">
        <f t="shared" si="4"/>
        <v>10503957.989088904</v>
      </c>
      <c r="R45" s="132">
        <v>9649932.9890889041</v>
      </c>
      <c r="S45" s="132">
        <v>854025</v>
      </c>
      <c r="T45" s="133">
        <f>SUM(TableC[[#This Row],[State &amp; Local Funding]:[Federal 
Funding]])</f>
        <v>10503957.989088904</v>
      </c>
      <c r="U45" s="121">
        <f>IFERROR(TableC[[#This Row],[State &amp; Local Funding]]/SUM(TableB[[#This Row],[K-12 Enrollment]:[Pre-K
Enrollment]]),"")</f>
        <v>15078.020295451413</v>
      </c>
      <c r="V45" s="121">
        <f>IFERROR(TableC[[#This Row],[Federal 
Funding]]/SUM(TableB[[#This Row],[K-12 Enrollment]:[Pre-K
Enrollment]]),"")</f>
        <v>1334.4140625</v>
      </c>
      <c r="W45" s="65">
        <f>IFERROR(CentralCostperPupil*SUM(TableB[[#This Row],[K-12 Enrollment]:[Pre-K
Enrollment]]),"")</f>
        <v>4271359.7216126956</v>
      </c>
      <c r="X45" s="65">
        <f t="shared" si="5"/>
        <v>14775317.7107016</v>
      </c>
      <c r="Y45" s="131">
        <f>IFERROR(TableC[[#This Row],[Total School Allocation w/ Central District Costs]]/SUM(TableB[[#This Row],[K-12 Enrollment]:[Pre-K
Enrollment]]),"")</f>
        <v>23086.43392297125</v>
      </c>
    </row>
    <row r="46" spans="1:25" s="3" customFormat="1" ht="15" x14ac:dyDescent="0.3">
      <c r="A46" s="156" t="str">
        <f>IF(ISBLANK(TableB[[#This Row],[BEDS Code]]),"",TableB[[#This Row],[BEDS Code]])</f>
        <v>331300010046</v>
      </c>
      <c r="B46" s="134" t="str">
        <f>IF(ISBLANK(TableB[[#This Row],[School Name]]),"",TableB[[#This Row],[School Name]])</f>
        <v>P.S. 046 Edward C. Blum</v>
      </c>
      <c r="C46" s="156" t="str">
        <f>IF(ISBLANK(TableB[[#This Row],[Local School Code]]),"",TableB[[#This Row],[Local School Code]])</f>
        <v>K046</v>
      </c>
      <c r="D46" s="132">
        <v>2232652</v>
      </c>
      <c r="E46" s="132">
        <v>1188354</v>
      </c>
      <c r="F46" s="65">
        <f>IFERROR(SUM(TableC[[#This Row],[Classroom Teachers]:[All Other Salaries]])*'Part-A'!$C$92,0)</f>
        <v>2082896.6357224246</v>
      </c>
      <c r="G46" s="16">
        <v>0</v>
      </c>
      <c r="H46" s="16">
        <v>40290</v>
      </c>
      <c r="I46" s="133">
        <f t="shared" si="3"/>
        <v>5544192.6357224248</v>
      </c>
      <c r="J46" s="132">
        <v>2570563.3940541875</v>
      </c>
      <c r="K46" s="132">
        <v>717302.16190914635</v>
      </c>
      <c r="L46" s="132">
        <v>1968913.5411606503</v>
      </c>
      <c r="M46" s="132">
        <v>0</v>
      </c>
      <c r="N46" s="132">
        <v>285930.53859844047</v>
      </c>
      <c r="O46" s="132">
        <v>1483</v>
      </c>
      <c r="P46" s="132">
        <v>0</v>
      </c>
      <c r="Q46" s="133">
        <f t="shared" si="4"/>
        <v>5544192.6357224248</v>
      </c>
      <c r="R46" s="132">
        <v>5118769.6357224248</v>
      </c>
      <c r="S46" s="132">
        <v>425423</v>
      </c>
      <c r="T46" s="133">
        <f>SUM(TableC[[#This Row],[State &amp; Local Funding]:[Federal 
Funding]])</f>
        <v>5544192.6357224248</v>
      </c>
      <c r="U46" s="121">
        <f>IFERROR(TableC[[#This Row],[State &amp; Local Funding]]/SUM(TableB[[#This Row],[K-12 Enrollment]:[Pre-K
Enrollment]]),"")</f>
        <v>21151.940643481095</v>
      </c>
      <c r="V46" s="121">
        <f>IFERROR(TableC[[#This Row],[Federal 
Funding]]/SUM(TableB[[#This Row],[K-12 Enrollment]:[Pre-K
Enrollment]]),"")</f>
        <v>1757.9462809917356</v>
      </c>
      <c r="W46" s="65">
        <f>IFERROR(CentralCostperPupil*SUM(TableB[[#This Row],[K-12 Enrollment]:[Pre-K
Enrollment]]),"")</f>
        <v>1615107.8947348006</v>
      </c>
      <c r="X46" s="65">
        <f t="shared" si="5"/>
        <v>7159300.5304572256</v>
      </c>
      <c r="Y46" s="131">
        <f>IFERROR(TableC[[#This Row],[Total School Allocation w/ Central District Costs]]/SUM(TableB[[#This Row],[K-12 Enrollment]:[Pre-K
Enrollment]]),"")</f>
        <v>29583.886489492666</v>
      </c>
    </row>
    <row r="47" spans="1:25" s="3" customFormat="1" ht="15" x14ac:dyDescent="0.3">
      <c r="A47" s="156" t="str">
        <f>IF(ISBLANK(TableB[[#This Row],[BEDS Code]]),"",TableB[[#This Row],[BEDS Code]])</f>
        <v>332000010048</v>
      </c>
      <c r="B47" s="134" t="str">
        <f>IF(ISBLANK(TableB[[#This Row],[School Name]]),"",TableB[[#This Row],[School Name]])</f>
        <v>P.S. 048 Mapleton</v>
      </c>
      <c r="C47" s="156" t="str">
        <f>IF(ISBLANK(TableB[[#This Row],[Local School Code]]),"",TableB[[#This Row],[Local School Code]])</f>
        <v>K048</v>
      </c>
      <c r="D47" s="132">
        <v>3542848</v>
      </c>
      <c r="E47" s="132">
        <v>2082923</v>
      </c>
      <c r="F47" s="65">
        <f>IFERROR(SUM(TableC[[#This Row],[Classroom Teachers]:[All Other Salaries]])*'Part-A'!$C$92,0)</f>
        <v>3425278.8475801507</v>
      </c>
      <c r="G47" s="16">
        <v>0</v>
      </c>
      <c r="H47" s="16">
        <v>59502</v>
      </c>
      <c r="I47" s="133">
        <f t="shared" si="3"/>
        <v>9110551.8475801498</v>
      </c>
      <c r="J47" s="132">
        <v>5060322.4899192303</v>
      </c>
      <c r="K47" s="132">
        <v>223510.72229959091</v>
      </c>
      <c r="L47" s="132">
        <v>3048597.5317999823</v>
      </c>
      <c r="M47" s="132">
        <v>17193.132484583915</v>
      </c>
      <c r="N47" s="132">
        <v>662346.30056050571</v>
      </c>
      <c r="O47" s="132">
        <v>3582</v>
      </c>
      <c r="P47" s="132">
        <v>94999.67051625684</v>
      </c>
      <c r="Q47" s="133">
        <f t="shared" si="4"/>
        <v>9110551.8475801498</v>
      </c>
      <c r="R47" s="132">
        <v>8433645.8475801498</v>
      </c>
      <c r="S47" s="132">
        <v>676906</v>
      </c>
      <c r="T47" s="133">
        <f>SUM(TableC[[#This Row],[State &amp; Local Funding]:[Federal 
Funding]])</f>
        <v>9110551.8475801498</v>
      </c>
      <c r="U47" s="121">
        <f>IFERROR(TableC[[#This Row],[State &amp; Local Funding]]/SUM(TableB[[#This Row],[K-12 Enrollment]:[Pre-K
Enrollment]]),"")</f>
        <v>15389.864685365237</v>
      </c>
      <c r="V47" s="121">
        <f>IFERROR(TableC[[#This Row],[Federal 
Funding]]/SUM(TableB[[#This Row],[K-12 Enrollment]:[Pre-K
Enrollment]]),"")</f>
        <v>1235.2299270072992</v>
      </c>
      <c r="W47" s="65">
        <f>IFERROR(CentralCostperPupil*SUM(TableB[[#This Row],[K-12 Enrollment]:[Pre-K
Enrollment]]),"")</f>
        <v>3657351.7616308709</v>
      </c>
      <c r="X47" s="65">
        <f t="shared" si="5"/>
        <v>12767903.60921102</v>
      </c>
      <c r="Y47" s="131">
        <f>IFERROR(TableC[[#This Row],[Total School Allocation w/ Central District Costs]]/SUM(TableB[[#This Row],[K-12 Enrollment]:[Pre-K
Enrollment]]),"")</f>
        <v>23299.094177392373</v>
      </c>
    </row>
    <row r="48" spans="1:25" s="3" customFormat="1" ht="15" x14ac:dyDescent="0.3">
      <c r="A48" s="156" t="str">
        <f>IF(ISBLANK(TableB[[#This Row],[BEDS Code]]),"",TableB[[#This Row],[BEDS Code]])</f>
        <v>331400010050</v>
      </c>
      <c r="B48" s="134" t="str">
        <f>IF(ISBLANK(TableB[[#This Row],[School Name]]),"",TableB[[#This Row],[School Name]])</f>
        <v>J.H.S. 050 John D. Wells</v>
      </c>
      <c r="C48" s="156" t="str">
        <f>IF(ISBLANK(TableB[[#This Row],[Local School Code]]),"",TableB[[#This Row],[Local School Code]])</f>
        <v>K050</v>
      </c>
      <c r="D48" s="132">
        <v>2546141</v>
      </c>
      <c r="E48" s="132">
        <v>1522150</v>
      </c>
      <c r="F48" s="65">
        <f>IFERROR(SUM(TableC[[#This Row],[Classroom Teachers]:[All Other Salaries]])*'Part-A'!$C$92,0)</f>
        <v>2476999.3496181588</v>
      </c>
      <c r="G48" s="16">
        <v>0</v>
      </c>
      <c r="H48" s="16">
        <v>164228</v>
      </c>
      <c r="I48" s="133">
        <f t="shared" si="3"/>
        <v>6709518.3496181592</v>
      </c>
      <c r="J48" s="132">
        <v>4662807.3244415149</v>
      </c>
      <c r="K48" s="132">
        <v>0</v>
      </c>
      <c r="L48" s="132">
        <v>1513984.0459499764</v>
      </c>
      <c r="M48" s="132">
        <v>0</v>
      </c>
      <c r="N48" s="132">
        <v>464016.30829622847</v>
      </c>
      <c r="O48" s="132">
        <v>1800</v>
      </c>
      <c r="P48" s="132">
        <v>66910.670930439737</v>
      </c>
      <c r="Q48" s="133">
        <f t="shared" si="4"/>
        <v>6709518.3496181602</v>
      </c>
      <c r="R48" s="132">
        <v>6290560.3496181602</v>
      </c>
      <c r="S48" s="132">
        <v>418958</v>
      </c>
      <c r="T48" s="133">
        <f>SUM(TableC[[#This Row],[State &amp; Local Funding]:[Federal 
Funding]])</f>
        <v>6709518.3496181602</v>
      </c>
      <c r="U48" s="121">
        <f>IFERROR(TableC[[#This Row],[State &amp; Local Funding]]/SUM(TableB[[#This Row],[K-12 Enrollment]:[Pre-K
Enrollment]]),"")</f>
        <v>19415.309721043704</v>
      </c>
      <c r="V48" s="121">
        <f>IFERROR(TableC[[#This Row],[Federal 
Funding]]/SUM(TableB[[#This Row],[K-12 Enrollment]:[Pre-K
Enrollment]]),"")</f>
        <v>1293.0802469135801</v>
      </c>
      <c r="W48" s="65">
        <f>IFERROR(CentralCostperPupil*SUM(TableB[[#This Row],[K-12 Enrollment]:[Pre-K
Enrollment]]),"")</f>
        <v>2162375.8590664272</v>
      </c>
      <c r="X48" s="65">
        <f t="shared" si="5"/>
        <v>8871894.2086845879</v>
      </c>
      <c r="Y48" s="131">
        <f>IFERROR(TableC[[#This Row],[Total School Allocation w/ Central District Costs]]/SUM(TableB[[#This Row],[K-12 Enrollment]:[Pre-K
Enrollment]]),"")</f>
        <v>27382.389532977122</v>
      </c>
    </row>
    <row r="49" spans="1:25" s="3" customFormat="1" ht="15" x14ac:dyDescent="0.3">
      <c r="A49" s="156" t="str">
        <f>IF(ISBLANK(TableB[[#This Row],[BEDS Code]]),"",TableB[[#This Row],[BEDS Code]])</f>
        <v>331500010051</v>
      </c>
      <c r="B49" s="134" t="str">
        <f>IF(ISBLANK(TableB[[#This Row],[School Name]]),"",TableB[[#This Row],[School Name]])</f>
        <v>M.S. 51 William Alexander</v>
      </c>
      <c r="C49" s="156" t="str">
        <f>IF(ISBLANK(TableB[[#This Row],[Local School Code]]),"",TableB[[#This Row],[Local School Code]])</f>
        <v>K051</v>
      </c>
      <c r="D49" s="132">
        <v>6427590</v>
      </c>
      <c r="E49" s="132">
        <v>2299541</v>
      </c>
      <c r="F49" s="65">
        <f>IFERROR(SUM(TableC[[#This Row],[Classroom Teachers]:[All Other Salaries]])*'Part-A'!$C$92,0)</f>
        <v>5313557.4153944422</v>
      </c>
      <c r="G49" s="16">
        <v>0</v>
      </c>
      <c r="H49" s="16">
        <v>134208</v>
      </c>
      <c r="I49" s="133">
        <f t="shared" si="3"/>
        <v>14174896.415394442</v>
      </c>
      <c r="J49" s="132">
        <v>8322311.8135194667</v>
      </c>
      <c r="K49" s="132">
        <v>0</v>
      </c>
      <c r="L49" s="132">
        <v>4531258.0786113171</v>
      </c>
      <c r="M49" s="132">
        <v>0</v>
      </c>
      <c r="N49" s="132">
        <v>904258.56613827171</v>
      </c>
      <c r="O49" s="132">
        <v>7077</v>
      </c>
      <c r="P49" s="132">
        <v>409990.95712538605</v>
      </c>
      <c r="Q49" s="133">
        <f t="shared" si="4"/>
        <v>14174896.415394442</v>
      </c>
      <c r="R49" s="132">
        <v>13909363.415394442</v>
      </c>
      <c r="S49" s="132">
        <v>265533</v>
      </c>
      <c r="T49" s="133">
        <f>SUM(TableC[[#This Row],[State &amp; Local Funding]:[Federal 
Funding]])</f>
        <v>14174896.415394442</v>
      </c>
      <c r="U49" s="121">
        <f>IFERROR(TableC[[#This Row],[State &amp; Local Funding]]/SUM(TableB[[#This Row],[K-12 Enrollment]:[Pre-K
Enrollment]]),"")</f>
        <v>12287.423511832547</v>
      </c>
      <c r="V49" s="121">
        <f>IFERROR(TableC[[#This Row],[Federal 
Funding]]/SUM(TableB[[#This Row],[K-12 Enrollment]:[Pre-K
Enrollment]]),"")</f>
        <v>234.56978798586573</v>
      </c>
      <c r="W49" s="65">
        <f>IFERROR(CentralCostperPupil*SUM(TableB[[#This Row],[K-12 Enrollment]:[Pre-K
Enrollment]]),"")</f>
        <v>7554967.5076024551</v>
      </c>
      <c r="X49" s="65">
        <f t="shared" si="5"/>
        <v>21729863.922996897</v>
      </c>
      <c r="Y49" s="131">
        <f>IFERROR(TableC[[#This Row],[Total School Allocation w/ Central District Costs]]/SUM(TableB[[#This Row],[K-12 Enrollment]:[Pre-K
Enrollment]]),"")</f>
        <v>19195.992864838248</v>
      </c>
    </row>
    <row r="50" spans="1:25" s="3" customFormat="1" ht="15" x14ac:dyDescent="0.3">
      <c r="A50" s="156" t="str">
        <f>IF(ISBLANK(TableB[[#This Row],[BEDS Code]]),"",TableB[[#This Row],[BEDS Code]])</f>
        <v>332200010052</v>
      </c>
      <c r="B50" s="134" t="str">
        <f>IF(ISBLANK(TableB[[#This Row],[School Name]]),"",TableB[[#This Row],[School Name]])</f>
        <v>P.S. 052 Sheepshead Bay</v>
      </c>
      <c r="C50" s="156" t="str">
        <f>IF(ISBLANK(TableB[[#This Row],[Local School Code]]),"",TableB[[#This Row],[Local School Code]])</f>
        <v>K052</v>
      </c>
      <c r="D50" s="132">
        <v>5074110</v>
      </c>
      <c r="E50" s="132">
        <v>3075102</v>
      </c>
      <c r="F50" s="65">
        <f>IFERROR(SUM(TableC[[#This Row],[Classroom Teachers]:[All Other Salaries]])*'Part-A'!$C$92,0)</f>
        <v>4961688.5379881859</v>
      </c>
      <c r="G50" s="16">
        <v>0</v>
      </c>
      <c r="H50" s="16">
        <v>143971</v>
      </c>
      <c r="I50" s="133">
        <f t="shared" si="3"/>
        <v>13254871.537988186</v>
      </c>
      <c r="J50" s="132">
        <v>7583488.6327390391</v>
      </c>
      <c r="K50" s="132">
        <v>913369.69963011669</v>
      </c>
      <c r="L50" s="132">
        <v>3869253.1204482145</v>
      </c>
      <c r="M50" s="132">
        <v>80120.149090361112</v>
      </c>
      <c r="N50" s="132">
        <v>640462.65474079759</v>
      </c>
      <c r="O50" s="132">
        <v>4679</v>
      </c>
      <c r="P50" s="132">
        <v>163498.28133965732</v>
      </c>
      <c r="Q50" s="133">
        <f t="shared" si="4"/>
        <v>13254871.537988186</v>
      </c>
      <c r="R50" s="132">
        <v>12205209.537988186</v>
      </c>
      <c r="S50" s="132">
        <v>1049662</v>
      </c>
      <c r="T50" s="133">
        <f>SUM(TableC[[#This Row],[State &amp; Local Funding]:[Federal 
Funding]])</f>
        <v>13254871.537988186</v>
      </c>
      <c r="U50" s="121">
        <f>IFERROR(TableC[[#This Row],[State &amp; Local Funding]]/SUM(TableB[[#This Row],[K-12 Enrollment]:[Pre-K
Enrollment]]),"")</f>
        <v>15708.120383511179</v>
      </c>
      <c r="V50" s="121">
        <f>IFERROR(TableC[[#This Row],[Federal 
Funding]]/SUM(TableB[[#This Row],[K-12 Enrollment]:[Pre-K
Enrollment]]),"")</f>
        <v>1350.916344916345</v>
      </c>
      <c r="W50" s="65">
        <f>IFERROR(CentralCostperPupil*SUM(TableB[[#This Row],[K-12 Enrollment]:[Pre-K
Enrollment]]),"")</f>
        <v>5185697.6620204132</v>
      </c>
      <c r="X50" s="65">
        <f t="shared" si="5"/>
        <v>18440569.200008601</v>
      </c>
      <c r="Y50" s="131">
        <f>IFERROR(TableC[[#This Row],[Total School Allocation w/ Central District Costs]]/SUM(TableB[[#This Row],[K-12 Enrollment]:[Pre-K
Enrollment]]),"")</f>
        <v>23733.036293447363</v>
      </c>
    </row>
    <row r="51" spans="1:25" s="3" customFormat="1" ht="15" x14ac:dyDescent="0.3">
      <c r="A51" s="156" t="str">
        <f>IF(ISBLANK(TableB[[#This Row],[BEDS Code]]),"",TableB[[#This Row],[BEDS Code]])</f>
        <v>307500013053</v>
      </c>
      <c r="B51" s="134" t="str">
        <f>IF(ISBLANK(TableB[[#This Row],[School Name]]),"",TableB[[#This Row],[School Name]])</f>
        <v>P.S. K053</v>
      </c>
      <c r="C51" s="156" t="str">
        <f>IF(ISBLANK(TableB[[#This Row],[Local School Code]]),"",TableB[[#This Row],[Local School Code]])</f>
        <v>K053</v>
      </c>
      <c r="D51" s="132">
        <v>7658375</v>
      </c>
      <c r="E51" s="132">
        <v>12263006</v>
      </c>
      <c r="F51" s="65">
        <f>IFERROR(SUM(TableC[[#This Row],[Classroom Teachers]:[All Other Salaries]])*'Part-A'!$C$92,0)</f>
        <v>12129232.589432649</v>
      </c>
      <c r="G51" s="16">
        <v>0</v>
      </c>
      <c r="H51" s="16">
        <v>179637</v>
      </c>
      <c r="I51" s="133">
        <f t="shared" si="3"/>
        <v>32230250.589432649</v>
      </c>
      <c r="J51" s="132">
        <v>0</v>
      </c>
      <c r="K51" s="132">
        <v>0</v>
      </c>
      <c r="L51" s="132">
        <v>31069139.930111714</v>
      </c>
      <c r="M51" s="132">
        <v>0</v>
      </c>
      <c r="N51" s="132">
        <v>1161110.6593209347</v>
      </c>
      <c r="O51" s="132">
        <v>0</v>
      </c>
      <c r="P51" s="132">
        <v>0</v>
      </c>
      <c r="Q51" s="133">
        <f t="shared" si="4"/>
        <v>32230250.589432649</v>
      </c>
      <c r="R51" s="132">
        <v>32001502.589432649</v>
      </c>
      <c r="S51" s="132">
        <v>228748</v>
      </c>
      <c r="T51" s="133">
        <f>SUM(TableC[[#This Row],[State &amp; Local Funding]:[Federal 
Funding]])</f>
        <v>32230250.589432649</v>
      </c>
      <c r="U51" s="121">
        <f>IFERROR(TableC[[#This Row],[State &amp; Local Funding]]/SUM(TableB[[#This Row],[K-12 Enrollment]:[Pre-K
Enrollment]]),"")</f>
        <v>66808.982441404281</v>
      </c>
      <c r="V51" s="121">
        <f>IFERROR(TableC[[#This Row],[Federal 
Funding]]/SUM(TableB[[#This Row],[K-12 Enrollment]:[Pre-K
Enrollment]]),"")</f>
        <v>477.55323590814197</v>
      </c>
      <c r="W51" s="65">
        <f>IFERROR(CentralCostperPupil*SUM(TableB[[#This Row],[K-12 Enrollment]:[Pre-K
Enrollment]]),"")</f>
        <v>3196845.791644502</v>
      </c>
      <c r="X51" s="65">
        <f t="shared" si="5"/>
        <v>35427096.381077148</v>
      </c>
      <c r="Y51" s="131">
        <f>IFERROR(TableC[[#This Row],[Total School Allocation w/ Central District Costs]]/SUM(TableB[[#This Row],[K-12 Enrollment]:[Pre-K
Enrollment]]),"")</f>
        <v>73960.535242332247</v>
      </c>
    </row>
    <row r="52" spans="1:25" s="3" customFormat="1" ht="15" x14ac:dyDescent="0.3">
      <c r="A52" s="156" t="str">
        <f>IF(ISBLANK(TableB[[#This Row],[BEDS Code]]),"",TableB[[#This Row],[BEDS Code]])</f>
        <v>331300010054</v>
      </c>
      <c r="B52" s="134" t="str">
        <f>IF(ISBLANK(TableB[[#This Row],[School Name]]),"",TableB[[#This Row],[School Name]])</f>
        <v>P.S. 054 Samuel C. Barnes</v>
      </c>
      <c r="C52" s="156" t="str">
        <f>IF(ISBLANK(TableB[[#This Row],[Local School Code]]),"",TableB[[#This Row],[Local School Code]])</f>
        <v>K054</v>
      </c>
      <c r="D52" s="132">
        <v>1970602</v>
      </c>
      <c r="E52" s="132">
        <v>937426</v>
      </c>
      <c r="F52" s="65">
        <f>IFERROR(SUM(TableC[[#This Row],[Classroom Teachers]:[All Other Salaries]])*'Part-A'!$C$92,0)</f>
        <v>1770567.4113949554</v>
      </c>
      <c r="G52" s="16">
        <v>0</v>
      </c>
      <c r="H52" s="16">
        <v>76817</v>
      </c>
      <c r="I52" s="133">
        <f t="shared" si="3"/>
        <v>4755412.4113949556</v>
      </c>
      <c r="J52" s="132">
        <v>2063926.306278877</v>
      </c>
      <c r="K52" s="132">
        <v>860423.58871206956</v>
      </c>
      <c r="L52" s="132">
        <v>1168540.3745234711</v>
      </c>
      <c r="M52" s="132">
        <v>172084.71774241389</v>
      </c>
      <c r="N52" s="132">
        <v>469227.38966735289</v>
      </c>
      <c r="O52" s="132">
        <v>1109</v>
      </c>
      <c r="P52" s="132">
        <v>20101.034470771454</v>
      </c>
      <c r="Q52" s="133">
        <f t="shared" si="4"/>
        <v>4755412.4113949556</v>
      </c>
      <c r="R52" s="132">
        <v>4439801.4113949556</v>
      </c>
      <c r="S52" s="132">
        <v>315611</v>
      </c>
      <c r="T52" s="133">
        <f>SUM(TableC[[#This Row],[State &amp; Local Funding]:[Federal 
Funding]])</f>
        <v>4755412.4113949556</v>
      </c>
      <c r="U52" s="121">
        <f>IFERROR(TableC[[#This Row],[State &amp; Local Funding]]/SUM(TableB[[#This Row],[K-12 Enrollment]:[Pre-K
Enrollment]]),"")</f>
        <v>20650.239122767234</v>
      </c>
      <c r="V52" s="121">
        <f>IFERROR(TableC[[#This Row],[Federal 
Funding]]/SUM(TableB[[#This Row],[K-12 Enrollment]:[Pre-K
Enrollment]]),"")</f>
        <v>1467.9581395348837</v>
      </c>
      <c r="W52" s="65">
        <f>IFERROR(CentralCostperPupil*SUM(TableB[[#This Row],[K-12 Enrollment]:[Pre-K
Enrollment]]),"")</f>
        <v>1434909.9064792651</v>
      </c>
      <c r="X52" s="65">
        <f t="shared" si="5"/>
        <v>6190322.3178742211</v>
      </c>
      <c r="Y52" s="131">
        <f>IFERROR(TableC[[#This Row],[Total School Allocation w/ Central District Costs]]/SUM(TableB[[#This Row],[K-12 Enrollment]:[Pre-K
Enrollment]]),"")</f>
        <v>28792.196827321957</v>
      </c>
    </row>
    <row r="53" spans="1:25" s="3" customFormat="1" ht="15" x14ac:dyDescent="0.3">
      <c r="A53" s="156" t="str">
        <f>IF(ISBLANK(TableB[[#This Row],[BEDS Code]]),"",TableB[[#This Row],[BEDS Code]])</f>
        <v>331300010056</v>
      </c>
      <c r="B53" s="134" t="str">
        <f>IF(ISBLANK(TableB[[#This Row],[School Name]]),"",TableB[[#This Row],[School Name]])</f>
        <v>P.S. 056 Lewis H. Latimer</v>
      </c>
      <c r="C53" s="156" t="str">
        <f>IF(ISBLANK(TableB[[#This Row],[Local School Code]]),"",TableB[[#This Row],[Local School Code]])</f>
        <v>K056</v>
      </c>
      <c r="D53" s="132">
        <v>2157647</v>
      </c>
      <c r="E53" s="132">
        <v>1347248</v>
      </c>
      <c r="F53" s="65">
        <f>IFERROR(SUM(TableC[[#This Row],[Classroom Teachers]:[All Other Salaries]])*'Part-A'!$C$92,0)</f>
        <v>2133972.8734940388</v>
      </c>
      <c r="G53" s="16">
        <v>0</v>
      </c>
      <c r="H53" s="16">
        <v>129038</v>
      </c>
      <c r="I53" s="133">
        <f t="shared" si="3"/>
        <v>5767905.8734940384</v>
      </c>
      <c r="J53" s="132">
        <v>3210830.4875906911</v>
      </c>
      <c r="K53" s="132">
        <v>461293.66342295252</v>
      </c>
      <c r="L53" s="132">
        <v>1721323.4294372504</v>
      </c>
      <c r="M53" s="132">
        <v>32949.547387353748</v>
      </c>
      <c r="N53" s="132">
        <v>235261.25897442285</v>
      </c>
      <c r="O53" s="132">
        <v>1252</v>
      </c>
      <c r="P53" s="132">
        <v>104995.48668136833</v>
      </c>
      <c r="Q53" s="133">
        <f t="shared" si="4"/>
        <v>5767905.8734940393</v>
      </c>
      <c r="R53" s="132">
        <v>5331374.8734940393</v>
      </c>
      <c r="S53" s="132">
        <v>436531</v>
      </c>
      <c r="T53" s="133">
        <f>SUM(TableC[[#This Row],[State &amp; Local Funding]:[Federal 
Funding]])</f>
        <v>5767905.8734940393</v>
      </c>
      <c r="U53" s="121">
        <f>IFERROR(TableC[[#This Row],[State &amp; Local Funding]]/SUM(TableB[[#This Row],[K-12 Enrollment]:[Pre-K
Enrollment]]),"")</f>
        <v>21672.255583309103</v>
      </c>
      <c r="V53" s="121">
        <f>IFERROR(TableC[[#This Row],[Federal 
Funding]]/SUM(TableB[[#This Row],[K-12 Enrollment]:[Pre-K
Enrollment]]),"")</f>
        <v>1774.5162601626016</v>
      </c>
      <c r="W53" s="65">
        <f>IFERROR(CentralCostperPupil*SUM(TableB[[#This Row],[K-12 Enrollment]:[Pre-K
Enrollment]]),"")</f>
        <v>1641803.89299488</v>
      </c>
      <c r="X53" s="65">
        <f t="shared" si="5"/>
        <v>7409709.766488919</v>
      </c>
      <c r="Y53" s="131">
        <f>IFERROR(TableC[[#This Row],[Total School Allocation w/ Central District Costs]]/SUM(TableB[[#This Row],[K-12 Enrollment]:[Pre-K
Enrollment]]),"")</f>
        <v>30120.771408491542</v>
      </c>
    </row>
    <row r="54" spans="1:25" s="3" customFormat="1" ht="15" x14ac:dyDescent="0.3">
      <c r="A54" s="156" t="str">
        <f>IF(ISBLANK(TableB[[#This Row],[BEDS Code]]),"",TableB[[#This Row],[BEDS Code]])</f>
        <v>331600010057</v>
      </c>
      <c r="B54" s="134" t="str">
        <f>IF(ISBLANK(TableB[[#This Row],[School Name]]),"",TableB[[#This Row],[School Name]])</f>
        <v>J.H.S. 057 Whitelaw Reid</v>
      </c>
      <c r="C54" s="156" t="str">
        <f>IF(ISBLANK(TableB[[#This Row],[Local School Code]]),"",TableB[[#This Row],[Local School Code]])</f>
        <v>K057</v>
      </c>
      <c r="D54" s="132">
        <v>1266407</v>
      </c>
      <c r="E54" s="132">
        <v>1290154</v>
      </c>
      <c r="F54" s="65">
        <f>IFERROR(SUM(TableC[[#This Row],[Classroom Teachers]:[All Other Salaries]])*'Part-A'!$C$92,0)</f>
        <v>1556574.9682751675</v>
      </c>
      <c r="G54" s="16">
        <v>0</v>
      </c>
      <c r="H54" s="16">
        <v>28617</v>
      </c>
      <c r="I54" s="133">
        <f t="shared" si="3"/>
        <v>4141752.9682751675</v>
      </c>
      <c r="J54" s="132">
        <v>2203901.582546426</v>
      </c>
      <c r="K54" s="132">
        <v>0</v>
      </c>
      <c r="L54" s="132">
        <v>1343395.540589774</v>
      </c>
      <c r="M54" s="132">
        <v>0</v>
      </c>
      <c r="N54" s="132">
        <v>433579.98925364367</v>
      </c>
      <c r="O54" s="132">
        <v>1234</v>
      </c>
      <c r="P54" s="132">
        <v>159641.8558853241</v>
      </c>
      <c r="Q54" s="133">
        <f t="shared" si="4"/>
        <v>4141752.968275168</v>
      </c>
      <c r="R54" s="132">
        <v>3773065.968275168</v>
      </c>
      <c r="S54" s="132">
        <v>368687</v>
      </c>
      <c r="T54" s="133">
        <f>SUM(TableC[[#This Row],[State &amp; Local Funding]:[Federal 
Funding]])</f>
        <v>4141752.968275168</v>
      </c>
      <c r="U54" s="121">
        <f>IFERROR(TableC[[#This Row],[State &amp; Local Funding]]/SUM(TableB[[#This Row],[K-12 Enrollment]:[Pre-K
Enrollment]]),"")</f>
        <v>23006.499806555901</v>
      </c>
      <c r="V54" s="121">
        <f>IFERROR(TableC[[#This Row],[Federal 
Funding]]/SUM(TableB[[#This Row],[K-12 Enrollment]:[Pre-K
Enrollment]]),"")</f>
        <v>2248.0914634146343</v>
      </c>
      <c r="W54" s="65">
        <f>IFERROR(CentralCostperPupil*SUM(TableB[[#This Row],[K-12 Enrollment]:[Pre-K
Enrollment]]),"")</f>
        <v>1094535.9286632533</v>
      </c>
      <c r="X54" s="65">
        <f t="shared" si="5"/>
        <v>5236288.8969384208</v>
      </c>
      <c r="Y54" s="131">
        <f>IFERROR(TableC[[#This Row],[Total School Allocation w/ Central District Costs]]/SUM(TableB[[#This Row],[K-12 Enrollment]:[Pre-K
Enrollment]]),"")</f>
        <v>31928.590834990369</v>
      </c>
    </row>
    <row r="55" spans="1:25" s="3" customFormat="1" ht="15" x14ac:dyDescent="0.3">
      <c r="A55" s="156" t="str">
        <f>IF(ISBLANK(TableB[[#This Row],[BEDS Code]]),"",TableB[[#This Row],[BEDS Code]])</f>
        <v>331500010058</v>
      </c>
      <c r="B55" s="134" t="str">
        <f>IF(ISBLANK(TableB[[#This Row],[School Name]]),"",TableB[[#This Row],[School Name]])</f>
        <v>P.S. 058 The Carroll</v>
      </c>
      <c r="C55" s="156" t="str">
        <f>IF(ISBLANK(TableB[[#This Row],[Local School Code]]),"",TableB[[#This Row],[Local School Code]])</f>
        <v>K058</v>
      </c>
      <c r="D55" s="132">
        <v>5170802</v>
      </c>
      <c r="E55" s="132">
        <v>2057331</v>
      </c>
      <c r="F55" s="65">
        <f>IFERROR(SUM(TableC[[#This Row],[Classroom Teachers]:[All Other Salaries]])*'Part-A'!$C$92,0)</f>
        <v>4400884.9760141419</v>
      </c>
      <c r="G55" s="16">
        <v>0</v>
      </c>
      <c r="H55" s="16">
        <v>79038</v>
      </c>
      <c r="I55" s="133">
        <f t="shared" si="3"/>
        <v>11708055.976014141</v>
      </c>
      <c r="J55" s="132">
        <v>7023192.3322673058</v>
      </c>
      <c r="K55" s="132">
        <v>665954.89239337912</v>
      </c>
      <c r="L55" s="132">
        <v>3477535.2034185263</v>
      </c>
      <c r="M55" s="132">
        <v>30270.676926971777</v>
      </c>
      <c r="N55" s="132">
        <v>429044.6269859068</v>
      </c>
      <c r="O55" s="132">
        <v>5850</v>
      </c>
      <c r="P55" s="132">
        <v>76208.244022050771</v>
      </c>
      <c r="Q55" s="133">
        <f t="shared" si="4"/>
        <v>11708055.976014143</v>
      </c>
      <c r="R55" s="132">
        <v>11274092.976014143</v>
      </c>
      <c r="S55" s="132">
        <v>433963</v>
      </c>
      <c r="T55" s="133">
        <f>SUM(TableC[[#This Row],[State &amp; Local Funding]:[Federal 
Funding]])</f>
        <v>11708055.976014143</v>
      </c>
      <c r="U55" s="121">
        <f>IFERROR(TableC[[#This Row],[State &amp; Local Funding]]/SUM(TableB[[#This Row],[K-12 Enrollment]:[Pre-K
Enrollment]]),"")</f>
        <v>11646.79026447742</v>
      </c>
      <c r="V55" s="121">
        <f>IFERROR(TableC[[#This Row],[Federal 
Funding]]/SUM(TableB[[#This Row],[K-12 Enrollment]:[Pre-K
Enrollment]]),"")</f>
        <v>448.30888429752065</v>
      </c>
      <c r="W55" s="65">
        <f>IFERROR(CentralCostperPupil*SUM(TableB[[#This Row],[K-12 Enrollment]:[Pre-K
Enrollment]]),"")</f>
        <v>6460431.5789392022</v>
      </c>
      <c r="X55" s="65">
        <f t="shared" si="5"/>
        <v>18168487.554953344</v>
      </c>
      <c r="Y55" s="131">
        <f>IFERROR(TableC[[#This Row],[Total School Allocation w/ Central District Costs]]/SUM(TableB[[#This Row],[K-12 Enrollment]:[Pre-K
Enrollment]]),"")</f>
        <v>18769.098713794778</v>
      </c>
    </row>
    <row r="56" spans="1:25" s="3" customFormat="1" ht="15" x14ac:dyDescent="0.3">
      <c r="A56" s="156" t="str">
        <f>IF(ISBLANK(TableB[[#This Row],[BEDS Code]]),"",TableB[[#This Row],[BEDS Code]])</f>
        <v>331400010059</v>
      </c>
      <c r="B56" s="134" t="str">
        <f>IF(ISBLANK(TableB[[#This Row],[School Name]]),"",TableB[[#This Row],[School Name]])</f>
        <v>P.S. 059 William Floyd</v>
      </c>
      <c r="C56" s="156" t="str">
        <f>IF(ISBLANK(TableB[[#This Row],[Local School Code]]),"",TableB[[#This Row],[Local School Code]])</f>
        <v>K059</v>
      </c>
      <c r="D56" s="132">
        <v>2402406</v>
      </c>
      <c r="E56" s="132">
        <v>1289872</v>
      </c>
      <c r="F56" s="65">
        <f>IFERROR(SUM(TableC[[#This Row],[Classroom Teachers]:[All Other Salaries]])*'Part-A'!$C$92,0)</f>
        <v>2248061.9514703928</v>
      </c>
      <c r="G56" s="16">
        <v>0</v>
      </c>
      <c r="H56" s="16">
        <v>64690</v>
      </c>
      <c r="I56" s="133">
        <f t="shared" si="3"/>
        <v>6005029.9514703928</v>
      </c>
      <c r="J56" s="132">
        <v>2697129.5872983062</v>
      </c>
      <c r="K56" s="132">
        <v>499829.27100837033</v>
      </c>
      <c r="L56" s="132">
        <v>2207708.0173304551</v>
      </c>
      <c r="M56" s="132">
        <v>17235.492103736906</v>
      </c>
      <c r="N56" s="132">
        <v>421722.72784420027</v>
      </c>
      <c r="O56" s="132">
        <v>1763</v>
      </c>
      <c r="P56" s="132">
        <v>159641.8558853241</v>
      </c>
      <c r="Q56" s="133">
        <f t="shared" si="4"/>
        <v>6005029.9514703928</v>
      </c>
      <c r="R56" s="132">
        <v>5474952.9514703928</v>
      </c>
      <c r="S56" s="132">
        <v>530077</v>
      </c>
      <c r="T56" s="133">
        <f>SUM(TableC[[#This Row],[State &amp; Local Funding]:[Federal 
Funding]])</f>
        <v>6005029.9514703928</v>
      </c>
      <c r="U56" s="121">
        <f>IFERROR(TableC[[#This Row],[State &amp; Local Funding]]/SUM(TableB[[#This Row],[K-12 Enrollment]:[Pre-K
Enrollment]]),"")</f>
        <v>18622.288950579568</v>
      </c>
      <c r="V56" s="121">
        <f>IFERROR(TableC[[#This Row],[Federal 
Funding]]/SUM(TableB[[#This Row],[K-12 Enrollment]:[Pre-K
Enrollment]]),"")</f>
        <v>1802.9829931972788</v>
      </c>
      <c r="W56" s="65">
        <f>IFERROR(CentralCostperPupil*SUM(TableB[[#This Row],[K-12 Enrollment]:[Pre-K
Enrollment]]),"")</f>
        <v>1962155.8721158321</v>
      </c>
      <c r="X56" s="65">
        <f t="shared" si="5"/>
        <v>7967185.8235862246</v>
      </c>
      <c r="Y56" s="131">
        <f>IFERROR(TableC[[#This Row],[Total School Allocation w/ Central District Costs]]/SUM(TableB[[#This Row],[K-12 Enrollment]:[Pre-K
Enrollment]]),"")</f>
        <v>27099.271508796683</v>
      </c>
    </row>
    <row r="57" spans="1:25" s="3" customFormat="1" ht="15" x14ac:dyDescent="0.3">
      <c r="A57" s="156" t="str">
        <f>IF(ISBLANK(TableB[[#This Row],[BEDS Code]]),"",TableB[[#This Row],[BEDS Code]])</f>
        <v>331700010061</v>
      </c>
      <c r="B57" s="134" t="str">
        <f>IF(ISBLANK(TableB[[#This Row],[School Name]]),"",TableB[[#This Row],[School Name]])</f>
        <v>M.S. 061 Dr. Gladstone H. Atwell</v>
      </c>
      <c r="C57" s="156" t="str">
        <f>IF(ISBLANK(TableB[[#This Row],[Local School Code]]),"",TableB[[#This Row],[Local School Code]])</f>
        <v>K061</v>
      </c>
      <c r="D57" s="132">
        <v>4150604</v>
      </c>
      <c r="E57" s="132">
        <v>2443712</v>
      </c>
      <c r="F57" s="65">
        <f>IFERROR(SUM(TableC[[#This Row],[Classroom Teachers]:[All Other Salaries]])*'Part-A'!$C$92,0)</f>
        <v>4014982.3213670352</v>
      </c>
      <c r="G57" s="16">
        <v>0</v>
      </c>
      <c r="H57" s="16">
        <v>315670</v>
      </c>
      <c r="I57" s="133">
        <f t="shared" si="3"/>
        <v>10924968.321367035</v>
      </c>
      <c r="J57" s="132">
        <v>7107033.4728493337</v>
      </c>
      <c r="K57" s="132">
        <v>0</v>
      </c>
      <c r="L57" s="132">
        <v>2637389.5793018858</v>
      </c>
      <c r="M57" s="132">
        <v>0</v>
      </c>
      <c r="N57" s="132">
        <v>1046071.090824213</v>
      </c>
      <c r="O57" s="132">
        <v>4498</v>
      </c>
      <c r="P57" s="132">
        <v>129976.17839160272</v>
      </c>
      <c r="Q57" s="133">
        <f t="shared" si="4"/>
        <v>10924968.321367035</v>
      </c>
      <c r="R57" s="132">
        <v>9833420.3213670347</v>
      </c>
      <c r="S57" s="132">
        <v>1091548</v>
      </c>
      <c r="T57" s="133">
        <f>SUM(TableC[[#This Row],[State &amp; Local Funding]:[Federal 
Funding]])</f>
        <v>10924968.321367035</v>
      </c>
      <c r="U57" s="121">
        <f>IFERROR(TableC[[#This Row],[State &amp; Local Funding]]/SUM(TableB[[#This Row],[K-12 Enrollment]:[Pre-K
Enrollment]]),"")</f>
        <v>16610.507299606477</v>
      </c>
      <c r="V57" s="121">
        <f>IFERROR(TableC[[#This Row],[Federal 
Funding]]/SUM(TableB[[#This Row],[K-12 Enrollment]:[Pre-K
Enrollment]]),"")</f>
        <v>1843.831081081081</v>
      </c>
      <c r="W57" s="65">
        <f>IFERROR(CentralCostperPupil*SUM(TableB[[#This Row],[K-12 Enrollment]:[Pre-K
Enrollment]]),"")</f>
        <v>3951007.7424917435</v>
      </c>
      <c r="X57" s="65">
        <f t="shared" si="5"/>
        <v>14875976.063858777</v>
      </c>
      <c r="Y57" s="131">
        <f>IFERROR(TableC[[#This Row],[Total School Allocation w/ Central District Costs]]/SUM(TableB[[#This Row],[K-12 Enrollment]:[Pre-K
Enrollment]]),"")</f>
        <v>25128.337945707393</v>
      </c>
    </row>
    <row r="58" spans="1:25" s="3" customFormat="1" ht="15" x14ac:dyDescent="0.3">
      <c r="A58" s="156" t="str">
        <f>IF(ISBLANK(TableB[[#This Row],[BEDS Code]]),"",TableB[[#This Row],[BEDS Code]])</f>
        <v>332000010062</v>
      </c>
      <c r="B58" s="134" t="str">
        <f>IF(ISBLANK(TableB[[#This Row],[School Name]]),"",TableB[[#This Row],[School Name]])</f>
        <v>J.H.S. 062 Ditmas</v>
      </c>
      <c r="C58" s="156" t="str">
        <f>IF(ISBLANK(TableB[[#This Row],[Local School Code]]),"",TableB[[#This Row],[Local School Code]])</f>
        <v>K062</v>
      </c>
      <c r="D58" s="132">
        <v>7700440</v>
      </c>
      <c r="E58" s="132">
        <v>3410755</v>
      </c>
      <c r="F58" s="65">
        <f>IFERROR(SUM(TableC[[#This Row],[Classroom Teachers]:[All Other Salaries]])*'Part-A'!$C$92,0)</f>
        <v>6765106.7213433199</v>
      </c>
      <c r="G58" s="16">
        <v>0</v>
      </c>
      <c r="H58" s="16">
        <v>566258</v>
      </c>
      <c r="I58" s="133">
        <f t="shared" si="3"/>
        <v>18442559.72134332</v>
      </c>
      <c r="J58" s="132">
        <v>12645892.786430769</v>
      </c>
      <c r="K58" s="132">
        <v>0</v>
      </c>
      <c r="L58" s="132">
        <v>4605863.9030453349</v>
      </c>
      <c r="M58" s="132">
        <v>0</v>
      </c>
      <c r="N58" s="132">
        <v>874060.35763688071</v>
      </c>
      <c r="O58" s="132">
        <v>7495</v>
      </c>
      <c r="P58" s="132">
        <v>309247.67423033505</v>
      </c>
      <c r="Q58" s="133">
        <f t="shared" si="4"/>
        <v>18442559.721343316</v>
      </c>
      <c r="R58" s="132">
        <v>16916892.721343316</v>
      </c>
      <c r="S58" s="132">
        <v>1525667</v>
      </c>
      <c r="T58" s="133">
        <f>SUM(TableC[[#This Row],[State &amp; Local Funding]:[Federal 
Funding]])</f>
        <v>18442559.721343316</v>
      </c>
      <c r="U58" s="121">
        <f>IFERROR(TableC[[#This Row],[State &amp; Local Funding]]/SUM(TableB[[#This Row],[K-12 Enrollment]:[Pre-K
Enrollment]]),"")</f>
        <v>13946.325409186575</v>
      </c>
      <c r="V58" s="121">
        <f>IFERROR(TableC[[#This Row],[Federal 
Funding]]/SUM(TableB[[#This Row],[K-12 Enrollment]:[Pre-K
Enrollment]]),"")</f>
        <v>1257.7633965375103</v>
      </c>
      <c r="W58" s="65">
        <f>IFERROR(CentralCostperPupil*SUM(TableB[[#This Row],[K-12 Enrollment]:[Pre-K
Enrollment]]),"")</f>
        <v>8095561.4723690627</v>
      </c>
      <c r="X58" s="65">
        <f t="shared" si="5"/>
        <v>26538121.19371238</v>
      </c>
      <c r="Y58" s="131">
        <f>IFERROR(TableC[[#This Row],[Total School Allocation w/ Central District Costs]]/SUM(TableB[[#This Row],[K-12 Enrollment]:[Pre-K
Enrollment]]),"")</f>
        <v>21878.088370743924</v>
      </c>
    </row>
    <row r="59" spans="1:25" s="3" customFormat="1" ht="15" x14ac:dyDescent="0.3">
      <c r="A59" s="156" t="str">
        <f>IF(ISBLANK(TableB[[#This Row],[BEDS Code]]),"",TableB[[#This Row],[BEDS Code]])</f>
        <v>331900010065</v>
      </c>
      <c r="B59" s="134" t="str">
        <f>IF(ISBLANK(TableB[[#This Row],[School Name]]),"",TableB[[#This Row],[School Name]])</f>
        <v>P.S. 065</v>
      </c>
      <c r="C59" s="156" t="str">
        <f>IF(ISBLANK(TableB[[#This Row],[Local School Code]]),"",TableB[[#This Row],[Local School Code]])</f>
        <v>K065</v>
      </c>
      <c r="D59" s="132">
        <v>2973384</v>
      </c>
      <c r="E59" s="132">
        <v>1439824</v>
      </c>
      <c r="F59" s="65">
        <f>IFERROR(SUM(TableC[[#This Row],[Classroom Teachers]:[All Other Salaries]])*'Part-A'!$C$92,0)</f>
        <v>2687003.7924351171</v>
      </c>
      <c r="G59" s="16">
        <v>0</v>
      </c>
      <c r="H59" s="16">
        <v>415079</v>
      </c>
      <c r="I59" s="133">
        <f t="shared" si="3"/>
        <v>7515290.7924351171</v>
      </c>
      <c r="J59" s="132">
        <v>5660214.5596944317</v>
      </c>
      <c r="K59" s="132">
        <v>0</v>
      </c>
      <c r="L59" s="132">
        <v>1262285.1153581473</v>
      </c>
      <c r="M59" s="132">
        <v>0</v>
      </c>
      <c r="N59" s="132">
        <v>487243.34804767137</v>
      </c>
      <c r="O59" s="132">
        <v>3844</v>
      </c>
      <c r="P59" s="132">
        <v>101703.76933486614</v>
      </c>
      <c r="Q59" s="133">
        <f t="shared" si="4"/>
        <v>7515290.7924351171</v>
      </c>
      <c r="R59" s="132">
        <v>6914979.7924351171</v>
      </c>
      <c r="S59" s="132">
        <v>600311</v>
      </c>
      <c r="T59" s="133">
        <f>SUM(TableC[[#This Row],[State &amp; Local Funding]:[Federal 
Funding]])</f>
        <v>7515290.7924351171</v>
      </c>
      <c r="U59" s="121">
        <f>IFERROR(TableC[[#This Row],[State &amp; Local Funding]]/SUM(TableB[[#This Row],[K-12 Enrollment]:[Pre-K
Enrollment]]),"")</f>
        <v>11720.304732940876</v>
      </c>
      <c r="V59" s="121">
        <f>IFERROR(TableC[[#This Row],[Federal 
Funding]]/SUM(TableB[[#This Row],[K-12 Enrollment]:[Pre-K
Enrollment]]),"")</f>
        <v>1017.4762711864407</v>
      </c>
      <c r="W59" s="65">
        <f>IFERROR(CentralCostperPupil*SUM(TableB[[#This Row],[K-12 Enrollment]:[Pre-K
Enrollment]]),"")</f>
        <v>3937659.7433617041</v>
      </c>
      <c r="X59" s="65">
        <f t="shared" si="5"/>
        <v>11452950.535796821</v>
      </c>
      <c r="Y59" s="131">
        <f>IFERROR(TableC[[#This Row],[Total School Allocation w/ Central District Costs]]/SUM(TableB[[#This Row],[K-12 Enrollment]:[Pre-K
Enrollment]]),"")</f>
        <v>19411.780569147155</v>
      </c>
    </row>
    <row r="60" spans="1:25" s="3" customFormat="1" ht="15" x14ac:dyDescent="0.3">
      <c r="A60" s="156" t="str">
        <f>IF(ISBLANK(TableB[[#This Row],[BEDS Code]]),"",TableB[[#This Row],[BEDS Code]])</f>
        <v>331800010066</v>
      </c>
      <c r="B60" s="134" t="str">
        <f>IF(ISBLANK(TableB[[#This Row],[School Name]]),"",TableB[[#This Row],[School Name]])</f>
        <v>P.S. 66</v>
      </c>
      <c r="C60" s="156" t="str">
        <f>IF(ISBLANK(TableB[[#This Row],[Local School Code]]),"",TableB[[#This Row],[Local School Code]])</f>
        <v>K066</v>
      </c>
      <c r="D60" s="132">
        <v>4716140</v>
      </c>
      <c r="E60" s="132">
        <v>1771056</v>
      </c>
      <c r="F60" s="65">
        <f>IFERROR(SUM(TableC[[#This Row],[Classroom Teachers]:[All Other Salaries]])*'Part-A'!$C$92,0)</f>
        <v>3949761.7729030494</v>
      </c>
      <c r="G60" s="16">
        <v>0</v>
      </c>
      <c r="H60" s="16">
        <v>114195</v>
      </c>
      <c r="I60" s="133">
        <f t="shared" si="3"/>
        <v>10551152.772903049</v>
      </c>
      <c r="J60" s="132">
        <v>7369729.8046710342</v>
      </c>
      <c r="K60" s="132">
        <v>449763.62972239347</v>
      </c>
      <c r="L60" s="132">
        <v>1764909.3888805953</v>
      </c>
      <c r="M60" s="132">
        <v>15509.090680082532</v>
      </c>
      <c r="N60" s="132">
        <v>715731.32743813808</v>
      </c>
      <c r="O60" s="132">
        <v>4959</v>
      </c>
      <c r="P60" s="132">
        <v>230550.53151080682</v>
      </c>
      <c r="Q60" s="133">
        <f t="shared" si="4"/>
        <v>10551152.772903051</v>
      </c>
      <c r="R60" s="132">
        <v>9954931.7729030512</v>
      </c>
      <c r="S60" s="132">
        <v>596221</v>
      </c>
      <c r="T60" s="133">
        <f>SUM(TableC[[#This Row],[State &amp; Local Funding]:[Federal 
Funding]])</f>
        <v>10551152.772903051</v>
      </c>
      <c r="U60" s="121">
        <f>IFERROR(TableC[[#This Row],[State &amp; Local Funding]]/SUM(TableB[[#This Row],[K-12 Enrollment]:[Pre-K
Enrollment]]),"")</f>
        <v>12381.755936446581</v>
      </c>
      <c r="V60" s="121">
        <f>IFERROR(TableC[[#This Row],[Federal 
Funding]]/SUM(TableB[[#This Row],[K-12 Enrollment]:[Pre-K
Enrollment]]),"")</f>
        <v>741.56840796019901</v>
      </c>
      <c r="W60" s="65">
        <f>IFERROR(CentralCostperPupil*SUM(TableB[[#This Row],[K-12 Enrollment]:[Pre-K
Enrollment]]),"")</f>
        <v>5365895.6502759494</v>
      </c>
      <c r="X60" s="65">
        <f t="shared" si="5"/>
        <v>15917048.423179001</v>
      </c>
      <c r="Y60" s="131">
        <f>IFERROR(TableC[[#This Row],[Total School Allocation w/ Central District Costs]]/SUM(TableB[[#This Row],[K-12 Enrollment]:[Pre-K
Enrollment]]),"")</f>
        <v>19797.323909426617</v>
      </c>
    </row>
    <row r="61" spans="1:25" s="3" customFormat="1" ht="15" x14ac:dyDescent="0.3">
      <c r="A61" s="156" t="str">
        <f>IF(ISBLANK(TableB[[#This Row],[BEDS Code]]),"",TableB[[#This Row],[BEDS Code]])</f>
        <v>331300010067</v>
      </c>
      <c r="B61" s="134" t="str">
        <f>IF(ISBLANK(TableB[[#This Row],[School Name]]),"",TableB[[#This Row],[School Name]])</f>
        <v>P.S. 067 Charles A. Dorsey</v>
      </c>
      <c r="C61" s="156" t="str">
        <f>IF(ISBLANK(TableB[[#This Row],[Local School Code]]),"",TableB[[#This Row],[Local School Code]])</f>
        <v>K067</v>
      </c>
      <c r="D61" s="132">
        <v>1774448</v>
      </c>
      <c r="E61" s="132">
        <v>1267308</v>
      </c>
      <c r="F61" s="65">
        <f>IFERROR(SUM(TableC[[#This Row],[Classroom Teachers]:[All Other Salaries]])*'Part-A'!$C$92,0)</f>
        <v>1851988.3739135503</v>
      </c>
      <c r="G61" s="16">
        <v>0</v>
      </c>
      <c r="H61" s="16">
        <v>206706</v>
      </c>
      <c r="I61" s="133">
        <f t="shared" si="3"/>
        <v>5100450.3739135507</v>
      </c>
      <c r="J61" s="132">
        <v>2614034.3383518229</v>
      </c>
      <c r="K61" s="132">
        <v>213266.41408220952</v>
      </c>
      <c r="L61" s="132">
        <v>1916881.9470864912</v>
      </c>
      <c r="M61" s="132">
        <v>16405.108775554578</v>
      </c>
      <c r="N61" s="132">
        <v>265259.96945481381</v>
      </c>
      <c r="O61" s="132">
        <v>6252</v>
      </c>
      <c r="P61" s="132">
        <v>68350.596162658432</v>
      </c>
      <c r="Q61" s="133">
        <f t="shared" si="4"/>
        <v>5100450.3739135498</v>
      </c>
      <c r="R61" s="132">
        <v>4680681.3739135498</v>
      </c>
      <c r="S61" s="132">
        <v>419769</v>
      </c>
      <c r="T61" s="133">
        <f>SUM(TableC[[#This Row],[State &amp; Local Funding]:[Federal 
Funding]])</f>
        <v>5100450.3739135498</v>
      </c>
      <c r="U61" s="121">
        <f>IFERROR(TableC[[#This Row],[State &amp; Local Funding]]/SUM(TableB[[#This Row],[K-12 Enrollment]:[Pre-K
Enrollment]]),"")</f>
        <v>20803.028328504664</v>
      </c>
      <c r="V61" s="121">
        <f>IFERROR(TableC[[#This Row],[Federal 
Funding]]/SUM(TableB[[#This Row],[K-12 Enrollment]:[Pre-K
Enrollment]]),"")</f>
        <v>1865.64</v>
      </c>
      <c r="W61" s="65">
        <f>IFERROR(CentralCostperPupil*SUM(TableB[[#This Row],[K-12 Enrollment]:[Pre-K
Enrollment]]),"")</f>
        <v>1501649.9021294634</v>
      </c>
      <c r="X61" s="65">
        <f t="shared" si="5"/>
        <v>6602100.2760430127</v>
      </c>
      <c r="Y61" s="131">
        <f>IFERROR(TableC[[#This Row],[Total School Allocation w/ Central District Costs]]/SUM(TableB[[#This Row],[K-12 Enrollment]:[Pre-K
Enrollment]]),"")</f>
        <v>29342.6678935245</v>
      </c>
    </row>
    <row r="62" spans="1:25" s="3" customFormat="1" ht="15" x14ac:dyDescent="0.3">
      <c r="A62" s="156" t="str">
        <f>IF(ISBLANK(TableB[[#This Row],[BEDS Code]]),"",TableB[[#This Row],[BEDS Code]])</f>
        <v>331800010068</v>
      </c>
      <c r="B62" s="134" t="str">
        <f>IF(ISBLANK(TableB[[#This Row],[School Name]]),"",TableB[[#This Row],[School Name]])</f>
        <v>I.S. 068 Isaac Bildersee</v>
      </c>
      <c r="C62" s="156" t="str">
        <f>IF(ISBLANK(TableB[[#This Row],[Local School Code]]),"",TableB[[#This Row],[Local School Code]])</f>
        <v>K068</v>
      </c>
      <c r="D62" s="132">
        <v>3067447</v>
      </c>
      <c r="E62" s="132">
        <v>1085873</v>
      </c>
      <c r="F62" s="65">
        <f>IFERROR(SUM(TableC[[#This Row],[Classroom Teachers]:[All Other Salaries]])*'Part-A'!$C$92,0)</f>
        <v>2528769.6820989675</v>
      </c>
      <c r="G62" s="16">
        <v>0</v>
      </c>
      <c r="H62" s="16">
        <v>61026</v>
      </c>
      <c r="I62" s="133">
        <f t="shared" si="3"/>
        <v>6743115.682098968</v>
      </c>
      <c r="J62" s="132">
        <v>3910078.4984568404</v>
      </c>
      <c r="K62" s="132">
        <v>0</v>
      </c>
      <c r="L62" s="132">
        <v>2113480.4256203999</v>
      </c>
      <c r="M62" s="132">
        <v>0</v>
      </c>
      <c r="N62" s="132">
        <v>452781.67377490649</v>
      </c>
      <c r="O62" s="132">
        <v>2112</v>
      </c>
      <c r="P62" s="132">
        <v>264663.08424682147</v>
      </c>
      <c r="Q62" s="133">
        <f t="shared" si="4"/>
        <v>6743115.6820989689</v>
      </c>
      <c r="R62" s="132">
        <v>6289780.6820989689</v>
      </c>
      <c r="S62" s="132">
        <v>453335</v>
      </c>
      <c r="T62" s="133">
        <f>SUM(TableC[[#This Row],[State &amp; Local Funding]:[Federal 
Funding]])</f>
        <v>6743115.6820989689</v>
      </c>
      <c r="U62" s="121">
        <f>IFERROR(TableC[[#This Row],[State &amp; Local Funding]]/SUM(TableB[[#This Row],[K-12 Enrollment]:[Pre-K
Enrollment]]),"")</f>
        <v>22147.115077813272</v>
      </c>
      <c r="V62" s="121">
        <f>IFERROR(TableC[[#This Row],[Federal 
Funding]]/SUM(TableB[[#This Row],[K-12 Enrollment]:[Pre-K
Enrollment]]),"")</f>
        <v>1596.25</v>
      </c>
      <c r="W62" s="65">
        <f>IFERROR(CentralCostperPupil*SUM(TableB[[#This Row],[K-12 Enrollment]:[Pre-K
Enrollment]]),"")</f>
        <v>1895415.8764656337</v>
      </c>
      <c r="X62" s="65">
        <f t="shared" si="5"/>
        <v>8638531.5585646033</v>
      </c>
      <c r="Y62" s="131">
        <f>IFERROR(TableC[[#This Row],[Total School Allocation w/ Central District Costs]]/SUM(TableB[[#This Row],[K-12 Enrollment]:[Pre-K
Enrollment]]),"")</f>
        <v>30417.364642833109</v>
      </c>
    </row>
    <row r="63" spans="1:25" s="3" customFormat="1" ht="15" x14ac:dyDescent="0.3">
      <c r="A63" s="156" t="str">
        <f>IF(ISBLANK(TableB[[#This Row],[BEDS Code]]),"",TableB[[#This Row],[BEDS Code]])</f>
        <v>332000010069</v>
      </c>
      <c r="B63" s="134" t="str">
        <f>IF(ISBLANK(TableB[[#This Row],[School Name]]),"",TableB[[#This Row],[School Name]])</f>
        <v>P.S. 69 Vincent D. Grippo School</v>
      </c>
      <c r="C63" s="156" t="str">
        <f>IF(ISBLANK(TableB[[#This Row],[Local School Code]]),"",TableB[[#This Row],[Local School Code]])</f>
        <v>K069</v>
      </c>
      <c r="D63" s="132">
        <v>5108779</v>
      </c>
      <c r="E63" s="132">
        <v>1965405</v>
      </c>
      <c r="F63" s="65">
        <f>IFERROR(SUM(TableC[[#This Row],[Classroom Teachers]:[All Other Salaries]])*'Part-A'!$C$92,0)</f>
        <v>4307152.3563774526</v>
      </c>
      <c r="G63" s="16">
        <v>0</v>
      </c>
      <c r="H63" s="16">
        <v>205835</v>
      </c>
      <c r="I63" s="133">
        <f t="shared" si="3"/>
        <v>11587171.356377453</v>
      </c>
      <c r="J63" s="132">
        <v>8699866.9859122019</v>
      </c>
      <c r="K63" s="132">
        <v>0</v>
      </c>
      <c r="L63" s="132">
        <v>2158993.3249435672</v>
      </c>
      <c r="M63" s="132">
        <v>0</v>
      </c>
      <c r="N63" s="132">
        <v>656955.027428478</v>
      </c>
      <c r="O63" s="132">
        <v>4891</v>
      </c>
      <c r="P63" s="132">
        <v>66465.018093205566</v>
      </c>
      <c r="Q63" s="133">
        <f t="shared" si="4"/>
        <v>11587171.356377453</v>
      </c>
      <c r="R63" s="132">
        <v>10541898.356377453</v>
      </c>
      <c r="S63" s="132">
        <v>1045273</v>
      </c>
      <c r="T63" s="133">
        <f>SUM(TableC[[#This Row],[State &amp; Local Funding]:[Federal 
Funding]])</f>
        <v>11587171.356377453</v>
      </c>
      <c r="U63" s="121">
        <f>IFERROR(TableC[[#This Row],[State &amp; Local Funding]]/SUM(TableB[[#This Row],[K-12 Enrollment]:[Pre-K
Enrollment]]),"")</f>
        <v>14265.085732581127</v>
      </c>
      <c r="V63" s="121">
        <f>IFERROR(TableC[[#This Row],[Federal 
Funding]]/SUM(TableB[[#This Row],[K-12 Enrollment]:[Pre-K
Enrollment]]),"")</f>
        <v>1414.4424898511502</v>
      </c>
      <c r="W63" s="65">
        <f>IFERROR(CentralCostperPupil*SUM(TableB[[#This Row],[K-12 Enrollment]:[Pre-K
Enrollment]]),"")</f>
        <v>4932085.6785496594</v>
      </c>
      <c r="X63" s="65">
        <f t="shared" si="5"/>
        <v>16519257.034927111</v>
      </c>
      <c r="Y63" s="131">
        <f>IFERROR(TableC[[#This Row],[Total School Allocation w/ Central District Costs]]/SUM(TableB[[#This Row],[K-12 Enrollment]:[Pre-K
Enrollment]]),"")</f>
        <v>22353.527787452113</v>
      </c>
    </row>
    <row r="64" spans="1:25" s="3" customFormat="1" ht="15" x14ac:dyDescent="0.3">
      <c r="A64" s="156" t="str">
        <f>IF(ISBLANK(TableB[[#This Row],[BEDS Code]]),"",TableB[[#This Row],[BEDS Code]])</f>
        <v>331400011071</v>
      </c>
      <c r="B64" s="134" t="str">
        <f>IF(ISBLANK(TableB[[#This Row],[School Name]]),"",TableB[[#This Row],[School Name]])</f>
        <v>Juan Morel Campos Secondary School</v>
      </c>
      <c r="C64" s="156" t="str">
        <f>IF(ISBLANK(TableB[[#This Row],[Local School Code]]),"",TableB[[#This Row],[Local School Code]])</f>
        <v>K071</v>
      </c>
      <c r="D64" s="132">
        <v>5008010</v>
      </c>
      <c r="E64" s="132">
        <v>3068433</v>
      </c>
      <c r="F64" s="65">
        <f>IFERROR(SUM(TableC[[#This Row],[Classroom Teachers]:[All Other Salaries]])*'Part-A'!$C$92,0)</f>
        <v>4917382.7679062607</v>
      </c>
      <c r="G64" s="16">
        <v>0</v>
      </c>
      <c r="H64" s="16">
        <v>246885</v>
      </c>
      <c r="I64" s="133">
        <f t="shared" si="3"/>
        <v>13240710.76790626</v>
      </c>
      <c r="J64" s="132">
        <v>7698717.734849683</v>
      </c>
      <c r="K64" s="132">
        <v>0</v>
      </c>
      <c r="L64" s="132">
        <v>4403260.7918796353</v>
      </c>
      <c r="M64" s="132">
        <v>0</v>
      </c>
      <c r="N64" s="132">
        <v>760409.23101211945</v>
      </c>
      <c r="O64" s="132">
        <v>3352</v>
      </c>
      <c r="P64" s="132">
        <v>374971.01016482239</v>
      </c>
      <c r="Q64" s="133">
        <f t="shared" si="4"/>
        <v>13240710.76790626</v>
      </c>
      <c r="R64" s="132">
        <v>12213864.76790626</v>
      </c>
      <c r="S64" s="132">
        <v>1026846</v>
      </c>
      <c r="T64" s="133">
        <f>SUM(TableC[[#This Row],[State &amp; Local Funding]:[Federal 
Funding]])</f>
        <v>13240710.76790626</v>
      </c>
      <c r="U64" s="121">
        <f>IFERROR(TableC[[#This Row],[State &amp; Local Funding]]/SUM(TableB[[#This Row],[K-12 Enrollment]:[Pre-K
Enrollment]]),"")</f>
        <v>24875.488325674665</v>
      </c>
      <c r="V64" s="121">
        <f>IFERROR(TableC[[#This Row],[Federal 
Funding]]/SUM(TableB[[#This Row],[K-12 Enrollment]:[Pre-K
Enrollment]]),"")</f>
        <v>2091.3360488798371</v>
      </c>
      <c r="W64" s="65">
        <f>IFERROR(CentralCostperPupil*SUM(TableB[[#This Row],[K-12 Enrollment]:[Pre-K
Enrollment]]),"")</f>
        <v>3276933.7864247402</v>
      </c>
      <c r="X64" s="65">
        <f t="shared" si="5"/>
        <v>16517644.554331001</v>
      </c>
      <c r="Y64" s="131">
        <f>IFERROR(TableC[[#This Row],[Total School Allocation w/ Central District Costs]]/SUM(TableB[[#This Row],[K-12 Enrollment]:[Pre-K
Enrollment]]),"")</f>
        <v>33640.823939574337</v>
      </c>
    </row>
    <row r="65" spans="1:25" s="3" customFormat="1" ht="15" x14ac:dyDescent="0.3">
      <c r="A65" s="156" t="str">
        <f>IF(ISBLANK(TableB[[#This Row],[BEDS Code]]),"",TableB[[#This Row],[BEDS Code]])</f>
        <v>333200010075</v>
      </c>
      <c r="B65" s="134" t="str">
        <f>IF(ISBLANK(TableB[[#This Row],[School Name]]),"",TableB[[#This Row],[School Name]])</f>
        <v>P.S. 075 Mayda Cortiella</v>
      </c>
      <c r="C65" s="156" t="str">
        <f>IF(ISBLANK(TableB[[#This Row],[Local School Code]]),"",TableB[[#This Row],[Local School Code]])</f>
        <v>K075</v>
      </c>
      <c r="D65" s="132">
        <v>2851830</v>
      </c>
      <c r="E65" s="132">
        <v>1767745</v>
      </c>
      <c r="F65" s="65">
        <f>IFERROR(SUM(TableC[[#This Row],[Classroom Teachers]:[All Other Salaries]])*'Part-A'!$C$92,0)</f>
        <v>2812651.373884588</v>
      </c>
      <c r="G65" s="16">
        <v>0</v>
      </c>
      <c r="H65" s="16">
        <v>29843</v>
      </c>
      <c r="I65" s="133">
        <f t="shared" si="3"/>
        <v>7462069.3738845885</v>
      </c>
      <c r="J65" s="132">
        <v>3469468.3699561935</v>
      </c>
      <c r="K65" s="132">
        <v>895929.04171391437</v>
      </c>
      <c r="L65" s="132">
        <v>2608105.200445076</v>
      </c>
      <c r="M65" s="132">
        <v>0</v>
      </c>
      <c r="N65" s="132">
        <v>486591.76176940481</v>
      </c>
      <c r="O65" s="132">
        <v>1975</v>
      </c>
      <c r="P65" s="132">
        <v>0</v>
      </c>
      <c r="Q65" s="133">
        <f t="shared" si="4"/>
        <v>7462069.3738845885</v>
      </c>
      <c r="R65" s="132">
        <v>7097976.3738845885</v>
      </c>
      <c r="S65" s="132">
        <v>364093</v>
      </c>
      <c r="T65" s="133">
        <f>SUM(TableC[[#This Row],[State &amp; Local Funding]:[Federal 
Funding]])</f>
        <v>7462069.3738845885</v>
      </c>
      <c r="U65" s="121">
        <f>IFERROR(TableC[[#This Row],[State &amp; Local Funding]]/SUM(TableB[[#This Row],[K-12 Enrollment]:[Pre-K
Enrollment]]),"")</f>
        <v>21379.446909290928</v>
      </c>
      <c r="V65" s="121">
        <f>IFERROR(TableC[[#This Row],[Federal 
Funding]]/SUM(TableB[[#This Row],[K-12 Enrollment]:[Pre-K
Enrollment]]),"")</f>
        <v>1096.6656626506024</v>
      </c>
      <c r="W65" s="65">
        <f>IFERROR(CentralCostperPupil*SUM(TableB[[#This Row],[K-12 Enrollment]:[Pre-K
Enrollment]]),"")</f>
        <v>2215767.8555865861</v>
      </c>
      <c r="X65" s="65">
        <f t="shared" si="5"/>
        <v>9677837.229471175</v>
      </c>
      <c r="Y65" s="131">
        <f>IFERROR(TableC[[#This Row],[Total School Allocation w/ Central District Costs]]/SUM(TableB[[#This Row],[K-12 Enrollment]:[Pre-K
Enrollment]]),"")</f>
        <v>29150.112136961372</v>
      </c>
    </row>
    <row r="66" spans="1:25" s="3" customFormat="1" ht="15" x14ac:dyDescent="0.3">
      <c r="A66" s="156" t="str">
        <f>IF(ISBLANK(TableB[[#This Row],[BEDS Code]]),"",TableB[[#This Row],[BEDS Code]])</f>
        <v>307500013077</v>
      </c>
      <c r="B66" s="134" t="str">
        <f>IF(ISBLANK(TableB[[#This Row],[School Name]]),"",TableB[[#This Row],[School Name]])</f>
        <v>P.S. K077</v>
      </c>
      <c r="C66" s="156" t="str">
        <f>IF(ISBLANK(TableB[[#This Row],[Local School Code]]),"",TableB[[#This Row],[Local School Code]])</f>
        <v>K077</v>
      </c>
      <c r="D66" s="132">
        <v>6152732</v>
      </c>
      <c r="E66" s="132">
        <v>8214599</v>
      </c>
      <c r="F66" s="65">
        <f>IFERROR(SUM(TableC[[#This Row],[Classroom Teachers]:[All Other Salaries]])*'Part-A'!$C$92,0)</f>
        <v>8747621.4318859708</v>
      </c>
      <c r="G66" s="16">
        <v>0</v>
      </c>
      <c r="H66" s="16">
        <v>98833</v>
      </c>
      <c r="I66" s="133">
        <f t="shared" si="3"/>
        <v>23213785.431885973</v>
      </c>
      <c r="J66" s="132">
        <v>0</v>
      </c>
      <c r="K66" s="132">
        <v>0</v>
      </c>
      <c r="L66" s="132">
        <v>22513449.238020014</v>
      </c>
      <c r="M66" s="132">
        <v>0</v>
      </c>
      <c r="N66" s="132">
        <v>700336.19386595848</v>
      </c>
      <c r="O66" s="132">
        <v>0</v>
      </c>
      <c r="P66" s="132">
        <v>0</v>
      </c>
      <c r="Q66" s="133">
        <f t="shared" si="4"/>
        <v>23213785.431885973</v>
      </c>
      <c r="R66" s="132">
        <v>23073997.431885973</v>
      </c>
      <c r="S66" s="132">
        <v>139788</v>
      </c>
      <c r="T66" s="133">
        <f>SUM(TableC[[#This Row],[State &amp; Local Funding]:[Federal 
Funding]])</f>
        <v>23213785.431885973</v>
      </c>
      <c r="U66" s="121">
        <f>IFERROR(TableC[[#This Row],[State &amp; Local Funding]]/SUM(TableB[[#This Row],[K-12 Enrollment]:[Pre-K
Enrollment]]),"")</f>
        <v>80678.312698902009</v>
      </c>
      <c r="V66" s="121">
        <f>IFERROR(TableC[[#This Row],[Federal 
Funding]]/SUM(TableB[[#This Row],[K-12 Enrollment]:[Pre-K
Enrollment]]),"")</f>
        <v>488.76923076923077</v>
      </c>
      <c r="W66" s="65">
        <f>IFERROR(CentralCostperPupil*SUM(TableB[[#This Row],[K-12 Enrollment]:[Pre-K
Enrollment]]),"")</f>
        <v>1908763.8755956735</v>
      </c>
      <c r="X66" s="65">
        <f t="shared" si="5"/>
        <v>25122549.307481647</v>
      </c>
      <c r="Y66" s="131">
        <f>IFERROR(TableC[[#This Row],[Total School Allocation w/ Central District Costs]]/SUM(TableB[[#This Row],[K-12 Enrollment]:[Pre-K
Enrollment]]),"")</f>
        <v>87841.081494691069</v>
      </c>
    </row>
    <row r="67" spans="1:25" s="3" customFormat="1" ht="15" x14ac:dyDescent="0.3">
      <c r="A67" s="156" t="str">
        <f>IF(ISBLANK(TableB[[#This Row],[BEDS Code]]),"",TableB[[#This Row],[BEDS Code]])</f>
        <v>332200010078</v>
      </c>
      <c r="B67" s="134" t="str">
        <f>IF(ISBLANK(TableB[[#This Row],[School Name]]),"",TableB[[#This Row],[School Name]])</f>
        <v>J.H.S. 078 Roy H. Mann</v>
      </c>
      <c r="C67" s="156" t="str">
        <f>IF(ISBLANK(TableB[[#This Row],[Local School Code]]),"",TableB[[#This Row],[Local School Code]])</f>
        <v>K078</v>
      </c>
      <c r="D67" s="132">
        <v>3984437</v>
      </c>
      <c r="E67" s="132">
        <v>2159871</v>
      </c>
      <c r="F67" s="65">
        <f>IFERROR(SUM(TableC[[#This Row],[Classroom Teachers]:[All Other Salaries]])*'Part-A'!$C$92,0)</f>
        <v>3740992.6968974564</v>
      </c>
      <c r="G67" s="16">
        <v>0</v>
      </c>
      <c r="H67" s="16">
        <v>109966</v>
      </c>
      <c r="I67" s="133">
        <f t="shared" si="3"/>
        <v>9995266.6968974564</v>
      </c>
      <c r="J67" s="132">
        <v>5431084.4461437892</v>
      </c>
      <c r="K67" s="132">
        <v>0</v>
      </c>
      <c r="L67" s="132">
        <v>3731977.3017493249</v>
      </c>
      <c r="M67" s="132">
        <v>0</v>
      </c>
      <c r="N67" s="132">
        <v>669386.65007580072</v>
      </c>
      <c r="O67" s="132">
        <v>3532</v>
      </c>
      <c r="P67" s="132">
        <v>159286.2989285416</v>
      </c>
      <c r="Q67" s="133">
        <f t="shared" si="4"/>
        <v>9995266.6968974564</v>
      </c>
      <c r="R67" s="132">
        <v>9103069.6968974564</v>
      </c>
      <c r="S67" s="132">
        <v>892197</v>
      </c>
      <c r="T67" s="133">
        <f>SUM(TableC[[#This Row],[State &amp; Local Funding]:[Federal 
Funding]])</f>
        <v>9995266.6968974564</v>
      </c>
      <c r="U67" s="121">
        <f>IFERROR(TableC[[#This Row],[State &amp; Local Funding]]/SUM(TableB[[#This Row],[K-12 Enrollment]:[Pre-K
Enrollment]]),"")</f>
        <v>16520.997635022606</v>
      </c>
      <c r="V67" s="121">
        <f>IFERROR(TableC[[#This Row],[Federal 
Funding]]/SUM(TableB[[#This Row],[K-12 Enrollment]:[Pre-K
Enrollment]]),"")</f>
        <v>1619.2323049001816</v>
      </c>
      <c r="W67" s="65">
        <f>IFERROR(CentralCostperPupil*SUM(TableB[[#This Row],[K-12 Enrollment]:[Pre-K
Enrollment]]),"")</f>
        <v>3677373.7603259301</v>
      </c>
      <c r="X67" s="65">
        <f t="shared" si="5"/>
        <v>13672640.457223386</v>
      </c>
      <c r="Y67" s="131">
        <f>IFERROR(TableC[[#This Row],[Total School Allocation w/ Central District Costs]]/SUM(TableB[[#This Row],[K-12 Enrollment]:[Pre-K
Enrollment]]),"")</f>
        <v>24814.229504942625</v>
      </c>
    </row>
    <row r="68" spans="1:25" s="3" customFormat="1" ht="15" x14ac:dyDescent="0.3">
      <c r="A68" s="156" t="str">
        <f>IF(ISBLANK(TableB[[#This Row],[BEDS Code]]),"",TableB[[#This Row],[BEDS Code]])</f>
        <v>331600010081</v>
      </c>
      <c r="B68" s="134" t="str">
        <f>IF(ISBLANK(TableB[[#This Row],[School Name]]),"",TableB[[#This Row],[School Name]])</f>
        <v>P.S. 081 Thaddeus Stevens</v>
      </c>
      <c r="C68" s="156" t="str">
        <f>IF(ISBLANK(TableB[[#This Row],[Local School Code]]),"",TableB[[#This Row],[Local School Code]])</f>
        <v>K081</v>
      </c>
      <c r="D68" s="132">
        <v>2983166</v>
      </c>
      <c r="E68" s="132">
        <v>1511235</v>
      </c>
      <c r="F68" s="65">
        <f>IFERROR(SUM(TableC[[#This Row],[Classroom Teachers]:[All Other Salaries]])*'Part-A'!$C$92,0)</f>
        <v>2736438.5571049862</v>
      </c>
      <c r="G68" s="16">
        <v>0</v>
      </c>
      <c r="H68" s="16">
        <v>43008</v>
      </c>
      <c r="I68" s="133">
        <f t="shared" si="3"/>
        <v>7273847.5571049862</v>
      </c>
      <c r="J68" s="132">
        <v>3079743.1700701513</v>
      </c>
      <c r="K68" s="132">
        <v>771649.56262568524</v>
      </c>
      <c r="L68" s="132">
        <v>3121066.0957966759</v>
      </c>
      <c r="M68" s="132">
        <v>0</v>
      </c>
      <c r="N68" s="132">
        <v>269525.04408119567</v>
      </c>
      <c r="O68" s="132">
        <v>1688</v>
      </c>
      <c r="P68" s="132">
        <v>30175.684531278166</v>
      </c>
      <c r="Q68" s="133">
        <f t="shared" si="4"/>
        <v>7273847.5571049862</v>
      </c>
      <c r="R68" s="132">
        <v>6705188.5571049862</v>
      </c>
      <c r="S68" s="132">
        <v>568659</v>
      </c>
      <c r="T68" s="133">
        <f>SUM(TableC[[#This Row],[State &amp; Local Funding]:[Federal 
Funding]])</f>
        <v>7273847.5571049862</v>
      </c>
      <c r="U68" s="121">
        <f>IFERROR(TableC[[#This Row],[State &amp; Local Funding]]/SUM(TableB[[#This Row],[K-12 Enrollment]:[Pre-K
Enrollment]]),"")</f>
        <v>22806.763799676824</v>
      </c>
      <c r="V68" s="121">
        <f>IFERROR(TableC[[#This Row],[Federal 
Funding]]/SUM(TableB[[#This Row],[K-12 Enrollment]:[Pre-K
Enrollment]]),"")</f>
        <v>1934.2142857142858</v>
      </c>
      <c r="W68" s="65">
        <f>IFERROR(CentralCostperPupil*SUM(TableB[[#This Row],[K-12 Enrollment]:[Pre-K
Enrollment]]),"")</f>
        <v>1962155.8721158321</v>
      </c>
      <c r="X68" s="65">
        <f t="shared" si="5"/>
        <v>9236003.429220818</v>
      </c>
      <c r="Y68" s="131">
        <f>IFERROR(TableC[[#This Row],[Total School Allocation w/ Central District Costs]]/SUM(TableB[[#This Row],[K-12 Enrollment]:[Pre-K
Enrollment]]),"")</f>
        <v>31414.977650410947</v>
      </c>
    </row>
    <row r="69" spans="1:25" s="3" customFormat="1" ht="15" x14ac:dyDescent="0.3">
      <c r="A69" s="156" t="str">
        <f>IF(ISBLANK(TableB[[#This Row],[BEDS Code]]),"",TableB[[#This Row],[BEDS Code]])</f>
        <v>331400010084</v>
      </c>
      <c r="B69" s="134" t="str">
        <f>IF(ISBLANK(TableB[[#This Row],[School Name]]),"",TableB[[#This Row],[School Name]])</f>
        <v>P.S. 084 Jose De Diego</v>
      </c>
      <c r="C69" s="156" t="str">
        <f>IF(ISBLANK(TableB[[#This Row],[Local School Code]]),"",TableB[[#This Row],[Local School Code]])</f>
        <v>K084</v>
      </c>
      <c r="D69" s="132">
        <v>6803094</v>
      </c>
      <c r="E69" s="132">
        <v>2294136</v>
      </c>
      <c r="F69" s="65">
        <f>IFERROR(SUM(TableC[[#This Row],[Classroom Teachers]:[All Other Salaries]])*'Part-A'!$C$92,0)</f>
        <v>5538894.0450245086</v>
      </c>
      <c r="G69" s="16">
        <v>0</v>
      </c>
      <c r="H69" s="16">
        <v>224167</v>
      </c>
      <c r="I69" s="133">
        <f t="shared" si="3"/>
        <v>14860291.045024509</v>
      </c>
      <c r="J69" s="132">
        <v>6641043.5087264525</v>
      </c>
      <c r="K69" s="132">
        <v>674447.62588357332</v>
      </c>
      <c r="L69" s="132">
        <v>6455288.3549601063</v>
      </c>
      <c r="M69" s="132">
        <v>0</v>
      </c>
      <c r="N69" s="132">
        <v>847996.90650621813</v>
      </c>
      <c r="O69" s="132">
        <v>4511</v>
      </c>
      <c r="P69" s="132">
        <v>237003.64894815788</v>
      </c>
      <c r="Q69" s="133">
        <f t="shared" si="4"/>
        <v>14860291.045024509</v>
      </c>
      <c r="R69" s="132">
        <v>14113095.045024509</v>
      </c>
      <c r="S69" s="132">
        <v>747196</v>
      </c>
      <c r="T69" s="133">
        <f>SUM(TableC[[#This Row],[State &amp; Local Funding]:[Federal 
Funding]])</f>
        <v>14860291.045024509</v>
      </c>
      <c r="U69" s="121">
        <f>IFERROR(TableC[[#This Row],[State &amp; Local Funding]]/SUM(TableB[[#This Row],[K-12 Enrollment]:[Pre-K
Enrollment]]),"")</f>
        <v>19201.489857176202</v>
      </c>
      <c r="V69" s="121">
        <f>IFERROR(TableC[[#This Row],[Federal 
Funding]]/SUM(TableB[[#This Row],[K-12 Enrollment]:[Pre-K
Enrollment]]),"")</f>
        <v>1016.5931972789116</v>
      </c>
      <c r="W69" s="65">
        <f>IFERROR(CentralCostperPupil*SUM(TableB[[#This Row],[K-12 Enrollment]:[Pre-K
Enrollment]]),"")</f>
        <v>4905389.6802895805</v>
      </c>
      <c r="X69" s="65">
        <f t="shared" si="5"/>
        <v>19765680.725314088</v>
      </c>
      <c r="Y69" s="131">
        <f>IFERROR(TableC[[#This Row],[Total School Allocation w/ Central District Costs]]/SUM(TableB[[#This Row],[K-12 Enrollment]:[Pre-K
Enrollment]]),"")</f>
        <v>26892.08261947495</v>
      </c>
    </row>
    <row r="70" spans="1:25" s="3" customFormat="1" ht="15" x14ac:dyDescent="0.3">
      <c r="A70" s="156" t="str">
        <f>IF(ISBLANK(TableB[[#This Row],[BEDS Code]]),"",TableB[[#This Row],[BEDS Code]])</f>
        <v>333200010086</v>
      </c>
      <c r="B70" s="134" t="str">
        <f>IF(ISBLANK(TableB[[#This Row],[School Name]]),"",TableB[[#This Row],[School Name]])</f>
        <v>P.S. 086 The Irvington</v>
      </c>
      <c r="C70" s="156" t="str">
        <f>IF(ISBLANK(TableB[[#This Row],[Local School Code]]),"",TableB[[#This Row],[Local School Code]])</f>
        <v>K086</v>
      </c>
      <c r="D70" s="132">
        <v>2827568</v>
      </c>
      <c r="E70" s="132">
        <v>1588658</v>
      </c>
      <c r="F70" s="65">
        <f>IFERROR(SUM(TableC[[#This Row],[Classroom Teachers]:[All Other Salaries]])*'Part-A'!$C$92,0)</f>
        <v>2688841.316849459</v>
      </c>
      <c r="G70" s="16">
        <v>0</v>
      </c>
      <c r="H70" s="16">
        <v>113298</v>
      </c>
      <c r="I70" s="133">
        <f t="shared" si="3"/>
        <v>7218365.316849459</v>
      </c>
      <c r="J70" s="132">
        <v>4406767.6758162165</v>
      </c>
      <c r="K70" s="132">
        <v>0</v>
      </c>
      <c r="L70" s="132">
        <v>2212862.6171786273</v>
      </c>
      <c r="M70" s="132">
        <v>0</v>
      </c>
      <c r="N70" s="132">
        <v>436068.88795112114</v>
      </c>
      <c r="O70" s="132">
        <v>2392</v>
      </c>
      <c r="P70" s="132">
        <v>160274.13590349388</v>
      </c>
      <c r="Q70" s="133">
        <f t="shared" si="4"/>
        <v>7218365.316849458</v>
      </c>
      <c r="R70" s="132">
        <v>6694879.316849458</v>
      </c>
      <c r="S70" s="132">
        <v>523486</v>
      </c>
      <c r="T70" s="133">
        <f>SUM(TableC[[#This Row],[State &amp; Local Funding]:[Federal 
Funding]])</f>
        <v>7218365.316849458</v>
      </c>
      <c r="U70" s="121">
        <f>IFERROR(TableC[[#This Row],[State &amp; Local Funding]]/SUM(TableB[[#This Row],[K-12 Enrollment]:[Pre-K
Enrollment]]),"")</f>
        <v>18700.780214663289</v>
      </c>
      <c r="V70" s="121">
        <f>IFERROR(TableC[[#This Row],[Federal 
Funding]]/SUM(TableB[[#This Row],[K-12 Enrollment]:[Pre-K
Enrollment]]),"")</f>
        <v>1462.2513966480446</v>
      </c>
      <c r="W70" s="65">
        <f>IFERROR(CentralCostperPupil*SUM(TableB[[#This Row],[K-12 Enrollment]:[Pre-K
Enrollment]]),"")</f>
        <v>2389291.8442771016</v>
      </c>
      <c r="X70" s="65">
        <f t="shared" si="5"/>
        <v>9607657.1611265596</v>
      </c>
      <c r="Y70" s="131">
        <f>IFERROR(TableC[[#This Row],[Total School Allocation w/ Central District Costs]]/SUM(TableB[[#This Row],[K-12 Enrollment]:[Pre-K
Enrollment]]),"")</f>
        <v>26837.031176331173</v>
      </c>
    </row>
    <row r="71" spans="1:25" s="3" customFormat="1" ht="15" x14ac:dyDescent="0.3">
      <c r="A71" s="156" t="str">
        <f>IF(ISBLANK(TableB[[#This Row],[BEDS Code]]),"",TableB[[#This Row],[BEDS Code]])</f>
        <v>331500010088</v>
      </c>
      <c r="B71" s="134" t="str">
        <f>IF(ISBLANK(TableB[[#This Row],[School Name]]),"",TableB[[#This Row],[School Name]])</f>
        <v>J.H.S. 088 Peter Rouget</v>
      </c>
      <c r="C71" s="156" t="str">
        <f>IF(ISBLANK(TableB[[#This Row],[Local School Code]]),"",TableB[[#This Row],[Local School Code]])</f>
        <v>K088</v>
      </c>
      <c r="D71" s="132">
        <v>9013363</v>
      </c>
      <c r="E71" s="132">
        <v>4119234</v>
      </c>
      <c r="F71" s="65">
        <f>IFERROR(SUM(TableC[[#This Row],[Classroom Teachers]:[All Other Salaries]])*'Part-A'!$C$92,0)</f>
        <v>7995847.4523571152</v>
      </c>
      <c r="G71" s="16">
        <v>0</v>
      </c>
      <c r="H71" s="16">
        <v>534976</v>
      </c>
      <c r="I71" s="133">
        <f t="shared" si="3"/>
        <v>21663420.452357113</v>
      </c>
      <c r="J71" s="132">
        <v>13700353.768803548</v>
      </c>
      <c r="K71" s="132">
        <v>0</v>
      </c>
      <c r="L71" s="132">
        <v>6444225.2957214946</v>
      </c>
      <c r="M71" s="132">
        <v>0</v>
      </c>
      <c r="N71" s="132">
        <v>1286435.6378842199</v>
      </c>
      <c r="O71" s="132">
        <v>8429</v>
      </c>
      <c r="P71" s="132">
        <v>223976.74994785083</v>
      </c>
      <c r="Q71" s="133">
        <f t="shared" si="4"/>
        <v>21663420.45235711</v>
      </c>
      <c r="R71" s="132">
        <v>20163853.45235711</v>
      </c>
      <c r="S71" s="132">
        <v>1499567</v>
      </c>
      <c r="T71" s="133">
        <f>SUM(TableC[[#This Row],[State &amp; Local Funding]:[Federal 
Funding]])</f>
        <v>21663420.45235711</v>
      </c>
      <c r="U71" s="121">
        <f>IFERROR(TableC[[#This Row],[State &amp; Local Funding]]/SUM(TableB[[#This Row],[K-12 Enrollment]:[Pre-K
Enrollment]]),"")</f>
        <v>14392.472128734553</v>
      </c>
      <c r="V71" s="121">
        <f>IFERROR(TableC[[#This Row],[Federal 
Funding]]/SUM(TableB[[#This Row],[K-12 Enrollment]:[Pre-K
Enrollment]]),"")</f>
        <v>1070.3547466095647</v>
      </c>
      <c r="W71" s="65">
        <f>IFERROR(CentralCostperPupil*SUM(TableB[[#This Row],[K-12 Enrollment]:[Pre-K
Enrollment]]),"")</f>
        <v>9350273.3905927911</v>
      </c>
      <c r="X71" s="65">
        <f t="shared" si="5"/>
        <v>31013693.842949901</v>
      </c>
      <c r="Y71" s="131">
        <f>IFERROR(TableC[[#This Row],[Total School Allocation w/ Central District Costs]]/SUM(TableB[[#This Row],[K-12 Enrollment]:[Pre-K
Enrollment]]),"")</f>
        <v>22136.826440363955</v>
      </c>
    </row>
    <row r="72" spans="1:25" s="3" customFormat="1" ht="15" x14ac:dyDescent="0.3">
      <c r="A72" s="156" t="str">
        <f>IF(ISBLANK(TableB[[#This Row],[BEDS Code]]),"",TableB[[#This Row],[BEDS Code]])</f>
        <v>331900010089</v>
      </c>
      <c r="B72" s="134" t="str">
        <f>IF(ISBLANK(TableB[[#This Row],[School Name]]),"",TableB[[#This Row],[School Name]])</f>
        <v>P.S. 089 Cypress Hills</v>
      </c>
      <c r="C72" s="156" t="str">
        <f>IF(ISBLANK(TableB[[#This Row],[Local School Code]]),"",TableB[[#This Row],[Local School Code]])</f>
        <v>K089</v>
      </c>
      <c r="D72" s="132">
        <v>3460098</v>
      </c>
      <c r="E72" s="132">
        <v>1290781</v>
      </c>
      <c r="F72" s="65">
        <f>IFERROR(SUM(TableC[[#This Row],[Classroom Teachers]:[All Other Salaries]])*'Part-A'!$C$92,0)</f>
        <v>2892596.4718636321</v>
      </c>
      <c r="G72" s="16">
        <v>0</v>
      </c>
      <c r="H72" s="16">
        <v>191544</v>
      </c>
      <c r="I72" s="133">
        <f t="shared" si="3"/>
        <v>7835019.4718636321</v>
      </c>
      <c r="J72" s="132">
        <v>4615213.0905394387</v>
      </c>
      <c r="K72" s="132">
        <v>206219.89785505057</v>
      </c>
      <c r="L72" s="132">
        <v>2213604.5406510993</v>
      </c>
      <c r="M72" s="132">
        <v>15863.069065773121</v>
      </c>
      <c r="N72" s="132">
        <v>654250.54215991974</v>
      </c>
      <c r="O72" s="132">
        <v>2735</v>
      </c>
      <c r="P72" s="132">
        <v>127133.33159235082</v>
      </c>
      <c r="Q72" s="133">
        <f t="shared" si="4"/>
        <v>7835019.471863633</v>
      </c>
      <c r="R72" s="132">
        <v>7386159.471863633</v>
      </c>
      <c r="S72" s="132">
        <v>448860</v>
      </c>
      <c r="T72" s="133">
        <f>SUM(TableC[[#This Row],[State &amp; Local Funding]:[Federal 
Funding]])</f>
        <v>7835019.471863633</v>
      </c>
      <c r="U72" s="121">
        <f>IFERROR(TableC[[#This Row],[State &amp; Local Funding]]/SUM(TableB[[#This Row],[K-12 Enrollment]:[Pre-K
Enrollment]]),"")</f>
        <v>16598.111172727266</v>
      </c>
      <c r="V72" s="121">
        <f>IFERROR(TableC[[#This Row],[Federal 
Funding]]/SUM(TableB[[#This Row],[K-12 Enrollment]:[Pre-K
Enrollment]]),"")</f>
        <v>1008.6741573033707</v>
      </c>
      <c r="W72" s="65">
        <f>IFERROR(CentralCostperPupil*SUM(TableB[[#This Row],[K-12 Enrollment]:[Pre-K
Enrollment]]),"")</f>
        <v>2969929.8064338276</v>
      </c>
      <c r="X72" s="65">
        <f t="shared" si="5"/>
        <v>10804949.278297462</v>
      </c>
      <c r="Y72" s="131">
        <f>IFERROR(TableC[[#This Row],[Total School Allocation w/ Central District Costs]]/SUM(TableB[[#This Row],[K-12 Enrollment]:[Pre-K
Enrollment]]),"")</f>
        <v>24280.784895050474</v>
      </c>
    </row>
    <row r="73" spans="1:25" s="3" customFormat="1" ht="15" x14ac:dyDescent="0.3">
      <c r="A73" s="156" t="str">
        <f>IF(ISBLANK(TableB[[#This Row],[BEDS Code]]),"",TableB[[#This Row],[BEDS Code]])</f>
        <v>332100010090</v>
      </c>
      <c r="B73" s="134" t="str">
        <f>IF(ISBLANK(TableB[[#This Row],[School Name]]),"",TableB[[#This Row],[School Name]])</f>
        <v>P.S. 90 Edna Cohen School</v>
      </c>
      <c r="C73" s="156" t="str">
        <f>IF(ISBLANK(TableB[[#This Row],[Local School Code]]),"",TableB[[#This Row],[Local School Code]])</f>
        <v>K090</v>
      </c>
      <c r="D73" s="132">
        <v>4494116</v>
      </c>
      <c r="E73" s="132">
        <v>3189502</v>
      </c>
      <c r="F73" s="65">
        <f>IFERROR(SUM(TableC[[#This Row],[Classroom Teachers]:[All Other Salaries]])*'Part-A'!$C$92,0)</f>
        <v>4678209.299362896</v>
      </c>
      <c r="G73" s="16">
        <v>0</v>
      </c>
      <c r="H73" s="16">
        <v>114008</v>
      </c>
      <c r="I73" s="133">
        <f t="shared" si="3"/>
        <v>12475835.299362896</v>
      </c>
      <c r="J73" s="132">
        <v>6936214.072937673</v>
      </c>
      <c r="K73" s="132">
        <v>1064555.9895339785</v>
      </c>
      <c r="L73" s="132">
        <v>3763189.0469855587</v>
      </c>
      <c r="M73" s="132">
        <v>158888.95366178782</v>
      </c>
      <c r="N73" s="132">
        <v>454794.35138999653</v>
      </c>
      <c r="O73" s="132">
        <v>3663</v>
      </c>
      <c r="P73" s="132">
        <v>94529.884853901676</v>
      </c>
      <c r="Q73" s="133">
        <f t="shared" si="4"/>
        <v>12475835.299362896</v>
      </c>
      <c r="R73" s="132">
        <v>11234089.299362896</v>
      </c>
      <c r="S73" s="132">
        <v>1241746</v>
      </c>
      <c r="T73" s="133">
        <f>SUM(TableC[[#This Row],[State &amp; Local Funding]:[Federal 
Funding]])</f>
        <v>12475835.299362896</v>
      </c>
      <c r="U73" s="121">
        <f>IFERROR(TableC[[#This Row],[State &amp; Local Funding]]/SUM(TableB[[#This Row],[K-12 Enrollment]:[Pre-K
Enrollment]]),"")</f>
        <v>16643.095258315403</v>
      </c>
      <c r="V73" s="121">
        <f>IFERROR(TableC[[#This Row],[Federal 
Funding]]/SUM(TableB[[#This Row],[K-12 Enrollment]:[Pre-K
Enrollment]]),"")</f>
        <v>1839.6237037037038</v>
      </c>
      <c r="W73" s="65">
        <f>IFERROR(CentralCostperPupil*SUM(TableB[[#This Row],[K-12 Enrollment]:[Pre-K
Enrollment]]),"")</f>
        <v>4504949.7063883897</v>
      </c>
      <c r="X73" s="65">
        <f t="shared" si="5"/>
        <v>16980785.005751286</v>
      </c>
      <c r="Y73" s="131">
        <f>IFERROR(TableC[[#This Row],[Total School Allocation w/ Central District Costs]]/SUM(TableB[[#This Row],[K-12 Enrollment]:[Pre-K
Enrollment]]),"")</f>
        <v>25156.718527038942</v>
      </c>
    </row>
    <row r="74" spans="1:25" s="3" customFormat="1" ht="15" x14ac:dyDescent="0.3">
      <c r="A74" s="156" t="str">
        <f>IF(ISBLANK(TableB[[#This Row],[BEDS Code]]),"",TableB[[#This Row],[BEDS Code]])</f>
        <v>331700010091</v>
      </c>
      <c r="B74" s="134" t="str">
        <f>IF(ISBLANK(TableB[[#This Row],[School Name]]),"",TableB[[#This Row],[School Name]])</f>
        <v>P.S. 091 The Albany Avenue School</v>
      </c>
      <c r="C74" s="156" t="str">
        <f>IF(ISBLANK(TableB[[#This Row],[Local School Code]]),"",TableB[[#This Row],[Local School Code]])</f>
        <v>K091</v>
      </c>
      <c r="D74" s="132">
        <v>1798253</v>
      </c>
      <c r="E74" s="132">
        <v>2008900</v>
      </c>
      <c r="F74" s="65">
        <f>IFERROR(SUM(TableC[[#This Row],[Classroom Teachers]:[All Other Salaries]])*'Part-A'!$C$92,0)</f>
        <v>2318004.1705219271</v>
      </c>
      <c r="G74" s="16">
        <v>0</v>
      </c>
      <c r="H74" s="16">
        <v>22775</v>
      </c>
      <c r="I74" s="133">
        <f t="shared" si="3"/>
        <v>6147932.1705219271</v>
      </c>
      <c r="J74" s="132">
        <v>2737080.6347940052</v>
      </c>
      <c r="K74" s="132">
        <v>517465.09048487444</v>
      </c>
      <c r="L74" s="132">
        <v>2420683.2451354833</v>
      </c>
      <c r="M74" s="132">
        <v>0</v>
      </c>
      <c r="N74" s="132">
        <v>449607.40284399304</v>
      </c>
      <c r="O74" s="132">
        <v>1439</v>
      </c>
      <c r="P74" s="132">
        <v>21656.797263570879</v>
      </c>
      <c r="Q74" s="133">
        <f t="shared" si="4"/>
        <v>6147932.1705219271</v>
      </c>
      <c r="R74" s="132">
        <v>5579621.1705219271</v>
      </c>
      <c r="S74" s="132">
        <v>568311</v>
      </c>
      <c r="T74" s="133">
        <f>SUM(TableC[[#This Row],[State &amp; Local Funding]:[Federal 
Funding]])</f>
        <v>6147932.1705219271</v>
      </c>
      <c r="U74" s="121">
        <f>IFERROR(TableC[[#This Row],[State &amp; Local Funding]]/SUM(TableB[[#This Row],[K-12 Enrollment]:[Pre-K
Enrollment]]),"")</f>
        <v>24688.589250097022</v>
      </c>
      <c r="V74" s="121">
        <f>IFERROR(TableC[[#This Row],[Federal 
Funding]]/SUM(TableB[[#This Row],[K-12 Enrollment]:[Pre-K
Enrollment]]),"")</f>
        <v>2514.6504424778759</v>
      </c>
      <c r="W74" s="65">
        <f>IFERROR(CentralCostperPupil*SUM(TableB[[#This Row],[K-12 Enrollment]:[Pre-K
Enrollment]]),"")</f>
        <v>1508323.9016944831</v>
      </c>
      <c r="X74" s="65">
        <f t="shared" si="5"/>
        <v>7656256.0722164102</v>
      </c>
      <c r="Y74" s="131">
        <f>IFERROR(TableC[[#This Row],[Total School Allocation w/ Central District Costs]]/SUM(TableB[[#This Row],[K-12 Enrollment]:[Pre-K
Enrollment]]),"")</f>
        <v>33877.239257594738</v>
      </c>
    </row>
    <row r="75" spans="1:25" s="3" customFormat="1" ht="15" x14ac:dyDescent="0.3">
      <c r="A75" s="156" t="str">
        <f>IF(ISBLANK(TableB[[#This Row],[BEDS Code]]),"",TableB[[#This Row],[BEDS Code]])</f>
        <v>331700010092</v>
      </c>
      <c r="B75" s="134" t="str">
        <f>IF(ISBLANK(TableB[[#This Row],[School Name]]),"",TableB[[#This Row],[School Name]])</f>
        <v>P.S. 092 Adrian Hegeman</v>
      </c>
      <c r="C75" s="156" t="str">
        <f>IF(ISBLANK(TableB[[#This Row],[Local School Code]]),"",TableB[[#This Row],[Local School Code]])</f>
        <v>K092</v>
      </c>
      <c r="D75" s="132">
        <v>3397870</v>
      </c>
      <c r="E75" s="132">
        <v>1830517</v>
      </c>
      <c r="F75" s="65">
        <f>IFERROR(SUM(TableC[[#This Row],[Classroom Teachers]:[All Other Salaries]])*'Part-A'!$C$92,0)</f>
        <v>3183329.6090550148</v>
      </c>
      <c r="G75" s="16">
        <v>0</v>
      </c>
      <c r="H75" s="16">
        <v>144407</v>
      </c>
      <c r="I75" s="133">
        <f t="shared" ref="I75:I138" si="6">SUM(D75:H75)</f>
        <v>8556123.6090550143</v>
      </c>
      <c r="J75" s="132">
        <v>4441637.6118801776</v>
      </c>
      <c r="K75" s="132">
        <v>733862.82314905373</v>
      </c>
      <c r="L75" s="132">
        <v>2635824.3451966564</v>
      </c>
      <c r="M75" s="132">
        <v>69891.697442767021</v>
      </c>
      <c r="N75" s="132">
        <v>429717.12837927818</v>
      </c>
      <c r="O75" s="132">
        <v>2417</v>
      </c>
      <c r="P75" s="132">
        <v>242773.00300708108</v>
      </c>
      <c r="Q75" s="133">
        <f t="shared" ref="Q75:Q138" si="7">SUM(J75:P75)</f>
        <v>8556123.6090550143</v>
      </c>
      <c r="R75" s="132">
        <v>7689878.6090550143</v>
      </c>
      <c r="S75" s="132">
        <v>866245</v>
      </c>
      <c r="T75" s="133">
        <f>SUM(TableC[[#This Row],[State &amp; Local Funding]:[Federal 
Funding]])</f>
        <v>8556123.6090550143</v>
      </c>
      <c r="U75" s="121">
        <f>IFERROR(TableC[[#This Row],[State &amp; Local Funding]]/SUM(TableB[[#This Row],[K-12 Enrollment]:[Pre-K
Enrollment]]),"")</f>
        <v>19870.487361899261</v>
      </c>
      <c r="V75" s="121">
        <f>IFERROR(TableC[[#This Row],[Federal 
Funding]]/SUM(TableB[[#This Row],[K-12 Enrollment]:[Pre-K
Enrollment]]),"")</f>
        <v>2238.3591731266151</v>
      </c>
      <c r="W75" s="65">
        <f>IFERROR(CentralCostperPupil*SUM(TableB[[#This Row],[K-12 Enrollment]:[Pre-K
Enrollment]]),"")</f>
        <v>2582837.8316626768</v>
      </c>
      <c r="X75" s="65">
        <f t="shared" ref="X75:X138" si="8">SUM(Q75,W75)</f>
        <v>11138961.440717692</v>
      </c>
      <c r="Y75" s="131">
        <f>IFERROR(TableC[[#This Row],[Total School Allocation w/ Central District Costs]]/SUM(TableB[[#This Row],[K-12 Enrollment]:[Pre-K
Enrollment]]),"")</f>
        <v>28782.846100045714</v>
      </c>
    </row>
    <row r="76" spans="1:25" s="3" customFormat="1" ht="15" x14ac:dyDescent="0.3">
      <c r="A76" s="156" t="str">
        <f>IF(ISBLANK(TableB[[#This Row],[BEDS Code]]),"",TableB[[#This Row],[BEDS Code]])</f>
        <v>331300010093</v>
      </c>
      <c r="B76" s="134" t="str">
        <f>IF(ISBLANK(TableB[[#This Row],[School Name]]),"",TableB[[#This Row],[School Name]])</f>
        <v>P.S. 093 William H. Prescott</v>
      </c>
      <c r="C76" s="156" t="str">
        <f>IF(ISBLANK(TableB[[#This Row],[Local School Code]]),"",TableB[[#This Row],[Local School Code]])</f>
        <v>K093</v>
      </c>
      <c r="D76" s="132">
        <v>1887487</v>
      </c>
      <c r="E76" s="132">
        <v>854671</v>
      </c>
      <c r="F76" s="65">
        <f>IFERROR(SUM(TableC[[#This Row],[Classroom Teachers]:[All Other Salaries]])*'Part-A'!$C$92,0)</f>
        <v>1669576.6312071164</v>
      </c>
      <c r="G76" s="16">
        <v>0</v>
      </c>
      <c r="H76" s="16">
        <v>290116</v>
      </c>
      <c r="I76" s="133">
        <f t="shared" si="6"/>
        <v>4701850.6312071159</v>
      </c>
      <c r="J76" s="132">
        <v>2789800.4461539467</v>
      </c>
      <c r="K76" s="132">
        <v>482758.24356539524</v>
      </c>
      <c r="L76" s="132">
        <v>980613.07367068378</v>
      </c>
      <c r="M76" s="132">
        <v>34482.731683242513</v>
      </c>
      <c r="N76" s="132">
        <v>269809.81141762331</v>
      </c>
      <c r="O76" s="132">
        <v>1520</v>
      </c>
      <c r="P76" s="132">
        <v>142866.32471622422</v>
      </c>
      <c r="Q76" s="133">
        <f t="shared" si="7"/>
        <v>4701850.631207115</v>
      </c>
      <c r="R76" s="132">
        <v>4366981.631207115</v>
      </c>
      <c r="S76" s="132">
        <v>334869</v>
      </c>
      <c r="T76" s="133">
        <f>SUM(TableC[[#This Row],[State &amp; Local Funding]:[Federal 
Funding]])</f>
        <v>4701850.631207115</v>
      </c>
      <c r="U76" s="121">
        <f>IFERROR(TableC[[#This Row],[State &amp; Local Funding]]/SUM(TableB[[#This Row],[K-12 Enrollment]:[Pre-K
Enrollment]]),"")</f>
        <v>16174.006041507833</v>
      </c>
      <c r="V76" s="121">
        <f>IFERROR(TableC[[#This Row],[Federal 
Funding]]/SUM(TableB[[#This Row],[K-12 Enrollment]:[Pre-K
Enrollment]]),"")</f>
        <v>1240.2555555555555</v>
      </c>
      <c r="W76" s="65">
        <f>IFERROR(CentralCostperPupil*SUM(TableB[[#This Row],[K-12 Enrollment]:[Pre-K
Enrollment]]),"")</f>
        <v>1801979.882555356</v>
      </c>
      <c r="X76" s="65">
        <f t="shared" si="8"/>
        <v>6503830.5137624713</v>
      </c>
      <c r="Y76" s="131">
        <f>IFERROR(TableC[[#This Row],[Total School Allocation w/ Central District Costs]]/SUM(TableB[[#This Row],[K-12 Enrollment]:[Pre-K
Enrollment]]),"")</f>
        <v>24088.261162083229</v>
      </c>
    </row>
    <row r="77" spans="1:25" s="3" customFormat="1" ht="15" x14ac:dyDescent="0.3">
      <c r="A77" s="156" t="str">
        <f>IF(ISBLANK(TableB[[#This Row],[BEDS Code]]),"",TableB[[#This Row],[BEDS Code]])</f>
        <v>331500010094</v>
      </c>
      <c r="B77" s="134" t="str">
        <f>IF(ISBLANK(TableB[[#This Row],[School Name]]),"",TableB[[#This Row],[School Name]])</f>
        <v>P.S. 094 The Henry Longfellow</v>
      </c>
      <c r="C77" s="156" t="str">
        <f>IF(ISBLANK(TableB[[#This Row],[Local School Code]]),"",TableB[[#This Row],[Local School Code]])</f>
        <v>K094</v>
      </c>
      <c r="D77" s="132">
        <v>7903314</v>
      </c>
      <c r="E77" s="132">
        <v>3120019</v>
      </c>
      <c r="F77" s="65">
        <f>IFERROR(SUM(TableC[[#This Row],[Classroom Teachers]:[All Other Salaries]])*'Part-A'!$C$92,0)</f>
        <v>6711611.5026246617</v>
      </c>
      <c r="G77" s="16">
        <v>0</v>
      </c>
      <c r="H77" s="16">
        <v>762660</v>
      </c>
      <c r="I77" s="133">
        <f t="shared" si="6"/>
        <v>18497604.502624661</v>
      </c>
      <c r="J77" s="132">
        <v>14104192.233412497</v>
      </c>
      <c r="K77" s="132">
        <v>0</v>
      </c>
      <c r="L77" s="132">
        <v>3273908.9304179149</v>
      </c>
      <c r="M77" s="132">
        <v>0</v>
      </c>
      <c r="N77" s="132">
        <v>1059030.4179141812</v>
      </c>
      <c r="O77" s="132">
        <v>8597</v>
      </c>
      <c r="P77" s="132">
        <v>51875.920880066813</v>
      </c>
      <c r="Q77" s="133">
        <f t="shared" si="7"/>
        <v>18497604.502624661</v>
      </c>
      <c r="R77" s="132">
        <v>16806230.502624661</v>
      </c>
      <c r="S77" s="132">
        <v>1691374</v>
      </c>
      <c r="T77" s="133">
        <f>SUM(TableC[[#This Row],[State &amp; Local Funding]:[Federal 
Funding]])</f>
        <v>18497604.502624661</v>
      </c>
      <c r="U77" s="121">
        <f>IFERROR(TableC[[#This Row],[State &amp; Local Funding]]/SUM(TableB[[#This Row],[K-12 Enrollment]:[Pre-K
Enrollment]]),"")</f>
        <v>12439.844931624471</v>
      </c>
      <c r="V77" s="121">
        <f>IFERROR(TableC[[#This Row],[Federal 
Funding]]/SUM(TableB[[#This Row],[K-12 Enrollment]:[Pre-K
Enrollment]]),"")</f>
        <v>1251.942264988897</v>
      </c>
      <c r="W77" s="65">
        <f>IFERROR(CentralCostperPupil*SUM(TableB[[#This Row],[K-12 Enrollment]:[Pre-K
Enrollment]]),"")</f>
        <v>9016573.4123417996</v>
      </c>
      <c r="X77" s="65">
        <f t="shared" si="8"/>
        <v>27514177.91496646</v>
      </c>
      <c r="Y77" s="131">
        <f>IFERROR(TableC[[#This Row],[Total School Allocation w/ Central District Costs]]/SUM(TableB[[#This Row],[K-12 Enrollment]:[Pre-K
Enrollment]]),"")</f>
        <v>20365.786761633204</v>
      </c>
    </row>
    <row r="78" spans="1:25" s="3" customFormat="1" ht="15" x14ac:dyDescent="0.3">
      <c r="A78" s="156" t="str">
        <f>IF(ISBLANK(TableB[[#This Row],[BEDS Code]]),"",TableB[[#This Row],[BEDS Code]])</f>
        <v>332100010095</v>
      </c>
      <c r="B78" s="134" t="str">
        <f>IF(ISBLANK(TableB[[#This Row],[School Name]]),"",TableB[[#This Row],[School Name]])</f>
        <v>P.S. 095 The Gravesend</v>
      </c>
      <c r="C78" s="156" t="str">
        <f>IF(ISBLANK(TableB[[#This Row],[Local School Code]]),"",TableB[[#This Row],[Local School Code]])</f>
        <v>K095</v>
      </c>
      <c r="D78" s="132">
        <v>6213110</v>
      </c>
      <c r="E78" s="132">
        <v>2702570</v>
      </c>
      <c r="F78" s="65">
        <f>IFERROR(SUM(TableC[[#This Row],[Classroom Teachers]:[All Other Salaries]])*'Part-A'!$C$92,0)</f>
        <v>5428356.4183102008</v>
      </c>
      <c r="G78" s="16">
        <v>0</v>
      </c>
      <c r="H78" s="16">
        <v>244979</v>
      </c>
      <c r="I78" s="133">
        <f t="shared" si="6"/>
        <v>14589015.418310201</v>
      </c>
      <c r="J78" s="132">
        <v>9006954.4213489741</v>
      </c>
      <c r="K78" s="132">
        <v>193579.14701132695</v>
      </c>
      <c r="L78" s="132">
        <v>4389841.5965257613</v>
      </c>
      <c r="M78" s="132">
        <v>52794.312821270985</v>
      </c>
      <c r="N78" s="132">
        <v>860179.15662729077</v>
      </c>
      <c r="O78" s="132">
        <v>5763</v>
      </c>
      <c r="P78" s="132">
        <v>79903.783975577418</v>
      </c>
      <c r="Q78" s="133">
        <f t="shared" si="7"/>
        <v>14589015.418310199</v>
      </c>
      <c r="R78" s="132">
        <v>13512858.418310199</v>
      </c>
      <c r="S78" s="132">
        <v>1076157</v>
      </c>
      <c r="T78" s="133">
        <f>SUM(TableC[[#This Row],[State &amp; Local Funding]:[Federal 
Funding]])</f>
        <v>14589015.418310199</v>
      </c>
      <c r="U78" s="121">
        <f>IFERROR(TableC[[#This Row],[State &amp; Local Funding]]/SUM(TableB[[#This Row],[K-12 Enrollment]:[Pre-K
Enrollment]]),"")</f>
        <v>14421.407063297971</v>
      </c>
      <c r="V78" s="121">
        <f>IFERROR(TableC[[#This Row],[Federal 
Funding]]/SUM(TableB[[#This Row],[K-12 Enrollment]:[Pre-K
Enrollment]]),"")</f>
        <v>1148.513340448239</v>
      </c>
      <c r="W78" s="65">
        <f>IFERROR(CentralCostperPupil*SUM(TableB[[#This Row],[K-12 Enrollment]:[Pre-K
Enrollment]]),"")</f>
        <v>6253537.5924235871</v>
      </c>
      <c r="X78" s="65">
        <f t="shared" si="8"/>
        <v>20842553.010733787</v>
      </c>
      <c r="Y78" s="131">
        <f>IFERROR(TableC[[#This Row],[Total School Allocation w/ Central District Costs]]/SUM(TableB[[#This Row],[K-12 Enrollment]:[Pre-K
Enrollment]]),"")</f>
        <v>22243.919968766048</v>
      </c>
    </row>
    <row r="79" spans="1:25" s="3" customFormat="1" ht="15" x14ac:dyDescent="0.3">
      <c r="A79" s="156" t="str">
        <f>IF(ISBLANK(TableB[[#This Row],[BEDS Code]]),"",TableB[[#This Row],[BEDS Code]])</f>
        <v>332100010096</v>
      </c>
      <c r="B79" s="134" t="str">
        <f>IF(ISBLANK(TableB[[#This Row],[School Name]]),"",TableB[[#This Row],[School Name]])</f>
        <v>I.S. 096 Seth Low</v>
      </c>
      <c r="C79" s="156" t="str">
        <f>IF(ISBLANK(TableB[[#This Row],[Local School Code]]),"",TableB[[#This Row],[Local School Code]])</f>
        <v>K096</v>
      </c>
      <c r="D79" s="132">
        <v>6460925</v>
      </c>
      <c r="E79" s="132">
        <v>3694969</v>
      </c>
      <c r="F79" s="65">
        <f>IFERROR(SUM(TableC[[#This Row],[Classroom Teachers]:[All Other Salaries]])*'Part-A'!$C$92,0)</f>
        <v>6183466.9232832557</v>
      </c>
      <c r="G79" s="16">
        <v>0</v>
      </c>
      <c r="H79" s="16">
        <v>671611</v>
      </c>
      <c r="I79" s="133">
        <f t="shared" si="6"/>
        <v>17010971.923283257</v>
      </c>
      <c r="J79" s="132">
        <v>9414853.1433013044</v>
      </c>
      <c r="K79" s="132">
        <v>0</v>
      </c>
      <c r="L79" s="132">
        <v>6738690.8101377226</v>
      </c>
      <c r="M79" s="132">
        <v>0</v>
      </c>
      <c r="N79" s="132">
        <v>824156.89299670223</v>
      </c>
      <c r="O79" s="132">
        <v>4841</v>
      </c>
      <c r="P79" s="132">
        <v>28430.076847527005</v>
      </c>
      <c r="Q79" s="133">
        <f t="shared" si="7"/>
        <v>17010971.923283257</v>
      </c>
      <c r="R79" s="132">
        <v>16066705.923283257</v>
      </c>
      <c r="S79" s="132">
        <v>944266</v>
      </c>
      <c r="T79" s="133">
        <f>SUM(TableC[[#This Row],[State &amp; Local Funding]:[Federal 
Funding]])</f>
        <v>17010971.923283257</v>
      </c>
      <c r="U79" s="121">
        <f>IFERROR(TableC[[#This Row],[State &amp; Local Funding]]/SUM(TableB[[#This Row],[K-12 Enrollment]:[Pre-K
Enrollment]]),"")</f>
        <v>20209.692985261958</v>
      </c>
      <c r="V79" s="121">
        <f>IFERROR(TableC[[#This Row],[Federal 
Funding]]/SUM(TableB[[#This Row],[K-12 Enrollment]:[Pre-K
Enrollment]]),"")</f>
        <v>1187.7559748427673</v>
      </c>
      <c r="W79" s="65">
        <f>IFERROR(CentralCostperPupil*SUM(TableB[[#This Row],[K-12 Enrollment]:[Pre-K
Enrollment]]),"")</f>
        <v>5305829.6541907704</v>
      </c>
      <c r="X79" s="65">
        <f t="shared" si="8"/>
        <v>22316801.577474028</v>
      </c>
      <c r="Y79" s="131">
        <f>IFERROR(TableC[[#This Row],[Total School Allocation w/ Central District Costs]]/SUM(TableB[[#This Row],[K-12 Enrollment]:[Pre-K
Enrollment]]),"")</f>
        <v>28071.448525124564</v>
      </c>
    </row>
    <row r="80" spans="1:25" s="3" customFormat="1" ht="15" x14ac:dyDescent="0.3">
      <c r="A80" s="156" t="str">
        <f>IF(ISBLANK(TableB[[#This Row],[BEDS Code]]),"",TableB[[#This Row],[BEDS Code]])</f>
        <v>332100010097</v>
      </c>
      <c r="B80" s="134" t="str">
        <f>IF(ISBLANK(TableB[[#This Row],[School Name]]),"",TableB[[#This Row],[School Name]])</f>
        <v>P.S. 97 The Highlawn</v>
      </c>
      <c r="C80" s="156" t="str">
        <f>IF(ISBLANK(TableB[[#This Row],[Local School Code]]),"",TableB[[#This Row],[Local School Code]])</f>
        <v>K097</v>
      </c>
      <c r="D80" s="132">
        <v>5544713</v>
      </c>
      <c r="E80" s="132">
        <v>2274213</v>
      </c>
      <c r="F80" s="65">
        <f>IFERROR(SUM(TableC[[#This Row],[Classroom Teachers]:[All Other Salaries]])*'Part-A'!$C$92,0)</f>
        <v>4760592.252794235</v>
      </c>
      <c r="G80" s="16">
        <v>0</v>
      </c>
      <c r="H80" s="16">
        <v>167486</v>
      </c>
      <c r="I80" s="133">
        <f t="shared" si="6"/>
        <v>12747004.252794236</v>
      </c>
      <c r="J80" s="132">
        <v>7874686.3520024614</v>
      </c>
      <c r="K80" s="132">
        <v>0</v>
      </c>
      <c r="L80" s="132">
        <v>4247404.571828289</v>
      </c>
      <c r="M80" s="132">
        <v>0</v>
      </c>
      <c r="N80" s="132">
        <v>620054.32896348566</v>
      </c>
      <c r="O80" s="132">
        <v>4859</v>
      </c>
      <c r="P80" s="132">
        <v>0</v>
      </c>
      <c r="Q80" s="133">
        <f t="shared" si="7"/>
        <v>12747004.252794238</v>
      </c>
      <c r="R80" s="132">
        <v>11939488.252794238</v>
      </c>
      <c r="S80" s="132">
        <v>807516</v>
      </c>
      <c r="T80" s="133">
        <f>SUM(TableC[[#This Row],[State &amp; Local Funding]:[Federal 
Funding]])</f>
        <v>12747004.252794238</v>
      </c>
      <c r="U80" s="121">
        <f>IFERROR(TableC[[#This Row],[State &amp; Local Funding]]/SUM(TableB[[#This Row],[K-12 Enrollment]:[Pre-K
Enrollment]]),"")</f>
        <v>15132.431245620073</v>
      </c>
      <c r="V80" s="121">
        <f>IFERROR(TableC[[#This Row],[Federal 
Funding]]/SUM(TableB[[#This Row],[K-12 Enrollment]:[Pre-K
Enrollment]]),"")</f>
        <v>1023.4676806083651</v>
      </c>
      <c r="W80" s="65">
        <f>IFERROR(CentralCostperPupil*SUM(TableB[[#This Row],[K-12 Enrollment]:[Pre-K
Enrollment]]),"")</f>
        <v>5265785.656800651</v>
      </c>
      <c r="X80" s="65">
        <f t="shared" si="8"/>
        <v>18012789.90959489</v>
      </c>
      <c r="Y80" s="131">
        <f>IFERROR(TableC[[#This Row],[Total School Allocation w/ Central District Costs]]/SUM(TableB[[#This Row],[K-12 Enrollment]:[Pre-K
Enrollment]]),"")</f>
        <v>22829.898491248277</v>
      </c>
    </row>
    <row r="81" spans="1:25" s="3" customFormat="1" ht="15" x14ac:dyDescent="0.3">
      <c r="A81" s="156" t="str">
        <f>IF(ISBLANK(TableB[[#This Row],[BEDS Code]]),"",TableB[[#This Row],[BEDS Code]])</f>
        <v>332100010098</v>
      </c>
      <c r="B81" s="134" t="str">
        <f>IF(ISBLANK(TableB[[#This Row],[School Name]]),"",TableB[[#This Row],[School Name]])</f>
        <v>I.S. 98 Bay Academy</v>
      </c>
      <c r="C81" s="156" t="str">
        <f>IF(ISBLANK(TableB[[#This Row],[Local School Code]]),"",TableB[[#This Row],[Local School Code]])</f>
        <v>K098</v>
      </c>
      <c r="D81" s="132">
        <v>6737091</v>
      </c>
      <c r="E81" s="132">
        <v>2736458</v>
      </c>
      <c r="F81" s="65">
        <f>IFERROR(SUM(TableC[[#This Row],[Classroom Teachers]:[All Other Salaries]])*'Part-A'!$C$92,0)</f>
        <v>5768017.7528047422</v>
      </c>
      <c r="G81" s="16">
        <v>0</v>
      </c>
      <c r="H81" s="16">
        <v>544854</v>
      </c>
      <c r="I81" s="133">
        <f t="shared" si="6"/>
        <v>15786420.752804741</v>
      </c>
      <c r="J81" s="132">
        <v>11687439.956813324</v>
      </c>
      <c r="K81" s="132">
        <v>0</v>
      </c>
      <c r="L81" s="132">
        <v>2780189.9409627793</v>
      </c>
      <c r="M81" s="132">
        <v>0</v>
      </c>
      <c r="N81" s="132">
        <v>1161348.7698621284</v>
      </c>
      <c r="O81" s="132">
        <v>9532</v>
      </c>
      <c r="P81" s="132">
        <v>147910.08516650982</v>
      </c>
      <c r="Q81" s="133">
        <f t="shared" si="7"/>
        <v>15786420.752804743</v>
      </c>
      <c r="R81" s="132">
        <v>15540365.752804743</v>
      </c>
      <c r="S81" s="132">
        <v>246055</v>
      </c>
      <c r="T81" s="133">
        <f>SUM(TableC[[#This Row],[State &amp; Local Funding]:[Federal 
Funding]])</f>
        <v>15786420.752804743</v>
      </c>
      <c r="U81" s="121">
        <f>IFERROR(TableC[[#This Row],[State &amp; Local Funding]]/SUM(TableB[[#This Row],[K-12 Enrollment]:[Pre-K
Enrollment]]),"")</f>
        <v>10177.05681257678</v>
      </c>
      <c r="V81" s="121">
        <f>IFERROR(TableC[[#This Row],[Federal 
Funding]]/SUM(TableB[[#This Row],[K-12 Enrollment]:[Pre-K
Enrollment]]),"")</f>
        <v>161.13621480026194</v>
      </c>
      <c r="W81" s="65">
        <f>IFERROR(CentralCostperPupil*SUM(TableB[[#This Row],[K-12 Enrollment]:[Pre-K
Enrollment]]),"")</f>
        <v>10191197.335785292</v>
      </c>
      <c r="X81" s="65">
        <f t="shared" si="8"/>
        <v>25977618.088590033</v>
      </c>
      <c r="Y81" s="131">
        <f>IFERROR(TableC[[#This Row],[Total School Allocation w/ Central District Costs]]/SUM(TableB[[#This Row],[K-12 Enrollment]:[Pre-K
Enrollment]]),"")</f>
        <v>17012.192592396877</v>
      </c>
    </row>
    <row r="82" spans="1:25" s="3" customFormat="1" ht="15" x14ac:dyDescent="0.3">
      <c r="A82" s="156" t="str">
        <f>IF(ISBLANK(TableB[[#This Row],[BEDS Code]]),"",TableB[[#This Row],[BEDS Code]])</f>
        <v>332100010099</v>
      </c>
      <c r="B82" s="134" t="str">
        <f>IF(ISBLANK(TableB[[#This Row],[School Name]]),"",TableB[[#This Row],[School Name]])</f>
        <v>P.S. 099 Isaac Asimov</v>
      </c>
      <c r="C82" s="156" t="str">
        <f>IF(ISBLANK(TableB[[#This Row],[Local School Code]]),"",TableB[[#This Row],[Local School Code]])</f>
        <v>K099</v>
      </c>
      <c r="D82" s="132">
        <v>5359378</v>
      </c>
      <c r="E82" s="132">
        <v>1684959</v>
      </c>
      <c r="F82" s="65">
        <f>IFERROR(SUM(TableC[[#This Row],[Classroom Teachers]:[All Other Salaries]])*'Part-A'!$C$92,0)</f>
        <v>4288979.8609517189</v>
      </c>
      <c r="G82" s="16">
        <v>0</v>
      </c>
      <c r="H82" s="16">
        <v>124062</v>
      </c>
      <c r="I82" s="133">
        <f t="shared" si="6"/>
        <v>11457378.860951718</v>
      </c>
      <c r="J82" s="132">
        <v>8339426.1747746263</v>
      </c>
      <c r="K82" s="132">
        <v>477454.2272406987</v>
      </c>
      <c r="L82" s="132">
        <v>1922145.2093583578</v>
      </c>
      <c r="M82" s="132">
        <v>16463.938870368922</v>
      </c>
      <c r="N82" s="132">
        <v>622404.86613026948</v>
      </c>
      <c r="O82" s="132">
        <v>5202</v>
      </c>
      <c r="P82" s="132">
        <v>74282.444577396265</v>
      </c>
      <c r="Q82" s="133">
        <f t="shared" si="7"/>
        <v>11457378.860951716</v>
      </c>
      <c r="R82" s="132">
        <v>10776056.860951716</v>
      </c>
      <c r="S82" s="132">
        <v>681322</v>
      </c>
      <c r="T82" s="133">
        <f>SUM(TableC[[#This Row],[State &amp; Local Funding]:[Federal 
Funding]])</f>
        <v>11457378.860951716</v>
      </c>
      <c r="U82" s="121">
        <f>IFERROR(TableC[[#This Row],[State &amp; Local Funding]]/SUM(TableB[[#This Row],[K-12 Enrollment]:[Pre-K
Enrollment]]),"")</f>
        <v>12588.851473074435</v>
      </c>
      <c r="V82" s="121">
        <f>IFERROR(TableC[[#This Row],[Federal 
Funding]]/SUM(TableB[[#This Row],[K-12 Enrollment]:[Pre-K
Enrollment]]),"")</f>
        <v>795.93691588785043</v>
      </c>
      <c r="W82" s="65">
        <f>IFERROR(CentralCostperPupil*SUM(TableB[[#This Row],[K-12 Enrollment]:[Pre-K
Enrollment]]),"")</f>
        <v>5712943.6276569804</v>
      </c>
      <c r="X82" s="65">
        <f t="shared" si="8"/>
        <v>17170322.488608696</v>
      </c>
      <c r="Y82" s="131">
        <f>IFERROR(TableC[[#This Row],[Total School Allocation w/ Central District Costs]]/SUM(TableB[[#This Row],[K-12 Enrollment]:[Pre-K
Enrollment]]),"")</f>
        <v>20058.787953982122</v>
      </c>
    </row>
    <row r="83" spans="1:25" s="3" customFormat="1" ht="15" x14ac:dyDescent="0.3">
      <c r="A83" s="156" t="str">
        <f>IF(ISBLANK(TableB[[#This Row],[BEDS Code]]),"",TableB[[#This Row],[BEDS Code]])</f>
        <v>332100010100</v>
      </c>
      <c r="B83" s="134" t="str">
        <f>IF(ISBLANK(TableB[[#This Row],[School Name]]),"",TableB[[#This Row],[School Name]])</f>
        <v>P.S. 100 The Coney Island School</v>
      </c>
      <c r="C83" s="156" t="str">
        <f>IF(ISBLANK(TableB[[#This Row],[Local School Code]]),"",TableB[[#This Row],[Local School Code]])</f>
        <v>K100</v>
      </c>
      <c r="D83" s="132">
        <v>4679607</v>
      </c>
      <c r="E83" s="132">
        <v>1835810</v>
      </c>
      <c r="F83" s="65">
        <f>IFERROR(SUM(TableC[[#This Row],[Classroom Teachers]:[All Other Salaries]])*'Part-A'!$C$92,0)</f>
        <v>3966944.2700856687</v>
      </c>
      <c r="G83" s="16">
        <v>0</v>
      </c>
      <c r="H83" s="16">
        <v>21842</v>
      </c>
      <c r="I83" s="133">
        <f t="shared" si="6"/>
        <v>10504203.270085668</v>
      </c>
      <c r="J83" s="132">
        <v>6293267.150414696</v>
      </c>
      <c r="K83" s="132">
        <v>621265.80779333354</v>
      </c>
      <c r="L83" s="132">
        <v>3019829.3874705252</v>
      </c>
      <c r="M83" s="132">
        <v>111509.24755264961</v>
      </c>
      <c r="N83" s="132">
        <v>435272.50472212868</v>
      </c>
      <c r="O83" s="132">
        <v>4641</v>
      </c>
      <c r="P83" s="132">
        <v>18418.17213233485</v>
      </c>
      <c r="Q83" s="133">
        <f t="shared" si="7"/>
        <v>10504203.27008567</v>
      </c>
      <c r="R83" s="132">
        <v>10235862.27008567</v>
      </c>
      <c r="S83" s="132">
        <v>268341</v>
      </c>
      <c r="T83" s="133">
        <f>SUM(TableC[[#This Row],[State &amp; Local Funding]:[Federal 
Funding]])</f>
        <v>10504203.27008567</v>
      </c>
      <c r="U83" s="121">
        <f>IFERROR(TableC[[#This Row],[State &amp; Local Funding]]/SUM(TableB[[#This Row],[K-12 Enrollment]:[Pre-K
Enrollment]]),"")</f>
        <v>13293.327623487883</v>
      </c>
      <c r="V83" s="121">
        <f>IFERROR(TableC[[#This Row],[Federal 
Funding]]/SUM(TableB[[#This Row],[K-12 Enrollment]:[Pre-K
Enrollment]]),"")</f>
        <v>348.49480519480517</v>
      </c>
      <c r="W83" s="65">
        <f>IFERROR(CentralCostperPupil*SUM(TableB[[#This Row],[K-12 Enrollment]:[Pre-K
Enrollment]]),"")</f>
        <v>5138979.6650652746</v>
      </c>
      <c r="X83" s="65">
        <f t="shared" si="8"/>
        <v>15643182.935150944</v>
      </c>
      <c r="Y83" s="131">
        <f>IFERROR(TableC[[#This Row],[Total School Allocation w/ Central District Costs]]/SUM(TableB[[#This Row],[K-12 Enrollment]:[Pre-K
Enrollment]]),"")</f>
        <v>20315.821993702524</v>
      </c>
    </row>
    <row r="84" spans="1:25" s="3" customFormat="1" ht="15" x14ac:dyDescent="0.3">
      <c r="A84" s="156" t="str">
        <f>IF(ISBLANK(TableB[[#This Row],[BEDS Code]]),"",TableB[[#This Row],[BEDS Code]])</f>
        <v>332100010101</v>
      </c>
      <c r="B84" s="134" t="str">
        <f>IF(ISBLANK(TableB[[#This Row],[School Name]]),"",TableB[[#This Row],[School Name]])</f>
        <v>P.S. 101 The Verrazano</v>
      </c>
      <c r="C84" s="156" t="str">
        <f>IF(ISBLANK(TableB[[#This Row],[Local School Code]]),"",TableB[[#This Row],[Local School Code]])</f>
        <v>K101</v>
      </c>
      <c r="D84" s="132">
        <v>6179844</v>
      </c>
      <c r="E84" s="132">
        <v>2171706</v>
      </c>
      <c r="F84" s="65">
        <f>IFERROR(SUM(TableC[[#This Row],[Classroom Teachers]:[All Other Salaries]])*'Part-A'!$C$92,0)</f>
        <v>5084883.042610161</v>
      </c>
      <c r="G84" s="16">
        <v>0</v>
      </c>
      <c r="H84" s="16">
        <v>123327</v>
      </c>
      <c r="I84" s="133">
        <f t="shared" si="6"/>
        <v>13559760.042610161</v>
      </c>
      <c r="J84" s="132">
        <v>8141662.7035550717</v>
      </c>
      <c r="K84" s="132">
        <v>0</v>
      </c>
      <c r="L84" s="132">
        <v>4747307.9999344284</v>
      </c>
      <c r="M84" s="132">
        <v>0</v>
      </c>
      <c r="N84" s="132">
        <v>665369.33912066102</v>
      </c>
      <c r="O84" s="132">
        <v>5420</v>
      </c>
      <c r="P84" s="132">
        <v>0</v>
      </c>
      <c r="Q84" s="133">
        <f t="shared" si="7"/>
        <v>13559760.042610163</v>
      </c>
      <c r="R84" s="132">
        <v>12556688.042610163</v>
      </c>
      <c r="S84" s="132">
        <v>1003072</v>
      </c>
      <c r="T84" s="133">
        <f>SUM(TableC[[#This Row],[State &amp; Local Funding]:[Federal 
Funding]])</f>
        <v>13559760.042610163</v>
      </c>
      <c r="U84" s="121">
        <f>IFERROR(TableC[[#This Row],[State &amp; Local Funding]]/SUM(TableB[[#This Row],[K-12 Enrollment]:[Pre-K
Enrollment]]),"")</f>
        <v>14948.438145964479</v>
      </c>
      <c r="V84" s="121">
        <f>IFERROR(TableC[[#This Row],[Federal 
Funding]]/SUM(TableB[[#This Row],[K-12 Enrollment]:[Pre-K
Enrollment]]),"")</f>
        <v>1194.1333333333334</v>
      </c>
      <c r="W84" s="65">
        <f>IFERROR(CentralCostperPupil*SUM(TableB[[#This Row],[K-12 Enrollment]:[Pre-K
Enrollment]]),"")</f>
        <v>5606159.6346166627</v>
      </c>
      <c r="X84" s="65">
        <f t="shared" si="8"/>
        <v>19165919.677226827</v>
      </c>
      <c r="Y84" s="131">
        <f>IFERROR(TableC[[#This Row],[Total School Allocation w/ Central District Costs]]/SUM(TableB[[#This Row],[K-12 Enrollment]:[Pre-K
Enrollment]]),"")</f>
        <v>22816.57104431765</v>
      </c>
    </row>
    <row r="85" spans="1:25" s="3" customFormat="1" ht="15" x14ac:dyDescent="0.3">
      <c r="A85" s="156" t="str">
        <f>IF(ISBLANK(TableB[[#This Row],[BEDS Code]]),"",TableB[[#This Row],[BEDS Code]])</f>
        <v>332000010102</v>
      </c>
      <c r="B85" s="134" t="str">
        <f>IF(ISBLANK(TableB[[#This Row],[School Name]]),"",TableB[[#This Row],[School Name]])</f>
        <v>P.S. 102 The Bayview</v>
      </c>
      <c r="C85" s="156" t="str">
        <f>IF(ISBLANK(TableB[[#This Row],[Local School Code]]),"",TableB[[#This Row],[Local School Code]])</f>
        <v>K102</v>
      </c>
      <c r="D85" s="132">
        <v>8158962</v>
      </c>
      <c r="E85" s="132">
        <v>3839713</v>
      </c>
      <c r="F85" s="65">
        <f>IFERROR(SUM(TableC[[#This Row],[Classroom Teachers]:[All Other Salaries]])*'Part-A'!$C$92,0)</f>
        <v>7305453.3639013683</v>
      </c>
      <c r="G85" s="16">
        <v>0</v>
      </c>
      <c r="H85" s="16">
        <v>1132626</v>
      </c>
      <c r="I85" s="133">
        <f t="shared" si="6"/>
        <v>20436754.363901369</v>
      </c>
      <c r="J85" s="132">
        <v>12937314.206354048</v>
      </c>
      <c r="K85" s="132">
        <v>0</v>
      </c>
      <c r="L85" s="132">
        <v>6629436.6842500046</v>
      </c>
      <c r="M85" s="132">
        <v>0</v>
      </c>
      <c r="N85" s="132">
        <v>861181.47329731565</v>
      </c>
      <c r="O85" s="132">
        <v>8822</v>
      </c>
      <c r="P85" s="132">
        <v>0</v>
      </c>
      <c r="Q85" s="133">
        <f t="shared" si="7"/>
        <v>20436754.363901369</v>
      </c>
      <c r="R85" s="132">
        <v>18968007.363901369</v>
      </c>
      <c r="S85" s="132">
        <v>1468747</v>
      </c>
      <c r="T85" s="133">
        <f>SUM(TableC[[#This Row],[State &amp; Local Funding]:[Federal 
Funding]])</f>
        <v>20436754.363901369</v>
      </c>
      <c r="U85" s="121">
        <f>IFERROR(TableC[[#This Row],[State &amp; Local Funding]]/SUM(TableB[[#This Row],[K-12 Enrollment]:[Pre-K
Enrollment]]),"")</f>
        <v>13081.384388897495</v>
      </c>
      <c r="V85" s="121">
        <f>IFERROR(TableC[[#This Row],[Federal 
Funding]]/SUM(TableB[[#This Row],[K-12 Enrollment]:[Pre-K
Enrollment]]),"")</f>
        <v>1012.9289655172414</v>
      </c>
      <c r="W85" s="65">
        <f>IFERROR(CentralCostperPupil*SUM(TableB[[#This Row],[K-12 Enrollment]:[Pre-K
Enrollment]]),"")</f>
        <v>9677299.3692787644</v>
      </c>
      <c r="X85" s="65">
        <f t="shared" si="8"/>
        <v>30114053.733180135</v>
      </c>
      <c r="Y85" s="131">
        <f>IFERROR(TableC[[#This Row],[Total School Allocation w/ Central District Costs]]/SUM(TableB[[#This Row],[K-12 Enrollment]:[Pre-K
Enrollment]]),"")</f>
        <v>20768.312919434575</v>
      </c>
    </row>
    <row r="86" spans="1:25" s="3" customFormat="1" ht="15" x14ac:dyDescent="0.3">
      <c r="A86" s="156" t="str">
        <f>IF(ISBLANK(TableB[[#This Row],[BEDS Code]]),"",TableB[[#This Row],[BEDS Code]])</f>
        <v>332000010104</v>
      </c>
      <c r="B86" s="134" t="str">
        <f>IF(ISBLANK(TableB[[#This Row],[School Name]]),"",TableB[[#This Row],[School Name]])</f>
        <v>P.S./I.S. 104 The Fort Hamilton School</v>
      </c>
      <c r="C86" s="156" t="str">
        <f>IF(ISBLANK(TableB[[#This Row],[Local School Code]]),"",TableB[[#This Row],[Local School Code]])</f>
        <v>K104</v>
      </c>
      <c r="D86" s="132">
        <v>6483512</v>
      </c>
      <c r="E86" s="132">
        <v>3235499</v>
      </c>
      <c r="F86" s="65">
        <f>IFERROR(SUM(TableC[[#This Row],[Classroom Teachers]:[All Other Salaries]])*'Part-A'!$C$92,0)</f>
        <v>5917468.5207945378</v>
      </c>
      <c r="G86" s="16">
        <v>0</v>
      </c>
      <c r="H86" s="16">
        <v>113299</v>
      </c>
      <c r="I86" s="133">
        <f t="shared" si="6"/>
        <v>15749778.520794537</v>
      </c>
      <c r="J86" s="132">
        <v>9694071.0141755082</v>
      </c>
      <c r="K86" s="132">
        <v>0</v>
      </c>
      <c r="L86" s="132">
        <v>5134641.4519812269</v>
      </c>
      <c r="M86" s="132">
        <v>0</v>
      </c>
      <c r="N86" s="132">
        <v>913141.05463780183</v>
      </c>
      <c r="O86" s="132">
        <v>7925</v>
      </c>
      <c r="P86" s="132">
        <v>0</v>
      </c>
      <c r="Q86" s="133">
        <f t="shared" si="7"/>
        <v>15749778.520794537</v>
      </c>
      <c r="R86" s="132">
        <v>15273467.520794537</v>
      </c>
      <c r="S86" s="132">
        <v>476311</v>
      </c>
      <c r="T86" s="133">
        <f>SUM(TableC[[#This Row],[State &amp; Local Funding]:[Federal 
Funding]])</f>
        <v>15749778.520794537</v>
      </c>
      <c r="U86" s="121">
        <f>IFERROR(TableC[[#This Row],[State &amp; Local Funding]]/SUM(TableB[[#This Row],[K-12 Enrollment]:[Pre-K
Enrollment]]),"")</f>
        <v>12654.074168015359</v>
      </c>
      <c r="V86" s="121">
        <f>IFERROR(TableC[[#This Row],[Federal 
Funding]]/SUM(TableB[[#This Row],[K-12 Enrollment]:[Pre-K
Enrollment]]),"")</f>
        <v>394.6238608119304</v>
      </c>
      <c r="W86" s="65">
        <f>IFERROR(CentralCostperPupil*SUM(TableB[[#This Row],[K-12 Enrollment]:[Pre-K
Enrollment]]),"")</f>
        <v>8055517.4749789434</v>
      </c>
      <c r="X86" s="65">
        <f t="shared" si="8"/>
        <v>23805295.995773479</v>
      </c>
      <c r="Y86" s="131">
        <f>IFERROR(TableC[[#This Row],[Total School Allocation w/ Central District Costs]]/SUM(TableB[[#This Row],[K-12 Enrollment]:[Pre-K
Enrollment]]),"")</f>
        <v>19722.697593847126</v>
      </c>
    </row>
    <row r="87" spans="1:25" s="3" customFormat="1" ht="15" x14ac:dyDescent="0.3">
      <c r="A87" s="156" t="str">
        <f>IF(ISBLANK(TableB[[#This Row],[BEDS Code]]),"",TableB[[#This Row],[BEDS Code]])</f>
        <v>332000010105</v>
      </c>
      <c r="B87" s="134" t="str">
        <f>IF(ISBLANK(TableB[[#This Row],[School Name]]),"",TableB[[#This Row],[School Name]])</f>
        <v>P.S. 105 The Blythebourne</v>
      </c>
      <c r="C87" s="156" t="str">
        <f>IF(ISBLANK(TableB[[#This Row],[Local School Code]]),"",TableB[[#This Row],[Local School Code]])</f>
        <v>K105</v>
      </c>
      <c r="D87" s="132">
        <v>8135707</v>
      </c>
      <c r="E87" s="132">
        <v>3173478</v>
      </c>
      <c r="F87" s="65">
        <f>IFERROR(SUM(TableC[[#This Row],[Classroom Teachers]:[All Other Salaries]])*'Part-A'!$C$92,0)</f>
        <v>6885653.9243902257</v>
      </c>
      <c r="G87" s="16">
        <v>0</v>
      </c>
      <c r="H87" s="16">
        <v>1091147</v>
      </c>
      <c r="I87" s="133">
        <f t="shared" si="6"/>
        <v>19285985.924390227</v>
      </c>
      <c r="J87" s="132">
        <v>16156785.735499842</v>
      </c>
      <c r="K87" s="132">
        <v>0</v>
      </c>
      <c r="L87" s="132">
        <v>1778254.5695748299</v>
      </c>
      <c r="M87" s="132">
        <v>0</v>
      </c>
      <c r="N87" s="132">
        <v>916579.17779003805</v>
      </c>
      <c r="O87" s="132">
        <v>9389</v>
      </c>
      <c r="P87" s="132">
        <v>424977.44152551697</v>
      </c>
      <c r="Q87" s="133">
        <f t="shared" si="7"/>
        <v>19285985.924390227</v>
      </c>
      <c r="R87" s="132">
        <v>17590920.924390227</v>
      </c>
      <c r="S87" s="132">
        <v>1695065</v>
      </c>
      <c r="T87" s="133">
        <f>SUM(TableC[[#This Row],[State &amp; Local Funding]:[Federal 
Funding]])</f>
        <v>19285985.924390227</v>
      </c>
      <c r="U87" s="121">
        <f>IFERROR(TableC[[#This Row],[State &amp; Local Funding]]/SUM(TableB[[#This Row],[K-12 Enrollment]:[Pre-K
Enrollment]]),"")</f>
        <v>11999.26393205336</v>
      </c>
      <c r="V87" s="121">
        <f>IFERROR(TableC[[#This Row],[Federal 
Funding]]/SUM(TableB[[#This Row],[K-12 Enrollment]:[Pre-K
Enrollment]]),"")</f>
        <v>1156.2517053206002</v>
      </c>
      <c r="W87" s="65">
        <f>IFERROR(CentralCostperPupil*SUM(TableB[[#This Row],[K-12 Enrollment]:[Pre-K
Enrollment]]),"")</f>
        <v>9784083.362319082</v>
      </c>
      <c r="X87" s="65">
        <f t="shared" si="8"/>
        <v>29070069.286709309</v>
      </c>
      <c r="Y87" s="131">
        <f>IFERROR(TableC[[#This Row],[Total School Allocation w/ Central District Costs]]/SUM(TableB[[#This Row],[K-12 Enrollment]:[Pre-K
Enrollment]]),"")</f>
        <v>19829.515202393799</v>
      </c>
    </row>
    <row r="88" spans="1:25" s="3" customFormat="1" ht="15" x14ac:dyDescent="0.3">
      <c r="A88" s="156" t="str">
        <f>IF(ISBLANK(TableB[[#This Row],[BEDS Code]]),"",TableB[[#This Row],[BEDS Code]])</f>
        <v>333200010106</v>
      </c>
      <c r="B88" s="134" t="str">
        <f>IF(ISBLANK(TableB[[#This Row],[School Name]]),"",TableB[[#This Row],[School Name]])</f>
        <v>P.S. 106 Edward Everett Hale</v>
      </c>
      <c r="C88" s="156" t="str">
        <f>IF(ISBLANK(TableB[[#This Row],[Local School Code]]),"",TableB[[#This Row],[Local School Code]])</f>
        <v>K106</v>
      </c>
      <c r="D88" s="132">
        <v>3521332</v>
      </c>
      <c r="E88" s="132">
        <v>1998686</v>
      </c>
      <c r="F88" s="65">
        <f>IFERROR(SUM(TableC[[#This Row],[Classroom Teachers]:[All Other Salaries]])*'Part-A'!$C$92,0)</f>
        <v>3360890.6039121905</v>
      </c>
      <c r="G88" s="16">
        <v>0</v>
      </c>
      <c r="H88" s="16">
        <v>211129</v>
      </c>
      <c r="I88" s="133">
        <f t="shared" si="6"/>
        <v>9092037.6039121896</v>
      </c>
      <c r="J88" s="132">
        <v>4676637.5230685277</v>
      </c>
      <c r="K88" s="132">
        <v>490927.78493177478</v>
      </c>
      <c r="L88" s="132">
        <v>3193266.6819936354</v>
      </c>
      <c r="M88" s="132">
        <v>0</v>
      </c>
      <c r="N88" s="132">
        <v>671061.4681391971</v>
      </c>
      <c r="O88" s="132">
        <v>2486</v>
      </c>
      <c r="P88" s="132">
        <v>57658.145779054539</v>
      </c>
      <c r="Q88" s="133">
        <f t="shared" si="7"/>
        <v>9092037.6039121896</v>
      </c>
      <c r="R88" s="132">
        <v>8207565.6039121896</v>
      </c>
      <c r="S88" s="132">
        <v>884472</v>
      </c>
      <c r="T88" s="133">
        <f>SUM(TableC[[#This Row],[State &amp; Local Funding]:[Federal 
Funding]])</f>
        <v>9092037.6039121896</v>
      </c>
      <c r="U88" s="121">
        <f>IFERROR(TableC[[#This Row],[State &amp; Local Funding]]/SUM(TableB[[#This Row],[K-12 Enrollment]:[Pre-K
Enrollment]]),"")</f>
        <v>20673.968775597456</v>
      </c>
      <c r="V88" s="121">
        <f>IFERROR(TableC[[#This Row],[Federal 
Funding]]/SUM(TableB[[#This Row],[K-12 Enrollment]:[Pre-K
Enrollment]]),"")</f>
        <v>2227.8891687657429</v>
      </c>
      <c r="W88" s="65">
        <f>IFERROR(CentralCostperPupil*SUM(TableB[[#This Row],[K-12 Enrollment]:[Pre-K
Enrollment]]),"")</f>
        <v>2649577.8273128755</v>
      </c>
      <c r="X88" s="65">
        <f t="shared" si="8"/>
        <v>11741615.431225065</v>
      </c>
      <c r="Y88" s="131">
        <f>IFERROR(TableC[[#This Row],[Total School Allocation w/ Central District Costs]]/SUM(TableB[[#This Row],[K-12 Enrollment]:[Pre-K
Enrollment]]),"")</f>
        <v>29575.857509383037</v>
      </c>
    </row>
    <row r="89" spans="1:25" s="3" customFormat="1" ht="15" x14ac:dyDescent="0.3">
      <c r="A89" s="156" t="str">
        <f>IF(ISBLANK(TableB[[#This Row],[BEDS Code]]),"",TableB[[#This Row],[BEDS Code]])</f>
        <v>331500010107</v>
      </c>
      <c r="B89" s="134" t="str">
        <f>IF(ISBLANK(TableB[[#This Row],[School Name]]),"",TableB[[#This Row],[School Name]])</f>
        <v>P.S. 107 John W. Kimball</v>
      </c>
      <c r="C89" s="156" t="str">
        <f>IF(ISBLANK(TableB[[#This Row],[Local School Code]]),"",TableB[[#This Row],[Local School Code]])</f>
        <v>K107</v>
      </c>
      <c r="D89" s="132">
        <v>3287653</v>
      </c>
      <c r="E89" s="132">
        <v>925771</v>
      </c>
      <c r="F89" s="65">
        <f>IFERROR(SUM(TableC[[#This Row],[Classroom Teachers]:[All Other Salaries]])*'Part-A'!$C$92,0)</f>
        <v>2565364.3035037415</v>
      </c>
      <c r="G89" s="16">
        <v>0</v>
      </c>
      <c r="H89" s="16">
        <v>42274</v>
      </c>
      <c r="I89" s="133">
        <f t="shared" si="6"/>
        <v>6821062.3035037415</v>
      </c>
      <c r="J89" s="132">
        <v>4799187.9099302925</v>
      </c>
      <c r="K89" s="132">
        <v>0</v>
      </c>
      <c r="L89" s="132">
        <v>1517005.4756551236</v>
      </c>
      <c r="M89" s="132">
        <v>0</v>
      </c>
      <c r="N89" s="132">
        <v>501336.91791832593</v>
      </c>
      <c r="O89" s="132">
        <v>3532</v>
      </c>
      <c r="P89" s="132">
        <v>0</v>
      </c>
      <c r="Q89" s="133">
        <f t="shared" si="7"/>
        <v>6821062.3035037424</v>
      </c>
      <c r="R89" s="132">
        <v>6698221.3035037424</v>
      </c>
      <c r="S89" s="132">
        <v>122841</v>
      </c>
      <c r="T89" s="133">
        <f>SUM(TableC[[#This Row],[State &amp; Local Funding]:[Federal 
Funding]])</f>
        <v>6821062.3035037424</v>
      </c>
      <c r="U89" s="121">
        <f>IFERROR(TableC[[#This Row],[State &amp; Local Funding]]/SUM(TableB[[#This Row],[K-12 Enrollment]:[Pre-K
Enrollment]]),"")</f>
        <v>12223.031575736757</v>
      </c>
      <c r="V89" s="121">
        <f>IFERROR(TableC[[#This Row],[Federal 
Funding]]/SUM(TableB[[#This Row],[K-12 Enrollment]:[Pre-K
Enrollment]]),"")</f>
        <v>224.16240875912408</v>
      </c>
      <c r="W89" s="65">
        <f>IFERROR(CentralCostperPupil*SUM(TableB[[#This Row],[K-12 Enrollment]:[Pre-K
Enrollment]]),"")</f>
        <v>3657351.7616308709</v>
      </c>
      <c r="X89" s="65">
        <f t="shared" si="8"/>
        <v>10478414.065134613</v>
      </c>
      <c r="Y89" s="131">
        <f>IFERROR(TableC[[#This Row],[Total School Allocation w/ Central District Costs]]/SUM(TableB[[#This Row],[K-12 Enrollment]:[Pre-K
Enrollment]]),"")</f>
        <v>19121.193549515716</v>
      </c>
    </row>
    <row r="90" spans="1:25" s="3" customFormat="1" ht="15" x14ac:dyDescent="0.3">
      <c r="A90" s="156" t="str">
        <f>IF(ISBLANK(TableB[[#This Row],[BEDS Code]]),"",TableB[[#This Row],[BEDS Code]])</f>
        <v>331900010108</v>
      </c>
      <c r="B90" s="134" t="str">
        <f>IF(ISBLANK(TableB[[#This Row],[School Name]]),"",TableB[[#This Row],[School Name]])</f>
        <v>P.S. 108 Sal Abbracciamento</v>
      </c>
      <c r="C90" s="156" t="str">
        <f>IF(ISBLANK(TableB[[#This Row],[Local School Code]]),"",TableB[[#This Row],[Local School Code]])</f>
        <v>K108</v>
      </c>
      <c r="D90" s="132">
        <v>5970501</v>
      </c>
      <c r="E90" s="132">
        <v>2866849</v>
      </c>
      <c r="F90" s="65">
        <f>IFERROR(SUM(TableC[[#This Row],[Classroom Teachers]:[All Other Salaries]])*'Part-A'!$C$92,0)</f>
        <v>5380664.8055284228</v>
      </c>
      <c r="G90" s="16">
        <v>0</v>
      </c>
      <c r="H90" s="16">
        <v>116559</v>
      </c>
      <c r="I90" s="133">
        <f t="shared" si="6"/>
        <v>14334573.805528423</v>
      </c>
      <c r="J90" s="132">
        <v>7473095.0986157935</v>
      </c>
      <c r="K90" s="132">
        <v>1391735.7642331265</v>
      </c>
      <c r="L90" s="132">
        <v>4597469.3985993816</v>
      </c>
      <c r="M90" s="132">
        <v>15127.562654707897</v>
      </c>
      <c r="N90" s="132">
        <v>711890.99053388555</v>
      </c>
      <c r="O90" s="132">
        <v>5320</v>
      </c>
      <c r="P90" s="132">
        <v>139934.99089152869</v>
      </c>
      <c r="Q90" s="133">
        <f t="shared" si="7"/>
        <v>14334573.805528423</v>
      </c>
      <c r="R90" s="132">
        <v>13348060.805528423</v>
      </c>
      <c r="S90" s="132">
        <v>986513</v>
      </c>
      <c r="T90" s="133">
        <f>SUM(TableC[[#This Row],[State &amp; Local Funding]:[Federal 
Funding]])</f>
        <v>14334573.805528423</v>
      </c>
      <c r="U90" s="121">
        <f>IFERROR(TableC[[#This Row],[State &amp; Local Funding]]/SUM(TableB[[#This Row],[K-12 Enrollment]:[Pre-K
Enrollment]]),"")</f>
        <v>14414.752489771516</v>
      </c>
      <c r="V90" s="121">
        <f>IFERROR(TableC[[#This Row],[Federal 
Funding]]/SUM(TableB[[#This Row],[K-12 Enrollment]:[Pre-K
Enrollment]]),"")</f>
        <v>1065.3488120950324</v>
      </c>
      <c r="W90" s="65">
        <f>IFERROR(CentralCostperPupil*SUM(TableB[[#This Row],[K-12 Enrollment]:[Pre-K
Enrollment]]),"")</f>
        <v>6180123.5972083695</v>
      </c>
      <c r="X90" s="65">
        <f t="shared" si="8"/>
        <v>20514697.40273679</v>
      </c>
      <c r="Y90" s="131">
        <f>IFERROR(TableC[[#This Row],[Total School Allocation w/ Central District Costs]]/SUM(TableB[[#This Row],[K-12 Enrollment]:[Pre-K
Enrollment]]),"")</f>
        <v>22154.100866886383</v>
      </c>
    </row>
    <row r="91" spans="1:25" s="3" customFormat="1" ht="15" x14ac:dyDescent="0.3">
      <c r="A91" s="156" t="str">
        <f>IF(ISBLANK(TableB[[#This Row],[BEDS Code]]),"",TableB[[#This Row],[BEDS Code]])</f>
        <v>332200010109</v>
      </c>
      <c r="B91" s="134" t="str">
        <f>IF(ISBLANK(TableB[[#This Row],[School Name]]),"",TableB[[#This Row],[School Name]])</f>
        <v>P.S. 109</v>
      </c>
      <c r="C91" s="156" t="str">
        <f>IF(ISBLANK(TableB[[#This Row],[Local School Code]]),"",TableB[[#This Row],[Local School Code]])</f>
        <v>K109</v>
      </c>
      <c r="D91" s="132">
        <v>4513071</v>
      </c>
      <c r="E91" s="132">
        <v>2853125</v>
      </c>
      <c r="F91" s="65">
        <f>IFERROR(SUM(TableC[[#This Row],[Classroom Teachers]:[All Other Salaries]])*'Part-A'!$C$92,0)</f>
        <v>4484945.3249927014</v>
      </c>
      <c r="G91" s="16">
        <v>0</v>
      </c>
      <c r="H91" s="16">
        <v>55824</v>
      </c>
      <c r="I91" s="133">
        <f t="shared" si="6"/>
        <v>11906965.324992701</v>
      </c>
      <c r="J91" s="132">
        <v>5744466.8745739739</v>
      </c>
      <c r="K91" s="132">
        <v>481388.40330825286</v>
      </c>
      <c r="L91" s="132">
        <v>4706536.3963200301</v>
      </c>
      <c r="M91" s="132">
        <v>0</v>
      </c>
      <c r="N91" s="132">
        <v>661529.00221640838</v>
      </c>
      <c r="O91" s="132">
        <v>4056</v>
      </c>
      <c r="P91" s="132">
        <v>308988.64857403649</v>
      </c>
      <c r="Q91" s="133">
        <f t="shared" si="7"/>
        <v>11906965.3249927</v>
      </c>
      <c r="R91" s="132">
        <v>11039397.3249927</v>
      </c>
      <c r="S91" s="132">
        <v>867568</v>
      </c>
      <c r="T91" s="133">
        <f>SUM(TableC[[#This Row],[State &amp; Local Funding]:[Federal 
Funding]])</f>
        <v>11906965.3249927</v>
      </c>
      <c r="U91" s="121">
        <f>IFERROR(TableC[[#This Row],[State &amp; Local Funding]]/SUM(TableB[[#This Row],[K-12 Enrollment]:[Pre-K
Enrollment]]),"")</f>
        <v>17634.820007975559</v>
      </c>
      <c r="V91" s="121">
        <f>IFERROR(TableC[[#This Row],[Federal 
Funding]]/SUM(TableB[[#This Row],[K-12 Enrollment]:[Pre-K
Enrollment]]),"")</f>
        <v>1385.8913738019169</v>
      </c>
      <c r="W91" s="65">
        <f>IFERROR(CentralCostperPupil*SUM(TableB[[#This Row],[K-12 Enrollment]:[Pre-K
Enrollment]]),"")</f>
        <v>4177923.7277024179</v>
      </c>
      <c r="X91" s="65">
        <f t="shared" si="8"/>
        <v>16084889.052695118</v>
      </c>
      <c r="Y91" s="131">
        <f>IFERROR(TableC[[#This Row],[Total School Allocation w/ Central District Costs]]/SUM(TableB[[#This Row],[K-12 Enrollment]:[Pre-K
Enrollment]]),"")</f>
        <v>25694.710946797313</v>
      </c>
    </row>
    <row r="92" spans="1:25" s="3" customFormat="1" ht="15" x14ac:dyDescent="0.3">
      <c r="A92" s="156" t="str">
        <f>IF(ISBLANK(TableB[[#This Row],[BEDS Code]]),"",TableB[[#This Row],[BEDS Code]])</f>
        <v>331400010110</v>
      </c>
      <c r="B92" s="134" t="str">
        <f>IF(ISBLANK(TableB[[#This Row],[School Name]]),"",TableB[[#This Row],[School Name]])</f>
        <v>P.S. 110 The Monitor</v>
      </c>
      <c r="C92" s="156" t="str">
        <f>IF(ISBLANK(TableB[[#This Row],[Local School Code]]),"",TableB[[#This Row],[Local School Code]])</f>
        <v>K110</v>
      </c>
      <c r="D92" s="132">
        <v>3056585</v>
      </c>
      <c r="E92" s="132">
        <v>1097483</v>
      </c>
      <c r="F92" s="65">
        <f>IFERROR(SUM(TableC[[#This Row],[Classroom Teachers]:[All Other Salaries]])*'Part-A'!$C$92,0)</f>
        <v>2529225.1056450005</v>
      </c>
      <c r="G92" s="16">
        <v>0</v>
      </c>
      <c r="H92" s="16">
        <v>25662</v>
      </c>
      <c r="I92" s="133">
        <f t="shared" si="6"/>
        <v>6708955.1056450009</v>
      </c>
      <c r="J92" s="132">
        <v>3854595.9528946923</v>
      </c>
      <c r="K92" s="132">
        <v>1141807.7955235164</v>
      </c>
      <c r="L92" s="132">
        <v>1126464.9487242645</v>
      </c>
      <c r="M92" s="132">
        <v>30448.207880627106</v>
      </c>
      <c r="N92" s="132">
        <v>465647.68727440696</v>
      </c>
      <c r="O92" s="132">
        <v>2723</v>
      </c>
      <c r="P92" s="132">
        <v>87267.513347493616</v>
      </c>
      <c r="Q92" s="133">
        <f t="shared" si="7"/>
        <v>6708955.105645</v>
      </c>
      <c r="R92" s="132">
        <v>6605928.105645</v>
      </c>
      <c r="S92" s="132">
        <v>103027</v>
      </c>
      <c r="T92" s="133">
        <f>SUM(TableC[[#This Row],[State &amp; Local Funding]:[Federal 
Funding]])</f>
        <v>6708955.105645</v>
      </c>
      <c r="U92" s="121">
        <f>IFERROR(TableC[[#This Row],[State &amp; Local Funding]]/SUM(TableB[[#This Row],[K-12 Enrollment]:[Pre-K
Enrollment]]),"")</f>
        <v>12440.542571836158</v>
      </c>
      <c r="V92" s="121">
        <f>IFERROR(TableC[[#This Row],[Federal 
Funding]]/SUM(TableB[[#This Row],[K-12 Enrollment]:[Pre-K
Enrollment]]),"")</f>
        <v>194.02448210922788</v>
      </c>
      <c r="W92" s="65">
        <f>IFERROR(CentralCostperPupil*SUM(TableB[[#This Row],[K-12 Enrollment]:[Pre-K
Enrollment]]),"")</f>
        <v>3543893.7690255335</v>
      </c>
      <c r="X92" s="65">
        <f t="shared" si="8"/>
        <v>10252848.874670533</v>
      </c>
      <c r="Y92" s="131">
        <f>IFERROR(TableC[[#This Row],[Total School Allocation w/ Central District Costs]]/SUM(TableB[[#This Row],[K-12 Enrollment]:[Pre-K
Enrollment]]),"")</f>
        <v>19308.566618965222</v>
      </c>
    </row>
    <row r="93" spans="1:25" s="3" customFormat="1" ht="15" x14ac:dyDescent="0.3">
      <c r="A93" s="156" t="str">
        <f>IF(ISBLANK(TableB[[#This Row],[BEDS Code]]),"",TableB[[#This Row],[BEDS Code]])</f>
        <v>332000010112</v>
      </c>
      <c r="B93" s="134" t="str">
        <f>IF(ISBLANK(TableB[[#This Row],[School Name]]),"",TableB[[#This Row],[School Name]])</f>
        <v>P.S. 112 Lefferts Park</v>
      </c>
      <c r="C93" s="156" t="str">
        <f>IF(ISBLANK(TableB[[#This Row],[Local School Code]]),"",TableB[[#This Row],[Local School Code]])</f>
        <v>K112</v>
      </c>
      <c r="D93" s="132">
        <v>4357149</v>
      </c>
      <c r="E93" s="132">
        <v>2127575</v>
      </c>
      <c r="F93" s="65">
        <f>IFERROR(SUM(TableC[[#This Row],[Classroom Teachers]:[All Other Salaries]])*'Part-A'!$C$92,0)</f>
        <v>3948256.6833231114</v>
      </c>
      <c r="G93" s="16">
        <v>0</v>
      </c>
      <c r="H93" s="16">
        <v>58225</v>
      </c>
      <c r="I93" s="133">
        <f t="shared" si="6"/>
        <v>10491205.683323111</v>
      </c>
      <c r="J93" s="132">
        <v>6626395.4419226395</v>
      </c>
      <c r="K93" s="132">
        <v>180872.41015762495</v>
      </c>
      <c r="L93" s="132">
        <v>2899435.320718986</v>
      </c>
      <c r="M93" s="132">
        <v>49328.839133897709</v>
      </c>
      <c r="N93" s="132">
        <v>671669.61533224583</v>
      </c>
      <c r="O93" s="132">
        <v>4118</v>
      </c>
      <c r="P93" s="132">
        <v>59386.056057716982</v>
      </c>
      <c r="Q93" s="133">
        <f t="shared" si="7"/>
        <v>10491205.683323111</v>
      </c>
      <c r="R93" s="132">
        <v>9923910.6833231114</v>
      </c>
      <c r="S93" s="132">
        <v>567295</v>
      </c>
      <c r="T93" s="133">
        <f>SUM(TableC[[#This Row],[State &amp; Local Funding]:[Federal 
Funding]])</f>
        <v>10491205.683323111</v>
      </c>
      <c r="U93" s="121">
        <f>IFERROR(TableC[[#This Row],[State &amp; Local Funding]]/SUM(TableB[[#This Row],[K-12 Enrollment]:[Pre-K
Enrollment]]),"")</f>
        <v>14299.583117180277</v>
      </c>
      <c r="V93" s="121">
        <f>IFERROR(TableC[[#This Row],[Federal 
Funding]]/SUM(TableB[[#This Row],[K-12 Enrollment]:[Pre-K
Enrollment]]),"")</f>
        <v>817.4279538904899</v>
      </c>
      <c r="W93" s="65">
        <f>IFERROR(CentralCostperPupil*SUM(TableB[[#This Row],[K-12 Enrollment]:[Pre-K
Enrollment]]),"")</f>
        <v>4631755.698123767</v>
      </c>
      <c r="X93" s="65">
        <f t="shared" si="8"/>
        <v>15122961.381446879</v>
      </c>
      <c r="Y93" s="131">
        <f>IFERROR(TableC[[#This Row],[Total School Allocation w/ Central District Costs]]/SUM(TableB[[#This Row],[K-12 Enrollment]:[Pre-K
Enrollment]]),"")</f>
        <v>21791.010636090603</v>
      </c>
    </row>
    <row r="94" spans="1:25" s="3" customFormat="1" ht="15" x14ac:dyDescent="0.3">
      <c r="A94" s="156" t="str">
        <f>IF(ISBLANK(TableB[[#This Row],[BEDS Code]]),"",TableB[[#This Row],[BEDS Code]])</f>
        <v>331300010113</v>
      </c>
      <c r="B94" s="134" t="str">
        <f>IF(ISBLANK(TableB[[#This Row],[School Name]]),"",TableB[[#This Row],[School Name]])</f>
        <v>M.S. 113 Ronald Edmonds Learning Center</v>
      </c>
      <c r="C94" s="156" t="str">
        <f>IF(ISBLANK(TableB[[#This Row],[Local School Code]]),"",TableB[[#This Row],[Local School Code]])</f>
        <v>K113</v>
      </c>
      <c r="D94" s="132">
        <v>2901572</v>
      </c>
      <c r="E94" s="132">
        <v>1174915</v>
      </c>
      <c r="F94" s="65">
        <f>IFERROR(SUM(TableC[[#This Row],[Classroom Teachers]:[All Other Salaries]])*'Part-A'!$C$92,0)</f>
        <v>2481989.5252642641</v>
      </c>
      <c r="G94" s="16">
        <v>0</v>
      </c>
      <c r="H94" s="16">
        <v>56845</v>
      </c>
      <c r="I94" s="133">
        <f t="shared" si="6"/>
        <v>6615321.5252642641</v>
      </c>
      <c r="J94" s="132">
        <v>4329695.2804003805</v>
      </c>
      <c r="K94" s="132">
        <v>0</v>
      </c>
      <c r="L94" s="132">
        <v>1819220.8446452038</v>
      </c>
      <c r="M94" s="132">
        <v>0</v>
      </c>
      <c r="N94" s="132">
        <v>456028.3431811828</v>
      </c>
      <c r="O94" s="132">
        <v>1900</v>
      </c>
      <c r="P94" s="132">
        <v>8477.0570374975832</v>
      </c>
      <c r="Q94" s="133">
        <f t="shared" si="7"/>
        <v>6615321.525264265</v>
      </c>
      <c r="R94" s="132">
        <v>6079740.525264265</v>
      </c>
      <c r="S94" s="132">
        <v>535581</v>
      </c>
      <c r="T94" s="133">
        <f>SUM(TableC[[#This Row],[State &amp; Local Funding]:[Federal 
Funding]])</f>
        <v>6615321.525264265</v>
      </c>
      <c r="U94" s="121">
        <f>IFERROR(TableC[[#This Row],[State &amp; Local Funding]]/SUM(TableB[[#This Row],[K-12 Enrollment]:[Pre-K
Enrollment]]),"")</f>
        <v>18148.479179893329</v>
      </c>
      <c r="V94" s="121">
        <f>IFERROR(TableC[[#This Row],[Federal 
Funding]]/SUM(TableB[[#This Row],[K-12 Enrollment]:[Pre-K
Enrollment]]),"")</f>
        <v>1598.7492537313433</v>
      </c>
      <c r="W94" s="65">
        <f>IFERROR(CentralCostperPupil*SUM(TableB[[#This Row],[K-12 Enrollment]:[Pre-K
Enrollment]]),"")</f>
        <v>2235789.8542816453</v>
      </c>
      <c r="X94" s="65">
        <f t="shared" si="8"/>
        <v>8851111.3795459103</v>
      </c>
      <c r="Y94" s="131">
        <f>IFERROR(TableC[[#This Row],[Total School Allocation w/ Central District Costs]]/SUM(TableB[[#This Row],[K-12 Enrollment]:[Pre-K
Enrollment]]),"")</f>
        <v>26421.22799864451</v>
      </c>
    </row>
    <row r="95" spans="1:25" s="3" customFormat="1" ht="15" x14ac:dyDescent="0.3">
      <c r="A95" s="156" t="str">
        <f>IF(ISBLANK(TableB[[#This Row],[BEDS Code]]),"",TableB[[#This Row],[BEDS Code]])</f>
        <v>331800010114</v>
      </c>
      <c r="B95" s="134" t="str">
        <f>IF(ISBLANK(TableB[[#This Row],[School Name]]),"",TableB[[#This Row],[School Name]])</f>
        <v>P.S. 114 Ryder Elementary</v>
      </c>
      <c r="C95" s="156" t="str">
        <f>IF(ISBLANK(TableB[[#This Row],[Local School Code]]),"",TableB[[#This Row],[Local School Code]])</f>
        <v>K114</v>
      </c>
      <c r="D95" s="132">
        <v>3463672</v>
      </c>
      <c r="E95" s="132">
        <v>2199375</v>
      </c>
      <c r="F95" s="65">
        <f>IFERROR(SUM(TableC[[#This Row],[Classroom Teachers]:[All Other Salaries]])*'Part-A'!$C$92,0)</f>
        <v>3447974.5268608034</v>
      </c>
      <c r="G95" s="16">
        <v>0</v>
      </c>
      <c r="H95" s="16">
        <v>45829</v>
      </c>
      <c r="I95" s="133">
        <f t="shared" si="6"/>
        <v>9156850.5268608034</v>
      </c>
      <c r="J95" s="132">
        <v>4233278.1438399665</v>
      </c>
      <c r="K95" s="132">
        <v>677300.12581287359</v>
      </c>
      <c r="L95" s="132">
        <v>3375205.6594357402</v>
      </c>
      <c r="M95" s="132">
        <v>0</v>
      </c>
      <c r="N95" s="132">
        <v>656473.9797810663</v>
      </c>
      <c r="O95" s="132">
        <v>2922</v>
      </c>
      <c r="P95" s="132">
        <v>211670.61799115714</v>
      </c>
      <c r="Q95" s="133">
        <f t="shared" si="7"/>
        <v>9156850.5268608034</v>
      </c>
      <c r="R95" s="132">
        <v>8544688.5268608034</v>
      </c>
      <c r="S95" s="132">
        <v>612162</v>
      </c>
      <c r="T95" s="133">
        <f>SUM(TableC[[#This Row],[State &amp; Local Funding]:[Federal 
Funding]])</f>
        <v>9156850.5268608034</v>
      </c>
      <c r="U95" s="121">
        <f>IFERROR(TableC[[#This Row],[State &amp; Local Funding]]/SUM(TableB[[#This Row],[K-12 Enrollment]:[Pre-K
Enrollment]]),"")</f>
        <v>16853.429047062727</v>
      </c>
      <c r="V95" s="121">
        <f>IFERROR(TableC[[#This Row],[Federal 
Funding]]/SUM(TableB[[#This Row],[K-12 Enrollment]:[Pre-K
Enrollment]]),"")</f>
        <v>1207.4201183431953</v>
      </c>
      <c r="W95" s="65">
        <f>IFERROR(CentralCostperPupil*SUM(TableB[[#This Row],[K-12 Enrollment]:[Pre-K
Enrollment]]),"")</f>
        <v>3383717.7794650574</v>
      </c>
      <c r="X95" s="65">
        <f t="shared" si="8"/>
        <v>12540568.30632586</v>
      </c>
      <c r="Y95" s="131">
        <f>IFERROR(TableC[[#This Row],[Total School Allocation w/ Central District Costs]]/SUM(TableB[[#This Row],[K-12 Enrollment]:[Pre-K
Enrollment]]),"")</f>
        <v>24734.848730425761</v>
      </c>
    </row>
    <row r="96" spans="1:25" s="3" customFormat="1" ht="15" x14ac:dyDescent="0.3">
      <c r="A96" s="156" t="str">
        <f>IF(ISBLANK(TableB[[#This Row],[BEDS Code]]),"",TableB[[#This Row],[BEDS Code]])</f>
        <v>331800010115</v>
      </c>
      <c r="B96" s="134" t="str">
        <f>IF(ISBLANK(TableB[[#This Row],[School Name]]),"",TableB[[#This Row],[School Name]])</f>
        <v>P.S. 115 Daniel Mucatel School</v>
      </c>
      <c r="C96" s="156" t="str">
        <f>IF(ISBLANK(TableB[[#This Row],[Local School Code]]),"",TableB[[#This Row],[Local School Code]])</f>
        <v>K115</v>
      </c>
      <c r="D96" s="132">
        <v>5793447</v>
      </c>
      <c r="E96" s="132">
        <v>2832828</v>
      </c>
      <c r="F96" s="65">
        <f>IFERROR(SUM(TableC[[#This Row],[Classroom Teachers]:[All Other Salaries]])*'Part-A'!$C$92,0)</f>
        <v>5252150.7347009797</v>
      </c>
      <c r="G96" s="16">
        <v>0</v>
      </c>
      <c r="H96" s="16">
        <v>77760</v>
      </c>
      <c r="I96" s="133">
        <f t="shared" si="6"/>
        <v>13956185.73470098</v>
      </c>
      <c r="J96" s="132">
        <v>7205699.1509539681</v>
      </c>
      <c r="K96" s="132">
        <v>1448725.421165209</v>
      </c>
      <c r="L96" s="132">
        <v>4523759.9215663159</v>
      </c>
      <c r="M96" s="132">
        <v>65111.254883829628</v>
      </c>
      <c r="N96" s="132">
        <v>642407.76044554892</v>
      </c>
      <c r="O96" s="132">
        <v>5433</v>
      </c>
      <c r="P96" s="132">
        <v>65049.225686107849</v>
      </c>
      <c r="Q96" s="133">
        <f t="shared" si="7"/>
        <v>13956185.734700978</v>
      </c>
      <c r="R96" s="132">
        <v>12978372.734700978</v>
      </c>
      <c r="S96" s="132">
        <v>977813</v>
      </c>
      <c r="T96" s="133">
        <f>SUM(TableC[[#This Row],[State &amp; Local Funding]:[Federal 
Funding]])</f>
        <v>13956185.734700978</v>
      </c>
      <c r="U96" s="121">
        <f>IFERROR(TableC[[#This Row],[State &amp; Local Funding]]/SUM(TableB[[#This Row],[K-12 Enrollment]:[Pre-K
Enrollment]]),"")</f>
        <v>14484.790998550199</v>
      </c>
      <c r="V96" s="121">
        <f>IFERROR(TableC[[#This Row],[Federal 
Funding]]/SUM(TableB[[#This Row],[K-12 Enrollment]:[Pre-K
Enrollment]]),"")</f>
        <v>1091.3091517857142</v>
      </c>
      <c r="W96" s="65">
        <f>IFERROR(CentralCostperPupil*SUM(TableB[[#This Row],[K-12 Enrollment]:[Pre-K
Enrollment]]),"")</f>
        <v>5979903.6102577737</v>
      </c>
      <c r="X96" s="65">
        <f t="shared" si="8"/>
        <v>19936089.344958752</v>
      </c>
      <c r="Y96" s="131">
        <f>IFERROR(TableC[[#This Row],[Total School Allocation w/ Central District Costs]]/SUM(TableB[[#This Row],[K-12 Enrollment]:[Pre-K
Enrollment]]),"")</f>
        <v>22250.099715355751</v>
      </c>
    </row>
    <row r="97" spans="1:25" s="3" customFormat="1" ht="15" x14ac:dyDescent="0.3">
      <c r="A97" s="156" t="str">
        <f>IF(ISBLANK(TableB[[#This Row],[BEDS Code]]),"",TableB[[#This Row],[BEDS Code]])</f>
        <v>333200010116</v>
      </c>
      <c r="B97" s="134" t="str">
        <f>IF(ISBLANK(TableB[[#This Row],[School Name]]),"",TableB[[#This Row],[School Name]])</f>
        <v>P.S. 116 Elizabeth L Farrell</v>
      </c>
      <c r="C97" s="156" t="str">
        <f>IF(ISBLANK(TableB[[#This Row],[Local School Code]]),"",TableB[[#This Row],[Local School Code]])</f>
        <v>K116</v>
      </c>
      <c r="D97" s="132">
        <v>2151864</v>
      </c>
      <c r="E97" s="132">
        <v>2496582</v>
      </c>
      <c r="F97" s="65">
        <f>IFERROR(SUM(TableC[[#This Row],[Classroom Teachers]:[All Other Salaries]])*'Part-A'!$C$92,0)</f>
        <v>2830229.6268224497</v>
      </c>
      <c r="G97" s="16">
        <v>0</v>
      </c>
      <c r="H97" s="16">
        <v>186937</v>
      </c>
      <c r="I97" s="133">
        <f t="shared" si="6"/>
        <v>7665612.6268224493</v>
      </c>
      <c r="J97" s="132">
        <v>4303316.9681337681</v>
      </c>
      <c r="K97" s="132">
        <v>0</v>
      </c>
      <c r="L97" s="132">
        <v>2557450.400516131</v>
      </c>
      <c r="M97" s="132">
        <v>0</v>
      </c>
      <c r="N97" s="132">
        <v>666987.84725877503</v>
      </c>
      <c r="O97" s="132">
        <v>2461</v>
      </c>
      <c r="P97" s="132">
        <v>135396.41091377567</v>
      </c>
      <c r="Q97" s="133">
        <f t="shared" si="7"/>
        <v>7665612.6268224502</v>
      </c>
      <c r="R97" s="132">
        <v>7107206.6268224502</v>
      </c>
      <c r="S97" s="132">
        <v>558406</v>
      </c>
      <c r="T97" s="133">
        <f>SUM(TableC[[#This Row],[State &amp; Local Funding]:[Federal 
Funding]])</f>
        <v>7665612.6268224502</v>
      </c>
      <c r="U97" s="121">
        <f>IFERROR(TableC[[#This Row],[State &amp; Local Funding]]/SUM(TableB[[#This Row],[K-12 Enrollment]:[Pre-K
Enrollment]]),"")</f>
        <v>21868.328082530617</v>
      </c>
      <c r="V97" s="121">
        <f>IFERROR(TableC[[#This Row],[Federal 
Funding]]/SUM(TableB[[#This Row],[K-12 Enrollment]:[Pre-K
Enrollment]]),"")</f>
        <v>1718.1723076923076</v>
      </c>
      <c r="W97" s="65">
        <f>IFERROR(CentralCostperPupil*SUM(TableB[[#This Row],[K-12 Enrollment]:[Pre-K
Enrollment]]),"")</f>
        <v>2169049.858631447</v>
      </c>
      <c r="X97" s="65">
        <f t="shared" si="8"/>
        <v>9834662.4854538962</v>
      </c>
      <c r="Y97" s="131">
        <f>IFERROR(TableC[[#This Row],[Total School Allocation w/ Central District Costs]]/SUM(TableB[[#This Row],[K-12 Enrollment]:[Pre-K
Enrollment]]),"")</f>
        <v>30260.499955242758</v>
      </c>
    </row>
    <row r="98" spans="1:25" s="3" customFormat="1" ht="15" x14ac:dyDescent="0.3">
      <c r="A98" s="156" t="str">
        <f>IF(ISBLANK(TableB[[#This Row],[BEDS Code]]),"",TableB[[#This Row],[BEDS Code]])</f>
        <v>331500010118</v>
      </c>
      <c r="B98" s="134" t="str">
        <f>IF(ISBLANK(TableB[[#This Row],[School Name]]),"",TableB[[#This Row],[School Name]])</f>
        <v>The Maurice Sendak Community School</v>
      </c>
      <c r="C98" s="156" t="str">
        <f>IF(ISBLANK(TableB[[#This Row],[Local School Code]]),"",TableB[[#This Row],[Local School Code]])</f>
        <v>K118</v>
      </c>
      <c r="D98" s="132">
        <v>1247295</v>
      </c>
      <c r="E98" s="132">
        <v>1056689</v>
      </c>
      <c r="F98" s="65">
        <f>IFERROR(SUM(TableC[[#This Row],[Classroom Teachers]:[All Other Salaries]])*'Part-A'!$C$92,0)</f>
        <v>1402792.1969029855</v>
      </c>
      <c r="G98" s="16">
        <v>0</v>
      </c>
      <c r="H98" s="16">
        <v>105537</v>
      </c>
      <c r="I98" s="133">
        <f t="shared" si="6"/>
        <v>3812313.1969029857</v>
      </c>
      <c r="J98" s="132">
        <v>2476876.9738918943</v>
      </c>
      <c r="K98" s="132">
        <v>150477.12825009334</v>
      </c>
      <c r="L98" s="132">
        <v>642407.0709362597</v>
      </c>
      <c r="M98" s="132">
        <v>25079.521375015556</v>
      </c>
      <c r="N98" s="132">
        <v>456438.60120823956</v>
      </c>
      <c r="O98" s="132">
        <v>1894</v>
      </c>
      <c r="P98" s="132">
        <v>59139.901241482949</v>
      </c>
      <c r="Q98" s="133">
        <f t="shared" si="7"/>
        <v>3812313.1969029857</v>
      </c>
      <c r="R98" s="132">
        <v>3788073.1969029857</v>
      </c>
      <c r="S98" s="132">
        <v>24240</v>
      </c>
      <c r="T98" s="133">
        <f>SUM(TableC[[#This Row],[State &amp; Local Funding]:[Federal 
Funding]])</f>
        <v>3812313.1969029857</v>
      </c>
      <c r="U98" s="121">
        <f>IFERROR(TableC[[#This Row],[State &amp; Local Funding]]/SUM(TableB[[#This Row],[K-12 Enrollment]:[Pre-K
Enrollment]]),"")</f>
        <v>11912.179864474798</v>
      </c>
      <c r="V98" s="121">
        <f>IFERROR(TableC[[#This Row],[Federal 
Funding]]/SUM(TableB[[#This Row],[K-12 Enrollment]:[Pre-K
Enrollment]]),"")</f>
        <v>76.226415094339629</v>
      </c>
      <c r="W98" s="65">
        <f>IFERROR(CentralCostperPupil*SUM(TableB[[#This Row],[K-12 Enrollment]:[Pre-K
Enrollment]]),"")</f>
        <v>2122331.8616763083</v>
      </c>
      <c r="X98" s="65">
        <f t="shared" si="8"/>
        <v>5934645.058579294</v>
      </c>
      <c r="Y98" s="131">
        <f>IFERROR(TableC[[#This Row],[Total School Allocation w/ Central District Costs]]/SUM(TableB[[#This Row],[K-12 Enrollment]:[Pre-K
Enrollment]]),"")</f>
        <v>18662.405844588975</v>
      </c>
    </row>
    <row r="99" spans="1:25" s="3" customFormat="1" ht="15" x14ac:dyDescent="0.3">
      <c r="A99" s="156" t="str">
        <f>IF(ISBLANK(TableB[[#This Row],[BEDS Code]]),"",TableB[[#This Row],[BEDS Code]])</f>
        <v>332200010119</v>
      </c>
      <c r="B99" s="134" t="str">
        <f>IF(ISBLANK(TableB[[#This Row],[School Name]]),"",TableB[[#This Row],[School Name]])</f>
        <v>P.S. 119 Amersfort</v>
      </c>
      <c r="C99" s="156" t="str">
        <f>IF(ISBLANK(TableB[[#This Row],[Local School Code]]),"",TableB[[#This Row],[Local School Code]])</f>
        <v>K119</v>
      </c>
      <c r="D99" s="132">
        <v>3132831</v>
      </c>
      <c r="E99" s="132">
        <v>1472502</v>
      </c>
      <c r="F99" s="65">
        <f>IFERROR(SUM(TableC[[#This Row],[Classroom Teachers]:[All Other Salaries]])*'Part-A'!$C$92,0)</f>
        <v>2803980.0608597179</v>
      </c>
      <c r="G99" s="16">
        <v>0</v>
      </c>
      <c r="H99" s="16">
        <v>13544</v>
      </c>
      <c r="I99" s="133">
        <f t="shared" si="6"/>
        <v>7422857.0608597174</v>
      </c>
      <c r="J99" s="132">
        <v>4109103.5395898619</v>
      </c>
      <c r="K99" s="132">
        <v>512476.30862910417</v>
      </c>
      <c r="L99" s="132">
        <v>2198061.1511044241</v>
      </c>
      <c r="M99" s="132">
        <v>0</v>
      </c>
      <c r="N99" s="132">
        <v>493310.3402830867</v>
      </c>
      <c r="O99" s="132">
        <v>2542</v>
      </c>
      <c r="P99" s="132">
        <v>107363.72125324087</v>
      </c>
      <c r="Q99" s="133">
        <f t="shared" si="7"/>
        <v>7422857.0608597174</v>
      </c>
      <c r="R99" s="132">
        <v>7024769.0608597174</v>
      </c>
      <c r="S99" s="132">
        <v>398088</v>
      </c>
      <c r="T99" s="133">
        <f>SUM(TableC[[#This Row],[State &amp; Local Funding]:[Federal 
Funding]])</f>
        <v>7422857.0608597174</v>
      </c>
      <c r="U99" s="121">
        <f>IFERROR(TableC[[#This Row],[State &amp; Local Funding]]/SUM(TableB[[#This Row],[K-12 Enrollment]:[Pre-K
Enrollment]]),"")</f>
        <v>15750.603275470219</v>
      </c>
      <c r="V99" s="121">
        <f>IFERROR(TableC[[#This Row],[Federal 
Funding]]/SUM(TableB[[#This Row],[K-12 Enrollment]:[Pre-K
Enrollment]]),"")</f>
        <v>892.57399103139016</v>
      </c>
      <c r="W99" s="65">
        <f>IFERROR(CentralCostperPupil*SUM(TableB[[#This Row],[K-12 Enrollment]:[Pre-K
Enrollment]]),"")</f>
        <v>2976603.8059988474</v>
      </c>
      <c r="X99" s="65">
        <f t="shared" si="8"/>
        <v>10399460.866858564</v>
      </c>
      <c r="Y99" s="131">
        <f>IFERROR(TableC[[#This Row],[Total School Allocation w/ Central District Costs]]/SUM(TableB[[#This Row],[K-12 Enrollment]:[Pre-K
Enrollment]]),"")</f>
        <v>23317.176831521443</v>
      </c>
    </row>
    <row r="100" spans="1:25" s="3" customFormat="1" ht="15" x14ac:dyDescent="0.3">
      <c r="A100" s="156" t="str">
        <f>IF(ISBLANK(TableB[[#This Row],[BEDS Code]]),"",TableB[[#This Row],[BEDS Code]])</f>
        <v>331400010120</v>
      </c>
      <c r="B100" s="134" t="str">
        <f>IF(ISBLANK(TableB[[#This Row],[School Name]]),"",TableB[[#This Row],[School Name]])</f>
        <v>P.S. 120 Carlos Tapia</v>
      </c>
      <c r="C100" s="156" t="str">
        <f>IF(ISBLANK(TableB[[#This Row],[Local School Code]]),"",TableB[[#This Row],[Local School Code]])</f>
        <v>K120</v>
      </c>
      <c r="D100" s="132">
        <v>2522234</v>
      </c>
      <c r="E100" s="132">
        <v>1801916</v>
      </c>
      <c r="F100" s="65">
        <f>IFERROR(SUM(TableC[[#This Row],[Classroom Teachers]:[All Other Salaries]])*'Part-A'!$C$92,0)</f>
        <v>2632780.3831268121</v>
      </c>
      <c r="G100" s="16">
        <v>0</v>
      </c>
      <c r="H100" s="16">
        <v>131304</v>
      </c>
      <c r="I100" s="133">
        <f t="shared" si="6"/>
        <v>7088234.3831268121</v>
      </c>
      <c r="J100" s="132">
        <v>3994699.4696527687</v>
      </c>
      <c r="K100" s="132">
        <v>726297.88551302452</v>
      </c>
      <c r="L100" s="132">
        <v>1824457.7481259708</v>
      </c>
      <c r="M100" s="132">
        <v>16139.953011400545</v>
      </c>
      <c r="N100" s="132">
        <v>462619.82214922755</v>
      </c>
      <c r="O100" s="132">
        <v>2299</v>
      </c>
      <c r="P100" s="132">
        <v>61720.504674420146</v>
      </c>
      <c r="Q100" s="133">
        <f t="shared" si="7"/>
        <v>7088234.383126813</v>
      </c>
      <c r="R100" s="132">
        <v>6258084.383126813</v>
      </c>
      <c r="S100" s="132">
        <v>830150</v>
      </c>
      <c r="T100" s="133">
        <f>SUM(TableC[[#This Row],[State &amp; Local Funding]:[Federal 
Funding]])</f>
        <v>7088234.383126813</v>
      </c>
      <c r="U100" s="121">
        <f>IFERROR(TableC[[#This Row],[State &amp; Local Funding]]/SUM(TableB[[#This Row],[K-12 Enrollment]:[Pre-K
Enrollment]]),"")</f>
        <v>15883.462901337089</v>
      </c>
      <c r="V100" s="121">
        <f>IFERROR(TableC[[#This Row],[Federal 
Funding]]/SUM(TableB[[#This Row],[K-12 Enrollment]:[Pre-K
Enrollment]]),"")</f>
        <v>2106.979695431472</v>
      </c>
      <c r="W100" s="65">
        <f>IFERROR(CentralCostperPupil*SUM(TableB[[#This Row],[K-12 Enrollment]:[Pre-K
Enrollment]]),"")</f>
        <v>2629555.8286178159</v>
      </c>
      <c r="X100" s="65">
        <f t="shared" si="8"/>
        <v>9717790.2117446288</v>
      </c>
      <c r="Y100" s="131">
        <f>IFERROR(TableC[[#This Row],[Total School Allocation w/ Central District Costs]]/SUM(TableB[[#This Row],[K-12 Enrollment]:[Pre-K
Enrollment]]),"")</f>
        <v>24664.442161788396</v>
      </c>
    </row>
    <row r="101" spans="1:25" s="3" customFormat="1" ht="15" x14ac:dyDescent="0.3">
      <c r="A101" s="156" t="str">
        <f>IF(ISBLANK(TableB[[#This Row],[BEDS Code]]),"",TableB[[#This Row],[BEDS Code]])</f>
        <v>332100010121</v>
      </c>
      <c r="B101" s="134" t="str">
        <f>IF(ISBLANK(TableB[[#This Row],[School Name]]),"",TableB[[#This Row],[School Name]])</f>
        <v>P.S. 121 Nelson A. Rockefeller</v>
      </c>
      <c r="C101" s="156" t="str">
        <f>IF(ISBLANK(TableB[[#This Row],[Local School Code]]),"",TableB[[#This Row],[Local School Code]])</f>
        <v>K121</v>
      </c>
      <c r="D101" s="132">
        <v>4066989</v>
      </c>
      <c r="E101" s="132">
        <v>1872452</v>
      </c>
      <c r="F101" s="65">
        <f>IFERROR(SUM(TableC[[#This Row],[Classroom Teachers]:[All Other Salaries]])*'Part-A'!$C$92,0)</f>
        <v>3616258.3979600836</v>
      </c>
      <c r="G101" s="16">
        <v>0</v>
      </c>
      <c r="H101" s="16">
        <v>115139</v>
      </c>
      <c r="I101" s="133">
        <f t="shared" si="6"/>
        <v>9670838.3979600836</v>
      </c>
      <c r="J101" s="132">
        <v>3778041.84119853</v>
      </c>
      <c r="K101" s="132">
        <v>0</v>
      </c>
      <c r="L101" s="132">
        <v>5444383.0446990384</v>
      </c>
      <c r="M101" s="132">
        <v>0</v>
      </c>
      <c r="N101" s="132">
        <v>446320.51206251507</v>
      </c>
      <c r="O101" s="132">
        <v>2093</v>
      </c>
      <c r="P101" s="132">
        <v>0</v>
      </c>
      <c r="Q101" s="133">
        <f t="shared" si="7"/>
        <v>9670838.3979600836</v>
      </c>
      <c r="R101" s="132">
        <v>9128605.3979600836</v>
      </c>
      <c r="S101" s="132">
        <v>542233</v>
      </c>
      <c r="T101" s="133">
        <f>SUM(TableC[[#This Row],[State &amp; Local Funding]:[Federal 
Funding]])</f>
        <v>9670838.3979600836</v>
      </c>
      <c r="U101" s="121">
        <f>IFERROR(TableC[[#This Row],[State &amp; Local Funding]]/SUM(TableB[[#This Row],[K-12 Enrollment]:[Pre-K
Enrollment]]),"")</f>
        <v>27331.153886108033</v>
      </c>
      <c r="V101" s="121">
        <f>IFERROR(TableC[[#This Row],[Federal 
Funding]]/SUM(TableB[[#This Row],[K-12 Enrollment]:[Pre-K
Enrollment]]),"")</f>
        <v>1623.4520958083833</v>
      </c>
      <c r="W101" s="65">
        <f>IFERROR(CentralCostperPupil*SUM(TableB[[#This Row],[K-12 Enrollment]:[Pre-K
Enrollment]]),"")</f>
        <v>2229115.8547166255</v>
      </c>
      <c r="X101" s="65">
        <f t="shared" si="8"/>
        <v>11899954.252676709</v>
      </c>
      <c r="Y101" s="131">
        <f>IFERROR(TableC[[#This Row],[Total School Allocation w/ Central District Costs]]/SUM(TableB[[#This Row],[K-12 Enrollment]:[Pre-K
Enrollment]]),"")</f>
        <v>35628.605546936255</v>
      </c>
    </row>
    <row r="102" spans="1:25" s="3" customFormat="1" ht="15" x14ac:dyDescent="0.3">
      <c r="A102" s="156" t="str">
        <f>IF(ISBLANK(TableB[[#This Row],[BEDS Code]]),"",TableB[[#This Row],[BEDS Code]])</f>
        <v>331700011122</v>
      </c>
      <c r="B102" s="134" t="str">
        <f>IF(ISBLANK(TableB[[#This Row],[School Name]]),"",TableB[[#This Row],[School Name]])</f>
        <v>Pathways in Technology Early College High School (P-TECH)</v>
      </c>
      <c r="C102" s="156" t="str">
        <f>IF(ISBLANK(TableB[[#This Row],[Local School Code]]),"",TableB[[#This Row],[Local School Code]])</f>
        <v>K122</v>
      </c>
      <c r="D102" s="132">
        <v>3359124</v>
      </c>
      <c r="E102" s="132">
        <v>1966418</v>
      </c>
      <c r="F102" s="65">
        <f>IFERROR(SUM(TableC[[#This Row],[Classroom Teachers]:[All Other Salaries]])*'Part-A'!$C$92,0)</f>
        <v>3242482.9173636269</v>
      </c>
      <c r="G102" s="16">
        <v>0</v>
      </c>
      <c r="H102" s="16">
        <v>104876</v>
      </c>
      <c r="I102" s="133">
        <f t="shared" si="6"/>
        <v>8672900.9173636269</v>
      </c>
      <c r="J102" s="132">
        <v>6575809.5152184423</v>
      </c>
      <c r="K102" s="132">
        <v>0</v>
      </c>
      <c r="L102" s="132">
        <v>1031982.3475185826</v>
      </c>
      <c r="M102" s="132">
        <v>0</v>
      </c>
      <c r="N102" s="132">
        <v>1061508.0546266022</v>
      </c>
      <c r="O102" s="132">
        <v>3601</v>
      </c>
      <c r="P102" s="132">
        <v>0</v>
      </c>
      <c r="Q102" s="133">
        <f t="shared" si="7"/>
        <v>8672900.9173636269</v>
      </c>
      <c r="R102" s="132">
        <v>8100750.9173636269</v>
      </c>
      <c r="S102" s="132">
        <v>572150</v>
      </c>
      <c r="T102" s="133">
        <f>SUM(TableC[[#This Row],[State &amp; Local Funding]:[Federal 
Funding]])</f>
        <v>8672900.9173636269</v>
      </c>
      <c r="U102" s="121">
        <f>IFERROR(TableC[[#This Row],[State &amp; Local Funding]]/SUM(TableB[[#This Row],[K-12 Enrollment]:[Pre-K
Enrollment]]),"")</f>
        <v>14137.436155957465</v>
      </c>
      <c r="V102" s="121">
        <f>IFERROR(TableC[[#This Row],[Federal 
Funding]]/SUM(TableB[[#This Row],[K-12 Enrollment]:[Pre-K
Enrollment]]),"")</f>
        <v>998.51657940663176</v>
      </c>
      <c r="W102" s="65">
        <f>IFERROR(CentralCostperPupil*SUM(TableB[[#This Row],[K-12 Enrollment]:[Pre-K
Enrollment]]),"")</f>
        <v>3824201.7507563666</v>
      </c>
      <c r="X102" s="65">
        <f t="shared" si="8"/>
        <v>12497102.668119993</v>
      </c>
      <c r="Y102" s="131">
        <f>IFERROR(TableC[[#This Row],[Total School Allocation w/ Central District Costs]]/SUM(TableB[[#This Row],[K-12 Enrollment]:[Pre-K
Enrollment]]),"")</f>
        <v>21809.952300383931</v>
      </c>
    </row>
    <row r="103" spans="1:25" s="3" customFormat="1" ht="15" x14ac:dyDescent="0.3">
      <c r="A103" s="156" t="str">
        <f>IF(ISBLANK(TableB[[#This Row],[BEDS Code]]),"",TableB[[#This Row],[BEDS Code]])</f>
        <v>333200010123</v>
      </c>
      <c r="B103" s="134" t="str">
        <f>IF(ISBLANK(TableB[[#This Row],[School Name]]),"",TableB[[#This Row],[School Name]])</f>
        <v>P.S. 123 Suydam</v>
      </c>
      <c r="C103" s="156" t="str">
        <f>IF(ISBLANK(TableB[[#This Row],[Local School Code]]),"",TableB[[#This Row],[Local School Code]])</f>
        <v>K123</v>
      </c>
      <c r="D103" s="132">
        <v>4584550</v>
      </c>
      <c r="E103" s="132">
        <v>2127232</v>
      </c>
      <c r="F103" s="65">
        <f>IFERROR(SUM(TableC[[#This Row],[Classroom Teachers]:[All Other Salaries]])*'Part-A'!$C$92,0)</f>
        <v>4086502.0837444677</v>
      </c>
      <c r="G103" s="16">
        <v>0</v>
      </c>
      <c r="H103" s="16">
        <v>135356</v>
      </c>
      <c r="I103" s="133">
        <f t="shared" si="6"/>
        <v>10933640.083744468</v>
      </c>
      <c r="J103" s="132">
        <v>6992603.5812699739</v>
      </c>
      <c r="K103" s="132">
        <v>470640.82331003138</v>
      </c>
      <c r="L103" s="132">
        <v>2947502.7352665402</v>
      </c>
      <c r="M103" s="132">
        <v>15688.027443667712</v>
      </c>
      <c r="N103" s="132">
        <v>453278.80997239874</v>
      </c>
      <c r="O103" s="132">
        <v>3688</v>
      </c>
      <c r="P103" s="132">
        <v>50238.106481856048</v>
      </c>
      <c r="Q103" s="133">
        <f t="shared" si="7"/>
        <v>10933640.083744466</v>
      </c>
      <c r="R103" s="132">
        <v>9829548.0837444663</v>
      </c>
      <c r="S103" s="132">
        <v>1104092</v>
      </c>
      <c r="T103" s="133">
        <f>SUM(TableC[[#This Row],[State &amp; Local Funding]:[Federal 
Funding]])</f>
        <v>10933640.083744466</v>
      </c>
      <c r="U103" s="121">
        <f>IFERROR(TableC[[#This Row],[State &amp; Local Funding]]/SUM(TableB[[#This Row],[K-12 Enrollment]:[Pre-K
Enrollment]]),"")</f>
        <v>17184.524621930886</v>
      </c>
      <c r="V103" s="121">
        <f>IFERROR(TableC[[#This Row],[Federal 
Funding]]/SUM(TableB[[#This Row],[K-12 Enrollment]:[Pre-K
Enrollment]]),"")</f>
        <v>1930.2307692307693</v>
      </c>
      <c r="W103" s="65">
        <f>IFERROR(CentralCostperPupil*SUM(TableB[[#This Row],[K-12 Enrollment]:[Pre-K
Enrollment]]),"")</f>
        <v>3817527.7511913469</v>
      </c>
      <c r="X103" s="65">
        <f t="shared" si="8"/>
        <v>14751167.834935814</v>
      </c>
      <c r="Y103" s="131">
        <f>IFERROR(TableC[[#This Row],[Total School Allocation w/ Central District Costs]]/SUM(TableB[[#This Row],[K-12 Enrollment]:[Pre-K
Enrollment]]),"")</f>
        <v>25788.754956181492</v>
      </c>
    </row>
    <row r="104" spans="1:25" s="3" customFormat="1" ht="15" x14ac:dyDescent="0.3">
      <c r="A104" s="156" t="str">
        <f>IF(ISBLANK(TableB[[#This Row],[BEDS Code]]),"",TableB[[#This Row],[BEDS Code]])</f>
        <v>331500010124</v>
      </c>
      <c r="B104" s="134" t="str">
        <f>IF(ISBLANK(TableB[[#This Row],[School Name]]),"",TableB[[#This Row],[School Name]])</f>
        <v>P.S. 124 Silas B. Dutcher</v>
      </c>
      <c r="C104" s="156" t="str">
        <f>IF(ISBLANK(TableB[[#This Row],[Local School Code]]),"",TableB[[#This Row],[Local School Code]])</f>
        <v>K124</v>
      </c>
      <c r="D104" s="132">
        <v>2596444</v>
      </c>
      <c r="E104" s="132">
        <v>1136537</v>
      </c>
      <c r="F104" s="65">
        <f>IFERROR(SUM(TableC[[#This Row],[Classroom Teachers]:[All Other Salaries]])*'Part-A'!$C$92,0)</f>
        <v>2272844.1768636862</v>
      </c>
      <c r="G104" s="16">
        <v>0</v>
      </c>
      <c r="H104" s="16">
        <v>19673</v>
      </c>
      <c r="I104" s="133">
        <f t="shared" si="6"/>
        <v>6025498.1768636862</v>
      </c>
      <c r="J104" s="132">
        <v>3282520.6601762716</v>
      </c>
      <c r="K104" s="132">
        <v>728917.64298467909</v>
      </c>
      <c r="L104" s="132">
        <v>1516379.7709574215</v>
      </c>
      <c r="M104" s="132">
        <v>33132.620135667232</v>
      </c>
      <c r="N104" s="132">
        <v>462703.48260964698</v>
      </c>
      <c r="O104" s="132">
        <v>1844</v>
      </c>
      <c r="P104" s="132">
        <v>0</v>
      </c>
      <c r="Q104" s="133">
        <f t="shared" si="7"/>
        <v>6025498.1768636862</v>
      </c>
      <c r="R104" s="132">
        <v>5583736.1768636862</v>
      </c>
      <c r="S104" s="132">
        <v>441762</v>
      </c>
      <c r="T104" s="133">
        <f>SUM(TableC[[#This Row],[State &amp; Local Funding]:[Federal 
Funding]])</f>
        <v>6025498.1768636862</v>
      </c>
      <c r="U104" s="121">
        <f>IFERROR(TableC[[#This Row],[State &amp; Local Funding]]/SUM(TableB[[#This Row],[K-12 Enrollment]:[Pre-K
Enrollment]]),"")</f>
        <v>16326.713967437679</v>
      </c>
      <c r="V104" s="121">
        <f>IFERROR(TableC[[#This Row],[Federal 
Funding]]/SUM(TableB[[#This Row],[K-12 Enrollment]:[Pre-K
Enrollment]]),"")</f>
        <v>1291.7017543859649</v>
      </c>
      <c r="W104" s="65">
        <f>IFERROR(CentralCostperPupil*SUM(TableB[[#This Row],[K-12 Enrollment]:[Pre-K
Enrollment]]),"")</f>
        <v>2282507.8512367844</v>
      </c>
      <c r="X104" s="65">
        <f t="shared" si="8"/>
        <v>8308006.0281004701</v>
      </c>
      <c r="Y104" s="131">
        <f>IFERROR(TableC[[#This Row],[Total School Allocation w/ Central District Costs]]/SUM(TableB[[#This Row],[K-12 Enrollment]:[Pre-K
Enrollment]]),"")</f>
        <v>24292.415286843479</v>
      </c>
    </row>
    <row r="105" spans="1:25" s="3" customFormat="1" ht="15" x14ac:dyDescent="0.3">
      <c r="A105" s="156" t="str">
        <f>IF(ISBLANK(TableB[[#This Row],[BEDS Code]]),"",TableB[[#This Row],[BEDS Code]])</f>
        <v>331400010126</v>
      </c>
      <c r="B105" s="134" t="str">
        <f>IF(ISBLANK(TableB[[#This Row],[School Name]]),"",TableB[[#This Row],[School Name]])</f>
        <v>John Ericsson Middle School 126</v>
      </c>
      <c r="C105" s="156" t="str">
        <f>IF(ISBLANK(TableB[[#This Row],[Local School Code]]),"",TableB[[#This Row],[Local School Code]])</f>
        <v>K126</v>
      </c>
      <c r="D105" s="132">
        <v>2984135</v>
      </c>
      <c r="E105" s="132">
        <v>2135995</v>
      </c>
      <c r="F105" s="65">
        <f>IFERROR(SUM(TableC[[#This Row],[Classroom Teachers]:[All Other Salaries]])*'Part-A'!$C$92,0)</f>
        <v>3117416.7924468587</v>
      </c>
      <c r="G105" s="16">
        <v>0</v>
      </c>
      <c r="H105" s="16">
        <v>68399</v>
      </c>
      <c r="I105" s="133">
        <f t="shared" si="6"/>
        <v>8305945.7924468592</v>
      </c>
      <c r="J105" s="132">
        <v>5147442.004344305</v>
      </c>
      <c r="K105" s="132">
        <v>0</v>
      </c>
      <c r="L105" s="132">
        <v>2259887.8402093765</v>
      </c>
      <c r="M105" s="132">
        <v>0</v>
      </c>
      <c r="N105" s="132">
        <v>652772.00440750748</v>
      </c>
      <c r="O105" s="132">
        <v>2355</v>
      </c>
      <c r="P105" s="132">
        <v>243488.94348567026</v>
      </c>
      <c r="Q105" s="133">
        <f t="shared" si="7"/>
        <v>8305945.7924468592</v>
      </c>
      <c r="R105" s="132">
        <v>7899983.7924468592</v>
      </c>
      <c r="S105" s="132">
        <v>405962</v>
      </c>
      <c r="T105" s="133">
        <f>SUM(TableC[[#This Row],[State &amp; Local Funding]:[Federal 
Funding]])</f>
        <v>8305945.7924468592</v>
      </c>
      <c r="U105" s="121">
        <f>IFERROR(TableC[[#This Row],[State &amp; Local Funding]]/SUM(TableB[[#This Row],[K-12 Enrollment]:[Pre-K
Enrollment]]),"")</f>
        <v>20844.284412788547</v>
      </c>
      <c r="V105" s="121">
        <f>IFERROR(TableC[[#This Row],[Federal 
Funding]]/SUM(TableB[[#This Row],[K-12 Enrollment]:[Pre-K
Enrollment]]),"")</f>
        <v>1071.1398416886543</v>
      </c>
      <c r="W105" s="65">
        <f>IFERROR(CentralCostperPupil*SUM(TableB[[#This Row],[K-12 Enrollment]:[Pre-K
Enrollment]]),"")</f>
        <v>2529445.8351425184</v>
      </c>
      <c r="X105" s="65">
        <f t="shared" si="8"/>
        <v>10835391.627589379</v>
      </c>
      <c r="Y105" s="131">
        <f>IFERROR(TableC[[#This Row],[Total School Allocation w/ Central District Costs]]/SUM(TableB[[#This Row],[K-12 Enrollment]:[Pre-K
Enrollment]]),"")</f>
        <v>28589.423819497042</v>
      </c>
    </row>
    <row r="106" spans="1:25" s="3" customFormat="1" ht="15" x14ac:dyDescent="0.3">
      <c r="A106" s="156" t="str">
        <f>IF(ISBLANK(TableB[[#This Row],[BEDS Code]]),"",TableB[[#This Row],[BEDS Code]])</f>
        <v>332000010127</v>
      </c>
      <c r="B106" s="134" t="str">
        <f>IF(ISBLANK(TableB[[#This Row],[School Name]]),"",TableB[[#This Row],[School Name]])</f>
        <v>P.S. 127 McKinley Park</v>
      </c>
      <c r="C106" s="156" t="str">
        <f>IF(ISBLANK(TableB[[#This Row],[Local School Code]]),"",TableB[[#This Row],[Local School Code]])</f>
        <v>K127</v>
      </c>
      <c r="D106" s="132">
        <v>3636007</v>
      </c>
      <c r="E106" s="132">
        <v>1696987</v>
      </c>
      <c r="F106" s="65">
        <f>IFERROR(SUM(TableC[[#This Row],[Classroom Teachers]:[All Other Salaries]])*'Part-A'!$C$92,0)</f>
        <v>3247020.1048837318</v>
      </c>
      <c r="G106" s="16">
        <v>0</v>
      </c>
      <c r="H106" s="16">
        <v>56579</v>
      </c>
      <c r="I106" s="133">
        <f t="shared" si="6"/>
        <v>8636593.1048837323</v>
      </c>
      <c r="J106" s="132">
        <v>5402883.8795341533</v>
      </c>
      <c r="K106" s="132">
        <v>0</v>
      </c>
      <c r="L106" s="132">
        <v>2476145.3038285286</v>
      </c>
      <c r="M106" s="132">
        <v>0</v>
      </c>
      <c r="N106" s="132">
        <v>643598.31315151742</v>
      </c>
      <c r="O106" s="132">
        <v>3352</v>
      </c>
      <c r="P106" s="132">
        <v>110613.60836953337</v>
      </c>
      <c r="Q106" s="133">
        <f t="shared" si="7"/>
        <v>8636593.1048837323</v>
      </c>
      <c r="R106" s="132">
        <v>8008505.1048837323</v>
      </c>
      <c r="S106" s="132">
        <v>628088</v>
      </c>
      <c r="T106" s="133">
        <f>SUM(TableC[[#This Row],[State &amp; Local Funding]:[Federal 
Funding]])</f>
        <v>8636593.1048837323</v>
      </c>
      <c r="U106" s="121">
        <f>IFERROR(TableC[[#This Row],[State &amp; Local Funding]]/SUM(TableB[[#This Row],[K-12 Enrollment]:[Pre-K
Enrollment]]),"")</f>
        <v>15167.623304704039</v>
      </c>
      <c r="V106" s="121">
        <f>IFERROR(TableC[[#This Row],[Federal 
Funding]]/SUM(TableB[[#This Row],[K-12 Enrollment]:[Pre-K
Enrollment]]),"")</f>
        <v>1189.560606060606</v>
      </c>
      <c r="W106" s="65">
        <f>IFERROR(CentralCostperPupil*SUM(TableB[[#This Row],[K-12 Enrollment]:[Pre-K
Enrollment]]),"")</f>
        <v>3523871.7703304738</v>
      </c>
      <c r="X106" s="65">
        <f t="shared" si="8"/>
        <v>12160464.875214206</v>
      </c>
      <c r="Y106" s="131">
        <f>IFERROR(TableC[[#This Row],[Total School Allocation w/ Central District Costs]]/SUM(TableB[[#This Row],[K-12 Enrollment]:[Pre-K
Enrollment]]),"")</f>
        <v>23031.183475784481</v>
      </c>
    </row>
    <row r="107" spans="1:25" s="3" customFormat="1" ht="15" x14ac:dyDescent="0.3">
      <c r="A107" s="156" t="str">
        <f>IF(ISBLANK(TableB[[#This Row],[BEDS Code]]),"",TableB[[#This Row],[BEDS Code]])</f>
        <v>332100010128</v>
      </c>
      <c r="B107" s="134" t="str">
        <f>IF(ISBLANK(TableB[[#This Row],[School Name]]),"",TableB[[#This Row],[School Name]])</f>
        <v>P.S. 128 Bensonhurst</v>
      </c>
      <c r="C107" s="156" t="str">
        <f>IF(ISBLANK(TableB[[#This Row],[Local School Code]]),"",TableB[[#This Row],[Local School Code]])</f>
        <v>K128</v>
      </c>
      <c r="D107" s="132">
        <v>3016661</v>
      </c>
      <c r="E107" s="132">
        <v>1610063</v>
      </c>
      <c r="F107" s="65">
        <f>IFERROR(SUM(TableC[[#This Row],[Classroom Teachers]:[All Other Salaries]])*'Part-A'!$C$92,0)</f>
        <v>2817004.0783372489</v>
      </c>
      <c r="G107" s="16">
        <v>0</v>
      </c>
      <c r="H107" s="16">
        <v>423198</v>
      </c>
      <c r="I107" s="133">
        <f t="shared" si="6"/>
        <v>7866926.0783372484</v>
      </c>
      <c r="J107" s="132">
        <v>4866359.8147892524</v>
      </c>
      <c r="K107" s="132">
        <v>0</v>
      </c>
      <c r="L107" s="132">
        <v>2449639.4175706478</v>
      </c>
      <c r="M107" s="132">
        <v>0</v>
      </c>
      <c r="N107" s="132">
        <v>448688.74663438759</v>
      </c>
      <c r="O107" s="132">
        <v>2909</v>
      </c>
      <c r="P107" s="132">
        <v>99329.09934296133</v>
      </c>
      <c r="Q107" s="133">
        <f t="shared" si="7"/>
        <v>7866926.0783372484</v>
      </c>
      <c r="R107" s="132">
        <v>7313127.0783372484</v>
      </c>
      <c r="S107" s="132">
        <v>553799</v>
      </c>
      <c r="T107" s="133">
        <f>SUM(TableC[[#This Row],[State &amp; Local Funding]:[Federal 
Funding]])</f>
        <v>7866926.0783372484</v>
      </c>
      <c r="U107" s="121">
        <f>IFERROR(TableC[[#This Row],[State &amp; Local Funding]]/SUM(TableB[[#This Row],[K-12 Enrollment]:[Pre-K
Enrollment]]),"")</f>
        <v>14985.916144133706</v>
      </c>
      <c r="V107" s="121">
        <f>IFERROR(TableC[[#This Row],[Federal 
Funding]]/SUM(TableB[[#This Row],[K-12 Enrollment]:[Pre-K
Enrollment]]),"")</f>
        <v>1134.8340163934427</v>
      </c>
      <c r="W107" s="65">
        <f>IFERROR(CentralCostperPupil*SUM(TableB[[#This Row],[K-12 Enrollment]:[Pre-K
Enrollment]]),"")</f>
        <v>3256911.7877296805</v>
      </c>
      <c r="X107" s="65">
        <f t="shared" si="8"/>
        <v>11123837.866066929</v>
      </c>
      <c r="Y107" s="131">
        <f>IFERROR(TableC[[#This Row],[Total School Allocation w/ Central District Costs]]/SUM(TableB[[#This Row],[K-12 Enrollment]:[Pre-K
Enrollment]]),"")</f>
        <v>22794.749725546986</v>
      </c>
    </row>
    <row r="108" spans="1:25" s="3" customFormat="1" ht="15" x14ac:dyDescent="0.3">
      <c r="A108" s="156" t="str">
        <f>IF(ISBLANK(TableB[[#This Row],[BEDS Code]]),"",TableB[[#This Row],[BEDS Code]])</f>
        <v>331500010130</v>
      </c>
      <c r="B108" s="134" t="str">
        <f>IF(ISBLANK(TableB[[#This Row],[School Name]]),"",TableB[[#This Row],[School Name]])</f>
        <v>P.S. 130 The Parkside</v>
      </c>
      <c r="C108" s="156" t="str">
        <f>IF(ISBLANK(TableB[[#This Row],[Local School Code]]),"",TableB[[#This Row],[Local School Code]])</f>
        <v>K130</v>
      </c>
      <c r="D108" s="132">
        <v>5364000</v>
      </c>
      <c r="E108" s="132">
        <v>2937490</v>
      </c>
      <c r="F108" s="65">
        <f>IFERROR(SUM(TableC[[#This Row],[Classroom Teachers]:[All Other Salaries]])*'Part-A'!$C$92,0)</f>
        <v>5054403.7609063974</v>
      </c>
      <c r="G108" s="16">
        <v>0</v>
      </c>
      <c r="H108" s="16">
        <v>311779</v>
      </c>
      <c r="I108" s="133">
        <f t="shared" si="6"/>
        <v>13667672.760906398</v>
      </c>
      <c r="J108" s="132">
        <v>7769818.6899951547</v>
      </c>
      <c r="K108" s="132">
        <v>961539.25377301464</v>
      </c>
      <c r="L108" s="132">
        <v>4091441.1812739871</v>
      </c>
      <c r="M108" s="132">
        <v>15762.938586442862</v>
      </c>
      <c r="N108" s="132">
        <v>671384.84799581824</v>
      </c>
      <c r="O108" s="132">
        <v>4735</v>
      </c>
      <c r="P108" s="132">
        <v>152990.84928198095</v>
      </c>
      <c r="Q108" s="133">
        <f t="shared" si="7"/>
        <v>13667672.7609064</v>
      </c>
      <c r="R108" s="132">
        <v>12337141.7609064</v>
      </c>
      <c r="S108" s="132">
        <v>1330531</v>
      </c>
      <c r="T108" s="133">
        <f>SUM(TableC[[#This Row],[State &amp; Local Funding]:[Federal 
Funding]])</f>
        <v>13667672.7609064</v>
      </c>
      <c r="U108" s="121">
        <f>IFERROR(TableC[[#This Row],[State &amp; Local Funding]]/SUM(TableB[[#This Row],[K-12 Enrollment]:[Pre-K
Enrollment]]),"")</f>
        <v>14634.806359319573</v>
      </c>
      <c r="V108" s="121">
        <f>IFERROR(TableC[[#This Row],[Federal 
Funding]]/SUM(TableB[[#This Row],[K-12 Enrollment]:[Pre-K
Enrollment]]),"")</f>
        <v>1578.3285883748517</v>
      </c>
      <c r="W108" s="65">
        <f>IFERROR(CentralCostperPupil*SUM(TableB[[#This Row],[K-12 Enrollment]:[Pre-K
Enrollment]]),"")</f>
        <v>5626181.6333117224</v>
      </c>
      <c r="X108" s="65">
        <f t="shared" si="8"/>
        <v>19293854.394218124</v>
      </c>
      <c r="Y108" s="131">
        <f>IFERROR(TableC[[#This Row],[Total School Allocation w/ Central District Costs]]/SUM(TableB[[#This Row],[K-12 Enrollment]:[Pre-K
Enrollment]]),"")</f>
        <v>22887.134512714263</v>
      </c>
    </row>
    <row r="109" spans="1:25" s="3" customFormat="1" ht="15" x14ac:dyDescent="0.3">
      <c r="A109" s="156" t="str">
        <f>IF(ISBLANK(TableB[[#This Row],[BEDS Code]]),"",TableB[[#This Row],[BEDS Code]])</f>
        <v>331500010131</v>
      </c>
      <c r="B109" s="134" t="str">
        <f>IF(ISBLANK(TableB[[#This Row],[School Name]]),"",TableB[[#This Row],[School Name]])</f>
        <v>P.S. 131 Brooklyn</v>
      </c>
      <c r="C109" s="156" t="str">
        <f>IF(ISBLANK(TableB[[#This Row],[Local School Code]]),"",TableB[[#This Row],[Local School Code]])</f>
        <v>K131</v>
      </c>
      <c r="D109" s="132">
        <v>7098554</v>
      </c>
      <c r="E109" s="132">
        <v>2184611</v>
      </c>
      <c r="F109" s="65">
        <f>IFERROR(SUM(TableC[[#This Row],[Classroom Teachers]:[All Other Salaries]])*'Part-A'!$C$92,0)</f>
        <v>5652101.5009491835</v>
      </c>
      <c r="G109" s="16">
        <v>0</v>
      </c>
      <c r="H109" s="16">
        <v>450645</v>
      </c>
      <c r="I109" s="133">
        <f t="shared" si="6"/>
        <v>15385911.500949183</v>
      </c>
      <c r="J109" s="132">
        <v>10810567.047112955</v>
      </c>
      <c r="K109" s="132">
        <v>452482.94194234919</v>
      </c>
      <c r="L109" s="132">
        <v>3293985.0597725678</v>
      </c>
      <c r="M109" s="132">
        <v>50275.882438038803</v>
      </c>
      <c r="N109" s="132">
        <v>679171.70623485569</v>
      </c>
      <c r="O109" s="132">
        <v>5993</v>
      </c>
      <c r="P109" s="132">
        <v>93435.863448417076</v>
      </c>
      <c r="Q109" s="133">
        <f t="shared" si="7"/>
        <v>15385911.500949183</v>
      </c>
      <c r="R109" s="132">
        <v>14151777.500949183</v>
      </c>
      <c r="S109" s="132">
        <v>1234134</v>
      </c>
      <c r="T109" s="133">
        <f>SUM(TableC[[#This Row],[State &amp; Local Funding]:[Federal 
Funding]])</f>
        <v>15385911.500949183</v>
      </c>
      <c r="U109" s="121">
        <f>IFERROR(TableC[[#This Row],[State &amp; Local Funding]]/SUM(TableB[[#This Row],[K-12 Enrollment]:[Pre-K
Enrollment]]),"")</f>
        <v>14455.339633247379</v>
      </c>
      <c r="V109" s="121">
        <f>IFERROR(TableC[[#This Row],[Federal 
Funding]]/SUM(TableB[[#This Row],[K-12 Enrollment]:[Pre-K
Enrollment]]),"")</f>
        <v>1260.6067415730338</v>
      </c>
      <c r="W109" s="65">
        <f>IFERROR(CentralCostperPupil*SUM(TableB[[#This Row],[K-12 Enrollment]:[Pre-K
Enrollment]]),"")</f>
        <v>6533845.5741544208</v>
      </c>
      <c r="X109" s="65">
        <f t="shared" si="8"/>
        <v>21919757.075103603</v>
      </c>
      <c r="Y109" s="131">
        <f>IFERROR(TableC[[#This Row],[Total School Allocation w/ Central District Costs]]/SUM(TableB[[#This Row],[K-12 Enrollment]:[Pre-K
Enrollment]]),"")</f>
        <v>22389.945939840247</v>
      </c>
    </row>
    <row r="110" spans="1:25" s="3" customFormat="1" ht="15" x14ac:dyDescent="0.3">
      <c r="A110" s="156" t="str">
        <f>IF(ISBLANK(TableB[[#This Row],[BEDS Code]]),"",TableB[[#This Row],[BEDS Code]])</f>
        <v>331400010132</v>
      </c>
      <c r="B110" s="134" t="str">
        <f>IF(ISBLANK(TableB[[#This Row],[School Name]]),"",TableB[[#This Row],[School Name]])</f>
        <v>P.S. 132 The Conselyea School</v>
      </c>
      <c r="C110" s="156" t="str">
        <f>IF(ISBLANK(TableB[[#This Row],[Local School Code]]),"",TableB[[#This Row],[Local School Code]])</f>
        <v>K132</v>
      </c>
      <c r="D110" s="132">
        <v>4005900</v>
      </c>
      <c r="E110" s="132">
        <v>1691879</v>
      </c>
      <c r="F110" s="65">
        <f>IFERROR(SUM(TableC[[#This Row],[Classroom Teachers]:[All Other Salaries]])*'Part-A'!$C$92,0)</f>
        <v>3469121.2790009375</v>
      </c>
      <c r="G110" s="16">
        <v>0</v>
      </c>
      <c r="H110" s="16">
        <v>66363</v>
      </c>
      <c r="I110" s="133">
        <f t="shared" si="6"/>
        <v>9233263.2790009379</v>
      </c>
      <c r="J110" s="132">
        <v>6107019.2351405174</v>
      </c>
      <c r="K110" s="132">
        <v>924229.85947651346</v>
      </c>
      <c r="L110" s="132">
        <v>1401227.7452765971</v>
      </c>
      <c r="M110" s="132">
        <v>30807.661982550446</v>
      </c>
      <c r="N110" s="132">
        <v>671386.45685082627</v>
      </c>
      <c r="O110" s="132">
        <v>4056</v>
      </c>
      <c r="P110" s="132">
        <v>94536.320273933947</v>
      </c>
      <c r="Q110" s="133">
        <f t="shared" si="7"/>
        <v>9233263.2790009398</v>
      </c>
      <c r="R110" s="132">
        <v>8490688.2790009398</v>
      </c>
      <c r="S110" s="132">
        <v>742575</v>
      </c>
      <c r="T110" s="133">
        <f>SUM(TableC[[#This Row],[State &amp; Local Funding]:[Federal 
Funding]])</f>
        <v>9233263.2790009398</v>
      </c>
      <c r="U110" s="121">
        <f>IFERROR(TableC[[#This Row],[State &amp; Local Funding]]/SUM(TableB[[#This Row],[K-12 Enrollment]:[Pre-K
Enrollment]]),"")</f>
        <v>12449.689558652404</v>
      </c>
      <c r="V110" s="121">
        <f>IFERROR(TableC[[#This Row],[Federal 
Funding]]/SUM(TableB[[#This Row],[K-12 Enrollment]:[Pre-K
Enrollment]]),"")</f>
        <v>1088.8196480938416</v>
      </c>
      <c r="W110" s="65">
        <f>IFERROR(CentralCostperPupil*SUM(TableB[[#This Row],[K-12 Enrollment]:[Pre-K
Enrollment]]),"")</f>
        <v>4551667.7033435293</v>
      </c>
      <c r="X110" s="65">
        <f t="shared" si="8"/>
        <v>13784930.982344469</v>
      </c>
      <c r="Y110" s="131">
        <f>IFERROR(TableC[[#This Row],[Total School Allocation w/ Central District Costs]]/SUM(TableB[[#This Row],[K-12 Enrollment]:[Pre-K
Enrollment]]),"")</f>
        <v>20212.508771766083</v>
      </c>
    </row>
    <row r="111" spans="1:25" s="3" customFormat="1" ht="15" x14ac:dyDescent="0.3">
      <c r="A111" s="156" t="str">
        <f>IF(ISBLANK(TableB[[#This Row],[BEDS Code]]),"",TableB[[#This Row],[BEDS Code]])</f>
        <v>331300010133</v>
      </c>
      <c r="B111" s="134" t="str">
        <f>IF(ISBLANK(TableB[[#This Row],[School Name]]),"",TableB[[#This Row],[School Name]])</f>
        <v>P.S. 133 William A. Butler</v>
      </c>
      <c r="C111" s="156" t="str">
        <f>IF(ISBLANK(TableB[[#This Row],[Local School Code]]),"",TableB[[#This Row],[Local School Code]])</f>
        <v>K133</v>
      </c>
      <c r="D111" s="132">
        <v>4743514</v>
      </c>
      <c r="E111" s="132">
        <v>1880994</v>
      </c>
      <c r="F111" s="65">
        <f>IFERROR(SUM(TableC[[#This Row],[Classroom Teachers]:[All Other Salaries]])*'Part-A'!$C$92,0)</f>
        <v>4033364.8717705514</v>
      </c>
      <c r="G111" s="16">
        <v>0</v>
      </c>
      <c r="H111" s="16">
        <v>177070</v>
      </c>
      <c r="I111" s="133">
        <f t="shared" si="6"/>
        <v>10834942.871770551</v>
      </c>
      <c r="J111" s="132">
        <v>6584394.4393633734</v>
      </c>
      <c r="K111" s="132">
        <v>839138.19648742478</v>
      </c>
      <c r="L111" s="132">
        <v>2659346.7036627783</v>
      </c>
      <c r="M111" s="132">
        <v>72968.538824993462</v>
      </c>
      <c r="N111" s="132">
        <v>674608.99343198165</v>
      </c>
      <c r="O111" s="132">
        <v>4486</v>
      </c>
      <c r="P111" s="132">
        <v>0</v>
      </c>
      <c r="Q111" s="133">
        <f t="shared" si="7"/>
        <v>10834942.871770553</v>
      </c>
      <c r="R111" s="132">
        <v>10009345.871770553</v>
      </c>
      <c r="S111" s="132">
        <v>825597</v>
      </c>
      <c r="T111" s="133">
        <f>SUM(TableC[[#This Row],[State &amp; Local Funding]:[Federal 
Funding]])</f>
        <v>10834942.871770553</v>
      </c>
      <c r="U111" s="121">
        <f>IFERROR(TableC[[#This Row],[State &amp; Local Funding]]/SUM(TableB[[#This Row],[K-12 Enrollment]:[Pre-K
Enrollment]]),"")</f>
        <v>13328.023797297674</v>
      </c>
      <c r="V111" s="121">
        <f>IFERROR(TableC[[#This Row],[Federal 
Funding]]/SUM(TableB[[#This Row],[K-12 Enrollment]:[Pre-K
Enrollment]]),"")</f>
        <v>1099.3302263648468</v>
      </c>
      <c r="W111" s="65">
        <f>IFERROR(CentralCostperPupil*SUM(TableB[[#This Row],[K-12 Enrollment]:[Pre-K
Enrollment]]),"")</f>
        <v>5012173.6733298972</v>
      </c>
      <c r="X111" s="65">
        <f t="shared" si="8"/>
        <v>15847116.545100451</v>
      </c>
      <c r="Y111" s="131">
        <f>IFERROR(TableC[[#This Row],[Total School Allocation w/ Central District Costs]]/SUM(TableB[[#This Row],[K-12 Enrollment]:[Pre-K
Enrollment]]),"")</f>
        <v>21101.353588682359</v>
      </c>
    </row>
    <row r="112" spans="1:25" s="3" customFormat="1" ht="15" x14ac:dyDescent="0.3">
      <c r="A112" s="156" t="str">
        <f>IF(ISBLANK(TableB[[#This Row],[BEDS Code]]),"",TableB[[#This Row],[BEDS Code]])</f>
        <v>332200010134</v>
      </c>
      <c r="B112" s="134" t="str">
        <f>IF(ISBLANK(TableB[[#This Row],[School Name]]),"",TableB[[#This Row],[School Name]])</f>
        <v>P.S. K134</v>
      </c>
      <c r="C112" s="156" t="str">
        <f>IF(ISBLANK(TableB[[#This Row],[Local School Code]]),"",TableB[[#This Row],[Local School Code]])</f>
        <v>K134</v>
      </c>
      <c r="D112" s="132">
        <v>3755519</v>
      </c>
      <c r="E112" s="132">
        <v>1358471</v>
      </c>
      <c r="F112" s="65">
        <f>IFERROR(SUM(TableC[[#This Row],[Classroom Teachers]:[All Other Salaries]])*'Part-A'!$C$92,0)</f>
        <v>3113678.4226973359</v>
      </c>
      <c r="G112" s="16">
        <v>0</v>
      </c>
      <c r="H112" s="16">
        <v>195878</v>
      </c>
      <c r="I112" s="133">
        <f t="shared" si="6"/>
        <v>8423546.4226973355</v>
      </c>
      <c r="J112" s="132">
        <v>5827151.8208587691</v>
      </c>
      <c r="K112" s="132">
        <v>0</v>
      </c>
      <c r="L112" s="132">
        <v>2046704.8985106377</v>
      </c>
      <c r="M112" s="132">
        <v>0</v>
      </c>
      <c r="N112" s="132">
        <v>469166.25317704643</v>
      </c>
      <c r="O112" s="132">
        <v>3551</v>
      </c>
      <c r="P112" s="132">
        <v>76972.450150881923</v>
      </c>
      <c r="Q112" s="133">
        <f t="shared" si="7"/>
        <v>8423546.4226973355</v>
      </c>
      <c r="R112" s="132">
        <v>7773890.4226973355</v>
      </c>
      <c r="S112" s="132">
        <v>649656</v>
      </c>
      <c r="T112" s="133">
        <f>SUM(TableC[[#This Row],[State &amp; Local Funding]:[Federal 
Funding]])</f>
        <v>8423546.4226973355</v>
      </c>
      <c r="U112" s="121">
        <f>IFERROR(TableC[[#This Row],[State &amp; Local Funding]]/SUM(TableB[[#This Row],[K-12 Enrollment]:[Pre-K
Enrollment]]),"")</f>
        <v>14032.293181764144</v>
      </c>
      <c r="V112" s="121">
        <f>IFERROR(TableC[[#This Row],[Federal 
Funding]]/SUM(TableB[[#This Row],[K-12 Enrollment]:[Pre-K
Enrollment]]),"")</f>
        <v>1172.6642599277977</v>
      </c>
      <c r="W112" s="65">
        <f>IFERROR(CentralCostperPupil*SUM(TableB[[#This Row],[K-12 Enrollment]:[Pre-K
Enrollment]]),"")</f>
        <v>3697395.7590209898</v>
      </c>
      <c r="X112" s="65">
        <f t="shared" si="8"/>
        <v>12120942.181718325</v>
      </c>
      <c r="Y112" s="131">
        <f>IFERROR(TableC[[#This Row],[Total School Allocation w/ Central District Costs]]/SUM(TableB[[#This Row],[K-12 Enrollment]:[Pre-K
Enrollment]]),"")</f>
        <v>21878.957006711778</v>
      </c>
    </row>
    <row r="113" spans="1:25" s="3" customFormat="1" ht="15" x14ac:dyDescent="0.3">
      <c r="A113" s="156" t="str">
        <f>IF(ISBLANK(TableB[[#This Row],[BEDS Code]]),"",TableB[[#This Row],[BEDS Code]])</f>
        <v>331800010135</v>
      </c>
      <c r="B113" s="134" t="str">
        <f>IF(ISBLANK(TableB[[#This Row],[School Name]]),"",TableB[[#This Row],[School Name]])</f>
        <v>P.S. 135 Sheldon A. Brookner</v>
      </c>
      <c r="C113" s="156" t="str">
        <f>IF(ISBLANK(TableB[[#This Row],[Local School Code]]),"",TableB[[#This Row],[Local School Code]])</f>
        <v>K135</v>
      </c>
      <c r="D113" s="132">
        <v>3432002</v>
      </c>
      <c r="E113" s="132">
        <v>1919739</v>
      </c>
      <c r="F113" s="65">
        <f>IFERROR(SUM(TableC[[#This Row],[Classroom Teachers]:[All Other Salaries]])*'Part-A'!$C$92,0)</f>
        <v>3258434.3097199374</v>
      </c>
      <c r="G113" s="16">
        <v>0</v>
      </c>
      <c r="H113" s="16">
        <v>51934</v>
      </c>
      <c r="I113" s="133">
        <f t="shared" si="6"/>
        <v>8662109.3097199369</v>
      </c>
      <c r="J113" s="132">
        <v>4958675.7183301263</v>
      </c>
      <c r="K113" s="132">
        <v>495711.03121572459</v>
      </c>
      <c r="L113" s="132">
        <v>2604329.8183668181</v>
      </c>
      <c r="M113" s="132">
        <v>17093.483835024985</v>
      </c>
      <c r="N113" s="132">
        <v>456438.60120823956</v>
      </c>
      <c r="O113" s="132">
        <v>3395</v>
      </c>
      <c r="P113" s="132">
        <v>126465.65676400361</v>
      </c>
      <c r="Q113" s="133">
        <f t="shared" si="7"/>
        <v>8662109.3097199369</v>
      </c>
      <c r="R113" s="132">
        <v>7867062.3097199369</v>
      </c>
      <c r="S113" s="132">
        <v>795047</v>
      </c>
      <c r="T113" s="133">
        <f>SUM(TableC[[#This Row],[State &amp; Local Funding]:[Federal 
Funding]])</f>
        <v>8662109.3097199369</v>
      </c>
      <c r="U113" s="121">
        <f>IFERROR(TableC[[#This Row],[State &amp; Local Funding]]/SUM(TableB[[#This Row],[K-12 Enrollment]:[Pre-K
Enrollment]]),"")</f>
        <v>14871.573364309899</v>
      </c>
      <c r="V113" s="121">
        <f>IFERROR(TableC[[#This Row],[Federal 
Funding]]/SUM(TableB[[#This Row],[K-12 Enrollment]:[Pre-K
Enrollment]]),"")</f>
        <v>1502.9243856332703</v>
      </c>
      <c r="W113" s="65">
        <f>IFERROR(CentralCostperPupil*SUM(TableB[[#This Row],[K-12 Enrollment]:[Pre-K
Enrollment]]),"")</f>
        <v>3530545.769895494</v>
      </c>
      <c r="X113" s="65">
        <f t="shared" si="8"/>
        <v>12192655.079615431</v>
      </c>
      <c r="Y113" s="131">
        <f>IFERROR(TableC[[#This Row],[Total School Allocation w/ Central District Costs]]/SUM(TableB[[#This Row],[K-12 Enrollment]:[Pre-K
Enrollment]]),"")</f>
        <v>23048.497314963006</v>
      </c>
    </row>
    <row r="114" spans="1:25" s="3" customFormat="1" ht="15" x14ac:dyDescent="0.3">
      <c r="A114" s="156" t="str">
        <f>IF(ISBLANK(TableB[[#This Row],[BEDS Code]]),"",TableB[[#This Row],[BEDS Code]])</f>
        <v>331500010136</v>
      </c>
      <c r="B114" s="134" t="str">
        <f>IF(ISBLANK(TableB[[#This Row],[School Name]]),"",TableB[[#This Row],[School Name]])</f>
        <v>I.S. 136 Charles O. Dewey</v>
      </c>
      <c r="C114" s="156" t="str">
        <f>IF(ISBLANK(TableB[[#This Row],[Local School Code]]),"",TableB[[#This Row],[Local School Code]])</f>
        <v>K136</v>
      </c>
      <c r="D114" s="132">
        <v>4218888</v>
      </c>
      <c r="E114" s="132">
        <v>1534622</v>
      </c>
      <c r="F114" s="65">
        <f>IFERROR(SUM(TableC[[#This Row],[Classroom Teachers]:[All Other Salaries]])*'Part-A'!$C$92,0)</f>
        <v>3503053.3774554408</v>
      </c>
      <c r="G114" s="16">
        <v>0</v>
      </c>
      <c r="H114" s="16">
        <v>320131</v>
      </c>
      <c r="I114" s="133">
        <f t="shared" si="6"/>
        <v>9576694.3774554413</v>
      </c>
      <c r="J114" s="132">
        <v>6426911.25832495</v>
      </c>
      <c r="K114" s="132">
        <v>0</v>
      </c>
      <c r="L114" s="132">
        <v>2313930.8887853078</v>
      </c>
      <c r="M114" s="132">
        <v>0</v>
      </c>
      <c r="N114" s="132">
        <v>663652.69082705502</v>
      </c>
      <c r="O114" s="132">
        <v>3022</v>
      </c>
      <c r="P114" s="132">
        <v>169177.53951812882</v>
      </c>
      <c r="Q114" s="133">
        <f t="shared" si="7"/>
        <v>9576694.3774554413</v>
      </c>
      <c r="R114" s="132">
        <v>8924197.3774554413</v>
      </c>
      <c r="S114" s="132">
        <v>652497</v>
      </c>
      <c r="T114" s="133">
        <f>SUM(TableC[[#This Row],[State &amp; Local Funding]:[Federal 
Funding]])</f>
        <v>9576694.3774554413</v>
      </c>
      <c r="U114" s="121">
        <f>IFERROR(TableC[[#This Row],[State &amp; Local Funding]]/SUM(TableB[[#This Row],[K-12 Enrollment]:[Pre-K
Enrollment]]),"")</f>
        <v>18592.077869698835</v>
      </c>
      <c r="V114" s="121">
        <f>IFERROR(TableC[[#This Row],[Federal 
Funding]]/SUM(TableB[[#This Row],[K-12 Enrollment]:[Pre-K
Enrollment]]),"")</f>
        <v>1359.3687500000001</v>
      </c>
      <c r="W114" s="65">
        <f>IFERROR(CentralCostperPupil*SUM(TableB[[#This Row],[K-12 Enrollment]:[Pre-K
Enrollment]]),"")</f>
        <v>3203519.7912095217</v>
      </c>
      <c r="X114" s="65">
        <f t="shared" si="8"/>
        <v>12780214.168664962</v>
      </c>
      <c r="Y114" s="131">
        <f>IFERROR(TableC[[#This Row],[Total School Allocation w/ Central District Costs]]/SUM(TableB[[#This Row],[K-12 Enrollment]:[Pre-K
Enrollment]]),"")</f>
        <v>26625.446184718672</v>
      </c>
    </row>
    <row r="115" spans="1:25" s="3" customFormat="1" ht="15" x14ac:dyDescent="0.3">
      <c r="A115" s="156" t="str">
        <f>IF(ISBLANK(TableB[[#This Row],[BEDS Code]]),"",TableB[[#This Row],[BEDS Code]])</f>
        <v>332300010137</v>
      </c>
      <c r="B115" s="134" t="str">
        <f>IF(ISBLANK(TableB[[#This Row],[School Name]]),"",TableB[[#This Row],[School Name]])</f>
        <v>P.S./I.S. 137 Rachel Jean Mitchell</v>
      </c>
      <c r="C115" s="156" t="str">
        <f>IF(ISBLANK(TableB[[#This Row],[Local School Code]]),"",TableB[[#This Row],[Local School Code]])</f>
        <v>K137</v>
      </c>
      <c r="D115" s="132">
        <v>2549514</v>
      </c>
      <c r="E115" s="132">
        <v>1378771</v>
      </c>
      <c r="F115" s="65">
        <f>IFERROR(SUM(TableC[[#This Row],[Classroom Teachers]:[All Other Salaries]])*'Part-A'!$C$92,0)</f>
        <v>2391755.9953589281</v>
      </c>
      <c r="G115" s="16">
        <v>0</v>
      </c>
      <c r="H115" s="16">
        <v>46330</v>
      </c>
      <c r="I115" s="133">
        <f t="shared" si="6"/>
        <v>6366370.9953589281</v>
      </c>
      <c r="J115" s="132">
        <v>3406970.2687249621</v>
      </c>
      <c r="K115" s="132">
        <v>485795.0571753445</v>
      </c>
      <c r="L115" s="132">
        <v>1784369.8274604871</v>
      </c>
      <c r="M115" s="132">
        <v>0</v>
      </c>
      <c r="N115" s="132">
        <v>439296.25109730073</v>
      </c>
      <c r="O115" s="132">
        <v>3426</v>
      </c>
      <c r="P115" s="132">
        <v>246513.59090083357</v>
      </c>
      <c r="Q115" s="133">
        <f t="shared" si="7"/>
        <v>6366370.9953589281</v>
      </c>
      <c r="R115" s="132">
        <v>6041184.9953589281</v>
      </c>
      <c r="S115" s="132">
        <v>325186</v>
      </c>
      <c r="T115" s="133">
        <f>SUM(TableC[[#This Row],[State &amp; Local Funding]:[Federal 
Funding]])</f>
        <v>6366370.9953589281</v>
      </c>
      <c r="U115" s="121">
        <f>IFERROR(TableC[[#This Row],[State &amp; Local Funding]]/SUM(TableB[[#This Row],[K-12 Enrollment]:[Pre-K
Enrollment]]),"")</f>
        <v>20618.378823750609</v>
      </c>
      <c r="V115" s="121">
        <f>IFERROR(TableC[[#This Row],[Federal 
Funding]]/SUM(TableB[[#This Row],[K-12 Enrollment]:[Pre-K
Enrollment]]),"")</f>
        <v>1109.8498293515358</v>
      </c>
      <c r="W115" s="65">
        <f>IFERROR(CentralCostperPupil*SUM(TableB[[#This Row],[K-12 Enrollment]:[Pre-K
Enrollment]]),"")</f>
        <v>1955481.8725508123</v>
      </c>
      <c r="X115" s="65">
        <f t="shared" si="8"/>
        <v>8321852.8679097407</v>
      </c>
      <c r="Y115" s="131">
        <f>IFERROR(TableC[[#This Row],[Total School Allocation w/ Central District Costs]]/SUM(TableB[[#This Row],[K-12 Enrollment]:[Pre-K
Enrollment]]),"")</f>
        <v>28402.228218121982</v>
      </c>
    </row>
    <row r="116" spans="1:25" s="3" customFormat="1" ht="15" x14ac:dyDescent="0.3">
      <c r="A116" s="156" t="str">
        <f>IF(ISBLANK(TableB[[#This Row],[BEDS Code]]),"",TableB[[#This Row],[BEDS Code]])</f>
        <v>331700010138</v>
      </c>
      <c r="B116" s="134" t="str">
        <f>IF(ISBLANK(TableB[[#This Row],[School Name]]),"",TableB[[#This Row],[School Name]])</f>
        <v>P.S. 138 Brooklyn</v>
      </c>
      <c r="C116" s="156" t="str">
        <f>IF(ISBLANK(TableB[[#This Row],[Local School Code]]),"",TableB[[#This Row],[Local School Code]])</f>
        <v>K138</v>
      </c>
      <c r="D116" s="132">
        <v>4334290</v>
      </c>
      <c r="E116" s="132">
        <v>2604511</v>
      </c>
      <c r="F116" s="65">
        <f>IFERROR(SUM(TableC[[#This Row],[Classroom Teachers]:[All Other Salaries]])*'Part-A'!$C$92,0)</f>
        <v>4224723.7388205091</v>
      </c>
      <c r="G116" s="16">
        <v>0</v>
      </c>
      <c r="H116" s="16">
        <v>58336</v>
      </c>
      <c r="I116" s="133">
        <f t="shared" si="6"/>
        <v>11221860.738820508</v>
      </c>
      <c r="J116" s="132">
        <v>6518508.853921704</v>
      </c>
      <c r="K116" s="132">
        <v>496852.56747244741</v>
      </c>
      <c r="L116" s="132">
        <v>3667055.0254355222</v>
      </c>
      <c r="M116" s="132">
        <v>17132.847154222323</v>
      </c>
      <c r="N116" s="132">
        <v>476832.44729047891</v>
      </c>
      <c r="O116" s="132">
        <v>3364</v>
      </c>
      <c r="P116" s="132">
        <v>42114.997546132894</v>
      </c>
      <c r="Q116" s="133">
        <f t="shared" si="7"/>
        <v>11221860.738820506</v>
      </c>
      <c r="R116" s="132">
        <v>10300158.738820506</v>
      </c>
      <c r="S116" s="132">
        <v>921702</v>
      </c>
      <c r="T116" s="133">
        <f>SUM(TableC[[#This Row],[State &amp; Local Funding]:[Federal 
Funding]])</f>
        <v>11221860.738820506</v>
      </c>
      <c r="U116" s="121">
        <f>IFERROR(TableC[[#This Row],[State &amp; Local Funding]]/SUM(TableB[[#This Row],[K-12 Enrollment]:[Pre-K
Enrollment]]),"")</f>
        <v>19288.686776817427</v>
      </c>
      <c r="V116" s="121">
        <f>IFERROR(TableC[[#This Row],[Federal 
Funding]]/SUM(TableB[[#This Row],[K-12 Enrollment]:[Pre-K
Enrollment]]),"")</f>
        <v>1726.0337078651685</v>
      </c>
      <c r="W116" s="65">
        <f>IFERROR(CentralCostperPupil*SUM(TableB[[#This Row],[K-12 Enrollment]:[Pre-K
Enrollment]]),"")</f>
        <v>3563915.7677205931</v>
      </c>
      <c r="X116" s="65">
        <f t="shared" si="8"/>
        <v>14785776.506541099</v>
      </c>
      <c r="Y116" s="131">
        <f>IFERROR(TableC[[#This Row],[Total School Allocation w/ Central District Costs]]/SUM(TableB[[#This Row],[K-12 Enrollment]:[Pre-K
Enrollment]]),"")</f>
        <v>27688.720049702435</v>
      </c>
    </row>
    <row r="117" spans="1:25" s="3" customFormat="1" ht="15" x14ac:dyDescent="0.3">
      <c r="A117" s="156" t="str">
        <f>IF(ISBLANK(TableB[[#This Row],[BEDS Code]]),"",TableB[[#This Row],[BEDS Code]])</f>
        <v>332200010139</v>
      </c>
      <c r="B117" s="134" t="str">
        <f>IF(ISBLANK(TableB[[#This Row],[School Name]]),"",TableB[[#This Row],[School Name]])</f>
        <v>P.S. 139 Alexine A. Fenty</v>
      </c>
      <c r="C117" s="156" t="str">
        <f>IF(ISBLANK(TableB[[#This Row],[Local School Code]]),"",TableB[[#This Row],[Local School Code]])</f>
        <v>K139</v>
      </c>
      <c r="D117" s="132">
        <v>5191641</v>
      </c>
      <c r="E117" s="132">
        <v>3416191</v>
      </c>
      <c r="F117" s="65">
        <f>IFERROR(SUM(TableC[[#This Row],[Classroom Teachers]:[All Other Salaries]])*'Part-A'!$C$92,0)</f>
        <v>5240921.6217872258</v>
      </c>
      <c r="G117" s="16">
        <v>0</v>
      </c>
      <c r="H117" s="16">
        <v>485395</v>
      </c>
      <c r="I117" s="133">
        <f t="shared" si="6"/>
        <v>14334148.621787226</v>
      </c>
      <c r="J117" s="132">
        <v>8662845.0811626967</v>
      </c>
      <c r="K117" s="132">
        <v>796688.50055570435</v>
      </c>
      <c r="L117" s="132">
        <v>3658074.4760593632</v>
      </c>
      <c r="M117" s="132">
        <v>85359.482202396903</v>
      </c>
      <c r="N117" s="132">
        <v>857498.80418385344</v>
      </c>
      <c r="O117" s="132">
        <v>5750</v>
      </c>
      <c r="P117" s="132">
        <v>267932.27762321074</v>
      </c>
      <c r="Q117" s="133">
        <f t="shared" si="7"/>
        <v>14334148.621787224</v>
      </c>
      <c r="R117" s="132">
        <v>13423209.621787224</v>
      </c>
      <c r="S117" s="132">
        <v>910939</v>
      </c>
      <c r="T117" s="133">
        <f>SUM(TableC[[#This Row],[State &amp; Local Funding]:[Federal 
Funding]])</f>
        <v>14334148.621787224</v>
      </c>
      <c r="U117" s="121">
        <f>IFERROR(TableC[[#This Row],[State &amp; Local Funding]]/SUM(TableB[[#This Row],[K-12 Enrollment]:[Pre-K
Enrollment]]),"")</f>
        <v>13586.244556464802</v>
      </c>
      <c r="V117" s="121">
        <f>IFERROR(TableC[[#This Row],[Federal 
Funding]]/SUM(TableB[[#This Row],[K-12 Enrollment]:[Pre-K
Enrollment]]),"")</f>
        <v>922.00303643724692</v>
      </c>
      <c r="W117" s="65">
        <f>IFERROR(CentralCostperPupil*SUM(TableB[[#This Row],[K-12 Enrollment]:[Pre-K
Enrollment]]),"")</f>
        <v>6593911.5702395989</v>
      </c>
      <c r="X117" s="65">
        <f t="shared" si="8"/>
        <v>20928060.192026824</v>
      </c>
      <c r="Y117" s="131">
        <f>IFERROR(TableC[[#This Row],[Total School Allocation w/ Central District Costs]]/SUM(TableB[[#This Row],[K-12 Enrollment]:[Pre-K
Enrollment]]),"")</f>
        <v>21182.247157921887</v>
      </c>
    </row>
    <row r="118" spans="1:25" s="3" customFormat="1" ht="15" x14ac:dyDescent="0.3">
      <c r="A118" s="156" t="str">
        <f>IF(ISBLANK(TableB[[#This Row],[BEDS Code]]),"",TableB[[#This Row],[BEDS Code]])</f>
        <v>307500013140</v>
      </c>
      <c r="B118" s="134" t="str">
        <f>IF(ISBLANK(TableB[[#This Row],[School Name]]),"",TableB[[#This Row],[School Name]])</f>
        <v>P.S. K140</v>
      </c>
      <c r="C118" s="156" t="str">
        <f>IF(ISBLANK(TableB[[#This Row],[Local School Code]]),"",TableB[[#This Row],[Local School Code]])</f>
        <v>K140</v>
      </c>
      <c r="D118" s="132">
        <v>6684944</v>
      </c>
      <c r="E118" s="132">
        <v>9271107</v>
      </c>
      <c r="F118" s="65">
        <f>IFERROR(SUM(TableC[[#This Row],[Classroom Teachers]:[All Other Salaries]])*'Part-A'!$C$92,0)</f>
        <v>9714921.5602999311</v>
      </c>
      <c r="G118" s="16">
        <v>0</v>
      </c>
      <c r="H118" s="16">
        <v>136377</v>
      </c>
      <c r="I118" s="133">
        <f t="shared" si="6"/>
        <v>25807349.560299933</v>
      </c>
      <c r="J118" s="132">
        <v>0</v>
      </c>
      <c r="K118" s="132">
        <v>0</v>
      </c>
      <c r="L118" s="132">
        <v>24854569.535973411</v>
      </c>
      <c r="M118" s="132">
        <v>0</v>
      </c>
      <c r="N118" s="132">
        <v>952780.02432652179</v>
      </c>
      <c r="O118" s="132">
        <v>0</v>
      </c>
      <c r="P118" s="132">
        <v>0</v>
      </c>
      <c r="Q118" s="133">
        <f t="shared" si="7"/>
        <v>25807349.560299933</v>
      </c>
      <c r="R118" s="132">
        <v>25580554.560299933</v>
      </c>
      <c r="S118" s="132">
        <v>226795</v>
      </c>
      <c r="T118" s="133">
        <f>SUM(TableC[[#This Row],[State &amp; Local Funding]:[Federal 
Funding]])</f>
        <v>25807349.560299933</v>
      </c>
      <c r="U118" s="121">
        <f>IFERROR(TableC[[#This Row],[State &amp; Local Funding]]/SUM(TableB[[#This Row],[K-12 Enrollment]:[Pre-K
Enrollment]]),"")</f>
        <v>75682.114083727618</v>
      </c>
      <c r="V118" s="121">
        <f>IFERROR(TableC[[#This Row],[Federal 
Funding]]/SUM(TableB[[#This Row],[K-12 Enrollment]:[Pre-K
Enrollment]]),"")</f>
        <v>670.99112426035504</v>
      </c>
      <c r="W118" s="65">
        <f>IFERROR(CentralCostperPupil*SUM(TableB[[#This Row],[K-12 Enrollment]:[Pre-K
Enrollment]]),"")</f>
        <v>2255811.8529767049</v>
      </c>
      <c r="X118" s="65">
        <f t="shared" si="8"/>
        <v>28063161.413276639</v>
      </c>
      <c r="Y118" s="131">
        <f>IFERROR(TableC[[#This Row],[Total School Allocation w/ Central District Costs]]/SUM(TableB[[#This Row],[K-12 Enrollment]:[Pre-K
Enrollment]]),"")</f>
        <v>83027.104773007813</v>
      </c>
    </row>
    <row r="119" spans="1:25" s="3" customFormat="1" ht="15" x14ac:dyDescent="0.3">
      <c r="A119" s="156" t="str">
        <f>IF(ISBLANK(TableB[[#This Row],[BEDS Code]]),"",TableB[[#This Row],[BEDS Code]])</f>
        <v>307500013141</v>
      </c>
      <c r="B119" s="134" t="str">
        <f>IF(ISBLANK(TableB[[#This Row],[School Name]]),"",TableB[[#This Row],[School Name]])</f>
        <v>P.S. K141</v>
      </c>
      <c r="C119" s="156" t="str">
        <f>IF(ISBLANK(TableB[[#This Row],[Local School Code]]),"",TableB[[#This Row],[Local School Code]])</f>
        <v>K141</v>
      </c>
      <c r="D119" s="132">
        <v>5976792</v>
      </c>
      <c r="E119" s="132">
        <v>10759343</v>
      </c>
      <c r="F119" s="65">
        <f>IFERROR(SUM(TableC[[#This Row],[Classroom Teachers]:[All Other Salaries]])*'Part-A'!$C$92,0)</f>
        <v>10189879.610411769</v>
      </c>
      <c r="G119" s="16">
        <v>0</v>
      </c>
      <c r="H119" s="16">
        <v>152834</v>
      </c>
      <c r="I119" s="133">
        <f t="shared" si="6"/>
        <v>27078848.610411771</v>
      </c>
      <c r="J119" s="132">
        <v>0</v>
      </c>
      <c r="K119" s="132">
        <v>0</v>
      </c>
      <c r="L119" s="132">
        <v>24142163.733959444</v>
      </c>
      <c r="M119" s="132">
        <v>1789997.6022787006</v>
      </c>
      <c r="N119" s="132">
        <v>1146687.2741736267</v>
      </c>
      <c r="O119" s="132">
        <v>0</v>
      </c>
      <c r="P119" s="132">
        <v>0</v>
      </c>
      <c r="Q119" s="133">
        <f t="shared" si="7"/>
        <v>27078848.610411771</v>
      </c>
      <c r="R119" s="132">
        <v>26810669.610411771</v>
      </c>
      <c r="S119" s="132">
        <v>268179</v>
      </c>
      <c r="T119" s="133">
        <f>SUM(TableC[[#This Row],[State &amp; Local Funding]:[Federal 
Funding]])</f>
        <v>27078848.610411771</v>
      </c>
      <c r="U119" s="121">
        <f>IFERROR(TableC[[#This Row],[State &amp; Local Funding]]/SUM(TableB[[#This Row],[K-12 Enrollment]:[Pre-K
Enrollment]]),"")</f>
        <v>79556.883116948869</v>
      </c>
      <c r="V119" s="121">
        <f>IFERROR(TableC[[#This Row],[Federal 
Funding]]/SUM(TableB[[#This Row],[K-12 Enrollment]:[Pre-K
Enrollment]]),"")</f>
        <v>795.78338278931756</v>
      </c>
      <c r="W119" s="65">
        <f>IFERROR(CentralCostperPupil*SUM(TableB[[#This Row],[K-12 Enrollment]:[Pre-K
Enrollment]]),"")</f>
        <v>2249137.8534116852</v>
      </c>
      <c r="X119" s="65">
        <f t="shared" si="8"/>
        <v>29327986.463823456</v>
      </c>
      <c r="Y119" s="131">
        <f>IFERROR(TableC[[#This Row],[Total School Allocation w/ Central District Costs]]/SUM(TableB[[#This Row],[K-12 Enrollment]:[Pre-K
Enrollment]]),"")</f>
        <v>87026.666064758028</v>
      </c>
    </row>
    <row r="120" spans="1:25" s="3" customFormat="1" ht="15" x14ac:dyDescent="0.3">
      <c r="A120" s="156" t="str">
        <f>IF(ISBLANK(TableB[[#This Row],[BEDS Code]]),"",TableB[[#This Row],[BEDS Code]])</f>
        <v>333200010145</v>
      </c>
      <c r="B120" s="134" t="str">
        <f>IF(ISBLANK(TableB[[#This Row],[School Name]]),"",TableB[[#This Row],[School Name]])</f>
        <v>P.S. 145 Andrew Jackson</v>
      </c>
      <c r="C120" s="156" t="str">
        <f>IF(ISBLANK(TableB[[#This Row],[Local School Code]]),"",TableB[[#This Row],[Local School Code]])</f>
        <v>K145</v>
      </c>
      <c r="D120" s="132">
        <v>3883825</v>
      </c>
      <c r="E120" s="132">
        <v>2344476</v>
      </c>
      <c r="F120" s="65">
        <f>IFERROR(SUM(TableC[[#This Row],[Classroom Teachers]:[All Other Salaries]])*'Part-A'!$C$92,0)</f>
        <v>3792132.2555899094</v>
      </c>
      <c r="G120" s="16">
        <v>0</v>
      </c>
      <c r="H120" s="16">
        <v>258177</v>
      </c>
      <c r="I120" s="133">
        <f t="shared" si="6"/>
        <v>10278610.25558991</v>
      </c>
      <c r="J120" s="132">
        <v>5932410.1182112414</v>
      </c>
      <c r="K120" s="132">
        <v>716735.83250854106</v>
      </c>
      <c r="L120" s="132">
        <v>2887393.3237181436</v>
      </c>
      <c r="M120" s="132">
        <v>15581.213750185674</v>
      </c>
      <c r="N120" s="132">
        <v>688144.29061483743</v>
      </c>
      <c r="O120" s="132">
        <v>12023</v>
      </c>
      <c r="P120" s="132">
        <v>26322.476786961084</v>
      </c>
      <c r="Q120" s="133">
        <f t="shared" si="7"/>
        <v>10278610.255589912</v>
      </c>
      <c r="R120" s="132">
        <v>9397308.2555899117</v>
      </c>
      <c r="S120" s="132">
        <v>881302</v>
      </c>
      <c r="T120" s="133">
        <f>SUM(TableC[[#This Row],[State &amp; Local Funding]:[Federal 
Funding]])</f>
        <v>10278610.255589912</v>
      </c>
      <c r="U120" s="121">
        <f>IFERROR(TableC[[#This Row],[State &amp; Local Funding]]/SUM(TableB[[#This Row],[K-12 Enrollment]:[Pre-K
Enrollment]]),"")</f>
        <v>17499.642934059426</v>
      </c>
      <c r="V120" s="121">
        <f>IFERROR(TableC[[#This Row],[Federal 
Funding]]/SUM(TableB[[#This Row],[K-12 Enrollment]:[Pre-K
Enrollment]]),"")</f>
        <v>1641.1582867783984</v>
      </c>
      <c r="W120" s="65">
        <f>IFERROR(CentralCostperPupil*SUM(TableB[[#This Row],[K-12 Enrollment]:[Pre-K
Enrollment]]),"")</f>
        <v>3583937.7664156524</v>
      </c>
      <c r="X120" s="65">
        <f t="shared" si="8"/>
        <v>13862548.022005564</v>
      </c>
      <c r="Y120" s="131">
        <f>IFERROR(TableC[[#This Row],[Total School Allocation w/ Central District Costs]]/SUM(TableB[[#This Row],[K-12 Enrollment]:[Pre-K
Enrollment]]),"")</f>
        <v>25814.80078585766</v>
      </c>
    </row>
    <row r="121" spans="1:25" s="3" customFormat="1" ht="15" x14ac:dyDescent="0.3">
      <c r="A121" s="156" t="str">
        <f>IF(ISBLANK(TableB[[#This Row],[BEDS Code]]),"",TableB[[#This Row],[BEDS Code]])</f>
        <v>331500010146</v>
      </c>
      <c r="B121" s="134" t="str">
        <f>IF(ISBLANK(TableB[[#This Row],[School Name]]),"",TableB[[#This Row],[School Name]])</f>
        <v>The Brooklyn New School, P.S. 146</v>
      </c>
      <c r="C121" s="156" t="str">
        <f>IF(ISBLANK(TableB[[#This Row],[Local School Code]]),"",TableB[[#This Row],[Local School Code]])</f>
        <v>K146</v>
      </c>
      <c r="D121" s="132">
        <v>4646571</v>
      </c>
      <c r="E121" s="132">
        <v>3092347</v>
      </c>
      <c r="F121" s="65">
        <f>IFERROR(SUM(TableC[[#This Row],[Classroom Teachers]:[All Other Salaries]])*'Part-A'!$C$92,0)</f>
        <v>4711878.9813089231</v>
      </c>
      <c r="G121" s="16">
        <v>0</v>
      </c>
      <c r="H121" s="16">
        <v>72133</v>
      </c>
      <c r="I121" s="133">
        <f t="shared" si="6"/>
        <v>12522929.981308922</v>
      </c>
      <c r="J121" s="132">
        <v>5367176.4649879234</v>
      </c>
      <c r="K121" s="132">
        <v>704447.5179137435</v>
      </c>
      <c r="L121" s="132">
        <v>5953769.7637248943</v>
      </c>
      <c r="M121" s="132">
        <v>32020.341723351976</v>
      </c>
      <c r="N121" s="132">
        <v>461578.8929590091</v>
      </c>
      <c r="O121" s="132">
        <v>3937</v>
      </c>
      <c r="P121" s="132">
        <v>0</v>
      </c>
      <c r="Q121" s="133">
        <f t="shared" si="7"/>
        <v>12522929.981308924</v>
      </c>
      <c r="R121" s="132">
        <v>11885304.981308924</v>
      </c>
      <c r="S121" s="132">
        <v>637625</v>
      </c>
      <c r="T121" s="133">
        <f>SUM(TableC[[#This Row],[State &amp; Local Funding]:[Federal 
Funding]])</f>
        <v>12522929.981308924</v>
      </c>
      <c r="U121" s="121">
        <f>IFERROR(TableC[[#This Row],[State &amp; Local Funding]]/SUM(TableB[[#This Row],[K-12 Enrollment]:[Pre-K
Enrollment]]),"")</f>
        <v>17325.517465464905</v>
      </c>
      <c r="V121" s="121">
        <f>IFERROR(TableC[[#This Row],[Federal 
Funding]]/SUM(TableB[[#This Row],[K-12 Enrollment]:[Pre-K
Enrollment]]),"")</f>
        <v>929.48250728862979</v>
      </c>
      <c r="W121" s="65">
        <f>IFERROR(CentralCostperPupil*SUM(TableB[[#This Row],[K-12 Enrollment]:[Pre-K
Enrollment]]),"")</f>
        <v>4578363.7016036082</v>
      </c>
      <c r="X121" s="65">
        <f t="shared" si="8"/>
        <v>17101293.682912532</v>
      </c>
      <c r="Y121" s="131">
        <f>IFERROR(TableC[[#This Row],[Total School Allocation w/ Central District Costs]]/SUM(TableB[[#This Row],[K-12 Enrollment]:[Pre-K
Enrollment]]),"")</f>
        <v>24928.999537773372</v>
      </c>
    </row>
    <row r="122" spans="1:25" s="3" customFormat="1" ht="15" x14ac:dyDescent="0.3">
      <c r="A122" s="156" t="str">
        <f>IF(ISBLANK(TableB[[#This Row],[BEDS Code]]),"",TableB[[#This Row],[BEDS Code]])</f>
        <v>331400010147</v>
      </c>
      <c r="B122" s="134" t="str">
        <f>IF(ISBLANK(TableB[[#This Row],[School Name]]),"",TableB[[#This Row],[School Name]])</f>
        <v>P.S. 147 Isaac Remsen</v>
      </c>
      <c r="C122" s="156" t="str">
        <f>IF(ISBLANK(TableB[[#This Row],[Local School Code]]),"",TableB[[#This Row],[Local School Code]])</f>
        <v>K147</v>
      </c>
      <c r="D122" s="132">
        <v>2713878</v>
      </c>
      <c r="E122" s="132">
        <v>1565563</v>
      </c>
      <c r="F122" s="65">
        <f>IFERROR(SUM(TableC[[#This Row],[Classroom Teachers]:[All Other Salaries]])*'Part-A'!$C$92,0)</f>
        <v>2605559.0845712074</v>
      </c>
      <c r="G122" s="16">
        <v>0</v>
      </c>
      <c r="H122" s="16">
        <v>52700</v>
      </c>
      <c r="I122" s="133">
        <f t="shared" si="6"/>
        <v>6937700.0845712069</v>
      </c>
      <c r="J122" s="132">
        <v>3571178.8333903709</v>
      </c>
      <c r="K122" s="132">
        <v>959182.64526171738</v>
      </c>
      <c r="L122" s="132">
        <v>1801195.2538680672</v>
      </c>
      <c r="M122" s="132">
        <v>31972.754842057246</v>
      </c>
      <c r="N122" s="132">
        <v>473001.7635162748</v>
      </c>
      <c r="O122" s="132">
        <v>1888</v>
      </c>
      <c r="P122" s="132">
        <v>99280.83369271936</v>
      </c>
      <c r="Q122" s="133">
        <f t="shared" si="7"/>
        <v>6937700.0845712069</v>
      </c>
      <c r="R122" s="132">
        <v>6470658.0845712069</v>
      </c>
      <c r="S122" s="132">
        <v>467042</v>
      </c>
      <c r="T122" s="133">
        <f>SUM(TableC[[#This Row],[State &amp; Local Funding]:[Federal 
Funding]])</f>
        <v>6937700.0845712069</v>
      </c>
      <c r="U122" s="121">
        <f>IFERROR(TableC[[#This Row],[State &amp; Local Funding]]/SUM(TableB[[#This Row],[K-12 Enrollment]:[Pre-K
Enrollment]]),"")</f>
        <v>16591.430986080017</v>
      </c>
      <c r="V122" s="121">
        <f>IFERROR(TableC[[#This Row],[Federal 
Funding]]/SUM(TableB[[#This Row],[K-12 Enrollment]:[Pre-K
Enrollment]]),"")</f>
        <v>1197.5435897435898</v>
      </c>
      <c r="W122" s="65">
        <f>IFERROR(CentralCostperPupil*SUM(TableB[[#This Row],[K-12 Enrollment]:[Pre-K
Enrollment]]),"")</f>
        <v>2602859.8303577364</v>
      </c>
      <c r="X122" s="65">
        <f t="shared" si="8"/>
        <v>9540559.9149289429</v>
      </c>
      <c r="Y122" s="131">
        <f>IFERROR(TableC[[#This Row],[Total School Allocation w/ Central District Costs]]/SUM(TableB[[#This Row],[K-12 Enrollment]:[Pre-K
Enrollment]]),"")</f>
        <v>24462.974140843442</v>
      </c>
    </row>
    <row r="123" spans="1:25" s="3" customFormat="1" ht="15" x14ac:dyDescent="0.3">
      <c r="A123" s="156" t="str">
        <f>IF(ISBLANK(TableB[[#This Row],[BEDS Code]]),"",TableB[[#This Row],[BEDS Code]])</f>
        <v>331900010149</v>
      </c>
      <c r="B123" s="134" t="str">
        <f>IF(ISBLANK(TableB[[#This Row],[School Name]]),"",TableB[[#This Row],[School Name]])</f>
        <v>P.S. 149 Danny Kaye</v>
      </c>
      <c r="C123" s="156" t="str">
        <f>IF(ISBLANK(TableB[[#This Row],[Local School Code]]),"",TableB[[#This Row],[Local School Code]])</f>
        <v>K149</v>
      </c>
      <c r="D123" s="132">
        <v>4133102</v>
      </c>
      <c r="E123" s="132">
        <v>2005176</v>
      </c>
      <c r="F123" s="65">
        <f>IFERROR(SUM(TableC[[#This Row],[Classroom Teachers]:[All Other Salaries]])*'Part-A'!$C$92,0)</f>
        <v>3737321.3011988206</v>
      </c>
      <c r="G123" s="16">
        <v>0</v>
      </c>
      <c r="H123" s="16">
        <v>300473</v>
      </c>
      <c r="I123" s="133">
        <f t="shared" si="6"/>
        <v>10176072.301198822</v>
      </c>
      <c r="J123" s="132">
        <v>5854551.7609206336</v>
      </c>
      <c r="K123" s="132">
        <v>931241.50464099634</v>
      </c>
      <c r="L123" s="132">
        <v>2451392.9345670235</v>
      </c>
      <c r="M123" s="132">
        <v>31041.383488033211</v>
      </c>
      <c r="N123" s="132">
        <v>708544.57211710908</v>
      </c>
      <c r="O123" s="132">
        <v>3813</v>
      </c>
      <c r="P123" s="132">
        <v>195487.14546502539</v>
      </c>
      <c r="Q123" s="133">
        <f t="shared" si="7"/>
        <v>10176072.301198822</v>
      </c>
      <c r="R123" s="132">
        <v>9405361.3011988215</v>
      </c>
      <c r="S123" s="132">
        <v>770711</v>
      </c>
      <c r="T123" s="133">
        <f>SUM(TableC[[#This Row],[State &amp; Local Funding]:[Federal 
Funding]])</f>
        <v>10176072.301198822</v>
      </c>
      <c r="U123" s="121">
        <f>IFERROR(TableC[[#This Row],[State &amp; Local Funding]]/SUM(TableB[[#This Row],[K-12 Enrollment]:[Pre-K
Enrollment]]),"")</f>
        <v>14100.991456070196</v>
      </c>
      <c r="V123" s="121">
        <f>IFERROR(TableC[[#This Row],[Federal 
Funding]]/SUM(TableB[[#This Row],[K-12 Enrollment]:[Pre-K
Enrollment]]),"")</f>
        <v>1155.4887556221888</v>
      </c>
      <c r="W123" s="65">
        <f>IFERROR(CentralCostperPupil*SUM(TableB[[#This Row],[K-12 Enrollment]:[Pre-K
Enrollment]]),"")</f>
        <v>4451557.7098682309</v>
      </c>
      <c r="X123" s="65">
        <f t="shared" si="8"/>
        <v>14627630.011067051</v>
      </c>
      <c r="Y123" s="131">
        <f>IFERROR(TableC[[#This Row],[Total School Allocation w/ Central District Costs]]/SUM(TableB[[#This Row],[K-12 Enrollment]:[Pre-K
Enrollment]]),"")</f>
        <v>21930.479776712222</v>
      </c>
    </row>
    <row r="124" spans="1:25" s="3" customFormat="1" ht="15" x14ac:dyDescent="0.3">
      <c r="A124" s="156" t="str">
        <f>IF(ISBLANK(TableB[[#This Row],[BEDS Code]]),"",TableB[[#This Row],[BEDS Code]])</f>
        <v>332300010150</v>
      </c>
      <c r="B124" s="134" t="str">
        <f>IF(ISBLANK(TableB[[#This Row],[School Name]]),"",TableB[[#This Row],[School Name]])</f>
        <v>P.S. 150 Christopher</v>
      </c>
      <c r="C124" s="156" t="str">
        <f>IF(ISBLANK(TableB[[#This Row],[Local School Code]]),"",TableB[[#This Row],[Local School Code]])</f>
        <v>K150</v>
      </c>
      <c r="D124" s="132">
        <v>1700423</v>
      </c>
      <c r="E124" s="132">
        <v>1450482</v>
      </c>
      <c r="F124" s="65">
        <f>IFERROR(SUM(TableC[[#This Row],[Classroom Teachers]:[All Other Salaries]])*'Part-A'!$C$92,0)</f>
        <v>1918444.2891889012</v>
      </c>
      <c r="G124" s="16">
        <v>0</v>
      </c>
      <c r="H124" s="16">
        <v>219938</v>
      </c>
      <c r="I124" s="133">
        <f t="shared" si="6"/>
        <v>5289287.289188901</v>
      </c>
      <c r="J124" s="132">
        <v>2145369.8735312894</v>
      </c>
      <c r="K124" s="132">
        <v>770656.84275520826</v>
      </c>
      <c r="L124" s="132">
        <v>1804768.5001077508</v>
      </c>
      <c r="M124" s="132">
        <v>0</v>
      </c>
      <c r="N124" s="132">
        <v>437103.38172130729</v>
      </c>
      <c r="O124" s="132">
        <v>1065</v>
      </c>
      <c r="P124" s="132">
        <v>130323.69107334489</v>
      </c>
      <c r="Q124" s="133">
        <f t="shared" si="7"/>
        <v>5289287.289188901</v>
      </c>
      <c r="R124" s="132">
        <v>4889878.289188901</v>
      </c>
      <c r="S124" s="132">
        <v>399409</v>
      </c>
      <c r="T124" s="133">
        <f>SUM(TableC[[#This Row],[State &amp; Local Funding]:[Federal 
Funding]])</f>
        <v>5289287.289188901</v>
      </c>
      <c r="U124" s="121">
        <f>IFERROR(TableC[[#This Row],[State &amp; Local Funding]]/SUM(TableB[[#This Row],[K-12 Enrollment]:[Pre-K
Enrollment]]),"")</f>
        <v>21077.061591331469</v>
      </c>
      <c r="V124" s="121">
        <f>IFERROR(TableC[[#This Row],[Federal 
Funding]]/SUM(TableB[[#This Row],[K-12 Enrollment]:[Pre-K
Enrollment]]),"")</f>
        <v>1721.5905172413793</v>
      </c>
      <c r="W124" s="65">
        <f>IFERROR(CentralCostperPupil*SUM(TableB[[#This Row],[K-12 Enrollment]:[Pre-K
Enrollment]]),"")</f>
        <v>1548367.8990846022</v>
      </c>
      <c r="X124" s="65">
        <f t="shared" si="8"/>
        <v>6837655.1882735034</v>
      </c>
      <c r="Y124" s="131">
        <f>IFERROR(TableC[[#This Row],[Total School Allocation w/ Central District Costs]]/SUM(TableB[[#This Row],[K-12 Enrollment]:[Pre-K
Enrollment]]),"")</f>
        <v>29472.651673592689</v>
      </c>
    </row>
    <row r="125" spans="1:25" s="3" customFormat="1" ht="15" x14ac:dyDescent="0.3">
      <c r="A125" s="156" t="str">
        <f>IF(ISBLANK(TableB[[#This Row],[BEDS Code]]),"",TableB[[#This Row],[BEDS Code]])</f>
        <v>333200010151</v>
      </c>
      <c r="B125" s="134" t="str">
        <f>IF(ISBLANK(TableB[[#This Row],[School Name]]),"",TableB[[#This Row],[School Name]])</f>
        <v>P.S. 151 Lyndon B. Johnson</v>
      </c>
      <c r="C125" s="156" t="str">
        <f>IF(ISBLANK(TableB[[#This Row],[Local School Code]]),"",TableB[[#This Row],[Local School Code]])</f>
        <v>K151</v>
      </c>
      <c r="D125" s="132">
        <v>2529308</v>
      </c>
      <c r="E125" s="132">
        <v>1431466</v>
      </c>
      <c r="F125" s="65">
        <f>IFERROR(SUM(TableC[[#This Row],[Classroom Teachers]:[All Other Salaries]])*'Part-A'!$C$92,0)</f>
        <v>2411537.085715971</v>
      </c>
      <c r="G125" s="16">
        <v>0</v>
      </c>
      <c r="H125" s="16">
        <v>53189</v>
      </c>
      <c r="I125" s="133">
        <f t="shared" si="6"/>
        <v>6425500.085715971</v>
      </c>
      <c r="J125" s="132">
        <v>4003208.2616664213</v>
      </c>
      <c r="K125" s="132">
        <v>447023.73619063036</v>
      </c>
      <c r="L125" s="132">
        <v>1511606.371532029</v>
      </c>
      <c r="M125" s="132">
        <v>47895.400306138967</v>
      </c>
      <c r="N125" s="132">
        <v>265396.72213049937</v>
      </c>
      <c r="O125" s="132">
        <v>1713</v>
      </c>
      <c r="P125" s="132">
        <v>148656.59389025226</v>
      </c>
      <c r="Q125" s="133">
        <f t="shared" si="7"/>
        <v>6425500.0857159728</v>
      </c>
      <c r="R125" s="132">
        <v>6034349.0857159728</v>
      </c>
      <c r="S125" s="132">
        <v>391151</v>
      </c>
      <c r="T125" s="133">
        <f>SUM(TableC[[#This Row],[State &amp; Local Funding]:[Federal 
Funding]])</f>
        <v>6425500.0857159728</v>
      </c>
      <c r="U125" s="121">
        <f>IFERROR(TableC[[#This Row],[State &amp; Local Funding]]/SUM(TableB[[#This Row],[K-12 Enrollment]:[Pre-K
Enrollment]]),"")</f>
        <v>20808.10029557232</v>
      </c>
      <c r="V125" s="121">
        <f>IFERROR(TableC[[#This Row],[Federal 
Funding]]/SUM(TableB[[#This Row],[K-12 Enrollment]:[Pre-K
Enrollment]]),"")</f>
        <v>1348.796551724138</v>
      </c>
      <c r="W125" s="65">
        <f>IFERROR(CentralCostperPupil*SUM(TableB[[#This Row],[K-12 Enrollment]:[Pre-K
Enrollment]]),"")</f>
        <v>1935459.8738557526</v>
      </c>
      <c r="X125" s="65">
        <f t="shared" si="8"/>
        <v>8360959.9595717257</v>
      </c>
      <c r="Y125" s="131">
        <f>IFERROR(TableC[[#This Row],[Total School Allocation w/ Central District Costs]]/SUM(TableB[[#This Row],[K-12 Enrollment]:[Pre-K
Enrollment]]),"")</f>
        <v>28830.896412316295</v>
      </c>
    </row>
    <row r="126" spans="1:25" s="3" customFormat="1" ht="15" x14ac:dyDescent="0.3">
      <c r="A126" s="156" t="str">
        <f>IF(ISBLANK(TableB[[#This Row],[BEDS Code]]),"",TableB[[#This Row],[BEDS Code]])</f>
        <v>332200010152</v>
      </c>
      <c r="B126" s="134" t="str">
        <f>IF(ISBLANK(TableB[[#This Row],[School Name]]),"",TableB[[#This Row],[School Name]])</f>
        <v>School of Science &amp; Technology</v>
      </c>
      <c r="C126" s="156" t="str">
        <f>IF(ISBLANK(TableB[[#This Row],[Local School Code]]),"",TableB[[#This Row],[Local School Code]])</f>
        <v>K152</v>
      </c>
      <c r="D126" s="132">
        <v>4455657</v>
      </c>
      <c r="E126" s="132">
        <v>2820819</v>
      </c>
      <c r="F126" s="65">
        <f>IFERROR(SUM(TableC[[#This Row],[Classroom Teachers]:[All Other Salaries]])*'Part-A'!$C$92,0)</f>
        <v>4430318.8536690567</v>
      </c>
      <c r="G126" s="16">
        <v>0</v>
      </c>
      <c r="H126" s="16">
        <v>97887</v>
      </c>
      <c r="I126" s="133">
        <f t="shared" si="6"/>
        <v>11804681.853669057</v>
      </c>
      <c r="J126" s="132">
        <v>6275582.2302858746</v>
      </c>
      <c r="K126" s="132">
        <v>445439.73940437101</v>
      </c>
      <c r="L126" s="132">
        <v>4346525.7212715456</v>
      </c>
      <c r="M126" s="132">
        <v>31817.124243169357</v>
      </c>
      <c r="N126" s="132">
        <v>664914.0331533784</v>
      </c>
      <c r="O126" s="132">
        <v>4355</v>
      </c>
      <c r="P126" s="132">
        <v>36048.005310717563</v>
      </c>
      <c r="Q126" s="133">
        <f t="shared" si="7"/>
        <v>11804681.853669059</v>
      </c>
      <c r="R126" s="132">
        <v>10910947.853669059</v>
      </c>
      <c r="S126" s="132">
        <v>893734</v>
      </c>
      <c r="T126" s="133">
        <f>SUM(TableC[[#This Row],[State &amp; Local Funding]:[Federal 
Funding]])</f>
        <v>11804681.853669059</v>
      </c>
      <c r="U126" s="121">
        <f>IFERROR(TableC[[#This Row],[State &amp; Local Funding]]/SUM(TableB[[#This Row],[K-12 Enrollment]:[Pre-K
Enrollment]]),"")</f>
        <v>16995.245877989189</v>
      </c>
      <c r="V126" s="121">
        <f>IFERROR(TableC[[#This Row],[Federal 
Funding]]/SUM(TableB[[#This Row],[K-12 Enrollment]:[Pre-K
Enrollment]]),"")</f>
        <v>1392.1090342679129</v>
      </c>
      <c r="W126" s="65">
        <f>IFERROR(CentralCostperPupil*SUM(TableB[[#This Row],[K-12 Enrollment]:[Pre-K
Enrollment]]),"")</f>
        <v>4284707.7207427351</v>
      </c>
      <c r="X126" s="65">
        <f t="shared" si="8"/>
        <v>16089389.574411795</v>
      </c>
      <c r="Y126" s="131">
        <f>IFERROR(TableC[[#This Row],[Total School Allocation w/ Central District Costs]]/SUM(TableB[[#This Row],[K-12 Enrollment]:[Pre-K
Enrollment]]),"")</f>
        <v>25061.354477276938</v>
      </c>
    </row>
    <row r="127" spans="1:25" s="3" customFormat="1" ht="15" x14ac:dyDescent="0.3">
      <c r="A127" s="156" t="str">
        <f>IF(ISBLANK(TableB[[#This Row],[BEDS Code]]),"",TableB[[#This Row],[BEDS Code]])</f>
        <v>332100010153</v>
      </c>
      <c r="B127" s="134" t="str">
        <f>IF(ISBLANK(TableB[[#This Row],[School Name]]),"",TableB[[#This Row],[School Name]])</f>
        <v>P.S. 153 Homecrest</v>
      </c>
      <c r="C127" s="156" t="str">
        <f>IF(ISBLANK(TableB[[#This Row],[Local School Code]]),"",TableB[[#This Row],[Local School Code]])</f>
        <v>K153</v>
      </c>
      <c r="D127" s="132">
        <v>4023289</v>
      </c>
      <c r="E127" s="132">
        <v>2108586</v>
      </c>
      <c r="F127" s="65">
        <f>IFERROR(SUM(TableC[[#This Row],[Classroom Teachers]:[All Other Salaries]])*'Part-A'!$C$92,0)</f>
        <v>3733422.8025821769</v>
      </c>
      <c r="G127" s="16">
        <v>0</v>
      </c>
      <c r="H127" s="16">
        <v>51381</v>
      </c>
      <c r="I127" s="133">
        <f t="shared" si="6"/>
        <v>9916678.8025821764</v>
      </c>
      <c r="J127" s="132">
        <v>4904906.2763718292</v>
      </c>
      <c r="K127" s="132">
        <v>1155591.7965540062</v>
      </c>
      <c r="L127" s="132">
        <v>3301256.503555309</v>
      </c>
      <c r="M127" s="132">
        <v>79695.985969241796</v>
      </c>
      <c r="N127" s="132">
        <v>472107.24013179028</v>
      </c>
      <c r="O127" s="132">
        <v>3121</v>
      </c>
      <c r="P127" s="132">
        <v>0</v>
      </c>
      <c r="Q127" s="133">
        <f t="shared" si="7"/>
        <v>9916678.8025821764</v>
      </c>
      <c r="R127" s="132">
        <v>9121522.8025821764</v>
      </c>
      <c r="S127" s="132">
        <v>795156</v>
      </c>
      <c r="T127" s="133">
        <f>SUM(TableC[[#This Row],[State &amp; Local Funding]:[Federal 
Funding]])</f>
        <v>9916678.8025821764</v>
      </c>
      <c r="U127" s="121">
        <f>IFERROR(TableC[[#This Row],[State &amp; Local Funding]]/SUM(TableB[[#This Row],[K-12 Enrollment]:[Pre-K
Enrollment]]),"")</f>
        <v>15645.836711118656</v>
      </c>
      <c r="V127" s="121">
        <f>IFERROR(TableC[[#This Row],[Federal 
Funding]]/SUM(TableB[[#This Row],[K-12 Enrollment]:[Pre-K
Enrollment]]),"")</f>
        <v>1363.9039451114922</v>
      </c>
      <c r="W127" s="65">
        <f>IFERROR(CentralCostperPupil*SUM(TableB[[#This Row],[K-12 Enrollment]:[Pre-K
Enrollment]]),"")</f>
        <v>3890941.746406565</v>
      </c>
      <c r="X127" s="65">
        <f t="shared" si="8"/>
        <v>13807620.548988741</v>
      </c>
      <c r="Y127" s="131">
        <f>IFERROR(TableC[[#This Row],[Total School Allocation w/ Central District Costs]]/SUM(TableB[[#This Row],[K-12 Enrollment]:[Pre-K
Enrollment]]),"")</f>
        <v>23683.740221249984</v>
      </c>
    </row>
    <row r="128" spans="1:25" s="3" customFormat="1" ht="15" x14ac:dyDescent="0.3">
      <c r="A128" s="156" t="str">
        <f>IF(ISBLANK(TableB[[#This Row],[BEDS Code]]),"",TableB[[#This Row],[BEDS Code]])</f>
        <v>331500010154</v>
      </c>
      <c r="B128" s="134" t="str">
        <f>IF(ISBLANK(TableB[[#This Row],[School Name]]),"",TableB[[#This Row],[School Name]])</f>
        <v>The Windsor Terrace School</v>
      </c>
      <c r="C128" s="156" t="str">
        <f>IF(ISBLANK(TableB[[#This Row],[Local School Code]]),"",TableB[[#This Row],[Local School Code]])</f>
        <v>K154</v>
      </c>
      <c r="D128" s="132">
        <v>3109312</v>
      </c>
      <c r="E128" s="132">
        <v>1583562</v>
      </c>
      <c r="F128" s="65">
        <f>IFERROR(SUM(TableC[[#This Row],[Classroom Teachers]:[All Other Salaries]])*'Part-A'!$C$92,0)</f>
        <v>2857279.8371207877</v>
      </c>
      <c r="G128" s="16">
        <v>0</v>
      </c>
      <c r="H128" s="16">
        <v>12071</v>
      </c>
      <c r="I128" s="133">
        <f t="shared" si="6"/>
        <v>7562224.8371207882</v>
      </c>
      <c r="J128" s="132">
        <v>5073152.0047685038</v>
      </c>
      <c r="K128" s="132">
        <v>0</v>
      </c>
      <c r="L128" s="132">
        <v>2032320.1258835231</v>
      </c>
      <c r="M128" s="132">
        <v>0</v>
      </c>
      <c r="N128" s="132">
        <v>453550.70646876184</v>
      </c>
      <c r="O128" s="132">
        <v>3202</v>
      </c>
      <c r="P128" s="132">
        <v>0</v>
      </c>
      <c r="Q128" s="133">
        <f t="shared" si="7"/>
        <v>7562224.8371207891</v>
      </c>
      <c r="R128" s="132">
        <v>7373924.8371207891</v>
      </c>
      <c r="S128" s="132">
        <v>188300</v>
      </c>
      <c r="T128" s="133">
        <f>SUM(TableC[[#This Row],[State &amp; Local Funding]:[Federal 
Funding]])</f>
        <v>7562224.8371207891</v>
      </c>
      <c r="U128" s="121">
        <f>IFERROR(TableC[[#This Row],[State &amp; Local Funding]]/SUM(TableB[[#This Row],[K-12 Enrollment]:[Pre-K
Enrollment]]),"")</f>
        <v>14777.404483207994</v>
      </c>
      <c r="V128" s="121">
        <f>IFERROR(TableC[[#This Row],[Federal 
Funding]]/SUM(TableB[[#This Row],[K-12 Enrollment]:[Pre-K
Enrollment]]),"")</f>
        <v>377.35470941883767</v>
      </c>
      <c r="W128" s="65">
        <f>IFERROR(CentralCostperPupil*SUM(TableB[[#This Row],[K-12 Enrollment]:[Pre-K
Enrollment]]),"")</f>
        <v>3330325.7829448986</v>
      </c>
      <c r="X128" s="65">
        <f t="shared" si="8"/>
        <v>10892550.620065687</v>
      </c>
      <c r="Y128" s="131">
        <f>IFERROR(TableC[[#This Row],[Total School Allocation w/ Central District Costs]]/SUM(TableB[[#This Row],[K-12 Enrollment]:[Pre-K
Enrollment]]),"")</f>
        <v>21828.758757646669</v>
      </c>
    </row>
    <row r="129" spans="1:25" s="3" customFormat="1" ht="15" x14ac:dyDescent="0.3">
      <c r="A129" s="156" t="str">
        <f>IF(ISBLANK(TableB[[#This Row],[BEDS Code]]),"",TableB[[#This Row],[BEDS Code]])</f>
        <v>332300010155</v>
      </c>
      <c r="B129" s="134" t="str">
        <f>IF(ISBLANK(TableB[[#This Row],[School Name]]),"",TableB[[#This Row],[School Name]])</f>
        <v>P.S./ I.S. 155 Nicholas Herkimer</v>
      </c>
      <c r="C129" s="156" t="str">
        <f>IF(ISBLANK(TableB[[#This Row],[Local School Code]]),"",TableB[[#This Row],[Local School Code]])</f>
        <v>K155</v>
      </c>
      <c r="D129" s="132">
        <v>3449923</v>
      </c>
      <c r="E129" s="132">
        <v>1572943</v>
      </c>
      <c r="F129" s="65">
        <f>IFERROR(SUM(TableC[[#This Row],[Classroom Teachers]:[All Other Salaries]])*'Part-A'!$C$92,0)</f>
        <v>3058197.1189423674</v>
      </c>
      <c r="G129" s="16">
        <v>0</v>
      </c>
      <c r="H129" s="16">
        <v>185971</v>
      </c>
      <c r="I129" s="133">
        <f t="shared" si="6"/>
        <v>8267034.1189423669</v>
      </c>
      <c r="J129" s="132">
        <v>4562753.6345895026</v>
      </c>
      <c r="K129" s="132">
        <v>1107671.9646124505</v>
      </c>
      <c r="L129" s="132">
        <v>1862962.3946044911</v>
      </c>
      <c r="M129" s="132">
        <v>0</v>
      </c>
      <c r="N129" s="132">
        <v>464960.70618596295</v>
      </c>
      <c r="O129" s="132">
        <v>2399</v>
      </c>
      <c r="P129" s="132">
        <v>266286.41894995963</v>
      </c>
      <c r="Q129" s="133">
        <f t="shared" si="7"/>
        <v>8267034.1189423669</v>
      </c>
      <c r="R129" s="132">
        <v>7790770.1189423669</v>
      </c>
      <c r="S129" s="132">
        <v>476264</v>
      </c>
      <c r="T129" s="133">
        <f>SUM(TableC[[#This Row],[State &amp; Local Funding]:[Federal 
Funding]])</f>
        <v>8267034.1189423669</v>
      </c>
      <c r="U129" s="121">
        <f>IFERROR(TableC[[#This Row],[State &amp; Local Funding]]/SUM(TableB[[#This Row],[K-12 Enrollment]:[Pre-K
Enrollment]]),"")</f>
        <v>18549.452664148492</v>
      </c>
      <c r="V129" s="121">
        <f>IFERROR(TableC[[#This Row],[Federal 
Funding]]/SUM(TableB[[#This Row],[K-12 Enrollment]:[Pre-K
Enrollment]]),"")</f>
        <v>1133.9619047619049</v>
      </c>
      <c r="W129" s="65">
        <f>IFERROR(CentralCostperPupil*SUM(TableB[[#This Row],[K-12 Enrollment]:[Pre-K
Enrollment]]),"")</f>
        <v>2803079.8173083314</v>
      </c>
      <c r="X129" s="65">
        <f t="shared" si="8"/>
        <v>11070113.936250698</v>
      </c>
      <c r="Y129" s="131">
        <f>IFERROR(TableC[[#This Row],[Total School Allocation w/ Central District Costs]]/SUM(TableB[[#This Row],[K-12 Enrollment]:[Pre-K
Enrollment]]),"")</f>
        <v>26357.414133930233</v>
      </c>
    </row>
    <row r="130" spans="1:25" s="3" customFormat="1" ht="15" x14ac:dyDescent="0.3">
      <c r="A130" s="156" t="str">
        <f>IF(ISBLANK(TableB[[#This Row],[BEDS Code]]),"",TableB[[#This Row],[BEDS Code]])</f>
        <v>332300010156</v>
      </c>
      <c r="B130" s="134" t="str">
        <f>IF(ISBLANK(TableB[[#This Row],[School Name]]),"",TableB[[#This Row],[School Name]])</f>
        <v>P.S. 156 Waverly</v>
      </c>
      <c r="C130" s="156" t="str">
        <f>IF(ISBLANK(TableB[[#This Row],[Local School Code]]),"",TableB[[#This Row],[Local School Code]])</f>
        <v>K156</v>
      </c>
      <c r="D130" s="132">
        <v>4699191</v>
      </c>
      <c r="E130" s="132">
        <v>2533625</v>
      </c>
      <c r="F130" s="65">
        <f>IFERROR(SUM(TableC[[#This Row],[Classroom Teachers]:[All Other Salaries]])*'Part-A'!$C$92,0)</f>
        <v>4403736.2440169128</v>
      </c>
      <c r="G130" s="16">
        <v>0</v>
      </c>
      <c r="H130" s="16">
        <v>100691</v>
      </c>
      <c r="I130" s="133">
        <f t="shared" si="6"/>
        <v>11737243.244016912</v>
      </c>
      <c r="J130" s="132">
        <v>6452166.9123744247</v>
      </c>
      <c r="K130" s="132">
        <v>916999.39158000681</v>
      </c>
      <c r="L130" s="132">
        <v>3593761.6740519432</v>
      </c>
      <c r="M130" s="132">
        <v>39869.538764348123</v>
      </c>
      <c r="N130" s="132">
        <v>652152.59522940218</v>
      </c>
      <c r="O130" s="132">
        <v>4143</v>
      </c>
      <c r="P130" s="132">
        <v>78150.132016785938</v>
      </c>
      <c r="Q130" s="133">
        <f t="shared" si="7"/>
        <v>11737243.24401691</v>
      </c>
      <c r="R130" s="132">
        <v>10955238.24401691</v>
      </c>
      <c r="S130" s="132">
        <v>782005</v>
      </c>
      <c r="T130" s="133">
        <f>SUM(TableC[[#This Row],[State &amp; Local Funding]:[Federal 
Funding]])</f>
        <v>11737243.24401691</v>
      </c>
      <c r="U130" s="121">
        <f>IFERROR(TableC[[#This Row],[State &amp; Local Funding]]/SUM(TableB[[#This Row],[K-12 Enrollment]:[Pre-K
Enrollment]]),"")</f>
        <v>15605.752484354573</v>
      </c>
      <c r="V130" s="121">
        <f>IFERROR(TableC[[#This Row],[Federal 
Funding]]/SUM(TableB[[#This Row],[K-12 Enrollment]:[Pre-K
Enrollment]]),"")</f>
        <v>1113.9672364672365</v>
      </c>
      <c r="W130" s="65">
        <f>IFERROR(CentralCostperPupil*SUM(TableB[[#This Row],[K-12 Enrollment]:[Pre-K
Enrollment]]),"")</f>
        <v>4685147.6946439259</v>
      </c>
      <c r="X130" s="65">
        <f t="shared" si="8"/>
        <v>16422390.938660836</v>
      </c>
      <c r="Y130" s="131">
        <f>IFERROR(TableC[[#This Row],[Total School Allocation w/ Central District Costs]]/SUM(TableB[[#This Row],[K-12 Enrollment]:[Pre-K
Enrollment]]),"")</f>
        <v>23393.719285841646</v>
      </c>
    </row>
    <row r="131" spans="1:25" s="3" customFormat="1" ht="15" x14ac:dyDescent="0.3">
      <c r="A131" s="156" t="str">
        <f>IF(ISBLANK(TableB[[#This Row],[BEDS Code]]),"",TableB[[#This Row],[BEDS Code]])</f>
        <v>331400010157</v>
      </c>
      <c r="B131" s="134" t="str">
        <f>IF(ISBLANK(TableB[[#This Row],[School Name]]),"",TableB[[#This Row],[School Name]])</f>
        <v>P.S./I.S. 157 The Benjamin Franklin Health &amp; Science Academy</v>
      </c>
      <c r="C131" s="156" t="str">
        <f>IF(ISBLANK(TableB[[#This Row],[Local School Code]]),"",TableB[[#This Row],[Local School Code]])</f>
        <v>K157</v>
      </c>
      <c r="D131" s="132">
        <v>3401629</v>
      </c>
      <c r="E131" s="132">
        <v>2007186</v>
      </c>
      <c r="F131" s="65">
        <f>IFERROR(SUM(TableC[[#This Row],[Classroom Teachers]:[All Other Salaries]])*'Part-A'!$C$92,0)</f>
        <v>3293184.1004502727</v>
      </c>
      <c r="G131" s="16">
        <v>0</v>
      </c>
      <c r="H131" s="16">
        <v>32721</v>
      </c>
      <c r="I131" s="133">
        <f t="shared" si="6"/>
        <v>8734720.1004502736</v>
      </c>
      <c r="J131" s="132">
        <v>4847948.9361613188</v>
      </c>
      <c r="K131" s="132">
        <v>482612.91356706049</v>
      </c>
      <c r="L131" s="132">
        <v>2844555.5748681291</v>
      </c>
      <c r="M131" s="132">
        <v>16641.824605760707</v>
      </c>
      <c r="N131" s="132">
        <v>461070.4947764604</v>
      </c>
      <c r="O131" s="132">
        <v>2791</v>
      </c>
      <c r="P131" s="132">
        <v>79099.356471544626</v>
      </c>
      <c r="Q131" s="133">
        <f t="shared" si="7"/>
        <v>8734720.1004502755</v>
      </c>
      <c r="R131" s="132">
        <v>7834114.1004502755</v>
      </c>
      <c r="S131" s="132">
        <v>900606</v>
      </c>
      <c r="T131" s="133">
        <f>SUM(TableC[[#This Row],[State &amp; Local Funding]:[Federal 
Funding]])</f>
        <v>8734720.1004502755</v>
      </c>
      <c r="U131" s="121">
        <f>IFERROR(TableC[[#This Row],[State &amp; Local Funding]]/SUM(TableB[[#This Row],[K-12 Enrollment]:[Pre-K
Enrollment]]),"")</f>
        <v>17255.757930507214</v>
      </c>
      <c r="V131" s="121">
        <f>IFERROR(TableC[[#This Row],[Federal 
Funding]]/SUM(TableB[[#This Row],[K-12 Enrollment]:[Pre-K
Enrollment]]),"")</f>
        <v>1983.7136563876652</v>
      </c>
      <c r="W131" s="65">
        <f>IFERROR(CentralCostperPupil*SUM(TableB[[#This Row],[K-12 Enrollment]:[Pre-K
Enrollment]]),"")</f>
        <v>3029995.8025190062</v>
      </c>
      <c r="X131" s="65">
        <f t="shared" si="8"/>
        <v>11764715.902969282</v>
      </c>
      <c r="Y131" s="131">
        <f>IFERROR(TableC[[#This Row],[Total School Allocation w/ Central District Costs]]/SUM(TableB[[#This Row],[K-12 Enrollment]:[Pre-K
Enrollment]]),"")</f>
        <v>25913.471151914717</v>
      </c>
    </row>
    <row r="132" spans="1:25" s="3" customFormat="1" ht="15" x14ac:dyDescent="0.3">
      <c r="A132" s="156" t="str">
        <f>IF(ISBLANK(TableB[[#This Row],[BEDS Code]]),"",TableB[[#This Row],[BEDS Code]])</f>
        <v>331900010158</v>
      </c>
      <c r="B132" s="134" t="str">
        <f>IF(ISBLANK(TableB[[#This Row],[School Name]]),"",TableB[[#This Row],[School Name]])</f>
        <v>P.S. 158 Warwick</v>
      </c>
      <c r="C132" s="156" t="str">
        <f>IF(ISBLANK(TableB[[#This Row],[Local School Code]]),"",TableB[[#This Row],[Local School Code]])</f>
        <v>K158</v>
      </c>
      <c r="D132" s="132">
        <v>3639446</v>
      </c>
      <c r="E132" s="132">
        <v>1979190</v>
      </c>
      <c r="F132" s="65">
        <f>IFERROR(SUM(TableC[[#This Row],[Classroom Teachers]:[All Other Salaries]])*'Part-A'!$C$92,0)</f>
        <v>3420934.6670976025</v>
      </c>
      <c r="G132" s="16">
        <v>0</v>
      </c>
      <c r="H132" s="16">
        <v>86900</v>
      </c>
      <c r="I132" s="133">
        <f t="shared" si="6"/>
        <v>9126470.667097602</v>
      </c>
      <c r="J132" s="132">
        <v>5077881.0314547382</v>
      </c>
      <c r="K132" s="132">
        <v>700844.02930665261</v>
      </c>
      <c r="L132" s="132">
        <v>2554685.7923279791</v>
      </c>
      <c r="M132" s="132">
        <v>15574.311762370058</v>
      </c>
      <c r="N132" s="132">
        <v>686857.20660838496</v>
      </c>
      <c r="O132" s="132">
        <v>3364</v>
      </c>
      <c r="P132" s="132">
        <v>87264.295637477495</v>
      </c>
      <c r="Q132" s="133">
        <f t="shared" si="7"/>
        <v>9126470.667097602</v>
      </c>
      <c r="R132" s="132">
        <v>8513281.667097602</v>
      </c>
      <c r="S132" s="132">
        <v>613189</v>
      </c>
      <c r="T132" s="133">
        <f>SUM(TableC[[#This Row],[State &amp; Local Funding]:[Federal 
Funding]])</f>
        <v>9126470.667097602</v>
      </c>
      <c r="U132" s="121">
        <f>IFERROR(TableC[[#This Row],[State &amp; Local Funding]]/SUM(TableB[[#This Row],[K-12 Enrollment]:[Pre-K
Enrollment]]),"")</f>
        <v>15478.693940177458</v>
      </c>
      <c r="V132" s="121">
        <f>IFERROR(TableC[[#This Row],[Federal 
Funding]]/SUM(TableB[[#This Row],[K-12 Enrollment]:[Pre-K
Enrollment]]),"")</f>
        <v>1114.889090909091</v>
      </c>
      <c r="W132" s="65">
        <f>IFERROR(CentralCostperPupil*SUM(TableB[[#This Row],[K-12 Enrollment]:[Pre-K
Enrollment]]),"")</f>
        <v>3670699.7607609103</v>
      </c>
      <c r="X132" s="65">
        <f t="shared" si="8"/>
        <v>12797170.427858513</v>
      </c>
      <c r="Y132" s="131">
        <f>IFERROR(TableC[[#This Row],[Total School Allocation w/ Central District Costs]]/SUM(TableB[[#This Row],[K-12 Enrollment]:[Pre-K
Enrollment]]),"")</f>
        <v>23267.582596106386</v>
      </c>
    </row>
    <row r="133" spans="1:25" s="3" customFormat="1" ht="15" x14ac:dyDescent="0.3">
      <c r="A133" s="156" t="str">
        <f>IF(ISBLANK(TableB[[#This Row],[BEDS Code]]),"",TableB[[#This Row],[BEDS Code]])</f>
        <v>331900010159</v>
      </c>
      <c r="B133" s="134" t="str">
        <f>IF(ISBLANK(TableB[[#This Row],[School Name]]),"",TableB[[#This Row],[School Name]])</f>
        <v>P.S. 159 Isaac Pitkin</v>
      </c>
      <c r="C133" s="156" t="str">
        <f>IF(ISBLANK(TableB[[#This Row],[Local School Code]]),"",TableB[[#This Row],[Local School Code]])</f>
        <v>K159</v>
      </c>
      <c r="D133" s="132">
        <v>4583510</v>
      </c>
      <c r="E133" s="132">
        <v>2102889</v>
      </c>
      <c r="F133" s="65">
        <f>IFERROR(SUM(TableC[[#This Row],[Classroom Teachers]:[All Other Salaries]])*'Part-A'!$C$92,0)</f>
        <v>4071047.5170747391</v>
      </c>
      <c r="G133" s="16">
        <v>0</v>
      </c>
      <c r="H133" s="16">
        <v>108520</v>
      </c>
      <c r="I133" s="133">
        <f t="shared" si="6"/>
        <v>10865966.51707474</v>
      </c>
      <c r="J133" s="132">
        <v>7031922.8155886568</v>
      </c>
      <c r="K133" s="132">
        <v>0</v>
      </c>
      <c r="L133" s="132">
        <v>2835310.9223941145</v>
      </c>
      <c r="M133" s="132">
        <v>0</v>
      </c>
      <c r="N133" s="132">
        <v>861437.28124359809</v>
      </c>
      <c r="O133" s="132">
        <v>4972</v>
      </c>
      <c r="P133" s="132">
        <v>132323.4978483704</v>
      </c>
      <c r="Q133" s="133">
        <f t="shared" si="7"/>
        <v>10865966.517074741</v>
      </c>
      <c r="R133" s="132">
        <v>9941322.5170747414</v>
      </c>
      <c r="S133" s="132">
        <v>924644</v>
      </c>
      <c r="T133" s="133">
        <f>SUM(TableC[[#This Row],[State &amp; Local Funding]:[Federal 
Funding]])</f>
        <v>10865966.517074741</v>
      </c>
      <c r="U133" s="121">
        <f>IFERROR(TableC[[#This Row],[State &amp; Local Funding]]/SUM(TableB[[#This Row],[K-12 Enrollment]:[Pre-K
Enrollment]]),"")</f>
        <v>13769.144760491332</v>
      </c>
      <c r="V133" s="121">
        <f>IFERROR(TableC[[#This Row],[Federal 
Funding]]/SUM(TableB[[#This Row],[K-12 Enrollment]:[Pre-K
Enrollment]]),"")</f>
        <v>1280.6703601108034</v>
      </c>
      <c r="W133" s="65">
        <f>IFERROR(CentralCostperPupil*SUM(TableB[[#This Row],[K-12 Enrollment]:[Pre-K
Enrollment]]),"")</f>
        <v>4818627.6859443225</v>
      </c>
      <c r="X133" s="65">
        <f t="shared" si="8"/>
        <v>15684594.203019064</v>
      </c>
      <c r="Y133" s="131">
        <f>IFERROR(TableC[[#This Row],[Total School Allocation w/ Central District Costs]]/SUM(TableB[[#This Row],[K-12 Enrollment]:[Pre-K
Enrollment]]),"")</f>
        <v>21723.814685621972</v>
      </c>
    </row>
    <row r="134" spans="1:25" s="3" customFormat="1" ht="15" x14ac:dyDescent="0.3">
      <c r="A134" s="156" t="str">
        <f>IF(ISBLANK(TableB[[#This Row],[BEDS Code]]),"",TableB[[#This Row],[BEDS Code]])</f>
        <v>332000010160</v>
      </c>
      <c r="B134" s="134" t="str">
        <f>IF(ISBLANK(TableB[[#This Row],[School Name]]),"",TableB[[#This Row],[School Name]])</f>
        <v>P.S. 160 William T. Sampson</v>
      </c>
      <c r="C134" s="156" t="str">
        <f>IF(ISBLANK(TableB[[#This Row],[Local School Code]]),"",TableB[[#This Row],[Local School Code]])</f>
        <v>K160</v>
      </c>
      <c r="D134" s="132">
        <v>8004863</v>
      </c>
      <c r="E134" s="132">
        <v>3561366</v>
      </c>
      <c r="F134" s="65">
        <f>IFERROR(SUM(TableC[[#This Row],[Classroom Teachers]:[All Other Salaries]])*'Part-A'!$C$92,0)</f>
        <v>7042156.4510834366</v>
      </c>
      <c r="G134" s="16">
        <v>0</v>
      </c>
      <c r="H134" s="16">
        <v>148277</v>
      </c>
      <c r="I134" s="133">
        <f t="shared" si="6"/>
        <v>18756662.451083437</v>
      </c>
      <c r="J134" s="132">
        <v>13026097.368159488</v>
      </c>
      <c r="K134" s="132">
        <v>0</v>
      </c>
      <c r="L134" s="132">
        <v>4675684.9926853646</v>
      </c>
      <c r="M134" s="132">
        <v>0</v>
      </c>
      <c r="N134" s="132">
        <v>865296.92440794746</v>
      </c>
      <c r="O134" s="132">
        <v>7937</v>
      </c>
      <c r="P134" s="132">
        <v>181646.16583063712</v>
      </c>
      <c r="Q134" s="133">
        <f t="shared" si="7"/>
        <v>18756662.451083437</v>
      </c>
      <c r="R134" s="132">
        <v>17215111.451083437</v>
      </c>
      <c r="S134" s="132">
        <v>1541551</v>
      </c>
      <c r="T134" s="133">
        <f>SUM(TableC[[#This Row],[State &amp; Local Funding]:[Federal 
Funding]])</f>
        <v>18756662.451083437</v>
      </c>
      <c r="U134" s="121">
        <f>IFERROR(TableC[[#This Row],[State &amp; Local Funding]]/SUM(TableB[[#This Row],[K-12 Enrollment]:[Pre-K
Enrollment]]),"")</f>
        <v>14776.919700500805</v>
      </c>
      <c r="V134" s="121">
        <f>IFERROR(TableC[[#This Row],[Federal 
Funding]]/SUM(TableB[[#This Row],[K-12 Enrollment]:[Pre-K
Enrollment]]),"")</f>
        <v>1323.2197424892704</v>
      </c>
      <c r="W134" s="65">
        <f>IFERROR(CentralCostperPupil*SUM(TableB[[#This Row],[K-12 Enrollment]:[Pre-K
Enrollment]]),"")</f>
        <v>7775209.4932481106</v>
      </c>
      <c r="X134" s="65">
        <f t="shared" si="8"/>
        <v>26531871.944331549</v>
      </c>
      <c r="Y134" s="131">
        <f>IFERROR(TableC[[#This Row],[Total School Allocation w/ Central District Costs]]/SUM(TableB[[#This Row],[K-12 Enrollment]:[Pre-K
Enrollment]]),"")</f>
        <v>22774.139008009912</v>
      </c>
    </row>
    <row r="135" spans="1:25" s="3" customFormat="1" ht="15" x14ac:dyDescent="0.3">
      <c r="A135" s="156" t="str">
        <f>IF(ISBLANK(TableB[[#This Row],[BEDS Code]]),"",TableB[[#This Row],[BEDS Code]])</f>
        <v>331700010161</v>
      </c>
      <c r="B135" s="134" t="str">
        <f>IF(ISBLANK(TableB[[#This Row],[School Name]]),"",TableB[[#This Row],[School Name]])</f>
        <v>P.S. 161 The Crown</v>
      </c>
      <c r="C135" s="156" t="str">
        <f>IF(ISBLANK(TableB[[#This Row],[Local School Code]]),"",TableB[[#This Row],[Local School Code]])</f>
        <v>K161</v>
      </c>
      <c r="D135" s="132">
        <v>2607751</v>
      </c>
      <c r="E135" s="132">
        <v>1471803</v>
      </c>
      <c r="F135" s="65">
        <f>IFERROR(SUM(TableC[[#This Row],[Classroom Teachers]:[All Other Salaries]])*'Part-A'!$C$92,0)</f>
        <v>2483856.8835740015</v>
      </c>
      <c r="G135" s="16">
        <v>0</v>
      </c>
      <c r="H135" s="16">
        <v>28251</v>
      </c>
      <c r="I135" s="133">
        <f t="shared" si="6"/>
        <v>6591661.8835740015</v>
      </c>
      <c r="J135" s="132">
        <v>3637958.7259410857</v>
      </c>
      <c r="K135" s="132">
        <v>466047.04834201827</v>
      </c>
      <c r="L135" s="132">
        <v>1725060.073978828</v>
      </c>
      <c r="M135" s="132">
        <v>71699.545898772049</v>
      </c>
      <c r="N135" s="132">
        <v>482627.5430295312</v>
      </c>
      <c r="O135" s="132">
        <v>2062</v>
      </c>
      <c r="P135" s="132">
        <v>206206.94638376639</v>
      </c>
      <c r="Q135" s="133">
        <f t="shared" si="7"/>
        <v>6591661.8835740015</v>
      </c>
      <c r="R135" s="132">
        <v>6046416.8835740015</v>
      </c>
      <c r="S135" s="132">
        <v>545245</v>
      </c>
      <c r="T135" s="133">
        <f>SUM(TableC[[#This Row],[State &amp; Local Funding]:[Federal 
Funding]])</f>
        <v>6591661.8835740015</v>
      </c>
      <c r="U135" s="121">
        <f>IFERROR(TableC[[#This Row],[State &amp; Local Funding]]/SUM(TableB[[#This Row],[K-12 Enrollment]:[Pre-K
Enrollment]]),"")</f>
        <v>18267.120494181272</v>
      </c>
      <c r="V135" s="121">
        <f>IFERROR(TableC[[#This Row],[Federal 
Funding]]/SUM(TableB[[#This Row],[K-12 Enrollment]:[Pre-K
Enrollment]]),"")</f>
        <v>1647.2658610271903</v>
      </c>
      <c r="W135" s="65">
        <f>IFERROR(CentralCostperPupil*SUM(TableB[[#This Row],[K-12 Enrollment]:[Pre-K
Enrollment]]),"")</f>
        <v>2209093.8560215659</v>
      </c>
      <c r="X135" s="65">
        <f t="shared" si="8"/>
        <v>8800755.7395955678</v>
      </c>
      <c r="Y135" s="131">
        <f>IFERROR(TableC[[#This Row],[Total School Allocation w/ Central District Costs]]/SUM(TableB[[#This Row],[K-12 Enrollment]:[Pre-K
Enrollment]]),"")</f>
        <v>26588.385920228302</v>
      </c>
    </row>
    <row r="136" spans="1:25" s="3" customFormat="1" ht="15" x14ac:dyDescent="0.3">
      <c r="A136" s="156" t="str">
        <f>IF(ISBLANK(TableB[[#This Row],[BEDS Code]]),"",TableB[[#This Row],[BEDS Code]])</f>
        <v>333200010162</v>
      </c>
      <c r="B136" s="134" t="str">
        <f>IF(ISBLANK(TableB[[#This Row],[School Name]]),"",TableB[[#This Row],[School Name]])</f>
        <v>J.H.S. 162 The Willoughby</v>
      </c>
      <c r="C136" s="156" t="str">
        <f>IF(ISBLANK(TableB[[#This Row],[Local School Code]]),"",TableB[[#This Row],[Local School Code]])</f>
        <v>K162</v>
      </c>
      <c r="D136" s="132">
        <v>2410225</v>
      </c>
      <c r="E136" s="132">
        <v>1169544</v>
      </c>
      <c r="F136" s="65">
        <f>IFERROR(SUM(TableC[[#This Row],[Classroom Teachers]:[All Other Salaries]])*'Part-A'!$C$92,0)</f>
        <v>2179560.2833679416</v>
      </c>
      <c r="G136" s="16">
        <v>0</v>
      </c>
      <c r="H136" s="16">
        <v>59895</v>
      </c>
      <c r="I136" s="133">
        <f t="shared" si="6"/>
        <v>5819224.2833679412</v>
      </c>
      <c r="J136" s="132">
        <v>3351849.894664533</v>
      </c>
      <c r="K136" s="132">
        <v>0</v>
      </c>
      <c r="L136" s="132">
        <v>1679773.3368211191</v>
      </c>
      <c r="M136" s="132">
        <v>0</v>
      </c>
      <c r="N136" s="132">
        <v>658108.57646926097</v>
      </c>
      <c r="O136" s="132">
        <v>2224</v>
      </c>
      <c r="P136" s="132">
        <v>127268.47541302833</v>
      </c>
      <c r="Q136" s="133">
        <f t="shared" si="7"/>
        <v>5819224.2833679412</v>
      </c>
      <c r="R136" s="132">
        <v>5440494.2833679412</v>
      </c>
      <c r="S136" s="132">
        <v>378730</v>
      </c>
      <c r="T136" s="133">
        <f>SUM(TableC[[#This Row],[State &amp; Local Funding]:[Federal 
Funding]])</f>
        <v>5819224.2833679412</v>
      </c>
      <c r="U136" s="121">
        <f>IFERROR(TableC[[#This Row],[State &amp; Local Funding]]/SUM(TableB[[#This Row],[K-12 Enrollment]:[Pre-K
Enrollment]]),"")</f>
        <v>19292.532919744473</v>
      </c>
      <c r="V136" s="121">
        <f>IFERROR(TableC[[#This Row],[Federal 
Funding]]/SUM(TableB[[#This Row],[K-12 Enrollment]:[Pre-K
Enrollment]]),"")</f>
        <v>1343.014184397163</v>
      </c>
      <c r="W136" s="65">
        <f>IFERROR(CentralCostperPupil*SUM(TableB[[#This Row],[K-12 Enrollment]:[Pre-K
Enrollment]]),"")</f>
        <v>1882067.877335594</v>
      </c>
      <c r="X136" s="65">
        <f t="shared" si="8"/>
        <v>7701292.1607035352</v>
      </c>
      <c r="Y136" s="131">
        <f>IFERROR(TableC[[#This Row],[Total School Allocation w/ Central District Costs]]/SUM(TableB[[#This Row],[K-12 Enrollment]:[Pre-K
Enrollment]]),"")</f>
        <v>27309.546669161471</v>
      </c>
    </row>
    <row r="137" spans="1:25" s="3" customFormat="1" ht="15" x14ac:dyDescent="0.3">
      <c r="A137" s="156" t="str">
        <f>IF(ISBLANK(TableB[[#This Row],[BEDS Code]]),"",TableB[[#This Row],[BEDS Code]])</f>
        <v>332000010163</v>
      </c>
      <c r="B137" s="134" t="str">
        <f>IF(ISBLANK(TableB[[#This Row],[School Name]]),"",TableB[[#This Row],[School Name]])</f>
        <v>P.S. 163 Bath Beach</v>
      </c>
      <c r="C137" s="156" t="str">
        <f>IF(ISBLANK(TableB[[#This Row],[Local School Code]]),"",TableB[[#This Row],[Local School Code]])</f>
        <v>K163</v>
      </c>
      <c r="D137" s="132">
        <v>3993581</v>
      </c>
      <c r="E137" s="132">
        <v>2051284</v>
      </c>
      <c r="F137" s="65">
        <f>IFERROR(SUM(TableC[[#This Row],[Classroom Teachers]:[All Other Salaries]])*'Part-A'!$C$92,0)</f>
        <v>3680446.3283303902</v>
      </c>
      <c r="G137" s="16">
        <v>0</v>
      </c>
      <c r="H137" s="16">
        <v>318739</v>
      </c>
      <c r="I137" s="133">
        <f t="shared" si="6"/>
        <v>10044050.32833039</v>
      </c>
      <c r="J137" s="132">
        <v>6143270.2184845526</v>
      </c>
      <c r="K137" s="132">
        <v>0</v>
      </c>
      <c r="L137" s="132">
        <v>3204354.9107092232</v>
      </c>
      <c r="M137" s="132">
        <v>0</v>
      </c>
      <c r="N137" s="132">
        <v>656012.23839375156</v>
      </c>
      <c r="O137" s="132">
        <v>3937</v>
      </c>
      <c r="P137" s="132">
        <v>36475.960742863012</v>
      </c>
      <c r="Q137" s="133">
        <f t="shared" si="7"/>
        <v>10044050.32833039</v>
      </c>
      <c r="R137" s="132">
        <v>9285040.3283303902</v>
      </c>
      <c r="S137" s="132">
        <v>759010</v>
      </c>
      <c r="T137" s="133">
        <f>SUM(TableC[[#This Row],[State &amp; Local Funding]:[Federal 
Funding]])</f>
        <v>10044050.32833039</v>
      </c>
      <c r="U137" s="121">
        <f>IFERROR(TableC[[#This Row],[State &amp; Local Funding]]/SUM(TableB[[#This Row],[K-12 Enrollment]:[Pre-K
Enrollment]]),"")</f>
        <v>15684.189743801335</v>
      </c>
      <c r="V137" s="121">
        <f>IFERROR(TableC[[#This Row],[Federal 
Funding]]/SUM(TableB[[#This Row],[K-12 Enrollment]:[Pre-K
Enrollment]]),"")</f>
        <v>1282.1114864864865</v>
      </c>
      <c r="W137" s="65">
        <f>IFERROR(CentralCostperPupil*SUM(TableB[[#This Row],[K-12 Enrollment]:[Pre-K
Enrollment]]),"")</f>
        <v>3951007.7424917435</v>
      </c>
      <c r="X137" s="65">
        <f t="shared" si="8"/>
        <v>13995058.070822135</v>
      </c>
      <c r="Y137" s="131">
        <f>IFERROR(TableC[[#This Row],[Total School Allocation w/ Central District Costs]]/SUM(TableB[[#This Row],[K-12 Enrollment]:[Pre-K
Enrollment]]),"")</f>
        <v>23640.300795307659</v>
      </c>
    </row>
    <row r="138" spans="1:25" s="3" customFormat="1" ht="15" x14ac:dyDescent="0.3">
      <c r="A138" s="156" t="str">
        <f>IF(ISBLANK(TableB[[#This Row],[BEDS Code]]),"",TableB[[#This Row],[BEDS Code]])</f>
        <v>332000010164</v>
      </c>
      <c r="B138" s="134" t="str">
        <f>IF(ISBLANK(TableB[[#This Row],[School Name]]),"",TableB[[#This Row],[School Name]])</f>
        <v>P.S. 164 Caesar Rodney</v>
      </c>
      <c r="C138" s="156" t="str">
        <f>IF(ISBLANK(TableB[[#This Row],[Local School Code]]),"",TableB[[#This Row],[Local School Code]])</f>
        <v>K164</v>
      </c>
      <c r="D138" s="132">
        <v>4633045</v>
      </c>
      <c r="E138" s="132">
        <v>2463185</v>
      </c>
      <c r="F138" s="65">
        <f>IFERROR(SUM(TableC[[#This Row],[Classroom Teachers]:[All Other Salaries]])*'Part-A'!$C$92,0)</f>
        <v>4320575.1738852672</v>
      </c>
      <c r="G138" s="16">
        <v>0</v>
      </c>
      <c r="H138" s="16">
        <v>254575</v>
      </c>
      <c r="I138" s="133">
        <f t="shared" si="6"/>
        <v>11671380.173885267</v>
      </c>
      <c r="J138" s="132">
        <v>7093856.4131161366</v>
      </c>
      <c r="K138" s="132">
        <v>721220.13007279835</v>
      </c>
      <c r="L138" s="132">
        <v>3264228.2636160157</v>
      </c>
      <c r="M138" s="132">
        <v>51515.723576628458</v>
      </c>
      <c r="N138" s="132">
        <v>462146.81877685623</v>
      </c>
      <c r="O138" s="132">
        <v>4243</v>
      </c>
      <c r="P138" s="132">
        <v>74169.824726831663</v>
      </c>
      <c r="Q138" s="133">
        <f t="shared" si="7"/>
        <v>11671380.173885267</v>
      </c>
      <c r="R138" s="132">
        <v>10698402.173885267</v>
      </c>
      <c r="S138" s="132">
        <v>972978</v>
      </c>
      <c r="T138" s="133">
        <f>SUM(TableC[[#This Row],[State &amp; Local Funding]:[Federal 
Funding]])</f>
        <v>11671380.173885267</v>
      </c>
      <c r="U138" s="121">
        <f>IFERROR(TableC[[#This Row],[State &amp; Local Funding]]/SUM(TableB[[#This Row],[K-12 Enrollment]:[Pre-K
Enrollment]]),"")</f>
        <v>14635.297091498314</v>
      </c>
      <c r="V138" s="121">
        <f>IFERROR(TableC[[#This Row],[Federal 
Funding]]/SUM(TableB[[#This Row],[K-12 Enrollment]:[Pre-K
Enrollment]]),"")</f>
        <v>1331.0232558139535</v>
      </c>
      <c r="W138" s="65">
        <f>IFERROR(CentralCostperPupil*SUM(TableB[[#This Row],[K-12 Enrollment]:[Pre-K
Enrollment]]),"")</f>
        <v>4878693.6820295006</v>
      </c>
      <c r="X138" s="65">
        <f t="shared" si="8"/>
        <v>16550073.855914768</v>
      </c>
      <c r="Y138" s="131">
        <f>IFERROR(TableC[[#This Row],[Total School Allocation w/ Central District Costs]]/SUM(TableB[[#This Row],[K-12 Enrollment]:[Pre-K
Enrollment]]),"")</f>
        <v>22640.319912332103</v>
      </c>
    </row>
    <row r="139" spans="1:25" s="3" customFormat="1" ht="15" x14ac:dyDescent="0.3">
      <c r="A139" s="156" t="str">
        <f>IF(ISBLANK(TableB[[#This Row],[BEDS Code]]),"",TableB[[#This Row],[BEDS Code]])</f>
        <v>332300010165</v>
      </c>
      <c r="B139" s="134" t="str">
        <f>IF(ISBLANK(TableB[[#This Row],[School Name]]),"",TableB[[#This Row],[School Name]])</f>
        <v>P.S. 165 Ida Posner</v>
      </c>
      <c r="C139" s="156" t="str">
        <f>IF(ISBLANK(TableB[[#This Row],[Local School Code]]),"",TableB[[#This Row],[Local School Code]])</f>
        <v>K165</v>
      </c>
      <c r="D139" s="132">
        <v>2631609</v>
      </c>
      <c r="E139" s="132">
        <v>2086430</v>
      </c>
      <c r="F139" s="65">
        <f>IFERROR(SUM(TableC[[#This Row],[Classroom Teachers]:[All Other Salaries]])*'Part-A'!$C$92,0)</f>
        <v>2872601.6733987583</v>
      </c>
      <c r="G139" s="16">
        <v>0</v>
      </c>
      <c r="H139" s="16">
        <v>314161</v>
      </c>
      <c r="I139" s="133">
        <f t="shared" ref="I139:I202" si="9">SUM(D139:H139)</f>
        <v>7904801.6733987583</v>
      </c>
      <c r="J139" s="132">
        <v>2907392.0097972294</v>
      </c>
      <c r="K139" s="132">
        <v>2689458.8874171306</v>
      </c>
      <c r="L139" s="132">
        <v>1720532.1908563438</v>
      </c>
      <c r="M139" s="132">
        <v>20688.145287824078</v>
      </c>
      <c r="N139" s="132">
        <v>455331.70896269043</v>
      </c>
      <c r="O139" s="132">
        <v>2180</v>
      </c>
      <c r="P139" s="132">
        <v>109218.73107754051</v>
      </c>
      <c r="Q139" s="133">
        <f t="shared" ref="Q139:Q202" si="10">SUM(J139:P139)</f>
        <v>7904801.6733987592</v>
      </c>
      <c r="R139" s="132">
        <v>7470314.6733987592</v>
      </c>
      <c r="S139" s="132">
        <v>434487</v>
      </c>
      <c r="T139" s="133">
        <f>SUM(TableC[[#This Row],[State &amp; Local Funding]:[Federal 
Funding]])</f>
        <v>7904801.6733987592</v>
      </c>
      <c r="U139" s="121">
        <f>IFERROR(TableC[[#This Row],[State &amp; Local Funding]]/SUM(TableB[[#This Row],[K-12 Enrollment]:[Pre-K
Enrollment]]),"")</f>
        <v>24097.789269028257</v>
      </c>
      <c r="V139" s="121">
        <f>IFERROR(TableC[[#This Row],[Federal 
Funding]]/SUM(TableB[[#This Row],[K-12 Enrollment]:[Pre-K
Enrollment]]),"")</f>
        <v>1401.5709677419354</v>
      </c>
      <c r="W139" s="65">
        <f>IFERROR(CentralCostperPupil*SUM(TableB[[#This Row],[K-12 Enrollment]:[Pre-K
Enrollment]]),"")</f>
        <v>2068939.8651561495</v>
      </c>
      <c r="X139" s="65">
        <f t="shared" ref="X139:X202" si="11">SUM(Q139,W139)</f>
        <v>9973741.5385549087</v>
      </c>
      <c r="Y139" s="131">
        <f>IFERROR(TableC[[#This Row],[Total School Allocation w/ Central District Costs]]/SUM(TableB[[#This Row],[K-12 Enrollment]:[Pre-K
Enrollment]]),"")</f>
        <v>32173.359801790029</v>
      </c>
    </row>
    <row r="140" spans="1:25" s="3" customFormat="1" ht="15" x14ac:dyDescent="0.3">
      <c r="A140" s="156" t="str">
        <f>IF(ISBLANK(TableB[[#This Row],[BEDS Code]]),"",TableB[[#This Row],[BEDS Code]])</f>
        <v>333200011168</v>
      </c>
      <c r="B140" s="134" t="str">
        <f>IF(ISBLANK(TableB[[#This Row],[School Name]]),"",TableB[[#This Row],[School Name]])</f>
        <v>The Brooklyn School for Math and Research</v>
      </c>
      <c r="C140" s="156" t="str">
        <f>IF(ISBLANK(TableB[[#This Row],[Local School Code]]),"",TableB[[#This Row],[Local School Code]])</f>
        <v>K168</v>
      </c>
      <c r="D140" s="132">
        <v>1396340</v>
      </c>
      <c r="E140" s="132">
        <v>1191234</v>
      </c>
      <c r="F140" s="65">
        <f>IFERROR(SUM(TableC[[#This Row],[Classroom Teachers]:[All Other Salaries]])*'Part-A'!$C$92,0)</f>
        <v>1575457.3886403055</v>
      </c>
      <c r="G140" s="16">
        <v>0</v>
      </c>
      <c r="H140" s="16">
        <v>153705</v>
      </c>
      <c r="I140" s="133">
        <f t="shared" si="9"/>
        <v>4316736.388640305</v>
      </c>
      <c r="J140" s="132">
        <v>2661417.7686000904</v>
      </c>
      <c r="K140" s="132">
        <v>0</v>
      </c>
      <c r="L140" s="132">
        <v>673617.93874701322</v>
      </c>
      <c r="M140" s="132">
        <v>0</v>
      </c>
      <c r="N140" s="132">
        <v>895398.6016088546</v>
      </c>
      <c r="O140" s="132">
        <v>1657</v>
      </c>
      <c r="P140" s="132">
        <v>84645.079684346711</v>
      </c>
      <c r="Q140" s="133">
        <f t="shared" si="10"/>
        <v>4316736.388640305</v>
      </c>
      <c r="R140" s="132">
        <v>4088154.388640305</v>
      </c>
      <c r="S140" s="132">
        <v>228582</v>
      </c>
      <c r="T140" s="133">
        <f>SUM(TableC[[#This Row],[State &amp; Local Funding]:[Federal 
Funding]])</f>
        <v>4316736.388640305</v>
      </c>
      <c r="U140" s="121">
        <f>IFERROR(TableC[[#This Row],[State &amp; Local Funding]]/SUM(TableB[[#This Row],[K-12 Enrollment]:[Pre-K
Enrollment]]),"")</f>
        <v>14548.592130392544</v>
      </c>
      <c r="V140" s="121">
        <f>IFERROR(TableC[[#This Row],[Federal 
Funding]]/SUM(TableB[[#This Row],[K-12 Enrollment]:[Pre-K
Enrollment]]),"")</f>
        <v>813.45907473309603</v>
      </c>
      <c r="W140" s="65">
        <f>IFERROR(CentralCostperPupil*SUM(TableB[[#This Row],[K-12 Enrollment]:[Pre-K
Enrollment]]),"")</f>
        <v>1875393.8777705743</v>
      </c>
      <c r="X140" s="65">
        <f t="shared" si="11"/>
        <v>6192130.2664108798</v>
      </c>
      <c r="Y140" s="131">
        <f>IFERROR(TableC[[#This Row],[Total School Allocation w/ Central District Costs]]/SUM(TableB[[#This Row],[K-12 Enrollment]:[Pre-K
Enrollment]]),"")</f>
        <v>22036.050770145481</v>
      </c>
    </row>
    <row r="141" spans="1:25" s="3" customFormat="1" ht="15" x14ac:dyDescent="0.3">
      <c r="A141" s="156" t="str">
        <f>IF(ISBLANK(TableB[[#This Row],[BEDS Code]]),"",TableB[[#This Row],[BEDS Code]])</f>
        <v>331500010169</v>
      </c>
      <c r="B141" s="134" t="str">
        <f>IF(ISBLANK(TableB[[#This Row],[School Name]]),"",TableB[[#This Row],[School Name]])</f>
        <v>P.S. 169 Sunset Park</v>
      </c>
      <c r="C141" s="156" t="str">
        <f>IF(ISBLANK(TableB[[#This Row],[Local School Code]]),"",TableB[[#This Row],[Local School Code]])</f>
        <v>K169</v>
      </c>
      <c r="D141" s="132">
        <v>9447569</v>
      </c>
      <c r="E141" s="132">
        <v>4857834</v>
      </c>
      <c r="F141" s="65">
        <f>IFERROR(SUM(TableC[[#This Row],[Classroom Teachers]:[All Other Salaries]])*'Part-A'!$C$92,0)</f>
        <v>8709916.2589464858</v>
      </c>
      <c r="G141" s="16">
        <v>0</v>
      </c>
      <c r="H141" s="16">
        <v>350205</v>
      </c>
      <c r="I141" s="133">
        <f t="shared" si="9"/>
        <v>23365524.258946486</v>
      </c>
      <c r="J141" s="132">
        <v>15290989.488065358</v>
      </c>
      <c r="K141" s="132">
        <v>0</v>
      </c>
      <c r="L141" s="132">
        <v>6663698.9077049522</v>
      </c>
      <c r="M141" s="132">
        <v>0</v>
      </c>
      <c r="N141" s="132">
        <v>1217547.6841488676</v>
      </c>
      <c r="O141" s="132">
        <v>9314</v>
      </c>
      <c r="P141" s="132">
        <v>183974.17902730804</v>
      </c>
      <c r="Q141" s="133">
        <f t="shared" si="10"/>
        <v>23365524.258946486</v>
      </c>
      <c r="R141" s="132">
        <v>21153250.258946486</v>
      </c>
      <c r="S141" s="132">
        <v>2212274</v>
      </c>
      <c r="T141" s="133">
        <f>SUM(TableC[[#This Row],[State &amp; Local Funding]:[Federal 
Funding]])</f>
        <v>23365524.258946486</v>
      </c>
      <c r="U141" s="121">
        <f>IFERROR(TableC[[#This Row],[State &amp; Local Funding]]/SUM(TableB[[#This Row],[K-12 Enrollment]:[Pre-K
Enrollment]]),"")</f>
        <v>15240.093846503232</v>
      </c>
      <c r="V141" s="121">
        <f>IFERROR(TableC[[#This Row],[Federal 
Funding]]/SUM(TableB[[#This Row],[K-12 Enrollment]:[Pre-K
Enrollment]]),"")</f>
        <v>1593.8573487031699</v>
      </c>
      <c r="W141" s="65">
        <f>IFERROR(CentralCostperPupil*SUM(TableB[[#This Row],[K-12 Enrollment]:[Pre-K
Enrollment]]),"")</f>
        <v>9263511.3962475341</v>
      </c>
      <c r="X141" s="65">
        <f t="shared" si="11"/>
        <v>32629035.655194022</v>
      </c>
      <c r="Y141" s="131">
        <f>IFERROR(TableC[[#This Row],[Total School Allocation w/ Central District Costs]]/SUM(TableB[[#This Row],[K-12 Enrollment]:[Pre-K
Enrollment]]),"")</f>
        <v>23507.950760226242</v>
      </c>
    </row>
    <row r="142" spans="1:25" s="3" customFormat="1" ht="15" x14ac:dyDescent="0.3">
      <c r="A142" s="156" t="str">
        <f>IF(ISBLANK(TableB[[#This Row],[BEDS Code]]),"",TableB[[#This Row],[BEDS Code]])</f>
        <v>332000010170</v>
      </c>
      <c r="B142" s="134" t="str">
        <f>IF(ISBLANK(TableB[[#This Row],[School Name]]),"",TableB[[#This Row],[School Name]])</f>
        <v>Ralph A. Fabrizio School</v>
      </c>
      <c r="C142" s="156" t="str">
        <f>IF(ISBLANK(TableB[[#This Row],[Local School Code]]),"",TableB[[#This Row],[Local School Code]])</f>
        <v>K170</v>
      </c>
      <c r="D142" s="132">
        <v>6238888</v>
      </c>
      <c r="E142" s="132">
        <v>3137661</v>
      </c>
      <c r="F142" s="65">
        <f>IFERROR(SUM(TableC[[#This Row],[Classroom Teachers]:[All Other Salaries]])*'Part-A'!$C$92,0)</f>
        <v>5708958.8170223804</v>
      </c>
      <c r="G142" s="16">
        <v>0</v>
      </c>
      <c r="H142" s="16">
        <v>332928</v>
      </c>
      <c r="I142" s="133">
        <f t="shared" si="9"/>
        <v>15418435.817022379</v>
      </c>
      <c r="J142" s="132">
        <v>10650098.32872982</v>
      </c>
      <c r="K142" s="132">
        <v>0</v>
      </c>
      <c r="L142" s="132">
        <v>3579008.9764374569</v>
      </c>
      <c r="M142" s="132">
        <v>0</v>
      </c>
      <c r="N142" s="132">
        <v>829628.60887913336</v>
      </c>
      <c r="O142" s="132">
        <v>6442</v>
      </c>
      <c r="P142" s="132">
        <v>353257.90297596919</v>
      </c>
      <c r="Q142" s="133">
        <f t="shared" si="10"/>
        <v>15418435.817022379</v>
      </c>
      <c r="R142" s="132">
        <v>14088735.817022379</v>
      </c>
      <c r="S142" s="132">
        <v>1329700</v>
      </c>
      <c r="T142" s="133">
        <f>SUM(TableC[[#This Row],[State &amp; Local Funding]:[Federal 
Funding]])</f>
        <v>15418435.817022379</v>
      </c>
      <c r="U142" s="121">
        <f>IFERROR(TableC[[#This Row],[State &amp; Local Funding]]/SUM(TableB[[#This Row],[K-12 Enrollment]:[Pre-K
Enrollment]]),"")</f>
        <v>14116.969756535451</v>
      </c>
      <c r="V142" s="121">
        <f>IFERROR(TableC[[#This Row],[Federal 
Funding]]/SUM(TableB[[#This Row],[K-12 Enrollment]:[Pre-K
Enrollment]]),"")</f>
        <v>1332.3647294589177</v>
      </c>
      <c r="W142" s="65">
        <f>IFERROR(CentralCostperPupil*SUM(TableB[[#This Row],[K-12 Enrollment]:[Pre-K
Enrollment]]),"")</f>
        <v>6660651.5658897972</v>
      </c>
      <c r="X142" s="65">
        <f t="shared" si="11"/>
        <v>22079087.382912178</v>
      </c>
      <c r="Y142" s="131">
        <f>IFERROR(TableC[[#This Row],[Total School Allocation w/ Central District Costs]]/SUM(TableB[[#This Row],[K-12 Enrollment]:[Pre-K
Enrollment]]),"")</f>
        <v>22123.334051014204</v>
      </c>
    </row>
    <row r="143" spans="1:25" s="3" customFormat="1" ht="15" x14ac:dyDescent="0.3">
      <c r="A143" s="156" t="str">
        <f>IF(ISBLANK(TableB[[#This Row],[BEDS Code]]),"",TableB[[#This Row],[BEDS Code]])</f>
        <v>331900010171</v>
      </c>
      <c r="B143" s="134" t="str">
        <f>IF(ISBLANK(TableB[[#This Row],[School Name]]),"",TableB[[#This Row],[School Name]])</f>
        <v>I.S. 171 Abraham Lincoln</v>
      </c>
      <c r="C143" s="156" t="str">
        <f>IF(ISBLANK(TableB[[#This Row],[Local School Code]]),"",TableB[[#This Row],[Local School Code]])</f>
        <v>K171</v>
      </c>
      <c r="D143" s="132">
        <v>3418969</v>
      </c>
      <c r="E143" s="132">
        <v>1343701</v>
      </c>
      <c r="F143" s="65">
        <f>IFERROR(SUM(TableC[[#This Row],[Classroom Teachers]:[All Other Salaries]])*'Part-A'!$C$92,0)</f>
        <v>2899775.4812637335</v>
      </c>
      <c r="G143" s="16">
        <v>0</v>
      </c>
      <c r="H143" s="16">
        <v>138270</v>
      </c>
      <c r="I143" s="133">
        <f t="shared" si="9"/>
        <v>7800715.4812637335</v>
      </c>
      <c r="J143" s="132">
        <v>5105028.6625034558</v>
      </c>
      <c r="K143" s="132">
        <v>0</v>
      </c>
      <c r="L143" s="132">
        <v>1906584.8892931815</v>
      </c>
      <c r="M143" s="132">
        <v>0</v>
      </c>
      <c r="N143" s="132">
        <v>690670.19297750038</v>
      </c>
      <c r="O143" s="132">
        <v>2766</v>
      </c>
      <c r="P143" s="132">
        <v>95665.736489595991</v>
      </c>
      <c r="Q143" s="133">
        <f t="shared" si="10"/>
        <v>7800715.4812637335</v>
      </c>
      <c r="R143" s="132">
        <v>7177103.4812637335</v>
      </c>
      <c r="S143" s="132">
        <v>623612</v>
      </c>
      <c r="T143" s="133">
        <f>SUM(TableC[[#This Row],[State &amp; Local Funding]:[Federal 
Funding]])</f>
        <v>7800715.4812637335</v>
      </c>
      <c r="U143" s="121">
        <f>IFERROR(TableC[[#This Row],[State &amp; Local Funding]]/SUM(TableB[[#This Row],[K-12 Enrollment]:[Pre-K
Enrollment]]),"")</f>
        <v>16423.57776032891</v>
      </c>
      <c r="V143" s="121">
        <f>IFERROR(TableC[[#This Row],[Federal 
Funding]]/SUM(TableB[[#This Row],[K-12 Enrollment]:[Pre-K
Enrollment]]),"")</f>
        <v>1427.029748283753</v>
      </c>
      <c r="W143" s="65">
        <f>IFERROR(CentralCostperPupil*SUM(TableB[[#This Row],[K-12 Enrollment]:[Pre-K
Enrollment]]),"")</f>
        <v>2916537.8099136688</v>
      </c>
      <c r="X143" s="65">
        <f t="shared" si="11"/>
        <v>10717253.291177403</v>
      </c>
      <c r="Y143" s="131">
        <f>IFERROR(TableC[[#This Row],[Total School Allocation w/ Central District Costs]]/SUM(TableB[[#This Row],[K-12 Enrollment]:[Pre-K
Enrollment]]),"")</f>
        <v>24524.607073632502</v>
      </c>
    </row>
    <row r="144" spans="1:25" s="3" customFormat="1" ht="15" x14ac:dyDescent="0.3">
      <c r="A144" s="156" t="str">
        <f>IF(ISBLANK(TableB[[#This Row],[BEDS Code]]),"",TableB[[#This Row],[BEDS Code]])</f>
        <v>331500010172</v>
      </c>
      <c r="B144" s="134" t="str">
        <f>IF(ISBLANK(TableB[[#This Row],[School Name]]),"",TableB[[#This Row],[School Name]])</f>
        <v>P.S. 172 Beacon School of Excellence</v>
      </c>
      <c r="C144" s="156" t="str">
        <f>IF(ISBLANK(TableB[[#This Row],[Local School Code]]),"",TableB[[#This Row],[Local School Code]])</f>
        <v>K172</v>
      </c>
      <c r="D144" s="132">
        <v>4360751</v>
      </c>
      <c r="E144" s="132">
        <v>2277771</v>
      </c>
      <c r="F144" s="65">
        <f>IFERROR(SUM(TableC[[#This Row],[Classroom Teachers]:[All Other Salaries]])*'Part-A'!$C$92,0)</f>
        <v>4041897.3658535825</v>
      </c>
      <c r="G144" s="16">
        <v>0</v>
      </c>
      <c r="H144" s="16">
        <v>184760</v>
      </c>
      <c r="I144" s="133">
        <f t="shared" si="9"/>
        <v>10865179.365853582</v>
      </c>
      <c r="J144" s="132">
        <v>6481388.3885968244</v>
      </c>
      <c r="K144" s="132">
        <v>613300.46289662679</v>
      </c>
      <c r="L144" s="132">
        <v>3455568.0743456166</v>
      </c>
      <c r="M144" s="132">
        <v>21148.291824021613</v>
      </c>
      <c r="N144" s="132">
        <v>225464.94083031148</v>
      </c>
      <c r="O144" s="132">
        <v>3445</v>
      </c>
      <c r="P144" s="132">
        <v>64864.207360180306</v>
      </c>
      <c r="Q144" s="133">
        <f t="shared" si="10"/>
        <v>10865179.36585358</v>
      </c>
      <c r="R144" s="132">
        <v>10174065.36585358</v>
      </c>
      <c r="S144" s="132">
        <v>691114</v>
      </c>
      <c r="T144" s="133">
        <f>SUM(TableC[[#This Row],[State &amp; Local Funding]:[Federal 
Funding]])</f>
        <v>10865179.36585358</v>
      </c>
      <c r="U144" s="121">
        <f>IFERROR(TableC[[#This Row],[State &amp; Local Funding]]/SUM(TableB[[#This Row],[K-12 Enrollment]:[Pre-K
Enrollment]]),"")</f>
        <v>17332.308970789745</v>
      </c>
      <c r="V144" s="121">
        <f>IFERROR(TableC[[#This Row],[Federal 
Funding]]/SUM(TableB[[#This Row],[K-12 Enrollment]:[Pre-K
Enrollment]]),"")</f>
        <v>1177.3662691652471</v>
      </c>
      <c r="W144" s="65">
        <f>IFERROR(CentralCostperPupil*SUM(TableB[[#This Row],[K-12 Enrollment]:[Pre-K
Enrollment]]),"")</f>
        <v>3917637.7446666444</v>
      </c>
      <c r="X144" s="65">
        <f t="shared" si="11"/>
        <v>14782817.110520225</v>
      </c>
      <c r="Y144" s="131">
        <f>IFERROR(TableC[[#This Row],[Total School Allocation w/ Central District Costs]]/SUM(TableB[[#This Row],[K-12 Enrollment]:[Pre-K
Enrollment]]),"")</f>
        <v>25183.674804974831</v>
      </c>
    </row>
    <row r="145" spans="1:25" s="3" customFormat="1" ht="15" x14ac:dyDescent="0.3">
      <c r="A145" s="156" t="str">
        <f>IF(ISBLANK(TableB[[#This Row],[BEDS Code]]),"",TableB[[#This Row],[BEDS Code]])</f>
        <v>332000010176</v>
      </c>
      <c r="B145" s="134" t="str">
        <f>IF(ISBLANK(TableB[[#This Row],[School Name]]),"",TableB[[#This Row],[School Name]])</f>
        <v>P.S. 176 Ovington</v>
      </c>
      <c r="C145" s="156" t="str">
        <f>IF(ISBLANK(TableB[[#This Row],[Local School Code]]),"",TableB[[#This Row],[Local School Code]])</f>
        <v>K176</v>
      </c>
      <c r="D145" s="132">
        <v>7856001</v>
      </c>
      <c r="E145" s="132">
        <v>2719520</v>
      </c>
      <c r="F145" s="65">
        <f>IFERROR(SUM(TableC[[#This Row],[Classroom Teachers]:[All Other Salaries]])*'Part-A'!$C$92,0)</f>
        <v>6438958.923752794</v>
      </c>
      <c r="G145" s="16">
        <v>0</v>
      </c>
      <c r="H145" s="16">
        <v>427159</v>
      </c>
      <c r="I145" s="133">
        <f t="shared" si="9"/>
        <v>17441638.923752792</v>
      </c>
      <c r="J145" s="132">
        <v>12291789.310351988</v>
      </c>
      <c r="K145" s="132">
        <v>0</v>
      </c>
      <c r="L145" s="132">
        <v>4438737.6536624888</v>
      </c>
      <c r="M145" s="132">
        <v>0</v>
      </c>
      <c r="N145" s="132">
        <v>643181.61970442848</v>
      </c>
      <c r="O145" s="132">
        <v>8311</v>
      </c>
      <c r="P145" s="132">
        <v>59619.340033886489</v>
      </c>
      <c r="Q145" s="133">
        <f t="shared" si="10"/>
        <v>17441638.923752792</v>
      </c>
      <c r="R145" s="132">
        <v>16043718.923752792</v>
      </c>
      <c r="S145" s="132">
        <v>1397920</v>
      </c>
      <c r="T145" s="133">
        <f>SUM(TableC[[#This Row],[State &amp; Local Funding]:[Federal 
Funding]])</f>
        <v>17441638.923752792</v>
      </c>
      <c r="U145" s="121">
        <f>IFERROR(TableC[[#This Row],[State &amp; Local Funding]]/SUM(TableB[[#This Row],[K-12 Enrollment]:[Pre-K
Enrollment]]),"")</f>
        <v>12612.986575277353</v>
      </c>
      <c r="V145" s="121">
        <f>IFERROR(TableC[[#This Row],[Federal 
Funding]]/SUM(TableB[[#This Row],[K-12 Enrollment]:[Pre-K
Enrollment]]),"")</f>
        <v>1098.9937106918239</v>
      </c>
      <c r="W145" s="65">
        <f>IFERROR(CentralCostperPupil*SUM(TableB[[#This Row],[K-12 Enrollment]:[Pre-K
Enrollment]]),"")</f>
        <v>8489327.4467052333</v>
      </c>
      <c r="X145" s="65">
        <f t="shared" si="11"/>
        <v>25930966.370458025</v>
      </c>
      <c r="Y145" s="131">
        <f>IFERROR(TableC[[#This Row],[Total School Allocation w/ Central District Costs]]/SUM(TableB[[#This Row],[K-12 Enrollment]:[Pre-K
Enrollment]]),"")</f>
        <v>20385.979850989013</v>
      </c>
    </row>
    <row r="146" spans="1:25" s="3" customFormat="1" ht="15" x14ac:dyDescent="0.3">
      <c r="A146" s="156" t="str">
        <f>IF(ISBLANK(TableB[[#This Row],[BEDS Code]]),"",TableB[[#This Row],[BEDS Code]])</f>
        <v>332100010177</v>
      </c>
      <c r="B146" s="134" t="str">
        <f>IF(ISBLANK(TableB[[#This Row],[School Name]]),"",TableB[[#This Row],[School Name]])</f>
        <v>P.S. 177 The Marlboro</v>
      </c>
      <c r="C146" s="156" t="str">
        <f>IF(ISBLANK(TableB[[#This Row],[Local School Code]]),"",TableB[[#This Row],[Local School Code]])</f>
        <v>K177</v>
      </c>
      <c r="D146" s="132">
        <v>6405959</v>
      </c>
      <c r="E146" s="132">
        <v>3273954</v>
      </c>
      <c r="F146" s="65">
        <f>IFERROR(SUM(TableC[[#This Row],[Classroom Teachers]:[All Other Salaries]])*'Part-A'!$C$92,0)</f>
        <v>5893663.5076891892</v>
      </c>
      <c r="G146" s="16">
        <v>0</v>
      </c>
      <c r="H146" s="16">
        <v>592892</v>
      </c>
      <c r="I146" s="133">
        <f t="shared" si="9"/>
        <v>16166468.507689189</v>
      </c>
      <c r="J146" s="132">
        <v>9549763.1411219612</v>
      </c>
      <c r="K146" s="132">
        <v>927815.5153170554</v>
      </c>
      <c r="L146" s="132">
        <v>4880383.5699523892</v>
      </c>
      <c r="M146" s="132">
        <v>99408.805212541643</v>
      </c>
      <c r="N146" s="132">
        <v>655513.49334125116</v>
      </c>
      <c r="O146" s="132">
        <v>5912</v>
      </c>
      <c r="P146" s="132">
        <v>47671.982743991437</v>
      </c>
      <c r="Q146" s="133">
        <f t="shared" si="10"/>
        <v>16166468.507689191</v>
      </c>
      <c r="R146" s="132">
        <v>15043903.507689191</v>
      </c>
      <c r="S146" s="132">
        <v>1122565</v>
      </c>
      <c r="T146" s="133">
        <f>SUM(TableC[[#This Row],[State &amp; Local Funding]:[Federal 
Funding]])</f>
        <v>16166468.507689191</v>
      </c>
      <c r="U146" s="121">
        <f>IFERROR(TableC[[#This Row],[State &amp; Local Funding]]/SUM(TableB[[#This Row],[K-12 Enrollment]:[Pre-K
Enrollment]]),"")</f>
        <v>14777.901284566986</v>
      </c>
      <c r="V146" s="121">
        <f>IFERROR(TableC[[#This Row],[Federal 
Funding]]/SUM(TableB[[#This Row],[K-12 Enrollment]:[Pre-K
Enrollment]]),"")</f>
        <v>1102.7161100196463</v>
      </c>
      <c r="W146" s="65">
        <f>IFERROR(CentralCostperPupil*SUM(TableB[[#This Row],[K-12 Enrollment]:[Pre-K
Enrollment]]),"")</f>
        <v>6794131.5571901938</v>
      </c>
      <c r="X146" s="65">
        <f t="shared" si="11"/>
        <v>22960600.064879384</v>
      </c>
      <c r="Y146" s="131">
        <f>IFERROR(TableC[[#This Row],[Total School Allocation w/ Central District Costs]]/SUM(TableB[[#This Row],[K-12 Enrollment]:[Pre-K
Enrollment]]),"")</f>
        <v>22554.616959606468</v>
      </c>
    </row>
    <row r="147" spans="1:25" s="3" customFormat="1" ht="15" x14ac:dyDescent="0.3">
      <c r="A147" s="156" t="str">
        <f>IF(ISBLANK(TableB[[#This Row],[BEDS Code]]),"",TableB[[#This Row],[BEDS Code]])</f>
        <v>332300010178</v>
      </c>
      <c r="B147" s="134" t="str">
        <f>IF(ISBLANK(TableB[[#This Row],[School Name]]),"",TableB[[#This Row],[School Name]])</f>
        <v>P.S. 178 Saint Clair McKelway</v>
      </c>
      <c r="C147" s="156" t="str">
        <f>IF(ISBLANK(TableB[[#This Row],[Local School Code]]),"",TableB[[#This Row],[Local School Code]])</f>
        <v>K178</v>
      </c>
      <c r="D147" s="132">
        <v>2609569</v>
      </c>
      <c r="E147" s="132">
        <v>1422324</v>
      </c>
      <c r="F147" s="65">
        <f>IFERROR(SUM(TableC[[#This Row],[Classroom Teachers]:[All Other Salaries]])*'Part-A'!$C$92,0)</f>
        <v>2454838.2450345876</v>
      </c>
      <c r="G147" s="16">
        <v>0</v>
      </c>
      <c r="H147" s="16">
        <v>71181</v>
      </c>
      <c r="I147" s="133">
        <f t="shared" si="9"/>
        <v>6557912.2450345876</v>
      </c>
      <c r="J147" s="132">
        <v>3642863.9028888037</v>
      </c>
      <c r="K147" s="132">
        <v>1245046.6911585836</v>
      </c>
      <c r="L147" s="132">
        <v>995942.03825242608</v>
      </c>
      <c r="M147" s="132">
        <v>58361.563648058604</v>
      </c>
      <c r="N147" s="132">
        <v>502874.98330603662</v>
      </c>
      <c r="O147" s="132">
        <v>1981</v>
      </c>
      <c r="P147" s="132">
        <v>110842.06578067868</v>
      </c>
      <c r="Q147" s="133">
        <f t="shared" si="10"/>
        <v>6557912.2450345876</v>
      </c>
      <c r="R147" s="132">
        <v>6193233.2450345876</v>
      </c>
      <c r="S147" s="132">
        <v>364679</v>
      </c>
      <c r="T147" s="133">
        <f>SUM(TableC[[#This Row],[State &amp; Local Funding]:[Federal 
Funding]])</f>
        <v>6557912.2450345876</v>
      </c>
      <c r="U147" s="121">
        <f>IFERROR(TableC[[#This Row],[State &amp; Local Funding]]/SUM(TableB[[#This Row],[K-12 Enrollment]:[Pre-K
Enrollment]]),"")</f>
        <v>18056.073600683929</v>
      </c>
      <c r="V147" s="121">
        <f>IFERROR(TableC[[#This Row],[Federal 
Funding]]/SUM(TableB[[#This Row],[K-12 Enrollment]:[Pre-K
Enrollment]]),"")</f>
        <v>1063.204081632653</v>
      </c>
      <c r="W147" s="65">
        <f>IFERROR(CentralCostperPupil*SUM(TableB[[#This Row],[K-12 Enrollment]:[Pre-K
Enrollment]]),"")</f>
        <v>2289181.8508018041</v>
      </c>
      <c r="X147" s="65">
        <f t="shared" si="11"/>
        <v>8847094.0958363917</v>
      </c>
      <c r="Y147" s="131">
        <f>IFERROR(TableC[[#This Row],[Total School Allocation w/ Central District Costs]]/SUM(TableB[[#This Row],[K-12 Enrollment]:[Pre-K
Enrollment]]),"")</f>
        <v>25793.27724733642</v>
      </c>
    </row>
    <row r="148" spans="1:25" s="3" customFormat="1" ht="15" x14ac:dyDescent="0.3">
      <c r="A148" s="156" t="str">
        <f>IF(ISBLANK(TableB[[#This Row],[BEDS Code]]),"",TableB[[#This Row],[BEDS Code]])</f>
        <v>332000010179</v>
      </c>
      <c r="B148" s="134" t="str">
        <f>IF(ISBLANK(TableB[[#This Row],[School Name]]),"",TableB[[#This Row],[School Name]])</f>
        <v>P.S. 179 Kensington</v>
      </c>
      <c r="C148" s="156" t="str">
        <f>IF(ISBLANK(TableB[[#This Row],[Local School Code]]),"",TableB[[#This Row],[Local School Code]])</f>
        <v>K179</v>
      </c>
      <c r="D148" s="132">
        <v>6121729</v>
      </c>
      <c r="E148" s="132">
        <v>2902134</v>
      </c>
      <c r="F148" s="65">
        <f>IFERROR(SUM(TableC[[#This Row],[Classroom Teachers]:[All Other Salaries]])*'Part-A'!$C$92,0)</f>
        <v>5494224.1796477605</v>
      </c>
      <c r="G148" s="16">
        <v>0</v>
      </c>
      <c r="H148" s="16">
        <v>256397</v>
      </c>
      <c r="I148" s="133">
        <f t="shared" si="9"/>
        <v>14774484.17964776</v>
      </c>
      <c r="J148" s="132">
        <v>8839927.4516977128</v>
      </c>
      <c r="K148" s="132">
        <v>464953.31657102855</v>
      </c>
      <c r="L148" s="132">
        <v>4828108.8921746723</v>
      </c>
      <c r="M148" s="132">
        <v>16032.872985207881</v>
      </c>
      <c r="N148" s="132">
        <v>444978.72698578838</v>
      </c>
      <c r="O148" s="132">
        <v>5277</v>
      </c>
      <c r="P148" s="132">
        <v>175205.91923335058</v>
      </c>
      <c r="Q148" s="133">
        <f t="shared" si="10"/>
        <v>14774484.17964776</v>
      </c>
      <c r="R148" s="132">
        <v>13516771.17964776</v>
      </c>
      <c r="S148" s="132">
        <v>1257713</v>
      </c>
      <c r="T148" s="133">
        <f>SUM(TableC[[#This Row],[State &amp; Local Funding]:[Federal 
Funding]])</f>
        <v>14774484.17964776</v>
      </c>
      <c r="U148" s="121">
        <f>IFERROR(TableC[[#This Row],[State &amp; Local Funding]]/SUM(TableB[[#This Row],[K-12 Enrollment]:[Pre-K
Enrollment]]),"")</f>
        <v>15920.814110303605</v>
      </c>
      <c r="V148" s="121">
        <f>IFERROR(TableC[[#This Row],[Federal 
Funding]]/SUM(TableB[[#This Row],[K-12 Enrollment]:[Pre-K
Enrollment]]),"")</f>
        <v>1481.4051825677268</v>
      </c>
      <c r="W148" s="65">
        <f>IFERROR(CentralCostperPupil*SUM(TableB[[#This Row],[K-12 Enrollment]:[Pre-K
Enrollment]]),"")</f>
        <v>5666225.6307018418</v>
      </c>
      <c r="X148" s="65">
        <f t="shared" si="11"/>
        <v>20440709.810349602</v>
      </c>
      <c r="Y148" s="131">
        <f>IFERROR(TableC[[#This Row],[Total School Allocation w/ Central District Costs]]/SUM(TableB[[#This Row],[K-12 Enrollment]:[Pre-K
Enrollment]]),"")</f>
        <v>24076.21885789117</v>
      </c>
    </row>
    <row r="149" spans="1:25" s="3" customFormat="1" ht="15" x14ac:dyDescent="0.3">
      <c r="A149" s="156" t="str">
        <f>IF(ISBLANK(TableB[[#This Row],[BEDS Code]]),"",TableB[[#This Row],[BEDS Code]])</f>
        <v>332000010180</v>
      </c>
      <c r="B149" s="134" t="str">
        <f>IF(ISBLANK(TableB[[#This Row],[School Name]]),"",TableB[[#This Row],[School Name]])</f>
        <v>The Seeall Academy</v>
      </c>
      <c r="C149" s="156" t="str">
        <f>IF(ISBLANK(TableB[[#This Row],[Local School Code]]),"",TableB[[#This Row],[Local School Code]])</f>
        <v>K180</v>
      </c>
      <c r="D149" s="132">
        <v>7703389</v>
      </c>
      <c r="E149" s="132">
        <v>3852809</v>
      </c>
      <c r="F149" s="65">
        <f>IFERROR(SUM(TableC[[#This Row],[Classroom Teachers]:[All Other Salaries]])*'Part-A'!$C$92,0)</f>
        <v>7036049.0264975308</v>
      </c>
      <c r="G149" s="16">
        <v>0</v>
      </c>
      <c r="H149" s="16">
        <v>319160</v>
      </c>
      <c r="I149" s="133">
        <f t="shared" si="9"/>
        <v>18911407.026497532</v>
      </c>
      <c r="J149" s="132">
        <v>11873690.196157403</v>
      </c>
      <c r="K149" s="132">
        <v>240240.53334840725</v>
      </c>
      <c r="L149" s="132">
        <v>5127967.5047584865</v>
      </c>
      <c r="M149" s="132">
        <v>240240.53334840725</v>
      </c>
      <c r="N149" s="132">
        <v>1063823.1969832086</v>
      </c>
      <c r="O149" s="132">
        <v>7071</v>
      </c>
      <c r="P149" s="132">
        <v>358374.0619016178</v>
      </c>
      <c r="Q149" s="133">
        <f t="shared" si="10"/>
        <v>18911407.026497532</v>
      </c>
      <c r="R149" s="132">
        <v>17439768.026497532</v>
      </c>
      <c r="S149" s="132">
        <v>1471639</v>
      </c>
      <c r="T149" s="133">
        <f>SUM(TableC[[#This Row],[State &amp; Local Funding]:[Federal 
Funding]])</f>
        <v>18911407.026497532</v>
      </c>
      <c r="U149" s="121">
        <f>IFERROR(TableC[[#This Row],[State &amp; Local Funding]]/SUM(TableB[[#This Row],[K-12 Enrollment]:[Pre-K
Enrollment]]),"")</f>
        <v>15378.984150350558</v>
      </c>
      <c r="V149" s="121">
        <f>IFERROR(TableC[[#This Row],[Federal 
Funding]]/SUM(TableB[[#This Row],[K-12 Enrollment]:[Pre-K
Enrollment]]),"")</f>
        <v>1297.741622574956</v>
      </c>
      <c r="W149" s="65">
        <f>IFERROR(CentralCostperPupil*SUM(TableB[[#This Row],[K-12 Enrollment]:[Pre-K
Enrollment]]),"")</f>
        <v>7568315.5067324955</v>
      </c>
      <c r="X149" s="65">
        <f t="shared" si="11"/>
        <v>26479722.533230029</v>
      </c>
      <c r="Y149" s="131">
        <f>IFERROR(TableC[[#This Row],[Total School Allocation w/ Central District Costs]]/SUM(TableB[[#This Row],[K-12 Enrollment]:[Pre-K
Enrollment]]),"")</f>
        <v>23350.72533794535</v>
      </c>
    </row>
    <row r="150" spans="1:25" s="3" customFormat="1" ht="15" x14ac:dyDescent="0.3">
      <c r="A150" s="156" t="str">
        <f>IF(ISBLANK(TableB[[#This Row],[BEDS Code]]),"",TableB[[#This Row],[BEDS Code]])</f>
        <v>331700010181</v>
      </c>
      <c r="B150" s="134" t="str">
        <f>IF(ISBLANK(TableB[[#This Row],[School Name]]),"",TableB[[#This Row],[School Name]])</f>
        <v>P.S. 181 Brooklyn</v>
      </c>
      <c r="C150" s="156" t="str">
        <f>IF(ISBLANK(TableB[[#This Row],[Local School Code]]),"",TableB[[#This Row],[Local School Code]])</f>
        <v>K181</v>
      </c>
      <c r="D150" s="132">
        <v>4308714</v>
      </c>
      <c r="E150" s="132">
        <v>2993760</v>
      </c>
      <c r="F150" s="65">
        <f>IFERROR(SUM(TableC[[#This Row],[Classroom Teachers]:[All Other Salaries]])*'Part-A'!$C$92,0)</f>
        <v>4446147.8661687458</v>
      </c>
      <c r="G150" s="16">
        <v>0</v>
      </c>
      <c r="H150" s="16">
        <v>189427</v>
      </c>
      <c r="I150" s="133">
        <f t="shared" si="9"/>
        <v>11938048.866168745</v>
      </c>
      <c r="J150" s="132">
        <v>6912738.4823501343</v>
      </c>
      <c r="K150" s="132">
        <v>797920.83928213629</v>
      </c>
      <c r="L150" s="132">
        <v>3381382.0356077827</v>
      </c>
      <c r="M150" s="132">
        <v>72538.258116557845</v>
      </c>
      <c r="N150" s="132">
        <v>708261.41363568953</v>
      </c>
      <c r="O150" s="132">
        <v>4081</v>
      </c>
      <c r="P150" s="132">
        <v>61126.837176443943</v>
      </c>
      <c r="Q150" s="133">
        <f t="shared" si="10"/>
        <v>11938048.866168745</v>
      </c>
      <c r="R150" s="132">
        <v>10838256.866168745</v>
      </c>
      <c r="S150" s="132">
        <v>1099792</v>
      </c>
      <c r="T150" s="133">
        <f>SUM(TableC[[#This Row],[State &amp; Local Funding]:[Federal 
Funding]])</f>
        <v>11938048.866168745</v>
      </c>
      <c r="U150" s="121">
        <f>IFERROR(TableC[[#This Row],[State &amp; Local Funding]]/SUM(TableB[[#This Row],[K-12 Enrollment]:[Pre-K
Enrollment]]),"")</f>
        <v>17566.056509187594</v>
      </c>
      <c r="V150" s="121">
        <f>IFERROR(TableC[[#This Row],[Federal 
Funding]]/SUM(TableB[[#This Row],[K-12 Enrollment]:[Pre-K
Enrollment]]),"")</f>
        <v>1782.482982171799</v>
      </c>
      <c r="W150" s="65">
        <f>IFERROR(CentralCostperPupil*SUM(TableB[[#This Row],[K-12 Enrollment]:[Pre-K
Enrollment]]),"")</f>
        <v>4117857.7316172393</v>
      </c>
      <c r="X150" s="65">
        <f t="shared" si="11"/>
        <v>16055906.597785983</v>
      </c>
      <c r="Y150" s="131">
        <f>IFERROR(TableC[[#This Row],[Total School Allocation w/ Central District Costs]]/SUM(TableB[[#This Row],[K-12 Enrollment]:[Pre-K
Enrollment]]),"")</f>
        <v>26022.539056379228</v>
      </c>
    </row>
    <row r="151" spans="1:25" s="3" customFormat="1" ht="15" x14ac:dyDescent="0.3">
      <c r="A151" s="156" t="str">
        <f>IF(ISBLANK(TableB[[#This Row],[BEDS Code]]),"",TableB[[#This Row],[BEDS Code]])</f>
        <v>332300010184</v>
      </c>
      <c r="B151" s="134" t="str">
        <f>IF(ISBLANK(TableB[[#This Row],[School Name]]),"",TableB[[#This Row],[School Name]])</f>
        <v>P.S. 184 Newport</v>
      </c>
      <c r="C151" s="156" t="str">
        <f>IF(ISBLANK(TableB[[#This Row],[Local School Code]]),"",TableB[[#This Row],[Local School Code]])</f>
        <v>K184</v>
      </c>
      <c r="D151" s="132">
        <v>4326204</v>
      </c>
      <c r="E151" s="132">
        <v>2226771</v>
      </c>
      <c r="F151" s="65">
        <f>IFERROR(SUM(TableC[[#This Row],[Classroom Teachers]:[All Other Salaries]])*'Part-A'!$C$92,0)</f>
        <v>3989811.6464785957</v>
      </c>
      <c r="G151" s="16">
        <v>0</v>
      </c>
      <c r="H151" s="16">
        <v>82674</v>
      </c>
      <c r="I151" s="133">
        <f t="shared" si="9"/>
        <v>10625460.646478595</v>
      </c>
      <c r="J151" s="132">
        <v>5491888.4795217356</v>
      </c>
      <c r="K151" s="132">
        <v>771360.42804536922</v>
      </c>
      <c r="L151" s="132">
        <v>3416384.8277731962</v>
      </c>
      <c r="M151" s="132">
        <v>214266.78556815808</v>
      </c>
      <c r="N151" s="132">
        <v>653792.01848262106</v>
      </c>
      <c r="O151" s="132">
        <v>6454</v>
      </c>
      <c r="P151" s="132">
        <v>71314.107087515251</v>
      </c>
      <c r="Q151" s="133">
        <f t="shared" si="10"/>
        <v>10625460.646478595</v>
      </c>
      <c r="R151" s="132">
        <v>9951864.6464785952</v>
      </c>
      <c r="S151" s="132">
        <v>673596</v>
      </c>
      <c r="T151" s="133">
        <f>SUM(TableC[[#This Row],[State &amp; Local Funding]:[Federal 
Funding]])</f>
        <v>10625460.646478595</v>
      </c>
      <c r="U151" s="121">
        <f>IFERROR(TableC[[#This Row],[State &amp; Local Funding]]/SUM(TableB[[#This Row],[K-12 Enrollment]:[Pre-K
Enrollment]]),"")</f>
        <v>17520.888462110204</v>
      </c>
      <c r="V151" s="121">
        <f>IFERROR(TableC[[#This Row],[Federal 
Funding]]/SUM(TableB[[#This Row],[K-12 Enrollment]:[Pre-K
Enrollment]]),"")</f>
        <v>1185.9084507042253</v>
      </c>
      <c r="W151" s="65">
        <f>IFERROR(CentralCostperPupil*SUM(TableB[[#This Row],[K-12 Enrollment]:[Pre-K
Enrollment]]),"")</f>
        <v>3790831.7529312675</v>
      </c>
      <c r="X151" s="65">
        <f t="shared" si="11"/>
        <v>14416292.399409862</v>
      </c>
      <c r="Y151" s="131">
        <f>IFERROR(TableC[[#This Row],[Total School Allocation w/ Central District Costs]]/SUM(TableB[[#This Row],[K-12 Enrollment]:[Pre-K
Enrollment]]),"")</f>
        <v>25380.796477834265</v>
      </c>
    </row>
    <row r="152" spans="1:25" s="3" customFormat="1" ht="15" x14ac:dyDescent="0.3">
      <c r="A152" s="156" t="str">
        <f>IF(ISBLANK(TableB[[#This Row],[BEDS Code]]),"",TableB[[#This Row],[BEDS Code]])</f>
        <v>332000010185</v>
      </c>
      <c r="B152" s="134" t="str">
        <f>IF(ISBLANK(TableB[[#This Row],[School Name]]),"",TableB[[#This Row],[School Name]])</f>
        <v>P.S. 185 Walter Kassenbrock</v>
      </c>
      <c r="C152" s="156" t="str">
        <f>IF(ISBLANK(TableB[[#This Row],[Local School Code]]),"",TableB[[#This Row],[Local School Code]])</f>
        <v>K185</v>
      </c>
      <c r="D152" s="132">
        <v>3778399</v>
      </c>
      <c r="E152" s="132">
        <v>1763735</v>
      </c>
      <c r="F152" s="65">
        <f>IFERROR(SUM(TableC[[#This Row],[Classroom Teachers]:[All Other Salaries]])*'Part-A'!$C$92,0)</f>
        <v>3374356.041270569</v>
      </c>
      <c r="G152" s="16">
        <v>0</v>
      </c>
      <c r="H152" s="16">
        <v>27396</v>
      </c>
      <c r="I152" s="133">
        <f t="shared" si="9"/>
        <v>8943886.041270569</v>
      </c>
      <c r="J152" s="132">
        <v>5583030.1185471313</v>
      </c>
      <c r="K152" s="132">
        <v>0</v>
      </c>
      <c r="L152" s="132">
        <v>2850344.0635894793</v>
      </c>
      <c r="M152" s="132">
        <v>0</v>
      </c>
      <c r="N152" s="132">
        <v>449605.79398898501</v>
      </c>
      <c r="O152" s="132">
        <v>4062</v>
      </c>
      <c r="P152" s="132">
        <v>56844.065144973349</v>
      </c>
      <c r="Q152" s="133">
        <f t="shared" si="10"/>
        <v>8943886.0412705671</v>
      </c>
      <c r="R152" s="132">
        <v>8668450.0412705671</v>
      </c>
      <c r="S152" s="132">
        <v>275436</v>
      </c>
      <c r="T152" s="133">
        <f>SUM(TableC[[#This Row],[State &amp; Local Funding]:[Federal 
Funding]])</f>
        <v>8943886.0412705671</v>
      </c>
      <c r="U152" s="121">
        <f>IFERROR(TableC[[#This Row],[State &amp; Local Funding]]/SUM(TableB[[#This Row],[K-12 Enrollment]:[Pre-K
Enrollment]]),"")</f>
        <v>13781.319620461951</v>
      </c>
      <c r="V152" s="121">
        <f>IFERROR(TableC[[#This Row],[Federal 
Funding]]/SUM(TableB[[#This Row],[K-12 Enrollment]:[Pre-K
Enrollment]]),"")</f>
        <v>437.89507154213038</v>
      </c>
      <c r="W152" s="65">
        <f>IFERROR(CentralCostperPupil*SUM(TableB[[#This Row],[K-12 Enrollment]:[Pre-K
Enrollment]]),"")</f>
        <v>4197945.7263974771</v>
      </c>
      <c r="X152" s="65">
        <f t="shared" si="11"/>
        <v>13141831.767668044</v>
      </c>
      <c r="Y152" s="131">
        <f>IFERROR(TableC[[#This Row],[Total School Allocation w/ Central District Costs]]/SUM(TableB[[#This Row],[K-12 Enrollment]:[Pre-K
Enrollment]]),"")</f>
        <v>20893.214257023919</v>
      </c>
    </row>
    <row r="153" spans="1:25" s="3" customFormat="1" ht="15" x14ac:dyDescent="0.3">
      <c r="A153" s="156" t="str">
        <f>IF(ISBLANK(TableB[[#This Row],[BEDS Code]]),"",TableB[[#This Row],[BEDS Code]])</f>
        <v>332000010186</v>
      </c>
      <c r="B153" s="134" t="str">
        <f>IF(ISBLANK(TableB[[#This Row],[School Name]]),"",TableB[[#This Row],[School Name]])</f>
        <v>P.S. 186 Dr. Irving A Gladstone</v>
      </c>
      <c r="C153" s="156" t="str">
        <f>IF(ISBLANK(TableB[[#This Row],[Local School Code]]),"",TableB[[#This Row],[Local School Code]])</f>
        <v>K186</v>
      </c>
      <c r="D153" s="132">
        <v>6259391</v>
      </c>
      <c r="E153" s="132">
        <v>3344911</v>
      </c>
      <c r="F153" s="65">
        <f>IFERROR(SUM(TableC[[#This Row],[Classroom Teachers]:[All Other Salaries]])*'Part-A'!$C$92,0)</f>
        <v>5847627.3716743421</v>
      </c>
      <c r="G153" s="16">
        <v>0</v>
      </c>
      <c r="H153" s="16">
        <v>445503</v>
      </c>
      <c r="I153" s="133">
        <f t="shared" si="9"/>
        <v>15897432.371674342</v>
      </c>
      <c r="J153" s="132">
        <v>9511329.4237613343</v>
      </c>
      <c r="K153" s="132">
        <v>0</v>
      </c>
      <c r="L153" s="132">
        <v>5461868.0809266949</v>
      </c>
      <c r="M153" s="132">
        <v>0</v>
      </c>
      <c r="N153" s="132">
        <v>849174.58837212215</v>
      </c>
      <c r="O153" s="132">
        <v>6404</v>
      </c>
      <c r="P153" s="132">
        <v>68656.278614190902</v>
      </c>
      <c r="Q153" s="133">
        <f t="shared" si="10"/>
        <v>15897432.371674342</v>
      </c>
      <c r="R153" s="132">
        <v>14842026.371674342</v>
      </c>
      <c r="S153" s="132">
        <v>1055406</v>
      </c>
      <c r="T153" s="133">
        <f>SUM(TableC[[#This Row],[State &amp; Local Funding]:[Federal 
Funding]])</f>
        <v>15897432.371674342</v>
      </c>
      <c r="U153" s="121">
        <f>IFERROR(TableC[[#This Row],[State &amp; Local Funding]]/SUM(TableB[[#This Row],[K-12 Enrollment]:[Pre-K
Enrollment]]),"")</f>
        <v>13910.052831934716</v>
      </c>
      <c r="V153" s="121">
        <f>IFERROR(TableC[[#This Row],[Federal 
Funding]]/SUM(TableB[[#This Row],[K-12 Enrollment]:[Pre-K
Enrollment]]),"")</f>
        <v>989.13402061855675</v>
      </c>
      <c r="W153" s="65">
        <f>IFERROR(CentralCostperPupil*SUM(TableB[[#This Row],[K-12 Enrollment]:[Pre-K
Enrollment]]),"")</f>
        <v>7121157.5358761661</v>
      </c>
      <c r="X153" s="65">
        <f t="shared" si="11"/>
        <v>23018589.907550506</v>
      </c>
      <c r="Y153" s="131">
        <f>IFERROR(TableC[[#This Row],[Total School Allocation w/ Central District Costs]]/SUM(TableB[[#This Row],[K-12 Enrollment]:[Pre-K
Enrollment]]),"")</f>
        <v>21573.18641757311</v>
      </c>
    </row>
    <row r="154" spans="1:25" s="3" customFormat="1" ht="15" x14ac:dyDescent="0.3">
      <c r="A154" s="156" t="str">
        <f>IF(ISBLANK(TableB[[#This Row],[BEDS Code]]),"",TableB[[#This Row],[BEDS Code]])</f>
        <v>332000010187</v>
      </c>
      <c r="B154" s="134" t="str">
        <f>IF(ISBLANK(TableB[[#This Row],[School Name]]),"",TableB[[#This Row],[School Name]])</f>
        <v>The Christa McAuliffe School\I.S. 187</v>
      </c>
      <c r="C154" s="156" t="str">
        <f>IF(ISBLANK(TableB[[#This Row],[Local School Code]]),"",TableB[[#This Row],[Local School Code]])</f>
        <v>K187</v>
      </c>
      <c r="D154" s="132">
        <v>5304593</v>
      </c>
      <c r="E154" s="132">
        <v>2336286</v>
      </c>
      <c r="F154" s="65">
        <f>IFERROR(SUM(TableC[[#This Row],[Classroom Teachers]:[All Other Salaries]])*'Part-A'!$C$92,0)</f>
        <v>4652187.4451731816</v>
      </c>
      <c r="G154" s="16">
        <v>0</v>
      </c>
      <c r="H154" s="16">
        <v>102549</v>
      </c>
      <c r="I154" s="133">
        <f t="shared" si="9"/>
        <v>12395615.445173182</v>
      </c>
      <c r="J154" s="132">
        <v>8463328.1894269213</v>
      </c>
      <c r="K154" s="132">
        <v>0</v>
      </c>
      <c r="L154" s="132">
        <v>2772512.4848642903</v>
      </c>
      <c r="M154" s="132">
        <v>0</v>
      </c>
      <c r="N154" s="132">
        <v>918731.82579082972</v>
      </c>
      <c r="O154" s="132">
        <v>5439</v>
      </c>
      <c r="P154" s="132">
        <v>235603.94509114083</v>
      </c>
      <c r="Q154" s="133">
        <f t="shared" si="10"/>
        <v>12395615.445173183</v>
      </c>
      <c r="R154" s="132">
        <v>12051231.445173183</v>
      </c>
      <c r="S154" s="132">
        <v>344384</v>
      </c>
      <c r="T154" s="133">
        <f>SUM(TableC[[#This Row],[State &amp; Local Funding]:[Federal 
Funding]])</f>
        <v>12395615.445173183</v>
      </c>
      <c r="U154" s="121">
        <f>IFERROR(TableC[[#This Row],[State &amp; Local Funding]]/SUM(TableB[[#This Row],[K-12 Enrollment]:[Pre-K
Enrollment]]),"")</f>
        <v>13028.358319106144</v>
      </c>
      <c r="V154" s="121">
        <f>IFERROR(TableC[[#This Row],[Federal 
Funding]]/SUM(TableB[[#This Row],[K-12 Enrollment]:[Pre-K
Enrollment]]),"")</f>
        <v>372.307027027027</v>
      </c>
      <c r="W154" s="65">
        <f>IFERROR(CentralCostperPupil*SUM(TableB[[#This Row],[K-12 Enrollment]:[Pre-K
Enrollment]]),"")</f>
        <v>6173449.5976433493</v>
      </c>
      <c r="X154" s="65">
        <f t="shared" si="11"/>
        <v>18569065.042816535</v>
      </c>
      <c r="Y154" s="131">
        <f>IFERROR(TableC[[#This Row],[Total School Allocation w/ Central District Costs]]/SUM(TableB[[#This Row],[K-12 Enrollment]:[Pre-K
Enrollment]]),"")</f>
        <v>20074.66491115301</v>
      </c>
    </row>
    <row r="155" spans="1:25" s="3" customFormat="1" ht="15" x14ac:dyDescent="0.3">
      <c r="A155" s="156" t="str">
        <f>IF(ISBLANK(TableB[[#This Row],[BEDS Code]]),"",TableB[[#This Row],[BEDS Code]])</f>
        <v>332100010188</v>
      </c>
      <c r="B155" s="134" t="str">
        <f>IF(ISBLANK(TableB[[#This Row],[School Name]]),"",TableB[[#This Row],[School Name]])</f>
        <v>P.S. 188 Michael E. Berdy</v>
      </c>
      <c r="C155" s="156" t="str">
        <f>IF(ISBLANK(TableB[[#This Row],[Local School Code]]),"",TableB[[#This Row],[Local School Code]])</f>
        <v>K188</v>
      </c>
      <c r="D155" s="132">
        <v>3271951</v>
      </c>
      <c r="E155" s="132">
        <v>1729746</v>
      </c>
      <c r="F155" s="65">
        <f>IFERROR(SUM(TableC[[#This Row],[Classroom Teachers]:[All Other Salaries]])*'Part-A'!$C$92,0)</f>
        <v>3045308.267276627</v>
      </c>
      <c r="G155" s="16">
        <v>0</v>
      </c>
      <c r="H155" s="16">
        <v>81415</v>
      </c>
      <c r="I155" s="133">
        <f t="shared" si="9"/>
        <v>8128420.267276627</v>
      </c>
      <c r="J155" s="132">
        <v>4560175.7918083426</v>
      </c>
      <c r="K155" s="132">
        <v>465403.1738556216</v>
      </c>
      <c r="L155" s="132">
        <v>2566111.2209320567</v>
      </c>
      <c r="M155" s="132">
        <v>51711.463761735737</v>
      </c>
      <c r="N155" s="132">
        <v>437444.45898301719</v>
      </c>
      <c r="O155" s="132">
        <v>2523</v>
      </c>
      <c r="P155" s="132">
        <v>45051.157935852592</v>
      </c>
      <c r="Q155" s="133">
        <f t="shared" si="10"/>
        <v>8128420.2672766261</v>
      </c>
      <c r="R155" s="132">
        <v>7534933.2672766261</v>
      </c>
      <c r="S155" s="132">
        <v>593487</v>
      </c>
      <c r="T155" s="133">
        <f>SUM(TableC[[#This Row],[State &amp; Local Funding]:[Federal 
Funding]])</f>
        <v>8128420.2672766261</v>
      </c>
      <c r="U155" s="121">
        <f>IFERROR(TableC[[#This Row],[State &amp; Local Funding]]/SUM(TableB[[#This Row],[K-12 Enrollment]:[Pre-K
Enrollment]]),"")</f>
        <v>20587.249364143787</v>
      </c>
      <c r="V155" s="121">
        <f>IFERROR(TableC[[#This Row],[Federal 
Funding]]/SUM(TableB[[#This Row],[K-12 Enrollment]:[Pre-K
Enrollment]]),"")</f>
        <v>1621.549180327869</v>
      </c>
      <c r="W155" s="65">
        <f>IFERROR(CentralCostperPupil*SUM(TableB[[#This Row],[K-12 Enrollment]:[Pre-K
Enrollment]]),"")</f>
        <v>2442683.8407972604</v>
      </c>
      <c r="X155" s="65">
        <f t="shared" si="11"/>
        <v>10571104.108073886</v>
      </c>
      <c r="Y155" s="131">
        <f>IFERROR(TableC[[#This Row],[Total School Allocation w/ Central District Costs]]/SUM(TableB[[#This Row],[K-12 Enrollment]:[Pre-K
Enrollment]]),"")</f>
        <v>28882.798109491494</v>
      </c>
    </row>
    <row r="156" spans="1:25" s="3" customFormat="1" ht="15" x14ac:dyDescent="0.3">
      <c r="A156" s="156" t="str">
        <f>IF(ISBLANK(TableB[[#This Row],[BEDS Code]]),"",TableB[[#This Row],[BEDS Code]])</f>
        <v>331700010189</v>
      </c>
      <c r="B156" s="134" t="str">
        <f>IF(ISBLANK(TableB[[#This Row],[School Name]]),"",TableB[[#This Row],[School Name]])</f>
        <v>P.S. 189 The Bilingual Center</v>
      </c>
      <c r="C156" s="156" t="str">
        <f>IF(ISBLANK(TableB[[#This Row],[Local School Code]]),"",TableB[[#This Row],[Local School Code]])</f>
        <v>K189</v>
      </c>
      <c r="D156" s="132">
        <v>6741524</v>
      </c>
      <c r="E156" s="132">
        <v>2208061</v>
      </c>
      <c r="F156" s="65">
        <f>IFERROR(SUM(TableC[[#This Row],[Classroom Teachers]:[All Other Salaries]])*'Part-A'!$C$92,0)</f>
        <v>5448999.6473586643</v>
      </c>
      <c r="G156" s="16">
        <v>0</v>
      </c>
      <c r="H156" s="16">
        <v>125721</v>
      </c>
      <c r="I156" s="133">
        <f t="shared" si="9"/>
        <v>14524305.647358663</v>
      </c>
      <c r="J156" s="132">
        <v>11207057.118021393</v>
      </c>
      <c r="K156" s="132">
        <v>0</v>
      </c>
      <c r="L156" s="132">
        <v>2161705.8544871658</v>
      </c>
      <c r="M156" s="132">
        <v>0</v>
      </c>
      <c r="N156" s="132">
        <v>893511.41468439356</v>
      </c>
      <c r="O156" s="132">
        <v>6566</v>
      </c>
      <c r="P156" s="132">
        <v>255465.2601657105</v>
      </c>
      <c r="Q156" s="133">
        <f t="shared" si="10"/>
        <v>14524305.647358663</v>
      </c>
      <c r="R156" s="132">
        <v>13217496.647358663</v>
      </c>
      <c r="S156" s="132">
        <v>1306809</v>
      </c>
      <c r="T156" s="133">
        <f>SUM(TableC[[#This Row],[State &amp; Local Funding]:[Federal 
Funding]])</f>
        <v>14524305.647358663</v>
      </c>
      <c r="U156" s="121">
        <f>IFERROR(TableC[[#This Row],[State &amp; Local Funding]]/SUM(TableB[[#This Row],[K-12 Enrollment]:[Pre-K
Enrollment]]),"")</f>
        <v>12272.513135894766</v>
      </c>
      <c r="V156" s="121">
        <f>IFERROR(TableC[[#This Row],[Federal 
Funding]]/SUM(TableB[[#This Row],[K-12 Enrollment]:[Pre-K
Enrollment]]),"")</f>
        <v>1213.3788300835654</v>
      </c>
      <c r="W156" s="65">
        <f>IFERROR(CentralCostperPupil*SUM(TableB[[#This Row],[K-12 Enrollment]:[Pre-K
Enrollment]]),"")</f>
        <v>7187897.5315263644</v>
      </c>
      <c r="X156" s="65">
        <f t="shared" si="11"/>
        <v>21712203.178885028</v>
      </c>
      <c r="Y156" s="131">
        <f>IFERROR(TableC[[#This Row],[Total School Allocation w/ Central District Costs]]/SUM(TableB[[#This Row],[K-12 Enrollment]:[Pre-K
Enrollment]]),"")</f>
        <v>20159.891530998168</v>
      </c>
    </row>
    <row r="157" spans="1:25" s="3" customFormat="1" ht="15" x14ac:dyDescent="0.3">
      <c r="A157" s="156" t="str">
        <f>IF(ISBLANK(TableB[[#This Row],[BEDS Code]]),"",TableB[[#This Row],[BEDS Code]])</f>
        <v>331900010190</v>
      </c>
      <c r="B157" s="134" t="str">
        <f>IF(ISBLANK(TableB[[#This Row],[School Name]]),"",TableB[[#This Row],[School Name]])</f>
        <v>P.S. 190 Sheffield</v>
      </c>
      <c r="C157" s="156" t="str">
        <f>IF(ISBLANK(TableB[[#This Row],[Local School Code]]),"",TableB[[#This Row],[Local School Code]])</f>
        <v>K190</v>
      </c>
      <c r="D157" s="132">
        <v>1506587</v>
      </c>
      <c r="E157" s="132">
        <v>959770</v>
      </c>
      <c r="F157" s="65">
        <f>IFERROR(SUM(TableC[[#This Row],[Classroom Teachers]:[All Other Salaries]])*'Part-A'!$C$92,0)</f>
        <v>1501653.8111276191</v>
      </c>
      <c r="G157" s="16">
        <v>0</v>
      </c>
      <c r="H157" s="16">
        <v>99246</v>
      </c>
      <c r="I157" s="133">
        <f t="shared" si="9"/>
        <v>4067256.8111276189</v>
      </c>
      <c r="J157" s="132">
        <v>2943828.8823604188</v>
      </c>
      <c r="K157" s="132">
        <v>242706.97341226731</v>
      </c>
      <c r="L157" s="132">
        <v>371511.3582255154</v>
      </c>
      <c r="M157" s="132">
        <v>18669.767185559023</v>
      </c>
      <c r="N157" s="132">
        <v>489474.82994385832</v>
      </c>
      <c r="O157" s="132">
        <v>1065</v>
      </c>
      <c r="P157" s="132">
        <v>0</v>
      </c>
      <c r="Q157" s="133">
        <f t="shared" si="10"/>
        <v>4067256.8111276189</v>
      </c>
      <c r="R157" s="132">
        <v>3782153.8111276189</v>
      </c>
      <c r="S157" s="132">
        <v>285103</v>
      </c>
      <c r="T157" s="133">
        <f>SUM(TableC[[#This Row],[State &amp; Local Funding]:[Federal 
Funding]])</f>
        <v>4067256.8111276189</v>
      </c>
      <c r="U157" s="121">
        <f>IFERROR(TableC[[#This Row],[State &amp; Local Funding]]/SUM(TableB[[#This Row],[K-12 Enrollment]:[Pre-K
Enrollment]]),"")</f>
        <v>17591.41307501218</v>
      </c>
      <c r="V157" s="121">
        <f>IFERROR(TableC[[#This Row],[Federal 
Funding]]/SUM(TableB[[#This Row],[K-12 Enrollment]:[Pre-K
Enrollment]]),"")</f>
        <v>1326.0604651162791</v>
      </c>
      <c r="W157" s="65">
        <f>IFERROR(CentralCostperPupil*SUM(TableB[[#This Row],[K-12 Enrollment]:[Pre-K
Enrollment]]),"")</f>
        <v>1434909.9064792651</v>
      </c>
      <c r="X157" s="65">
        <f t="shared" si="11"/>
        <v>5502166.7176068835</v>
      </c>
      <c r="Y157" s="131">
        <f>IFERROR(TableC[[#This Row],[Total School Allocation w/ Central District Costs]]/SUM(TableB[[#This Row],[K-12 Enrollment]:[Pre-K
Enrollment]]),"")</f>
        <v>25591.473105148296</v>
      </c>
    </row>
    <row r="158" spans="1:25" s="3" customFormat="1" ht="15" x14ac:dyDescent="0.3">
      <c r="A158" s="156" t="str">
        <f>IF(ISBLANK(TableB[[#This Row],[BEDS Code]]),"",TableB[[#This Row],[BEDS Code]])</f>
        <v>331700010191</v>
      </c>
      <c r="B158" s="134" t="str">
        <f>IF(ISBLANK(TableB[[#This Row],[School Name]]),"",TableB[[#This Row],[School Name]])</f>
        <v>P.S. 191 Paul Robeson</v>
      </c>
      <c r="C158" s="156" t="str">
        <f>IF(ISBLANK(TableB[[#This Row],[Local School Code]]),"",TableB[[#This Row],[Local School Code]])</f>
        <v>K191</v>
      </c>
      <c r="D158" s="132">
        <v>1387754</v>
      </c>
      <c r="E158" s="132">
        <v>995676</v>
      </c>
      <c r="F158" s="65">
        <f>IFERROR(SUM(TableC[[#This Row],[Classroom Teachers]:[All Other Salaries]])*'Part-A'!$C$92,0)</f>
        <v>1451163.2918737642</v>
      </c>
      <c r="G158" s="16">
        <v>0</v>
      </c>
      <c r="H158" s="16">
        <v>22742</v>
      </c>
      <c r="I158" s="133">
        <f t="shared" si="9"/>
        <v>3857335.2918737642</v>
      </c>
      <c r="J158" s="132">
        <v>1791864.1822364228</v>
      </c>
      <c r="K158" s="132">
        <v>258340.12338258978</v>
      </c>
      <c r="L158" s="132">
        <v>1544581.2504933677</v>
      </c>
      <c r="M158" s="132">
        <v>0</v>
      </c>
      <c r="N158" s="132">
        <v>261583.73576138393</v>
      </c>
      <c r="O158" s="132">
        <v>966</v>
      </c>
      <c r="P158" s="132">
        <v>0</v>
      </c>
      <c r="Q158" s="133">
        <f t="shared" si="10"/>
        <v>3857335.2918737642</v>
      </c>
      <c r="R158" s="132">
        <v>3603743.2918737642</v>
      </c>
      <c r="S158" s="132">
        <v>253592</v>
      </c>
      <c r="T158" s="133">
        <f>SUM(TableC[[#This Row],[State &amp; Local Funding]:[Federal 
Funding]])</f>
        <v>3857335.2918737642</v>
      </c>
      <c r="U158" s="121">
        <f>IFERROR(TableC[[#This Row],[State &amp; Local Funding]]/SUM(TableB[[#This Row],[K-12 Enrollment]:[Pre-K
Enrollment]]),"")</f>
        <v>24349.616836984893</v>
      </c>
      <c r="V158" s="121">
        <f>IFERROR(TableC[[#This Row],[Federal 
Funding]]/SUM(TableB[[#This Row],[K-12 Enrollment]:[Pre-K
Enrollment]]),"")</f>
        <v>1713.4594594594594</v>
      </c>
      <c r="W158" s="65">
        <f>IFERROR(CentralCostperPupil*SUM(TableB[[#This Row],[K-12 Enrollment]:[Pre-K
Enrollment]]),"")</f>
        <v>987751.93562293588</v>
      </c>
      <c r="X158" s="65">
        <f t="shared" si="11"/>
        <v>4845087.2274967004</v>
      </c>
      <c r="Y158" s="131">
        <f>IFERROR(TableC[[#This Row],[Total School Allocation w/ Central District Costs]]/SUM(TableB[[#This Row],[K-12 Enrollment]:[Pre-K
Enrollment]]),"")</f>
        <v>32737.075861464193</v>
      </c>
    </row>
    <row r="159" spans="1:25" s="3" customFormat="1" ht="15" x14ac:dyDescent="0.3">
      <c r="A159" s="156" t="str">
        <f>IF(ISBLANK(TableB[[#This Row],[BEDS Code]]),"",TableB[[#This Row],[BEDS Code]])</f>
        <v>332000010192</v>
      </c>
      <c r="B159" s="134" t="str">
        <f>IF(ISBLANK(TableB[[#This Row],[School Name]]),"",TableB[[#This Row],[School Name]])</f>
        <v>P.S. 192 - The Magnet School for Math and Science Inquiry</v>
      </c>
      <c r="C159" s="156" t="str">
        <f>IF(ISBLANK(TableB[[#This Row],[Local School Code]]),"",TableB[[#This Row],[Local School Code]])</f>
        <v>K192</v>
      </c>
      <c r="D159" s="132">
        <v>4554739</v>
      </c>
      <c r="E159" s="132">
        <v>2327140</v>
      </c>
      <c r="F159" s="65">
        <f>IFERROR(SUM(TableC[[#This Row],[Classroom Teachers]:[All Other Salaries]])*'Part-A'!$C$92,0)</f>
        <v>4190066.4940514001</v>
      </c>
      <c r="G159" s="16">
        <v>0</v>
      </c>
      <c r="H159" s="16">
        <v>188827</v>
      </c>
      <c r="I159" s="133">
        <f t="shared" si="9"/>
        <v>11260772.494051401</v>
      </c>
      <c r="J159" s="132">
        <v>6585864.2018638272</v>
      </c>
      <c r="K159" s="132">
        <v>684111.62281090184</v>
      </c>
      <c r="L159" s="132">
        <v>3138484.1073947619</v>
      </c>
      <c r="M159" s="132">
        <v>22068.116864867803</v>
      </c>
      <c r="N159" s="132">
        <v>666577.58923171822</v>
      </c>
      <c r="O159" s="132">
        <v>4025</v>
      </c>
      <c r="P159" s="132">
        <v>159641.8558853241</v>
      </c>
      <c r="Q159" s="133">
        <f t="shared" si="10"/>
        <v>11260772.494051402</v>
      </c>
      <c r="R159" s="132">
        <v>10440322.494051402</v>
      </c>
      <c r="S159" s="132">
        <v>820450</v>
      </c>
      <c r="T159" s="133">
        <f>SUM(TableC[[#This Row],[State &amp; Local Funding]:[Federal 
Funding]])</f>
        <v>11260772.494051402</v>
      </c>
      <c r="U159" s="121">
        <f>IFERROR(TableC[[#This Row],[State &amp; Local Funding]]/SUM(TableB[[#This Row],[K-12 Enrollment]:[Pre-K
Enrollment]]),"")</f>
        <v>15866.751510716416</v>
      </c>
      <c r="V159" s="121">
        <f>IFERROR(TableC[[#This Row],[Federal 
Funding]]/SUM(TableB[[#This Row],[K-12 Enrollment]:[Pre-K
Enrollment]]),"")</f>
        <v>1246.8844984802431</v>
      </c>
      <c r="W159" s="65">
        <f>IFERROR(CentralCostperPupil*SUM(TableB[[#This Row],[K-12 Enrollment]:[Pre-K
Enrollment]]),"")</f>
        <v>4391491.7137830527</v>
      </c>
      <c r="X159" s="65">
        <f t="shared" si="11"/>
        <v>15652264.207834456</v>
      </c>
      <c r="Y159" s="131">
        <f>IFERROR(TableC[[#This Row],[Total School Allocation w/ Central District Costs]]/SUM(TableB[[#This Row],[K-12 Enrollment]:[Pre-K
Enrollment]]),"")</f>
        <v>23787.6355742165</v>
      </c>
    </row>
    <row r="160" spans="1:25" s="3" customFormat="1" ht="15" x14ac:dyDescent="0.3">
      <c r="A160" s="156" t="str">
        <f>IF(ISBLANK(TableB[[#This Row],[BEDS Code]]),"",TableB[[#This Row],[BEDS Code]])</f>
        <v>332200010193</v>
      </c>
      <c r="B160" s="134" t="str">
        <f>IF(ISBLANK(TableB[[#This Row],[School Name]]),"",TableB[[#This Row],[School Name]])</f>
        <v>P.S. 193 Gil Hodges</v>
      </c>
      <c r="C160" s="156" t="str">
        <f>IF(ISBLANK(TableB[[#This Row],[Local School Code]]),"",TableB[[#This Row],[Local School Code]])</f>
        <v>K193</v>
      </c>
      <c r="D160" s="132">
        <v>4908474</v>
      </c>
      <c r="E160" s="132">
        <v>2835331</v>
      </c>
      <c r="F160" s="65">
        <f>IFERROR(SUM(TableC[[#This Row],[Classroom Teachers]:[All Other Salaries]])*'Part-A'!$C$92,0)</f>
        <v>4714854.4557333402</v>
      </c>
      <c r="G160" s="16">
        <v>0</v>
      </c>
      <c r="H160" s="16">
        <v>79003</v>
      </c>
      <c r="I160" s="133">
        <f t="shared" si="9"/>
        <v>12537662.45573334</v>
      </c>
      <c r="J160" s="132">
        <v>6945930.5534280315</v>
      </c>
      <c r="K160" s="132">
        <v>205062.68290871583</v>
      </c>
      <c r="L160" s="132">
        <v>4643536.6450324161</v>
      </c>
      <c r="M160" s="132">
        <v>34177.113818119302</v>
      </c>
      <c r="N160" s="132">
        <v>645229.6921296959</v>
      </c>
      <c r="O160" s="132">
        <v>4610</v>
      </c>
      <c r="P160" s="132">
        <v>59115.768416361963</v>
      </c>
      <c r="Q160" s="133">
        <f t="shared" si="10"/>
        <v>12537662.45573334</v>
      </c>
      <c r="R160" s="132">
        <v>11669354.45573334</v>
      </c>
      <c r="S160" s="132">
        <v>868308</v>
      </c>
      <c r="T160" s="133">
        <f>SUM(TableC[[#This Row],[State &amp; Local Funding]:[Federal 
Funding]])</f>
        <v>12537662.45573334</v>
      </c>
      <c r="U160" s="121">
        <f>IFERROR(TableC[[#This Row],[State &amp; Local Funding]]/SUM(TableB[[#This Row],[K-12 Enrollment]:[Pre-K
Enrollment]]),"")</f>
        <v>16207.436744074084</v>
      </c>
      <c r="V160" s="121">
        <f>IFERROR(TableC[[#This Row],[Federal 
Funding]]/SUM(TableB[[#This Row],[K-12 Enrollment]:[Pre-K
Enrollment]]),"")</f>
        <v>1205.9833333333333</v>
      </c>
      <c r="W160" s="65">
        <f>IFERROR(CentralCostperPupil*SUM(TableB[[#This Row],[K-12 Enrollment]:[Pre-K
Enrollment]]),"")</f>
        <v>4805279.686814283</v>
      </c>
      <c r="X160" s="65">
        <f t="shared" si="11"/>
        <v>17342942.142547622</v>
      </c>
      <c r="Y160" s="131">
        <f>IFERROR(TableC[[#This Row],[Total School Allocation w/ Central District Costs]]/SUM(TableB[[#This Row],[K-12 Enrollment]:[Pre-K
Enrollment]]),"")</f>
        <v>24087.419642427252</v>
      </c>
    </row>
    <row r="161" spans="1:25" s="3" customFormat="1" ht="15" x14ac:dyDescent="0.3">
      <c r="A161" s="156" t="str">
        <f>IF(ISBLANK(TableB[[#This Row],[BEDS Code]]),"",TableB[[#This Row],[BEDS Code]])</f>
        <v>332200010194</v>
      </c>
      <c r="B161" s="134" t="str">
        <f>IF(ISBLANK(TableB[[#This Row],[School Name]]),"",TableB[[#This Row],[School Name]])</f>
        <v>P.S. 194 Raoul Wallenberg</v>
      </c>
      <c r="C161" s="156" t="str">
        <f>IF(ISBLANK(TableB[[#This Row],[Local School Code]]),"",TableB[[#This Row],[Local School Code]])</f>
        <v>K194</v>
      </c>
      <c r="D161" s="132">
        <v>4010894</v>
      </c>
      <c r="E161" s="132">
        <v>2859816</v>
      </c>
      <c r="F161" s="65">
        <f>IFERROR(SUM(TableC[[#This Row],[Classroom Teachers]:[All Other Salaries]])*'Part-A'!$C$92,0)</f>
        <v>4183266.1924663153</v>
      </c>
      <c r="G161" s="16">
        <v>0</v>
      </c>
      <c r="H161" s="16">
        <v>42121</v>
      </c>
      <c r="I161" s="133">
        <f t="shared" si="9"/>
        <v>11096097.192466315</v>
      </c>
      <c r="J161" s="132">
        <v>4799920.7285928093</v>
      </c>
      <c r="K161" s="132">
        <v>910314.8942345893</v>
      </c>
      <c r="L161" s="132">
        <v>4788007.6076647788</v>
      </c>
      <c r="M161" s="132">
        <v>62780.337533419952</v>
      </c>
      <c r="N161" s="132">
        <v>488182.91937238164</v>
      </c>
      <c r="O161" s="132">
        <v>3339</v>
      </c>
      <c r="P161" s="132">
        <v>43551.705068335461</v>
      </c>
      <c r="Q161" s="133">
        <f t="shared" si="10"/>
        <v>11096097.192466315</v>
      </c>
      <c r="R161" s="132">
        <v>10383797.192466315</v>
      </c>
      <c r="S161" s="132">
        <v>712300</v>
      </c>
      <c r="T161" s="133">
        <f>SUM(TableC[[#This Row],[State &amp; Local Funding]:[Federal 
Funding]])</f>
        <v>11096097.192466315</v>
      </c>
      <c r="U161" s="121">
        <f>IFERROR(TableC[[#This Row],[State &amp; Local Funding]]/SUM(TableB[[#This Row],[K-12 Enrollment]:[Pre-K
Enrollment]]),"")</f>
        <v>17510.619211578945</v>
      </c>
      <c r="V161" s="121">
        <f>IFERROR(TableC[[#This Row],[Federal 
Funding]]/SUM(TableB[[#This Row],[K-12 Enrollment]:[Pre-K
Enrollment]]),"")</f>
        <v>1201.1804384485665</v>
      </c>
      <c r="W161" s="65">
        <f>IFERROR(CentralCostperPupil*SUM(TableB[[#This Row],[K-12 Enrollment]:[Pre-K
Enrollment]]),"")</f>
        <v>3957681.7420567633</v>
      </c>
      <c r="X161" s="65">
        <f t="shared" si="11"/>
        <v>15053778.934523078</v>
      </c>
      <c r="Y161" s="131">
        <f>IFERROR(TableC[[#This Row],[Total School Allocation w/ Central District Costs]]/SUM(TableB[[#This Row],[K-12 Enrollment]:[Pre-K
Enrollment]]),"")</f>
        <v>25385.799215047347</v>
      </c>
    </row>
    <row r="162" spans="1:25" s="3" customFormat="1" ht="15" x14ac:dyDescent="0.3">
      <c r="A162" s="156" t="str">
        <f>IF(ISBLANK(TableB[[#This Row],[BEDS Code]]),"",TableB[[#This Row],[BEDS Code]])</f>
        <v>332200010195</v>
      </c>
      <c r="B162" s="134" t="str">
        <f>IF(ISBLANK(TableB[[#This Row],[School Name]]),"",TableB[[#This Row],[School Name]])</f>
        <v>P.S. 195 Manhattan Beach</v>
      </c>
      <c r="C162" s="156" t="str">
        <f>IF(ISBLANK(TableB[[#This Row],[Local School Code]]),"",TableB[[#This Row],[Local School Code]])</f>
        <v>K195</v>
      </c>
      <c r="D162" s="132">
        <v>2444468</v>
      </c>
      <c r="E162" s="132">
        <v>1083020</v>
      </c>
      <c r="F162" s="65">
        <f>IFERROR(SUM(TableC[[#This Row],[Classroom Teachers]:[All Other Salaries]])*'Part-A'!$C$92,0)</f>
        <v>2147728.7346912646</v>
      </c>
      <c r="G162" s="16">
        <v>0</v>
      </c>
      <c r="H162" s="16">
        <v>29244</v>
      </c>
      <c r="I162" s="133">
        <f t="shared" si="9"/>
        <v>5704460.7346912641</v>
      </c>
      <c r="J162" s="132">
        <v>3942320.2488479572</v>
      </c>
      <c r="K162" s="132">
        <v>213257.83408783347</v>
      </c>
      <c r="L162" s="132">
        <v>1079988.4089905012</v>
      </c>
      <c r="M162" s="132">
        <v>16404.448775987188</v>
      </c>
      <c r="N162" s="132">
        <v>449605.79398898501</v>
      </c>
      <c r="O162" s="132">
        <v>2884</v>
      </c>
      <c r="P162" s="132">
        <v>0</v>
      </c>
      <c r="Q162" s="133">
        <f t="shared" si="10"/>
        <v>5704460.7346912641</v>
      </c>
      <c r="R162" s="132">
        <v>5468120.7346912641</v>
      </c>
      <c r="S162" s="132">
        <v>236340</v>
      </c>
      <c r="T162" s="133">
        <f>SUM(TableC[[#This Row],[State &amp; Local Funding]:[Federal 
Funding]])</f>
        <v>5704460.7346912641</v>
      </c>
      <c r="U162" s="121">
        <f>IFERROR(TableC[[#This Row],[State &amp; Local Funding]]/SUM(TableB[[#This Row],[K-12 Enrollment]:[Pre-K
Enrollment]]),"")</f>
        <v>11560.508952835653</v>
      </c>
      <c r="V162" s="121">
        <f>IFERROR(TableC[[#This Row],[Federal 
Funding]]/SUM(TableB[[#This Row],[K-12 Enrollment]:[Pre-K
Enrollment]]),"")</f>
        <v>499.66173361522198</v>
      </c>
      <c r="W162" s="65">
        <f>IFERROR(CentralCostperPupil*SUM(TableB[[#This Row],[K-12 Enrollment]:[Pre-K
Enrollment]]),"")</f>
        <v>3156801.7942543831</v>
      </c>
      <c r="X162" s="65">
        <f t="shared" si="11"/>
        <v>8861262.5289456472</v>
      </c>
      <c r="Y162" s="131">
        <f>IFERROR(TableC[[#This Row],[Total School Allocation w/ Central District Costs]]/SUM(TableB[[#This Row],[K-12 Enrollment]:[Pre-K
Enrollment]]),"")</f>
        <v>18734.170251470714</v>
      </c>
    </row>
    <row r="163" spans="1:25" s="3" customFormat="1" ht="15" x14ac:dyDescent="0.3">
      <c r="A163" s="156" t="str">
        <f>IF(ISBLANK(TableB[[#This Row],[BEDS Code]]),"",TableB[[#This Row],[BEDS Code]])</f>
        <v>331400010196</v>
      </c>
      <c r="B163" s="134" t="str">
        <f>IF(ISBLANK(TableB[[#This Row],[School Name]]),"",TableB[[#This Row],[School Name]])</f>
        <v>P.S. 196 Ten Eyck</v>
      </c>
      <c r="C163" s="156" t="str">
        <f>IF(ISBLANK(TableB[[#This Row],[Local School Code]]),"",TableB[[#This Row],[Local School Code]])</f>
        <v>K196</v>
      </c>
      <c r="D163" s="132">
        <v>2435751</v>
      </c>
      <c r="E163" s="132">
        <v>1605945</v>
      </c>
      <c r="F163" s="65">
        <f>IFERROR(SUM(TableC[[#This Row],[Classroom Teachers]:[All Other Salaries]])*'Part-A'!$C$92,0)</f>
        <v>2460806.8506786544</v>
      </c>
      <c r="G163" s="16">
        <v>0</v>
      </c>
      <c r="H163" s="16">
        <v>93762</v>
      </c>
      <c r="I163" s="133">
        <f t="shared" si="9"/>
        <v>6596264.8506786544</v>
      </c>
      <c r="J163" s="132">
        <v>3102364.2987457966</v>
      </c>
      <c r="K163" s="132">
        <v>480421.12065475504</v>
      </c>
      <c r="L163" s="132">
        <v>2478558.5863406272</v>
      </c>
      <c r="M163" s="132">
        <v>0</v>
      </c>
      <c r="N163" s="132">
        <v>469166.25317704643</v>
      </c>
      <c r="O163" s="132">
        <v>1838</v>
      </c>
      <c r="P163" s="132">
        <v>63916.591760429677</v>
      </c>
      <c r="Q163" s="133">
        <f t="shared" si="10"/>
        <v>6596264.8506786553</v>
      </c>
      <c r="R163" s="132">
        <v>5948183.8506786553</v>
      </c>
      <c r="S163" s="132">
        <v>648081</v>
      </c>
      <c r="T163" s="133">
        <f>SUM(TableC[[#This Row],[State &amp; Local Funding]:[Federal 
Funding]])</f>
        <v>6596264.8506786553</v>
      </c>
      <c r="U163" s="121">
        <f>IFERROR(TableC[[#This Row],[State &amp; Local Funding]]/SUM(TableB[[#This Row],[K-12 Enrollment]:[Pre-K
Enrollment]]),"")</f>
        <v>20870.820528697037</v>
      </c>
      <c r="V163" s="121">
        <f>IFERROR(TableC[[#This Row],[Federal 
Funding]]/SUM(TableB[[#This Row],[K-12 Enrollment]:[Pre-K
Enrollment]]),"")</f>
        <v>2273.9684210526316</v>
      </c>
      <c r="W163" s="65">
        <f>IFERROR(CentralCostperPupil*SUM(TableB[[#This Row],[K-12 Enrollment]:[Pre-K
Enrollment]]),"")</f>
        <v>1902089.8760306535</v>
      </c>
      <c r="X163" s="65">
        <f t="shared" si="11"/>
        <v>8498354.7267093081</v>
      </c>
      <c r="Y163" s="131">
        <f>IFERROR(TableC[[#This Row],[Total School Allocation w/ Central District Costs]]/SUM(TableB[[#This Row],[K-12 Enrollment]:[Pre-K
Enrollment]]),"")</f>
        <v>29818.788514769501</v>
      </c>
    </row>
    <row r="164" spans="1:25" s="3" customFormat="1" ht="15" x14ac:dyDescent="0.3">
      <c r="A164" s="156" t="str">
        <f>IF(ISBLANK(TableB[[#This Row],[BEDS Code]]),"",TableB[[#This Row],[BEDS Code]])</f>
        <v>332200010197</v>
      </c>
      <c r="B164" s="134" t="str">
        <f>IF(ISBLANK(TableB[[#This Row],[School Name]]),"",TableB[[#This Row],[School Name]])</f>
        <v>P.S. 197 - The Kings Highway Academy</v>
      </c>
      <c r="C164" s="156" t="str">
        <f>IF(ISBLANK(TableB[[#This Row],[Local School Code]]),"",TableB[[#This Row],[Local School Code]])</f>
        <v>K197</v>
      </c>
      <c r="D164" s="132">
        <v>4633817</v>
      </c>
      <c r="E164" s="132">
        <v>2814332</v>
      </c>
      <c r="F164" s="65">
        <f>IFERROR(SUM(TableC[[#This Row],[Classroom Teachers]:[All Other Salaries]])*'Part-A'!$C$92,0)</f>
        <v>4534842.8194687003</v>
      </c>
      <c r="G164" s="16">
        <v>0</v>
      </c>
      <c r="H164" s="16">
        <v>29667</v>
      </c>
      <c r="I164" s="133">
        <f t="shared" si="9"/>
        <v>12012658.819468699</v>
      </c>
      <c r="J164" s="132">
        <v>6291354.759263061</v>
      </c>
      <c r="K164" s="132">
        <v>895059.87093412713</v>
      </c>
      <c r="L164" s="132">
        <v>4209427.3209700035</v>
      </c>
      <c r="M164" s="132">
        <v>45511.51886105731</v>
      </c>
      <c r="N164" s="132">
        <v>472026.79738138703</v>
      </c>
      <c r="O164" s="132">
        <v>3719</v>
      </c>
      <c r="P164" s="132">
        <v>95559.552059063659</v>
      </c>
      <c r="Q164" s="133">
        <f t="shared" si="10"/>
        <v>12012658.819468699</v>
      </c>
      <c r="R164" s="132">
        <v>11341525.819468699</v>
      </c>
      <c r="S164" s="132">
        <v>671133</v>
      </c>
      <c r="T164" s="133">
        <f>SUM(TableC[[#This Row],[State &amp; Local Funding]:[Federal 
Funding]])</f>
        <v>12012658.819468699</v>
      </c>
      <c r="U164" s="121">
        <f>IFERROR(TableC[[#This Row],[State &amp; Local Funding]]/SUM(TableB[[#This Row],[K-12 Enrollment]:[Pre-K
Enrollment]]),"")</f>
        <v>15367.921164591733</v>
      </c>
      <c r="V164" s="121">
        <f>IFERROR(TableC[[#This Row],[Federal 
Funding]]/SUM(TableB[[#This Row],[K-12 Enrollment]:[Pre-K
Enrollment]]),"")</f>
        <v>909.39430894308941</v>
      </c>
      <c r="W164" s="65">
        <f>IFERROR(CentralCostperPupil*SUM(TableB[[#This Row],[K-12 Enrollment]:[Pre-K
Enrollment]]),"")</f>
        <v>4925411.6789846402</v>
      </c>
      <c r="X164" s="65">
        <f t="shared" si="11"/>
        <v>16938070.498453341</v>
      </c>
      <c r="Y164" s="131">
        <f>IFERROR(TableC[[#This Row],[Total School Allocation w/ Central District Costs]]/SUM(TableB[[#This Row],[K-12 Enrollment]:[Pre-K
Enrollment]]),"")</f>
        <v>22951.315038554661</v>
      </c>
    </row>
    <row r="165" spans="1:25" s="3" customFormat="1" ht="15" x14ac:dyDescent="0.3">
      <c r="A165" s="156" t="str">
        <f>IF(ISBLANK(TableB[[#This Row],[BEDS Code]]),"",TableB[[#This Row],[BEDS Code]])</f>
        <v>332200010198</v>
      </c>
      <c r="B165" s="134" t="str">
        <f>IF(ISBLANK(TableB[[#This Row],[School Name]]),"",TableB[[#This Row],[School Name]])</f>
        <v>P.S. 198 Brooklyn</v>
      </c>
      <c r="C165" s="156" t="str">
        <f>IF(ISBLANK(TableB[[#This Row],[Local School Code]]),"",TableB[[#This Row],[Local School Code]])</f>
        <v>K198</v>
      </c>
      <c r="D165" s="132">
        <v>3050543</v>
      </c>
      <c r="E165" s="132">
        <v>1660252</v>
      </c>
      <c r="F165" s="65">
        <f>IFERROR(SUM(TableC[[#This Row],[Classroom Teachers]:[All Other Salaries]])*'Part-A'!$C$92,0)</f>
        <v>2868191.1277203313</v>
      </c>
      <c r="G165" s="16">
        <v>0</v>
      </c>
      <c r="H165" s="16">
        <v>16744</v>
      </c>
      <c r="I165" s="133">
        <f t="shared" si="9"/>
        <v>7595730.1277203318</v>
      </c>
      <c r="J165" s="132">
        <v>3913705.2500174339</v>
      </c>
      <c r="K165" s="132">
        <v>455595.04672928213</v>
      </c>
      <c r="L165" s="132">
        <v>2649594.1603034083</v>
      </c>
      <c r="M165" s="132">
        <v>32542.503337805865</v>
      </c>
      <c r="N165" s="132">
        <v>465388.6616181084</v>
      </c>
      <c r="O165" s="132">
        <v>2249</v>
      </c>
      <c r="P165" s="132">
        <v>76655.505714293002</v>
      </c>
      <c r="Q165" s="133">
        <f t="shared" si="10"/>
        <v>7595730.1277203308</v>
      </c>
      <c r="R165" s="132">
        <v>6676473.1277203308</v>
      </c>
      <c r="S165" s="132">
        <v>919257</v>
      </c>
      <c r="T165" s="133">
        <f>SUM(TableC[[#This Row],[State &amp; Local Funding]:[Federal 
Funding]])</f>
        <v>7595730.1277203308</v>
      </c>
      <c r="U165" s="121">
        <f>IFERROR(TableC[[#This Row],[State &amp; Local Funding]]/SUM(TableB[[#This Row],[K-12 Enrollment]:[Pre-K
Enrollment]]),"")</f>
        <v>18860.093581130877</v>
      </c>
      <c r="V165" s="121">
        <f>IFERROR(TableC[[#This Row],[Federal 
Funding]]/SUM(TableB[[#This Row],[K-12 Enrollment]:[Pre-K
Enrollment]]),"")</f>
        <v>2596.7711864406779</v>
      </c>
      <c r="W165" s="65">
        <f>IFERROR(CentralCostperPupil*SUM(TableB[[#This Row],[K-12 Enrollment]:[Pre-K
Enrollment]]),"")</f>
        <v>2362595.8460170222</v>
      </c>
      <c r="X165" s="65">
        <f t="shared" si="11"/>
        <v>9958325.9737373535</v>
      </c>
      <c r="Y165" s="131">
        <f>IFERROR(TableC[[#This Row],[Total School Allocation w/ Central District Costs]]/SUM(TableB[[#This Row],[K-12 Enrollment]:[Pre-K
Enrollment]]),"")</f>
        <v>28130.864332591394</v>
      </c>
    </row>
    <row r="166" spans="1:25" s="3" customFormat="1" ht="15" x14ac:dyDescent="0.3">
      <c r="A166" s="156" t="str">
        <f>IF(ISBLANK(TableB[[#This Row],[BEDS Code]]),"",TableB[[#This Row],[BEDS Code]])</f>
        <v>332100010199</v>
      </c>
      <c r="B166" s="134" t="str">
        <f>IF(ISBLANK(TableB[[#This Row],[School Name]]),"",TableB[[#This Row],[School Name]])</f>
        <v>P.S. 199 Frederick Wachtel</v>
      </c>
      <c r="C166" s="156" t="str">
        <f>IF(ISBLANK(TableB[[#This Row],[Local School Code]]),"",TableB[[#This Row],[Local School Code]])</f>
        <v>K199</v>
      </c>
      <c r="D166" s="132">
        <v>4721892</v>
      </c>
      <c r="E166" s="132">
        <v>2569120</v>
      </c>
      <c r="F166" s="65">
        <f>IFERROR(SUM(TableC[[#This Row],[Classroom Teachers]:[All Other Salaries]])*'Part-A'!$C$92,0)</f>
        <v>4439169.170066298</v>
      </c>
      <c r="G166" s="16">
        <v>0</v>
      </c>
      <c r="H166" s="16">
        <v>419820</v>
      </c>
      <c r="I166" s="133">
        <f t="shared" si="9"/>
        <v>12150001.170066297</v>
      </c>
      <c r="J166" s="132">
        <v>5819597.9235344417</v>
      </c>
      <c r="K166" s="132">
        <v>439286.19076952175</v>
      </c>
      <c r="L166" s="132">
        <v>5207844.9616855327</v>
      </c>
      <c r="M166" s="132">
        <v>31377.585054965839</v>
      </c>
      <c r="N166" s="132">
        <v>648648.50902183529</v>
      </c>
      <c r="O166" s="132">
        <v>3246</v>
      </c>
      <c r="P166" s="132">
        <v>0</v>
      </c>
      <c r="Q166" s="133">
        <f t="shared" si="10"/>
        <v>12150001.170066297</v>
      </c>
      <c r="R166" s="132">
        <v>11460904.170066297</v>
      </c>
      <c r="S166" s="132">
        <v>689097</v>
      </c>
      <c r="T166" s="133">
        <f>SUM(TableC[[#This Row],[State &amp; Local Funding]:[Federal 
Funding]])</f>
        <v>12150001.170066297</v>
      </c>
      <c r="U166" s="121">
        <f>IFERROR(TableC[[#This Row],[State &amp; Local Funding]]/SUM(TableB[[#This Row],[K-12 Enrollment]:[Pre-K
Enrollment]]),"")</f>
        <v>20320.752074585635</v>
      </c>
      <c r="V166" s="121">
        <f>IFERROR(TableC[[#This Row],[Federal 
Funding]]/SUM(TableB[[#This Row],[K-12 Enrollment]:[Pre-K
Enrollment]]),"")</f>
        <v>1221.8031914893618</v>
      </c>
      <c r="W166" s="65">
        <f>IFERROR(CentralCostperPupil*SUM(TableB[[#This Row],[K-12 Enrollment]:[Pre-K
Enrollment]]),"")</f>
        <v>3764135.7546711881</v>
      </c>
      <c r="X166" s="65">
        <f t="shared" si="11"/>
        <v>15914136.924737485</v>
      </c>
      <c r="Y166" s="131">
        <f>IFERROR(TableC[[#This Row],[Total School Allocation w/ Central District Costs]]/SUM(TableB[[#This Row],[K-12 Enrollment]:[Pre-K
Enrollment]]),"")</f>
        <v>28216.554831094832</v>
      </c>
    </row>
    <row r="167" spans="1:25" s="3" customFormat="1" ht="15" x14ac:dyDescent="0.3">
      <c r="A167" s="156" t="str">
        <f>IF(ISBLANK(TableB[[#This Row],[BEDS Code]]),"",TableB[[#This Row],[BEDS Code]])</f>
        <v>332000010200</v>
      </c>
      <c r="B167" s="134" t="str">
        <f>IF(ISBLANK(TableB[[#This Row],[School Name]]),"",TableB[[#This Row],[School Name]])</f>
        <v>P.S. 200 Benson School</v>
      </c>
      <c r="C167" s="156" t="str">
        <f>IF(ISBLANK(TableB[[#This Row],[Local School Code]]),"",TableB[[#This Row],[Local School Code]])</f>
        <v>K200</v>
      </c>
      <c r="D167" s="132">
        <v>7751348</v>
      </c>
      <c r="E167" s="132">
        <v>3253798</v>
      </c>
      <c r="F167" s="65">
        <f>IFERROR(SUM(TableC[[#This Row],[Classroom Teachers]:[All Other Salaries]])*'Part-A'!$C$92,0)</f>
        <v>6700538.2565929722</v>
      </c>
      <c r="G167" s="16">
        <v>0</v>
      </c>
      <c r="H167" s="16">
        <v>546499</v>
      </c>
      <c r="I167" s="133">
        <f t="shared" si="9"/>
        <v>18252183.256592974</v>
      </c>
      <c r="J167" s="132">
        <v>13013469.758931767</v>
      </c>
      <c r="K167" s="132">
        <v>313190.25405881944</v>
      </c>
      <c r="L167" s="132">
        <v>4006204.465905346</v>
      </c>
      <c r="M167" s="132">
        <v>24091.55800452457</v>
      </c>
      <c r="N167" s="132">
        <v>875014.40865666361</v>
      </c>
      <c r="O167" s="132">
        <v>8074</v>
      </c>
      <c r="P167" s="132">
        <v>12138.81103585486</v>
      </c>
      <c r="Q167" s="133">
        <f t="shared" si="10"/>
        <v>18252183.256592978</v>
      </c>
      <c r="R167" s="132">
        <v>16880410.256592978</v>
      </c>
      <c r="S167" s="132">
        <v>1371773</v>
      </c>
      <c r="T167" s="133">
        <f>SUM(TableC[[#This Row],[State &amp; Local Funding]:[Federal 
Funding]])</f>
        <v>18252183.256592978</v>
      </c>
      <c r="U167" s="121">
        <f>IFERROR(TableC[[#This Row],[State &amp; Local Funding]]/SUM(TableB[[#This Row],[K-12 Enrollment]:[Pre-K
Enrollment]]),"")</f>
        <v>12606.729093796101</v>
      </c>
      <c r="V167" s="121">
        <f>IFERROR(TableC[[#This Row],[Federal 
Funding]]/SUM(TableB[[#This Row],[K-12 Enrollment]:[Pre-K
Enrollment]]),"")</f>
        <v>1024.4757281553398</v>
      </c>
      <c r="W167" s="65">
        <f>IFERROR(CentralCostperPupil*SUM(TableB[[#This Row],[K-12 Enrollment]:[Pre-K
Enrollment]]),"")</f>
        <v>8936485.4175615627</v>
      </c>
      <c r="X167" s="65">
        <f t="shared" si="11"/>
        <v>27188668.674154542</v>
      </c>
      <c r="Y167" s="131">
        <f>IFERROR(TableC[[#This Row],[Total School Allocation w/ Central District Costs]]/SUM(TableB[[#This Row],[K-12 Enrollment]:[Pre-K
Enrollment]]),"")</f>
        <v>20305.20438697128</v>
      </c>
    </row>
    <row r="168" spans="1:25" s="3" customFormat="1" ht="15" x14ac:dyDescent="0.3">
      <c r="A168" s="156" t="str">
        <f>IF(ISBLANK(TableB[[#This Row],[BEDS Code]]),"",TableB[[#This Row],[BEDS Code]])</f>
        <v>332000010201</v>
      </c>
      <c r="B168" s="134" t="str">
        <f>IF(ISBLANK(TableB[[#This Row],[School Name]]),"",TableB[[#This Row],[School Name]])</f>
        <v>J.H.S. 201 The Dyker Heights</v>
      </c>
      <c r="C168" s="156" t="str">
        <f>IF(ISBLANK(TableB[[#This Row],[Local School Code]]),"",TableB[[#This Row],[Local School Code]])</f>
        <v>K201</v>
      </c>
      <c r="D168" s="132">
        <v>8506044</v>
      </c>
      <c r="E168" s="132">
        <v>3030822</v>
      </c>
      <c r="F168" s="65">
        <f>IFERROR(SUM(TableC[[#This Row],[Classroom Teachers]:[All Other Salaries]])*'Part-A'!$C$92,0)</f>
        <v>7024278.6414816072</v>
      </c>
      <c r="G168" s="16">
        <v>0</v>
      </c>
      <c r="H168" s="16">
        <v>994212</v>
      </c>
      <c r="I168" s="133">
        <f t="shared" si="9"/>
        <v>19555356.641481608</v>
      </c>
      <c r="J168" s="132">
        <v>14762972.02313064</v>
      </c>
      <c r="K168" s="132">
        <v>0</v>
      </c>
      <c r="L168" s="132">
        <v>3560252.944753428</v>
      </c>
      <c r="M168" s="132">
        <v>0</v>
      </c>
      <c r="N168" s="132">
        <v>877617.53605971369</v>
      </c>
      <c r="O168" s="132">
        <v>9862</v>
      </c>
      <c r="P168" s="132">
        <v>344652.13753782638</v>
      </c>
      <c r="Q168" s="133">
        <f t="shared" si="10"/>
        <v>19555356.641481608</v>
      </c>
      <c r="R168" s="132">
        <v>18309056.641481608</v>
      </c>
      <c r="S168" s="132">
        <v>1246300</v>
      </c>
      <c r="T168" s="133">
        <f>SUM(TableC[[#This Row],[State &amp; Local Funding]:[Federal 
Funding]])</f>
        <v>19555356.641481608</v>
      </c>
      <c r="U168" s="121">
        <f>IFERROR(TableC[[#This Row],[State &amp; Local Funding]]/SUM(TableB[[#This Row],[K-12 Enrollment]:[Pre-K
Enrollment]]),"")</f>
        <v>11464.656632111213</v>
      </c>
      <c r="V168" s="121">
        <f>IFERROR(TableC[[#This Row],[Federal 
Funding]]/SUM(TableB[[#This Row],[K-12 Enrollment]:[Pre-K
Enrollment]]),"")</f>
        <v>780.40075140889167</v>
      </c>
      <c r="W168" s="65">
        <f>IFERROR(CentralCostperPupil*SUM(TableB[[#This Row],[K-12 Enrollment]:[Pre-K
Enrollment]]),"")</f>
        <v>10658377.30533668</v>
      </c>
      <c r="X168" s="65">
        <f t="shared" si="11"/>
        <v>30213733.946818288</v>
      </c>
      <c r="Y168" s="131">
        <f>IFERROR(TableC[[#This Row],[Total School Allocation w/ Central District Costs]]/SUM(TableB[[#This Row],[K-12 Enrollment]:[Pre-K
Enrollment]]),"")</f>
        <v>18919.056948539943</v>
      </c>
    </row>
    <row r="169" spans="1:25" s="3" customFormat="1" ht="15" x14ac:dyDescent="0.3">
      <c r="A169" s="156" t="str">
        <f>IF(ISBLANK(TableB[[#This Row],[BEDS Code]]),"",TableB[[#This Row],[BEDS Code]])</f>
        <v>331900010202</v>
      </c>
      <c r="B169" s="134" t="str">
        <f>IF(ISBLANK(TableB[[#This Row],[School Name]]),"",TableB[[#This Row],[School Name]])</f>
        <v>P.S. 202 Ernest S. Jenkyns</v>
      </c>
      <c r="C169" s="156" t="str">
        <f>IF(ISBLANK(TableB[[#This Row],[Local School Code]]),"",TableB[[#This Row],[Local School Code]])</f>
        <v>K202</v>
      </c>
      <c r="D169" s="132">
        <v>2778105</v>
      </c>
      <c r="E169" s="132">
        <v>1872658</v>
      </c>
      <c r="F169" s="65">
        <f>IFERROR(SUM(TableC[[#This Row],[Classroom Teachers]:[All Other Salaries]])*'Part-A'!$C$92,0)</f>
        <v>2831640.3438761379</v>
      </c>
      <c r="G169" s="16">
        <v>0</v>
      </c>
      <c r="H169" s="16">
        <v>208662</v>
      </c>
      <c r="I169" s="133">
        <f t="shared" si="9"/>
        <v>7691065.3438761383</v>
      </c>
      <c r="J169" s="132">
        <v>3490134.4092428526</v>
      </c>
      <c r="K169" s="132">
        <v>755051.48331598449</v>
      </c>
      <c r="L169" s="132">
        <v>2907480.7828960675</v>
      </c>
      <c r="M169" s="132">
        <v>26036.258045378774</v>
      </c>
      <c r="N169" s="132">
        <v>434612.87416882179</v>
      </c>
      <c r="O169" s="132">
        <v>2542</v>
      </c>
      <c r="P169" s="132">
        <v>75207.536207033976</v>
      </c>
      <c r="Q169" s="133">
        <f t="shared" si="10"/>
        <v>7691065.3438761402</v>
      </c>
      <c r="R169" s="132">
        <v>6899958.3438761402</v>
      </c>
      <c r="S169" s="132">
        <v>791107</v>
      </c>
      <c r="T169" s="133">
        <f>SUM(TableC[[#This Row],[State &amp; Local Funding]:[Federal 
Funding]])</f>
        <v>7691065.3438761402</v>
      </c>
      <c r="U169" s="121">
        <f>IFERROR(TableC[[#This Row],[State &amp; Local Funding]]/SUM(TableB[[#This Row],[K-12 Enrollment]:[Pre-K
Enrollment]]),"")</f>
        <v>18449.086480952246</v>
      </c>
      <c r="V169" s="121">
        <f>IFERROR(TableC[[#This Row],[Federal 
Funding]]/SUM(TableB[[#This Row],[K-12 Enrollment]:[Pre-K
Enrollment]]),"")</f>
        <v>2115.2593582887703</v>
      </c>
      <c r="W169" s="65">
        <f>IFERROR(CentralCostperPupil*SUM(TableB[[#This Row],[K-12 Enrollment]:[Pre-K
Enrollment]]),"")</f>
        <v>2496075.8373174192</v>
      </c>
      <c r="X169" s="65">
        <f t="shared" si="11"/>
        <v>10187141.18119356</v>
      </c>
      <c r="Y169" s="131">
        <f>IFERROR(TableC[[#This Row],[Total School Allocation w/ Central District Costs]]/SUM(TableB[[#This Row],[K-12 Enrollment]:[Pre-K
Enrollment]]),"")</f>
        <v>27238.345404260857</v>
      </c>
    </row>
    <row r="170" spans="1:25" s="3" customFormat="1" ht="15" x14ac:dyDescent="0.3">
      <c r="A170" s="156" t="str">
        <f>IF(ISBLANK(TableB[[#This Row],[BEDS Code]]),"",TableB[[#This Row],[BEDS Code]])</f>
        <v>332200010203</v>
      </c>
      <c r="B170" s="134" t="str">
        <f>IF(ISBLANK(TableB[[#This Row],[School Name]]),"",TableB[[#This Row],[School Name]])</f>
        <v>P.S. 203 Floyd Bennett School</v>
      </c>
      <c r="C170" s="156" t="str">
        <f>IF(ISBLANK(TableB[[#This Row],[Local School Code]]),"",TableB[[#This Row],[Local School Code]])</f>
        <v>K203</v>
      </c>
      <c r="D170" s="132">
        <v>4742267</v>
      </c>
      <c r="E170" s="132">
        <v>2621908</v>
      </c>
      <c r="F170" s="65">
        <f>IFERROR(SUM(TableC[[#This Row],[Classroom Teachers]:[All Other Salaries]])*'Part-A'!$C$92,0)</f>
        <v>4483714.8290214008</v>
      </c>
      <c r="G170" s="16">
        <v>0</v>
      </c>
      <c r="H170" s="16">
        <v>79973</v>
      </c>
      <c r="I170" s="133">
        <f t="shared" si="9"/>
        <v>11927862.829021402</v>
      </c>
      <c r="J170" s="132">
        <v>5952746.4797821762</v>
      </c>
      <c r="K170" s="132">
        <v>1219634.6768189636</v>
      </c>
      <c r="L170" s="132">
        <v>4232027.4275638498</v>
      </c>
      <c r="M170" s="132">
        <v>49444.649060228257</v>
      </c>
      <c r="N170" s="132">
        <v>469111.5521067722</v>
      </c>
      <c r="O170" s="132">
        <v>4018</v>
      </c>
      <c r="P170" s="132">
        <v>880.04368941187658</v>
      </c>
      <c r="Q170" s="133">
        <f t="shared" si="10"/>
        <v>11927862.829021402</v>
      </c>
      <c r="R170" s="132">
        <v>11166217.829021402</v>
      </c>
      <c r="S170" s="132">
        <v>761645</v>
      </c>
      <c r="T170" s="133">
        <f>SUM(TableC[[#This Row],[State &amp; Local Funding]:[Federal 
Funding]])</f>
        <v>11927862.829021402</v>
      </c>
      <c r="U170" s="121">
        <f>IFERROR(TableC[[#This Row],[State &amp; Local Funding]]/SUM(TableB[[#This Row],[K-12 Enrollment]:[Pre-K
Enrollment]]),"")</f>
        <v>16229.967774740409</v>
      </c>
      <c r="V170" s="121">
        <f>IFERROR(TableC[[#This Row],[Federal 
Funding]]/SUM(TableB[[#This Row],[K-12 Enrollment]:[Pre-K
Enrollment]]),"")</f>
        <v>1107.0421511627908</v>
      </c>
      <c r="W170" s="65">
        <f>IFERROR(CentralCostperPupil*SUM(TableB[[#This Row],[K-12 Enrollment]:[Pre-K
Enrollment]]),"")</f>
        <v>4591711.7007336477</v>
      </c>
      <c r="X170" s="65">
        <f t="shared" si="11"/>
        <v>16519574.529755048</v>
      </c>
      <c r="Y170" s="131">
        <f>IFERROR(TableC[[#This Row],[Total School Allocation w/ Central District Costs]]/SUM(TableB[[#This Row],[K-12 Enrollment]:[Pre-K
Enrollment]]),"")</f>
        <v>24011.009490923036</v>
      </c>
    </row>
    <row r="171" spans="1:25" s="3" customFormat="1" ht="15" x14ac:dyDescent="0.3">
      <c r="A171" s="156" t="str">
        <f>IF(ISBLANK(TableB[[#This Row],[BEDS Code]]),"",TableB[[#This Row],[BEDS Code]])</f>
        <v>332000010204</v>
      </c>
      <c r="B171" s="134" t="str">
        <f>IF(ISBLANK(TableB[[#This Row],[School Name]]),"",TableB[[#This Row],[School Name]])</f>
        <v>P.S. 204 Vince Lombardi</v>
      </c>
      <c r="C171" s="156" t="str">
        <f>IF(ISBLANK(TableB[[#This Row],[Local School Code]]),"",TableB[[#This Row],[Local School Code]])</f>
        <v>K204</v>
      </c>
      <c r="D171" s="132">
        <v>6848789</v>
      </c>
      <c r="E171" s="132">
        <v>3528840</v>
      </c>
      <c r="F171" s="65">
        <f>IFERROR(SUM(TableC[[#This Row],[Classroom Teachers]:[All Other Salaries]])*'Part-A'!$C$92,0)</f>
        <v>6318471.3884966793</v>
      </c>
      <c r="G171" s="16">
        <v>0</v>
      </c>
      <c r="H171" s="16">
        <v>146882</v>
      </c>
      <c r="I171" s="133">
        <f t="shared" si="9"/>
        <v>16842982.388496678</v>
      </c>
      <c r="J171" s="132">
        <v>10630618.794065796</v>
      </c>
      <c r="K171" s="132">
        <v>245507.89583825867</v>
      </c>
      <c r="L171" s="132">
        <v>5079552.6476500528</v>
      </c>
      <c r="M171" s="132">
        <v>0</v>
      </c>
      <c r="N171" s="132">
        <v>867531.62401415047</v>
      </c>
      <c r="O171" s="132">
        <v>7121</v>
      </c>
      <c r="P171" s="132">
        <v>12650.426928419718</v>
      </c>
      <c r="Q171" s="133">
        <f t="shared" si="10"/>
        <v>16842982.388496678</v>
      </c>
      <c r="R171" s="132">
        <v>15681028.388496678</v>
      </c>
      <c r="S171" s="132">
        <v>1161954</v>
      </c>
      <c r="T171" s="133">
        <f>SUM(TableC[[#This Row],[State &amp; Local Funding]:[Federal 
Funding]])</f>
        <v>16842982.388496678</v>
      </c>
      <c r="U171" s="121">
        <f>IFERROR(TableC[[#This Row],[State &amp; Local Funding]]/SUM(TableB[[#This Row],[K-12 Enrollment]:[Pre-K
Enrollment]]),"")</f>
        <v>13541.475292311467</v>
      </c>
      <c r="V171" s="121">
        <f>IFERROR(TableC[[#This Row],[Federal 
Funding]]/SUM(TableB[[#This Row],[K-12 Enrollment]:[Pre-K
Enrollment]]),"")</f>
        <v>1003.4145077720207</v>
      </c>
      <c r="W171" s="65">
        <f>IFERROR(CentralCostperPupil*SUM(TableB[[#This Row],[K-12 Enrollment]:[Pre-K
Enrollment]]),"")</f>
        <v>7728491.4962929711</v>
      </c>
      <c r="X171" s="65">
        <f t="shared" si="11"/>
        <v>24571473.884789649</v>
      </c>
      <c r="Y171" s="131">
        <f>IFERROR(TableC[[#This Row],[Total School Allocation w/ Central District Costs]]/SUM(TableB[[#This Row],[K-12 Enrollment]:[Pre-K
Enrollment]]),"")</f>
        <v>21218.889365103325</v>
      </c>
    </row>
    <row r="172" spans="1:25" s="3" customFormat="1" ht="15" x14ac:dyDescent="0.3">
      <c r="A172" s="156" t="str">
        <f>IF(ISBLANK(TableB[[#This Row],[BEDS Code]]),"",TableB[[#This Row],[BEDS Code]])</f>
        <v>332000010205</v>
      </c>
      <c r="B172" s="134" t="str">
        <f>IF(ISBLANK(TableB[[#This Row],[School Name]]),"",TableB[[#This Row],[School Name]])</f>
        <v>P.S. 205 Clarion</v>
      </c>
      <c r="C172" s="156" t="str">
        <f>IF(ISBLANK(TableB[[#This Row],[Local School Code]]),"",TableB[[#This Row],[Local School Code]])</f>
        <v>K205</v>
      </c>
      <c r="D172" s="132">
        <v>8070589</v>
      </c>
      <c r="E172" s="132">
        <v>4721304</v>
      </c>
      <c r="F172" s="65">
        <f>IFERROR(SUM(TableC[[#This Row],[Classroom Teachers]:[All Other Salaries]])*'Part-A'!$C$92,0)</f>
        <v>7788408.115689137</v>
      </c>
      <c r="G172" s="16">
        <v>0</v>
      </c>
      <c r="H172" s="16">
        <v>409880</v>
      </c>
      <c r="I172" s="133">
        <f t="shared" si="9"/>
        <v>20990181.115689136</v>
      </c>
      <c r="J172" s="132">
        <v>11853551.067563619</v>
      </c>
      <c r="K172" s="132">
        <v>922989.76956170262</v>
      </c>
      <c r="L172" s="132">
        <v>7226696.5420713425</v>
      </c>
      <c r="M172" s="132">
        <v>64394.635085700182</v>
      </c>
      <c r="N172" s="132">
        <v>883843.80494092754</v>
      </c>
      <c r="O172" s="132">
        <v>7619</v>
      </c>
      <c r="P172" s="132">
        <v>31086.29646584329</v>
      </c>
      <c r="Q172" s="133">
        <f t="shared" si="10"/>
        <v>20990181.11568914</v>
      </c>
      <c r="R172" s="132">
        <v>19521421.11568914</v>
      </c>
      <c r="S172" s="132">
        <v>1468760</v>
      </c>
      <c r="T172" s="133">
        <f>SUM(TableC[[#This Row],[State &amp; Local Funding]:[Federal 
Funding]])</f>
        <v>20990181.11568914</v>
      </c>
      <c r="U172" s="121">
        <f>IFERROR(TableC[[#This Row],[State &amp; Local Funding]]/SUM(TableB[[#This Row],[K-12 Enrollment]:[Pre-K
Enrollment]]),"")</f>
        <v>15617.136892551312</v>
      </c>
      <c r="V172" s="121">
        <f>IFERROR(TableC[[#This Row],[Federal 
Funding]]/SUM(TableB[[#This Row],[K-12 Enrollment]:[Pre-K
Enrollment]]),"")</f>
        <v>1175.008</v>
      </c>
      <c r="W172" s="65">
        <f>IFERROR(CentralCostperPupil*SUM(TableB[[#This Row],[K-12 Enrollment]:[Pre-K
Enrollment]]),"")</f>
        <v>8342499.4562747963</v>
      </c>
      <c r="X172" s="65">
        <f t="shared" si="11"/>
        <v>29332680.571963936</v>
      </c>
      <c r="Y172" s="131">
        <f>IFERROR(TableC[[#This Row],[Total School Allocation w/ Central District Costs]]/SUM(TableB[[#This Row],[K-12 Enrollment]:[Pre-K
Enrollment]]),"")</f>
        <v>23466.14445757115</v>
      </c>
    </row>
    <row r="173" spans="1:25" s="3" customFormat="1" ht="15" x14ac:dyDescent="0.3">
      <c r="A173" s="156" t="str">
        <f>IF(ISBLANK(TableB[[#This Row],[BEDS Code]]),"",TableB[[#This Row],[BEDS Code]])</f>
        <v>332200010206</v>
      </c>
      <c r="B173" s="134" t="str">
        <f>IF(ISBLANK(TableB[[#This Row],[School Name]]),"",TableB[[#This Row],[School Name]])</f>
        <v>P.S. 206 Joseph F Lamb</v>
      </c>
      <c r="C173" s="156" t="str">
        <f>IF(ISBLANK(TableB[[#This Row],[Local School Code]]),"",TableB[[#This Row],[Local School Code]])</f>
        <v>K206</v>
      </c>
      <c r="D173" s="132">
        <v>8474914</v>
      </c>
      <c r="E173" s="132">
        <v>3574712</v>
      </c>
      <c r="F173" s="65">
        <f>IFERROR(SUM(TableC[[#This Row],[Classroom Teachers]:[All Other Salaries]])*'Part-A'!$C$92,0)</f>
        <v>7336475.135417318</v>
      </c>
      <c r="G173" s="16">
        <v>0</v>
      </c>
      <c r="H173" s="16">
        <v>616306</v>
      </c>
      <c r="I173" s="133">
        <f t="shared" si="9"/>
        <v>20002407.13541732</v>
      </c>
      <c r="J173" s="132">
        <v>13689492.719460532</v>
      </c>
      <c r="K173" s="132">
        <v>0</v>
      </c>
      <c r="L173" s="132">
        <v>5209599.6156620104</v>
      </c>
      <c r="M173" s="132">
        <v>0</v>
      </c>
      <c r="N173" s="132">
        <v>879548.16206939239</v>
      </c>
      <c r="O173" s="132">
        <v>9258</v>
      </c>
      <c r="P173" s="132">
        <v>214508.63822538484</v>
      </c>
      <c r="Q173" s="133">
        <f t="shared" si="10"/>
        <v>20002407.135417316</v>
      </c>
      <c r="R173" s="132">
        <v>18575589.135417316</v>
      </c>
      <c r="S173" s="132">
        <v>1426818</v>
      </c>
      <c r="T173" s="133">
        <f>SUM(TableC[[#This Row],[State &amp; Local Funding]:[Federal 
Funding]])</f>
        <v>20002407.135417316</v>
      </c>
      <c r="U173" s="121">
        <f>IFERROR(TableC[[#This Row],[State &amp; Local Funding]]/SUM(TableB[[#This Row],[K-12 Enrollment]:[Pre-K
Enrollment]]),"")</f>
        <v>12508.814232604253</v>
      </c>
      <c r="V173" s="121">
        <f>IFERROR(TableC[[#This Row],[Federal 
Funding]]/SUM(TableB[[#This Row],[K-12 Enrollment]:[Pre-K
Enrollment]]),"")</f>
        <v>960.82020202020203</v>
      </c>
      <c r="W173" s="65">
        <f>IFERROR(CentralCostperPupil*SUM(TableB[[#This Row],[K-12 Enrollment]:[Pre-K
Enrollment]]),"")</f>
        <v>9910889.3540544584</v>
      </c>
      <c r="X173" s="65">
        <f t="shared" si="11"/>
        <v>29913296.489471775</v>
      </c>
      <c r="Y173" s="131">
        <f>IFERROR(TableC[[#This Row],[Total School Allocation w/ Central District Costs]]/SUM(TableB[[#This Row],[K-12 Enrollment]:[Pre-K
Enrollment]]),"")</f>
        <v>20143.633999644291</v>
      </c>
    </row>
    <row r="174" spans="1:25" s="3" customFormat="1" ht="15" x14ac:dyDescent="0.3">
      <c r="A174" s="156" t="str">
        <f>IF(ISBLANK(TableB[[#This Row],[BEDS Code]]),"",TableB[[#This Row],[BEDS Code]])</f>
        <v>332200010207</v>
      </c>
      <c r="B174" s="134" t="str">
        <f>IF(ISBLANK(TableB[[#This Row],[School Name]]),"",TableB[[#This Row],[School Name]])</f>
        <v>P.S. 207 Elizabeth G. Leary</v>
      </c>
      <c r="C174" s="156" t="str">
        <f>IF(ISBLANK(TableB[[#This Row],[Local School Code]]),"",TableB[[#This Row],[Local School Code]])</f>
        <v>K207</v>
      </c>
      <c r="D174" s="132">
        <v>7436609</v>
      </c>
      <c r="E174" s="132">
        <v>3495448</v>
      </c>
      <c r="F174" s="65">
        <f>IFERROR(SUM(TableC[[#This Row],[Classroom Teachers]:[All Other Salaries]])*'Part-A'!$C$92,0)</f>
        <v>6656037.6529084668</v>
      </c>
      <c r="G174" s="16">
        <v>0</v>
      </c>
      <c r="H174" s="16">
        <v>58310</v>
      </c>
      <c r="I174" s="133">
        <f t="shared" si="9"/>
        <v>17646404.652908467</v>
      </c>
      <c r="J174" s="132">
        <v>9482063.6159566063</v>
      </c>
      <c r="K174" s="132">
        <v>226761.5287616023</v>
      </c>
      <c r="L174" s="132">
        <v>6961438.4063367359</v>
      </c>
      <c r="M174" s="132">
        <v>17443.194520123252</v>
      </c>
      <c r="N174" s="132">
        <v>922573.7715500904</v>
      </c>
      <c r="O174" s="132">
        <v>7538</v>
      </c>
      <c r="P174" s="132">
        <v>28586.135783309364</v>
      </c>
      <c r="Q174" s="133">
        <f t="shared" si="10"/>
        <v>17646404.65290847</v>
      </c>
      <c r="R174" s="132">
        <v>17160175.65290847</v>
      </c>
      <c r="S174" s="132">
        <v>486229</v>
      </c>
      <c r="T174" s="133">
        <f>SUM(TableC[[#This Row],[State &amp; Local Funding]:[Federal 
Funding]])</f>
        <v>17646404.65290847</v>
      </c>
      <c r="U174" s="121">
        <f>IFERROR(TableC[[#This Row],[State &amp; Local Funding]]/SUM(TableB[[#This Row],[K-12 Enrollment]:[Pre-K
Enrollment]]),"")</f>
        <v>14288.239511164422</v>
      </c>
      <c r="V174" s="121">
        <f>IFERROR(TableC[[#This Row],[Federal 
Funding]]/SUM(TableB[[#This Row],[K-12 Enrollment]:[Pre-K
Enrollment]]),"")</f>
        <v>404.85345545378851</v>
      </c>
      <c r="W174" s="65">
        <f>IFERROR(CentralCostperPupil*SUM(TableB[[#This Row],[K-12 Enrollment]:[Pre-K
Enrollment]]),"")</f>
        <v>8015473.477588824</v>
      </c>
      <c r="X174" s="65">
        <f t="shared" si="11"/>
        <v>25661878.130497295</v>
      </c>
      <c r="Y174" s="131">
        <f>IFERROR(TableC[[#This Row],[Total School Allocation w/ Central District Costs]]/SUM(TableB[[#This Row],[K-12 Enrollment]:[Pre-K
Enrollment]]),"")</f>
        <v>21367.092531638049</v>
      </c>
    </row>
    <row r="175" spans="1:25" s="3" customFormat="1" ht="15" x14ac:dyDescent="0.3">
      <c r="A175" s="156" t="str">
        <f>IF(ISBLANK(TableB[[#This Row],[BEDS Code]]),"",TableB[[#This Row],[BEDS Code]])</f>
        <v>331800010208</v>
      </c>
      <c r="B175" s="134" t="str">
        <f>IF(ISBLANK(TableB[[#This Row],[School Name]]),"",TableB[[#This Row],[School Name]])</f>
        <v>P.S. 208 Elsa Ebeling</v>
      </c>
      <c r="C175" s="156" t="str">
        <f>IF(ISBLANK(TableB[[#This Row],[Local School Code]]),"",TableB[[#This Row],[Local School Code]])</f>
        <v>K208</v>
      </c>
      <c r="D175" s="132">
        <v>2758370</v>
      </c>
      <c r="E175" s="132">
        <v>1610165</v>
      </c>
      <c r="F175" s="65">
        <f>IFERROR(SUM(TableC[[#This Row],[Classroom Teachers]:[All Other Salaries]])*'Part-A'!$C$92,0)</f>
        <v>2659804.4126598029</v>
      </c>
      <c r="G175" s="16">
        <v>0</v>
      </c>
      <c r="H175" s="16">
        <v>42613</v>
      </c>
      <c r="I175" s="133">
        <f t="shared" si="9"/>
        <v>7070952.4126598034</v>
      </c>
      <c r="J175" s="132">
        <v>2734677.0137521541</v>
      </c>
      <c r="K175" s="132">
        <v>489251.09544268547</v>
      </c>
      <c r="L175" s="132">
        <v>3288906.6768031023</v>
      </c>
      <c r="M175" s="132">
        <v>0</v>
      </c>
      <c r="N175" s="132">
        <v>446360.73343771673</v>
      </c>
      <c r="O175" s="132">
        <v>2218</v>
      </c>
      <c r="P175" s="132">
        <v>109538.89322414555</v>
      </c>
      <c r="Q175" s="133">
        <f t="shared" si="10"/>
        <v>7070952.4126598043</v>
      </c>
      <c r="R175" s="132">
        <v>6425103.4126598043</v>
      </c>
      <c r="S175" s="132">
        <v>645849</v>
      </c>
      <c r="T175" s="133">
        <f>SUM(TableC[[#This Row],[State &amp; Local Funding]:[Federal 
Funding]])</f>
        <v>7070952.4126598043</v>
      </c>
      <c r="U175" s="121">
        <f>IFERROR(TableC[[#This Row],[State &amp; Local Funding]]/SUM(TableB[[#This Row],[K-12 Enrollment]:[Pre-K
Enrollment]]),"")</f>
        <v>19294.604842822235</v>
      </c>
      <c r="V175" s="121">
        <f>IFERROR(TableC[[#This Row],[Federal 
Funding]]/SUM(TableB[[#This Row],[K-12 Enrollment]:[Pre-K
Enrollment]]),"")</f>
        <v>1939.4864864864865</v>
      </c>
      <c r="W175" s="65">
        <f>IFERROR(CentralCostperPupil*SUM(TableB[[#This Row],[K-12 Enrollment]:[Pre-K
Enrollment]]),"")</f>
        <v>2222441.8551516058</v>
      </c>
      <c r="X175" s="65">
        <f t="shared" si="11"/>
        <v>9293394.2678114101</v>
      </c>
      <c r="Y175" s="131">
        <f>IFERROR(TableC[[#This Row],[Total School Allocation w/ Central District Costs]]/SUM(TableB[[#This Row],[K-12 Enrollment]:[Pre-K
Enrollment]]),"")</f>
        <v>27908.090894328558</v>
      </c>
    </row>
    <row r="176" spans="1:25" s="3" customFormat="1" ht="15" x14ac:dyDescent="0.3">
      <c r="A176" s="156" t="str">
        <f>IF(ISBLANK(TableB[[#This Row],[BEDS Code]]),"",TableB[[#This Row],[BEDS Code]])</f>
        <v>332100010209</v>
      </c>
      <c r="B176" s="134" t="str">
        <f>IF(ISBLANK(TableB[[#This Row],[School Name]]),"",TableB[[#This Row],[School Name]])</f>
        <v>P.S. 209 Margaret Mead</v>
      </c>
      <c r="C176" s="156" t="str">
        <f>IF(ISBLANK(TableB[[#This Row],[Local School Code]]),"",TableB[[#This Row],[Local School Code]])</f>
        <v>K209</v>
      </c>
      <c r="D176" s="132">
        <v>5136483</v>
      </c>
      <c r="E176" s="132">
        <v>2904356</v>
      </c>
      <c r="F176" s="65">
        <f>IFERROR(SUM(TableC[[#This Row],[Classroom Teachers]:[All Other Salaries]])*'Part-A'!$C$92,0)</f>
        <v>4895705.094199094</v>
      </c>
      <c r="G176" s="16">
        <v>0</v>
      </c>
      <c r="H176" s="16">
        <v>117531</v>
      </c>
      <c r="I176" s="133">
        <f t="shared" si="9"/>
        <v>13054075.094199095</v>
      </c>
      <c r="J176" s="132">
        <v>6281725.3845031289</v>
      </c>
      <c r="K176" s="132">
        <v>460786.07104130602</v>
      </c>
      <c r="L176" s="132">
        <v>5490768.6084029181</v>
      </c>
      <c r="M176" s="132">
        <v>32913.290788664715</v>
      </c>
      <c r="N176" s="132">
        <v>707413.54704643902</v>
      </c>
      <c r="O176" s="132">
        <v>4342</v>
      </c>
      <c r="P176" s="132">
        <v>76126.192416639416</v>
      </c>
      <c r="Q176" s="133">
        <f t="shared" si="10"/>
        <v>13054075.094199099</v>
      </c>
      <c r="R176" s="132">
        <v>12157302.094199099</v>
      </c>
      <c r="S176" s="132">
        <v>896773</v>
      </c>
      <c r="T176" s="133">
        <f>SUM(TableC[[#This Row],[State &amp; Local Funding]:[Federal 
Funding]])</f>
        <v>13054075.094199099</v>
      </c>
      <c r="U176" s="121">
        <f>IFERROR(TableC[[#This Row],[State &amp; Local Funding]]/SUM(TableB[[#This Row],[K-12 Enrollment]:[Pre-K
Enrollment]]),"")</f>
        <v>17003.21971216657</v>
      </c>
      <c r="V176" s="121">
        <f>IFERROR(TableC[[#This Row],[Federal 
Funding]]/SUM(TableB[[#This Row],[K-12 Enrollment]:[Pre-K
Enrollment]]),"")</f>
        <v>1254.2279720279721</v>
      </c>
      <c r="W176" s="65">
        <f>IFERROR(CentralCostperPupil*SUM(TableB[[#This Row],[K-12 Enrollment]:[Pre-K
Enrollment]]),"")</f>
        <v>4771909.6889891839</v>
      </c>
      <c r="X176" s="65">
        <f t="shared" si="11"/>
        <v>17825984.783188283</v>
      </c>
      <c r="Y176" s="131">
        <f>IFERROR(TableC[[#This Row],[Total School Allocation w/ Central District Costs]]/SUM(TableB[[#This Row],[K-12 Enrollment]:[Pre-K
Enrollment]]),"")</f>
        <v>24931.447249214383</v>
      </c>
    </row>
    <row r="177" spans="1:25" s="3" customFormat="1" ht="15" x14ac:dyDescent="0.3">
      <c r="A177" s="156" t="str">
        <f>IF(ISBLANK(TableB[[#This Row],[BEDS Code]]),"",TableB[[#This Row],[BEDS Code]])</f>
        <v>331800010211</v>
      </c>
      <c r="B177" s="134" t="str">
        <f>IF(ISBLANK(TableB[[#This Row],[School Name]]),"",TableB[[#This Row],[School Name]])</f>
        <v>I.S. 211 John Wilson</v>
      </c>
      <c r="C177" s="156" t="str">
        <f>IF(ISBLANK(TableB[[#This Row],[Local School Code]]),"",TableB[[#This Row],[Local School Code]])</f>
        <v>K211</v>
      </c>
      <c r="D177" s="132">
        <v>3337489</v>
      </c>
      <c r="E177" s="132">
        <v>2388097</v>
      </c>
      <c r="F177" s="65">
        <f>IFERROR(SUM(TableC[[#This Row],[Classroom Teachers]:[All Other Salaries]])*'Part-A'!$C$92,0)</f>
        <v>3486051.7102102172</v>
      </c>
      <c r="G177" s="16">
        <v>0</v>
      </c>
      <c r="H177" s="16">
        <v>118047</v>
      </c>
      <c r="I177" s="133">
        <f t="shared" si="9"/>
        <v>9329684.7102102172</v>
      </c>
      <c r="J177" s="132">
        <v>4890588.6450271085</v>
      </c>
      <c r="K177" s="132">
        <v>0</v>
      </c>
      <c r="L177" s="132">
        <v>3732435.8254266237</v>
      </c>
      <c r="M177" s="132">
        <v>0</v>
      </c>
      <c r="N177" s="132">
        <v>526145.4621426973</v>
      </c>
      <c r="O177" s="132">
        <v>3227</v>
      </c>
      <c r="P177" s="132">
        <v>177287.77761378745</v>
      </c>
      <c r="Q177" s="133">
        <f t="shared" si="10"/>
        <v>9329684.7102102153</v>
      </c>
      <c r="R177" s="132">
        <v>8562283.7102102153</v>
      </c>
      <c r="S177" s="132">
        <v>767401</v>
      </c>
      <c r="T177" s="133">
        <f>SUM(TableC[[#This Row],[State &amp; Local Funding]:[Federal 
Funding]])</f>
        <v>9329684.7102102153</v>
      </c>
      <c r="U177" s="121">
        <f>IFERROR(TableC[[#This Row],[State &amp; Local Funding]]/SUM(TableB[[#This Row],[K-12 Enrollment]:[Pre-K
Enrollment]]),"")</f>
        <v>17801.005634532674</v>
      </c>
      <c r="V177" s="121">
        <f>IFERROR(TableC[[#This Row],[Federal 
Funding]]/SUM(TableB[[#This Row],[K-12 Enrollment]:[Pre-K
Enrollment]]),"")</f>
        <v>1595.4282744282743</v>
      </c>
      <c r="W177" s="65">
        <f>IFERROR(CentralCostperPupil*SUM(TableB[[#This Row],[K-12 Enrollment]:[Pre-K
Enrollment]]),"")</f>
        <v>3210193.7907745414</v>
      </c>
      <c r="X177" s="65">
        <f t="shared" si="11"/>
        <v>12539878.500984756</v>
      </c>
      <c r="Y177" s="131">
        <f>IFERROR(TableC[[#This Row],[Total School Allocation w/ Central District Costs]]/SUM(TableB[[#This Row],[K-12 Enrollment]:[Pre-K
Enrollment]]),"")</f>
        <v>26070.433473980782</v>
      </c>
    </row>
    <row r="178" spans="1:25" s="3" customFormat="1" ht="15" x14ac:dyDescent="0.3">
      <c r="A178" s="156" t="str">
        <f>IF(ISBLANK(TableB[[#This Row],[BEDS Code]]),"",TableB[[#This Row],[BEDS Code]])</f>
        <v>332100010212</v>
      </c>
      <c r="B178" s="134" t="str">
        <f>IF(ISBLANK(TableB[[#This Row],[School Name]]),"",TableB[[#This Row],[School Name]])</f>
        <v>P.S. 212 Lady Deborah Moody</v>
      </c>
      <c r="C178" s="156" t="str">
        <f>IF(ISBLANK(TableB[[#This Row],[Local School Code]]),"",TableB[[#This Row],[Local School Code]])</f>
        <v>K212</v>
      </c>
      <c r="D178" s="132">
        <v>5112436</v>
      </c>
      <c r="E178" s="132">
        <v>2782028</v>
      </c>
      <c r="F178" s="65">
        <f>IFERROR(SUM(TableC[[#This Row],[Classroom Teachers]:[All Other Salaries]])*'Part-A'!$C$92,0)</f>
        <v>4806583.9423934929</v>
      </c>
      <c r="G178" s="16">
        <v>0</v>
      </c>
      <c r="H178" s="16">
        <v>82187</v>
      </c>
      <c r="I178" s="133">
        <f t="shared" si="9"/>
        <v>12783234.942393493</v>
      </c>
      <c r="J178" s="132">
        <v>6352553.6380889881</v>
      </c>
      <c r="K178" s="132">
        <v>649598.00332764804</v>
      </c>
      <c r="L178" s="132">
        <v>5130632.9371997835</v>
      </c>
      <c r="M178" s="132">
        <v>79219.268698493674</v>
      </c>
      <c r="N178" s="132">
        <v>436091.41192123404</v>
      </c>
      <c r="O178" s="132">
        <v>4018</v>
      </c>
      <c r="P178" s="132">
        <v>131121.68315734543</v>
      </c>
      <c r="Q178" s="133">
        <f t="shared" si="10"/>
        <v>12783234.942393493</v>
      </c>
      <c r="R178" s="132">
        <v>11836234.942393493</v>
      </c>
      <c r="S178" s="132">
        <v>947000</v>
      </c>
      <c r="T178" s="133">
        <f>SUM(TableC[[#This Row],[State &amp; Local Funding]:[Federal 
Funding]])</f>
        <v>12783234.942393493</v>
      </c>
      <c r="U178" s="121">
        <f>IFERROR(TableC[[#This Row],[State &amp; Local Funding]]/SUM(TableB[[#This Row],[K-12 Enrollment]:[Pre-K
Enrollment]]),"")</f>
        <v>17079.70410157791</v>
      </c>
      <c r="V178" s="121">
        <f>IFERROR(TableC[[#This Row],[Federal 
Funding]]/SUM(TableB[[#This Row],[K-12 Enrollment]:[Pre-K
Enrollment]]),"")</f>
        <v>1366.5223665223666</v>
      </c>
      <c r="W178" s="65">
        <f>IFERROR(CentralCostperPupil*SUM(TableB[[#This Row],[K-12 Enrollment]:[Pre-K
Enrollment]]),"")</f>
        <v>4625081.6985587468</v>
      </c>
      <c r="X178" s="65">
        <f t="shared" si="11"/>
        <v>17408316.640952241</v>
      </c>
      <c r="Y178" s="131">
        <f>IFERROR(TableC[[#This Row],[Total School Allocation w/ Central District Costs]]/SUM(TableB[[#This Row],[K-12 Enrollment]:[Pre-K
Enrollment]]),"")</f>
        <v>25120.226033120118</v>
      </c>
    </row>
    <row r="179" spans="1:25" s="3" customFormat="1" ht="15" x14ac:dyDescent="0.3">
      <c r="A179" s="156" t="str">
        <f>IF(ISBLANK(TableB[[#This Row],[BEDS Code]]),"",TableB[[#This Row],[BEDS Code]])</f>
        <v>331900010213</v>
      </c>
      <c r="B179" s="134" t="str">
        <f>IF(ISBLANK(TableB[[#This Row],[School Name]]),"",TableB[[#This Row],[School Name]])</f>
        <v>P.S. 213 New Lots</v>
      </c>
      <c r="C179" s="156" t="str">
        <f>IF(ISBLANK(TableB[[#This Row],[Local School Code]]),"",TableB[[#This Row],[Local School Code]])</f>
        <v>K213</v>
      </c>
      <c r="D179" s="132">
        <v>1516085</v>
      </c>
      <c r="E179" s="132">
        <v>1330754</v>
      </c>
      <c r="F179" s="65">
        <f>IFERROR(SUM(TableC[[#This Row],[Classroom Teachers]:[All Other Salaries]])*'Part-A'!$C$92,0)</f>
        <v>1733312.1823064303</v>
      </c>
      <c r="G179" s="16">
        <v>0</v>
      </c>
      <c r="H179" s="16">
        <v>28448</v>
      </c>
      <c r="I179" s="133">
        <f t="shared" si="9"/>
        <v>4608599.1823064303</v>
      </c>
      <c r="J179" s="132">
        <v>2235491.8985144612</v>
      </c>
      <c r="K179" s="132">
        <v>444716.52246743545</v>
      </c>
      <c r="L179" s="132">
        <v>1314230.7704415652</v>
      </c>
      <c r="M179" s="132">
        <v>15335.052498877085</v>
      </c>
      <c r="N179" s="132">
        <v>455101.64269653702</v>
      </c>
      <c r="O179" s="132">
        <v>1589</v>
      </c>
      <c r="P179" s="132">
        <v>142134.29568755438</v>
      </c>
      <c r="Q179" s="133">
        <f t="shared" si="10"/>
        <v>4608599.1823064303</v>
      </c>
      <c r="R179" s="132">
        <v>4096240.1823064303</v>
      </c>
      <c r="S179" s="132">
        <v>512359</v>
      </c>
      <c r="T179" s="133">
        <f>SUM(TableC[[#This Row],[State &amp; Local Funding]:[Federal 
Funding]])</f>
        <v>4608599.1823064303</v>
      </c>
      <c r="U179" s="121">
        <f>IFERROR(TableC[[#This Row],[State &amp; Local Funding]]/SUM(TableB[[#This Row],[K-12 Enrollment]:[Pre-K
Enrollment]]),"")</f>
        <v>16926.612323580292</v>
      </c>
      <c r="V179" s="121">
        <f>IFERROR(TableC[[#This Row],[Federal 
Funding]]/SUM(TableB[[#This Row],[K-12 Enrollment]:[Pre-K
Enrollment]]),"")</f>
        <v>2117.1859504132231</v>
      </c>
      <c r="W179" s="65">
        <f>IFERROR(CentralCostperPupil*SUM(TableB[[#This Row],[K-12 Enrollment]:[Pre-K
Enrollment]]),"")</f>
        <v>1615107.8947348006</v>
      </c>
      <c r="X179" s="65">
        <f t="shared" si="11"/>
        <v>6223707.0770412311</v>
      </c>
      <c r="Y179" s="131">
        <f>IFERROR(TableC[[#This Row],[Total School Allocation w/ Central District Costs]]/SUM(TableB[[#This Row],[K-12 Enrollment]:[Pre-K
Enrollment]]),"")</f>
        <v>25717.79783901335</v>
      </c>
    </row>
    <row r="180" spans="1:25" s="3" customFormat="1" ht="15" x14ac:dyDescent="0.3">
      <c r="A180" s="156" t="str">
        <f>IF(ISBLANK(TableB[[#This Row],[BEDS Code]]),"",TableB[[#This Row],[BEDS Code]])</f>
        <v>331900010214</v>
      </c>
      <c r="B180" s="134" t="str">
        <f>IF(ISBLANK(TableB[[#This Row],[School Name]]),"",TableB[[#This Row],[School Name]])</f>
        <v>P.S. 214 Michael Friedsam</v>
      </c>
      <c r="C180" s="156" t="str">
        <f>IF(ISBLANK(TableB[[#This Row],[Local School Code]]),"",TableB[[#This Row],[Local School Code]])</f>
        <v>K214</v>
      </c>
      <c r="D180" s="132">
        <v>6397335</v>
      </c>
      <c r="E180" s="132">
        <v>2147706</v>
      </c>
      <c r="F180" s="65">
        <f>IFERROR(SUM(TableC[[#This Row],[Classroom Teachers]:[All Other Salaries]])*'Part-A'!$C$92,0)</f>
        <v>5202691.0069757793</v>
      </c>
      <c r="G180" s="16">
        <v>0</v>
      </c>
      <c r="H180" s="16">
        <v>215682</v>
      </c>
      <c r="I180" s="133">
        <f t="shared" si="9"/>
        <v>13963414.006975779</v>
      </c>
      <c r="J180" s="132">
        <v>7860840.8400875432</v>
      </c>
      <c r="K180" s="132">
        <v>1473357.3022716728</v>
      </c>
      <c r="L180" s="132">
        <v>3579586.5532858404</v>
      </c>
      <c r="M180" s="132">
        <v>49111.91007572243</v>
      </c>
      <c r="N180" s="132">
        <v>875289.52286304277</v>
      </c>
      <c r="O180" s="132">
        <v>43054</v>
      </c>
      <c r="P180" s="132">
        <v>82173.878391957973</v>
      </c>
      <c r="Q180" s="133">
        <f t="shared" si="10"/>
        <v>13963414.006975781</v>
      </c>
      <c r="R180" s="132">
        <v>13080386.006975781</v>
      </c>
      <c r="S180" s="132">
        <v>883028</v>
      </c>
      <c r="T180" s="133">
        <f>SUM(TableC[[#This Row],[State &amp; Local Funding]:[Federal 
Funding]])</f>
        <v>13963414.006975781</v>
      </c>
      <c r="U180" s="121">
        <f>IFERROR(TableC[[#This Row],[State &amp; Local Funding]]/SUM(TableB[[#This Row],[K-12 Enrollment]:[Pre-K
Enrollment]]),"")</f>
        <v>14533.76222997309</v>
      </c>
      <c r="V180" s="121">
        <f>IFERROR(TableC[[#This Row],[Federal 
Funding]]/SUM(TableB[[#This Row],[K-12 Enrollment]:[Pre-K
Enrollment]]),"")</f>
        <v>981.14222222222224</v>
      </c>
      <c r="W180" s="65">
        <f>IFERROR(CentralCostperPupil*SUM(TableB[[#This Row],[K-12 Enrollment]:[Pre-K
Enrollment]]),"")</f>
        <v>6006599.6085178535</v>
      </c>
      <c r="X180" s="65">
        <f t="shared" si="11"/>
        <v>19970013.615493633</v>
      </c>
      <c r="Y180" s="131">
        <f>IFERROR(TableC[[#This Row],[Total School Allocation w/ Central District Costs]]/SUM(TableB[[#This Row],[K-12 Enrollment]:[Pre-K
Enrollment]]),"")</f>
        <v>22188.904017215147</v>
      </c>
    </row>
    <row r="181" spans="1:25" s="3" customFormat="1" ht="15" x14ac:dyDescent="0.3">
      <c r="A181" s="156" t="str">
        <f>IF(ISBLANK(TableB[[#This Row],[BEDS Code]]),"",TableB[[#This Row],[BEDS Code]])</f>
        <v>332100010215</v>
      </c>
      <c r="B181" s="134" t="str">
        <f>IF(ISBLANK(TableB[[#This Row],[School Name]]),"",TableB[[#This Row],[School Name]])</f>
        <v>P.S. 215 Morris H. Weiss</v>
      </c>
      <c r="C181" s="156" t="str">
        <f>IF(ISBLANK(TableB[[#This Row],[Local School Code]]),"",TableB[[#This Row],[Local School Code]])</f>
        <v>K215</v>
      </c>
      <c r="D181" s="132">
        <v>5094704</v>
      </c>
      <c r="E181" s="132">
        <v>2887691</v>
      </c>
      <c r="F181" s="65">
        <f>IFERROR(SUM(TableC[[#This Row],[Classroom Teachers]:[All Other Salaries]])*'Part-A'!$C$92,0)</f>
        <v>4860121.1721077086</v>
      </c>
      <c r="G181" s="16">
        <v>0</v>
      </c>
      <c r="H181" s="16">
        <v>86474</v>
      </c>
      <c r="I181" s="133">
        <f t="shared" si="9"/>
        <v>12928990.172107708</v>
      </c>
      <c r="J181" s="132">
        <v>8040859.8581210105</v>
      </c>
      <c r="K181" s="132">
        <v>409872.97476307268</v>
      </c>
      <c r="L181" s="132">
        <v>3399935.1551830601</v>
      </c>
      <c r="M181" s="132">
        <v>81974.594952614541</v>
      </c>
      <c r="N181" s="132">
        <v>937713.09717598755</v>
      </c>
      <c r="O181" s="132">
        <v>5383</v>
      </c>
      <c r="P181" s="132">
        <v>53251.49191196289</v>
      </c>
      <c r="Q181" s="133">
        <f t="shared" si="10"/>
        <v>12928990.172107708</v>
      </c>
      <c r="R181" s="132">
        <v>11918303.172107708</v>
      </c>
      <c r="S181" s="132">
        <v>1010687</v>
      </c>
      <c r="T181" s="133">
        <f>SUM(TableC[[#This Row],[State &amp; Local Funding]:[Federal 
Funding]])</f>
        <v>12928990.172107708</v>
      </c>
      <c r="U181" s="121">
        <f>IFERROR(TableC[[#This Row],[State &amp; Local Funding]]/SUM(TableB[[#This Row],[K-12 Enrollment]:[Pre-K
Enrollment]]),"")</f>
        <v>14071.196189029171</v>
      </c>
      <c r="V181" s="121">
        <f>IFERROR(TableC[[#This Row],[Federal 
Funding]]/SUM(TableB[[#This Row],[K-12 Enrollment]:[Pre-K
Enrollment]]),"")</f>
        <v>1193.2550177095632</v>
      </c>
      <c r="W181" s="65">
        <f>IFERROR(CentralCostperPupil*SUM(TableB[[#This Row],[K-12 Enrollment]:[Pre-K
Enrollment]]),"")</f>
        <v>5652877.6315718023</v>
      </c>
      <c r="X181" s="65">
        <f t="shared" si="11"/>
        <v>18581867.803679511</v>
      </c>
      <c r="Y181" s="131">
        <f>IFERROR(TableC[[#This Row],[Total School Allocation w/ Central District Costs]]/SUM(TableB[[#This Row],[K-12 Enrollment]:[Pre-K
Enrollment]]),"")</f>
        <v>21938.450771758573</v>
      </c>
    </row>
    <row r="182" spans="1:25" s="3" customFormat="1" ht="15" x14ac:dyDescent="0.3">
      <c r="A182" s="156" t="str">
        <f>IF(ISBLANK(TableB[[#This Row],[BEDS Code]]),"",TableB[[#This Row],[BEDS Code]])</f>
        <v>332100010216</v>
      </c>
      <c r="B182" s="134" t="str">
        <f>IF(ISBLANK(TableB[[#This Row],[School Name]]),"",TableB[[#This Row],[School Name]])</f>
        <v>P.S. 216 Arturo Toscanini</v>
      </c>
      <c r="C182" s="156" t="str">
        <f>IF(ISBLANK(TableB[[#This Row],[Local School Code]]),"",TableB[[#This Row],[Local School Code]])</f>
        <v>K216</v>
      </c>
      <c r="D182" s="132">
        <v>4627200</v>
      </c>
      <c r="E182" s="132">
        <v>2801582</v>
      </c>
      <c r="F182" s="65">
        <f>IFERROR(SUM(TableC[[#This Row],[Classroom Teachers]:[All Other Salaries]])*'Part-A'!$C$92,0)</f>
        <v>4523051.1245274944</v>
      </c>
      <c r="G182" s="16">
        <v>0</v>
      </c>
      <c r="H182" s="16">
        <v>258190</v>
      </c>
      <c r="I182" s="133">
        <f t="shared" si="9"/>
        <v>12210023.124527495</v>
      </c>
      <c r="J182" s="132">
        <v>6689770.3935111053</v>
      </c>
      <c r="K182" s="132">
        <v>1358513.9217682094</v>
      </c>
      <c r="L182" s="132">
        <v>3272461.8380603921</v>
      </c>
      <c r="M182" s="132">
        <v>174666.07565591263</v>
      </c>
      <c r="N182" s="132">
        <v>632999.1763583814</v>
      </c>
      <c r="O182" s="132">
        <v>4118</v>
      </c>
      <c r="P182" s="132">
        <v>77493.719173495178</v>
      </c>
      <c r="Q182" s="133">
        <f t="shared" si="10"/>
        <v>12210023.124527495</v>
      </c>
      <c r="R182" s="132">
        <v>11372057.124527495</v>
      </c>
      <c r="S182" s="132">
        <v>837966</v>
      </c>
      <c r="T182" s="133">
        <f>SUM(TableC[[#This Row],[State &amp; Local Funding]:[Federal 
Funding]])</f>
        <v>12210023.124527495</v>
      </c>
      <c r="U182" s="121">
        <f>IFERROR(TableC[[#This Row],[State &amp; Local Funding]]/SUM(TableB[[#This Row],[K-12 Enrollment]:[Pre-K
Enrollment]]),"")</f>
        <v>15409.291496649723</v>
      </c>
      <c r="V182" s="121">
        <f>IFERROR(TableC[[#This Row],[Federal 
Funding]]/SUM(TableB[[#This Row],[K-12 Enrollment]:[Pre-K
Enrollment]]),"")</f>
        <v>1135.4552845528456</v>
      </c>
      <c r="W182" s="65">
        <f>IFERROR(CentralCostperPupil*SUM(TableB[[#This Row],[K-12 Enrollment]:[Pre-K
Enrollment]]),"")</f>
        <v>4925411.6789846402</v>
      </c>
      <c r="X182" s="65">
        <f t="shared" si="11"/>
        <v>17135434.803512134</v>
      </c>
      <c r="Y182" s="131">
        <f>IFERROR(TableC[[#This Row],[Total School Allocation w/ Central District Costs]]/SUM(TableB[[#This Row],[K-12 Enrollment]:[Pre-K
Enrollment]]),"")</f>
        <v>23218.746346222404</v>
      </c>
    </row>
    <row r="183" spans="1:25" s="3" customFormat="1" ht="15" x14ac:dyDescent="0.3">
      <c r="A183" s="156" t="str">
        <f>IF(ISBLANK(TableB[[#This Row],[BEDS Code]]),"",TableB[[#This Row],[BEDS Code]])</f>
        <v>332200010217</v>
      </c>
      <c r="B183" s="134" t="str">
        <f>IF(ISBLANK(TableB[[#This Row],[School Name]]),"",TableB[[#This Row],[School Name]])</f>
        <v>P.S. 217 Colonel David Marcus School</v>
      </c>
      <c r="C183" s="156" t="str">
        <f>IF(ISBLANK(TableB[[#This Row],[Local School Code]]),"",TableB[[#This Row],[Local School Code]])</f>
        <v>K217</v>
      </c>
      <c r="D183" s="132">
        <v>7322177</v>
      </c>
      <c r="E183" s="132">
        <v>3397874</v>
      </c>
      <c r="F183" s="65">
        <f>IFERROR(SUM(TableC[[#This Row],[Classroom Teachers]:[All Other Salaries]])*'Part-A'!$C$92,0)</f>
        <v>6526956.7380685136</v>
      </c>
      <c r="G183" s="16">
        <v>0</v>
      </c>
      <c r="H183" s="16">
        <v>202614</v>
      </c>
      <c r="I183" s="133">
        <f t="shared" si="9"/>
        <v>17449621.738068514</v>
      </c>
      <c r="J183" s="132">
        <v>10796001.681697527</v>
      </c>
      <c r="K183" s="132">
        <v>665359.09548046242</v>
      </c>
      <c r="L183" s="132">
        <v>4918189.2084435504</v>
      </c>
      <c r="M183" s="132">
        <v>46420.402010264821</v>
      </c>
      <c r="N183" s="132">
        <v>830392.8150079645</v>
      </c>
      <c r="O183" s="132">
        <v>7003</v>
      </c>
      <c r="P183" s="132">
        <v>186255.53542874503</v>
      </c>
      <c r="Q183" s="133">
        <f t="shared" si="10"/>
        <v>17449621.738068514</v>
      </c>
      <c r="R183" s="132">
        <v>16235721.738068514</v>
      </c>
      <c r="S183" s="132">
        <v>1213900</v>
      </c>
      <c r="T183" s="133">
        <f>SUM(TableC[[#This Row],[State &amp; Local Funding]:[Federal 
Funding]])</f>
        <v>17449621.738068514</v>
      </c>
      <c r="U183" s="121">
        <f>IFERROR(TableC[[#This Row],[State &amp; Local Funding]]/SUM(TableB[[#This Row],[K-12 Enrollment]:[Pre-K
Enrollment]]),"")</f>
        <v>14154.944845744127</v>
      </c>
      <c r="V183" s="121">
        <f>IFERROR(TableC[[#This Row],[Federal 
Funding]]/SUM(TableB[[#This Row],[K-12 Enrollment]:[Pre-K
Enrollment]]),"")</f>
        <v>1058.3260680034873</v>
      </c>
      <c r="W183" s="65">
        <f>IFERROR(CentralCostperPupil*SUM(TableB[[#This Row],[K-12 Enrollment]:[Pre-K
Enrollment]]),"")</f>
        <v>7655077.5010777535</v>
      </c>
      <c r="X183" s="65">
        <f t="shared" si="11"/>
        <v>25104699.239146266</v>
      </c>
      <c r="Y183" s="131">
        <f>IFERROR(TableC[[#This Row],[Total School Allocation w/ Central District Costs]]/SUM(TableB[[#This Row],[K-12 Enrollment]:[Pre-K
Enrollment]]),"")</f>
        <v>21887.270478767452</v>
      </c>
    </row>
    <row r="184" spans="1:25" s="3" customFormat="1" ht="15" x14ac:dyDescent="0.3">
      <c r="A184" s="156" t="str">
        <f>IF(ISBLANK(TableB[[#This Row],[BEDS Code]]),"",TableB[[#This Row],[BEDS Code]])</f>
        <v>331900010218</v>
      </c>
      <c r="B184" s="134" t="str">
        <f>IF(ISBLANK(TableB[[#This Row],[School Name]]),"",TableB[[#This Row],[School Name]])</f>
        <v>J.H.S. 218 James P. Sinnott</v>
      </c>
      <c r="C184" s="156" t="str">
        <f>IF(ISBLANK(TableB[[#This Row],[Local School Code]]),"",TableB[[#This Row],[Local School Code]])</f>
        <v>K218</v>
      </c>
      <c r="D184" s="132">
        <v>3471431</v>
      </c>
      <c r="E184" s="132">
        <v>1671451</v>
      </c>
      <c r="F184" s="65">
        <f>IFERROR(SUM(TableC[[#This Row],[Classroom Teachers]:[All Other Salaries]])*'Part-A'!$C$92,0)</f>
        <v>3131269.4615903669</v>
      </c>
      <c r="G184" s="16">
        <v>0</v>
      </c>
      <c r="H184" s="16">
        <v>172946</v>
      </c>
      <c r="I184" s="133">
        <f t="shared" si="9"/>
        <v>8447097.4615903664</v>
      </c>
      <c r="J184" s="132">
        <v>5145480.5148761924</v>
      </c>
      <c r="K184" s="132">
        <v>0</v>
      </c>
      <c r="L184" s="132">
        <v>2412246.4094731878</v>
      </c>
      <c r="M184" s="132">
        <v>0</v>
      </c>
      <c r="N184" s="132">
        <v>651673.15643699863</v>
      </c>
      <c r="O184" s="132">
        <v>2523</v>
      </c>
      <c r="P184" s="132">
        <v>235174.38080398733</v>
      </c>
      <c r="Q184" s="133">
        <f t="shared" si="10"/>
        <v>8447097.4615903664</v>
      </c>
      <c r="R184" s="132">
        <v>7610029.4615903664</v>
      </c>
      <c r="S184" s="132">
        <v>837068</v>
      </c>
      <c r="T184" s="133">
        <f>SUM(TableC[[#This Row],[State &amp; Local Funding]:[Federal 
Funding]])</f>
        <v>8447097.4615903664</v>
      </c>
      <c r="U184" s="121">
        <f>IFERROR(TableC[[#This Row],[State &amp; Local Funding]]/SUM(TableB[[#This Row],[K-12 Enrollment]:[Pre-K
Enrollment]]),"")</f>
        <v>16191.552045936949</v>
      </c>
      <c r="V184" s="121">
        <f>IFERROR(TableC[[#This Row],[Federal 
Funding]]/SUM(TableB[[#This Row],[K-12 Enrollment]:[Pre-K
Enrollment]]),"")</f>
        <v>1780.995744680851</v>
      </c>
      <c r="W184" s="65">
        <f>IFERROR(CentralCostperPupil*SUM(TableB[[#This Row],[K-12 Enrollment]:[Pre-K
Enrollment]]),"")</f>
        <v>3136779.7955593234</v>
      </c>
      <c r="X184" s="65">
        <f t="shared" si="11"/>
        <v>11583877.257149689</v>
      </c>
      <c r="Y184" s="131">
        <f>IFERROR(TableC[[#This Row],[Total School Allocation w/ Central District Costs]]/SUM(TableB[[#This Row],[K-12 Enrollment]:[Pre-K
Enrollment]]),"")</f>
        <v>24646.547355637635</v>
      </c>
    </row>
    <row r="185" spans="1:25" s="3" customFormat="1" ht="15" x14ac:dyDescent="0.3">
      <c r="A185" s="156" t="str">
        <f>IF(ISBLANK(TableB[[#This Row],[BEDS Code]]),"",TableB[[#This Row],[BEDS Code]])</f>
        <v>331800010219</v>
      </c>
      <c r="B185" s="134" t="str">
        <f>IF(ISBLANK(TableB[[#This Row],[School Name]]),"",TableB[[#This Row],[School Name]])</f>
        <v>P.S. 219 Kennedy-King</v>
      </c>
      <c r="C185" s="156" t="str">
        <f>IF(ISBLANK(TableB[[#This Row],[Local School Code]]),"",TableB[[#This Row],[Local School Code]])</f>
        <v>K219</v>
      </c>
      <c r="D185" s="132">
        <v>3479967</v>
      </c>
      <c r="E185" s="132">
        <v>2330160</v>
      </c>
      <c r="F185" s="65">
        <f>IFERROR(SUM(TableC[[#This Row],[Classroom Teachers]:[All Other Salaries]])*'Part-A'!$C$92,0)</f>
        <v>3537524.9214470899</v>
      </c>
      <c r="G185" s="16">
        <v>0</v>
      </c>
      <c r="H185" s="16">
        <v>128269</v>
      </c>
      <c r="I185" s="133">
        <f t="shared" si="9"/>
        <v>9475920.9214470908</v>
      </c>
      <c r="J185" s="132">
        <v>4514313.9856695719</v>
      </c>
      <c r="K185" s="132">
        <v>1007761.9028505012</v>
      </c>
      <c r="L185" s="132">
        <v>3259414.6570037254</v>
      </c>
      <c r="M185" s="132">
        <v>51242.130653415319</v>
      </c>
      <c r="N185" s="132">
        <v>499959.73803142179</v>
      </c>
      <c r="O185" s="132">
        <v>2909</v>
      </c>
      <c r="P185" s="132">
        <v>140319.50723845637</v>
      </c>
      <c r="Q185" s="133">
        <f t="shared" si="10"/>
        <v>9475920.9214470927</v>
      </c>
      <c r="R185" s="132">
        <v>8681100.9214470927</v>
      </c>
      <c r="S185" s="132">
        <v>794820</v>
      </c>
      <c r="T185" s="133">
        <f>SUM(TableC[[#This Row],[State &amp; Local Funding]:[Federal 
Funding]])</f>
        <v>9475920.9214470927</v>
      </c>
      <c r="U185" s="121">
        <f>IFERROR(TableC[[#This Row],[State &amp; Local Funding]]/SUM(TableB[[#This Row],[K-12 Enrollment]:[Pre-K
Enrollment]]),"")</f>
        <v>17608.723978594509</v>
      </c>
      <c r="V185" s="121">
        <f>IFERROR(TableC[[#This Row],[Federal 
Funding]]/SUM(TableB[[#This Row],[K-12 Enrollment]:[Pre-K
Enrollment]]),"")</f>
        <v>1612.2109533468561</v>
      </c>
      <c r="W185" s="65">
        <f>IFERROR(CentralCostperPupil*SUM(TableB[[#This Row],[K-12 Enrollment]:[Pre-K
Enrollment]]),"")</f>
        <v>3290281.7855547797</v>
      </c>
      <c r="X185" s="65">
        <f t="shared" si="11"/>
        <v>12766202.707001872</v>
      </c>
      <c r="Y185" s="131">
        <f>IFERROR(TableC[[#This Row],[Total School Allocation w/ Central District Costs]]/SUM(TableB[[#This Row],[K-12 Enrollment]:[Pre-K
Enrollment]]),"")</f>
        <v>25894.934496961203</v>
      </c>
    </row>
    <row r="186" spans="1:25" s="3" customFormat="1" ht="15" x14ac:dyDescent="0.3">
      <c r="A186" s="156" t="str">
        <f>IF(ISBLANK(TableB[[#This Row],[BEDS Code]]),"",TableB[[#This Row],[BEDS Code]])</f>
        <v>332000010220</v>
      </c>
      <c r="B186" s="134" t="str">
        <f>IF(ISBLANK(TableB[[#This Row],[School Name]]),"",TableB[[#This Row],[School Name]])</f>
        <v>J.H.S. 220 John J. Pershing</v>
      </c>
      <c r="C186" s="156" t="str">
        <f>IF(ISBLANK(TableB[[#This Row],[Local School Code]]),"",TableB[[#This Row],[Local School Code]])</f>
        <v>K220</v>
      </c>
      <c r="D186" s="132">
        <v>10179855</v>
      </c>
      <c r="E186" s="132">
        <v>2630817</v>
      </c>
      <c r="F186" s="65">
        <f>IFERROR(SUM(TableC[[#This Row],[Classroom Teachers]:[All Other Salaries]])*'Part-A'!$C$92,0)</f>
        <v>7799841.8038856015</v>
      </c>
      <c r="G186" s="16">
        <v>0</v>
      </c>
      <c r="H186" s="16">
        <v>637580</v>
      </c>
      <c r="I186" s="133">
        <f t="shared" si="9"/>
        <v>21248093.803885601</v>
      </c>
      <c r="J186" s="132">
        <v>16810468.585945975</v>
      </c>
      <c r="K186" s="132">
        <v>0</v>
      </c>
      <c r="L186" s="132">
        <v>3315985.3154438543</v>
      </c>
      <c r="M186" s="132">
        <v>0</v>
      </c>
      <c r="N186" s="132">
        <v>833671.66151440213</v>
      </c>
      <c r="O186" s="132">
        <v>9432</v>
      </c>
      <c r="P186" s="132">
        <v>278536.24098137103</v>
      </c>
      <c r="Q186" s="133">
        <f t="shared" si="10"/>
        <v>21248093.803885601</v>
      </c>
      <c r="R186" s="132">
        <v>19662068.803885601</v>
      </c>
      <c r="S186" s="132">
        <v>1586025</v>
      </c>
      <c r="T186" s="133">
        <f>SUM(TableC[[#This Row],[State &amp; Local Funding]:[Federal 
Funding]])</f>
        <v>21248093.803885601</v>
      </c>
      <c r="U186" s="121">
        <f>IFERROR(TableC[[#This Row],[State &amp; Local Funding]]/SUM(TableB[[#This Row],[K-12 Enrollment]:[Pre-K
Enrollment]]),"")</f>
        <v>12961.152804143441</v>
      </c>
      <c r="V186" s="121">
        <f>IFERROR(TableC[[#This Row],[Federal 
Funding]]/SUM(TableB[[#This Row],[K-12 Enrollment]:[Pre-K
Enrollment]]),"")</f>
        <v>1045.5009887936717</v>
      </c>
      <c r="W186" s="65">
        <f>IFERROR(CentralCostperPupil*SUM(TableB[[#This Row],[K-12 Enrollment]:[Pre-K
Enrollment]]),"")</f>
        <v>10124457.340135092</v>
      </c>
      <c r="X186" s="65">
        <f t="shared" si="11"/>
        <v>31372551.144020692</v>
      </c>
      <c r="Y186" s="131">
        <f>IFERROR(TableC[[#This Row],[Total School Allocation w/ Central District Costs]]/SUM(TableB[[#This Row],[K-12 Enrollment]:[Pre-K
Enrollment]]),"")</f>
        <v>20680.653357956948</v>
      </c>
    </row>
    <row r="187" spans="1:25" s="3" customFormat="1" ht="15" x14ac:dyDescent="0.3">
      <c r="A187" s="156" t="str">
        <f>IF(ISBLANK(TableB[[#This Row],[BEDS Code]]),"",TableB[[#This Row],[BEDS Code]])</f>
        <v>331700010221</v>
      </c>
      <c r="B187" s="134" t="str">
        <f>IF(ISBLANK(TableB[[#This Row],[School Name]]),"",TableB[[#This Row],[School Name]])</f>
        <v>P.S. 221 Toussaint L'Ouverture</v>
      </c>
      <c r="C187" s="156" t="str">
        <f>IF(ISBLANK(TableB[[#This Row],[Local School Code]]),"",TableB[[#This Row],[Local School Code]])</f>
        <v>K221</v>
      </c>
      <c r="D187" s="132">
        <v>1870435</v>
      </c>
      <c r="E187" s="132">
        <v>1999995</v>
      </c>
      <c r="F187" s="65">
        <f>IFERROR(SUM(TableC[[#This Row],[Classroom Teachers]:[All Other Salaries]])*'Part-A'!$C$92,0)</f>
        <v>2356530.6888672933</v>
      </c>
      <c r="G187" s="16">
        <v>0</v>
      </c>
      <c r="H187" s="16">
        <v>138921</v>
      </c>
      <c r="I187" s="133">
        <f t="shared" si="9"/>
        <v>6365881.6888672933</v>
      </c>
      <c r="J187" s="132">
        <v>3390473.4955853038</v>
      </c>
      <c r="K187" s="132">
        <v>901931.76183535077</v>
      </c>
      <c r="L187" s="132">
        <v>1612573.259638923</v>
      </c>
      <c r="M187" s="132">
        <v>20042.928040785573</v>
      </c>
      <c r="N187" s="132">
        <v>439222.24376692972</v>
      </c>
      <c r="O187" s="132">
        <v>1638</v>
      </c>
      <c r="P187" s="132">
        <v>0</v>
      </c>
      <c r="Q187" s="133">
        <f t="shared" si="10"/>
        <v>6365881.6888672933</v>
      </c>
      <c r="R187" s="132">
        <v>5799025.6888672933</v>
      </c>
      <c r="S187" s="132">
        <v>566856</v>
      </c>
      <c r="T187" s="133">
        <f>SUM(TableC[[#This Row],[State &amp; Local Funding]:[Federal 
Funding]])</f>
        <v>6365881.6888672933</v>
      </c>
      <c r="U187" s="121">
        <f>IFERROR(TableC[[#This Row],[State &amp; Local Funding]]/SUM(TableB[[#This Row],[K-12 Enrollment]:[Pre-K
Enrollment]]),"")</f>
        <v>20935.110790134633</v>
      </c>
      <c r="V187" s="121">
        <f>IFERROR(TableC[[#This Row],[Federal 
Funding]]/SUM(TableB[[#This Row],[K-12 Enrollment]:[Pre-K
Enrollment]]),"")</f>
        <v>2046.4115523465705</v>
      </c>
      <c r="W187" s="65">
        <f>IFERROR(CentralCostperPupil*SUM(TableB[[#This Row],[K-12 Enrollment]:[Pre-K
Enrollment]]),"")</f>
        <v>1848697.8795104949</v>
      </c>
      <c r="X187" s="65">
        <f t="shared" si="11"/>
        <v>8214579.5683777882</v>
      </c>
      <c r="Y187" s="131">
        <f>IFERROR(TableC[[#This Row],[Total School Allocation w/ Central District Costs]]/SUM(TableB[[#This Row],[K-12 Enrollment]:[Pre-K
Enrollment]]),"")</f>
        <v>29655.521907501039</v>
      </c>
    </row>
    <row r="188" spans="1:25" s="3" customFormat="1" ht="15" x14ac:dyDescent="0.3">
      <c r="A188" s="156" t="str">
        <f>IF(ISBLANK(TableB[[#This Row],[BEDS Code]]),"",TableB[[#This Row],[BEDS Code]])</f>
        <v>332200010222</v>
      </c>
      <c r="B188" s="134" t="str">
        <f>IF(ISBLANK(TableB[[#This Row],[School Name]]),"",TableB[[#This Row],[School Name]])</f>
        <v>P.S. 222 Katherine R. Snyder</v>
      </c>
      <c r="C188" s="156" t="str">
        <f>IF(ISBLANK(TableB[[#This Row],[Local School Code]]),"",TableB[[#This Row],[Local School Code]])</f>
        <v>K222</v>
      </c>
      <c r="D188" s="132">
        <v>6826774</v>
      </c>
      <c r="E188" s="132">
        <v>3938916</v>
      </c>
      <c r="F188" s="65">
        <f>IFERROR(SUM(TableC[[#This Row],[Classroom Teachers]:[All Other Salaries]])*'Part-A'!$C$92,0)</f>
        <v>6554744.2717816187</v>
      </c>
      <c r="G188" s="16">
        <v>0</v>
      </c>
      <c r="H188" s="16">
        <v>102533</v>
      </c>
      <c r="I188" s="133">
        <f t="shared" si="9"/>
        <v>17422967.27178162</v>
      </c>
      <c r="J188" s="132">
        <v>6788649.8819473162</v>
      </c>
      <c r="K188" s="132">
        <v>0</v>
      </c>
      <c r="L188" s="132">
        <v>9970084.6292273235</v>
      </c>
      <c r="M188" s="132">
        <v>0</v>
      </c>
      <c r="N188" s="132">
        <v>658650.76060697914</v>
      </c>
      <c r="O188" s="132">
        <v>5582</v>
      </c>
      <c r="P188" s="132">
        <v>0</v>
      </c>
      <c r="Q188" s="133">
        <f t="shared" si="10"/>
        <v>17422967.27178162</v>
      </c>
      <c r="R188" s="132">
        <v>16850624.27178162</v>
      </c>
      <c r="S188" s="132">
        <v>572343</v>
      </c>
      <c r="T188" s="133">
        <f>SUM(TableC[[#This Row],[State &amp; Local Funding]:[Federal 
Funding]])</f>
        <v>17422967.27178162</v>
      </c>
      <c r="U188" s="121">
        <f>IFERROR(TableC[[#This Row],[State &amp; Local Funding]]/SUM(TableB[[#This Row],[K-12 Enrollment]:[Pre-K
Enrollment]]),"")</f>
        <v>18722.915857535132</v>
      </c>
      <c r="V188" s="121">
        <f>IFERROR(TableC[[#This Row],[Federal 
Funding]]/SUM(TableB[[#This Row],[K-12 Enrollment]:[Pre-K
Enrollment]]),"")</f>
        <v>635.93666666666661</v>
      </c>
      <c r="W188" s="65">
        <f>IFERROR(CentralCostperPupil*SUM(TableB[[#This Row],[K-12 Enrollment]:[Pre-K
Enrollment]]),"")</f>
        <v>6006599.6085178535</v>
      </c>
      <c r="X188" s="65">
        <f t="shared" si="11"/>
        <v>23429566.880299471</v>
      </c>
      <c r="Y188" s="131">
        <f>IFERROR(TableC[[#This Row],[Total School Allocation w/ Central District Costs]]/SUM(TableB[[#This Row],[K-12 Enrollment]:[Pre-K
Enrollment]]),"")</f>
        <v>26032.852089221637</v>
      </c>
    </row>
    <row r="189" spans="1:25" s="3" customFormat="1" ht="15" x14ac:dyDescent="0.3">
      <c r="A189" s="156" t="str">
        <f>IF(ISBLANK(TableB[[#This Row],[BEDS Code]]),"",TableB[[#This Row],[BEDS Code]])</f>
        <v>332000010223</v>
      </c>
      <c r="B189" s="134" t="str">
        <f>IF(ISBLANK(TableB[[#This Row],[School Name]]),"",TableB[[#This Row],[School Name]])</f>
        <v>J.H.S. 223 The Montauk</v>
      </c>
      <c r="C189" s="156" t="str">
        <f>IF(ISBLANK(TableB[[#This Row],[Local School Code]]),"",TableB[[#This Row],[Local School Code]])</f>
        <v>K223</v>
      </c>
      <c r="D189" s="132">
        <v>6490539</v>
      </c>
      <c r="E189" s="132">
        <v>1939101</v>
      </c>
      <c r="F189" s="65">
        <f>IFERROR(SUM(TableC[[#This Row],[Classroom Teachers]:[All Other Salaries]])*'Part-A'!$C$92,0)</f>
        <v>5132428.5301900022</v>
      </c>
      <c r="G189" s="16">
        <v>0</v>
      </c>
      <c r="H189" s="16">
        <v>146982</v>
      </c>
      <c r="I189" s="133">
        <f t="shared" si="9"/>
        <v>13709050.530190002</v>
      </c>
      <c r="J189" s="132">
        <v>9856836.2941624485</v>
      </c>
      <c r="K189" s="132">
        <v>0</v>
      </c>
      <c r="L189" s="132">
        <v>2659961.8150650463</v>
      </c>
      <c r="M189" s="132">
        <v>0</v>
      </c>
      <c r="N189" s="132">
        <v>864704.86576497927</v>
      </c>
      <c r="O189" s="132">
        <v>5894</v>
      </c>
      <c r="P189" s="132">
        <v>321653.5551975288</v>
      </c>
      <c r="Q189" s="133">
        <f t="shared" si="10"/>
        <v>13709050.530190004</v>
      </c>
      <c r="R189" s="132">
        <v>12506492.530190004</v>
      </c>
      <c r="S189" s="132">
        <v>1202558</v>
      </c>
      <c r="T189" s="133">
        <f>SUM(TableC[[#This Row],[State &amp; Local Funding]:[Federal 
Funding]])</f>
        <v>13709050.530190004</v>
      </c>
      <c r="U189" s="121">
        <f>IFERROR(TableC[[#This Row],[State &amp; Local Funding]]/SUM(TableB[[#This Row],[K-12 Enrollment]:[Pre-K
Enrollment]]),"")</f>
        <v>14179.696746247169</v>
      </c>
      <c r="V189" s="121">
        <f>IFERROR(TableC[[#This Row],[Federal 
Funding]]/SUM(TableB[[#This Row],[K-12 Enrollment]:[Pre-K
Enrollment]]),"")</f>
        <v>1363.4444444444443</v>
      </c>
      <c r="W189" s="65">
        <f>IFERROR(CentralCostperPupil*SUM(TableB[[#This Row],[K-12 Enrollment]:[Pre-K
Enrollment]]),"")</f>
        <v>5886467.6163474964</v>
      </c>
      <c r="X189" s="65">
        <f t="shared" si="11"/>
        <v>19595518.146537501</v>
      </c>
      <c r="Y189" s="131">
        <f>IFERROR(TableC[[#This Row],[Total School Allocation w/ Central District Costs]]/SUM(TableB[[#This Row],[K-12 Enrollment]:[Pre-K
Enrollment]]),"")</f>
        <v>22217.140755711454</v>
      </c>
    </row>
    <row r="190" spans="1:25" s="3" customFormat="1" ht="15" x14ac:dyDescent="0.3">
      <c r="A190" s="156" t="str">
        <f>IF(ISBLANK(TableB[[#This Row],[BEDS Code]]),"",TableB[[#This Row],[BEDS Code]])</f>
        <v>331900010224</v>
      </c>
      <c r="B190" s="134" t="str">
        <f>IF(ISBLANK(TableB[[#This Row],[School Name]]),"",TableB[[#This Row],[School Name]])</f>
        <v>P.S. 224 Hale A. Woodruff</v>
      </c>
      <c r="C190" s="156" t="str">
        <f>IF(ISBLANK(TableB[[#This Row],[Local School Code]]),"",TableB[[#This Row],[Local School Code]])</f>
        <v>K224</v>
      </c>
      <c r="D190" s="132">
        <v>2991990</v>
      </c>
      <c r="E190" s="132">
        <v>1792237</v>
      </c>
      <c r="F190" s="65">
        <f>IFERROR(SUM(TableC[[#This Row],[Classroom Teachers]:[All Other Salaries]])*'Part-A'!$C$92,0)</f>
        <v>2912900.5686726035</v>
      </c>
      <c r="G190" s="16">
        <v>0</v>
      </c>
      <c r="H190" s="16">
        <v>96537</v>
      </c>
      <c r="I190" s="133">
        <f t="shared" si="9"/>
        <v>7793664.568672603</v>
      </c>
      <c r="J190" s="132">
        <v>3691172.0217516394</v>
      </c>
      <c r="K190" s="132">
        <v>694377.07408682397</v>
      </c>
      <c r="L190" s="132">
        <v>2603275.7612191895</v>
      </c>
      <c r="M190" s="132">
        <v>84680.130986198041</v>
      </c>
      <c r="N190" s="132">
        <v>627249.12855955493</v>
      </c>
      <c r="O190" s="132">
        <v>2311</v>
      </c>
      <c r="P190" s="132">
        <v>90599.452069197447</v>
      </c>
      <c r="Q190" s="133">
        <f t="shared" si="10"/>
        <v>7793664.568672603</v>
      </c>
      <c r="R190" s="132">
        <v>7158156.568672603</v>
      </c>
      <c r="S190" s="132">
        <v>635508</v>
      </c>
      <c r="T190" s="133">
        <f>SUM(TableC[[#This Row],[State &amp; Local Funding]:[Federal 
Funding]])</f>
        <v>7793664.568672603</v>
      </c>
      <c r="U190" s="121">
        <f>IFERROR(TableC[[#This Row],[State &amp; Local Funding]]/SUM(TableB[[#This Row],[K-12 Enrollment]:[Pre-K
Enrollment]]),"")</f>
        <v>17207.107136232218</v>
      </c>
      <c r="V190" s="121">
        <f>IFERROR(TableC[[#This Row],[Federal 
Funding]]/SUM(TableB[[#This Row],[K-12 Enrollment]:[Pre-K
Enrollment]]),"")</f>
        <v>1527.6634615384614</v>
      </c>
      <c r="W190" s="65">
        <f>IFERROR(CentralCostperPupil*SUM(TableB[[#This Row],[K-12 Enrollment]:[Pre-K
Enrollment]]),"")</f>
        <v>2776383.8190482524</v>
      </c>
      <c r="X190" s="65">
        <f t="shared" si="11"/>
        <v>10570048.387720855</v>
      </c>
      <c r="Y190" s="131">
        <f>IFERROR(TableC[[#This Row],[Total School Allocation w/ Central District Costs]]/SUM(TableB[[#This Row],[K-12 Enrollment]:[Pre-K
Enrollment]]),"")</f>
        <v>25408.770162790515</v>
      </c>
    </row>
    <row r="191" spans="1:25" s="3" customFormat="1" ht="15" x14ac:dyDescent="0.3">
      <c r="A191" s="156" t="str">
        <f>IF(ISBLANK(TableB[[#This Row],[BEDS Code]]),"",TableB[[#This Row],[BEDS Code]])</f>
        <v>332100010225</v>
      </c>
      <c r="B191" s="134" t="str">
        <f>IF(ISBLANK(TableB[[#This Row],[School Name]]),"",TableB[[#This Row],[School Name]])</f>
        <v>P.S. K225 - The Eileen E. Zaglin</v>
      </c>
      <c r="C191" s="156" t="str">
        <f>IF(ISBLANK(TableB[[#This Row],[Local School Code]]),"",TableB[[#This Row],[Local School Code]])</f>
        <v>K225</v>
      </c>
      <c r="D191" s="132">
        <v>6776365</v>
      </c>
      <c r="E191" s="132">
        <v>4145340</v>
      </c>
      <c r="F191" s="65">
        <f>IFERROR(SUM(TableC[[#This Row],[Classroom Teachers]:[All Other Salaries]])*'Part-A'!$C$92,0)</f>
        <v>6649734.7858649716</v>
      </c>
      <c r="G191" s="16">
        <v>0</v>
      </c>
      <c r="H191" s="16">
        <v>623373</v>
      </c>
      <c r="I191" s="133">
        <f t="shared" si="9"/>
        <v>18194812.785864972</v>
      </c>
      <c r="J191" s="132">
        <v>10210241.061157154</v>
      </c>
      <c r="K191" s="132">
        <v>897642.98932021495</v>
      </c>
      <c r="L191" s="132">
        <v>6103458.5780032547</v>
      </c>
      <c r="M191" s="132">
        <v>62626.255068852202</v>
      </c>
      <c r="N191" s="132">
        <v>899914.65761649469</v>
      </c>
      <c r="O191" s="132">
        <v>6168</v>
      </c>
      <c r="P191" s="132">
        <v>14761.244699001769</v>
      </c>
      <c r="Q191" s="133">
        <f t="shared" si="10"/>
        <v>18194812.785864975</v>
      </c>
      <c r="R191" s="132">
        <v>16903119.785864975</v>
      </c>
      <c r="S191" s="132">
        <v>1291693</v>
      </c>
      <c r="T191" s="133">
        <f>SUM(TableC[[#This Row],[State &amp; Local Funding]:[Federal 
Funding]])</f>
        <v>18194812.785864975</v>
      </c>
      <c r="U191" s="121">
        <f>IFERROR(TableC[[#This Row],[State &amp; Local Funding]]/SUM(TableB[[#This Row],[K-12 Enrollment]:[Pre-K
Enrollment]]),"")</f>
        <v>17301.043793106423</v>
      </c>
      <c r="V191" s="121">
        <f>IFERROR(TableC[[#This Row],[Federal 
Funding]]/SUM(TableB[[#This Row],[K-12 Enrollment]:[Pre-K
Enrollment]]),"")</f>
        <v>1322.1013306038894</v>
      </c>
      <c r="W191" s="65">
        <f>IFERROR(CentralCostperPupil*SUM(TableB[[#This Row],[K-12 Enrollment]:[Pre-K
Enrollment]]),"")</f>
        <v>6520497.5750243803</v>
      </c>
      <c r="X191" s="65">
        <f t="shared" si="11"/>
        <v>24715310.360889357</v>
      </c>
      <c r="Y191" s="131">
        <f>IFERROR(TableC[[#This Row],[Total School Allocation w/ Central District Costs]]/SUM(TableB[[#This Row],[K-12 Enrollment]:[Pre-K
Enrollment]]),"")</f>
        <v>25297.14468873015</v>
      </c>
    </row>
    <row r="192" spans="1:25" s="3" customFormat="1" ht="15" x14ac:dyDescent="0.3">
      <c r="A192" s="156" t="str">
        <f>IF(ISBLANK(TableB[[#This Row],[BEDS Code]]),"",TableB[[#This Row],[BEDS Code]])</f>
        <v>332100010226</v>
      </c>
      <c r="B192" s="134" t="str">
        <f>IF(ISBLANK(TableB[[#This Row],[School Name]]),"",TableB[[#This Row],[School Name]])</f>
        <v>P.S. 226 Alfred De B.Mason</v>
      </c>
      <c r="C192" s="156" t="str">
        <f>IF(ISBLANK(TableB[[#This Row],[Local School Code]]),"",TableB[[#This Row],[Local School Code]])</f>
        <v>K226</v>
      </c>
      <c r="D192" s="132">
        <v>7124453</v>
      </c>
      <c r="E192" s="132">
        <v>3485156</v>
      </c>
      <c r="F192" s="65">
        <f>IFERROR(SUM(TableC[[#This Row],[Classroom Teachers]:[All Other Salaries]])*'Part-A'!$C$92,0)</f>
        <v>6459713.5732677337</v>
      </c>
      <c r="G192" s="16">
        <v>0</v>
      </c>
      <c r="H192" s="16">
        <v>163893</v>
      </c>
      <c r="I192" s="133">
        <f t="shared" si="9"/>
        <v>17233215.573267736</v>
      </c>
      <c r="J192" s="132">
        <v>9114035.2959872447</v>
      </c>
      <c r="K192" s="132">
        <v>697797.44922574481</v>
      </c>
      <c r="L192" s="132">
        <v>6396272.2739612069</v>
      </c>
      <c r="M192" s="132">
        <v>31718.065873897493</v>
      </c>
      <c r="N192" s="132">
        <v>849021.74714635592</v>
      </c>
      <c r="O192" s="132">
        <v>6080</v>
      </c>
      <c r="P192" s="132">
        <v>138290.74107328567</v>
      </c>
      <c r="Q192" s="133">
        <f t="shared" si="10"/>
        <v>17233215.573267732</v>
      </c>
      <c r="R192" s="132">
        <v>15802994.573267732</v>
      </c>
      <c r="S192" s="132">
        <v>1430221</v>
      </c>
      <c r="T192" s="133">
        <f>SUM(TableC[[#This Row],[State &amp; Local Funding]:[Federal 
Funding]])</f>
        <v>17233215.573267732</v>
      </c>
      <c r="U192" s="121">
        <f>IFERROR(TableC[[#This Row],[State &amp; Local Funding]]/SUM(TableB[[#This Row],[K-12 Enrollment]:[Pre-K
Enrollment]]),"")</f>
        <v>15151.48089479169</v>
      </c>
      <c r="V192" s="121">
        <f>IFERROR(TableC[[#This Row],[Federal 
Funding]]/SUM(TableB[[#This Row],[K-12 Enrollment]:[Pre-K
Enrollment]]),"")</f>
        <v>1371.2569511025886</v>
      </c>
      <c r="W192" s="65">
        <f>IFERROR(CentralCostperPupil*SUM(TableB[[#This Row],[K-12 Enrollment]:[Pre-K
Enrollment]]),"")</f>
        <v>6960981.5463156905</v>
      </c>
      <c r="X192" s="65">
        <f t="shared" si="11"/>
        <v>24194197.11958342</v>
      </c>
      <c r="Y192" s="131">
        <f>IFERROR(TableC[[#This Row],[Total School Allocation w/ Central District Costs]]/SUM(TableB[[#This Row],[K-12 Enrollment]:[Pre-K
Enrollment]]),"")</f>
        <v>23196.737410914113</v>
      </c>
    </row>
    <row r="193" spans="1:25" s="3" customFormat="1" ht="15" x14ac:dyDescent="0.3">
      <c r="A193" s="156" t="str">
        <f>IF(ISBLANK(TableB[[#This Row],[BEDS Code]]),"",TableB[[#This Row],[BEDS Code]])</f>
        <v>332000010227</v>
      </c>
      <c r="B193" s="134" t="str">
        <f>IF(ISBLANK(TableB[[#This Row],[School Name]]),"",TableB[[#This Row],[School Name]])</f>
        <v>J.H.S. 227 Edward B. Shallow</v>
      </c>
      <c r="C193" s="156" t="str">
        <f>IF(ISBLANK(TableB[[#This Row],[Local School Code]]),"",TableB[[#This Row],[Local School Code]])</f>
        <v>K227</v>
      </c>
      <c r="D193" s="132">
        <v>9377680</v>
      </c>
      <c r="E193" s="132">
        <v>3667814</v>
      </c>
      <c r="F193" s="65">
        <f>IFERROR(SUM(TableC[[#This Row],[Classroom Teachers]:[All Other Salaries]])*'Part-A'!$C$92,0)</f>
        <v>7942814.3545895787</v>
      </c>
      <c r="G193" s="16">
        <v>0</v>
      </c>
      <c r="H193" s="16">
        <v>1110863</v>
      </c>
      <c r="I193" s="133">
        <f t="shared" si="9"/>
        <v>22099171.354589578</v>
      </c>
      <c r="J193" s="132">
        <v>17702306.168354012</v>
      </c>
      <c r="K193" s="132">
        <v>0</v>
      </c>
      <c r="L193" s="132">
        <v>3251915.8824576582</v>
      </c>
      <c r="M193" s="132">
        <v>0</v>
      </c>
      <c r="N193" s="132">
        <v>852678.67457968905</v>
      </c>
      <c r="O193" s="132">
        <v>9376</v>
      </c>
      <c r="P193" s="132">
        <v>282894.62919822073</v>
      </c>
      <c r="Q193" s="133">
        <f t="shared" si="10"/>
        <v>22099171.354589578</v>
      </c>
      <c r="R193" s="132">
        <v>20510844.354589578</v>
      </c>
      <c r="S193" s="132">
        <v>1588327</v>
      </c>
      <c r="T193" s="133">
        <f>SUM(TableC[[#This Row],[State &amp; Local Funding]:[Federal 
Funding]])</f>
        <v>22099171.354589578</v>
      </c>
      <c r="U193" s="121">
        <f>IFERROR(TableC[[#This Row],[State &amp; Local Funding]]/SUM(TableB[[#This Row],[K-12 Enrollment]:[Pre-K
Enrollment]]),"")</f>
        <v>12552.536324718223</v>
      </c>
      <c r="V193" s="121">
        <f>IFERROR(TableC[[#This Row],[Federal 
Funding]]/SUM(TableB[[#This Row],[K-12 Enrollment]:[Pre-K
Enrollment]]),"")</f>
        <v>972.04834761321911</v>
      </c>
      <c r="W193" s="65">
        <f>IFERROR(CentralCostperPupil*SUM(TableB[[#This Row],[K-12 Enrollment]:[Pre-K
Enrollment]]),"")</f>
        <v>10905315.289242413</v>
      </c>
      <c r="X193" s="65">
        <f t="shared" si="11"/>
        <v>33004486.643831991</v>
      </c>
      <c r="Y193" s="131">
        <f>IFERROR(TableC[[#This Row],[Total School Allocation w/ Central District Costs]]/SUM(TableB[[#This Row],[K-12 Enrollment]:[Pre-K
Enrollment]]),"")</f>
        <v>20198.584237351279</v>
      </c>
    </row>
    <row r="194" spans="1:25" s="3" customFormat="1" ht="15" x14ac:dyDescent="0.3">
      <c r="A194" s="156" t="str">
        <f>IF(ISBLANK(TableB[[#This Row],[BEDS Code]]),"",TableB[[#This Row],[BEDS Code]])</f>
        <v>332100010228</v>
      </c>
      <c r="B194" s="134" t="str">
        <f>IF(ISBLANK(TableB[[#This Row],[School Name]]),"",TableB[[#This Row],[School Name]])</f>
        <v>I.S. 228 David A. Boody</v>
      </c>
      <c r="C194" s="156" t="str">
        <f>IF(ISBLANK(TableB[[#This Row],[Local School Code]]),"",TableB[[#This Row],[Local School Code]])</f>
        <v>K228</v>
      </c>
      <c r="D194" s="132">
        <v>8147499</v>
      </c>
      <c r="E194" s="132">
        <v>3365103</v>
      </c>
      <c r="F194" s="65">
        <f>IFERROR(SUM(TableC[[#This Row],[Classroom Teachers]:[All Other Salaries]])*'Part-A'!$C$92,0)</f>
        <v>7009505.3835659036</v>
      </c>
      <c r="G194" s="16">
        <v>0</v>
      </c>
      <c r="H194" s="16">
        <v>264117</v>
      </c>
      <c r="I194" s="133">
        <f t="shared" si="9"/>
        <v>18786224.383565903</v>
      </c>
      <c r="J194" s="132">
        <v>12862422.009599365</v>
      </c>
      <c r="K194" s="132">
        <v>0</v>
      </c>
      <c r="L194" s="132">
        <v>4565930.5128901387</v>
      </c>
      <c r="M194" s="132">
        <v>0</v>
      </c>
      <c r="N194" s="132">
        <v>1302673.8114806258</v>
      </c>
      <c r="O194" s="132">
        <v>8168</v>
      </c>
      <c r="P194" s="132">
        <v>47030.049595773264</v>
      </c>
      <c r="Q194" s="133">
        <f t="shared" si="10"/>
        <v>18786224.383565903</v>
      </c>
      <c r="R194" s="132">
        <v>17562395.383565903</v>
      </c>
      <c r="S194" s="132">
        <v>1223829</v>
      </c>
      <c r="T194" s="133">
        <f>SUM(TableC[[#This Row],[State &amp; Local Funding]:[Federal 
Funding]])</f>
        <v>18786224.383565903</v>
      </c>
      <c r="U194" s="121">
        <f>IFERROR(TableC[[#This Row],[State &amp; Local Funding]]/SUM(TableB[[#This Row],[K-12 Enrollment]:[Pre-K
Enrollment]]),"")</f>
        <v>12923.028243977853</v>
      </c>
      <c r="V194" s="121">
        <f>IFERROR(TableC[[#This Row],[Federal 
Funding]]/SUM(TableB[[#This Row],[K-12 Enrollment]:[Pre-K
Enrollment]]),"")</f>
        <v>900.53642384105956</v>
      </c>
      <c r="W194" s="65">
        <f>IFERROR(CentralCostperPupil*SUM(TableB[[#This Row],[K-12 Enrollment]:[Pre-K
Enrollment]]),"")</f>
        <v>9069965.4088619594</v>
      </c>
      <c r="X194" s="65">
        <f t="shared" si="11"/>
        <v>27856189.79242786</v>
      </c>
      <c r="Y194" s="131">
        <f>IFERROR(TableC[[#This Row],[Total School Allocation w/ Central District Costs]]/SUM(TableB[[#This Row],[K-12 Enrollment]:[Pre-K
Enrollment]]),"")</f>
        <v>20497.564232838748</v>
      </c>
    </row>
    <row r="195" spans="1:25" s="3" customFormat="1" ht="15" x14ac:dyDescent="0.3">
      <c r="A195" s="156" t="str">
        <f>IF(ISBLANK(TableB[[#This Row],[BEDS Code]]),"",TableB[[#This Row],[BEDS Code]])</f>
        <v>332000010229</v>
      </c>
      <c r="B195" s="134" t="str">
        <f>IF(ISBLANK(TableB[[#This Row],[School Name]]),"",TableB[[#This Row],[School Name]])</f>
        <v>P.S. 229 Dyker</v>
      </c>
      <c r="C195" s="156" t="str">
        <f>IF(ISBLANK(TableB[[#This Row],[Local School Code]]),"",TableB[[#This Row],[Local School Code]])</f>
        <v>K229</v>
      </c>
      <c r="D195" s="132">
        <v>7123229</v>
      </c>
      <c r="E195" s="132">
        <v>2474288</v>
      </c>
      <c r="F195" s="65">
        <f>IFERROR(SUM(TableC[[#This Row],[Classroom Teachers]:[All Other Salaries]])*'Part-A'!$C$92,0)</f>
        <v>5843496.2904446172</v>
      </c>
      <c r="G195" s="16">
        <v>0</v>
      </c>
      <c r="H195" s="16">
        <v>94420</v>
      </c>
      <c r="I195" s="133">
        <f t="shared" si="9"/>
        <v>15535433.290444616</v>
      </c>
      <c r="J195" s="132">
        <v>9995898.6079285555</v>
      </c>
      <c r="K195" s="132">
        <v>669435.02231387433</v>
      </c>
      <c r="L195" s="132">
        <v>4028631.2051240839</v>
      </c>
      <c r="M195" s="132">
        <v>71725.18096220083</v>
      </c>
      <c r="N195" s="132">
        <v>722853.72855884442</v>
      </c>
      <c r="O195" s="132">
        <v>7582</v>
      </c>
      <c r="P195" s="132">
        <v>39307.545557058445</v>
      </c>
      <c r="Q195" s="133">
        <f t="shared" si="10"/>
        <v>15535433.290444618</v>
      </c>
      <c r="R195" s="132">
        <v>15242766.290444618</v>
      </c>
      <c r="S195" s="132">
        <v>292667</v>
      </c>
      <c r="T195" s="133">
        <f>SUM(TableC[[#This Row],[State &amp; Local Funding]:[Federal 
Funding]])</f>
        <v>15535433.290444618</v>
      </c>
      <c r="U195" s="121">
        <f>IFERROR(TableC[[#This Row],[State &amp; Local Funding]]/SUM(TableB[[#This Row],[K-12 Enrollment]:[Pre-K
Enrollment]]),"")</f>
        <v>12292.553460035982</v>
      </c>
      <c r="V195" s="121">
        <f>IFERROR(TableC[[#This Row],[Federal 
Funding]]/SUM(TableB[[#This Row],[K-12 Enrollment]:[Pre-K
Enrollment]]),"")</f>
        <v>236.0217741935484</v>
      </c>
      <c r="W195" s="65">
        <f>IFERROR(CentralCostperPupil*SUM(TableB[[#This Row],[K-12 Enrollment]:[Pre-K
Enrollment]]),"")</f>
        <v>8275759.460624598</v>
      </c>
      <c r="X195" s="65">
        <f t="shared" si="11"/>
        <v>23811192.751069218</v>
      </c>
      <c r="Y195" s="131">
        <f>IFERROR(TableC[[#This Row],[Total School Allocation w/ Central District Costs]]/SUM(TableB[[#This Row],[K-12 Enrollment]:[Pre-K
Enrollment]]),"")</f>
        <v>19202.574799249371</v>
      </c>
    </row>
    <row r="196" spans="1:25" s="3" customFormat="1" ht="15" x14ac:dyDescent="0.3">
      <c r="A196" s="156" t="str">
        <f>IF(ISBLANK(TableB[[#This Row],[BEDS Code]]),"",TableB[[#This Row],[BEDS Code]])</f>
        <v>331500010230</v>
      </c>
      <c r="B196" s="134" t="str">
        <f>IF(ISBLANK(TableB[[#This Row],[School Name]]),"",TableB[[#This Row],[School Name]])</f>
        <v>P.S. 230 Doris L. Cohen</v>
      </c>
      <c r="C196" s="156" t="str">
        <f>IF(ISBLANK(TableB[[#This Row],[Local School Code]]),"",TableB[[#This Row],[Local School Code]])</f>
        <v>K230</v>
      </c>
      <c r="D196" s="132">
        <v>7649578</v>
      </c>
      <c r="E196" s="132">
        <v>3441536</v>
      </c>
      <c r="F196" s="65">
        <f>IFERROR(SUM(TableC[[#This Row],[Classroom Teachers]:[All Other Salaries]])*'Part-A'!$C$92,0)</f>
        <v>6752880.3039263552</v>
      </c>
      <c r="G196" s="16">
        <v>0</v>
      </c>
      <c r="H196" s="16">
        <v>260642</v>
      </c>
      <c r="I196" s="133">
        <f t="shared" si="9"/>
        <v>18104636.303926356</v>
      </c>
      <c r="J196" s="132">
        <v>10786633.864732791</v>
      </c>
      <c r="K196" s="132">
        <v>940481.42619567621</v>
      </c>
      <c r="L196" s="132">
        <v>5392961.0225679157</v>
      </c>
      <c r="M196" s="132">
        <v>64860.788013494908</v>
      </c>
      <c r="N196" s="132">
        <v>868548.42037924798</v>
      </c>
      <c r="O196" s="132">
        <v>6822</v>
      </c>
      <c r="P196" s="132">
        <v>44328.78203723114</v>
      </c>
      <c r="Q196" s="133">
        <f t="shared" si="10"/>
        <v>18104636.303926356</v>
      </c>
      <c r="R196" s="132">
        <v>16735134.303926356</v>
      </c>
      <c r="S196" s="132">
        <v>1369502</v>
      </c>
      <c r="T196" s="133">
        <f>SUM(TableC[[#This Row],[State &amp; Local Funding]:[Federal 
Funding]])</f>
        <v>18104636.303926356</v>
      </c>
      <c r="U196" s="121">
        <f>IFERROR(TableC[[#This Row],[State &amp; Local Funding]]/SUM(TableB[[#This Row],[K-12 Enrollment]:[Pre-K
Enrollment]]),"")</f>
        <v>14451.756739141931</v>
      </c>
      <c r="V196" s="121">
        <f>IFERROR(TableC[[#This Row],[Federal 
Funding]]/SUM(TableB[[#This Row],[K-12 Enrollment]:[Pre-K
Enrollment]]),"")</f>
        <v>1182.6442141623488</v>
      </c>
      <c r="W196" s="65">
        <f>IFERROR(CentralCostperPupil*SUM(TableB[[#This Row],[K-12 Enrollment]:[Pre-K
Enrollment]]),"")</f>
        <v>7728491.4962929711</v>
      </c>
      <c r="X196" s="65">
        <f t="shared" si="11"/>
        <v>25833127.800219327</v>
      </c>
      <c r="Y196" s="131">
        <f>IFERROR(TableC[[#This Row],[Total School Allocation w/ Central District Costs]]/SUM(TableB[[#This Row],[K-12 Enrollment]:[Pre-K
Enrollment]]),"")</f>
        <v>22308.400518324117</v>
      </c>
    </row>
    <row r="197" spans="1:25" s="3" customFormat="1" ht="15" x14ac:dyDescent="0.3">
      <c r="A197" s="156" t="str">
        <f>IF(ISBLANK(TableB[[#This Row],[BEDS Code]]),"",TableB[[#This Row],[BEDS Code]])</f>
        <v>307500013231</v>
      </c>
      <c r="B197" s="134" t="str">
        <f>IF(ISBLANK(TableB[[#This Row],[School Name]]),"",TableB[[#This Row],[School Name]])</f>
        <v>P.S. K231</v>
      </c>
      <c r="C197" s="156" t="str">
        <f>IF(ISBLANK(TableB[[#This Row],[Local School Code]]),"",TableB[[#This Row],[Local School Code]])</f>
        <v>K231</v>
      </c>
      <c r="D197" s="132">
        <v>7033520</v>
      </c>
      <c r="E197" s="132">
        <v>11313053</v>
      </c>
      <c r="F197" s="65">
        <f>IFERROR(SUM(TableC[[#This Row],[Classroom Teachers]:[All Other Salaries]])*'Part-A'!$C$92,0)</f>
        <v>11170402.851890897</v>
      </c>
      <c r="G197" s="16">
        <v>0</v>
      </c>
      <c r="H197" s="16">
        <v>100365</v>
      </c>
      <c r="I197" s="133">
        <f t="shared" si="9"/>
        <v>29617340.851890899</v>
      </c>
      <c r="J197" s="132">
        <v>0</v>
      </c>
      <c r="K197" s="132">
        <v>0</v>
      </c>
      <c r="L197" s="132">
        <v>28495034.166509498</v>
      </c>
      <c r="M197" s="132">
        <v>0</v>
      </c>
      <c r="N197" s="132">
        <v>1122306.6853814009</v>
      </c>
      <c r="O197" s="132">
        <v>0</v>
      </c>
      <c r="P197" s="132">
        <v>0</v>
      </c>
      <c r="Q197" s="133">
        <f t="shared" si="10"/>
        <v>29617340.851890899</v>
      </c>
      <c r="R197" s="132">
        <v>29358505.851890899</v>
      </c>
      <c r="S197" s="132">
        <v>258835</v>
      </c>
      <c r="T197" s="133">
        <f>SUM(TableC[[#This Row],[State &amp; Local Funding]:[Federal 
Funding]])</f>
        <v>29617340.851890899</v>
      </c>
      <c r="U197" s="121">
        <f>IFERROR(TableC[[#This Row],[State &amp; Local Funding]]/SUM(TableB[[#This Row],[K-12 Enrollment]:[Pre-K
Enrollment]]),"")</f>
        <v>82467.713067109275</v>
      </c>
      <c r="V197" s="121">
        <f>IFERROR(TableC[[#This Row],[Federal 
Funding]]/SUM(TableB[[#This Row],[K-12 Enrollment]:[Pre-K
Enrollment]]),"")</f>
        <v>727.06460674157302</v>
      </c>
      <c r="W197" s="65">
        <f>IFERROR(CentralCostperPupil*SUM(TableB[[#This Row],[K-12 Enrollment]:[Pre-K
Enrollment]]),"")</f>
        <v>2375943.8451470621</v>
      </c>
      <c r="X197" s="65">
        <f t="shared" si="11"/>
        <v>31993284.697037961</v>
      </c>
      <c r="Y197" s="131">
        <f>IFERROR(TableC[[#This Row],[Total School Allocation w/ Central District Costs]]/SUM(TableB[[#This Row],[K-12 Enrollment]:[Pre-K
Enrollment]]),"")</f>
        <v>89868.77723887068</v>
      </c>
    </row>
    <row r="198" spans="1:25" s="3" customFormat="1" ht="15" x14ac:dyDescent="0.3">
      <c r="A198" s="156" t="str">
        <f>IF(ISBLANK(TableB[[#This Row],[BEDS Code]]),"",TableB[[#This Row],[BEDS Code]])</f>
        <v>331800010233</v>
      </c>
      <c r="B198" s="134" t="str">
        <f>IF(ISBLANK(TableB[[#This Row],[School Name]]),"",TableB[[#This Row],[School Name]])</f>
        <v>P.S. 233 Langston Hughes</v>
      </c>
      <c r="C198" s="156" t="str">
        <f>IF(ISBLANK(TableB[[#This Row],[Local School Code]]),"",TableB[[#This Row],[Local School Code]])</f>
        <v>K233</v>
      </c>
      <c r="D198" s="132">
        <v>3299269</v>
      </c>
      <c r="E198" s="132">
        <v>1797935</v>
      </c>
      <c r="F198" s="65">
        <f>IFERROR(SUM(TableC[[#This Row],[Classroom Teachers]:[All Other Salaries]])*'Part-A'!$C$92,0)</f>
        <v>3103458.1825319468</v>
      </c>
      <c r="G198" s="16">
        <v>0</v>
      </c>
      <c r="H198" s="16">
        <v>42200</v>
      </c>
      <c r="I198" s="133">
        <f t="shared" si="9"/>
        <v>8242862.1825319473</v>
      </c>
      <c r="J198" s="132">
        <v>4286684.3643551916</v>
      </c>
      <c r="K198" s="132">
        <v>743610.56440416514</v>
      </c>
      <c r="L198" s="132">
        <v>2643892.4418233475</v>
      </c>
      <c r="M198" s="132">
        <v>16524.679208981448</v>
      </c>
      <c r="N198" s="132">
        <v>449974.22178583202</v>
      </c>
      <c r="O198" s="132">
        <v>2554</v>
      </c>
      <c r="P198" s="132">
        <v>99621.910954429273</v>
      </c>
      <c r="Q198" s="133">
        <f t="shared" si="10"/>
        <v>8242862.1825319473</v>
      </c>
      <c r="R198" s="132">
        <v>7525845.1825319473</v>
      </c>
      <c r="S198" s="132">
        <v>717017</v>
      </c>
      <c r="T198" s="133">
        <f>SUM(TableC[[#This Row],[State &amp; Local Funding]:[Federal 
Funding]])</f>
        <v>8242862.1825319473</v>
      </c>
      <c r="U198" s="121">
        <f>IFERROR(TableC[[#This Row],[State &amp; Local Funding]]/SUM(TableB[[#This Row],[K-12 Enrollment]:[Pre-K
Enrollment]]),"")</f>
        <v>17380.704809542603</v>
      </c>
      <c r="V198" s="121">
        <f>IFERROR(TableC[[#This Row],[Federal 
Funding]]/SUM(TableB[[#This Row],[K-12 Enrollment]:[Pre-K
Enrollment]]),"")</f>
        <v>1655.9284064665128</v>
      </c>
      <c r="W198" s="65">
        <f>IFERROR(CentralCostperPupil*SUM(TableB[[#This Row],[K-12 Enrollment]:[Pre-K
Enrollment]]),"")</f>
        <v>2889841.8116535894</v>
      </c>
      <c r="X198" s="65">
        <f t="shared" si="11"/>
        <v>11132703.994185537</v>
      </c>
      <c r="Y198" s="131">
        <f>IFERROR(TableC[[#This Row],[Total School Allocation w/ Central District Costs]]/SUM(TableB[[#This Row],[K-12 Enrollment]:[Pre-K
Enrollment]]),"")</f>
        <v>25710.632781028955</v>
      </c>
    </row>
    <row r="199" spans="1:25" s="3" customFormat="1" ht="15" x14ac:dyDescent="0.3">
      <c r="A199" s="156" t="str">
        <f>IF(ISBLANK(TableB[[#This Row],[BEDS Code]]),"",TableB[[#This Row],[BEDS Code]])</f>
        <v>332200010234</v>
      </c>
      <c r="B199" s="134" t="str">
        <f>IF(ISBLANK(TableB[[#This Row],[School Name]]),"",TableB[[#This Row],[School Name]])</f>
        <v>J.H.S. 234 Arthur W. Cunningham</v>
      </c>
      <c r="C199" s="156" t="str">
        <f>IF(ISBLANK(TableB[[#This Row],[Local School Code]]),"",TableB[[#This Row],[Local School Code]])</f>
        <v>K234</v>
      </c>
      <c r="D199" s="132">
        <v>11194012</v>
      </c>
      <c r="E199" s="132">
        <v>3404240</v>
      </c>
      <c r="F199" s="65">
        <f>IFERROR(SUM(TableC[[#This Row],[Classroom Teachers]:[All Other Salaries]])*'Part-A'!$C$92,0)</f>
        <v>8888218.8392034844</v>
      </c>
      <c r="G199" s="16">
        <v>0</v>
      </c>
      <c r="H199" s="16">
        <v>265768</v>
      </c>
      <c r="I199" s="133">
        <f t="shared" si="9"/>
        <v>23752238.839203484</v>
      </c>
      <c r="J199" s="132">
        <v>16080383.688392075</v>
      </c>
      <c r="K199" s="132">
        <v>0</v>
      </c>
      <c r="L199" s="132">
        <v>6310748.2488323413</v>
      </c>
      <c r="M199" s="132">
        <v>0</v>
      </c>
      <c r="N199" s="132">
        <v>1054131.4544146217</v>
      </c>
      <c r="O199" s="132">
        <v>11868</v>
      </c>
      <c r="P199" s="132">
        <v>295107.4475644466</v>
      </c>
      <c r="Q199" s="133">
        <f t="shared" si="10"/>
        <v>23752238.839203484</v>
      </c>
      <c r="R199" s="132">
        <v>22165100.839203484</v>
      </c>
      <c r="S199" s="132">
        <v>1587138</v>
      </c>
      <c r="T199" s="133">
        <f>SUM(TableC[[#This Row],[State &amp; Local Funding]:[Federal 
Funding]])</f>
        <v>23752238.839203484</v>
      </c>
      <c r="U199" s="121">
        <f>IFERROR(TableC[[#This Row],[State &amp; Local Funding]]/SUM(TableB[[#This Row],[K-12 Enrollment]:[Pre-K
Enrollment]]),"")</f>
        <v>12508.521918286391</v>
      </c>
      <c r="V199" s="121">
        <f>IFERROR(TableC[[#This Row],[Federal 
Funding]]/SUM(TableB[[#This Row],[K-12 Enrollment]:[Pre-K
Enrollment]]),"")</f>
        <v>895.67607223476296</v>
      </c>
      <c r="W199" s="65">
        <f>IFERROR(CentralCostperPupil*SUM(TableB[[#This Row],[K-12 Enrollment]:[Pre-K
Enrollment]]),"")</f>
        <v>11826327.229215151</v>
      </c>
      <c r="X199" s="65">
        <f t="shared" si="11"/>
        <v>35578566.068418637</v>
      </c>
      <c r="Y199" s="131">
        <f>IFERROR(TableC[[#This Row],[Total School Allocation w/ Central District Costs]]/SUM(TableB[[#This Row],[K-12 Enrollment]:[Pre-K
Enrollment]]),"")</f>
        <v>20078.197555540992</v>
      </c>
    </row>
    <row r="200" spans="1:25" s="3" customFormat="1" ht="15" x14ac:dyDescent="0.3">
      <c r="A200" s="156" t="str">
        <f>IF(ISBLANK(TableB[[#This Row],[BEDS Code]]),"",TableB[[#This Row],[BEDS Code]])</f>
        <v>331800010235</v>
      </c>
      <c r="B200" s="134" t="str">
        <f>IF(ISBLANK(TableB[[#This Row],[School Name]]),"",TableB[[#This Row],[School Name]])</f>
        <v>P.S. 235 Janice Marie Knight School</v>
      </c>
      <c r="C200" s="156" t="str">
        <f>IF(ISBLANK(TableB[[#This Row],[Local School Code]]),"",TableB[[#This Row],[Local School Code]])</f>
        <v>K235</v>
      </c>
      <c r="D200" s="132">
        <v>7138748</v>
      </c>
      <c r="E200" s="132">
        <v>2670685</v>
      </c>
      <c r="F200" s="65">
        <f>IFERROR(SUM(TableC[[#This Row],[Classroom Teachers]:[All Other Salaries]])*'Part-A'!$C$92,0)</f>
        <v>5972522.4083338445</v>
      </c>
      <c r="G200" s="16">
        <v>0</v>
      </c>
      <c r="H200" s="16">
        <v>171726</v>
      </c>
      <c r="I200" s="133">
        <f t="shared" si="9"/>
        <v>15953681.408333845</v>
      </c>
      <c r="J200" s="132">
        <v>10987767.954592388</v>
      </c>
      <c r="K200" s="132">
        <v>471028.47105065372</v>
      </c>
      <c r="L200" s="132">
        <v>3253923.2186470595</v>
      </c>
      <c r="M200" s="132">
        <v>33644.890789332407</v>
      </c>
      <c r="N200" s="132">
        <v>886955.33052652632</v>
      </c>
      <c r="O200" s="132">
        <v>7613</v>
      </c>
      <c r="P200" s="132">
        <v>312748.54272788577</v>
      </c>
      <c r="Q200" s="133">
        <f t="shared" si="10"/>
        <v>15953681.408333845</v>
      </c>
      <c r="R200" s="132">
        <v>14795942.408333845</v>
      </c>
      <c r="S200" s="132">
        <v>1157739</v>
      </c>
      <c r="T200" s="133">
        <f>SUM(TableC[[#This Row],[State &amp; Local Funding]:[Federal 
Funding]])</f>
        <v>15953681.408333845</v>
      </c>
      <c r="U200" s="121">
        <f>IFERROR(TableC[[#This Row],[State &amp; Local Funding]]/SUM(TableB[[#This Row],[K-12 Enrollment]:[Pre-K
Enrollment]]),"")</f>
        <v>11541.296730369615</v>
      </c>
      <c r="V200" s="121">
        <f>IFERROR(TableC[[#This Row],[Federal 
Funding]]/SUM(TableB[[#This Row],[K-12 Enrollment]:[Pre-K
Enrollment]]),"")</f>
        <v>903.07254290171602</v>
      </c>
      <c r="W200" s="65">
        <f>IFERROR(CentralCostperPupil*SUM(TableB[[#This Row],[K-12 Enrollment]:[Pre-K
Enrollment]]),"")</f>
        <v>8556067.4423554316</v>
      </c>
      <c r="X200" s="65">
        <f t="shared" si="11"/>
        <v>24509748.850689277</v>
      </c>
      <c r="Y200" s="131">
        <f>IFERROR(TableC[[#This Row],[Total School Allocation w/ Central District Costs]]/SUM(TableB[[#This Row],[K-12 Enrollment]:[Pre-K
Enrollment]]),"")</f>
        <v>19118.368838291168</v>
      </c>
    </row>
    <row r="201" spans="1:25" s="3" customFormat="1" ht="15" x14ac:dyDescent="0.3">
      <c r="A201" s="156" t="str">
        <f>IF(ISBLANK(TableB[[#This Row],[BEDS Code]]),"",TableB[[#This Row],[BEDS Code]])</f>
        <v>332200010236</v>
      </c>
      <c r="B201" s="134" t="str">
        <f>IF(ISBLANK(TableB[[#This Row],[School Name]]),"",TableB[[#This Row],[School Name]])</f>
        <v>P.S. 236 Mill Basin</v>
      </c>
      <c r="C201" s="156" t="str">
        <f>IF(ISBLANK(TableB[[#This Row],[Local School Code]]),"",TableB[[#This Row],[Local School Code]])</f>
        <v>K236</v>
      </c>
      <c r="D201" s="132">
        <v>3212150</v>
      </c>
      <c r="E201" s="132">
        <v>2067102</v>
      </c>
      <c r="F201" s="65">
        <f>IFERROR(SUM(TableC[[#This Row],[Classroom Teachers]:[All Other Salaries]])*'Part-A'!$C$92,0)</f>
        <v>3214299.0190402712</v>
      </c>
      <c r="G201" s="16">
        <v>0</v>
      </c>
      <c r="H201" s="16">
        <v>74380</v>
      </c>
      <c r="I201" s="133">
        <f t="shared" si="9"/>
        <v>8567931.0190402716</v>
      </c>
      <c r="J201" s="132">
        <v>4723770.1322520655</v>
      </c>
      <c r="K201" s="132">
        <v>666758.43556987331</v>
      </c>
      <c r="L201" s="132">
        <v>2644226.74085601</v>
      </c>
      <c r="M201" s="132">
        <v>81312.004337789418</v>
      </c>
      <c r="N201" s="132">
        <v>448717.70602453279</v>
      </c>
      <c r="O201" s="132">
        <v>3146</v>
      </c>
      <c r="P201" s="132">
        <v>0</v>
      </c>
      <c r="Q201" s="133">
        <f t="shared" si="10"/>
        <v>8567931.0190402716</v>
      </c>
      <c r="R201" s="132">
        <v>8273964.0190402716</v>
      </c>
      <c r="S201" s="132">
        <v>293967</v>
      </c>
      <c r="T201" s="133">
        <f>SUM(TableC[[#This Row],[State &amp; Local Funding]:[Federal 
Funding]])</f>
        <v>8567931.0190402716</v>
      </c>
      <c r="U201" s="121">
        <f>IFERROR(TableC[[#This Row],[State &amp; Local Funding]]/SUM(TableB[[#This Row],[K-12 Enrollment]:[Pre-K
Enrollment]]),"")</f>
        <v>15043.570943709585</v>
      </c>
      <c r="V201" s="121">
        <f>IFERROR(TableC[[#This Row],[Federal 
Funding]]/SUM(TableB[[#This Row],[K-12 Enrollment]:[Pre-K
Enrollment]]),"")</f>
        <v>534.48545454545456</v>
      </c>
      <c r="W201" s="65">
        <f>IFERROR(CentralCostperPupil*SUM(TableB[[#This Row],[K-12 Enrollment]:[Pre-K
Enrollment]]),"")</f>
        <v>3670699.7607609103</v>
      </c>
      <c r="X201" s="65">
        <f t="shared" si="11"/>
        <v>12238630.779801182</v>
      </c>
      <c r="Y201" s="131">
        <f>IFERROR(TableC[[#This Row],[Total School Allocation w/ Central District Costs]]/SUM(TableB[[#This Row],[K-12 Enrollment]:[Pre-K
Enrollment]]),"")</f>
        <v>22252.055963274877</v>
      </c>
    </row>
    <row r="202" spans="1:25" s="3" customFormat="1" ht="15" x14ac:dyDescent="0.3">
      <c r="A202" s="156" t="str">
        <f>IF(ISBLANK(TableB[[#This Row],[BEDS Code]]),"",TableB[[#This Row],[BEDS Code]])</f>
        <v>332100010238</v>
      </c>
      <c r="B202" s="134" t="str">
        <f>IF(ISBLANK(TableB[[#This Row],[School Name]]),"",TableB[[#This Row],[School Name]])</f>
        <v>P.S. 238 Anne Sullivan</v>
      </c>
      <c r="C202" s="156" t="str">
        <f>IF(ISBLANK(TableB[[#This Row],[Local School Code]]),"",TableB[[#This Row],[Local School Code]])</f>
        <v>K238</v>
      </c>
      <c r="D202" s="132">
        <v>4665217</v>
      </c>
      <c r="E202" s="132">
        <v>2997150</v>
      </c>
      <c r="F202" s="65">
        <f>IFERROR(SUM(TableC[[#This Row],[Classroom Teachers]:[All Other Salaries]])*'Part-A'!$C$92,0)</f>
        <v>4665270.5215864945</v>
      </c>
      <c r="G202" s="16">
        <v>0</v>
      </c>
      <c r="H202" s="16">
        <v>174668</v>
      </c>
      <c r="I202" s="133">
        <f t="shared" si="9"/>
        <v>12502305.521586495</v>
      </c>
      <c r="J202" s="132">
        <v>5044782.7540464895</v>
      </c>
      <c r="K202" s="132">
        <v>1349538.9337909464</v>
      </c>
      <c r="L202" s="132">
        <v>4961861.768507502</v>
      </c>
      <c r="M202" s="132">
        <v>134953.89337909466</v>
      </c>
      <c r="N202" s="132">
        <v>895158.88221265282</v>
      </c>
      <c r="O202" s="132">
        <v>3346</v>
      </c>
      <c r="P202" s="132">
        <v>112663.28964980892</v>
      </c>
      <c r="Q202" s="133">
        <f t="shared" si="10"/>
        <v>12502305.521586495</v>
      </c>
      <c r="R202" s="132">
        <v>11825646.521586495</v>
      </c>
      <c r="S202" s="132">
        <v>676659</v>
      </c>
      <c r="T202" s="133">
        <f>SUM(TableC[[#This Row],[State &amp; Local Funding]:[Federal 
Funding]])</f>
        <v>12502305.521586495</v>
      </c>
      <c r="U202" s="121">
        <f>IFERROR(TableC[[#This Row],[State &amp; Local Funding]]/SUM(TableB[[#This Row],[K-12 Enrollment]:[Pre-K
Enrollment]]),"")</f>
        <v>18800.709891234492</v>
      </c>
      <c r="V202" s="121">
        <f>IFERROR(TableC[[#This Row],[Federal 
Funding]]/SUM(TableB[[#This Row],[K-12 Enrollment]:[Pre-K
Enrollment]]),"")</f>
        <v>1075.7694753577107</v>
      </c>
      <c r="W202" s="65">
        <f>IFERROR(CentralCostperPupil*SUM(TableB[[#This Row],[K-12 Enrollment]:[Pre-K
Enrollment]]),"")</f>
        <v>4197945.7263974771</v>
      </c>
      <c r="X202" s="65">
        <f t="shared" si="11"/>
        <v>16700251.247983972</v>
      </c>
      <c r="Y202" s="131">
        <f>IFERROR(TableC[[#This Row],[Total School Allocation w/ Central District Costs]]/SUM(TableB[[#This Row],[K-12 Enrollment]:[Pre-K
Enrollment]]),"")</f>
        <v>26550.478931612037</v>
      </c>
    </row>
    <row r="203" spans="1:25" s="3" customFormat="1" ht="15" x14ac:dyDescent="0.3">
      <c r="A203" s="156" t="str">
        <f>IF(ISBLANK(TableB[[#This Row],[BEDS Code]]),"",TableB[[#This Row],[BEDS Code]])</f>
        <v>332100010239</v>
      </c>
      <c r="B203" s="134" t="str">
        <f>IF(ISBLANK(TableB[[#This Row],[School Name]]),"",TableB[[#This Row],[School Name]])</f>
        <v>Mark Twain I.S. 239 for the Gifted &amp; Talented</v>
      </c>
      <c r="C203" s="156" t="str">
        <f>IF(ISBLANK(TableB[[#This Row],[Local School Code]]),"",TableB[[#This Row],[Local School Code]])</f>
        <v>K239</v>
      </c>
      <c r="D203" s="132">
        <v>7151116</v>
      </c>
      <c r="E203" s="132">
        <v>2132285</v>
      </c>
      <c r="F203" s="65">
        <f>IFERROR(SUM(TableC[[#This Row],[Classroom Teachers]:[All Other Salaries]])*'Part-A'!$C$92,0)</f>
        <v>5652245.1907310868</v>
      </c>
      <c r="G203" s="16">
        <v>0</v>
      </c>
      <c r="H203" s="16">
        <v>166415</v>
      </c>
      <c r="I203" s="133">
        <f t="shared" ref="I203:I266" si="12">SUM(D203:H203)</f>
        <v>15102061.190731086</v>
      </c>
      <c r="J203" s="132">
        <v>10994208.431088693</v>
      </c>
      <c r="K203" s="132">
        <v>0</v>
      </c>
      <c r="L203" s="132">
        <v>3185087.2631326299</v>
      </c>
      <c r="M203" s="132">
        <v>0</v>
      </c>
      <c r="N203" s="132">
        <v>884321.63487832295</v>
      </c>
      <c r="O203" s="132">
        <v>8236</v>
      </c>
      <c r="P203" s="132">
        <v>30207.861631439479</v>
      </c>
      <c r="Q203" s="133">
        <f t="shared" ref="Q203:Q266" si="13">SUM(J203:P203)</f>
        <v>15102061.190731086</v>
      </c>
      <c r="R203" s="132">
        <v>14927058.190731086</v>
      </c>
      <c r="S203" s="132">
        <v>175003</v>
      </c>
      <c r="T203" s="133">
        <f>SUM(TableC[[#This Row],[State &amp; Local Funding]:[Federal 
Funding]])</f>
        <v>15102061.190731086</v>
      </c>
      <c r="U203" s="121">
        <f>IFERROR(TableC[[#This Row],[State &amp; Local Funding]]/SUM(TableB[[#This Row],[K-12 Enrollment]:[Pre-K
Enrollment]]),"")</f>
        <v>11265.704294891386</v>
      </c>
      <c r="V203" s="121">
        <f>IFERROR(TableC[[#This Row],[Federal 
Funding]]/SUM(TableB[[#This Row],[K-12 Enrollment]:[Pre-K
Enrollment]]),"")</f>
        <v>132.07773584905661</v>
      </c>
      <c r="W203" s="65">
        <f>IFERROR(CentralCostperPupil*SUM(TableB[[#This Row],[K-12 Enrollment]:[Pre-K
Enrollment]]),"")</f>
        <v>8843049.4236512836</v>
      </c>
      <c r="X203" s="65">
        <f t="shared" ref="X203:X266" si="14">SUM(Q203,W203)</f>
        <v>23945110.614382371</v>
      </c>
      <c r="Y203" s="131">
        <f>IFERROR(TableC[[#This Row],[Total School Allocation w/ Central District Costs]]/SUM(TableB[[#This Row],[K-12 Enrollment]:[Pre-K
Enrollment]]),"")</f>
        <v>18071.78159576028</v>
      </c>
    </row>
    <row r="204" spans="1:25" s="3" customFormat="1" ht="15" x14ac:dyDescent="0.3">
      <c r="A204" s="156" t="str">
        <f>IF(ISBLANK(TableB[[#This Row],[BEDS Code]]),"",TableB[[#This Row],[BEDS Code]])</f>
        <v>332200010240</v>
      </c>
      <c r="B204" s="134" t="str">
        <f>IF(ISBLANK(TableB[[#This Row],[School Name]]),"",TableB[[#This Row],[School Name]])</f>
        <v>Andries Hudde</v>
      </c>
      <c r="C204" s="156" t="str">
        <f>IF(ISBLANK(TableB[[#This Row],[Local School Code]]),"",TableB[[#This Row],[Local School Code]])</f>
        <v>K240</v>
      </c>
      <c r="D204" s="132">
        <v>4639006</v>
      </c>
      <c r="E204" s="132">
        <v>2434355</v>
      </c>
      <c r="F204" s="65">
        <f>IFERROR(SUM(TableC[[#This Row],[Classroom Teachers]:[All Other Salaries]])*'Part-A'!$C$92,0)</f>
        <v>4306651.2687058151</v>
      </c>
      <c r="G204" s="16">
        <v>0</v>
      </c>
      <c r="H204" s="16">
        <v>204105</v>
      </c>
      <c r="I204" s="133">
        <f t="shared" si="12"/>
        <v>11584117.268705815</v>
      </c>
      <c r="J204" s="132">
        <v>7312623.1158599006</v>
      </c>
      <c r="K204" s="132">
        <v>0</v>
      </c>
      <c r="L204" s="132">
        <v>3368929.5160492766</v>
      </c>
      <c r="M204" s="132">
        <v>0</v>
      </c>
      <c r="N204" s="132">
        <v>695974.58793909266</v>
      </c>
      <c r="O204" s="132">
        <v>4616</v>
      </c>
      <c r="P204" s="132">
        <v>201974.04885754583</v>
      </c>
      <c r="Q204" s="133">
        <f t="shared" si="13"/>
        <v>11584117.268705815</v>
      </c>
      <c r="R204" s="132">
        <v>10659815.268705815</v>
      </c>
      <c r="S204" s="132">
        <v>924302</v>
      </c>
      <c r="T204" s="133">
        <f>SUM(TableC[[#This Row],[State &amp; Local Funding]:[Federal 
Funding]])</f>
        <v>11584117.268705815</v>
      </c>
      <c r="U204" s="121">
        <f>IFERROR(TableC[[#This Row],[State &amp; Local Funding]]/SUM(TableB[[#This Row],[K-12 Enrollment]:[Pre-K
Enrollment]]),"")</f>
        <v>14867.245841988584</v>
      </c>
      <c r="V204" s="121">
        <f>IFERROR(TableC[[#This Row],[Federal 
Funding]]/SUM(TableB[[#This Row],[K-12 Enrollment]:[Pre-K
Enrollment]]),"")</f>
        <v>1289.1241283124127</v>
      </c>
      <c r="W204" s="65">
        <f>IFERROR(CentralCostperPupil*SUM(TableB[[#This Row],[K-12 Enrollment]:[Pre-K
Enrollment]]),"")</f>
        <v>4785257.6881192233</v>
      </c>
      <c r="X204" s="65">
        <f t="shared" si="14"/>
        <v>16369374.956825038</v>
      </c>
      <c r="Y204" s="131">
        <f>IFERROR(TableC[[#This Row],[Total School Allocation w/ Central District Costs]]/SUM(TableB[[#This Row],[K-12 Enrollment]:[Pre-K
Enrollment]]),"")</f>
        <v>22830.369535320835</v>
      </c>
    </row>
    <row r="205" spans="1:25" s="3" customFormat="1" ht="15" x14ac:dyDescent="0.3">
      <c r="A205" s="156" t="str">
        <f>IF(ISBLANK(TableB[[#This Row],[BEDS Code]]),"",TableB[[#This Row],[BEDS Code]])</f>
        <v>331700010241</v>
      </c>
      <c r="B205" s="134" t="str">
        <f>IF(ISBLANK(TableB[[#This Row],[School Name]]),"",TableB[[#This Row],[School Name]])</f>
        <v>P.S. 241 Emma L. Johnston</v>
      </c>
      <c r="C205" s="156" t="str">
        <f>IF(ISBLANK(TableB[[#This Row],[Local School Code]]),"",TableB[[#This Row],[Local School Code]])</f>
        <v>K241</v>
      </c>
      <c r="D205" s="132">
        <v>3209580</v>
      </c>
      <c r="E205" s="132">
        <v>2036371</v>
      </c>
      <c r="F205" s="65">
        <f>IFERROR(SUM(TableC[[#This Row],[Classroom Teachers]:[All Other Salaries]])*'Part-A'!$C$92,0)</f>
        <v>3194023.538416679</v>
      </c>
      <c r="G205" s="16">
        <v>0</v>
      </c>
      <c r="H205" s="16">
        <v>56489</v>
      </c>
      <c r="I205" s="133">
        <f t="shared" si="12"/>
        <v>8496463.5384166799</v>
      </c>
      <c r="J205" s="132">
        <v>4969305.7359039821</v>
      </c>
      <c r="K205" s="132">
        <v>917289.40942827601</v>
      </c>
      <c r="L205" s="132">
        <v>1688272.0355534025</v>
      </c>
      <c r="M205" s="132">
        <v>98281.008153029572</v>
      </c>
      <c r="N205" s="132">
        <v>702455.05591158092</v>
      </c>
      <c r="O205" s="132">
        <v>2891</v>
      </c>
      <c r="P205" s="132">
        <v>117969.29346640923</v>
      </c>
      <c r="Q205" s="133">
        <f t="shared" si="13"/>
        <v>8496463.5384166799</v>
      </c>
      <c r="R205" s="132">
        <v>7802057.5384166799</v>
      </c>
      <c r="S205" s="132">
        <v>694406</v>
      </c>
      <c r="T205" s="133">
        <f>SUM(TableC[[#This Row],[State &amp; Local Funding]:[Federal 
Funding]])</f>
        <v>8496463.5384166799</v>
      </c>
      <c r="U205" s="121">
        <f>IFERROR(TableC[[#This Row],[State &amp; Local Funding]]/SUM(TableB[[#This Row],[K-12 Enrollment]:[Pre-K
Enrollment]]),"")</f>
        <v>15298.152036111138</v>
      </c>
      <c r="V205" s="121">
        <f>IFERROR(TableC[[#This Row],[Federal 
Funding]]/SUM(TableB[[#This Row],[K-12 Enrollment]:[Pre-K
Enrollment]]),"")</f>
        <v>1361.5803921568627</v>
      </c>
      <c r="W205" s="65">
        <f>IFERROR(CentralCostperPupil*SUM(TableB[[#This Row],[K-12 Enrollment]:[Pre-K
Enrollment]]),"")</f>
        <v>3403739.7781601171</v>
      </c>
      <c r="X205" s="65">
        <f t="shared" si="14"/>
        <v>11900203.316576798</v>
      </c>
      <c r="Y205" s="131">
        <f>IFERROR(TableC[[#This Row],[Total School Allocation w/ Central District Costs]]/SUM(TableB[[#This Row],[K-12 Enrollment]:[Pre-K
Enrollment]]),"")</f>
        <v>23333.731993287838</v>
      </c>
    </row>
    <row r="206" spans="1:25" s="3" customFormat="1" ht="15" x14ac:dyDescent="0.3">
      <c r="A206" s="156" t="str">
        <f>IF(ISBLANK(TableB[[#This Row],[BEDS Code]]),"",TableB[[#This Row],[BEDS Code]])</f>
        <v>331600010243</v>
      </c>
      <c r="B206" s="134" t="str">
        <f>IF(ISBLANK(TableB[[#This Row],[School Name]]),"",TableB[[#This Row],[School Name]])</f>
        <v>P.S. 243K- The Weeksville School</v>
      </c>
      <c r="C206" s="156" t="str">
        <f>IF(ISBLANK(TableB[[#This Row],[Local School Code]]),"",TableB[[#This Row],[Local School Code]])</f>
        <v>K243</v>
      </c>
      <c r="D206" s="132">
        <v>2100852</v>
      </c>
      <c r="E206" s="132">
        <v>1317958</v>
      </c>
      <c r="F206" s="65">
        <f>IFERROR(SUM(TableC[[#This Row],[Classroom Teachers]:[All Other Salaries]])*'Part-A'!$C$92,0)</f>
        <v>2081559.5901247126</v>
      </c>
      <c r="G206" s="16">
        <v>0</v>
      </c>
      <c r="H206" s="16">
        <v>132394</v>
      </c>
      <c r="I206" s="133">
        <f t="shared" si="12"/>
        <v>5632763.5901247123</v>
      </c>
      <c r="J206" s="132">
        <v>2411032.8031578069</v>
      </c>
      <c r="K206" s="132">
        <v>685166.97304188623</v>
      </c>
      <c r="L206" s="132">
        <v>2049437.0247379779</v>
      </c>
      <c r="M206" s="132">
        <v>16313.499358140149</v>
      </c>
      <c r="N206" s="132">
        <v>469536.28982890153</v>
      </c>
      <c r="O206" s="132">
        <v>1277</v>
      </c>
      <c r="P206" s="132">
        <v>0</v>
      </c>
      <c r="Q206" s="133">
        <f t="shared" si="13"/>
        <v>5632763.5901247123</v>
      </c>
      <c r="R206" s="132">
        <v>5163867.5901247123</v>
      </c>
      <c r="S206" s="132">
        <v>468896</v>
      </c>
      <c r="T206" s="133">
        <f>SUM(TableC[[#This Row],[State &amp; Local Funding]:[Federal 
Funding]])</f>
        <v>5632763.5901247123</v>
      </c>
      <c r="U206" s="121">
        <f>IFERROR(TableC[[#This Row],[State &amp; Local Funding]]/SUM(TableB[[#This Row],[K-12 Enrollment]:[Pre-K
Enrollment]]),"")</f>
        <v>23052.980313056752</v>
      </c>
      <c r="V206" s="121">
        <f>IFERROR(TableC[[#This Row],[Federal 
Funding]]/SUM(TableB[[#This Row],[K-12 Enrollment]:[Pre-K
Enrollment]]),"")</f>
        <v>2093.2857142857142</v>
      </c>
      <c r="W206" s="65">
        <f>IFERROR(CentralCostperPupil*SUM(TableB[[#This Row],[K-12 Enrollment]:[Pre-K
Enrollment]]),"")</f>
        <v>1494975.9025644434</v>
      </c>
      <c r="X206" s="65">
        <f t="shared" si="14"/>
        <v>7127739.492689156</v>
      </c>
      <c r="Y206" s="131">
        <f>IFERROR(TableC[[#This Row],[Total School Allocation w/ Central District Costs]]/SUM(TableB[[#This Row],[K-12 Enrollment]:[Pre-K
Enrollment]]),"")</f>
        <v>31820.265592362302</v>
      </c>
    </row>
    <row r="207" spans="1:25" s="3" customFormat="1" ht="15" x14ac:dyDescent="0.3">
      <c r="A207" s="156" t="str">
        <f>IF(ISBLANK(TableB[[#This Row],[BEDS Code]]),"",TableB[[#This Row],[BEDS Code]])</f>
        <v>331800010244</v>
      </c>
      <c r="B207" s="134" t="str">
        <f>IF(ISBLANK(TableB[[#This Row],[School Name]]),"",TableB[[#This Row],[School Name]])</f>
        <v>P.S. 244 Richard R. Green</v>
      </c>
      <c r="C207" s="156" t="str">
        <f>IF(ISBLANK(TableB[[#This Row],[Local School Code]]),"",TableB[[#This Row],[Local School Code]])</f>
        <v>K244</v>
      </c>
      <c r="D207" s="132">
        <v>4835706</v>
      </c>
      <c r="E207" s="132">
        <v>2678702</v>
      </c>
      <c r="F207" s="65">
        <f>IFERROR(SUM(TableC[[#This Row],[Classroom Teachers]:[All Other Salaries]])*'Part-A'!$C$92,0)</f>
        <v>4575184.9434481179</v>
      </c>
      <c r="G207" s="16">
        <v>0</v>
      </c>
      <c r="H207" s="16">
        <v>33015</v>
      </c>
      <c r="I207" s="133">
        <f t="shared" si="12"/>
        <v>12122607.943448119</v>
      </c>
      <c r="J207" s="132">
        <v>4085985.382721574</v>
      </c>
      <c r="K207" s="132">
        <v>459682.39650577301</v>
      </c>
      <c r="L207" s="132">
        <v>6782262.4864324955</v>
      </c>
      <c r="M207" s="132">
        <v>32834.456893269497</v>
      </c>
      <c r="N207" s="132">
        <v>676056.96293924074</v>
      </c>
      <c r="O207" s="132">
        <v>2853</v>
      </c>
      <c r="P207" s="132">
        <v>82933.25795576493</v>
      </c>
      <c r="Q207" s="133">
        <f t="shared" si="13"/>
        <v>12122607.943448117</v>
      </c>
      <c r="R207" s="132">
        <v>11317180.943448117</v>
      </c>
      <c r="S207" s="132">
        <v>805427</v>
      </c>
      <c r="T207" s="133">
        <f>SUM(TableC[[#This Row],[State &amp; Local Funding]:[Federal 
Funding]])</f>
        <v>12122607.943448117</v>
      </c>
      <c r="U207" s="121">
        <f>IFERROR(TableC[[#This Row],[State &amp; Local Funding]]/SUM(TableB[[#This Row],[K-12 Enrollment]:[Pre-K
Enrollment]]),"")</f>
        <v>28082.3348472658</v>
      </c>
      <c r="V207" s="121">
        <f>IFERROR(TableC[[#This Row],[Federal 
Funding]]/SUM(TableB[[#This Row],[K-12 Enrollment]:[Pre-K
Enrollment]]),"")</f>
        <v>1998.5781637717121</v>
      </c>
      <c r="W207" s="65">
        <f>IFERROR(CentralCostperPupil*SUM(TableB[[#This Row],[K-12 Enrollment]:[Pre-K
Enrollment]]),"")</f>
        <v>2689621.8247029944</v>
      </c>
      <c r="X207" s="65">
        <f t="shared" si="14"/>
        <v>14812229.768151112</v>
      </c>
      <c r="Y207" s="131">
        <f>IFERROR(TableC[[#This Row],[Total School Allocation w/ Central District Costs]]/SUM(TableB[[#This Row],[K-12 Enrollment]:[Pre-K
Enrollment]]),"")</f>
        <v>36754.912576057352</v>
      </c>
    </row>
    <row r="208" spans="1:25" s="3" customFormat="1" ht="15" x14ac:dyDescent="0.3">
      <c r="A208" s="156" t="str">
        <f>IF(ISBLANK(TableB[[#This Row],[BEDS Code]]),"",TableB[[#This Row],[BEDS Code]])</f>
        <v>332200010245</v>
      </c>
      <c r="B208" s="134" t="str">
        <f>IF(ISBLANK(TableB[[#This Row],[School Name]]),"",TableB[[#This Row],[School Name]])</f>
        <v>P.S. 245</v>
      </c>
      <c r="C208" s="156" t="str">
        <f>IF(ISBLANK(TableB[[#This Row],[Local School Code]]),"",TableB[[#This Row],[Local School Code]])</f>
        <v>K245</v>
      </c>
      <c r="D208" s="132">
        <v>2338338</v>
      </c>
      <c r="E208" s="132">
        <v>1143623</v>
      </c>
      <c r="F208" s="65">
        <f>IFERROR(SUM(TableC[[#This Row],[Classroom Teachers]:[All Other Salaries]])*'Part-A'!$C$92,0)</f>
        <v>2120009.3927390627</v>
      </c>
      <c r="G208" s="16">
        <v>0</v>
      </c>
      <c r="H208" s="16">
        <v>158793</v>
      </c>
      <c r="I208" s="133">
        <f t="shared" si="12"/>
        <v>5760763.3927390631</v>
      </c>
      <c r="J208" s="132">
        <v>3766803.3853527945</v>
      </c>
      <c r="K208" s="132">
        <v>241881.25296672355</v>
      </c>
      <c r="L208" s="132">
        <v>1504136.2444456068</v>
      </c>
      <c r="M208" s="132">
        <v>0</v>
      </c>
      <c r="N208" s="132">
        <v>246135.50997393817</v>
      </c>
      <c r="O208" s="132">
        <v>1807</v>
      </c>
      <c r="P208" s="132">
        <v>0</v>
      </c>
      <c r="Q208" s="133">
        <f t="shared" si="13"/>
        <v>5760763.3927390631</v>
      </c>
      <c r="R208" s="132">
        <v>4945975.3927390631</v>
      </c>
      <c r="S208" s="132">
        <v>814788</v>
      </c>
      <c r="T208" s="133">
        <f>SUM(TableC[[#This Row],[State &amp; Local Funding]:[Federal 
Funding]])</f>
        <v>5760763.3927390631</v>
      </c>
      <c r="U208" s="121">
        <f>IFERROR(TableC[[#This Row],[State &amp; Local Funding]]/SUM(TableB[[#This Row],[K-12 Enrollment]:[Pre-K
Enrollment]]),"")</f>
        <v>16216.312763078895</v>
      </c>
      <c r="V208" s="121">
        <f>IFERROR(TableC[[#This Row],[Federal 
Funding]]/SUM(TableB[[#This Row],[K-12 Enrollment]:[Pre-K
Enrollment]]),"")</f>
        <v>2671.4360655737705</v>
      </c>
      <c r="W208" s="65">
        <f>IFERROR(CentralCostperPupil*SUM(TableB[[#This Row],[K-12 Enrollment]:[Pre-K
Enrollment]]),"")</f>
        <v>2035569.8673310503</v>
      </c>
      <c r="X208" s="65">
        <f t="shared" si="14"/>
        <v>7796333.2600701135</v>
      </c>
      <c r="Y208" s="131">
        <f>IFERROR(TableC[[#This Row],[Total School Allocation w/ Central District Costs]]/SUM(TableB[[#This Row],[K-12 Enrollment]:[Pre-K
Enrollment]]),"")</f>
        <v>25561.748393672504</v>
      </c>
    </row>
    <row r="209" spans="1:25" s="3" customFormat="1" ht="15" x14ac:dyDescent="0.3">
      <c r="A209" s="156" t="str">
        <f>IF(ISBLANK(TableB[[#This Row],[BEDS Code]]),"",TableB[[#This Row],[BEDS Code]])</f>
        <v>331700010246</v>
      </c>
      <c r="B209" s="134" t="str">
        <f>IF(ISBLANK(TableB[[#This Row],[School Name]]),"",TableB[[#This Row],[School Name]])</f>
        <v>M.S. 246 Walt Whitman</v>
      </c>
      <c r="C209" s="156" t="str">
        <f>IF(ISBLANK(TableB[[#This Row],[Local School Code]]),"",TableB[[#This Row],[Local School Code]])</f>
        <v>K246</v>
      </c>
      <c r="D209" s="132">
        <v>2984027</v>
      </c>
      <c r="E209" s="132">
        <v>1960386</v>
      </c>
      <c r="F209" s="65">
        <f>IFERROR(SUM(TableC[[#This Row],[Classroom Teachers]:[All Other Salaries]])*'Part-A'!$C$92,0)</f>
        <v>3010430.6169945975</v>
      </c>
      <c r="G209" s="16">
        <v>0</v>
      </c>
      <c r="H209" s="16">
        <v>171368</v>
      </c>
      <c r="I209" s="133">
        <f t="shared" si="12"/>
        <v>8126211.616994597</v>
      </c>
      <c r="J209" s="132">
        <v>4692523.3309134729</v>
      </c>
      <c r="K209" s="132">
        <v>0</v>
      </c>
      <c r="L209" s="132">
        <v>2488831.1255671256</v>
      </c>
      <c r="M209" s="132">
        <v>0</v>
      </c>
      <c r="N209" s="132">
        <v>721162.8219453675</v>
      </c>
      <c r="O209" s="132">
        <v>2554</v>
      </c>
      <c r="P209" s="132">
        <v>221140.33856863118</v>
      </c>
      <c r="Q209" s="133">
        <f t="shared" si="13"/>
        <v>8126211.616994597</v>
      </c>
      <c r="R209" s="132">
        <v>7415359.616994597</v>
      </c>
      <c r="S209" s="132">
        <v>710852</v>
      </c>
      <c r="T209" s="133">
        <f>SUM(TableC[[#This Row],[State &amp; Local Funding]:[Federal 
Funding]])</f>
        <v>8126211.616994597</v>
      </c>
      <c r="U209" s="121">
        <f>IFERROR(TableC[[#This Row],[State &amp; Local Funding]]/SUM(TableB[[#This Row],[K-12 Enrollment]:[Pre-K
Enrollment]]),"")</f>
        <v>17825.38369469855</v>
      </c>
      <c r="V209" s="121">
        <f>IFERROR(TableC[[#This Row],[Federal 
Funding]]/SUM(TableB[[#This Row],[K-12 Enrollment]:[Pre-K
Enrollment]]),"")</f>
        <v>1708.7788461538462</v>
      </c>
      <c r="W209" s="65">
        <f>IFERROR(CentralCostperPupil*SUM(TableB[[#This Row],[K-12 Enrollment]:[Pre-K
Enrollment]]),"")</f>
        <v>2776383.8190482524</v>
      </c>
      <c r="X209" s="65">
        <f t="shared" si="14"/>
        <v>10902595.436042849</v>
      </c>
      <c r="Y209" s="131">
        <f>IFERROR(TableC[[#This Row],[Total School Allocation w/ Central District Costs]]/SUM(TableB[[#This Row],[K-12 Enrollment]:[Pre-K
Enrollment]]),"")</f>
        <v>26208.162105872234</v>
      </c>
    </row>
    <row r="210" spans="1:25" s="3" customFormat="1" ht="15" x14ac:dyDescent="0.3">
      <c r="A210" s="156" t="str">
        <f>IF(ISBLANK(TableB[[#This Row],[BEDS Code]]),"",TableB[[#This Row],[BEDS Code]])</f>
        <v>332000010247</v>
      </c>
      <c r="B210" s="134" t="str">
        <f>IF(ISBLANK(TableB[[#This Row],[School Name]]),"",TableB[[#This Row],[School Name]])</f>
        <v>P.S. 247 Brooklyn</v>
      </c>
      <c r="C210" s="156" t="str">
        <f>IF(ISBLANK(TableB[[#This Row],[Local School Code]]),"",TableB[[#This Row],[Local School Code]])</f>
        <v>K247</v>
      </c>
      <c r="D210" s="132">
        <v>5570453</v>
      </c>
      <c r="E210" s="132">
        <v>2497017</v>
      </c>
      <c r="F210" s="65">
        <f>IFERROR(SUM(TableC[[#This Row],[Classroom Teachers]:[All Other Salaries]])*'Part-A'!$C$92,0)</f>
        <v>4911919.5119188884</v>
      </c>
      <c r="G210" s="16">
        <v>0</v>
      </c>
      <c r="H210" s="16">
        <v>463965</v>
      </c>
      <c r="I210" s="133">
        <f t="shared" si="12"/>
        <v>13443354.511918887</v>
      </c>
      <c r="J210" s="132">
        <v>9411443.3009431567</v>
      </c>
      <c r="K210" s="132">
        <v>0</v>
      </c>
      <c r="L210" s="132">
        <v>3410396.1450271588</v>
      </c>
      <c r="M210" s="132">
        <v>0</v>
      </c>
      <c r="N210" s="132">
        <v>478294.89649281057</v>
      </c>
      <c r="O210" s="132">
        <v>5433</v>
      </c>
      <c r="P210" s="132">
        <v>137787.16945576115</v>
      </c>
      <c r="Q210" s="133">
        <f t="shared" si="13"/>
        <v>13443354.511918887</v>
      </c>
      <c r="R210" s="132">
        <v>12499921.511918887</v>
      </c>
      <c r="S210" s="132">
        <v>943433</v>
      </c>
      <c r="T210" s="133">
        <f>SUM(TableC[[#This Row],[State &amp; Local Funding]:[Federal 
Funding]])</f>
        <v>13443354.511918887</v>
      </c>
      <c r="U210" s="121">
        <f>IFERROR(TableC[[#This Row],[State &amp; Local Funding]]/SUM(TableB[[#This Row],[K-12 Enrollment]:[Pre-K
Enrollment]]),"")</f>
        <v>14585.672709356928</v>
      </c>
      <c r="V210" s="121">
        <f>IFERROR(TableC[[#This Row],[Federal 
Funding]]/SUM(TableB[[#This Row],[K-12 Enrollment]:[Pre-K
Enrollment]]),"")</f>
        <v>1100.855309218203</v>
      </c>
      <c r="W210" s="65">
        <f>IFERROR(CentralCostperPupil*SUM(TableB[[#This Row],[K-12 Enrollment]:[Pre-K
Enrollment]]),"")</f>
        <v>5719617.6272220006</v>
      </c>
      <c r="X210" s="65">
        <f t="shared" si="14"/>
        <v>19162972.139140889</v>
      </c>
      <c r="Y210" s="131">
        <f>IFERROR(TableC[[#This Row],[Total School Allocation w/ Central District Costs]]/SUM(TableB[[#This Row],[K-12 Enrollment]:[Pre-K
Enrollment]]),"")</f>
        <v>22360.527583594969</v>
      </c>
    </row>
    <row r="211" spans="1:25" s="3" customFormat="1" ht="15" x14ac:dyDescent="0.3">
      <c r="A211" s="156" t="str">
        <f>IF(ISBLANK(TableB[[#This Row],[BEDS Code]]),"",TableB[[#This Row],[BEDS Code]])</f>
        <v>331700010249</v>
      </c>
      <c r="B211" s="134" t="str">
        <f>IF(ISBLANK(TableB[[#This Row],[School Name]]),"",TableB[[#This Row],[School Name]])</f>
        <v>P.S. 249 The Caton</v>
      </c>
      <c r="C211" s="156" t="str">
        <f>IF(ISBLANK(TableB[[#This Row],[Local School Code]]),"",TableB[[#This Row],[Local School Code]])</f>
        <v>K249</v>
      </c>
      <c r="D211" s="132">
        <v>4786545</v>
      </c>
      <c r="E211" s="132">
        <v>2422789</v>
      </c>
      <c r="F211" s="65">
        <f>IFERROR(SUM(TableC[[#This Row],[Classroom Teachers]:[All Other Salaries]])*'Part-A'!$C$92,0)</f>
        <v>4389439.1107175173</v>
      </c>
      <c r="G211" s="16">
        <v>0</v>
      </c>
      <c r="H211" s="16">
        <v>747376</v>
      </c>
      <c r="I211" s="133">
        <f t="shared" si="12"/>
        <v>12346149.110717516</v>
      </c>
      <c r="J211" s="132">
        <v>8827335.4183263369</v>
      </c>
      <c r="K211" s="132">
        <v>448172.1939184037</v>
      </c>
      <c r="L211" s="132">
        <v>2348064.3566364273</v>
      </c>
      <c r="M211" s="132">
        <v>0</v>
      </c>
      <c r="N211" s="132">
        <v>717369.1418363488</v>
      </c>
      <c r="O211" s="132">
        <v>5208</v>
      </c>
      <c r="P211" s="132">
        <v>0</v>
      </c>
      <c r="Q211" s="133">
        <f t="shared" si="13"/>
        <v>12346149.110717516</v>
      </c>
      <c r="R211" s="132">
        <v>11262264.110717516</v>
      </c>
      <c r="S211" s="132">
        <v>1083885</v>
      </c>
      <c r="T211" s="133">
        <f>SUM(TableC[[#This Row],[State &amp; Local Funding]:[Federal 
Funding]])</f>
        <v>12346149.110717516</v>
      </c>
      <c r="U211" s="121">
        <f>IFERROR(TableC[[#This Row],[State &amp; Local Funding]]/SUM(TableB[[#This Row],[K-12 Enrollment]:[Pre-K
Enrollment]]),"")</f>
        <v>13407.45727466371</v>
      </c>
      <c r="V211" s="121">
        <f>IFERROR(TableC[[#This Row],[Federal 
Funding]]/SUM(TableB[[#This Row],[K-12 Enrollment]:[Pre-K
Enrollment]]),"")</f>
        <v>1290.3392857142858</v>
      </c>
      <c r="W211" s="65">
        <f>IFERROR(CentralCostperPupil*SUM(TableB[[#This Row],[K-12 Enrollment]:[Pre-K
Enrollment]]),"")</f>
        <v>5606159.6346166627</v>
      </c>
      <c r="X211" s="65">
        <f t="shared" si="14"/>
        <v>17952308.745334178</v>
      </c>
      <c r="Y211" s="131">
        <f>IFERROR(TableC[[#This Row],[Total School Allocation w/ Central District Costs]]/SUM(TableB[[#This Row],[K-12 Enrollment]:[Pre-K
Enrollment]]),"")</f>
        <v>21371.796125397832</v>
      </c>
    </row>
    <row r="212" spans="1:25" s="3" customFormat="1" ht="15" x14ac:dyDescent="0.3">
      <c r="A212" s="156" t="str">
        <f>IF(ISBLANK(TableB[[#This Row],[BEDS Code]]),"",TableB[[#This Row],[BEDS Code]])</f>
        <v>331400010250</v>
      </c>
      <c r="B212" s="134" t="str">
        <f>IF(ISBLANK(TableB[[#This Row],[School Name]]),"",TableB[[#This Row],[School Name]])</f>
        <v>P.S. 250 George H. Lindsay</v>
      </c>
      <c r="C212" s="156" t="str">
        <f>IF(ISBLANK(TableB[[#This Row],[Local School Code]]),"",TableB[[#This Row],[Local School Code]])</f>
        <v>K250</v>
      </c>
      <c r="D212" s="132">
        <v>3282904</v>
      </c>
      <c r="E212" s="132">
        <v>1273864</v>
      </c>
      <c r="F212" s="65">
        <f>IFERROR(SUM(TableC[[#This Row],[Classroom Teachers]:[All Other Salaries]])*'Part-A'!$C$92,0)</f>
        <v>2774411.017393013</v>
      </c>
      <c r="G212" s="16">
        <v>0</v>
      </c>
      <c r="H212" s="16">
        <v>26801</v>
      </c>
      <c r="I212" s="133">
        <f t="shared" si="12"/>
        <v>7357980.0173930135</v>
      </c>
      <c r="J212" s="132">
        <v>4484554.3499607351</v>
      </c>
      <c r="K212" s="132">
        <v>483768.02854652028</v>
      </c>
      <c r="L212" s="132">
        <v>1653094.9171686715</v>
      </c>
      <c r="M212" s="132">
        <v>34554.859181894302</v>
      </c>
      <c r="N212" s="132">
        <v>670144.42078459961</v>
      </c>
      <c r="O212" s="132">
        <v>2822</v>
      </c>
      <c r="P212" s="132">
        <v>29041.441750591926</v>
      </c>
      <c r="Q212" s="133">
        <f t="shared" si="13"/>
        <v>7357980.0173930116</v>
      </c>
      <c r="R212" s="132">
        <v>6867512.0173930116</v>
      </c>
      <c r="S212" s="132">
        <v>490468</v>
      </c>
      <c r="T212" s="133">
        <f>SUM(TableC[[#This Row],[State &amp; Local Funding]:[Federal 
Funding]])</f>
        <v>7357980.0173930116</v>
      </c>
      <c r="U212" s="121">
        <f>IFERROR(TableC[[#This Row],[State &amp; Local Funding]]/SUM(TableB[[#This Row],[K-12 Enrollment]:[Pre-K
Enrollment]]),"")</f>
        <v>16548.22172865786</v>
      </c>
      <c r="V212" s="121">
        <f>IFERROR(TableC[[#This Row],[Federal 
Funding]]/SUM(TableB[[#This Row],[K-12 Enrollment]:[Pre-K
Enrollment]]),"")</f>
        <v>1181.8506024096384</v>
      </c>
      <c r="W212" s="65">
        <f>IFERROR(CentralCostperPupil*SUM(TableB[[#This Row],[K-12 Enrollment]:[Pre-K
Enrollment]]),"")</f>
        <v>2769709.8194832322</v>
      </c>
      <c r="X212" s="65">
        <f t="shared" si="14"/>
        <v>10127689.836876243</v>
      </c>
      <c r="Y212" s="131">
        <f>IFERROR(TableC[[#This Row],[Total School Allocation w/ Central District Costs]]/SUM(TableB[[#This Row],[K-12 Enrollment]:[Pre-K
Enrollment]]),"")</f>
        <v>24404.071896087335</v>
      </c>
    </row>
    <row r="213" spans="1:25" s="3" customFormat="1" ht="15" x14ac:dyDescent="0.3">
      <c r="A213" s="156" t="str">
        <f>IF(ISBLANK(TableB[[#This Row],[BEDS Code]]),"",TableB[[#This Row],[BEDS Code]])</f>
        <v>332200010251</v>
      </c>
      <c r="B213" s="134" t="str">
        <f>IF(ISBLANK(TableB[[#This Row],[School Name]]),"",TableB[[#This Row],[School Name]])</f>
        <v>P.S. 251 Paerdegat</v>
      </c>
      <c r="C213" s="156" t="str">
        <f>IF(ISBLANK(TableB[[#This Row],[Local School Code]]),"",TableB[[#This Row],[Local School Code]])</f>
        <v>K251</v>
      </c>
      <c r="D213" s="132">
        <v>3227697</v>
      </c>
      <c r="E213" s="132">
        <v>2389738</v>
      </c>
      <c r="F213" s="65">
        <f>IFERROR(SUM(TableC[[#This Row],[Classroom Teachers]:[All Other Salaries]])*'Part-A'!$C$92,0)</f>
        <v>3420203.4322329159</v>
      </c>
      <c r="G213" s="16">
        <v>0</v>
      </c>
      <c r="H213" s="16">
        <v>238839</v>
      </c>
      <c r="I213" s="133">
        <f t="shared" si="12"/>
        <v>9276477.4322329164</v>
      </c>
      <c r="J213" s="132">
        <v>4368542.1426599259</v>
      </c>
      <c r="K213" s="132">
        <v>653937.74603632826</v>
      </c>
      <c r="L213" s="132">
        <v>3674464.7812016131</v>
      </c>
      <c r="M213" s="132">
        <v>79748.505614186375</v>
      </c>
      <c r="N213" s="132">
        <v>445963.34625072451</v>
      </c>
      <c r="O213" s="132">
        <v>2928</v>
      </c>
      <c r="P213" s="132">
        <v>50892.91047013874</v>
      </c>
      <c r="Q213" s="133">
        <f t="shared" si="13"/>
        <v>9276477.4322329164</v>
      </c>
      <c r="R213" s="132">
        <v>8609683.4322329164</v>
      </c>
      <c r="S213" s="132">
        <v>666794</v>
      </c>
      <c r="T213" s="133">
        <f>SUM(TableC[[#This Row],[State &amp; Local Funding]:[Federal 
Funding]])</f>
        <v>9276477.4322329164</v>
      </c>
      <c r="U213" s="121">
        <f>IFERROR(TableC[[#This Row],[State &amp; Local Funding]]/SUM(TableB[[#This Row],[K-12 Enrollment]:[Pre-K
Enrollment]]),"")</f>
        <v>17974.286914891265</v>
      </c>
      <c r="V213" s="121">
        <f>IFERROR(TableC[[#This Row],[Federal 
Funding]]/SUM(TableB[[#This Row],[K-12 Enrollment]:[Pre-K
Enrollment]]),"")</f>
        <v>1392.0542797494782</v>
      </c>
      <c r="W213" s="65">
        <f>IFERROR(CentralCostperPupil*SUM(TableB[[#This Row],[K-12 Enrollment]:[Pre-K
Enrollment]]),"")</f>
        <v>3196845.791644502</v>
      </c>
      <c r="X213" s="65">
        <f t="shared" si="14"/>
        <v>12473323.223877419</v>
      </c>
      <c r="Y213" s="131">
        <f>IFERROR(TableC[[#This Row],[Total School Allocation w/ Central District Costs]]/SUM(TableB[[#This Row],[K-12 Enrollment]:[Pre-K
Enrollment]]),"")</f>
        <v>26040.340759660583</v>
      </c>
    </row>
    <row r="214" spans="1:25" s="3" customFormat="1" ht="15" x14ac:dyDescent="0.3">
      <c r="A214" s="156" t="str">
        <f>IF(ISBLANK(TableB[[#This Row],[BEDS Code]]),"",TableB[[#This Row],[BEDS Code]])</f>
        <v>332100010253</v>
      </c>
      <c r="B214" s="134" t="str">
        <f>IF(ISBLANK(TableB[[#This Row],[School Name]]),"",TableB[[#This Row],[School Name]])</f>
        <v>P.S. 253</v>
      </c>
      <c r="C214" s="156" t="str">
        <f>IF(ISBLANK(TableB[[#This Row],[Local School Code]]),"",TableB[[#This Row],[Local School Code]])</f>
        <v>K253</v>
      </c>
      <c r="D214" s="132">
        <v>5585793</v>
      </c>
      <c r="E214" s="132">
        <v>3070364</v>
      </c>
      <c r="F214" s="65">
        <f>IFERROR(SUM(TableC[[#This Row],[Classroom Teachers]:[All Other Salaries]])*'Part-A'!$C$92,0)</f>
        <v>5270344.5400519948</v>
      </c>
      <c r="G214" s="16">
        <v>0</v>
      </c>
      <c r="H214" s="16">
        <v>492705</v>
      </c>
      <c r="I214" s="133">
        <f t="shared" si="12"/>
        <v>14419206.540051995</v>
      </c>
      <c r="J214" s="132">
        <v>7733110.9343695827</v>
      </c>
      <c r="K214" s="132">
        <v>421374.76504839625</v>
      </c>
      <c r="L214" s="132">
        <v>5357651.1513202367</v>
      </c>
      <c r="M214" s="132">
        <v>46819.418338710697</v>
      </c>
      <c r="N214" s="132">
        <v>854749.27097506938</v>
      </c>
      <c r="O214" s="132">
        <v>5501</v>
      </c>
      <c r="P214" s="132">
        <v>0</v>
      </c>
      <c r="Q214" s="133">
        <f t="shared" si="13"/>
        <v>14419206.540051997</v>
      </c>
      <c r="R214" s="132">
        <v>13367440.540051997</v>
      </c>
      <c r="S214" s="132">
        <v>1051766</v>
      </c>
      <c r="T214" s="133">
        <f>SUM(TableC[[#This Row],[State &amp; Local Funding]:[Federal 
Funding]])</f>
        <v>14419206.540051997</v>
      </c>
      <c r="U214" s="121">
        <f>IFERROR(TableC[[#This Row],[State &amp; Local Funding]]/SUM(TableB[[#This Row],[K-12 Enrollment]:[Pre-K
Enrollment]]),"")</f>
        <v>14358.153104244895</v>
      </c>
      <c r="V214" s="121">
        <f>IFERROR(TableC[[#This Row],[Federal 
Funding]]/SUM(TableB[[#This Row],[K-12 Enrollment]:[Pre-K
Enrollment]]),"")</f>
        <v>1129.7164339419978</v>
      </c>
      <c r="W214" s="65">
        <f>IFERROR(CentralCostperPupil*SUM(TableB[[#This Row],[K-12 Enrollment]:[Pre-K
Enrollment]]),"")</f>
        <v>6213493.5950334687</v>
      </c>
      <c r="X214" s="65">
        <f t="shared" si="14"/>
        <v>20632700.135085464</v>
      </c>
      <c r="Y214" s="131">
        <f>IFERROR(TableC[[#This Row],[Total School Allocation w/ Central District Costs]]/SUM(TableB[[#This Row],[K-12 Enrollment]:[Pre-K
Enrollment]]),"")</f>
        <v>22161.869103206729</v>
      </c>
    </row>
    <row r="215" spans="1:25" s="3" customFormat="1" ht="15" x14ac:dyDescent="0.3">
      <c r="A215" s="156" t="str">
        <f>IF(ISBLANK(TableB[[#This Row],[BEDS Code]]),"",TableB[[#This Row],[BEDS Code]])</f>
        <v>332200010254</v>
      </c>
      <c r="B215" s="134" t="str">
        <f>IF(ISBLANK(TableB[[#This Row],[School Name]]),"",TableB[[#This Row],[School Name]])</f>
        <v>P.S. 254 Dag Hammarskjold</v>
      </c>
      <c r="C215" s="156" t="str">
        <f>IF(ISBLANK(TableB[[#This Row],[Local School Code]]),"",TableB[[#This Row],[Local School Code]])</f>
        <v>K254</v>
      </c>
      <c r="D215" s="132">
        <v>4377543</v>
      </c>
      <c r="E215" s="132">
        <v>2026115</v>
      </c>
      <c r="F215" s="65">
        <f>IFERROR(SUM(TableC[[#This Row],[Classroom Teachers]:[All Other Salaries]])*'Part-A'!$C$92,0)</f>
        <v>3898899.2432392663</v>
      </c>
      <c r="G215" s="16">
        <v>0</v>
      </c>
      <c r="H215" s="16">
        <v>18289</v>
      </c>
      <c r="I215" s="133">
        <f t="shared" si="12"/>
        <v>10320846.243239267</v>
      </c>
      <c r="J215" s="132">
        <v>6412176.9167032549</v>
      </c>
      <c r="K215" s="132">
        <v>0</v>
      </c>
      <c r="L215" s="132">
        <v>3243269.8956443137</v>
      </c>
      <c r="M215" s="132">
        <v>0</v>
      </c>
      <c r="N215" s="132">
        <v>660589.43089169811</v>
      </c>
      <c r="O215" s="132">
        <v>4810</v>
      </c>
      <c r="P215" s="132">
        <v>0</v>
      </c>
      <c r="Q215" s="133">
        <f t="shared" si="13"/>
        <v>10320846.243239267</v>
      </c>
      <c r="R215" s="132">
        <v>9896411.2432392668</v>
      </c>
      <c r="S215" s="132">
        <v>424435</v>
      </c>
      <c r="T215" s="133">
        <f>SUM(TableC[[#This Row],[State &amp; Local Funding]:[Federal 
Funding]])</f>
        <v>10320846.243239267</v>
      </c>
      <c r="U215" s="121">
        <f>IFERROR(TableC[[#This Row],[State &amp; Local Funding]]/SUM(TableB[[#This Row],[K-12 Enrollment]:[Pre-K
Enrollment]]),"")</f>
        <v>13482.849105230609</v>
      </c>
      <c r="V215" s="121">
        <f>IFERROR(TableC[[#This Row],[Federal 
Funding]]/SUM(TableB[[#This Row],[K-12 Enrollment]:[Pre-K
Enrollment]]),"")</f>
        <v>578.24931880108988</v>
      </c>
      <c r="W215" s="65">
        <f>IFERROR(CentralCostperPupil*SUM(TableB[[#This Row],[K-12 Enrollment]:[Pre-K
Enrollment]]),"")</f>
        <v>4898715.6807245603</v>
      </c>
      <c r="X215" s="65">
        <f t="shared" si="14"/>
        <v>15219561.923963826</v>
      </c>
      <c r="Y215" s="131">
        <f>IFERROR(TableC[[#This Row],[Total School Allocation w/ Central District Costs]]/SUM(TableB[[#This Row],[K-12 Enrollment]:[Pre-K
Enrollment]]),"")</f>
        <v>20735.097989051534</v>
      </c>
    </row>
    <row r="216" spans="1:25" s="3" customFormat="1" ht="15" x14ac:dyDescent="0.3">
      <c r="A216" s="156" t="str">
        <f>IF(ISBLANK(TableB[[#This Row],[BEDS Code]]),"",TableB[[#This Row],[BEDS Code]])</f>
        <v>332200010255</v>
      </c>
      <c r="B216" s="134" t="str">
        <f>IF(ISBLANK(TableB[[#This Row],[School Name]]),"",TableB[[#This Row],[School Name]])</f>
        <v>P.S. 255 Barbara Reing School</v>
      </c>
      <c r="C216" s="156" t="str">
        <f>IF(ISBLANK(TableB[[#This Row],[Local School Code]]),"",TableB[[#This Row],[Local School Code]])</f>
        <v>K255</v>
      </c>
      <c r="D216" s="132">
        <v>6061187</v>
      </c>
      <c r="E216" s="132">
        <v>3705748</v>
      </c>
      <c r="F216" s="65">
        <f>IFERROR(SUM(TableC[[#This Row],[Classroom Teachers]:[All Other Salaries]])*'Part-A'!$C$92,0)</f>
        <v>5946647.2882010732</v>
      </c>
      <c r="G216" s="16">
        <v>0</v>
      </c>
      <c r="H216" s="16">
        <v>605243</v>
      </c>
      <c r="I216" s="133">
        <f t="shared" si="12"/>
        <v>16318825.288201073</v>
      </c>
      <c r="J216" s="132">
        <v>8171057.6868782286</v>
      </c>
      <c r="K216" s="132">
        <v>0</v>
      </c>
      <c r="L216" s="132">
        <v>7369538.3046201849</v>
      </c>
      <c r="M216" s="132">
        <v>0</v>
      </c>
      <c r="N216" s="132">
        <v>722861.77283388481</v>
      </c>
      <c r="O216" s="132">
        <v>5744</v>
      </c>
      <c r="P216" s="132">
        <v>49623.523868774995</v>
      </c>
      <c r="Q216" s="133">
        <f t="shared" si="13"/>
        <v>16318825.288201075</v>
      </c>
      <c r="R216" s="132">
        <v>15402676.288201075</v>
      </c>
      <c r="S216" s="132">
        <v>916149</v>
      </c>
      <c r="T216" s="133">
        <f>SUM(TableC[[#This Row],[State &amp; Local Funding]:[Federal 
Funding]])</f>
        <v>16318825.288201075</v>
      </c>
      <c r="U216" s="121">
        <f>IFERROR(TableC[[#This Row],[State &amp; Local Funding]]/SUM(TableB[[#This Row],[K-12 Enrollment]:[Pre-K
Enrollment]]),"")</f>
        <v>17345.356180406616</v>
      </c>
      <c r="V216" s="121">
        <f>IFERROR(TableC[[#This Row],[Federal 
Funding]]/SUM(TableB[[#This Row],[K-12 Enrollment]:[Pre-K
Enrollment]]),"")</f>
        <v>1031.6993243243244</v>
      </c>
      <c r="W216" s="65">
        <f>IFERROR(CentralCostperPupil*SUM(TableB[[#This Row],[K-12 Enrollment]:[Pre-K
Enrollment]]),"")</f>
        <v>5926511.6137376158</v>
      </c>
      <c r="X216" s="65">
        <f t="shared" si="14"/>
        <v>22245336.901938692</v>
      </c>
      <c r="Y216" s="131">
        <f>IFERROR(TableC[[#This Row],[Total School Allocation w/ Central District Costs]]/SUM(TableB[[#This Row],[K-12 Enrollment]:[Pre-K
Enrollment]]),"")</f>
        <v>25051.055069750779</v>
      </c>
    </row>
    <row r="217" spans="1:25" s="3" customFormat="1" ht="15" x14ac:dyDescent="0.3">
      <c r="A217" s="156" t="str">
        <f>IF(ISBLANK(TableB[[#This Row],[BEDS Code]]),"",TableB[[#This Row],[BEDS Code]])</f>
        <v>331300010256</v>
      </c>
      <c r="B217" s="134" t="str">
        <f>IF(ISBLANK(TableB[[#This Row],[School Name]]),"",TableB[[#This Row],[School Name]])</f>
        <v>P.S. 256 Benjamin Banneker</v>
      </c>
      <c r="C217" s="156" t="str">
        <f>IF(ISBLANK(TableB[[#This Row],[Local School Code]]),"",TableB[[#This Row],[Local School Code]])</f>
        <v>K256</v>
      </c>
      <c r="D217" s="132">
        <v>1503885</v>
      </c>
      <c r="E217" s="132">
        <v>1318086</v>
      </c>
      <c r="F217" s="65">
        <f>IFERROR(SUM(TableC[[#This Row],[Classroom Teachers]:[All Other Salaries]])*'Part-A'!$C$92,0)</f>
        <v>1718171.1759658551</v>
      </c>
      <c r="G217" s="16">
        <v>0</v>
      </c>
      <c r="H217" s="16">
        <v>71445</v>
      </c>
      <c r="I217" s="133">
        <f t="shared" si="12"/>
        <v>4611587.1759658549</v>
      </c>
      <c r="J217" s="132">
        <v>2397906.8670176547</v>
      </c>
      <c r="K217" s="132">
        <v>222889.8627695278</v>
      </c>
      <c r="L217" s="132">
        <v>1299362.9395486733</v>
      </c>
      <c r="M217" s="132">
        <v>37148.310461587964</v>
      </c>
      <c r="N217" s="132">
        <v>493310.3402830867</v>
      </c>
      <c r="O217" s="132">
        <v>1327</v>
      </c>
      <c r="P217" s="132">
        <v>159641.8558853241</v>
      </c>
      <c r="Q217" s="133">
        <f t="shared" si="13"/>
        <v>4611587.1759658549</v>
      </c>
      <c r="R217" s="132">
        <v>4096388.1759658549</v>
      </c>
      <c r="S217" s="132">
        <v>515199</v>
      </c>
      <c r="T217" s="133">
        <f>SUM(TableC[[#This Row],[State &amp; Local Funding]:[Federal 
Funding]])</f>
        <v>4611587.1759658549</v>
      </c>
      <c r="U217" s="121">
        <f>IFERROR(TableC[[#This Row],[State &amp; Local Funding]]/SUM(TableB[[#This Row],[K-12 Enrollment]:[Pre-K
Enrollment]]),"")</f>
        <v>19322.585735687993</v>
      </c>
      <c r="V217" s="121">
        <f>IFERROR(TableC[[#This Row],[Federal 
Funding]]/SUM(TableB[[#This Row],[K-12 Enrollment]:[Pre-K
Enrollment]]),"")</f>
        <v>2430.183962264151</v>
      </c>
      <c r="W217" s="65">
        <f>IFERROR(CentralCostperPupil*SUM(TableB[[#This Row],[K-12 Enrollment]:[Pre-K
Enrollment]]),"")</f>
        <v>1414887.9077842054</v>
      </c>
      <c r="X217" s="65">
        <f t="shared" si="14"/>
        <v>6026475.0837500598</v>
      </c>
      <c r="Y217" s="131">
        <f>IFERROR(TableC[[#This Row],[Total School Allocation w/ Central District Costs]]/SUM(TableB[[#This Row],[K-12 Enrollment]:[Pre-K
Enrollment]]),"")</f>
        <v>28426.769262971979</v>
      </c>
    </row>
    <row r="218" spans="1:25" s="3" customFormat="1" ht="15" x14ac:dyDescent="0.3">
      <c r="A218" s="156" t="str">
        <f>IF(ISBLANK(TableB[[#This Row],[BEDS Code]]),"",TableB[[#This Row],[BEDS Code]])</f>
        <v>331400010257</v>
      </c>
      <c r="B218" s="134" t="str">
        <f>IF(ISBLANK(TableB[[#This Row],[School Name]]),"",TableB[[#This Row],[School Name]])</f>
        <v>P.S. 257 John F. Hylan</v>
      </c>
      <c r="C218" s="156" t="str">
        <f>IF(ISBLANK(TableB[[#This Row],[Local School Code]]),"",TableB[[#This Row],[Local School Code]])</f>
        <v>K257</v>
      </c>
      <c r="D218" s="132">
        <v>4186673</v>
      </c>
      <c r="E218" s="132">
        <v>4009745</v>
      </c>
      <c r="F218" s="65">
        <f>IFERROR(SUM(TableC[[#This Row],[Classroom Teachers]:[All Other Salaries]])*'Part-A'!$C$92,0)</f>
        <v>4990430.1474989299</v>
      </c>
      <c r="G218" s="16">
        <v>0</v>
      </c>
      <c r="H218" s="16">
        <v>407207</v>
      </c>
      <c r="I218" s="133">
        <f t="shared" si="12"/>
        <v>13594055.14749893</v>
      </c>
      <c r="J218" s="132">
        <v>6311313.1346812109</v>
      </c>
      <c r="K218" s="132">
        <v>1267787.9393062554</v>
      </c>
      <c r="L218" s="132">
        <v>5259661.4572590953</v>
      </c>
      <c r="M218" s="132">
        <v>40896.385138911464</v>
      </c>
      <c r="N218" s="132">
        <v>710808.23111345735</v>
      </c>
      <c r="O218" s="132">
        <v>3588</v>
      </c>
      <c r="P218" s="132">
        <v>0</v>
      </c>
      <c r="Q218" s="133">
        <f t="shared" si="13"/>
        <v>13594055.147498932</v>
      </c>
      <c r="R218" s="132">
        <v>12637167.147498932</v>
      </c>
      <c r="S218" s="132">
        <v>956888</v>
      </c>
      <c r="T218" s="133">
        <f>SUM(TableC[[#This Row],[State &amp; Local Funding]:[Federal 
Funding]])</f>
        <v>13594055.147498932</v>
      </c>
      <c r="U218" s="121">
        <f>IFERROR(TableC[[#This Row],[State &amp; Local Funding]]/SUM(TableB[[#This Row],[K-12 Enrollment]:[Pre-K
Enrollment]]),"")</f>
        <v>18261.802236270134</v>
      </c>
      <c r="V218" s="121">
        <f>IFERROR(TableC[[#This Row],[Federal 
Funding]]/SUM(TableB[[#This Row],[K-12 Enrollment]:[Pre-K
Enrollment]]),"")</f>
        <v>1382.78612716763</v>
      </c>
      <c r="W218" s="65">
        <f>IFERROR(CentralCostperPupil*SUM(TableB[[#This Row],[K-12 Enrollment]:[Pre-K
Enrollment]]),"")</f>
        <v>4618407.6989937276</v>
      </c>
      <c r="X218" s="65">
        <f t="shared" si="14"/>
        <v>18212462.846492659</v>
      </c>
      <c r="Y218" s="131">
        <f>IFERROR(TableC[[#This Row],[Total School Allocation w/ Central District Costs]]/SUM(TableB[[#This Row],[K-12 Enrollment]:[Pre-K
Enrollment]]),"")</f>
        <v>26318.5879284576</v>
      </c>
    </row>
    <row r="219" spans="1:25" s="3" customFormat="1" ht="15" x14ac:dyDescent="0.3">
      <c r="A219" s="156" t="str">
        <f>IF(ISBLANK(TableB[[#This Row],[BEDS Code]]),"",TableB[[#This Row],[BEDS Code]])</f>
        <v>332000010259</v>
      </c>
      <c r="B219" s="134" t="str">
        <f>IF(ISBLANK(TableB[[#This Row],[School Name]]),"",TableB[[#This Row],[School Name]])</f>
        <v>J.H.S. 259 William McKinley</v>
      </c>
      <c r="C219" s="156" t="str">
        <f>IF(ISBLANK(TableB[[#This Row],[Local School Code]]),"",TableB[[#This Row],[Local School Code]])</f>
        <v>K259</v>
      </c>
      <c r="D219" s="132">
        <v>9915374</v>
      </c>
      <c r="E219" s="132">
        <v>3883128</v>
      </c>
      <c r="F219" s="65">
        <f>IFERROR(SUM(TableC[[#This Row],[Classroom Teachers]:[All Other Salaries]])*'Part-A'!$C$92,0)</f>
        <v>8401287.0465030316</v>
      </c>
      <c r="G219" s="16">
        <v>0</v>
      </c>
      <c r="H219" s="16">
        <v>788449</v>
      </c>
      <c r="I219" s="133">
        <f t="shared" si="12"/>
        <v>22988238.04650303</v>
      </c>
      <c r="J219" s="132">
        <v>17219022.621808339</v>
      </c>
      <c r="K219" s="132">
        <v>0</v>
      </c>
      <c r="L219" s="132">
        <v>4147000.7573399399</v>
      </c>
      <c r="M219" s="132">
        <v>0</v>
      </c>
      <c r="N219" s="132">
        <v>1331021.8367227416</v>
      </c>
      <c r="O219" s="132">
        <v>11532</v>
      </c>
      <c r="P219" s="132">
        <v>279660.8306320089</v>
      </c>
      <c r="Q219" s="133">
        <f t="shared" si="13"/>
        <v>22988238.04650303</v>
      </c>
      <c r="R219" s="132">
        <v>21255255.04650303</v>
      </c>
      <c r="S219" s="132">
        <v>1732983</v>
      </c>
      <c r="T219" s="133">
        <f>SUM(TableC[[#This Row],[State &amp; Local Funding]:[Federal 
Funding]])</f>
        <v>22988238.04650303</v>
      </c>
      <c r="U219" s="121">
        <f>IFERROR(TableC[[#This Row],[State &amp; Local Funding]]/SUM(TableB[[#This Row],[K-12 Enrollment]:[Pre-K
Enrollment]]),"")</f>
        <v>10939.400435668054</v>
      </c>
      <c r="V219" s="121">
        <f>IFERROR(TableC[[#This Row],[Federal 
Funding]]/SUM(TableB[[#This Row],[K-12 Enrollment]:[Pre-K
Enrollment]]),"")</f>
        <v>891.91096242923311</v>
      </c>
      <c r="W219" s="65">
        <f>IFERROR(CentralCostperPupil*SUM(TableB[[#This Row],[K-12 Enrollment]:[Pre-K
Enrollment]]),"")</f>
        <v>12967581.154833544</v>
      </c>
      <c r="X219" s="65">
        <f t="shared" si="14"/>
        <v>35955819.201336578</v>
      </c>
      <c r="Y219" s="131">
        <f>IFERROR(TableC[[#This Row],[Total School Allocation w/ Central District Costs]]/SUM(TableB[[#This Row],[K-12 Enrollment]:[Pre-K
Enrollment]]),"")</f>
        <v>18505.310963117128</v>
      </c>
    </row>
    <row r="220" spans="1:25" s="3" customFormat="1" ht="15" x14ac:dyDescent="0.3">
      <c r="A220" s="156" t="str">
        <f>IF(ISBLANK(TableB[[#This Row],[BEDS Code]]),"",TableB[[#This Row],[BEDS Code]])</f>
        <v>331500010261</v>
      </c>
      <c r="B220" s="134" t="str">
        <f>IF(ISBLANK(TableB[[#This Row],[School Name]]),"",TableB[[#This Row],[School Name]])</f>
        <v>P.S. 261 Philip Livingston</v>
      </c>
      <c r="C220" s="156" t="str">
        <f>IF(ISBLANK(TableB[[#This Row],[Local School Code]]),"",TableB[[#This Row],[Local School Code]])</f>
        <v>K261</v>
      </c>
      <c r="D220" s="132">
        <v>4821822</v>
      </c>
      <c r="E220" s="132">
        <v>1839358</v>
      </c>
      <c r="F220" s="65">
        <f>IFERROR(SUM(TableC[[#This Row],[Classroom Teachers]:[All Other Salaries]])*'Part-A'!$C$92,0)</f>
        <v>4055692.8026263327</v>
      </c>
      <c r="G220" s="16">
        <v>0</v>
      </c>
      <c r="H220" s="16">
        <v>63823</v>
      </c>
      <c r="I220" s="133">
        <f t="shared" si="12"/>
        <v>10780695.802626332</v>
      </c>
      <c r="J220" s="132">
        <v>6379943.2604235401</v>
      </c>
      <c r="K220" s="132">
        <v>455254.48392230331</v>
      </c>
      <c r="L220" s="132">
        <v>3239098.1346083996</v>
      </c>
      <c r="M220" s="132">
        <v>32518.177423021662</v>
      </c>
      <c r="N220" s="132">
        <v>638834.49347263528</v>
      </c>
      <c r="O220" s="132">
        <v>4841</v>
      </c>
      <c r="P220" s="132">
        <v>30206.252776431415</v>
      </c>
      <c r="Q220" s="133">
        <f t="shared" si="13"/>
        <v>10780695.80262633</v>
      </c>
      <c r="R220" s="132">
        <v>10484383.80262633</v>
      </c>
      <c r="S220" s="132">
        <v>296312</v>
      </c>
      <c r="T220" s="133">
        <f>SUM(TableC[[#This Row],[State &amp; Local Funding]:[Federal 
Funding]])</f>
        <v>10780695.80262633</v>
      </c>
      <c r="U220" s="121">
        <f>IFERROR(TableC[[#This Row],[State &amp; Local Funding]]/SUM(TableB[[#This Row],[K-12 Enrollment]:[Pre-K
Enrollment]]),"")</f>
        <v>13138.325567200915</v>
      </c>
      <c r="V220" s="121">
        <f>IFERROR(TableC[[#This Row],[Federal 
Funding]]/SUM(TableB[[#This Row],[K-12 Enrollment]:[Pre-K
Enrollment]]),"")</f>
        <v>371.31829573934834</v>
      </c>
      <c r="W220" s="65">
        <f>IFERROR(CentralCostperPupil*SUM(TableB[[#This Row],[K-12 Enrollment]:[Pre-K
Enrollment]]),"")</f>
        <v>5325851.65288583</v>
      </c>
      <c r="X220" s="65">
        <f t="shared" si="14"/>
        <v>16106547.45551216</v>
      </c>
      <c r="Y220" s="131">
        <f>IFERROR(TableC[[#This Row],[Total School Allocation w/ Central District Costs]]/SUM(TableB[[#This Row],[K-12 Enrollment]:[Pre-K
Enrollment]]),"")</f>
        <v>20183.643427960102</v>
      </c>
    </row>
    <row r="221" spans="1:25" s="3" customFormat="1" ht="15" x14ac:dyDescent="0.3">
      <c r="A221" s="156" t="str">
        <f>IF(ISBLANK(TableB[[#This Row],[BEDS Code]]),"",TableB[[#This Row],[BEDS Code]])</f>
        <v>331600010262</v>
      </c>
      <c r="B221" s="134" t="str">
        <f>IF(ISBLANK(TableB[[#This Row],[School Name]]),"",TableB[[#This Row],[School Name]])</f>
        <v>P.S. 262 El Hajj Malik El Shabazz Elementary School</v>
      </c>
      <c r="C221" s="156" t="str">
        <f>IF(ISBLANK(TableB[[#This Row],[Local School Code]]),"",TableB[[#This Row],[Local School Code]])</f>
        <v>K262</v>
      </c>
      <c r="D221" s="132">
        <v>1450152</v>
      </c>
      <c r="E221" s="132">
        <v>1050668</v>
      </c>
      <c r="F221" s="65">
        <f>IFERROR(SUM(TableC[[#This Row],[Classroom Teachers]:[All Other Salaries]])*'Part-A'!$C$92,0)</f>
        <v>1522636.7812705836</v>
      </c>
      <c r="G221" s="16">
        <v>0</v>
      </c>
      <c r="H221" s="16">
        <v>40120</v>
      </c>
      <c r="I221" s="133">
        <f t="shared" si="12"/>
        <v>4063576.7812705836</v>
      </c>
      <c r="J221" s="132">
        <v>1789903.3985569654</v>
      </c>
      <c r="K221" s="132">
        <v>494616.4845947646</v>
      </c>
      <c r="L221" s="132">
        <v>1086132.6200304462</v>
      </c>
      <c r="M221" s="132">
        <v>19784.659383790586</v>
      </c>
      <c r="N221" s="132">
        <v>514156.27462259249</v>
      </c>
      <c r="O221" s="132">
        <v>997</v>
      </c>
      <c r="P221" s="132">
        <v>157986.34408202459</v>
      </c>
      <c r="Q221" s="133">
        <f t="shared" si="13"/>
        <v>4063576.7812705841</v>
      </c>
      <c r="R221" s="132">
        <v>3696380.7812705841</v>
      </c>
      <c r="S221" s="132">
        <v>367196</v>
      </c>
      <c r="T221" s="133">
        <f>SUM(TableC[[#This Row],[State &amp; Local Funding]:[Federal 
Funding]])</f>
        <v>4063576.7812705841</v>
      </c>
      <c r="U221" s="121">
        <f>IFERROR(TableC[[#This Row],[State &amp; Local Funding]]/SUM(TableB[[#This Row],[K-12 Enrollment]:[Pre-K
Enrollment]]),"")</f>
        <v>24159.351511572444</v>
      </c>
      <c r="V221" s="121">
        <f>IFERROR(TableC[[#This Row],[Federal 
Funding]]/SUM(TableB[[#This Row],[K-12 Enrollment]:[Pre-K
Enrollment]]),"")</f>
        <v>2399.9738562091502</v>
      </c>
      <c r="W221" s="65">
        <f>IFERROR(CentralCostperPupil*SUM(TableB[[#This Row],[K-12 Enrollment]:[Pre-K
Enrollment]]),"")</f>
        <v>1021121.933448035</v>
      </c>
      <c r="X221" s="65">
        <f t="shared" si="14"/>
        <v>5084698.7147186194</v>
      </c>
      <c r="Y221" s="131">
        <f>IFERROR(TableC[[#This Row],[Total School Allocation w/ Central District Costs]]/SUM(TableB[[#This Row],[K-12 Enrollment]:[Pre-K
Enrollment]]),"")</f>
        <v>33233.324932801435</v>
      </c>
    </row>
    <row r="222" spans="1:25" s="3" customFormat="1" ht="15" x14ac:dyDescent="0.3">
      <c r="A222" s="156" t="str">
        <f>IF(ISBLANK(TableB[[#This Row],[BEDS Code]]),"",TableB[[#This Row],[BEDS Code]])</f>
        <v>332000010264</v>
      </c>
      <c r="B222" s="134" t="str">
        <f>IF(ISBLANK(TableB[[#This Row],[School Name]]),"",TableB[[#This Row],[School Name]])</f>
        <v>P.S. 264 Bay Ridge Elementary School for the Arts</v>
      </c>
      <c r="C222" s="156" t="str">
        <f>IF(ISBLANK(TableB[[#This Row],[Local School Code]]),"",TableB[[#This Row],[Local School Code]])</f>
        <v>K264</v>
      </c>
      <c r="D222" s="132">
        <v>3055720</v>
      </c>
      <c r="E222" s="132">
        <v>1844033</v>
      </c>
      <c r="F222" s="65">
        <f>IFERROR(SUM(TableC[[#This Row],[Classroom Teachers]:[All Other Salaries]])*'Part-A'!$C$92,0)</f>
        <v>2983239.1523343883</v>
      </c>
      <c r="G222" s="16">
        <v>0</v>
      </c>
      <c r="H222" s="16">
        <v>106896</v>
      </c>
      <c r="I222" s="133">
        <f t="shared" si="12"/>
        <v>7989888.1523343883</v>
      </c>
      <c r="J222" s="132">
        <v>4698803.3863955773</v>
      </c>
      <c r="K222" s="132">
        <v>0</v>
      </c>
      <c r="L222" s="132">
        <v>2766112.4596422054</v>
      </c>
      <c r="M222" s="132">
        <v>0</v>
      </c>
      <c r="N222" s="132">
        <v>466736.88211486739</v>
      </c>
      <c r="O222" s="132">
        <v>3034</v>
      </c>
      <c r="P222" s="132">
        <v>55201.424181738388</v>
      </c>
      <c r="Q222" s="133">
        <f t="shared" si="13"/>
        <v>7989888.1523343883</v>
      </c>
      <c r="R222" s="132">
        <v>7510307.1523343883</v>
      </c>
      <c r="S222" s="132">
        <v>479581</v>
      </c>
      <c r="T222" s="133">
        <f>SUM(TableC[[#This Row],[State &amp; Local Funding]:[Federal 
Funding]])</f>
        <v>7989888.1523343883</v>
      </c>
      <c r="U222" s="121">
        <f>IFERROR(TableC[[#This Row],[State &amp; Local Funding]]/SUM(TableB[[#This Row],[K-12 Enrollment]:[Pre-K
Enrollment]]),"")</f>
        <v>16579.044486389379</v>
      </c>
      <c r="V222" s="121">
        <f>IFERROR(TableC[[#This Row],[Federal 
Funding]]/SUM(TableB[[#This Row],[K-12 Enrollment]:[Pre-K
Enrollment]]),"")</f>
        <v>1058.6777041942605</v>
      </c>
      <c r="W222" s="65">
        <f>IFERROR(CentralCostperPupil*SUM(TableB[[#This Row],[K-12 Enrollment]:[Pre-K
Enrollment]]),"")</f>
        <v>3023321.802953986</v>
      </c>
      <c r="X222" s="65">
        <f t="shared" si="14"/>
        <v>11013209.955288375</v>
      </c>
      <c r="Y222" s="131">
        <f>IFERROR(TableC[[#This Row],[Total School Allocation w/ Central District Costs]]/SUM(TableB[[#This Row],[K-12 Enrollment]:[Pre-K
Enrollment]]),"")</f>
        <v>24311.721755603478</v>
      </c>
    </row>
    <row r="223" spans="1:25" s="3" customFormat="1" ht="15" x14ac:dyDescent="0.3">
      <c r="A223" s="156" t="str">
        <f>IF(ISBLANK(TableB[[#This Row],[BEDS Code]]),"",TableB[[#This Row],[BEDS Code]])</f>
        <v>331300010265</v>
      </c>
      <c r="B223" s="134" t="str">
        <f>IF(ISBLANK(TableB[[#This Row],[School Name]]),"",TableB[[#This Row],[School Name]])</f>
        <v>Dr. Susan S. McKinney Secondary School of the Arts</v>
      </c>
      <c r="C223" s="156" t="str">
        <f>IF(ISBLANK(TableB[[#This Row],[Local School Code]]),"",TableB[[#This Row],[Local School Code]])</f>
        <v>K265</v>
      </c>
      <c r="D223" s="132">
        <v>3292390</v>
      </c>
      <c r="E223" s="132">
        <v>1050420</v>
      </c>
      <c r="F223" s="65">
        <f>IFERROR(SUM(TableC[[#This Row],[Classroom Teachers]:[All Other Salaries]])*'Part-A'!$C$92,0)</f>
        <v>2644141.6175773158</v>
      </c>
      <c r="G223" s="16">
        <v>0</v>
      </c>
      <c r="H223" s="16">
        <v>72104</v>
      </c>
      <c r="I223" s="133">
        <f t="shared" si="12"/>
        <v>7059055.6175773162</v>
      </c>
      <c r="J223" s="132">
        <v>4746148.940494325</v>
      </c>
      <c r="K223" s="132">
        <v>0</v>
      </c>
      <c r="L223" s="132">
        <v>1531530.2186679395</v>
      </c>
      <c r="M223" s="132">
        <v>0</v>
      </c>
      <c r="N223" s="132">
        <v>510282.15176317061</v>
      </c>
      <c r="O223" s="132">
        <v>2430</v>
      </c>
      <c r="P223" s="132">
        <v>268664.30665188062</v>
      </c>
      <c r="Q223" s="133">
        <f t="shared" si="13"/>
        <v>7059055.6175773162</v>
      </c>
      <c r="R223" s="132">
        <v>6435199.6175773162</v>
      </c>
      <c r="S223" s="132">
        <v>623856</v>
      </c>
      <c r="T223" s="133">
        <f>SUM(TableC[[#This Row],[State &amp; Local Funding]:[Federal 
Funding]])</f>
        <v>7059055.6175773162</v>
      </c>
      <c r="U223" s="121">
        <f>IFERROR(TableC[[#This Row],[State &amp; Local Funding]]/SUM(TableB[[#This Row],[K-12 Enrollment]:[Pre-K
Enrollment]]),"")</f>
        <v>18438.967385608357</v>
      </c>
      <c r="V223" s="121">
        <f>IFERROR(TableC[[#This Row],[Federal 
Funding]]/SUM(TableB[[#This Row],[K-12 Enrollment]:[Pre-K
Enrollment]]),"")</f>
        <v>1787.5530085959886</v>
      </c>
      <c r="W223" s="65">
        <f>IFERROR(CentralCostperPupil*SUM(TableB[[#This Row],[K-12 Enrollment]:[Pre-K
Enrollment]]),"")</f>
        <v>2329225.848191923</v>
      </c>
      <c r="X223" s="65">
        <f t="shared" si="14"/>
        <v>9388281.4657692388</v>
      </c>
      <c r="Y223" s="131">
        <f>IFERROR(TableC[[#This Row],[Total School Allocation w/ Central District Costs]]/SUM(TableB[[#This Row],[K-12 Enrollment]:[Pre-K
Enrollment]]),"")</f>
        <v>26900.519959224181</v>
      </c>
    </row>
    <row r="224" spans="1:25" s="3" customFormat="1" ht="15" x14ac:dyDescent="0.3">
      <c r="A224" s="156" t="str">
        <f>IF(ISBLANK(TableB[[#This Row],[BEDS Code]]),"",TableB[[#This Row],[BEDS Code]])</f>
        <v>331300010266</v>
      </c>
      <c r="B224" s="134" t="str">
        <f>IF(ISBLANK(TableB[[#This Row],[School Name]]),"",TableB[[#This Row],[School Name]])</f>
        <v>M.S. K266 - Park Place Community Middle School</v>
      </c>
      <c r="C224" s="156" t="str">
        <f>IF(ISBLANK(TableB[[#This Row],[Local School Code]]),"",TableB[[#This Row],[Local School Code]])</f>
        <v>K266</v>
      </c>
      <c r="D224" s="132">
        <v>1401825</v>
      </c>
      <c r="E224" s="132">
        <v>688006</v>
      </c>
      <c r="F224" s="65">
        <f>IFERROR(SUM(TableC[[#This Row],[Classroom Teachers]:[All Other Salaries]])*'Part-A'!$C$92,0)</f>
        <v>1272404.0703607157</v>
      </c>
      <c r="G224" s="16">
        <v>0</v>
      </c>
      <c r="H224" s="16">
        <v>45062</v>
      </c>
      <c r="I224" s="133">
        <f t="shared" si="12"/>
        <v>3407297.0703607155</v>
      </c>
      <c r="J224" s="132">
        <v>2310857.9204092436</v>
      </c>
      <c r="K224" s="132">
        <v>0</v>
      </c>
      <c r="L224" s="132">
        <v>568670.71771588689</v>
      </c>
      <c r="M224" s="132">
        <v>0</v>
      </c>
      <c r="N224" s="132">
        <v>253140.46467905573</v>
      </c>
      <c r="O224" s="132">
        <v>1047</v>
      </c>
      <c r="P224" s="132">
        <v>273580.96755652904</v>
      </c>
      <c r="Q224" s="133">
        <f t="shared" si="13"/>
        <v>3407297.0703607155</v>
      </c>
      <c r="R224" s="132">
        <v>3166345.0703607155</v>
      </c>
      <c r="S224" s="132">
        <v>240952</v>
      </c>
      <c r="T224" s="133">
        <f>SUM(TableC[[#This Row],[State &amp; Local Funding]:[Federal 
Funding]])</f>
        <v>3407297.0703607155</v>
      </c>
      <c r="U224" s="121">
        <f>IFERROR(TableC[[#This Row],[State &amp; Local Funding]]/SUM(TableB[[#This Row],[K-12 Enrollment]:[Pre-K
Enrollment]]),"")</f>
        <v>20969.172651395467</v>
      </c>
      <c r="V224" s="121">
        <f>IFERROR(TableC[[#This Row],[Federal 
Funding]]/SUM(TableB[[#This Row],[K-12 Enrollment]:[Pre-K
Enrollment]]),"")</f>
        <v>1595.7086092715231</v>
      </c>
      <c r="W224" s="65">
        <f>IFERROR(CentralCostperPupil*SUM(TableB[[#This Row],[K-12 Enrollment]:[Pre-K
Enrollment]]),"")</f>
        <v>1007773.9343179954</v>
      </c>
      <c r="X224" s="65">
        <f t="shared" si="14"/>
        <v>4415071.0046787113</v>
      </c>
      <c r="Y224" s="131">
        <f>IFERROR(TableC[[#This Row],[Total School Allocation w/ Central District Costs]]/SUM(TableB[[#This Row],[K-12 Enrollment]:[Pre-K
Enrollment]]),"")</f>
        <v>29238.880825686829</v>
      </c>
    </row>
    <row r="225" spans="1:25" s="3" customFormat="1" ht="15" x14ac:dyDescent="0.3">
      <c r="A225" s="156" t="str">
        <f>IF(ISBLANK(TableB[[#This Row],[BEDS Code]]),"",TableB[[#This Row],[BEDS Code]])</f>
        <v>331600010267</v>
      </c>
      <c r="B225" s="134" t="str">
        <f>IF(ISBLANK(TableB[[#This Row],[School Name]]),"",TableB[[#This Row],[School Name]])</f>
        <v>M.S. 267 Math, Science &amp; Technology</v>
      </c>
      <c r="C225" s="156" t="str">
        <f>IF(ISBLANK(TableB[[#This Row],[Local School Code]]),"",TableB[[#This Row],[Local School Code]])</f>
        <v>K267</v>
      </c>
      <c r="D225" s="132">
        <v>1877472</v>
      </c>
      <c r="E225" s="132">
        <v>1309550</v>
      </c>
      <c r="F225" s="65">
        <f>IFERROR(SUM(TableC[[#This Row],[Classroom Teachers]:[All Other Salaries]])*'Part-A'!$C$92,0)</f>
        <v>1940434.3055152062</v>
      </c>
      <c r="G225" s="16">
        <v>0</v>
      </c>
      <c r="H225" s="16">
        <v>85396</v>
      </c>
      <c r="I225" s="133">
        <f t="shared" si="12"/>
        <v>5212852.3055152064</v>
      </c>
      <c r="J225" s="132">
        <v>3370766.6596484315</v>
      </c>
      <c r="K225" s="132">
        <v>0</v>
      </c>
      <c r="L225" s="132">
        <v>1317661.904735765</v>
      </c>
      <c r="M225" s="132">
        <v>0</v>
      </c>
      <c r="N225" s="132">
        <v>521207.88612294401</v>
      </c>
      <c r="O225" s="132">
        <v>1607</v>
      </c>
      <c r="P225" s="132">
        <v>1608.855008065588</v>
      </c>
      <c r="Q225" s="133">
        <f t="shared" si="13"/>
        <v>5212852.3055152055</v>
      </c>
      <c r="R225" s="132">
        <v>4896046.3055152055</v>
      </c>
      <c r="S225" s="132">
        <v>316806</v>
      </c>
      <c r="T225" s="133">
        <f>SUM(TableC[[#This Row],[State &amp; Local Funding]:[Federal 
Funding]])</f>
        <v>5212852.3055152055</v>
      </c>
      <c r="U225" s="121">
        <f>IFERROR(TableC[[#This Row],[State &amp; Local Funding]]/SUM(TableB[[#This Row],[K-12 Enrollment]:[Pre-K
Enrollment]]),"")</f>
        <v>18200.915633885521</v>
      </c>
      <c r="V225" s="121">
        <f>IFERROR(TableC[[#This Row],[Federal 
Funding]]/SUM(TableB[[#This Row],[K-12 Enrollment]:[Pre-K
Enrollment]]),"")</f>
        <v>1177.717472118959</v>
      </c>
      <c r="W225" s="65">
        <f>IFERROR(CentralCostperPupil*SUM(TableB[[#This Row],[K-12 Enrollment]:[Pre-K
Enrollment]]),"")</f>
        <v>1795305.8829903363</v>
      </c>
      <c r="X225" s="65">
        <f t="shared" si="14"/>
        <v>7008158.1885055415</v>
      </c>
      <c r="Y225" s="131">
        <f>IFERROR(TableC[[#This Row],[Total School Allocation w/ Central District Costs]]/SUM(TableB[[#This Row],[K-12 Enrollment]:[Pre-K
Enrollment]]),"")</f>
        <v>26052.632671024319</v>
      </c>
    </row>
    <row r="226" spans="1:25" s="3" customFormat="1" ht="15" x14ac:dyDescent="0.3">
      <c r="A226" s="156" t="str">
        <f>IF(ISBLANK(TableB[[#This Row],[BEDS Code]]),"",TableB[[#This Row],[BEDS Code]])</f>
        <v>331800010268</v>
      </c>
      <c r="B226" s="134" t="str">
        <f>IF(ISBLANK(TableB[[#This Row],[School Name]]),"",TableB[[#This Row],[School Name]])</f>
        <v>P.S. 268 Emma Lazarus</v>
      </c>
      <c r="C226" s="156" t="str">
        <f>IF(ISBLANK(TableB[[#This Row],[Local School Code]]),"",TableB[[#This Row],[Local School Code]])</f>
        <v>K268</v>
      </c>
      <c r="D226" s="132">
        <v>2587590</v>
      </c>
      <c r="E226" s="132">
        <v>1066687</v>
      </c>
      <c r="F226" s="65">
        <f>IFERROR(SUM(TableC[[#This Row],[Classroom Teachers]:[All Other Salaries]])*'Part-A'!$C$92,0)</f>
        <v>2224924.8523088922</v>
      </c>
      <c r="G226" s="16">
        <v>0</v>
      </c>
      <c r="H226" s="16">
        <v>55048</v>
      </c>
      <c r="I226" s="133">
        <f t="shared" si="12"/>
        <v>5934249.8523088917</v>
      </c>
      <c r="J226" s="132">
        <v>3436250.3622573996</v>
      </c>
      <c r="K226" s="132">
        <v>436078.77742544224</v>
      </c>
      <c r="L226" s="132">
        <v>1445474.73085086</v>
      </c>
      <c r="M226" s="132">
        <v>31148.484101817303</v>
      </c>
      <c r="N226" s="132">
        <v>461403.52776312997</v>
      </c>
      <c r="O226" s="132">
        <v>2168</v>
      </c>
      <c r="P226" s="132">
        <v>121725.96991024238</v>
      </c>
      <c r="Q226" s="133">
        <f t="shared" si="13"/>
        <v>5934249.8523088917</v>
      </c>
      <c r="R226" s="132">
        <v>5473913.8523088917</v>
      </c>
      <c r="S226" s="132">
        <v>460336</v>
      </c>
      <c r="T226" s="133">
        <f>SUM(TableC[[#This Row],[State &amp; Local Funding]:[Federal 
Funding]])</f>
        <v>5934249.8523088917</v>
      </c>
      <c r="U226" s="121">
        <f>IFERROR(TableC[[#This Row],[State &amp; Local Funding]]/SUM(TableB[[#This Row],[K-12 Enrollment]:[Pre-K
Enrollment]]),"")</f>
        <v>15774.967874089025</v>
      </c>
      <c r="V226" s="121">
        <f>IFERROR(TableC[[#This Row],[Federal 
Funding]]/SUM(TableB[[#This Row],[K-12 Enrollment]:[Pre-K
Enrollment]]),"")</f>
        <v>1326.6167146974065</v>
      </c>
      <c r="W226" s="65">
        <f>IFERROR(CentralCostperPupil*SUM(TableB[[#This Row],[K-12 Enrollment]:[Pre-K
Enrollment]]),"")</f>
        <v>2315877.8490618835</v>
      </c>
      <c r="X226" s="65">
        <f t="shared" si="14"/>
        <v>8250127.7013707757</v>
      </c>
      <c r="Y226" s="131">
        <f>IFERROR(TableC[[#This Row],[Total School Allocation w/ Central District Costs]]/SUM(TableB[[#This Row],[K-12 Enrollment]:[Pre-K
Enrollment]]),"")</f>
        <v>23775.58415380627</v>
      </c>
    </row>
    <row r="227" spans="1:25" s="3" customFormat="1" ht="15" x14ac:dyDescent="0.3">
      <c r="A227" s="156" t="str">
        <f>IF(ISBLANK(TableB[[#This Row],[BEDS Code]]),"",TableB[[#This Row],[BEDS Code]])</f>
        <v>331300010270</v>
      </c>
      <c r="B227" s="134" t="str">
        <f>IF(ISBLANK(TableB[[#This Row],[School Name]]),"",TableB[[#This Row],[School Name]])</f>
        <v>P.S. 270 Johann Dekalb</v>
      </c>
      <c r="C227" s="156" t="str">
        <f>IF(ISBLANK(TableB[[#This Row],[Local School Code]]),"",TableB[[#This Row],[Local School Code]])</f>
        <v>K270</v>
      </c>
      <c r="D227" s="132">
        <v>1224546</v>
      </c>
      <c r="E227" s="132">
        <v>858513</v>
      </c>
      <c r="F227" s="65">
        <f>IFERROR(SUM(TableC[[#This Row],[Classroom Teachers]:[All Other Salaries]])*'Part-A'!$C$92,0)</f>
        <v>1268280.9042460956</v>
      </c>
      <c r="G227" s="16">
        <v>0</v>
      </c>
      <c r="H227" s="16">
        <v>16638</v>
      </c>
      <c r="I227" s="133">
        <f t="shared" si="12"/>
        <v>3367977.9042460956</v>
      </c>
      <c r="J227" s="132">
        <v>1895373.9713713031</v>
      </c>
      <c r="K227" s="132">
        <v>243000.41877851411</v>
      </c>
      <c r="L227" s="132">
        <v>982210.80898906558</v>
      </c>
      <c r="M227" s="132">
        <v>0</v>
      </c>
      <c r="N227" s="132">
        <v>241542.22892591089</v>
      </c>
      <c r="O227" s="132">
        <v>604</v>
      </c>
      <c r="P227" s="132">
        <v>5246.4761813018822</v>
      </c>
      <c r="Q227" s="133">
        <f t="shared" si="13"/>
        <v>3367977.9042460956</v>
      </c>
      <c r="R227" s="132">
        <v>2980216.9042460956</v>
      </c>
      <c r="S227" s="132">
        <v>387761</v>
      </c>
      <c r="T227" s="133">
        <f>SUM(TableC[[#This Row],[State &amp; Local Funding]:[Federal 
Funding]])</f>
        <v>3367977.9042460956</v>
      </c>
      <c r="U227" s="121">
        <f>IFERROR(TableC[[#This Row],[State &amp; Local Funding]]/SUM(TableB[[#This Row],[K-12 Enrollment]:[Pre-K
Enrollment]]),"")</f>
        <v>29217.812786726427</v>
      </c>
      <c r="V227" s="121">
        <f>IFERROR(TableC[[#This Row],[Federal 
Funding]]/SUM(TableB[[#This Row],[K-12 Enrollment]:[Pre-K
Enrollment]]),"")</f>
        <v>3801.5784313725489</v>
      </c>
      <c r="W227" s="65">
        <f>IFERROR(CentralCostperPupil*SUM(TableB[[#This Row],[K-12 Enrollment]:[Pre-K
Enrollment]]),"")</f>
        <v>680747.9556320234</v>
      </c>
      <c r="X227" s="65">
        <f t="shared" si="14"/>
        <v>4048725.8598781191</v>
      </c>
      <c r="Y227" s="131">
        <f>IFERROR(TableC[[#This Row],[Total School Allocation w/ Central District Costs]]/SUM(TableB[[#This Row],[K-12 Enrollment]:[Pre-K
Enrollment]]),"")</f>
        <v>39693.390783118812</v>
      </c>
    </row>
    <row r="228" spans="1:25" s="3" customFormat="1" ht="15" x14ac:dyDescent="0.3">
      <c r="A228" s="156" t="str">
        <f>IF(ISBLANK(TableB[[#This Row],[BEDS Code]]),"",TableB[[#This Row],[BEDS Code]])</f>
        <v>331800010272</v>
      </c>
      <c r="B228" s="134" t="str">
        <f>IF(ISBLANK(TableB[[#This Row],[School Name]]),"",TableB[[#This Row],[School Name]])</f>
        <v>P.S. 272 Curtis Estabrook</v>
      </c>
      <c r="C228" s="156" t="str">
        <f>IF(ISBLANK(TableB[[#This Row],[Local School Code]]),"",TableB[[#This Row],[Local School Code]])</f>
        <v>K272</v>
      </c>
      <c r="D228" s="132">
        <v>3965345</v>
      </c>
      <c r="E228" s="132">
        <v>2483577</v>
      </c>
      <c r="F228" s="65">
        <f>IFERROR(SUM(TableC[[#This Row],[Classroom Teachers]:[All Other Salaries]])*'Part-A'!$C$92,0)</f>
        <v>3926458.4563243473</v>
      </c>
      <c r="G228" s="16">
        <v>0</v>
      </c>
      <c r="H228" s="16">
        <v>32549</v>
      </c>
      <c r="I228" s="133">
        <f t="shared" si="12"/>
        <v>10407929.456324346</v>
      </c>
      <c r="J228" s="132">
        <v>4556998.0578940725</v>
      </c>
      <c r="K228" s="132">
        <v>964017.9664693994</v>
      </c>
      <c r="L228" s="132">
        <v>4168095.6172532812</v>
      </c>
      <c r="M228" s="132">
        <v>87637.996951763576</v>
      </c>
      <c r="N228" s="132">
        <v>456353.3318928121</v>
      </c>
      <c r="O228" s="132">
        <v>2679</v>
      </c>
      <c r="P228" s="132">
        <v>172147.48586301791</v>
      </c>
      <c r="Q228" s="133">
        <f t="shared" si="13"/>
        <v>10407929.45632435</v>
      </c>
      <c r="R228" s="132">
        <v>9398687.4563243501</v>
      </c>
      <c r="S228" s="132">
        <v>1009242</v>
      </c>
      <c r="T228" s="133">
        <f>SUM(TableC[[#This Row],[State &amp; Local Funding]:[Federal 
Funding]])</f>
        <v>10407929.45632435</v>
      </c>
      <c r="U228" s="121">
        <f>IFERROR(TableC[[#This Row],[State &amp; Local Funding]]/SUM(TableB[[#This Row],[K-12 Enrollment]:[Pre-K
Enrollment]]),"")</f>
        <v>21959.55013159895</v>
      </c>
      <c r="V228" s="121">
        <f>IFERROR(TableC[[#This Row],[Federal 
Funding]]/SUM(TableB[[#This Row],[K-12 Enrollment]:[Pre-K
Enrollment]]),"")</f>
        <v>2358.0420560747662</v>
      </c>
      <c r="W228" s="65">
        <f>IFERROR(CentralCostperPupil*SUM(TableB[[#This Row],[K-12 Enrollment]:[Pre-K
Enrollment]]),"")</f>
        <v>2856471.8138284902</v>
      </c>
      <c r="X228" s="65">
        <f t="shared" si="14"/>
        <v>13264401.270152841</v>
      </c>
      <c r="Y228" s="131">
        <f>IFERROR(TableC[[#This Row],[Total School Allocation w/ Central District Costs]]/SUM(TableB[[#This Row],[K-12 Enrollment]:[Pre-K
Enrollment]]),"")</f>
        <v>30991.591752693552</v>
      </c>
    </row>
    <row r="229" spans="1:25" s="3" customFormat="1" ht="15" x14ac:dyDescent="0.3">
      <c r="A229" s="156" t="str">
        <f>IF(ISBLANK(TableB[[#This Row],[BEDS Code]]),"",TableB[[#This Row],[BEDS Code]])</f>
        <v>331900010273</v>
      </c>
      <c r="B229" s="134" t="str">
        <f>IF(ISBLANK(TableB[[#This Row],[School Name]]),"",TableB[[#This Row],[School Name]])</f>
        <v>P.S. 273 Wortman</v>
      </c>
      <c r="C229" s="156" t="str">
        <f>IF(ISBLANK(TableB[[#This Row],[Local School Code]]),"",TableB[[#This Row],[Local School Code]])</f>
        <v>K273</v>
      </c>
      <c r="D229" s="132">
        <v>2597219</v>
      </c>
      <c r="E229" s="132">
        <v>1383536</v>
      </c>
      <c r="F229" s="65">
        <f>IFERROR(SUM(TableC[[#This Row],[Classroom Teachers]:[All Other Salaries]])*'Part-A'!$C$92,0)</f>
        <v>2423702.6176321292</v>
      </c>
      <c r="G229" s="16">
        <v>0</v>
      </c>
      <c r="H229" s="16">
        <v>24806</v>
      </c>
      <c r="I229" s="133">
        <f t="shared" si="12"/>
        <v>6429263.6176321292</v>
      </c>
      <c r="J229" s="132">
        <v>3553122.6773778219</v>
      </c>
      <c r="K229" s="132">
        <v>468585.63693009986</v>
      </c>
      <c r="L229" s="132">
        <v>1998256.5337987579</v>
      </c>
      <c r="M229" s="132">
        <v>52065.070770011102</v>
      </c>
      <c r="N229" s="132">
        <v>269525.04408119567</v>
      </c>
      <c r="O229" s="132">
        <v>2087</v>
      </c>
      <c r="P229" s="132">
        <v>85621.654674242527</v>
      </c>
      <c r="Q229" s="133">
        <f t="shared" si="13"/>
        <v>6429263.6176321283</v>
      </c>
      <c r="R229" s="132">
        <v>6007948.6176321283</v>
      </c>
      <c r="S229" s="132">
        <v>421315</v>
      </c>
      <c r="T229" s="133">
        <f>SUM(TableC[[#This Row],[State &amp; Local Funding]:[Federal 
Funding]])</f>
        <v>6429263.6176321283</v>
      </c>
      <c r="U229" s="121">
        <f>IFERROR(TableC[[#This Row],[State &amp; Local Funding]]/SUM(TableB[[#This Row],[K-12 Enrollment]:[Pre-K
Enrollment]]),"")</f>
        <v>16781.979378860695</v>
      </c>
      <c r="V229" s="121">
        <f>IFERROR(TableC[[#This Row],[Federal 
Funding]]/SUM(TableB[[#This Row],[K-12 Enrollment]:[Pre-K
Enrollment]]),"")</f>
        <v>1176.8575418994412</v>
      </c>
      <c r="W229" s="65">
        <f>IFERROR(CentralCostperPupil*SUM(TableB[[#This Row],[K-12 Enrollment]:[Pre-K
Enrollment]]),"")</f>
        <v>2389291.8442771016</v>
      </c>
      <c r="X229" s="65">
        <f t="shared" si="14"/>
        <v>8818555.4619092308</v>
      </c>
      <c r="Y229" s="131">
        <f>IFERROR(TableC[[#This Row],[Total School Allocation w/ Central District Costs]]/SUM(TableB[[#This Row],[K-12 Enrollment]:[Pre-K
Enrollment]]),"")</f>
        <v>24632.836485779975</v>
      </c>
    </row>
    <row r="230" spans="1:25" s="3" customFormat="1" ht="15" x14ac:dyDescent="0.3">
      <c r="A230" s="156" t="str">
        <f>IF(ISBLANK(TableB[[#This Row],[BEDS Code]]),"",TableB[[#This Row],[BEDS Code]])</f>
        <v>333200010274</v>
      </c>
      <c r="B230" s="134" t="str">
        <f>IF(ISBLANK(TableB[[#This Row],[School Name]]),"",TableB[[#This Row],[School Name]])</f>
        <v>P.S. 274 Kosciusko</v>
      </c>
      <c r="C230" s="156" t="str">
        <f>IF(ISBLANK(TableB[[#This Row],[Local School Code]]),"",TableB[[#This Row],[Local School Code]])</f>
        <v>K274</v>
      </c>
      <c r="D230" s="132">
        <v>2366830</v>
      </c>
      <c r="E230" s="132">
        <v>2273671</v>
      </c>
      <c r="F230" s="65">
        <f>IFERROR(SUM(TableC[[#This Row],[Classroom Teachers]:[All Other Salaries]])*'Part-A'!$C$92,0)</f>
        <v>2825392.2737833685</v>
      </c>
      <c r="G230" s="16">
        <v>0</v>
      </c>
      <c r="H230" s="16">
        <v>74212</v>
      </c>
      <c r="I230" s="133">
        <f t="shared" si="12"/>
        <v>7540105.273783369</v>
      </c>
      <c r="J230" s="132">
        <v>3731421.6753867399</v>
      </c>
      <c r="K230" s="132">
        <v>485713.74358487671</v>
      </c>
      <c r="L230" s="132">
        <v>2133031.2316784128</v>
      </c>
      <c r="M230" s="132">
        <v>0</v>
      </c>
      <c r="N230" s="132">
        <v>877543.52872934262</v>
      </c>
      <c r="O230" s="132">
        <v>2417</v>
      </c>
      <c r="P230" s="132">
        <v>309978.09440399683</v>
      </c>
      <c r="Q230" s="133">
        <f t="shared" si="13"/>
        <v>7540105.2737833699</v>
      </c>
      <c r="R230" s="132">
        <v>7051460.2737833699</v>
      </c>
      <c r="S230" s="132">
        <v>488645</v>
      </c>
      <c r="T230" s="133">
        <f>SUM(TableC[[#This Row],[State &amp; Local Funding]:[Federal 
Funding]])</f>
        <v>7540105.2737833699</v>
      </c>
      <c r="U230" s="121">
        <f>IFERROR(TableC[[#This Row],[State &amp; Local Funding]]/SUM(TableB[[#This Row],[K-12 Enrollment]:[Pre-K
Enrollment]]),"")</f>
        <v>18556.474404693079</v>
      </c>
      <c r="V230" s="121">
        <f>IFERROR(TableC[[#This Row],[Federal 
Funding]]/SUM(TableB[[#This Row],[K-12 Enrollment]:[Pre-K
Enrollment]]),"")</f>
        <v>1285.9078947368421</v>
      </c>
      <c r="W230" s="65">
        <f>IFERROR(CentralCostperPupil*SUM(TableB[[#This Row],[K-12 Enrollment]:[Pre-K
Enrollment]]),"")</f>
        <v>2536119.8347075381</v>
      </c>
      <c r="X230" s="65">
        <f t="shared" si="14"/>
        <v>10076225.108490909</v>
      </c>
      <c r="Y230" s="131">
        <f>IFERROR(TableC[[#This Row],[Total School Allocation w/ Central District Costs]]/SUM(TableB[[#This Row],[K-12 Enrollment]:[Pre-K
Enrollment]]),"")</f>
        <v>26516.381864449759</v>
      </c>
    </row>
    <row r="231" spans="1:25" s="3" customFormat="1" ht="15" x14ac:dyDescent="0.3">
      <c r="A231" s="156" t="str">
        <f>IF(ISBLANK(TableB[[#This Row],[BEDS Code]]),"",TableB[[#This Row],[BEDS Code]])</f>
        <v>331800010276</v>
      </c>
      <c r="B231" s="134" t="str">
        <f>IF(ISBLANK(TableB[[#This Row],[School Name]]),"",TableB[[#This Row],[School Name]])</f>
        <v>P.S. 276 Louis Marshall</v>
      </c>
      <c r="C231" s="156" t="str">
        <f>IF(ISBLANK(TableB[[#This Row],[Local School Code]]),"",TableB[[#This Row],[Local School Code]])</f>
        <v>K276</v>
      </c>
      <c r="D231" s="132">
        <v>4603713</v>
      </c>
      <c r="E231" s="132">
        <v>2306942</v>
      </c>
      <c r="F231" s="65">
        <f>IFERROR(SUM(TableC[[#This Row],[Classroom Teachers]:[All Other Salaries]])*'Part-A'!$C$92,0)</f>
        <v>4207586.9057634957</v>
      </c>
      <c r="G231" s="16">
        <v>0</v>
      </c>
      <c r="H231" s="16">
        <v>41639</v>
      </c>
      <c r="I231" s="133">
        <f t="shared" si="12"/>
        <v>11159880.905763496</v>
      </c>
      <c r="J231" s="132">
        <v>5530645.4595179996</v>
      </c>
      <c r="K231" s="132">
        <v>1271904.9828085485</v>
      </c>
      <c r="L231" s="132">
        <v>3759264.8094559633</v>
      </c>
      <c r="M231" s="132">
        <v>16735.591879059848</v>
      </c>
      <c r="N231" s="132">
        <v>486591.76176940481</v>
      </c>
      <c r="O231" s="132">
        <v>3476</v>
      </c>
      <c r="P231" s="132">
        <v>91262.300332520477</v>
      </c>
      <c r="Q231" s="133">
        <f t="shared" si="13"/>
        <v>11159880.905763496</v>
      </c>
      <c r="R231" s="132">
        <v>10325722.905763496</v>
      </c>
      <c r="S231" s="132">
        <v>834158</v>
      </c>
      <c r="T231" s="133">
        <f>SUM(TableC[[#This Row],[State &amp; Local Funding]:[Federal 
Funding]])</f>
        <v>11159880.905763496</v>
      </c>
      <c r="U231" s="121">
        <f>IFERROR(TableC[[#This Row],[State &amp; Local Funding]]/SUM(TableB[[#This Row],[K-12 Enrollment]:[Pre-K
Enrollment]]),"")</f>
        <v>16627.573117171491</v>
      </c>
      <c r="V231" s="121">
        <f>IFERROR(TableC[[#This Row],[Federal 
Funding]]/SUM(TableB[[#This Row],[K-12 Enrollment]:[Pre-K
Enrollment]]),"")</f>
        <v>1343.2495974235105</v>
      </c>
      <c r="W231" s="65">
        <f>IFERROR(CentralCostperPupil*SUM(TableB[[#This Row],[K-12 Enrollment]:[Pre-K
Enrollment]]),"")</f>
        <v>4144553.7298773187</v>
      </c>
      <c r="X231" s="65">
        <f t="shared" si="14"/>
        <v>15304434.635640815</v>
      </c>
      <c r="Y231" s="131">
        <f>IFERROR(TableC[[#This Row],[Total School Allocation w/ Central District Costs]]/SUM(TableB[[#This Row],[K-12 Enrollment]:[Pre-K
Enrollment]]),"")</f>
        <v>24644.82227961484</v>
      </c>
    </row>
    <row r="232" spans="1:25" s="3" customFormat="1" ht="15" x14ac:dyDescent="0.3">
      <c r="A232" s="156" t="str">
        <f>IF(ISBLANK(TableB[[#This Row],[BEDS Code]]),"",TableB[[#This Row],[BEDS Code]])</f>
        <v>332200010277</v>
      </c>
      <c r="B232" s="134" t="str">
        <f>IF(ISBLANK(TableB[[#This Row],[School Name]]),"",TableB[[#This Row],[School Name]])</f>
        <v>P.S. 277 Gerritsen Beach</v>
      </c>
      <c r="C232" s="156" t="str">
        <f>IF(ISBLANK(TableB[[#This Row],[Local School Code]]),"",TableB[[#This Row],[Local School Code]])</f>
        <v>K277</v>
      </c>
      <c r="D232" s="132">
        <v>2882675</v>
      </c>
      <c r="E232" s="132">
        <v>1693569</v>
      </c>
      <c r="F232" s="65">
        <f>IFERROR(SUM(TableC[[#This Row],[Classroom Teachers]:[All Other Salaries]])*'Part-A'!$C$92,0)</f>
        <v>2786269.0775300981</v>
      </c>
      <c r="G232" s="16">
        <v>0</v>
      </c>
      <c r="H232" s="16">
        <v>31210</v>
      </c>
      <c r="I232" s="133">
        <f t="shared" si="12"/>
        <v>7393723.0775300981</v>
      </c>
      <c r="J232" s="132">
        <v>3798373.4011420715</v>
      </c>
      <c r="K232" s="132">
        <v>451452.74183948193</v>
      </c>
      <c r="L232" s="132">
        <v>2617442.4605934154</v>
      </c>
      <c r="M232" s="132">
        <v>50161.415759942436</v>
      </c>
      <c r="N232" s="132">
        <v>428922.3540052938</v>
      </c>
      <c r="O232" s="132">
        <v>2511</v>
      </c>
      <c r="P232" s="132">
        <v>44859.704189892786</v>
      </c>
      <c r="Q232" s="133">
        <f t="shared" si="13"/>
        <v>7393723.0775300981</v>
      </c>
      <c r="R232" s="132">
        <v>7158207.0775300981</v>
      </c>
      <c r="S232" s="132">
        <v>235516</v>
      </c>
      <c r="T232" s="133">
        <f>SUM(TableC[[#This Row],[State &amp; Local Funding]:[Federal 
Funding]])</f>
        <v>7393723.0775300981</v>
      </c>
      <c r="U232" s="121">
        <f>IFERROR(TableC[[#This Row],[State &amp; Local Funding]]/SUM(TableB[[#This Row],[K-12 Enrollment]:[Pre-K
Enrollment]]),"")</f>
        <v>17587.732377223827</v>
      </c>
      <c r="V232" s="121">
        <f>IFERROR(TableC[[#This Row],[Federal 
Funding]]/SUM(TableB[[#This Row],[K-12 Enrollment]:[Pre-K
Enrollment]]),"")</f>
        <v>578.66339066339071</v>
      </c>
      <c r="W232" s="65">
        <f>IFERROR(CentralCostperPupil*SUM(TableB[[#This Row],[K-12 Enrollment]:[Pre-K
Enrollment]]),"")</f>
        <v>2716317.8229630738</v>
      </c>
      <c r="X232" s="65">
        <f t="shared" si="14"/>
        <v>10110040.900493171</v>
      </c>
      <c r="Y232" s="131">
        <f>IFERROR(TableC[[#This Row],[Total School Allocation w/ Central District Costs]]/SUM(TableB[[#This Row],[K-12 Enrollment]:[Pre-K
Enrollment]]),"")</f>
        <v>24840.395332907054</v>
      </c>
    </row>
    <row r="233" spans="1:25" s="3" customFormat="1" ht="15" x14ac:dyDescent="0.3">
      <c r="A233" s="156" t="str">
        <f>IF(ISBLANK(TableB[[#This Row],[BEDS Code]]),"",TableB[[#This Row],[BEDS Code]])</f>
        <v>332200010278</v>
      </c>
      <c r="B233" s="134" t="str">
        <f>IF(ISBLANK(TableB[[#This Row],[School Name]]),"",TableB[[#This Row],[School Name]])</f>
        <v>J.H.S. 278 Marine Park</v>
      </c>
      <c r="C233" s="156" t="str">
        <f>IF(ISBLANK(TableB[[#This Row],[Local School Code]]),"",TableB[[#This Row],[Local School Code]])</f>
        <v>K278</v>
      </c>
      <c r="D233" s="132">
        <v>8368273</v>
      </c>
      <c r="E233" s="132">
        <v>3574600</v>
      </c>
      <c r="F233" s="65">
        <f>IFERROR(SUM(TableC[[#This Row],[Classroom Teachers]:[All Other Salaries]])*'Part-A'!$C$92,0)</f>
        <v>7271478.0367412921</v>
      </c>
      <c r="G233" s="16">
        <v>0</v>
      </c>
      <c r="H233" s="16">
        <v>489742</v>
      </c>
      <c r="I233" s="133">
        <f t="shared" si="12"/>
        <v>19704093.036741294</v>
      </c>
      <c r="J233" s="132">
        <v>10809425.755162753</v>
      </c>
      <c r="K233" s="132">
        <v>0</v>
      </c>
      <c r="L233" s="132">
        <v>7926999.2035868932</v>
      </c>
      <c r="M233" s="132">
        <v>0</v>
      </c>
      <c r="N233" s="132">
        <v>960784.07799164811</v>
      </c>
      <c r="O233" s="132">
        <v>6884</v>
      </c>
      <c r="P233" s="132">
        <v>0</v>
      </c>
      <c r="Q233" s="133">
        <f t="shared" si="13"/>
        <v>19704093.036741294</v>
      </c>
      <c r="R233" s="132">
        <v>18711695.036741294</v>
      </c>
      <c r="S233" s="132">
        <v>992398</v>
      </c>
      <c r="T233" s="133">
        <f>SUM(TableC[[#This Row],[State &amp; Local Funding]:[Federal 
Funding]])</f>
        <v>19704093.036741294</v>
      </c>
      <c r="U233" s="121">
        <f>IFERROR(TableC[[#This Row],[State &amp; Local Funding]]/SUM(TableB[[#This Row],[K-12 Enrollment]:[Pre-K
Enrollment]]),"")</f>
        <v>15400.572046700654</v>
      </c>
      <c r="V233" s="121">
        <f>IFERROR(TableC[[#This Row],[Federal 
Funding]]/SUM(TableB[[#This Row],[K-12 Enrollment]:[Pre-K
Enrollment]]),"")</f>
        <v>816.78847736625517</v>
      </c>
      <c r="W233" s="65">
        <f>IFERROR(CentralCostperPupil*SUM(TableB[[#This Row],[K-12 Enrollment]:[Pre-K
Enrollment]]),"")</f>
        <v>8108909.4714991022</v>
      </c>
      <c r="X233" s="65">
        <f t="shared" si="14"/>
        <v>27813002.508240394</v>
      </c>
      <c r="Y233" s="131">
        <f>IFERROR(TableC[[#This Row],[Total School Allocation w/ Central District Costs]]/SUM(TableB[[#This Row],[K-12 Enrollment]:[Pre-K
Enrollment]]),"")</f>
        <v>22891.360089086746</v>
      </c>
    </row>
    <row r="234" spans="1:25" s="3" customFormat="1" ht="15" x14ac:dyDescent="0.3">
      <c r="A234" s="156" t="str">
        <f>IF(ISBLANK(TableB[[#This Row],[BEDS Code]]),"",TableB[[#This Row],[BEDS Code]])</f>
        <v>331800010279</v>
      </c>
      <c r="B234" s="134" t="str">
        <f>IF(ISBLANK(TableB[[#This Row],[School Name]]),"",TableB[[#This Row],[School Name]])</f>
        <v>P.S. 279 Herman Schreiber</v>
      </c>
      <c r="C234" s="156" t="str">
        <f>IF(ISBLANK(TableB[[#This Row],[Local School Code]]),"",TableB[[#This Row],[Local School Code]])</f>
        <v>K279</v>
      </c>
      <c r="D234" s="132">
        <v>2799553</v>
      </c>
      <c r="E234" s="132">
        <v>1662947</v>
      </c>
      <c r="F234" s="65">
        <f>IFERROR(SUM(TableC[[#This Row],[Classroom Teachers]:[All Other Salaries]])*'Part-A'!$C$92,0)</f>
        <v>2717015.4734926862</v>
      </c>
      <c r="G234" s="16">
        <v>0</v>
      </c>
      <c r="H234" s="16">
        <v>32026</v>
      </c>
      <c r="I234" s="133">
        <f t="shared" si="12"/>
        <v>7211541.4734926857</v>
      </c>
      <c r="J234" s="132">
        <v>3878071.0820997776</v>
      </c>
      <c r="K234" s="132">
        <v>721104.07424752379</v>
      </c>
      <c r="L234" s="132">
        <v>2013819.9021457771</v>
      </c>
      <c r="M234" s="132">
        <v>0</v>
      </c>
      <c r="N234" s="132">
        <v>474068.43438662228</v>
      </c>
      <c r="O234" s="132">
        <v>2205</v>
      </c>
      <c r="P234" s="132">
        <v>122272.98061298468</v>
      </c>
      <c r="Q234" s="133">
        <f t="shared" si="13"/>
        <v>7211541.4734926857</v>
      </c>
      <c r="R234" s="132">
        <v>6666367.4734926857</v>
      </c>
      <c r="S234" s="132">
        <v>545174</v>
      </c>
      <c r="T234" s="133">
        <f>SUM(TableC[[#This Row],[State &amp; Local Funding]:[Federal 
Funding]])</f>
        <v>7211541.4734926857</v>
      </c>
      <c r="U234" s="121">
        <f>IFERROR(TableC[[#This Row],[State &amp; Local Funding]]/SUM(TableB[[#This Row],[K-12 Enrollment]:[Pre-K
Enrollment]]),"")</f>
        <v>15986.492742188695</v>
      </c>
      <c r="V234" s="121">
        <f>IFERROR(TableC[[#This Row],[Federal 
Funding]]/SUM(TableB[[#This Row],[K-12 Enrollment]:[Pre-K
Enrollment]]),"")</f>
        <v>1307.3717026378897</v>
      </c>
      <c r="W234" s="65">
        <f>IFERROR(CentralCostperPupil*SUM(TableB[[#This Row],[K-12 Enrollment]:[Pre-K
Enrollment]]),"")</f>
        <v>2783057.8186132722</v>
      </c>
      <c r="X234" s="65">
        <f t="shared" si="14"/>
        <v>9994599.2921059579</v>
      </c>
      <c r="Y234" s="131">
        <f>IFERROR(TableC[[#This Row],[Total School Allocation w/ Central District Costs]]/SUM(TableB[[#This Row],[K-12 Enrollment]:[Pre-K
Enrollment]]),"")</f>
        <v>23967.86400984642</v>
      </c>
    </row>
    <row r="235" spans="1:25" s="3" customFormat="1" ht="15" x14ac:dyDescent="0.3">
      <c r="A235" s="156" t="str">
        <f>IF(ISBLANK(TableB[[#This Row],[BEDS Code]]),"",TableB[[#This Row],[BEDS Code]])</f>
        <v>332100010281</v>
      </c>
      <c r="B235" s="134" t="str">
        <f>IF(ISBLANK(TableB[[#This Row],[School Name]]),"",TableB[[#This Row],[School Name]])</f>
        <v>I.S. 281 Joseph B Cavallaro</v>
      </c>
      <c r="C235" s="156" t="str">
        <f>IF(ISBLANK(TableB[[#This Row],[Local School Code]]),"",TableB[[#This Row],[Local School Code]])</f>
        <v>K281</v>
      </c>
      <c r="D235" s="132">
        <v>8037586</v>
      </c>
      <c r="E235" s="132">
        <v>3212179</v>
      </c>
      <c r="F235" s="65">
        <f>IFERROR(SUM(TableC[[#This Row],[Classroom Teachers]:[All Other Salaries]])*'Part-A'!$C$92,0)</f>
        <v>6849475.7598109683</v>
      </c>
      <c r="G235" s="16">
        <v>0</v>
      </c>
      <c r="H235" s="16">
        <v>1034050</v>
      </c>
      <c r="I235" s="133">
        <f t="shared" si="12"/>
        <v>19133290.759810969</v>
      </c>
      <c r="J235" s="132">
        <v>12877792.549447462</v>
      </c>
      <c r="K235" s="132">
        <v>0</v>
      </c>
      <c r="L235" s="132">
        <v>5011860.0731856935</v>
      </c>
      <c r="M235" s="132">
        <v>0</v>
      </c>
      <c r="N235" s="132">
        <v>932748.1706210972</v>
      </c>
      <c r="O235" s="132">
        <v>8348</v>
      </c>
      <c r="P235" s="132">
        <v>302541.9665567177</v>
      </c>
      <c r="Q235" s="133">
        <f t="shared" si="13"/>
        <v>19133290.759810969</v>
      </c>
      <c r="R235" s="132">
        <v>17889324.759810969</v>
      </c>
      <c r="S235" s="132">
        <v>1243966</v>
      </c>
      <c r="T235" s="133">
        <f>SUM(TableC[[#This Row],[State &amp; Local Funding]:[Federal 
Funding]])</f>
        <v>19133290.759810969</v>
      </c>
      <c r="U235" s="121">
        <f>IFERROR(TableC[[#This Row],[State &amp; Local Funding]]/SUM(TableB[[#This Row],[K-12 Enrollment]:[Pre-K
Enrollment]]),"")</f>
        <v>13320.420521080394</v>
      </c>
      <c r="V235" s="121">
        <f>IFERROR(TableC[[#This Row],[Federal 
Funding]]/SUM(TableB[[#This Row],[K-12 Enrollment]:[Pre-K
Enrollment]]),"")</f>
        <v>926.25912137006696</v>
      </c>
      <c r="W235" s="65">
        <f>IFERROR(CentralCostperPupil*SUM(TableB[[#This Row],[K-12 Enrollment]:[Pre-K
Enrollment]]),"")</f>
        <v>8963181.4158216417</v>
      </c>
      <c r="X235" s="65">
        <f t="shared" si="14"/>
        <v>28096472.175632611</v>
      </c>
      <c r="Y235" s="131">
        <f>IFERROR(TableC[[#This Row],[Total School Allocation w/ Central District Costs]]/SUM(TableB[[#This Row],[K-12 Enrollment]:[Pre-K
Enrollment]]),"")</f>
        <v>20920.679207470297</v>
      </c>
    </row>
    <row r="236" spans="1:25" s="3" customFormat="1" ht="15" x14ac:dyDescent="0.3">
      <c r="A236" s="156" t="str">
        <f>IF(ISBLANK(TableB[[#This Row],[BEDS Code]]),"",TableB[[#This Row],[BEDS Code]])</f>
        <v>331300010282</v>
      </c>
      <c r="B236" s="134" t="str">
        <f>IF(ISBLANK(TableB[[#This Row],[School Name]]),"",TableB[[#This Row],[School Name]])</f>
        <v>P.S. 282 Park Slope</v>
      </c>
      <c r="C236" s="156" t="str">
        <f>IF(ISBLANK(TableB[[#This Row],[Local School Code]]),"",TableB[[#This Row],[Local School Code]])</f>
        <v>K282</v>
      </c>
      <c r="D236" s="132">
        <v>4386100</v>
      </c>
      <c r="E236" s="132">
        <v>2109662</v>
      </c>
      <c r="F236" s="65">
        <f>IFERROR(SUM(TableC[[#This Row],[Classroom Teachers]:[All Other Salaries]])*'Part-A'!$C$92,0)</f>
        <v>3954977.2249021395</v>
      </c>
      <c r="G236" s="16">
        <v>0</v>
      </c>
      <c r="H236" s="16">
        <v>122651</v>
      </c>
      <c r="I236" s="133">
        <f t="shared" si="12"/>
        <v>10573390.22490214</v>
      </c>
      <c r="J236" s="132">
        <v>4868983.4980671778</v>
      </c>
      <c r="K236" s="132">
        <v>1147142.52476858</v>
      </c>
      <c r="L236" s="132">
        <v>3820523.3722747285</v>
      </c>
      <c r="M236" s="132">
        <v>30590.467327162136</v>
      </c>
      <c r="N236" s="132">
        <v>638939.06904815952</v>
      </c>
      <c r="O236" s="132">
        <v>4112</v>
      </c>
      <c r="P236" s="132">
        <v>63099.293416332359</v>
      </c>
      <c r="Q236" s="133">
        <f t="shared" si="13"/>
        <v>10573390.22490214</v>
      </c>
      <c r="R236" s="132">
        <v>10084136.22490214</v>
      </c>
      <c r="S236" s="132">
        <v>489254</v>
      </c>
      <c r="T236" s="133">
        <f>SUM(TableC[[#This Row],[State &amp; Local Funding]:[Federal 
Funding]])</f>
        <v>10573390.22490214</v>
      </c>
      <c r="U236" s="121">
        <f>IFERROR(TableC[[#This Row],[State &amp; Local Funding]]/SUM(TableB[[#This Row],[K-12 Enrollment]:[Pre-K
Enrollment]]),"")</f>
        <v>16450.466924799577</v>
      </c>
      <c r="V236" s="121">
        <f>IFERROR(TableC[[#This Row],[Federal 
Funding]]/SUM(TableB[[#This Row],[K-12 Enrollment]:[Pre-K
Enrollment]]),"")</f>
        <v>798.1305057096248</v>
      </c>
      <c r="W236" s="65">
        <f>IFERROR(CentralCostperPupil*SUM(TableB[[#This Row],[K-12 Enrollment]:[Pre-K
Enrollment]]),"")</f>
        <v>4091161.7333571604</v>
      </c>
      <c r="X236" s="65">
        <f t="shared" si="14"/>
        <v>14664551.958259299</v>
      </c>
      <c r="Y236" s="131">
        <f>IFERROR(TableC[[#This Row],[Total School Allocation w/ Central District Costs]]/SUM(TableB[[#This Row],[K-12 Enrollment]:[Pre-K
Enrollment]]),"")</f>
        <v>23922.596995529035</v>
      </c>
    </row>
    <row r="237" spans="1:25" s="3" customFormat="1" ht="15" x14ac:dyDescent="0.3">
      <c r="A237" s="156" t="str">
        <f>IF(ISBLANK(TableB[[#This Row],[BEDS Code]]),"",TableB[[#This Row],[BEDS Code]])</f>
        <v>332300010284</v>
      </c>
      <c r="B237" s="134" t="str">
        <f>IF(ISBLANK(TableB[[#This Row],[School Name]]),"",TableB[[#This Row],[School Name]])</f>
        <v>The Gregory Jocko Jackson School of Sports, Art, and Technology</v>
      </c>
      <c r="C237" s="156" t="str">
        <f>IF(ISBLANK(TableB[[#This Row],[Local School Code]]),"",TableB[[#This Row],[Local School Code]])</f>
        <v>K284</v>
      </c>
      <c r="D237" s="132">
        <v>2682793</v>
      </c>
      <c r="E237" s="132">
        <v>1778433</v>
      </c>
      <c r="F237" s="65">
        <f>IFERROR(SUM(TableC[[#This Row],[Classroom Teachers]:[All Other Salaries]])*'Part-A'!$C$92,0)</f>
        <v>2716239.7922124104</v>
      </c>
      <c r="G237" s="16">
        <v>0</v>
      </c>
      <c r="H237" s="16">
        <v>226922</v>
      </c>
      <c r="I237" s="133">
        <f t="shared" si="12"/>
        <v>7404387.7922124099</v>
      </c>
      <c r="J237" s="132">
        <v>3780039.7155123036</v>
      </c>
      <c r="K237" s="132">
        <v>1037679.5654713361</v>
      </c>
      <c r="L237" s="132">
        <v>2104905.2284274101</v>
      </c>
      <c r="M237" s="132">
        <v>0</v>
      </c>
      <c r="N237" s="132">
        <v>472116.8932618387</v>
      </c>
      <c r="O237" s="132">
        <v>1763</v>
      </c>
      <c r="P237" s="132">
        <v>7883.3895395213804</v>
      </c>
      <c r="Q237" s="133">
        <f t="shared" si="13"/>
        <v>7404387.7922124099</v>
      </c>
      <c r="R237" s="132">
        <v>6930074.7922124099</v>
      </c>
      <c r="S237" s="132">
        <v>474313</v>
      </c>
      <c r="T237" s="133">
        <f>SUM(TableC[[#This Row],[State &amp; Local Funding]:[Federal 
Funding]])</f>
        <v>7404387.7922124099</v>
      </c>
      <c r="U237" s="121">
        <f>IFERROR(TableC[[#This Row],[State &amp; Local Funding]]/SUM(TableB[[#This Row],[K-12 Enrollment]:[Pre-K
Enrollment]]),"")</f>
        <v>21792.688025825188</v>
      </c>
      <c r="V237" s="121">
        <f>IFERROR(TableC[[#This Row],[Federal 
Funding]]/SUM(TableB[[#This Row],[K-12 Enrollment]:[Pre-K
Enrollment]]),"")</f>
        <v>1491.5503144654087</v>
      </c>
      <c r="W237" s="65">
        <f>IFERROR(CentralCostperPupil*SUM(TableB[[#This Row],[K-12 Enrollment]:[Pre-K
Enrollment]]),"")</f>
        <v>2122331.8616763083</v>
      </c>
      <c r="X237" s="65">
        <f t="shared" si="14"/>
        <v>9526719.6538887173</v>
      </c>
      <c r="Y237" s="131">
        <f>IFERROR(TableC[[#This Row],[Total School Allocation w/ Central District Costs]]/SUM(TableB[[#This Row],[K-12 Enrollment]:[Pre-K
Enrollment]]),"")</f>
        <v>29958.237905310431</v>
      </c>
    </row>
    <row r="238" spans="1:25" s="3" customFormat="1" ht="15" x14ac:dyDescent="0.3">
      <c r="A238" s="156" t="str">
        <f>IF(ISBLANK(TableB[[#This Row],[BEDS Code]]),"",TableB[[#This Row],[BEDS Code]])</f>
        <v>331800010285</v>
      </c>
      <c r="B238" s="134" t="str">
        <f>IF(ISBLANK(TableB[[#This Row],[School Name]]),"",TableB[[#This Row],[School Name]])</f>
        <v>I.S. 285 Meyer Levin</v>
      </c>
      <c r="C238" s="156" t="str">
        <f>IF(ISBLANK(TableB[[#This Row],[Local School Code]]),"",TableB[[#This Row],[Local School Code]])</f>
        <v>K285</v>
      </c>
      <c r="D238" s="132">
        <v>5267006</v>
      </c>
      <c r="E238" s="132">
        <v>1565810</v>
      </c>
      <c r="F238" s="65">
        <f>IFERROR(SUM(TableC[[#This Row],[Classroom Teachers]:[All Other Salaries]])*'Part-A'!$C$92,0)</f>
        <v>4160194.2407906782</v>
      </c>
      <c r="G238" s="16">
        <v>0</v>
      </c>
      <c r="H238" s="16">
        <v>118593</v>
      </c>
      <c r="I238" s="133">
        <f t="shared" si="12"/>
        <v>11111603.240790678</v>
      </c>
      <c r="J238" s="132">
        <v>7470926.2181198038</v>
      </c>
      <c r="K238" s="132">
        <v>0</v>
      </c>
      <c r="L238" s="132">
        <v>3177570.6925349473</v>
      </c>
      <c r="M238" s="132">
        <v>0</v>
      </c>
      <c r="N238" s="132">
        <v>458969.33013592672</v>
      </c>
      <c r="O238" s="132">
        <v>4137</v>
      </c>
      <c r="P238" s="132">
        <v>0</v>
      </c>
      <c r="Q238" s="133">
        <f t="shared" si="13"/>
        <v>11111603.240790678</v>
      </c>
      <c r="R238" s="132">
        <v>10336647.240790678</v>
      </c>
      <c r="S238" s="132">
        <v>774956</v>
      </c>
      <c r="T238" s="133">
        <f>SUM(TableC[[#This Row],[State &amp; Local Funding]:[Federal 
Funding]])</f>
        <v>11111603.240790678</v>
      </c>
      <c r="U238" s="121">
        <f>IFERROR(TableC[[#This Row],[State &amp; Local Funding]]/SUM(TableB[[#This Row],[K-12 Enrollment]:[Pre-K
Enrollment]]),"")</f>
        <v>14830.196902138707</v>
      </c>
      <c r="V238" s="121">
        <f>IFERROR(TableC[[#This Row],[Federal 
Funding]]/SUM(TableB[[#This Row],[K-12 Enrollment]:[Pre-K
Enrollment]]),"")</f>
        <v>1111.8450502152079</v>
      </c>
      <c r="W238" s="65">
        <f>IFERROR(CentralCostperPupil*SUM(TableB[[#This Row],[K-12 Enrollment]:[Pre-K
Enrollment]]),"")</f>
        <v>4651777.6968188267</v>
      </c>
      <c r="X238" s="65">
        <f t="shared" si="14"/>
        <v>15763380.937609505</v>
      </c>
      <c r="Y238" s="131">
        <f>IFERROR(TableC[[#This Row],[Total School Allocation w/ Central District Costs]]/SUM(TableB[[#This Row],[K-12 Enrollment]:[Pre-K
Enrollment]]),"")</f>
        <v>22616.041517373753</v>
      </c>
    </row>
    <row r="239" spans="1:25" s="3" customFormat="1" ht="15" x14ac:dyDescent="0.3">
      <c r="A239" s="156" t="str">
        <f>IF(ISBLANK(TableB[[#This Row],[BEDS Code]]),"",TableB[[#This Row],[BEDS Code]])</f>
        <v>331300010287</v>
      </c>
      <c r="B239" s="134" t="str">
        <f>IF(ISBLANK(TableB[[#This Row],[School Name]]),"",TableB[[#This Row],[School Name]])</f>
        <v>P.S. 287 Bailey K. Ashford</v>
      </c>
      <c r="C239" s="156" t="str">
        <f>IF(ISBLANK(TableB[[#This Row],[Local School Code]]),"",TableB[[#This Row],[Local School Code]])</f>
        <v>K287</v>
      </c>
      <c r="D239" s="132">
        <v>1211584</v>
      </c>
      <c r="E239" s="132">
        <v>1038364</v>
      </c>
      <c r="F239" s="65">
        <f>IFERROR(SUM(TableC[[#This Row],[Classroom Teachers]:[All Other Salaries]])*'Part-A'!$C$92,0)</f>
        <v>1369892.1076871534</v>
      </c>
      <c r="G239" s="16">
        <v>0</v>
      </c>
      <c r="H239" s="16">
        <v>245871</v>
      </c>
      <c r="I239" s="133">
        <f t="shared" si="12"/>
        <v>3865711.1076871534</v>
      </c>
      <c r="J239" s="132">
        <v>2200042.1040198402</v>
      </c>
      <c r="K239" s="132">
        <v>189209.31782402081</v>
      </c>
      <c r="L239" s="132">
        <v>920337.74379796942</v>
      </c>
      <c r="M239" s="132">
        <v>31534.886304003467</v>
      </c>
      <c r="N239" s="132">
        <v>439682.37629923644</v>
      </c>
      <c r="O239" s="132">
        <v>8690</v>
      </c>
      <c r="P239" s="132">
        <v>76214.679442083027</v>
      </c>
      <c r="Q239" s="133">
        <f t="shared" si="13"/>
        <v>3865711.1076871539</v>
      </c>
      <c r="R239" s="132">
        <v>3572567.1076871539</v>
      </c>
      <c r="S239" s="132">
        <v>293144</v>
      </c>
      <c r="T239" s="133">
        <f>SUM(TableC[[#This Row],[State &amp; Local Funding]:[Federal 
Funding]])</f>
        <v>3865711.1076871539</v>
      </c>
      <c r="U239" s="121">
        <f>IFERROR(TableC[[#This Row],[State &amp; Local Funding]]/SUM(TableB[[#This Row],[K-12 Enrollment]:[Pre-K
Enrollment]]),"")</f>
        <v>20650.676923047133</v>
      </c>
      <c r="V239" s="121">
        <f>IFERROR(TableC[[#This Row],[Federal 
Funding]]/SUM(TableB[[#This Row],[K-12 Enrollment]:[Pre-K
Enrollment]]),"")</f>
        <v>1694.4739884393064</v>
      </c>
      <c r="W239" s="65">
        <f>IFERROR(CentralCostperPupil*SUM(TableB[[#This Row],[K-12 Enrollment]:[Pre-K
Enrollment]]),"")</f>
        <v>1154601.9247484319</v>
      </c>
      <c r="X239" s="65">
        <f t="shared" si="14"/>
        <v>5020313.0324355857</v>
      </c>
      <c r="Y239" s="131">
        <f>IFERROR(TableC[[#This Row],[Total School Allocation w/ Central District Costs]]/SUM(TableB[[#This Row],[K-12 Enrollment]:[Pre-K
Enrollment]]),"")</f>
        <v>29019.150476506275</v>
      </c>
    </row>
    <row r="240" spans="1:25" s="3" customFormat="1" ht="15" x14ac:dyDescent="0.3">
      <c r="A240" s="156" t="str">
        <f>IF(ISBLANK(TableB[[#This Row],[BEDS Code]]),"",TableB[[#This Row],[BEDS Code]])</f>
        <v>332100010288</v>
      </c>
      <c r="B240" s="134" t="str">
        <f>IF(ISBLANK(TableB[[#This Row],[School Name]]),"",TableB[[#This Row],[School Name]])</f>
        <v>P.S. 288 The Shirley Tanyhill</v>
      </c>
      <c r="C240" s="156" t="str">
        <f>IF(ISBLANK(TableB[[#This Row],[Local School Code]]),"",TableB[[#This Row],[Local School Code]])</f>
        <v>K288</v>
      </c>
      <c r="D240" s="132">
        <v>4774549</v>
      </c>
      <c r="E240" s="132">
        <v>2515556</v>
      </c>
      <c r="F240" s="65">
        <f>IFERROR(SUM(TableC[[#This Row],[Classroom Teachers]:[All Other Salaries]])*'Part-A'!$C$92,0)</f>
        <v>4438616.9385739826</v>
      </c>
      <c r="G240" s="16">
        <v>0</v>
      </c>
      <c r="H240" s="16">
        <v>135831</v>
      </c>
      <c r="I240" s="133">
        <f t="shared" si="12"/>
        <v>11864552.938573983</v>
      </c>
      <c r="J240" s="132">
        <v>5736433.7547944048</v>
      </c>
      <c r="K240" s="132">
        <v>453825.67090774293</v>
      </c>
      <c r="L240" s="132">
        <v>4999906.4520734362</v>
      </c>
      <c r="M240" s="132">
        <v>15649.161065784238</v>
      </c>
      <c r="N240" s="132">
        <v>641436.01202067733</v>
      </c>
      <c r="O240" s="132">
        <v>3950</v>
      </c>
      <c r="P240" s="132">
        <v>13351.887711936313</v>
      </c>
      <c r="Q240" s="133">
        <f t="shared" si="13"/>
        <v>11864552.938573981</v>
      </c>
      <c r="R240" s="132">
        <v>10955974.938573981</v>
      </c>
      <c r="S240" s="132">
        <v>908578</v>
      </c>
      <c r="T240" s="133">
        <f>SUM(TableC[[#This Row],[State &amp; Local Funding]:[Federal 
Funding]])</f>
        <v>11864552.938573981</v>
      </c>
      <c r="U240" s="121">
        <f>IFERROR(TableC[[#This Row],[State &amp; Local Funding]]/SUM(TableB[[#This Row],[K-12 Enrollment]:[Pre-K
Enrollment]]),"")</f>
        <v>15540.38998379288</v>
      </c>
      <c r="V240" s="121">
        <f>IFERROR(TableC[[#This Row],[Federal 
Funding]]/SUM(TableB[[#This Row],[K-12 Enrollment]:[Pre-K
Enrollment]]),"")</f>
        <v>1288.7631205673758</v>
      </c>
      <c r="W240" s="65">
        <f>IFERROR(CentralCostperPupil*SUM(TableB[[#This Row],[K-12 Enrollment]:[Pre-K
Enrollment]]),"")</f>
        <v>4705169.6933389856</v>
      </c>
      <c r="X240" s="65">
        <f t="shared" si="14"/>
        <v>16569722.631912965</v>
      </c>
      <c r="Y240" s="131">
        <f>IFERROR(TableC[[#This Row],[Total School Allocation w/ Central District Costs]]/SUM(TableB[[#This Row],[K-12 Enrollment]:[Pre-K
Enrollment]]),"")</f>
        <v>23503.152669380092</v>
      </c>
    </row>
    <row r="241" spans="1:25" s="3" customFormat="1" ht="15" x14ac:dyDescent="0.3">
      <c r="A241" s="156" t="str">
        <f>IF(ISBLANK(TableB[[#This Row],[BEDS Code]]),"",TableB[[#This Row],[BEDS Code]])</f>
        <v>331700010289</v>
      </c>
      <c r="B241" s="134" t="str">
        <f>IF(ISBLANK(TableB[[#This Row],[School Name]]),"",TableB[[#This Row],[School Name]])</f>
        <v>P.S. 289 George V. Brower</v>
      </c>
      <c r="C241" s="156" t="str">
        <f>IF(ISBLANK(TableB[[#This Row],[Local School Code]]),"",TableB[[#This Row],[Local School Code]])</f>
        <v>K289</v>
      </c>
      <c r="D241" s="132">
        <v>3153361</v>
      </c>
      <c r="E241" s="132">
        <v>2293798</v>
      </c>
      <c r="F241" s="65">
        <f>IFERROR(SUM(TableC[[#This Row],[Classroom Teachers]:[All Other Salaries]])*'Part-A'!$C$92,0)</f>
        <v>3316530.0368795395</v>
      </c>
      <c r="G241" s="16">
        <v>0</v>
      </c>
      <c r="H241" s="16">
        <v>127064</v>
      </c>
      <c r="I241" s="133">
        <f t="shared" si="12"/>
        <v>8890753.0368795395</v>
      </c>
      <c r="J241" s="132">
        <v>4249165.2707170127</v>
      </c>
      <c r="K241" s="132">
        <v>499603.29177891434</v>
      </c>
      <c r="L241" s="132">
        <v>3578762.8851423464</v>
      </c>
      <c r="M241" s="132">
        <v>35685.949412779592</v>
      </c>
      <c r="N241" s="132">
        <v>474111.87347184005</v>
      </c>
      <c r="O241" s="132">
        <v>2230</v>
      </c>
      <c r="P241" s="132">
        <v>51193.766356647007</v>
      </c>
      <c r="Q241" s="133">
        <f t="shared" si="13"/>
        <v>8890753.0368795395</v>
      </c>
      <c r="R241" s="132">
        <v>8103278.0368795395</v>
      </c>
      <c r="S241" s="132">
        <v>787475</v>
      </c>
      <c r="T241" s="133">
        <f>SUM(TableC[[#This Row],[State &amp; Local Funding]:[Federal 
Funding]])</f>
        <v>8890753.0368795395</v>
      </c>
      <c r="U241" s="121">
        <f>IFERROR(TableC[[#This Row],[State &amp; Local Funding]]/SUM(TableB[[#This Row],[K-12 Enrollment]:[Pre-K
Enrollment]]),"")</f>
        <v>21268.446291022414</v>
      </c>
      <c r="V241" s="121">
        <f>IFERROR(TableC[[#This Row],[Federal 
Funding]]/SUM(TableB[[#This Row],[K-12 Enrollment]:[Pre-K
Enrollment]]),"")</f>
        <v>2066.8635170603675</v>
      </c>
      <c r="W241" s="65">
        <f>IFERROR(CentralCostperPupil*SUM(TableB[[#This Row],[K-12 Enrollment]:[Pre-K
Enrollment]]),"")</f>
        <v>2542793.8342725579</v>
      </c>
      <c r="X241" s="65">
        <f t="shared" si="14"/>
        <v>11433546.871152097</v>
      </c>
      <c r="Y241" s="131">
        <f>IFERROR(TableC[[#This Row],[Total School Allocation w/ Central District Costs]]/SUM(TableB[[#This Row],[K-12 Enrollment]:[Pre-K
Enrollment]]),"")</f>
        <v>30009.309373102617</v>
      </c>
    </row>
    <row r="242" spans="1:25" s="3" customFormat="1" ht="15" x14ac:dyDescent="0.3">
      <c r="A242" s="156" t="str">
        <f>IF(ISBLANK(TableB[[#This Row],[BEDS Code]]),"",TableB[[#This Row],[BEDS Code]])</f>
        <v>331900010290</v>
      </c>
      <c r="B242" s="134" t="str">
        <f>IF(ISBLANK(TableB[[#This Row],[School Name]]),"",TableB[[#This Row],[School Name]])</f>
        <v>P.S. 290 Juan Morel Campos</v>
      </c>
      <c r="C242" s="156" t="str">
        <f>IF(ISBLANK(TableB[[#This Row],[Local School Code]]),"",TableB[[#This Row],[Local School Code]])</f>
        <v>K290</v>
      </c>
      <c r="D242" s="132">
        <v>3814470</v>
      </c>
      <c r="E242" s="132">
        <v>1852681</v>
      </c>
      <c r="F242" s="65">
        <f>IFERROR(SUM(TableC[[#This Row],[Classroom Teachers]:[All Other Salaries]])*'Part-A'!$C$92,0)</f>
        <v>3450473.2678139047</v>
      </c>
      <c r="G242" s="16">
        <v>0</v>
      </c>
      <c r="H242" s="16">
        <v>236611</v>
      </c>
      <c r="I242" s="133">
        <f t="shared" si="12"/>
        <v>9354235.2678139042</v>
      </c>
      <c r="J242" s="132">
        <v>5283887.1484477799</v>
      </c>
      <c r="K242" s="132">
        <v>477191.66322357894</v>
      </c>
      <c r="L242" s="132">
        <v>2722951.7063408303</v>
      </c>
      <c r="M242" s="132">
        <v>0</v>
      </c>
      <c r="N242" s="132">
        <v>643424.55681064632</v>
      </c>
      <c r="O242" s="132">
        <v>3159</v>
      </c>
      <c r="P242" s="132">
        <v>223621.19299106832</v>
      </c>
      <c r="Q242" s="133">
        <f t="shared" si="13"/>
        <v>9354235.2678139042</v>
      </c>
      <c r="R242" s="132">
        <v>8520450.2678139042</v>
      </c>
      <c r="S242" s="132">
        <v>833785</v>
      </c>
      <c r="T242" s="133">
        <f>SUM(TableC[[#This Row],[State &amp; Local Funding]:[Federal 
Funding]])</f>
        <v>9354235.2678139042</v>
      </c>
      <c r="U242" s="121">
        <f>IFERROR(TableC[[#This Row],[State &amp; Local Funding]]/SUM(TableB[[#This Row],[K-12 Enrollment]:[Pre-K
Enrollment]]),"")</f>
        <v>15519.945843012576</v>
      </c>
      <c r="V242" s="121">
        <f>IFERROR(TableC[[#This Row],[Federal 
Funding]]/SUM(TableB[[#This Row],[K-12 Enrollment]:[Pre-K
Enrollment]]),"")</f>
        <v>1518.7340619307834</v>
      </c>
      <c r="W242" s="65">
        <f>IFERROR(CentralCostperPupil*SUM(TableB[[#This Row],[K-12 Enrollment]:[Pre-K
Enrollment]]),"")</f>
        <v>3664025.7611958906</v>
      </c>
      <c r="X242" s="65">
        <f t="shared" si="14"/>
        <v>13018261.029009795</v>
      </c>
      <c r="Y242" s="131">
        <f>IFERROR(TableC[[#This Row],[Total School Allocation w/ Central District Costs]]/SUM(TableB[[#This Row],[K-12 Enrollment]:[Pre-K
Enrollment]]),"")</f>
        <v>23712.679469963197</v>
      </c>
    </row>
    <row r="243" spans="1:25" s="3" customFormat="1" ht="15" x14ac:dyDescent="0.3">
      <c r="A243" s="156" t="str">
        <f>IF(ISBLANK(TableB[[#This Row],[BEDS Code]]),"",TableB[[#This Row],[BEDS Code]])</f>
        <v>333200010291</v>
      </c>
      <c r="B243" s="134" t="str">
        <f>IF(ISBLANK(TableB[[#This Row],[School Name]]),"",TableB[[#This Row],[School Name]])</f>
        <v>J.H.S. 291 Roland Hayes</v>
      </c>
      <c r="C243" s="156" t="str">
        <f>IF(ISBLANK(TableB[[#This Row],[Local School Code]]),"",TableB[[#This Row],[Local School Code]])</f>
        <v>K291</v>
      </c>
      <c r="D243" s="132">
        <v>2547538</v>
      </c>
      <c r="E243" s="132">
        <v>1366076</v>
      </c>
      <c r="F243" s="65">
        <f>IFERROR(SUM(TableC[[#This Row],[Classroom Teachers]:[All Other Salaries]])*'Part-A'!$C$92,0)</f>
        <v>2382823.4835355976</v>
      </c>
      <c r="G243" s="16">
        <v>0</v>
      </c>
      <c r="H243" s="16">
        <v>142362</v>
      </c>
      <c r="I243" s="133">
        <f t="shared" si="12"/>
        <v>6438799.4835355971</v>
      </c>
      <c r="J243" s="132">
        <v>4458337.5799557958</v>
      </c>
      <c r="K243" s="132">
        <v>0</v>
      </c>
      <c r="L243" s="132">
        <v>1307366.8415391531</v>
      </c>
      <c r="M243" s="132">
        <v>0</v>
      </c>
      <c r="N243" s="132">
        <v>454710.6909295771</v>
      </c>
      <c r="O243" s="132">
        <v>1744</v>
      </c>
      <c r="P243" s="132">
        <v>216640.37111107173</v>
      </c>
      <c r="Q243" s="133">
        <f t="shared" si="13"/>
        <v>6438799.4835355971</v>
      </c>
      <c r="R243" s="132">
        <v>6000568.4835355971</v>
      </c>
      <c r="S243" s="132">
        <v>438231</v>
      </c>
      <c r="T243" s="133">
        <f>SUM(TableC[[#This Row],[State &amp; Local Funding]:[Federal 
Funding]])</f>
        <v>6438799.4835355971</v>
      </c>
      <c r="U243" s="121">
        <f>IFERROR(TableC[[#This Row],[State &amp; Local Funding]]/SUM(TableB[[#This Row],[K-12 Enrollment]:[Pre-K
Enrollment]]),"")</f>
        <v>21430.601726912846</v>
      </c>
      <c r="V243" s="121">
        <f>IFERROR(TableC[[#This Row],[Federal 
Funding]]/SUM(TableB[[#This Row],[K-12 Enrollment]:[Pre-K
Enrollment]]),"")</f>
        <v>1565.1107142857143</v>
      </c>
      <c r="W243" s="65">
        <f>IFERROR(CentralCostperPupil*SUM(TableB[[#This Row],[K-12 Enrollment]:[Pre-K
Enrollment]]),"")</f>
        <v>1868719.8782055543</v>
      </c>
      <c r="X243" s="65">
        <f t="shared" si="14"/>
        <v>8307519.3617411517</v>
      </c>
      <c r="Y243" s="131">
        <f>IFERROR(TableC[[#This Row],[Total School Allocation w/ Central District Costs]]/SUM(TableB[[#This Row],[K-12 Enrollment]:[Pre-K
Enrollment]]),"")</f>
        <v>29669.7120062184</v>
      </c>
    </row>
    <row r="244" spans="1:25" s="3" customFormat="1" ht="15" x14ac:dyDescent="0.3">
      <c r="A244" s="156" t="str">
        <f>IF(ISBLANK(TableB[[#This Row],[BEDS Code]]),"",TableB[[#This Row],[BEDS Code]])</f>
        <v>331900010292</v>
      </c>
      <c r="B244" s="134" t="str">
        <f>IF(ISBLANK(TableB[[#This Row],[School Name]]),"",TableB[[#This Row],[School Name]])</f>
        <v>J.H.S. 292 Margaret S. Douglas</v>
      </c>
      <c r="C244" s="156" t="str">
        <f>IF(ISBLANK(TableB[[#This Row],[Local School Code]]),"",TableB[[#This Row],[Local School Code]])</f>
        <v>K292</v>
      </c>
      <c r="D244" s="132">
        <v>4049092</v>
      </c>
      <c r="E244" s="132">
        <v>1854138</v>
      </c>
      <c r="F244" s="65">
        <f>IFERROR(SUM(TableC[[#This Row],[Classroom Teachers]:[All Other Salaries]])*'Part-A'!$C$92,0)</f>
        <v>3594211.1492630206</v>
      </c>
      <c r="G244" s="16">
        <v>0</v>
      </c>
      <c r="H244" s="16">
        <v>192596</v>
      </c>
      <c r="I244" s="133">
        <f t="shared" si="12"/>
        <v>9690037.1492630206</v>
      </c>
      <c r="J244" s="132">
        <v>6236856.1560838921</v>
      </c>
      <c r="K244" s="132">
        <v>0</v>
      </c>
      <c r="L244" s="132">
        <v>2815106.9212028268</v>
      </c>
      <c r="M244" s="132">
        <v>0</v>
      </c>
      <c r="N244" s="132">
        <v>436977.89103067818</v>
      </c>
      <c r="O244" s="132">
        <v>3495</v>
      </c>
      <c r="P244" s="132">
        <v>197601.18094562358</v>
      </c>
      <c r="Q244" s="133">
        <f t="shared" si="13"/>
        <v>9690037.1492630206</v>
      </c>
      <c r="R244" s="132">
        <v>8910114.1492630206</v>
      </c>
      <c r="S244" s="132">
        <v>779923</v>
      </c>
      <c r="T244" s="133">
        <f>SUM(TableC[[#This Row],[State &amp; Local Funding]:[Federal 
Funding]])</f>
        <v>9690037.1492630206</v>
      </c>
      <c r="U244" s="121">
        <f>IFERROR(TableC[[#This Row],[State &amp; Local Funding]]/SUM(TableB[[#This Row],[K-12 Enrollment]:[Pre-K
Enrollment]]),"")</f>
        <v>16378.886303792317</v>
      </c>
      <c r="V244" s="121">
        <f>IFERROR(TableC[[#This Row],[Federal 
Funding]]/SUM(TableB[[#This Row],[K-12 Enrollment]:[Pre-K
Enrollment]]),"")</f>
        <v>1433.6819852941176</v>
      </c>
      <c r="W244" s="65">
        <f>IFERROR(CentralCostperPupil*SUM(TableB[[#This Row],[K-12 Enrollment]:[Pre-K
Enrollment]]),"")</f>
        <v>3630655.7633707915</v>
      </c>
      <c r="X244" s="65">
        <f t="shared" si="14"/>
        <v>13320692.912633812</v>
      </c>
      <c r="Y244" s="131">
        <f>IFERROR(TableC[[#This Row],[Total School Allocation w/ Central District Costs]]/SUM(TableB[[#This Row],[K-12 Enrollment]:[Pre-K
Enrollment]]),"")</f>
        <v>24486.567854106273</v>
      </c>
    </row>
    <row r="245" spans="1:25" s="3" customFormat="1" ht="15" x14ac:dyDescent="0.3">
      <c r="A245" s="156" t="str">
        <f>IF(ISBLANK(TableB[[#This Row],[BEDS Code]]),"",TableB[[#This Row],[BEDS Code]])</f>
        <v>331500010295</v>
      </c>
      <c r="B245" s="134" t="str">
        <f>IF(ISBLANK(TableB[[#This Row],[School Name]]),"",TableB[[#This Row],[School Name]])</f>
        <v>P.S. 295</v>
      </c>
      <c r="C245" s="156" t="str">
        <f>IF(ISBLANK(TableB[[#This Row],[Local School Code]]),"",TableB[[#This Row],[Local School Code]])</f>
        <v>K295</v>
      </c>
      <c r="D245" s="132">
        <v>3296350</v>
      </c>
      <c r="E245" s="132">
        <v>2439389</v>
      </c>
      <c r="F245" s="65">
        <f>IFERROR(SUM(TableC[[#This Row],[Classroom Teachers]:[All Other Salaries]])*'Part-A'!$C$92,0)</f>
        <v>3492233.4151071073</v>
      </c>
      <c r="G245" s="16">
        <v>0</v>
      </c>
      <c r="H245" s="16">
        <v>134528</v>
      </c>
      <c r="I245" s="133">
        <f t="shared" si="12"/>
        <v>9362500.4151071068</v>
      </c>
      <c r="J245" s="132">
        <v>4118408.7599097583</v>
      </c>
      <c r="K245" s="132">
        <v>429353.62500290072</v>
      </c>
      <c r="L245" s="132">
        <v>4309639.7204707954</v>
      </c>
      <c r="M245" s="132">
        <v>47705.958333655639</v>
      </c>
      <c r="N245" s="132">
        <v>454794.35138999653</v>
      </c>
      <c r="O245" s="132">
        <v>2598</v>
      </c>
      <c r="P245" s="132">
        <v>0</v>
      </c>
      <c r="Q245" s="133">
        <f t="shared" si="13"/>
        <v>9362500.4151071087</v>
      </c>
      <c r="R245" s="132">
        <v>8700195.4151071087</v>
      </c>
      <c r="S245" s="132">
        <v>662305</v>
      </c>
      <c r="T245" s="133">
        <f>SUM(TableC[[#This Row],[State &amp; Local Funding]:[Federal 
Funding]])</f>
        <v>9362500.4151071087</v>
      </c>
      <c r="U245" s="121">
        <f>IFERROR(TableC[[#This Row],[State &amp; Local Funding]]/SUM(TableB[[#This Row],[K-12 Enrollment]:[Pre-K
Enrollment]]),"")</f>
        <v>20616.576813050022</v>
      </c>
      <c r="V245" s="121">
        <f>IFERROR(TableC[[#This Row],[Federal 
Funding]]/SUM(TableB[[#This Row],[K-12 Enrollment]:[Pre-K
Enrollment]]),"")</f>
        <v>1569.4431279620853</v>
      </c>
      <c r="W245" s="65">
        <f>IFERROR(CentralCostperPupil*SUM(TableB[[#This Row],[K-12 Enrollment]:[Pre-K
Enrollment]]),"")</f>
        <v>2816427.8164383713</v>
      </c>
      <c r="X245" s="65">
        <f t="shared" si="14"/>
        <v>12178928.23154548</v>
      </c>
      <c r="Y245" s="131">
        <f>IFERROR(TableC[[#This Row],[Total School Allocation w/ Central District Costs]]/SUM(TableB[[#This Row],[K-12 Enrollment]:[Pre-K
Enrollment]]),"")</f>
        <v>28860.019506031942</v>
      </c>
    </row>
    <row r="246" spans="1:25" s="3" customFormat="1" ht="15" x14ac:dyDescent="0.3">
      <c r="A246" s="156" t="str">
        <f>IF(ISBLANK(TableB[[#This Row],[BEDS Code]]),"",TableB[[#This Row],[BEDS Code]])</f>
        <v>331400010297</v>
      </c>
      <c r="B246" s="134" t="str">
        <f>IF(ISBLANK(TableB[[#This Row],[School Name]]),"",TableB[[#This Row],[School Name]])</f>
        <v>P.S. 297 Abraham Stockton</v>
      </c>
      <c r="C246" s="156" t="str">
        <f>IF(ISBLANK(TableB[[#This Row],[Local School Code]]),"",TableB[[#This Row],[Local School Code]])</f>
        <v>K297</v>
      </c>
      <c r="D246" s="132">
        <v>1574986</v>
      </c>
      <c r="E246" s="132">
        <v>1501877</v>
      </c>
      <c r="F246" s="65">
        <f>IFERROR(SUM(TableC[[#This Row],[Classroom Teachers]:[All Other Salaries]])*'Part-A'!$C$92,0)</f>
        <v>1873363.446681709</v>
      </c>
      <c r="G246" s="16">
        <v>0</v>
      </c>
      <c r="H246" s="16">
        <v>99042</v>
      </c>
      <c r="I246" s="133">
        <f t="shared" si="12"/>
        <v>5049268.446681709</v>
      </c>
      <c r="J246" s="132">
        <v>2060912.5654942775</v>
      </c>
      <c r="K246" s="132">
        <v>245466.06560804896</v>
      </c>
      <c r="L246" s="132">
        <v>2222670.1973077953</v>
      </c>
      <c r="M246" s="132">
        <v>0</v>
      </c>
      <c r="N246" s="132">
        <v>462447.67466336454</v>
      </c>
      <c r="O246" s="132">
        <v>1277</v>
      </c>
      <c r="P246" s="132">
        <v>56494.943608223119</v>
      </c>
      <c r="Q246" s="133">
        <f t="shared" si="13"/>
        <v>5049268.44668171</v>
      </c>
      <c r="R246" s="132">
        <v>4592896.44668171</v>
      </c>
      <c r="S246" s="132">
        <v>456372</v>
      </c>
      <c r="T246" s="133">
        <f>SUM(TableC[[#This Row],[State &amp; Local Funding]:[Federal 
Funding]])</f>
        <v>5049268.44668171</v>
      </c>
      <c r="U246" s="121">
        <f>IFERROR(TableC[[#This Row],[State &amp; Local Funding]]/SUM(TableB[[#This Row],[K-12 Enrollment]:[Pre-K
Enrollment]]),"")</f>
        <v>23314.195160820862</v>
      </c>
      <c r="V246" s="121">
        <f>IFERROR(TableC[[#This Row],[Federal 
Funding]]/SUM(TableB[[#This Row],[K-12 Enrollment]:[Pre-K
Enrollment]]),"")</f>
        <v>2316.6091370558374</v>
      </c>
      <c r="W246" s="65">
        <f>IFERROR(CentralCostperPupil*SUM(TableB[[#This Row],[K-12 Enrollment]:[Pre-K
Enrollment]]),"")</f>
        <v>1314777.9143089079</v>
      </c>
      <c r="X246" s="65">
        <f t="shared" si="14"/>
        <v>6364046.3609906174</v>
      </c>
      <c r="Y246" s="131">
        <f>IFERROR(TableC[[#This Row],[Total School Allocation w/ Central District Costs]]/SUM(TableB[[#This Row],[K-12 Enrollment]:[Pre-K
Enrollment]]),"")</f>
        <v>32304.803862896537</v>
      </c>
    </row>
    <row r="247" spans="1:25" s="3" customFormat="1" ht="15" x14ac:dyDescent="0.3">
      <c r="A247" s="156" t="str">
        <f>IF(ISBLANK(TableB[[#This Row],[BEDS Code]]),"",TableB[[#This Row],[BEDS Code]])</f>
        <v>332300010298</v>
      </c>
      <c r="B247" s="134" t="str">
        <f>IF(ISBLANK(TableB[[#This Row],[School Name]]),"",TableB[[#This Row],[School Name]])</f>
        <v>P.S. 298 Dr. Betty Shabazz</v>
      </c>
      <c r="C247" s="156" t="str">
        <f>IF(ISBLANK(TableB[[#This Row],[Local School Code]]),"",TableB[[#This Row],[Local School Code]])</f>
        <v>K298</v>
      </c>
      <c r="D247" s="132">
        <v>2192674</v>
      </c>
      <c r="E247" s="132">
        <v>1593600</v>
      </c>
      <c r="F247" s="65">
        <f>IFERROR(SUM(TableC[[#This Row],[Classroom Teachers]:[All Other Salaries]])*'Part-A'!$C$92,0)</f>
        <v>2305291.8868085258</v>
      </c>
      <c r="G247" s="16">
        <v>0</v>
      </c>
      <c r="H247" s="16">
        <v>81362</v>
      </c>
      <c r="I247" s="133">
        <f t="shared" si="12"/>
        <v>6172927.8868085258</v>
      </c>
      <c r="J247" s="132">
        <v>2874258.1308820103</v>
      </c>
      <c r="K247" s="132">
        <v>942106.24915888149</v>
      </c>
      <c r="L247" s="132">
        <v>1742428.5979412277</v>
      </c>
      <c r="M247" s="132">
        <v>17446.412021460765</v>
      </c>
      <c r="N247" s="132">
        <v>469595.81746419991</v>
      </c>
      <c r="O247" s="132">
        <v>1277</v>
      </c>
      <c r="P247" s="132">
        <v>125815.6793407451</v>
      </c>
      <c r="Q247" s="133">
        <f t="shared" si="13"/>
        <v>6172927.8868085258</v>
      </c>
      <c r="R247" s="132">
        <v>5831630.8868085258</v>
      </c>
      <c r="S247" s="132">
        <v>341297</v>
      </c>
      <c r="T247" s="133">
        <f>SUM(TableC[[#This Row],[State &amp; Local Funding]:[Federal 
Funding]])</f>
        <v>6172927.8868085258</v>
      </c>
      <c r="U247" s="121">
        <f>IFERROR(TableC[[#This Row],[State &amp; Local Funding]]/SUM(TableB[[#This Row],[K-12 Enrollment]:[Pre-K
Enrollment]]),"")</f>
        <v>22173.501470754851</v>
      </c>
      <c r="V247" s="121">
        <f>IFERROR(TableC[[#This Row],[Federal 
Funding]]/SUM(TableB[[#This Row],[K-12 Enrollment]:[Pre-K
Enrollment]]),"")</f>
        <v>1297.7072243346008</v>
      </c>
      <c r="W247" s="65">
        <f>IFERROR(CentralCostperPupil*SUM(TableB[[#This Row],[K-12 Enrollment]:[Pre-K
Enrollment]]),"")</f>
        <v>1755261.8856002172</v>
      </c>
      <c r="X247" s="65">
        <f t="shared" si="14"/>
        <v>7928189.7724087425</v>
      </c>
      <c r="Y247" s="131">
        <f>IFERROR(TableC[[#This Row],[Total School Allocation w/ Central District Costs]]/SUM(TableB[[#This Row],[K-12 Enrollment]:[Pre-K
Enrollment]]),"")</f>
        <v>30145.208260109288</v>
      </c>
    </row>
    <row r="248" spans="1:25" s="3" customFormat="1" ht="15" x14ac:dyDescent="0.3">
      <c r="A248" s="156" t="str">
        <f>IF(ISBLANK(TableB[[#This Row],[BEDS Code]]),"",TableB[[#This Row],[BEDS Code]])</f>
        <v>333200010299</v>
      </c>
      <c r="B248" s="134" t="str">
        <f>IF(ISBLANK(TableB[[#This Row],[School Name]]),"",TableB[[#This Row],[School Name]])</f>
        <v>P.S. 299 Thomas Warren Field</v>
      </c>
      <c r="C248" s="156" t="str">
        <f>IF(ISBLANK(TableB[[#This Row],[Local School Code]]),"",TableB[[#This Row],[Local School Code]])</f>
        <v>K299</v>
      </c>
      <c r="D248" s="132">
        <v>1870500</v>
      </c>
      <c r="E248" s="132">
        <v>1327342</v>
      </c>
      <c r="F248" s="65">
        <f>IFERROR(SUM(TableC[[#This Row],[Classroom Teachers]:[All Other Salaries]])*'Part-A'!$C$92,0)</f>
        <v>1947022.1167024758</v>
      </c>
      <c r="G248" s="16">
        <v>0</v>
      </c>
      <c r="H248" s="16">
        <v>14812</v>
      </c>
      <c r="I248" s="133">
        <f t="shared" si="12"/>
        <v>5159676.1167024756</v>
      </c>
      <c r="J248" s="132">
        <v>3097845.4066576269</v>
      </c>
      <c r="K248" s="132">
        <v>463396.49468918826</v>
      </c>
      <c r="L248" s="132">
        <v>902203.97522910486</v>
      </c>
      <c r="M248" s="132">
        <v>31958.378944081949</v>
      </c>
      <c r="N248" s="132">
        <v>472107.24013179028</v>
      </c>
      <c r="O248" s="132">
        <v>1533</v>
      </c>
      <c r="P248" s="132">
        <v>190631.62105068343</v>
      </c>
      <c r="Q248" s="133">
        <f t="shared" si="13"/>
        <v>5159676.1167024765</v>
      </c>
      <c r="R248" s="132">
        <v>4707234.1167024765</v>
      </c>
      <c r="S248" s="132">
        <v>452442</v>
      </c>
      <c r="T248" s="133">
        <f>SUM(TableC[[#This Row],[State &amp; Local Funding]:[Federal 
Funding]])</f>
        <v>5159676.1167024765</v>
      </c>
      <c r="U248" s="121">
        <f>IFERROR(TableC[[#This Row],[State &amp; Local Funding]]/SUM(TableB[[#This Row],[K-12 Enrollment]:[Pre-K
Enrollment]]),"")</f>
        <v>19371.333813590438</v>
      </c>
      <c r="V248" s="121">
        <f>IFERROR(TableC[[#This Row],[Federal 
Funding]]/SUM(TableB[[#This Row],[K-12 Enrollment]:[Pre-K
Enrollment]]),"")</f>
        <v>1861.9012345679012</v>
      </c>
      <c r="W248" s="65">
        <f>IFERROR(CentralCostperPupil*SUM(TableB[[#This Row],[K-12 Enrollment]:[Pre-K
Enrollment]]),"")</f>
        <v>1621781.8942998203</v>
      </c>
      <c r="X248" s="65">
        <f t="shared" si="14"/>
        <v>6781458.0110022966</v>
      </c>
      <c r="Y248" s="131">
        <f>IFERROR(TableC[[#This Row],[Total School Allocation w/ Central District Costs]]/SUM(TableB[[#This Row],[K-12 Enrollment]:[Pre-K
Enrollment]]),"")</f>
        <v>27907.234613178174</v>
      </c>
    </row>
    <row r="249" spans="1:25" s="3" customFormat="1" ht="15" x14ac:dyDescent="0.3">
      <c r="A249" s="156" t="str">
        <f>IF(ISBLANK(TableB[[#This Row],[BEDS Code]]),"",TableB[[#This Row],[BEDS Code]])</f>
        <v>331300010301</v>
      </c>
      <c r="B249" s="134" t="str">
        <f>IF(ISBLANK(TableB[[#This Row],[School Name]]),"",TableB[[#This Row],[School Name]])</f>
        <v>Satellite East Middle School</v>
      </c>
      <c r="C249" s="156" t="str">
        <f>IF(ISBLANK(TableB[[#This Row],[Local School Code]]),"",TableB[[#This Row],[Local School Code]])</f>
        <v>K301</v>
      </c>
      <c r="D249" s="132">
        <v>997787</v>
      </c>
      <c r="E249" s="132">
        <v>624749</v>
      </c>
      <c r="F249" s="65">
        <f>IFERROR(SUM(TableC[[#This Row],[Classroom Teachers]:[All Other Salaries]])*'Part-A'!$C$92,0)</f>
        <v>987889.16936670674</v>
      </c>
      <c r="G249" s="16">
        <v>0</v>
      </c>
      <c r="H249" s="16">
        <v>132557</v>
      </c>
      <c r="I249" s="133">
        <f t="shared" si="12"/>
        <v>2742982.1693667066</v>
      </c>
      <c r="J249" s="132">
        <v>1822633.8091958358</v>
      </c>
      <c r="K249" s="132">
        <v>0</v>
      </c>
      <c r="L249" s="132">
        <v>263557.80085628043</v>
      </c>
      <c r="M249" s="132">
        <v>0</v>
      </c>
      <c r="N249" s="132">
        <v>496537.70342926629</v>
      </c>
      <c r="O249" s="132">
        <v>611</v>
      </c>
      <c r="P249" s="132">
        <v>159641.8558853241</v>
      </c>
      <c r="Q249" s="133">
        <f t="shared" si="13"/>
        <v>2742982.1693667066</v>
      </c>
      <c r="R249" s="132">
        <v>2636701.1693667066</v>
      </c>
      <c r="S249" s="132">
        <v>106281</v>
      </c>
      <c r="T249" s="133">
        <f>SUM(TableC[[#This Row],[State &amp; Local Funding]:[Federal 
Funding]])</f>
        <v>2742982.1693667066</v>
      </c>
      <c r="U249" s="121">
        <f>IFERROR(TableC[[#This Row],[State &amp; Local Funding]]/SUM(TableB[[#This Row],[K-12 Enrollment]:[Pre-K
Enrollment]]),"")</f>
        <v>27465.637180903195</v>
      </c>
      <c r="V249" s="121">
        <f>IFERROR(TableC[[#This Row],[Federal 
Funding]]/SUM(TableB[[#This Row],[K-12 Enrollment]:[Pre-K
Enrollment]]),"")</f>
        <v>1107.09375</v>
      </c>
      <c r="W249" s="65">
        <f>IFERROR(CentralCostperPupil*SUM(TableB[[#This Row],[K-12 Enrollment]:[Pre-K
Enrollment]]),"")</f>
        <v>640703.95824190439</v>
      </c>
      <c r="X249" s="65">
        <f t="shared" si="14"/>
        <v>3383686.1276086112</v>
      </c>
      <c r="Y249" s="131">
        <f>IFERROR(TableC[[#This Row],[Total School Allocation w/ Central District Costs]]/SUM(TableB[[#This Row],[K-12 Enrollment]:[Pre-K
Enrollment]]),"")</f>
        <v>35246.730495923031</v>
      </c>
    </row>
    <row r="250" spans="1:25" s="3" customFormat="1" ht="15" x14ac:dyDescent="0.3">
      <c r="A250" s="156" t="str">
        <f>IF(ISBLANK(TableB[[#This Row],[BEDS Code]]),"",TableB[[#This Row],[BEDS Code]])</f>
        <v>332100010303</v>
      </c>
      <c r="B250" s="134" t="str">
        <f>IF(ISBLANK(TableB[[#This Row],[School Name]]),"",TableB[[#This Row],[School Name]])</f>
        <v>I.S. 303 Herbert S. Eisenberg</v>
      </c>
      <c r="C250" s="156" t="str">
        <f>IF(ISBLANK(TableB[[#This Row],[Local School Code]]),"",TableB[[#This Row],[Local School Code]])</f>
        <v>K303</v>
      </c>
      <c r="D250" s="132">
        <v>3139661</v>
      </c>
      <c r="E250" s="132">
        <v>1739033</v>
      </c>
      <c r="F250" s="65">
        <f>IFERROR(SUM(TableC[[#This Row],[Classroom Teachers]:[All Other Salaries]])*'Part-A'!$C$92,0)</f>
        <v>2970417.2747195354</v>
      </c>
      <c r="G250" s="16">
        <v>0</v>
      </c>
      <c r="H250" s="16">
        <v>169622</v>
      </c>
      <c r="I250" s="133">
        <f t="shared" si="12"/>
        <v>8018733.2747195354</v>
      </c>
      <c r="J250" s="132">
        <v>5529620.586187928</v>
      </c>
      <c r="K250" s="132">
        <v>0</v>
      </c>
      <c r="L250" s="132">
        <v>1801705.2401723939</v>
      </c>
      <c r="M250" s="132">
        <v>0</v>
      </c>
      <c r="N250" s="132">
        <v>684030.44835921377</v>
      </c>
      <c r="O250" s="132">
        <v>3377</v>
      </c>
      <c r="P250" s="132">
        <v>0</v>
      </c>
      <c r="Q250" s="133">
        <f t="shared" si="13"/>
        <v>8018733.2747195354</v>
      </c>
      <c r="R250" s="132">
        <v>7605561.2747195354</v>
      </c>
      <c r="S250" s="132">
        <v>413172</v>
      </c>
      <c r="T250" s="133">
        <f>SUM(TableC[[#This Row],[State &amp; Local Funding]:[Federal 
Funding]])</f>
        <v>8018733.2747195354</v>
      </c>
      <c r="U250" s="121">
        <f>IFERROR(TableC[[#This Row],[State &amp; Local Funding]]/SUM(TableB[[#This Row],[K-12 Enrollment]:[Pre-K
Enrollment]]),"")</f>
        <v>14189.479990148388</v>
      </c>
      <c r="V250" s="121">
        <f>IFERROR(TableC[[#This Row],[Federal 
Funding]]/SUM(TableB[[#This Row],[K-12 Enrollment]:[Pre-K
Enrollment]]),"")</f>
        <v>770.8432835820895</v>
      </c>
      <c r="W250" s="65">
        <f>IFERROR(CentralCostperPupil*SUM(TableB[[#This Row],[K-12 Enrollment]:[Pre-K
Enrollment]]),"")</f>
        <v>3577263.7668506326</v>
      </c>
      <c r="X250" s="65">
        <f t="shared" si="14"/>
        <v>11595997.041570168</v>
      </c>
      <c r="Y250" s="131">
        <f>IFERROR(TableC[[#This Row],[Total School Allocation w/ Central District Costs]]/SUM(TableB[[#This Row],[K-12 Enrollment]:[Pre-K
Enrollment]]),"")</f>
        <v>21634.322838750315</v>
      </c>
    </row>
    <row r="251" spans="1:25" s="3" customFormat="1" ht="15" x14ac:dyDescent="0.3">
      <c r="A251" s="156" t="str">
        <f>IF(ISBLANK(TableB[[#This Row],[BEDS Code]]),"",TableB[[#This Row],[BEDS Code]])</f>
        <v>331300010305</v>
      </c>
      <c r="B251" s="134" t="str">
        <f>IF(ISBLANK(TableB[[#This Row],[School Name]]),"",TableB[[#This Row],[School Name]])</f>
        <v>P.S. 305 Dr. Peter Ray</v>
      </c>
      <c r="C251" s="156" t="str">
        <f>IF(ISBLANK(TableB[[#This Row],[Local School Code]]),"",TableB[[#This Row],[Local School Code]])</f>
        <v>K305</v>
      </c>
      <c r="D251" s="132">
        <v>1275794</v>
      </c>
      <c r="E251" s="132">
        <v>982351</v>
      </c>
      <c r="F251" s="65">
        <f>IFERROR(SUM(TableC[[#This Row],[Classroom Teachers]:[All Other Salaries]])*'Part-A'!$C$92,0)</f>
        <v>1374882.8921882671</v>
      </c>
      <c r="G251" s="16">
        <v>0</v>
      </c>
      <c r="H251" s="16">
        <v>105029</v>
      </c>
      <c r="I251" s="133">
        <f t="shared" si="12"/>
        <v>3738056.8921882669</v>
      </c>
      <c r="J251" s="132">
        <v>2003535.4254272459</v>
      </c>
      <c r="K251" s="132">
        <v>219765.29531629451</v>
      </c>
      <c r="L251" s="132">
        <v>1048139.7222588242</v>
      </c>
      <c r="M251" s="132">
        <v>36627.54921938241</v>
      </c>
      <c r="N251" s="132">
        <v>269525.04408119567</v>
      </c>
      <c r="O251" s="132">
        <v>822</v>
      </c>
      <c r="P251" s="132">
        <v>159641.8558853241</v>
      </c>
      <c r="Q251" s="133">
        <f t="shared" si="13"/>
        <v>3738056.8921882669</v>
      </c>
      <c r="R251" s="132">
        <v>3349755.8921882669</v>
      </c>
      <c r="S251" s="132">
        <v>388301</v>
      </c>
      <c r="T251" s="133">
        <f>SUM(TableC[[#This Row],[State &amp; Local Funding]:[Federal 
Funding]])</f>
        <v>3738056.8921882669</v>
      </c>
      <c r="U251" s="121">
        <f>IFERROR(TableC[[#This Row],[State &amp; Local Funding]]/SUM(TableB[[#This Row],[K-12 Enrollment]:[Pre-K
Enrollment]]),"")</f>
        <v>22943.533508138815</v>
      </c>
      <c r="V251" s="121">
        <f>IFERROR(TableC[[#This Row],[Federal 
Funding]]/SUM(TableB[[#This Row],[K-12 Enrollment]:[Pre-K
Enrollment]]),"")</f>
        <v>2659.5958904109589</v>
      </c>
      <c r="W251" s="65">
        <f>IFERROR(CentralCostperPupil*SUM(TableB[[#This Row],[K-12 Enrollment]:[Pre-K
Enrollment]]),"")</f>
        <v>974403.93649289617</v>
      </c>
      <c r="X251" s="65">
        <f t="shared" si="14"/>
        <v>4712460.8286811635</v>
      </c>
      <c r="Y251" s="131">
        <f>IFERROR(TableC[[#This Row],[Total School Allocation w/ Central District Costs]]/SUM(TableB[[#This Row],[K-12 Enrollment]:[Pre-K
Enrollment]]),"")</f>
        <v>32277.128963569612</v>
      </c>
    </row>
    <row r="252" spans="1:25" s="3" customFormat="1" ht="15" x14ac:dyDescent="0.3">
      <c r="A252" s="156" t="str">
        <f>IF(ISBLANK(TableB[[#This Row],[BEDS Code]]),"",TableB[[#This Row],[BEDS Code]])</f>
        <v>331900010306</v>
      </c>
      <c r="B252" s="134" t="str">
        <f>IF(ISBLANK(TableB[[#This Row],[School Name]]),"",TableB[[#This Row],[School Name]])</f>
        <v>P.S. 306 Ethan Allen</v>
      </c>
      <c r="C252" s="156" t="str">
        <f>IF(ISBLANK(TableB[[#This Row],[Local School Code]]),"",TableB[[#This Row],[Local School Code]])</f>
        <v>K306</v>
      </c>
      <c r="D252" s="132">
        <v>2748352</v>
      </c>
      <c r="E252" s="132">
        <v>2258048</v>
      </c>
      <c r="F252" s="65">
        <f>IFERROR(SUM(TableC[[#This Row],[Classroom Teachers]:[All Other Salaries]])*'Part-A'!$C$92,0)</f>
        <v>3048171.7123795594</v>
      </c>
      <c r="G252" s="16">
        <v>0</v>
      </c>
      <c r="H252" s="16">
        <v>214605</v>
      </c>
      <c r="I252" s="133">
        <f t="shared" si="12"/>
        <v>8269176.7123795599</v>
      </c>
      <c r="J252" s="132">
        <v>3902302.88272689</v>
      </c>
      <c r="K252" s="132">
        <v>889304.38900806429</v>
      </c>
      <c r="L252" s="132">
        <v>2878861.0186074418</v>
      </c>
      <c r="M252" s="132">
        <v>0</v>
      </c>
      <c r="N252" s="132">
        <v>511212.06995783251</v>
      </c>
      <c r="O252" s="132">
        <v>1857</v>
      </c>
      <c r="P252" s="132">
        <v>85639.352079331249</v>
      </c>
      <c r="Q252" s="133">
        <f t="shared" si="13"/>
        <v>8269176.7123795599</v>
      </c>
      <c r="R252" s="132">
        <v>7615959.7123795599</v>
      </c>
      <c r="S252" s="132">
        <v>653217</v>
      </c>
      <c r="T252" s="133">
        <f>SUM(TableC[[#This Row],[State &amp; Local Funding]:[Federal 
Funding]])</f>
        <v>8269176.7123795599</v>
      </c>
      <c r="U252" s="121">
        <f>IFERROR(TableC[[#This Row],[State &amp; Local Funding]]/SUM(TableB[[#This Row],[K-12 Enrollment]:[Pre-K
Enrollment]]),"")</f>
        <v>25052.499053880132</v>
      </c>
      <c r="V252" s="121">
        <f>IFERROR(TableC[[#This Row],[Federal 
Funding]]/SUM(TableB[[#This Row],[K-12 Enrollment]:[Pre-K
Enrollment]]),"")</f>
        <v>2148.7401315789475</v>
      </c>
      <c r="W252" s="65">
        <f>IFERROR(CentralCostperPupil*SUM(TableB[[#This Row],[K-12 Enrollment]:[Pre-K
Enrollment]]),"")</f>
        <v>2028895.8677660304</v>
      </c>
      <c r="X252" s="65">
        <f t="shared" si="14"/>
        <v>10298072.58014559</v>
      </c>
      <c r="Y252" s="131">
        <f>IFERROR(TableC[[#This Row],[Total School Allocation w/ Central District Costs]]/SUM(TableB[[#This Row],[K-12 Enrollment]:[Pre-K
Enrollment]]),"")</f>
        <v>33875.238750478915</v>
      </c>
    </row>
    <row r="253" spans="1:25" s="3" customFormat="1" ht="15" x14ac:dyDescent="0.3">
      <c r="A253" s="156" t="str">
        <f>IF(ISBLANK(TableB[[#This Row],[BEDS Code]]),"",TableB[[#This Row],[BEDS Code]])</f>
        <v>331300010307</v>
      </c>
      <c r="B253" s="134" t="str">
        <f>IF(ISBLANK(TableB[[#This Row],[School Name]]),"",TableB[[#This Row],[School Name]])</f>
        <v>P.S. 307 Daniel Hale Williams</v>
      </c>
      <c r="C253" s="156" t="str">
        <f>IF(ISBLANK(TableB[[#This Row],[Local School Code]]),"",TableB[[#This Row],[Local School Code]])</f>
        <v>K307</v>
      </c>
      <c r="D253" s="132">
        <v>3747835</v>
      </c>
      <c r="E253" s="132">
        <v>2263061</v>
      </c>
      <c r="F253" s="65">
        <f>IFERROR(SUM(TableC[[#This Row],[Classroom Teachers]:[All Other Salaries]])*'Part-A'!$C$92,0)</f>
        <v>3659764.1325614098</v>
      </c>
      <c r="G253" s="16">
        <v>0</v>
      </c>
      <c r="H253" s="16">
        <v>121753</v>
      </c>
      <c r="I253" s="133">
        <f t="shared" si="12"/>
        <v>9792413.1325614098</v>
      </c>
      <c r="J253" s="132">
        <v>3102701.9835696248</v>
      </c>
      <c r="K253" s="132">
        <v>865474.73263729212</v>
      </c>
      <c r="L253" s="132">
        <v>5293520.8178731678</v>
      </c>
      <c r="M253" s="132">
        <v>59009.640861633554</v>
      </c>
      <c r="N253" s="132">
        <v>438392.07458276785</v>
      </c>
      <c r="O253" s="132">
        <v>2012</v>
      </c>
      <c r="P253" s="132">
        <v>31301.883036924079</v>
      </c>
      <c r="Q253" s="133">
        <f t="shared" si="13"/>
        <v>9792413.1325614117</v>
      </c>
      <c r="R253" s="132">
        <v>9243068.1325614117</v>
      </c>
      <c r="S253" s="132">
        <v>549345</v>
      </c>
      <c r="T253" s="133">
        <f>SUM(TableC[[#This Row],[State &amp; Local Funding]:[Federal 
Funding]])</f>
        <v>9792413.1325614117</v>
      </c>
      <c r="U253" s="121">
        <f>IFERROR(TableC[[#This Row],[State &amp; Local Funding]]/SUM(TableB[[#This Row],[K-12 Enrollment]:[Pre-K
Enrollment]]),"")</f>
        <v>24260.021345305544</v>
      </c>
      <c r="V253" s="121">
        <f>IFERROR(TableC[[#This Row],[Federal 
Funding]]/SUM(TableB[[#This Row],[K-12 Enrollment]:[Pre-K
Enrollment]]),"")</f>
        <v>1441.8503937007874</v>
      </c>
      <c r="W253" s="65">
        <f>IFERROR(CentralCostperPupil*SUM(TableB[[#This Row],[K-12 Enrollment]:[Pre-K
Enrollment]]),"")</f>
        <v>2542793.8342725579</v>
      </c>
      <c r="X253" s="65">
        <f t="shared" si="14"/>
        <v>12335206.96683397</v>
      </c>
      <c r="Y253" s="131">
        <f>IFERROR(TableC[[#This Row],[Total School Allocation w/ Central District Costs]]/SUM(TableB[[#This Row],[K-12 Enrollment]:[Pre-K
Enrollment]]),"")</f>
        <v>32375.871304026168</v>
      </c>
    </row>
    <row r="254" spans="1:25" s="3" customFormat="1" ht="15" x14ac:dyDescent="0.3">
      <c r="A254" s="156" t="str">
        <f>IF(ISBLANK(TableB[[#This Row],[BEDS Code]]),"",TableB[[#This Row],[BEDS Code]])</f>
        <v>331600010308</v>
      </c>
      <c r="B254" s="134" t="str">
        <f>IF(ISBLANK(TableB[[#This Row],[School Name]]),"",TableB[[#This Row],[School Name]])</f>
        <v>P.S. 308 Clara Cardwell</v>
      </c>
      <c r="C254" s="156" t="str">
        <f>IF(ISBLANK(TableB[[#This Row],[Local School Code]]),"",TableB[[#This Row],[Local School Code]])</f>
        <v>K308</v>
      </c>
      <c r="D254" s="132">
        <v>2680227</v>
      </c>
      <c r="E254" s="132">
        <v>1759871</v>
      </c>
      <c r="F254" s="65">
        <f>IFERROR(SUM(TableC[[#This Row],[Classroom Teachers]:[All Other Salaries]])*'Part-A'!$C$92,0)</f>
        <v>2703375.9036020008</v>
      </c>
      <c r="G254" s="16">
        <v>0</v>
      </c>
      <c r="H254" s="16">
        <v>55921</v>
      </c>
      <c r="I254" s="133">
        <f t="shared" si="12"/>
        <v>7199394.9036020003</v>
      </c>
      <c r="J254" s="132">
        <v>3742938.1100955745</v>
      </c>
      <c r="K254" s="132">
        <v>710594.92807851708</v>
      </c>
      <c r="L254" s="132">
        <v>2198830.8584794118</v>
      </c>
      <c r="M254" s="132">
        <v>76135.170865555396</v>
      </c>
      <c r="N254" s="132">
        <v>469344.83608294168</v>
      </c>
      <c r="O254" s="132">
        <v>1551</v>
      </c>
      <c r="P254" s="132">
        <v>0</v>
      </c>
      <c r="Q254" s="133">
        <f t="shared" si="13"/>
        <v>7199394.9036020003</v>
      </c>
      <c r="R254" s="132">
        <v>6671651.9036020003</v>
      </c>
      <c r="S254" s="132">
        <v>527743</v>
      </c>
      <c r="T254" s="133">
        <f>SUM(TableC[[#This Row],[State &amp; Local Funding]:[Federal 
Funding]])</f>
        <v>7199394.9036020003</v>
      </c>
      <c r="U254" s="121">
        <f>IFERROR(TableC[[#This Row],[State &amp; Local Funding]]/SUM(TableB[[#This Row],[K-12 Enrollment]:[Pre-K
Enrollment]]),"")</f>
        <v>28881.609972303031</v>
      </c>
      <c r="V254" s="121">
        <f>IFERROR(TableC[[#This Row],[Federal 
Funding]]/SUM(TableB[[#This Row],[K-12 Enrollment]:[Pre-K
Enrollment]]),"")</f>
        <v>2284.6017316017314</v>
      </c>
      <c r="W254" s="65">
        <f>IFERROR(CentralCostperPupil*SUM(TableB[[#This Row],[K-12 Enrollment]:[Pre-K
Enrollment]]),"")</f>
        <v>1541693.8995195823</v>
      </c>
      <c r="X254" s="65">
        <f t="shared" si="14"/>
        <v>8741088.8031215817</v>
      </c>
      <c r="Y254" s="131">
        <f>IFERROR(TableC[[#This Row],[Total School Allocation w/ Central District Costs]]/SUM(TableB[[#This Row],[K-12 Enrollment]:[Pre-K
Enrollment]]),"")</f>
        <v>37840.211268924599</v>
      </c>
    </row>
    <row r="255" spans="1:25" s="3" customFormat="1" ht="15" x14ac:dyDescent="0.3">
      <c r="A255" s="156" t="str">
        <f>IF(ISBLANK(TableB[[#This Row],[BEDS Code]]),"",TableB[[#This Row],[BEDS Code]])</f>
        <v>331600010309</v>
      </c>
      <c r="B255" s="134" t="str">
        <f>IF(ISBLANK(TableB[[#This Row],[School Name]]),"",TableB[[#This Row],[School Name]])</f>
        <v>P.S. 309 The George E. Wibecan Preparatory Academy</v>
      </c>
      <c r="C255" s="156" t="str">
        <f>IF(ISBLANK(TableB[[#This Row],[Local School Code]]),"",TableB[[#This Row],[Local School Code]])</f>
        <v>K309</v>
      </c>
      <c r="D255" s="132">
        <v>2210991</v>
      </c>
      <c r="E255" s="132">
        <v>1203679</v>
      </c>
      <c r="F255" s="65">
        <f>IFERROR(SUM(TableC[[#This Row],[Classroom Teachers]:[All Other Salaries]])*'Part-A'!$C$92,0)</f>
        <v>2079038.930391321</v>
      </c>
      <c r="G255" s="16">
        <v>0</v>
      </c>
      <c r="H255" s="16">
        <v>100513</v>
      </c>
      <c r="I255" s="133">
        <f t="shared" si="12"/>
        <v>5594221.930391321</v>
      </c>
      <c r="J255" s="132">
        <v>2921117.7239684402</v>
      </c>
      <c r="K255" s="132">
        <v>983153.18934132834</v>
      </c>
      <c r="L255" s="132">
        <v>1325444.5742235</v>
      </c>
      <c r="M255" s="132">
        <v>23979.346081495813</v>
      </c>
      <c r="N255" s="132">
        <v>242094.0661936774</v>
      </c>
      <c r="O255" s="132">
        <v>1115</v>
      </c>
      <c r="P255" s="132">
        <v>97318.03058287935</v>
      </c>
      <c r="Q255" s="133">
        <f t="shared" si="13"/>
        <v>5594221.9303913219</v>
      </c>
      <c r="R255" s="132">
        <v>5218177.9303913219</v>
      </c>
      <c r="S255" s="132">
        <v>376044</v>
      </c>
      <c r="T255" s="133">
        <f>SUM(TableC[[#This Row],[State &amp; Local Funding]:[Federal 
Funding]])</f>
        <v>5594221.9303913219</v>
      </c>
      <c r="U255" s="121">
        <f>IFERROR(TableC[[#This Row],[State &amp; Local Funding]]/SUM(TableB[[#This Row],[K-12 Enrollment]:[Pre-K
Enrollment]]),"")</f>
        <v>21652.190582536605</v>
      </c>
      <c r="V255" s="121">
        <f>IFERROR(TableC[[#This Row],[Federal 
Funding]]/SUM(TableB[[#This Row],[K-12 Enrollment]:[Pre-K
Enrollment]]),"")</f>
        <v>1560.3485477178424</v>
      </c>
      <c r="W255" s="65">
        <f>IFERROR(CentralCostperPupil*SUM(TableB[[#This Row],[K-12 Enrollment]:[Pre-K
Enrollment]]),"")</f>
        <v>1608433.8951697808</v>
      </c>
      <c r="X255" s="65">
        <f t="shared" si="14"/>
        <v>7202655.8255611025</v>
      </c>
      <c r="Y255" s="131">
        <f>IFERROR(TableC[[#This Row],[Total School Allocation w/ Central District Costs]]/SUM(TableB[[#This Row],[K-12 Enrollment]:[Pre-K
Enrollment]]),"")</f>
        <v>29886.538695274285</v>
      </c>
    </row>
    <row r="256" spans="1:25" s="3" customFormat="1" ht="15" x14ac:dyDescent="0.3">
      <c r="A256" s="156" t="str">
        <f>IF(ISBLANK(TableB[[#This Row],[BEDS Code]]),"",TableB[[#This Row],[BEDS Code]])</f>
        <v>332000010310</v>
      </c>
      <c r="B256" s="134" t="str">
        <f>IF(ISBLANK(TableB[[#This Row],[School Name]]),"",TableB[[#This Row],[School Name]])</f>
        <v>The School for Future Leaders</v>
      </c>
      <c r="C256" s="156" t="str">
        <f>IF(ISBLANK(TableB[[#This Row],[Local School Code]]),"",TableB[[#This Row],[Local School Code]])</f>
        <v>K310</v>
      </c>
      <c r="D256" s="132">
        <v>2570272</v>
      </c>
      <c r="E256" s="132">
        <v>1403530</v>
      </c>
      <c r="F256" s="65">
        <f>IFERROR(SUM(TableC[[#This Row],[Classroom Teachers]:[All Other Salaries]])*'Part-A'!$C$92,0)</f>
        <v>2419469.2487610495</v>
      </c>
      <c r="G256" s="16">
        <v>0</v>
      </c>
      <c r="H256" s="16">
        <v>175623</v>
      </c>
      <c r="I256" s="133">
        <f t="shared" si="12"/>
        <v>6568894.2487610495</v>
      </c>
      <c r="J256" s="132">
        <v>4335663.9535130877</v>
      </c>
      <c r="K256" s="132">
        <v>0</v>
      </c>
      <c r="L256" s="132">
        <v>1487014.8094497728</v>
      </c>
      <c r="M256" s="132">
        <v>0</v>
      </c>
      <c r="N256" s="132">
        <v>652187.99003957969</v>
      </c>
      <c r="O256" s="132">
        <v>2548</v>
      </c>
      <c r="P256" s="132">
        <v>91479.495758609322</v>
      </c>
      <c r="Q256" s="133">
        <f t="shared" si="13"/>
        <v>6568894.2487610495</v>
      </c>
      <c r="R256" s="132">
        <v>6084743.2487610495</v>
      </c>
      <c r="S256" s="132">
        <v>484151</v>
      </c>
      <c r="T256" s="133">
        <f>SUM(TableC[[#This Row],[State &amp; Local Funding]:[Federal 
Funding]])</f>
        <v>6568894.2487610495</v>
      </c>
      <c r="U256" s="121">
        <f>IFERROR(TableC[[#This Row],[State &amp; Local Funding]]/SUM(TableB[[#This Row],[K-12 Enrollment]:[Pre-K
Enrollment]]),"")</f>
        <v>15249.983079601629</v>
      </c>
      <c r="V256" s="121">
        <f>IFERROR(TableC[[#This Row],[Federal 
Funding]]/SUM(TableB[[#This Row],[K-12 Enrollment]:[Pre-K
Enrollment]]),"")</f>
        <v>1213.4110275689222</v>
      </c>
      <c r="W256" s="65">
        <f>IFERROR(CentralCostperPupil*SUM(TableB[[#This Row],[K-12 Enrollment]:[Pre-K
Enrollment]]),"")</f>
        <v>2662925.826442915</v>
      </c>
      <c r="X256" s="65">
        <f t="shared" si="14"/>
        <v>9231820.0752039645</v>
      </c>
      <c r="Y256" s="131">
        <f>IFERROR(TableC[[#This Row],[Total School Allocation w/ Central District Costs]]/SUM(TableB[[#This Row],[K-12 Enrollment]:[Pre-K
Enrollment]]),"")</f>
        <v>23137.393672190388</v>
      </c>
    </row>
    <row r="257" spans="1:25" s="3" customFormat="1" ht="15" x14ac:dyDescent="0.3">
      <c r="A257" s="156" t="str">
        <f>IF(ISBLANK(TableB[[#This Row],[BEDS Code]]),"",TableB[[#This Row],[BEDS Code]])</f>
        <v>332200010312</v>
      </c>
      <c r="B257" s="134" t="str">
        <f>IF(ISBLANK(TableB[[#This Row],[School Name]]),"",TableB[[#This Row],[School Name]])</f>
        <v>P.S. 312 Bergen Beach</v>
      </c>
      <c r="C257" s="156" t="str">
        <f>IF(ISBLANK(TableB[[#This Row],[Local School Code]]),"",TableB[[#This Row],[Local School Code]])</f>
        <v>K312</v>
      </c>
      <c r="D257" s="132">
        <v>4840317</v>
      </c>
      <c r="E257" s="132">
        <v>2831824</v>
      </c>
      <c r="F257" s="65">
        <f>IFERROR(SUM(TableC[[#This Row],[Classroom Teachers]:[All Other Salaries]])*'Part-A'!$C$92,0)</f>
        <v>4671221.4704353279</v>
      </c>
      <c r="G257" s="16">
        <v>0</v>
      </c>
      <c r="H257" s="16">
        <v>91067</v>
      </c>
      <c r="I257" s="133">
        <f t="shared" si="12"/>
        <v>12434429.470435329</v>
      </c>
      <c r="J257" s="132">
        <v>6436783.4188086316</v>
      </c>
      <c r="K257" s="132">
        <v>1031755.5976046014</v>
      </c>
      <c r="L257" s="132">
        <v>4029646.2712391922</v>
      </c>
      <c r="M257" s="132">
        <v>238097.44560106186</v>
      </c>
      <c r="N257" s="132">
        <v>647412.90837564098</v>
      </c>
      <c r="O257" s="132">
        <v>4616</v>
      </c>
      <c r="P257" s="132">
        <v>46117.828806200079</v>
      </c>
      <c r="Q257" s="133">
        <f t="shared" si="13"/>
        <v>12434429.470435329</v>
      </c>
      <c r="R257" s="132">
        <v>12128450.470435329</v>
      </c>
      <c r="S257" s="132">
        <v>305979</v>
      </c>
      <c r="T257" s="133">
        <f>SUM(TableC[[#This Row],[State &amp; Local Funding]:[Federal 
Funding]])</f>
        <v>12434429.470435329</v>
      </c>
      <c r="U257" s="121">
        <f>IFERROR(TableC[[#This Row],[State &amp; Local Funding]]/SUM(TableB[[#This Row],[K-12 Enrollment]:[Pre-K
Enrollment]]),"")</f>
        <v>16345.620580101522</v>
      </c>
      <c r="V257" s="121">
        <f>IFERROR(TableC[[#This Row],[Federal 
Funding]]/SUM(TableB[[#This Row],[K-12 Enrollment]:[Pre-K
Enrollment]]),"")</f>
        <v>412.37061994609167</v>
      </c>
      <c r="W257" s="65">
        <f>IFERROR(CentralCostperPupil*SUM(TableB[[#This Row],[K-12 Enrollment]:[Pre-K
Enrollment]]),"")</f>
        <v>4952107.6772447191</v>
      </c>
      <c r="X257" s="65">
        <f t="shared" si="14"/>
        <v>17386537.147680048</v>
      </c>
      <c r="Y257" s="131">
        <f>IFERROR(TableC[[#This Row],[Total School Allocation w/ Central District Costs]]/SUM(TableB[[#This Row],[K-12 Enrollment]:[Pre-K
Enrollment]]),"")</f>
        <v>23431.99076506745</v>
      </c>
    </row>
    <row r="258" spans="1:25" s="3" customFormat="1" ht="15" x14ac:dyDescent="0.3">
      <c r="A258" s="156" t="str">
        <f>IF(ISBLANK(TableB[[#This Row],[BEDS Code]]),"",TableB[[#This Row],[BEDS Code]])</f>
        <v>331300010313</v>
      </c>
      <c r="B258" s="134" t="str">
        <f>IF(ISBLANK(TableB[[#This Row],[School Name]]),"",TableB[[#This Row],[School Name]])</f>
        <v>Dock Street School for STEAM Studies</v>
      </c>
      <c r="C258" s="156" t="str">
        <f>IF(ISBLANK(TableB[[#This Row],[Local School Code]]),"",TableB[[#This Row],[Local School Code]])</f>
        <v>K313</v>
      </c>
      <c r="D258" s="132">
        <v>1930887</v>
      </c>
      <c r="E258" s="132">
        <v>1005694</v>
      </c>
      <c r="F258" s="65">
        <f>IFERROR(SUM(TableC[[#This Row],[Classroom Teachers]:[All Other Salaries]])*'Part-A'!$C$92,0)</f>
        <v>1787952.0484402522</v>
      </c>
      <c r="G258" s="16">
        <v>0</v>
      </c>
      <c r="H258" s="16">
        <v>59984</v>
      </c>
      <c r="I258" s="133">
        <f t="shared" si="12"/>
        <v>4784517.0484402524</v>
      </c>
      <c r="J258" s="132">
        <v>2815053.7060780623</v>
      </c>
      <c r="K258" s="132">
        <v>0</v>
      </c>
      <c r="L258" s="132">
        <v>1345137.930563509</v>
      </c>
      <c r="M258" s="132">
        <v>0</v>
      </c>
      <c r="N258" s="132">
        <v>463443.55591335712</v>
      </c>
      <c r="O258" s="132">
        <v>1240</v>
      </c>
      <c r="P258" s="132">
        <v>159641.8558853241</v>
      </c>
      <c r="Q258" s="133">
        <f t="shared" si="13"/>
        <v>4784517.0484402524</v>
      </c>
      <c r="R258" s="132">
        <v>4649123.0484402524</v>
      </c>
      <c r="S258" s="132">
        <v>135394</v>
      </c>
      <c r="T258" s="133">
        <f>SUM(TableC[[#This Row],[State &amp; Local Funding]:[Federal 
Funding]])</f>
        <v>4784517.0484402524</v>
      </c>
      <c r="U258" s="121">
        <f>IFERROR(TableC[[#This Row],[State &amp; Local Funding]]/SUM(TableB[[#This Row],[K-12 Enrollment]:[Pre-K
Enrollment]]),"")</f>
        <v>17744.744459695619</v>
      </c>
      <c r="V258" s="121">
        <f>IFERROR(TableC[[#This Row],[Federal 
Funding]]/SUM(TableB[[#This Row],[K-12 Enrollment]:[Pre-K
Enrollment]]),"")</f>
        <v>516.7709923664122</v>
      </c>
      <c r="W258" s="65">
        <f>IFERROR(CentralCostperPupil*SUM(TableB[[#This Row],[K-12 Enrollment]:[Pre-K
Enrollment]]),"")</f>
        <v>1748587.8860351974</v>
      </c>
      <c r="X258" s="65">
        <f t="shared" si="14"/>
        <v>6533104.9344754498</v>
      </c>
      <c r="Y258" s="131">
        <f>IFERROR(TableC[[#This Row],[Total School Allocation w/ Central District Costs]]/SUM(TableB[[#This Row],[K-12 Enrollment]:[Pre-K
Enrollment]]),"")</f>
        <v>24935.515017081871</v>
      </c>
    </row>
    <row r="259" spans="1:25" s="3" customFormat="1" ht="15" x14ac:dyDescent="0.3">
      <c r="A259" s="156" t="str">
        <f>IF(ISBLANK(TableB[[#This Row],[BEDS Code]]),"",TableB[[#This Row],[BEDS Code]])</f>
        <v>332200010315</v>
      </c>
      <c r="B259" s="134" t="str">
        <f>IF(ISBLANK(TableB[[#This Row],[School Name]]),"",TableB[[#This Row],[School Name]])</f>
        <v>P.S. K315</v>
      </c>
      <c r="C259" s="156" t="str">
        <f>IF(ISBLANK(TableB[[#This Row],[Local School Code]]),"",TableB[[#This Row],[Local School Code]])</f>
        <v>K315</v>
      </c>
      <c r="D259" s="132">
        <v>4669014</v>
      </c>
      <c r="E259" s="132">
        <v>2670803</v>
      </c>
      <c r="F259" s="65">
        <f>IFERROR(SUM(TableC[[#This Row],[Classroom Teachers]:[All Other Salaries]])*'Part-A'!$C$92,0)</f>
        <v>4468884.3387349388</v>
      </c>
      <c r="G259" s="16">
        <v>0</v>
      </c>
      <c r="H259" s="16">
        <v>187658</v>
      </c>
      <c r="I259" s="133">
        <f t="shared" si="12"/>
        <v>11996359.33873494</v>
      </c>
      <c r="J259" s="132">
        <v>6228493.3052229472</v>
      </c>
      <c r="K259" s="132">
        <v>468399.17293947237</v>
      </c>
      <c r="L259" s="132">
        <v>4744406.2904662201</v>
      </c>
      <c r="M259" s="132">
        <v>33457.08378139088</v>
      </c>
      <c r="N259" s="132">
        <v>449605.79398898501</v>
      </c>
      <c r="O259" s="132">
        <v>3993</v>
      </c>
      <c r="P259" s="132">
        <v>68004.692335924337</v>
      </c>
      <c r="Q259" s="133">
        <f t="shared" si="13"/>
        <v>11996359.338734938</v>
      </c>
      <c r="R259" s="132">
        <v>11115204.338734938</v>
      </c>
      <c r="S259" s="132">
        <v>881155</v>
      </c>
      <c r="T259" s="133">
        <f>SUM(TableC[[#This Row],[State &amp; Local Funding]:[Federal 
Funding]])</f>
        <v>11996359.338734938</v>
      </c>
      <c r="U259" s="121">
        <f>IFERROR(TableC[[#This Row],[State &amp; Local Funding]]/SUM(TableB[[#This Row],[K-12 Enrollment]:[Pre-K
Enrollment]]),"")</f>
        <v>16394.106694299317</v>
      </c>
      <c r="V259" s="121">
        <f>IFERROR(TableC[[#This Row],[Federal 
Funding]]/SUM(TableB[[#This Row],[K-12 Enrollment]:[Pre-K
Enrollment]]),"")</f>
        <v>1299.6386430678467</v>
      </c>
      <c r="W259" s="65">
        <f>IFERROR(CentralCostperPupil*SUM(TableB[[#This Row],[K-12 Enrollment]:[Pre-K
Enrollment]]),"")</f>
        <v>4524971.7050834494</v>
      </c>
      <c r="X259" s="65">
        <f t="shared" si="14"/>
        <v>16521331.043818388</v>
      </c>
      <c r="Y259" s="131">
        <f>IFERROR(TableC[[#This Row],[Total School Allocation w/ Central District Costs]]/SUM(TableB[[#This Row],[K-12 Enrollment]:[Pre-K
Enrollment]]),"")</f>
        <v>24367.744902387003</v>
      </c>
    </row>
    <row r="260" spans="1:25" s="3" customFormat="1" ht="15" x14ac:dyDescent="0.3">
      <c r="A260" s="156" t="str">
        <f>IF(ISBLANK(TableB[[#This Row],[BEDS Code]]),"",TableB[[#This Row],[BEDS Code]])</f>
        <v>331700010316</v>
      </c>
      <c r="B260" s="134" t="str">
        <f>IF(ISBLANK(TableB[[#This Row],[School Name]]),"",TableB[[#This Row],[School Name]])</f>
        <v>P.S. 316 Elijah Stroud</v>
      </c>
      <c r="C260" s="156" t="str">
        <f>IF(ISBLANK(TableB[[#This Row],[Local School Code]]),"",TableB[[#This Row],[Local School Code]])</f>
        <v>K316</v>
      </c>
      <c r="D260" s="132">
        <v>4105349</v>
      </c>
      <c r="E260" s="132">
        <v>2935150</v>
      </c>
      <c r="F260" s="65">
        <f>IFERROR(SUM(TableC[[#This Row],[Classroom Teachers]:[All Other Salaries]])*'Part-A'!$C$92,0)</f>
        <v>4286643.0754307639</v>
      </c>
      <c r="G260" s="16">
        <v>0</v>
      </c>
      <c r="H260" s="16">
        <v>382825</v>
      </c>
      <c r="I260" s="133">
        <f t="shared" si="12"/>
        <v>11709967.075430764</v>
      </c>
      <c r="J260" s="132">
        <v>5490996.965940915</v>
      </c>
      <c r="K260" s="132">
        <v>654871.9032710786</v>
      </c>
      <c r="L260" s="132">
        <v>4886016.4278961848</v>
      </c>
      <c r="M260" s="132">
        <v>14552.708961579523</v>
      </c>
      <c r="N260" s="132">
        <v>660451.06936100451</v>
      </c>
      <c r="O260" s="132">
        <v>3078</v>
      </c>
      <c r="P260" s="132">
        <v>0</v>
      </c>
      <c r="Q260" s="133">
        <f t="shared" si="13"/>
        <v>11709967.075430764</v>
      </c>
      <c r="R260" s="132">
        <v>11095065.075430764</v>
      </c>
      <c r="S260" s="132">
        <v>614902</v>
      </c>
      <c r="T260" s="133">
        <f>SUM(TableC[[#This Row],[State &amp; Local Funding]:[Federal 
Funding]])</f>
        <v>11709967.075430764</v>
      </c>
      <c r="U260" s="121">
        <f>IFERROR(TableC[[#This Row],[State &amp; Local Funding]]/SUM(TableB[[#This Row],[K-12 Enrollment]:[Pre-K
Enrollment]]),"")</f>
        <v>18399.776244495464</v>
      </c>
      <c r="V260" s="121">
        <f>IFERROR(TableC[[#This Row],[Federal 
Funding]]/SUM(TableB[[#This Row],[K-12 Enrollment]:[Pre-K
Enrollment]]),"")</f>
        <v>1019.7379767827529</v>
      </c>
      <c r="W260" s="65">
        <f>IFERROR(CentralCostperPupil*SUM(TableB[[#This Row],[K-12 Enrollment]:[Pre-K
Enrollment]]),"")</f>
        <v>4024421.7377069616</v>
      </c>
      <c r="X260" s="65">
        <f t="shared" si="14"/>
        <v>15734388.813137725</v>
      </c>
      <c r="Y260" s="131">
        <f>IFERROR(TableC[[#This Row],[Total School Allocation w/ Central District Costs]]/SUM(TableB[[#This Row],[K-12 Enrollment]:[Pre-K
Enrollment]]),"")</f>
        <v>26093.513786298052</v>
      </c>
    </row>
    <row r="261" spans="1:25" s="3" customFormat="1" ht="15" x14ac:dyDescent="0.3">
      <c r="A261" s="156" t="str">
        <f>IF(ISBLANK(TableB[[#This Row],[BEDS Code]]),"",TableB[[#This Row],[BEDS Code]])</f>
        <v>331400010318</v>
      </c>
      <c r="B261" s="134" t="str">
        <f>IF(ISBLANK(TableB[[#This Row],[School Name]]),"",TableB[[#This Row],[School Name]])</f>
        <v>I.S. 318 Eugenio Maria De Hostos</v>
      </c>
      <c r="C261" s="156" t="str">
        <f>IF(ISBLANK(TableB[[#This Row],[Local School Code]]),"",TableB[[#This Row],[Local School Code]])</f>
        <v>K318</v>
      </c>
      <c r="D261" s="132">
        <v>7831064</v>
      </c>
      <c r="E261" s="132">
        <v>2850015</v>
      </c>
      <c r="F261" s="65">
        <f>IFERROR(SUM(TableC[[#This Row],[Classroom Teachers]:[All Other Salaries]])*'Part-A'!$C$92,0)</f>
        <v>6503228.4406941812</v>
      </c>
      <c r="G261" s="16">
        <v>0</v>
      </c>
      <c r="H261" s="16">
        <v>121987</v>
      </c>
      <c r="I261" s="133">
        <f t="shared" si="12"/>
        <v>17306294.440694183</v>
      </c>
      <c r="J261" s="132">
        <v>11523035.644190256</v>
      </c>
      <c r="K261" s="132">
        <v>0</v>
      </c>
      <c r="L261" s="132">
        <v>4464672.3963925065</v>
      </c>
      <c r="M261" s="132">
        <v>0</v>
      </c>
      <c r="N261" s="132">
        <v>938223.1042135444</v>
      </c>
      <c r="O261" s="132">
        <v>7775</v>
      </c>
      <c r="P261" s="132">
        <v>372588.29589787725</v>
      </c>
      <c r="Q261" s="133">
        <f t="shared" si="13"/>
        <v>17306294.440694183</v>
      </c>
      <c r="R261" s="132">
        <v>16009981.440694183</v>
      </c>
      <c r="S261" s="132">
        <v>1296313</v>
      </c>
      <c r="T261" s="133">
        <f>SUM(TableC[[#This Row],[State &amp; Local Funding]:[Federal 
Funding]])</f>
        <v>17306294.440694183</v>
      </c>
      <c r="U261" s="121">
        <f>IFERROR(TableC[[#This Row],[State &amp; Local Funding]]/SUM(TableB[[#This Row],[K-12 Enrollment]:[Pre-K
Enrollment]]),"")</f>
        <v>13442.469723504772</v>
      </c>
      <c r="V261" s="121">
        <f>IFERROR(TableC[[#This Row],[Federal 
Funding]]/SUM(TableB[[#This Row],[K-12 Enrollment]:[Pre-K
Enrollment]]),"")</f>
        <v>1088.4240134340889</v>
      </c>
      <c r="W261" s="65">
        <f>IFERROR(CentralCostperPupil*SUM(TableB[[#This Row],[K-12 Enrollment]:[Pre-K
Enrollment]]),"")</f>
        <v>7948733.4819386257</v>
      </c>
      <c r="X261" s="65">
        <f t="shared" si="14"/>
        <v>25255027.92263281</v>
      </c>
      <c r="Y261" s="131">
        <f>IFERROR(TableC[[#This Row],[Total School Allocation w/ Central District Costs]]/SUM(TableB[[#This Row],[K-12 Enrollment]:[Pre-K
Enrollment]]),"")</f>
        <v>21204.893301958698</v>
      </c>
    </row>
    <row r="262" spans="1:25" s="3" customFormat="1" ht="15" x14ac:dyDescent="0.3">
      <c r="A262" s="156" t="str">
        <f>IF(ISBLANK(TableB[[#This Row],[BEDS Code]]),"",TableB[[#This Row],[BEDS Code]])</f>
        <v>331400010319</v>
      </c>
      <c r="B262" s="134" t="str">
        <f>IF(ISBLANK(TableB[[#This Row],[School Name]]),"",TableB[[#This Row],[School Name]])</f>
        <v>P.S. 319</v>
      </c>
      <c r="C262" s="156" t="str">
        <f>IF(ISBLANK(TableB[[#This Row],[Local School Code]]),"",TableB[[#This Row],[Local School Code]])</f>
        <v>K319</v>
      </c>
      <c r="D262" s="132">
        <v>1097736</v>
      </c>
      <c r="E262" s="132">
        <v>524068</v>
      </c>
      <c r="F262" s="65">
        <f>IFERROR(SUM(TableC[[#This Row],[Classroom Teachers]:[All Other Salaries]])*'Part-A'!$C$92,0)</f>
        <v>987443.48750080273</v>
      </c>
      <c r="G262" s="16">
        <v>0</v>
      </c>
      <c r="H262" s="16">
        <v>25177</v>
      </c>
      <c r="I262" s="133">
        <f t="shared" si="12"/>
        <v>2634424.4875008026</v>
      </c>
      <c r="J262" s="132">
        <v>1337032.2957293419</v>
      </c>
      <c r="K262" s="132">
        <v>776388.37895222683</v>
      </c>
      <c r="L262" s="132">
        <v>250942.76873803814</v>
      </c>
      <c r="M262" s="132">
        <v>0</v>
      </c>
      <c r="N262" s="132">
        <v>269525.04408119567</v>
      </c>
      <c r="O262" s="132">
        <v>536</v>
      </c>
      <c r="P262" s="132">
        <v>0</v>
      </c>
      <c r="Q262" s="133">
        <f t="shared" si="13"/>
        <v>2634424.4875008021</v>
      </c>
      <c r="R262" s="132">
        <v>2546363.4875008021</v>
      </c>
      <c r="S262" s="132">
        <v>88061</v>
      </c>
      <c r="T262" s="133">
        <f>SUM(TableC[[#This Row],[State &amp; Local Funding]:[Federal 
Funding]])</f>
        <v>2634424.4875008021</v>
      </c>
      <c r="U262" s="121">
        <f>IFERROR(TableC[[#This Row],[State &amp; Local Funding]]/SUM(TableB[[#This Row],[K-12 Enrollment]:[Pre-K
Enrollment]]),"")</f>
        <v>20050.106200793718</v>
      </c>
      <c r="V262" s="121">
        <f>IFERROR(TableC[[#This Row],[Federal 
Funding]]/SUM(TableB[[#This Row],[K-12 Enrollment]:[Pre-K
Enrollment]]),"")</f>
        <v>693.3937007874016</v>
      </c>
      <c r="W262" s="65">
        <f>IFERROR(CentralCostperPupil*SUM(TableB[[#This Row],[K-12 Enrollment]:[Pre-K
Enrollment]]),"")</f>
        <v>847597.94475751929</v>
      </c>
      <c r="X262" s="65">
        <f t="shared" si="14"/>
        <v>3482022.4322583214</v>
      </c>
      <c r="Y262" s="131">
        <f>IFERROR(TableC[[#This Row],[Total School Allocation w/ Central District Costs]]/SUM(TableB[[#This Row],[K-12 Enrollment]:[Pre-K
Enrollment]]),"")</f>
        <v>27417.499466600955</v>
      </c>
    </row>
    <row r="263" spans="1:25" s="3" customFormat="1" ht="15" x14ac:dyDescent="0.3">
      <c r="A263" s="156" t="str">
        <f>IF(ISBLANK(TableB[[#This Row],[BEDS Code]]),"",TableB[[#This Row],[BEDS Code]])</f>
        <v>331500010321</v>
      </c>
      <c r="B263" s="134" t="str">
        <f>IF(ISBLANK(TableB[[#This Row],[School Name]]),"",TableB[[#This Row],[School Name]])</f>
        <v>P.S. 321 William Penn</v>
      </c>
      <c r="C263" s="156" t="str">
        <f>IF(ISBLANK(TableB[[#This Row],[Local School Code]]),"",TableB[[#This Row],[Local School Code]])</f>
        <v>K321</v>
      </c>
      <c r="D263" s="132">
        <v>7635540</v>
      </c>
      <c r="E263" s="132">
        <v>3125931</v>
      </c>
      <c r="F263" s="65">
        <f>IFERROR(SUM(TableC[[#This Row],[Classroom Teachers]:[All Other Salaries]])*'Part-A'!$C$92,0)</f>
        <v>6552175.5125025902</v>
      </c>
      <c r="G263" s="16">
        <v>0</v>
      </c>
      <c r="H263" s="16">
        <v>307064</v>
      </c>
      <c r="I263" s="133">
        <f t="shared" si="12"/>
        <v>17620710.512502588</v>
      </c>
      <c r="J263" s="132">
        <v>12072857.704779211</v>
      </c>
      <c r="K263" s="132">
        <v>0</v>
      </c>
      <c r="L263" s="132">
        <v>4562809.3341744915</v>
      </c>
      <c r="M263" s="132">
        <v>0</v>
      </c>
      <c r="N263" s="132">
        <v>888990.53211172926</v>
      </c>
      <c r="O263" s="132">
        <v>8853</v>
      </c>
      <c r="P263" s="132">
        <v>87199.941437154863</v>
      </c>
      <c r="Q263" s="133">
        <f t="shared" si="13"/>
        <v>17620710.512502588</v>
      </c>
      <c r="R263" s="132">
        <v>17153389.512502588</v>
      </c>
      <c r="S263" s="132">
        <v>467321</v>
      </c>
      <c r="T263" s="133">
        <f>SUM(TableC[[#This Row],[State &amp; Local Funding]:[Federal 
Funding]])</f>
        <v>17620710.512502588</v>
      </c>
      <c r="U263" s="121">
        <f>IFERROR(TableC[[#This Row],[State &amp; Local Funding]]/SUM(TableB[[#This Row],[K-12 Enrollment]:[Pre-K
Enrollment]]),"")</f>
        <v>11748.896926371635</v>
      </c>
      <c r="V263" s="121">
        <f>IFERROR(TableC[[#This Row],[Federal 
Funding]]/SUM(TableB[[#This Row],[K-12 Enrollment]:[Pre-K
Enrollment]]),"")</f>
        <v>320.08287671232875</v>
      </c>
      <c r="W263" s="65">
        <f>IFERROR(CentralCostperPupil*SUM(TableB[[#This Row],[K-12 Enrollment]:[Pre-K
Enrollment]]),"")</f>
        <v>9744039.3649289627</v>
      </c>
      <c r="X263" s="65">
        <f t="shared" si="14"/>
        <v>27364749.877431549</v>
      </c>
      <c r="Y263" s="131">
        <f>IFERROR(TableC[[#This Row],[Total School Allocation w/ Central District Costs]]/SUM(TableB[[#This Row],[K-12 Enrollment]:[Pre-K
Enrollment]]),"")</f>
        <v>18742.979368103799</v>
      </c>
    </row>
    <row r="264" spans="1:25" s="3" customFormat="1" ht="15" x14ac:dyDescent="0.3">
      <c r="A264" s="156" t="str">
        <f>IF(ISBLANK(TableB[[#This Row],[BEDS Code]]),"",TableB[[#This Row],[BEDS Code]])</f>
        <v>332300010323</v>
      </c>
      <c r="B264" s="134" t="str">
        <f>IF(ISBLANK(TableB[[#This Row],[School Name]]),"",TableB[[#This Row],[School Name]])</f>
        <v>P.S./I.S. 323</v>
      </c>
      <c r="C264" s="156" t="str">
        <f>IF(ISBLANK(TableB[[#This Row],[Local School Code]]),"",TableB[[#This Row],[Local School Code]])</f>
        <v>K323</v>
      </c>
      <c r="D264" s="132">
        <v>3561782</v>
      </c>
      <c r="E264" s="132">
        <v>1656586</v>
      </c>
      <c r="F264" s="65">
        <f>IFERROR(SUM(TableC[[#This Row],[Classroom Teachers]:[All Other Salaries]])*'Part-A'!$C$92,0)</f>
        <v>3177229.4907292058</v>
      </c>
      <c r="G264" s="16">
        <v>0</v>
      </c>
      <c r="H264" s="16">
        <v>706609</v>
      </c>
      <c r="I264" s="133">
        <f t="shared" si="12"/>
        <v>9102206.4907292053</v>
      </c>
      <c r="J264" s="132">
        <v>5318820.3138689715</v>
      </c>
      <c r="K264" s="132">
        <v>989306.05482927815</v>
      </c>
      <c r="L264" s="132">
        <v>2180672.6461772509</v>
      </c>
      <c r="M264" s="132">
        <v>0</v>
      </c>
      <c r="N264" s="132">
        <v>495504.81851408817</v>
      </c>
      <c r="O264" s="132">
        <v>3283</v>
      </c>
      <c r="P264" s="132">
        <v>114619.65733961668</v>
      </c>
      <c r="Q264" s="133">
        <f t="shared" si="13"/>
        <v>9102206.4907292053</v>
      </c>
      <c r="R264" s="132">
        <v>8466577.4907292053</v>
      </c>
      <c r="S264" s="132">
        <v>635629</v>
      </c>
      <c r="T264" s="133">
        <f>SUM(TableC[[#This Row],[State &amp; Local Funding]:[Federal 
Funding]])</f>
        <v>9102206.4907292053</v>
      </c>
      <c r="U264" s="121">
        <f>IFERROR(TableC[[#This Row],[State &amp; Local Funding]]/SUM(TableB[[#This Row],[K-12 Enrollment]:[Pre-K
Enrollment]]),"")</f>
        <v>14448.084455169292</v>
      </c>
      <c r="V264" s="121">
        <f>IFERROR(TableC[[#This Row],[Federal 
Funding]]/SUM(TableB[[#This Row],[K-12 Enrollment]:[Pre-K
Enrollment]]),"")</f>
        <v>1084.6911262798635</v>
      </c>
      <c r="W264" s="65">
        <f>IFERROR(CentralCostperPupil*SUM(TableB[[#This Row],[K-12 Enrollment]:[Pre-K
Enrollment]]),"")</f>
        <v>3910963.7451016246</v>
      </c>
      <c r="X264" s="65">
        <f t="shared" si="14"/>
        <v>13013170.23583083</v>
      </c>
      <c r="Y264" s="131">
        <f>IFERROR(TableC[[#This Row],[Total School Allocation w/ Central District Costs]]/SUM(TableB[[#This Row],[K-12 Enrollment]:[Pre-K
Enrollment]]),"")</f>
        <v>22206.775146468994</v>
      </c>
    </row>
    <row r="265" spans="1:25" s="3" customFormat="1" ht="15" x14ac:dyDescent="0.3">
      <c r="A265" s="156" t="str">
        <f>IF(ISBLANK(TableB[[#This Row],[BEDS Code]]),"",TableB[[#This Row],[BEDS Code]])</f>
        <v>331900010325</v>
      </c>
      <c r="B265" s="134" t="str">
        <f>IF(ISBLANK(TableB[[#This Row],[School Name]]),"",TableB[[#This Row],[School Name]])</f>
        <v>The Fresh Creek School</v>
      </c>
      <c r="C265" s="156" t="str">
        <f>IF(ISBLANK(TableB[[#This Row],[Local School Code]]),"",TableB[[#This Row],[Local School Code]])</f>
        <v>K325</v>
      </c>
      <c r="D265" s="132">
        <v>1374586</v>
      </c>
      <c r="E265" s="132">
        <v>1122236</v>
      </c>
      <c r="F265" s="65">
        <f>IFERROR(SUM(TableC[[#This Row],[Classroom Teachers]:[All Other Salaries]])*'Part-A'!$C$92,0)</f>
        <v>1520202.5789483374</v>
      </c>
      <c r="G265" s="16">
        <v>0</v>
      </c>
      <c r="H265" s="16">
        <v>32926</v>
      </c>
      <c r="I265" s="133">
        <f t="shared" si="12"/>
        <v>4049950.5789483376</v>
      </c>
      <c r="J265" s="132">
        <v>2083627.4054490572</v>
      </c>
      <c r="K265" s="132">
        <v>432461.84487577545</v>
      </c>
      <c r="L265" s="132">
        <v>1022239.0059677556</v>
      </c>
      <c r="M265" s="132">
        <v>30890.131776841106</v>
      </c>
      <c r="N265" s="132">
        <v>479511.19087890815</v>
      </c>
      <c r="O265" s="132">
        <v>1221</v>
      </c>
      <c r="P265" s="132">
        <v>0</v>
      </c>
      <c r="Q265" s="133">
        <f t="shared" si="13"/>
        <v>4049950.5789483371</v>
      </c>
      <c r="R265" s="132">
        <v>3860930.5789483371</v>
      </c>
      <c r="S265" s="132">
        <v>189020</v>
      </c>
      <c r="T265" s="133">
        <f>SUM(TableC[[#This Row],[State &amp; Local Funding]:[Federal 
Funding]])</f>
        <v>4049950.5789483371</v>
      </c>
      <c r="U265" s="121">
        <f>IFERROR(TableC[[#This Row],[State &amp; Local Funding]]/SUM(TableB[[#This Row],[K-12 Enrollment]:[Pre-K
Enrollment]]),"")</f>
        <v>19019.362457873583</v>
      </c>
      <c r="V265" s="121">
        <f>IFERROR(TableC[[#This Row],[Federal 
Funding]]/SUM(TableB[[#This Row],[K-12 Enrollment]:[Pre-K
Enrollment]]),"")</f>
        <v>931.13300492610836</v>
      </c>
      <c r="W265" s="65">
        <f>IFERROR(CentralCostperPupil*SUM(TableB[[#This Row],[K-12 Enrollment]:[Pre-K
Enrollment]]),"")</f>
        <v>1354821.9116990268</v>
      </c>
      <c r="X265" s="65">
        <f t="shared" si="14"/>
        <v>5404772.4906473644</v>
      </c>
      <c r="Y265" s="131">
        <f>IFERROR(TableC[[#This Row],[Total School Allocation w/ Central District Costs]]/SUM(TableB[[#This Row],[K-12 Enrollment]:[Pre-K
Enrollment]]),"")</f>
        <v>26624.495027819528</v>
      </c>
    </row>
    <row r="266" spans="1:25" s="3" customFormat="1" ht="15" x14ac:dyDescent="0.3">
      <c r="A266" s="156" t="str">
        <f>IF(ISBLANK(TableB[[#This Row],[BEDS Code]]),"",TableB[[#This Row],[BEDS Code]])</f>
        <v>332200010326</v>
      </c>
      <c r="B266" s="134" t="str">
        <f>IF(ISBLANK(TableB[[#This Row],[School Name]]),"",TableB[[#This Row],[School Name]])</f>
        <v>P.S. 326</v>
      </c>
      <c r="C266" s="156" t="str">
        <f>IF(ISBLANK(TableB[[#This Row],[Local School Code]]),"",TableB[[#This Row],[Local School Code]])</f>
        <v>K326</v>
      </c>
      <c r="D266" s="132">
        <v>1597680</v>
      </c>
      <c r="E266" s="132">
        <v>1078101</v>
      </c>
      <c r="F266" s="65">
        <f>IFERROR(SUM(TableC[[#This Row],[Classroom Teachers]:[All Other Salaries]])*'Part-A'!$C$92,0)</f>
        <v>1629162.6623367469</v>
      </c>
      <c r="G266" s="16">
        <v>0</v>
      </c>
      <c r="H266" s="16">
        <v>56095</v>
      </c>
      <c r="I266" s="133">
        <f t="shared" si="12"/>
        <v>4361038.6623367472</v>
      </c>
      <c r="J266" s="132">
        <v>2042478.2126972228</v>
      </c>
      <c r="K266" s="132">
        <v>626539.08715209097</v>
      </c>
      <c r="L266" s="132">
        <v>946573.19579263148</v>
      </c>
      <c r="M266" s="132">
        <v>156634.77178802274</v>
      </c>
      <c r="N266" s="132">
        <v>462703.48260964698</v>
      </c>
      <c r="O266" s="132">
        <v>1015</v>
      </c>
      <c r="P266" s="132">
        <v>125094.91229713173</v>
      </c>
      <c r="Q266" s="133">
        <f t="shared" si="13"/>
        <v>4361038.6623367462</v>
      </c>
      <c r="R266" s="132">
        <v>4125189.6623367462</v>
      </c>
      <c r="S266" s="132">
        <v>235849</v>
      </c>
      <c r="T266" s="133">
        <f>SUM(TableC[[#This Row],[State &amp; Local Funding]:[Federal 
Funding]])</f>
        <v>4361038.6623367462</v>
      </c>
      <c r="U266" s="121">
        <f>IFERROR(TableC[[#This Row],[State &amp; Local Funding]]/SUM(TableB[[#This Row],[K-12 Enrollment]:[Pre-K
Enrollment]]),"")</f>
        <v>22059.837766506666</v>
      </c>
      <c r="V266" s="121">
        <f>IFERROR(TableC[[#This Row],[Federal 
Funding]]/SUM(TableB[[#This Row],[K-12 Enrollment]:[Pre-K
Enrollment]]),"")</f>
        <v>1261.2245989304813</v>
      </c>
      <c r="W266" s="65">
        <f>IFERROR(CentralCostperPupil*SUM(TableB[[#This Row],[K-12 Enrollment]:[Pre-K
Enrollment]]),"")</f>
        <v>1248037.9186587096</v>
      </c>
      <c r="X266" s="65">
        <f t="shared" si="14"/>
        <v>5609076.5809954554</v>
      </c>
      <c r="Y266" s="131">
        <f>IFERROR(TableC[[#This Row],[Total School Allocation w/ Central District Costs]]/SUM(TableB[[#This Row],[K-12 Enrollment]:[Pre-K
Enrollment]]),"")</f>
        <v>29995.061930456981</v>
      </c>
    </row>
    <row r="267" spans="1:25" s="3" customFormat="1" ht="15" x14ac:dyDescent="0.3">
      <c r="A267" s="156" t="str">
        <f>IF(ISBLANK(TableB[[#This Row],[BEDS Code]]),"",TableB[[#This Row],[BEDS Code]])</f>
        <v>332300010327</v>
      </c>
      <c r="B267" s="134" t="str">
        <f>IF(ISBLANK(TableB[[#This Row],[School Name]]),"",TableB[[#This Row],[School Name]])</f>
        <v>P.S. 327 Dr. Rose B. English</v>
      </c>
      <c r="C267" s="156" t="str">
        <f>IF(ISBLANK(TableB[[#This Row],[Local School Code]]),"",TableB[[#This Row],[Local School Code]])</f>
        <v>K327</v>
      </c>
      <c r="D267" s="132">
        <v>2720680</v>
      </c>
      <c r="E267" s="132">
        <v>1744391</v>
      </c>
      <c r="F267" s="65">
        <f>IFERROR(SUM(TableC[[#This Row],[Classroom Teachers]:[All Other Salaries]])*'Part-A'!$C$92,0)</f>
        <v>2718580.8397184229</v>
      </c>
      <c r="G267" s="16">
        <v>0</v>
      </c>
      <c r="H267" s="16">
        <v>298180</v>
      </c>
      <c r="I267" s="133">
        <f t="shared" ref="I267:I330" si="15">SUM(D267:H267)</f>
        <v>7481831.8397184229</v>
      </c>
      <c r="J267" s="132">
        <v>3210295.5420820648</v>
      </c>
      <c r="K267" s="132">
        <v>1202844.4599168154</v>
      </c>
      <c r="L267" s="132">
        <v>2364217.2609174056</v>
      </c>
      <c r="M267" s="132">
        <v>0</v>
      </c>
      <c r="N267" s="132">
        <v>614307.49887467537</v>
      </c>
      <c r="O267" s="132">
        <v>2906</v>
      </c>
      <c r="P267" s="132">
        <v>87261.07792746136</v>
      </c>
      <c r="Q267" s="133">
        <f t="shared" ref="Q267:Q330" si="16">SUM(J267:P267)</f>
        <v>7481831.8397184219</v>
      </c>
      <c r="R267" s="132">
        <v>6834242.8397184219</v>
      </c>
      <c r="S267" s="132">
        <v>647589</v>
      </c>
      <c r="T267" s="133">
        <f>SUM(TableC[[#This Row],[State &amp; Local Funding]:[Federal 
Funding]])</f>
        <v>7481831.8397184219</v>
      </c>
      <c r="U267" s="121">
        <f>IFERROR(TableC[[#This Row],[State &amp; Local Funding]]/SUM(TableB[[#This Row],[K-12 Enrollment]:[Pre-K
Enrollment]]),"")</f>
        <v>20400.724894681858</v>
      </c>
      <c r="V267" s="121">
        <f>IFERROR(TableC[[#This Row],[Federal 
Funding]]/SUM(TableB[[#This Row],[K-12 Enrollment]:[Pre-K
Enrollment]]),"")</f>
        <v>1933.1014925373133</v>
      </c>
      <c r="W267" s="65">
        <f>IFERROR(CentralCostperPupil*SUM(TableB[[#This Row],[K-12 Enrollment]:[Pre-K
Enrollment]]),"")</f>
        <v>2235789.8542816453</v>
      </c>
      <c r="X267" s="65">
        <f t="shared" ref="X267:X330" si="17">SUM(Q267,W267)</f>
        <v>9717621.6940000672</v>
      </c>
      <c r="Y267" s="131">
        <f>IFERROR(TableC[[#This Row],[Total School Allocation w/ Central District Costs]]/SUM(TableB[[#This Row],[K-12 Enrollment]:[Pre-K
Enrollment]]),"")</f>
        <v>29007.825952239007</v>
      </c>
    </row>
    <row r="268" spans="1:25" s="3" customFormat="1" ht="15" x14ac:dyDescent="0.3">
      <c r="A268" s="156" t="str">
        <f>IF(ISBLANK(TableB[[#This Row],[BEDS Code]]),"",TableB[[#This Row],[BEDS Code]])</f>
        <v>331900010328</v>
      </c>
      <c r="B268" s="134" t="str">
        <f>IF(ISBLANK(TableB[[#This Row],[School Name]]),"",TableB[[#This Row],[School Name]])</f>
        <v>P.S. 328 Phyllis Wheatley</v>
      </c>
      <c r="C268" s="156" t="str">
        <f>IF(ISBLANK(TableB[[#This Row],[Local School Code]]),"",TableB[[#This Row],[Local School Code]])</f>
        <v>K328</v>
      </c>
      <c r="D268" s="132">
        <v>2911659</v>
      </c>
      <c r="E268" s="132">
        <v>1866562</v>
      </c>
      <c r="F268" s="65">
        <f>IFERROR(SUM(TableC[[#This Row],[Classroom Teachers]:[All Other Salaries]])*'Part-A'!$C$92,0)</f>
        <v>2909243.7854941613</v>
      </c>
      <c r="G268" s="16">
        <v>0</v>
      </c>
      <c r="H268" s="16">
        <v>228556</v>
      </c>
      <c r="I268" s="133">
        <f t="shared" si="15"/>
        <v>7916020.7854941618</v>
      </c>
      <c r="J268" s="132">
        <v>5353394.1300588101</v>
      </c>
      <c r="K268" s="132">
        <v>491520.59871607716</v>
      </c>
      <c r="L268" s="132">
        <v>1693900.5124389448</v>
      </c>
      <c r="M268" s="132">
        <v>35108.614194005509</v>
      </c>
      <c r="N268" s="132">
        <v>257125.59853403419</v>
      </c>
      <c r="O268" s="132">
        <v>1734</v>
      </c>
      <c r="P268" s="132">
        <v>83237.331552289324</v>
      </c>
      <c r="Q268" s="133">
        <f t="shared" si="16"/>
        <v>7916020.7854941618</v>
      </c>
      <c r="R268" s="132">
        <v>7437255.7854941618</v>
      </c>
      <c r="S268" s="132">
        <v>478765</v>
      </c>
      <c r="T268" s="133">
        <f>SUM(TableC[[#This Row],[State &amp; Local Funding]:[Federal 
Funding]])</f>
        <v>7916020.7854941618</v>
      </c>
      <c r="U268" s="121">
        <f>IFERROR(TableC[[#This Row],[State &amp; Local Funding]]/SUM(TableB[[#This Row],[K-12 Enrollment]:[Pre-K
Enrollment]]),"")</f>
        <v>25211.03656099716</v>
      </c>
      <c r="V268" s="121">
        <f>IFERROR(TableC[[#This Row],[Federal 
Funding]]/SUM(TableB[[#This Row],[K-12 Enrollment]:[Pre-K
Enrollment]]),"")</f>
        <v>1622.9322033898304</v>
      </c>
      <c r="W268" s="65">
        <f>IFERROR(CentralCostperPupil*SUM(TableB[[#This Row],[K-12 Enrollment]:[Pre-K
Enrollment]]),"")</f>
        <v>1968829.871680852</v>
      </c>
      <c r="X268" s="65">
        <f t="shared" si="17"/>
        <v>9884850.6571750138</v>
      </c>
      <c r="Y268" s="131">
        <f>IFERROR(TableC[[#This Row],[Total School Allocation w/ Central District Costs]]/SUM(TableB[[#This Row],[K-12 Enrollment]:[Pre-K
Enrollment]]),"")</f>
        <v>33507.968329406824</v>
      </c>
    </row>
    <row r="269" spans="1:25" s="3" customFormat="1" ht="15" x14ac:dyDescent="0.3">
      <c r="A269" s="156" t="str">
        <f>IF(ISBLANK(TableB[[#This Row],[BEDS Code]]),"",TableB[[#This Row],[BEDS Code]])</f>
        <v>332100010329</v>
      </c>
      <c r="B269" s="134" t="str">
        <f>IF(ISBLANK(TableB[[#This Row],[School Name]]),"",TableB[[#This Row],[School Name]])</f>
        <v>P.S. 329 Surfside</v>
      </c>
      <c r="C269" s="156" t="str">
        <f>IF(ISBLANK(TableB[[#This Row],[Local School Code]]),"",TableB[[#This Row],[Local School Code]])</f>
        <v>K329</v>
      </c>
      <c r="D269" s="132">
        <v>2764864</v>
      </c>
      <c r="E269" s="132">
        <v>1989617</v>
      </c>
      <c r="F269" s="65">
        <f>IFERROR(SUM(TableC[[#This Row],[Classroom Teachers]:[All Other Salaries]])*'Part-A'!$C$92,0)</f>
        <v>2894789.5676026843</v>
      </c>
      <c r="G269" s="16">
        <v>0</v>
      </c>
      <c r="H269" s="16">
        <v>238552</v>
      </c>
      <c r="I269" s="133">
        <f t="shared" si="15"/>
        <v>7887822.5676026847</v>
      </c>
      <c r="J269" s="132">
        <v>3577112.1391889621</v>
      </c>
      <c r="K269" s="132">
        <v>671197.47992500127</v>
      </c>
      <c r="L269" s="132">
        <v>2875834.503494991</v>
      </c>
      <c r="M269" s="132">
        <v>30508.976360227331</v>
      </c>
      <c r="N269" s="132">
        <v>659085.15145915677</v>
      </c>
      <c r="O269" s="132">
        <v>2405</v>
      </c>
      <c r="P269" s="132">
        <v>71679.317174346143</v>
      </c>
      <c r="Q269" s="133">
        <f t="shared" si="16"/>
        <v>7887822.5676026838</v>
      </c>
      <c r="R269" s="132">
        <v>7348641.5676026838</v>
      </c>
      <c r="S269" s="132">
        <v>539181</v>
      </c>
      <c r="T269" s="133">
        <f>SUM(TableC[[#This Row],[State &amp; Local Funding]:[Federal 
Funding]])</f>
        <v>7887822.5676026838</v>
      </c>
      <c r="U269" s="121">
        <f>IFERROR(TableC[[#This Row],[State &amp; Local Funding]]/SUM(TableB[[#This Row],[K-12 Enrollment]:[Pre-K
Enrollment]]),"")</f>
        <v>17750.341950731119</v>
      </c>
      <c r="V269" s="121">
        <f>IFERROR(TableC[[#This Row],[Federal 
Funding]]/SUM(TableB[[#This Row],[K-12 Enrollment]:[Pre-K
Enrollment]]),"")</f>
        <v>1302.3695652173913</v>
      </c>
      <c r="W269" s="65">
        <f>IFERROR(CentralCostperPupil*SUM(TableB[[#This Row],[K-12 Enrollment]:[Pre-K
Enrollment]]),"")</f>
        <v>2763035.8199182125</v>
      </c>
      <c r="X269" s="65">
        <f t="shared" si="17"/>
        <v>10650858.387520896</v>
      </c>
      <c r="Y269" s="131">
        <f>IFERROR(TableC[[#This Row],[Total School Allocation w/ Central District Costs]]/SUM(TableB[[#This Row],[K-12 Enrollment]:[Pre-K
Enrollment]]),"")</f>
        <v>25726.711080968347</v>
      </c>
    </row>
    <row r="270" spans="1:25" s="3" customFormat="1" ht="15" x14ac:dyDescent="0.3">
      <c r="A270" s="156" t="str">
        <f>IF(ISBLANK(TableB[[#This Row],[BEDS Code]]),"",TableB[[#This Row],[BEDS Code]])</f>
        <v>331600010335</v>
      </c>
      <c r="B270" s="134" t="str">
        <f>IF(ISBLANK(TableB[[#This Row],[School Name]]),"",TableB[[#This Row],[School Name]])</f>
        <v>P.S. 335 Granville T. Woods</v>
      </c>
      <c r="C270" s="156" t="str">
        <f>IF(ISBLANK(TableB[[#This Row],[Local School Code]]),"",TableB[[#This Row],[Local School Code]])</f>
        <v>K335</v>
      </c>
      <c r="D270" s="132">
        <v>2312221</v>
      </c>
      <c r="E270" s="132">
        <v>1226740</v>
      </c>
      <c r="F270" s="65">
        <f>IFERROR(SUM(TableC[[#This Row],[Classroom Teachers]:[All Other Salaries]])*'Part-A'!$C$92,0)</f>
        <v>2154714.1281988011</v>
      </c>
      <c r="G270" s="16">
        <v>0</v>
      </c>
      <c r="H270" s="16">
        <v>16847</v>
      </c>
      <c r="I270" s="133">
        <f t="shared" si="15"/>
        <v>5710522.1281988006</v>
      </c>
      <c r="J270" s="132">
        <v>2852657.0436097705</v>
      </c>
      <c r="K270" s="132">
        <v>444730.64154354465</v>
      </c>
      <c r="L270" s="132">
        <v>1800869.9226522062</v>
      </c>
      <c r="M270" s="132">
        <v>68420.098699006878</v>
      </c>
      <c r="N270" s="132">
        <v>462146.81877685623</v>
      </c>
      <c r="O270" s="132">
        <v>1427</v>
      </c>
      <c r="P270" s="132">
        <v>80270.60291741637</v>
      </c>
      <c r="Q270" s="133">
        <f t="shared" si="16"/>
        <v>5710522.1281988006</v>
      </c>
      <c r="R270" s="132">
        <v>5308195.1281988006</v>
      </c>
      <c r="S270" s="132">
        <v>402327</v>
      </c>
      <c r="T270" s="133">
        <f>SUM(TableC[[#This Row],[State &amp; Local Funding]:[Federal 
Funding]])</f>
        <v>5710522.1281988006</v>
      </c>
      <c r="U270" s="121">
        <f>IFERROR(TableC[[#This Row],[State &amp; Local Funding]]/SUM(TableB[[#This Row],[K-12 Enrollment]:[Pre-K
Enrollment]]),"")</f>
        <v>22397.447798307174</v>
      </c>
      <c r="V270" s="121">
        <f>IFERROR(TableC[[#This Row],[Federal 
Funding]]/SUM(TableB[[#This Row],[K-12 Enrollment]:[Pre-K
Enrollment]]),"")</f>
        <v>1697.5822784810127</v>
      </c>
      <c r="W270" s="65">
        <f>IFERROR(CentralCostperPupil*SUM(TableB[[#This Row],[K-12 Enrollment]:[Pre-K
Enrollment]]),"")</f>
        <v>1581737.8969097014</v>
      </c>
      <c r="X270" s="65">
        <f t="shared" si="17"/>
        <v>7292260.0251085022</v>
      </c>
      <c r="Y270" s="131">
        <f>IFERROR(TableC[[#This Row],[Total School Allocation w/ Central District Costs]]/SUM(TableB[[#This Row],[K-12 Enrollment]:[Pre-K
Enrollment]]),"")</f>
        <v>30769.029641808025</v>
      </c>
    </row>
    <row r="271" spans="1:25" s="3" customFormat="1" ht="15" x14ac:dyDescent="0.3">
      <c r="A271" s="156" t="str">
        <f>IF(ISBLANK(TableB[[#This Row],[BEDS Code]]),"",TableB[[#This Row],[BEDS Code]])</f>
        <v>332100011337</v>
      </c>
      <c r="B271" s="134" t="str">
        <f>IF(ISBLANK(TableB[[#This Row],[School Name]]),"",TableB[[#This Row],[School Name]])</f>
        <v>International High School at Lafayette</v>
      </c>
      <c r="C271" s="156" t="str">
        <f>IF(ISBLANK(TableB[[#This Row],[Local School Code]]),"",TableB[[#This Row],[Local School Code]])</f>
        <v>K337</v>
      </c>
      <c r="D271" s="132">
        <v>2160629</v>
      </c>
      <c r="E271" s="132">
        <v>871051</v>
      </c>
      <c r="F271" s="65">
        <f>IFERROR(SUM(TableC[[#This Row],[Classroom Teachers]:[All Other Salaries]])*'Part-A'!$C$92,0)</f>
        <v>1845853.5508522815</v>
      </c>
      <c r="G271" s="16">
        <v>0</v>
      </c>
      <c r="H271" s="16">
        <v>115633</v>
      </c>
      <c r="I271" s="133">
        <f t="shared" si="15"/>
        <v>4993166.550852282</v>
      </c>
      <c r="J271" s="132">
        <v>4002096.4512837036</v>
      </c>
      <c r="K271" s="132">
        <v>0</v>
      </c>
      <c r="L271" s="132">
        <v>237835.42698732778</v>
      </c>
      <c r="M271" s="132">
        <v>0</v>
      </c>
      <c r="N271" s="132">
        <v>465572.07108902792</v>
      </c>
      <c r="O271" s="132">
        <v>1975</v>
      </c>
      <c r="P271" s="132">
        <v>285687.60149222257</v>
      </c>
      <c r="Q271" s="133">
        <f t="shared" si="16"/>
        <v>4993166.550852282</v>
      </c>
      <c r="R271" s="132">
        <v>4654377.550852282</v>
      </c>
      <c r="S271" s="132">
        <v>338789</v>
      </c>
      <c r="T271" s="133">
        <f>SUM(TableC[[#This Row],[State &amp; Local Funding]:[Federal 
Funding]])</f>
        <v>4993166.550852282</v>
      </c>
      <c r="U271" s="121">
        <f>IFERROR(TableC[[#This Row],[State &amp; Local Funding]]/SUM(TableB[[#This Row],[K-12 Enrollment]:[Pre-K
Enrollment]]),"")</f>
        <v>16161.033162681535</v>
      </c>
      <c r="V271" s="121">
        <f>IFERROR(TableC[[#This Row],[Federal 
Funding]]/SUM(TableB[[#This Row],[K-12 Enrollment]:[Pre-K
Enrollment]]),"")</f>
        <v>1176.3506944444443</v>
      </c>
      <c r="W271" s="65">
        <f>IFERROR(CentralCostperPupil*SUM(TableB[[#This Row],[K-12 Enrollment]:[Pre-K
Enrollment]]),"")</f>
        <v>1922111.8747257132</v>
      </c>
      <c r="X271" s="65">
        <f t="shared" si="17"/>
        <v>6915278.4255779954</v>
      </c>
      <c r="Y271" s="131">
        <f>IFERROR(TableC[[#This Row],[Total School Allocation w/ Central District Costs]]/SUM(TableB[[#This Row],[K-12 Enrollment]:[Pre-K
Enrollment]]),"")</f>
        <v>24011.383422145816</v>
      </c>
    </row>
    <row r="272" spans="1:25" s="3" customFormat="1" ht="15" x14ac:dyDescent="0.3">
      <c r="A272" s="156" t="str">
        <f>IF(ISBLANK(TableB[[#This Row],[BEDS Code]]),"",TableB[[#This Row],[BEDS Code]])</f>
        <v>331700010340</v>
      </c>
      <c r="B272" s="134" t="str">
        <f>IF(ISBLANK(TableB[[#This Row],[School Name]]),"",TableB[[#This Row],[School Name]])</f>
        <v>I.S. 340</v>
      </c>
      <c r="C272" s="156" t="str">
        <f>IF(ISBLANK(TableB[[#This Row],[Local School Code]]),"",TableB[[#This Row],[Local School Code]])</f>
        <v>K340</v>
      </c>
      <c r="D272" s="132">
        <v>1330518</v>
      </c>
      <c r="E272" s="132">
        <v>749928</v>
      </c>
      <c r="F272" s="65">
        <f>IFERROR(SUM(TableC[[#This Row],[Classroom Teachers]:[All Other Salaries]])*'Part-A'!$C$92,0)</f>
        <v>1266689.9661100202</v>
      </c>
      <c r="G272" s="16">
        <v>0</v>
      </c>
      <c r="H272" s="16">
        <v>24861</v>
      </c>
      <c r="I272" s="133">
        <f t="shared" si="15"/>
        <v>3371996.9661100199</v>
      </c>
      <c r="J272" s="132">
        <v>1916799.359446753</v>
      </c>
      <c r="K272" s="132">
        <v>0</v>
      </c>
      <c r="L272" s="132">
        <v>1015251.8642897086</v>
      </c>
      <c r="M272" s="132">
        <v>0</v>
      </c>
      <c r="N272" s="132">
        <v>438549.74237355829</v>
      </c>
      <c r="O272" s="132">
        <v>1396</v>
      </c>
      <c r="P272" s="132">
        <v>0</v>
      </c>
      <c r="Q272" s="133">
        <f t="shared" si="16"/>
        <v>3371996.9661100199</v>
      </c>
      <c r="R272" s="132">
        <v>3182267.9661100199</v>
      </c>
      <c r="S272" s="132">
        <v>189729</v>
      </c>
      <c r="T272" s="133">
        <f>SUM(TableC[[#This Row],[State &amp; Local Funding]:[Federal 
Funding]])</f>
        <v>3371996.9661100199</v>
      </c>
      <c r="U272" s="121">
        <f>IFERROR(TableC[[#This Row],[State &amp; Local Funding]]/SUM(TableB[[#This Row],[K-12 Enrollment]:[Pre-K
Enrollment]]),"")</f>
        <v>15599.352775049118</v>
      </c>
      <c r="V272" s="121">
        <f>IFERROR(TableC[[#This Row],[Federal 
Funding]]/SUM(TableB[[#This Row],[K-12 Enrollment]:[Pre-K
Enrollment]]),"")</f>
        <v>930.04411764705878</v>
      </c>
      <c r="W272" s="65">
        <f>IFERROR(CentralCostperPupil*SUM(TableB[[#This Row],[K-12 Enrollment]:[Pre-K
Enrollment]]),"")</f>
        <v>1361495.9112640468</v>
      </c>
      <c r="X272" s="65">
        <f t="shared" si="17"/>
        <v>4733492.877374067</v>
      </c>
      <c r="Y272" s="131">
        <f>IFERROR(TableC[[#This Row],[Total School Allocation w/ Central District Costs]]/SUM(TableB[[#This Row],[K-12 Enrollment]:[Pre-K
Enrollment]]),"")</f>
        <v>23203.396457716015</v>
      </c>
    </row>
    <row r="273" spans="1:25" s="3" customFormat="1" ht="15" x14ac:dyDescent="0.3">
      <c r="A273" s="156" t="str">
        <f>IF(ISBLANK(TableB[[#This Row],[BEDS Code]]),"",TableB[[#This Row],[BEDS Code]])</f>
        <v>332100011344</v>
      </c>
      <c r="B273" s="134" t="str">
        <f>IF(ISBLANK(TableB[[#This Row],[School Name]]),"",TableB[[#This Row],[School Name]])</f>
        <v>Rachel Carson High School for Coastal Studies</v>
      </c>
      <c r="C273" s="156" t="str">
        <f>IF(ISBLANK(TableB[[#This Row],[Local School Code]]),"",TableB[[#This Row],[Local School Code]])</f>
        <v>K344</v>
      </c>
      <c r="D273" s="132">
        <v>3556771</v>
      </c>
      <c r="E273" s="132">
        <v>1919690</v>
      </c>
      <c r="F273" s="65">
        <f>IFERROR(SUM(TableC[[#This Row],[Classroom Teachers]:[All Other Salaries]])*'Part-A'!$C$92,0)</f>
        <v>3334370.7063258775</v>
      </c>
      <c r="G273" s="16">
        <v>0</v>
      </c>
      <c r="H273" s="16">
        <v>111810</v>
      </c>
      <c r="I273" s="133">
        <f t="shared" si="15"/>
        <v>8922641.7063258775</v>
      </c>
      <c r="J273" s="132">
        <v>5928133.1428283127</v>
      </c>
      <c r="K273" s="132">
        <v>0</v>
      </c>
      <c r="L273" s="132">
        <v>1539331.5566020496</v>
      </c>
      <c r="M273" s="132">
        <v>0</v>
      </c>
      <c r="N273" s="132">
        <v>895464.56466418528</v>
      </c>
      <c r="O273" s="132">
        <v>3919</v>
      </c>
      <c r="P273" s="132">
        <v>555793.44223132997</v>
      </c>
      <c r="Q273" s="133">
        <f t="shared" si="16"/>
        <v>8922641.7063258775</v>
      </c>
      <c r="R273" s="132">
        <v>8363444.7063258775</v>
      </c>
      <c r="S273" s="132">
        <v>559197</v>
      </c>
      <c r="T273" s="133">
        <f>SUM(TableC[[#This Row],[State &amp; Local Funding]:[Federal 
Funding]])</f>
        <v>8922641.7063258775</v>
      </c>
      <c r="U273" s="121">
        <f>IFERROR(TableC[[#This Row],[State &amp; Local Funding]]/SUM(TableB[[#This Row],[K-12 Enrollment]:[Pre-K
Enrollment]]),"")</f>
        <v>13801.063871824881</v>
      </c>
      <c r="V273" s="121">
        <f>IFERROR(TableC[[#This Row],[Federal 
Funding]]/SUM(TableB[[#This Row],[K-12 Enrollment]:[Pre-K
Enrollment]]),"")</f>
        <v>922.76732673267327</v>
      </c>
      <c r="W273" s="65">
        <f>IFERROR(CentralCostperPupil*SUM(TableB[[#This Row],[K-12 Enrollment]:[Pre-K
Enrollment]]),"")</f>
        <v>4044443.7364020213</v>
      </c>
      <c r="X273" s="65">
        <f t="shared" si="17"/>
        <v>12967085.442727899</v>
      </c>
      <c r="Y273" s="131">
        <f>IFERROR(TableC[[#This Row],[Total School Allocation w/ Central District Costs]]/SUM(TableB[[#This Row],[K-12 Enrollment]:[Pre-K
Enrollment]]),"")</f>
        <v>21397.830763577393</v>
      </c>
    </row>
    <row r="274" spans="1:25" s="3" customFormat="1" ht="15" x14ac:dyDescent="0.3">
      <c r="A274" s="156" t="str">
        <f>IF(ISBLANK(TableB[[#This Row],[BEDS Code]]),"",TableB[[#This Row],[BEDS Code]])</f>
        <v>331900010345</v>
      </c>
      <c r="B274" s="134" t="str">
        <f>IF(ISBLANK(TableB[[#This Row],[School Name]]),"",TableB[[#This Row],[School Name]])</f>
        <v>P.S. 345 Patrolman Robert Bolden</v>
      </c>
      <c r="C274" s="156" t="str">
        <f>IF(ISBLANK(TableB[[#This Row],[Local School Code]]),"",TableB[[#This Row],[Local School Code]])</f>
        <v>K345</v>
      </c>
      <c r="D274" s="132">
        <v>3385007</v>
      </c>
      <c r="E274" s="132">
        <v>2512248</v>
      </c>
      <c r="F274" s="65">
        <f>IFERROR(SUM(TableC[[#This Row],[Classroom Teachers]:[All Other Salaries]])*'Part-A'!$C$92,0)</f>
        <v>3590573.2405898287</v>
      </c>
      <c r="G274" s="16">
        <v>0</v>
      </c>
      <c r="H274" s="16">
        <v>126309</v>
      </c>
      <c r="I274" s="133">
        <f t="shared" si="15"/>
        <v>9614137.2405898292</v>
      </c>
      <c r="J274" s="132">
        <v>5971431.4121737871</v>
      </c>
      <c r="K274" s="132">
        <v>497304.80590304569</v>
      </c>
      <c r="L274" s="132">
        <v>2320202.2056067474</v>
      </c>
      <c r="M274" s="132">
        <v>0</v>
      </c>
      <c r="N274" s="132">
        <v>662429.9610209252</v>
      </c>
      <c r="O274" s="132">
        <v>3127</v>
      </c>
      <c r="P274" s="132">
        <v>159641.8558853241</v>
      </c>
      <c r="Q274" s="133">
        <f t="shared" si="16"/>
        <v>9614137.240589831</v>
      </c>
      <c r="R274" s="132">
        <v>8697666.240589831</v>
      </c>
      <c r="S274" s="132">
        <v>916471</v>
      </c>
      <c r="T274" s="133">
        <f>SUM(TableC[[#This Row],[State &amp; Local Funding]:[Federal 
Funding]])</f>
        <v>9614137.240589831</v>
      </c>
      <c r="U274" s="121">
        <f>IFERROR(TableC[[#This Row],[State &amp; Local Funding]]/SUM(TableB[[#This Row],[K-12 Enrollment]:[Pre-K
Enrollment]]),"")</f>
        <v>17571.042910282486</v>
      </c>
      <c r="V274" s="121">
        <f>IFERROR(TableC[[#This Row],[Federal 
Funding]]/SUM(TableB[[#This Row],[K-12 Enrollment]:[Pre-K
Enrollment]]),"")</f>
        <v>1851.4565656565655</v>
      </c>
      <c r="W274" s="65">
        <f>IFERROR(CentralCostperPupil*SUM(TableB[[#This Row],[K-12 Enrollment]:[Pre-K
Enrollment]]),"")</f>
        <v>3303629.7846848192</v>
      </c>
      <c r="X274" s="65">
        <f t="shared" si="17"/>
        <v>12917767.025274649</v>
      </c>
      <c r="Y274" s="131">
        <f>IFERROR(TableC[[#This Row],[Total School Allocation w/ Central District Costs]]/SUM(TableB[[#This Row],[K-12 Enrollment]:[Pre-K
Enrollment]]),"")</f>
        <v>26096.499040958886</v>
      </c>
    </row>
    <row r="275" spans="1:25" s="3" customFormat="1" ht="15" x14ac:dyDescent="0.3">
      <c r="A275" s="156" t="str">
        <f>IF(ISBLANK(TableB[[#This Row],[BEDS Code]]),"",TableB[[#This Row],[BEDS Code]])</f>
        <v>331900010346</v>
      </c>
      <c r="B275" s="134" t="str">
        <f>IF(ISBLANK(TableB[[#This Row],[School Name]]),"",TableB[[#This Row],[School Name]])</f>
        <v>P.S. 346 Abe Stark</v>
      </c>
      <c r="C275" s="156" t="str">
        <f>IF(ISBLANK(TableB[[#This Row],[Local School Code]]),"",TableB[[#This Row],[Local School Code]])</f>
        <v>K346</v>
      </c>
      <c r="D275" s="132">
        <v>4506122</v>
      </c>
      <c r="E275" s="132">
        <v>2518236</v>
      </c>
      <c r="F275" s="65">
        <f>IFERROR(SUM(TableC[[#This Row],[Classroom Teachers]:[All Other Salaries]])*'Part-A'!$C$92,0)</f>
        <v>4276815.5467455769</v>
      </c>
      <c r="G275" s="16">
        <v>0</v>
      </c>
      <c r="H275" s="16">
        <v>122116</v>
      </c>
      <c r="I275" s="133">
        <f t="shared" si="15"/>
        <v>11423289.546745576</v>
      </c>
      <c r="J275" s="132">
        <v>4790000.1781299347</v>
      </c>
      <c r="K275" s="132">
        <v>716664.16665005439</v>
      </c>
      <c r="L275" s="132">
        <v>5032347.3073491864</v>
      </c>
      <c r="M275" s="132">
        <v>15925.870370001208</v>
      </c>
      <c r="N275" s="132">
        <v>705346.16836107476</v>
      </c>
      <c r="O275" s="132">
        <v>3364</v>
      </c>
      <c r="P275" s="132">
        <v>159641.8558853241</v>
      </c>
      <c r="Q275" s="133">
        <f t="shared" si="16"/>
        <v>11423289.546745576</v>
      </c>
      <c r="R275" s="132">
        <v>10541032.546745576</v>
      </c>
      <c r="S275" s="132">
        <v>882257</v>
      </c>
      <c r="T275" s="133">
        <f>SUM(TableC[[#This Row],[State &amp; Local Funding]:[Federal 
Funding]])</f>
        <v>11423289.546745576</v>
      </c>
      <c r="U275" s="121">
        <f>IFERROR(TableC[[#This Row],[State &amp; Local Funding]]/SUM(TableB[[#This Row],[K-12 Enrollment]:[Pre-K
Enrollment]]),"")</f>
        <v>19448.399532740914</v>
      </c>
      <c r="V275" s="121">
        <f>IFERROR(TableC[[#This Row],[Federal 
Funding]]/SUM(TableB[[#This Row],[K-12 Enrollment]:[Pre-K
Enrollment]]),"")</f>
        <v>1627.780442804428</v>
      </c>
      <c r="W275" s="65">
        <f>IFERROR(CentralCostperPupil*SUM(TableB[[#This Row],[K-12 Enrollment]:[Pre-K
Enrollment]]),"")</f>
        <v>3617307.7642407515</v>
      </c>
      <c r="X275" s="65">
        <f t="shared" si="17"/>
        <v>15040597.310986327</v>
      </c>
      <c r="Y275" s="131">
        <f>IFERROR(TableC[[#This Row],[Total School Allocation w/ Central District Costs]]/SUM(TableB[[#This Row],[K-12 Enrollment]:[Pre-K
Enrollment]]),"")</f>
        <v>27750.179540565179</v>
      </c>
    </row>
    <row r="276" spans="1:25" s="3" customFormat="1" ht="15" x14ac:dyDescent="0.3">
      <c r="A276" s="156" t="str">
        <f>IF(ISBLANK(TableB[[#This Row],[BEDS Code]]),"",TableB[[#This Row],[BEDS Code]])</f>
        <v>333200010347</v>
      </c>
      <c r="B276" s="134" t="str">
        <f>IF(ISBLANK(TableB[[#This Row],[School Name]]),"",TableB[[#This Row],[School Name]])</f>
        <v>I.S. 347 School of Humanities</v>
      </c>
      <c r="C276" s="156" t="str">
        <f>IF(ISBLANK(TableB[[#This Row],[Local School Code]]),"",TableB[[#This Row],[Local School Code]])</f>
        <v>K347</v>
      </c>
      <c r="D276" s="132">
        <v>2384643</v>
      </c>
      <c r="E276" s="132">
        <v>1597983</v>
      </c>
      <c r="F276" s="65">
        <f>IFERROR(SUM(TableC[[#This Row],[Classroom Teachers]:[All Other Salaries]])*'Part-A'!$C$92,0)</f>
        <v>2424841.7853522203</v>
      </c>
      <c r="G276" s="16">
        <v>0</v>
      </c>
      <c r="H276" s="16">
        <v>24847</v>
      </c>
      <c r="I276" s="133">
        <f t="shared" si="15"/>
        <v>6432314.7853522208</v>
      </c>
      <c r="J276" s="132">
        <v>3410710.8207139187</v>
      </c>
      <c r="K276" s="132">
        <v>0</v>
      </c>
      <c r="L276" s="132">
        <v>2201727.7316678055</v>
      </c>
      <c r="M276" s="132">
        <v>0</v>
      </c>
      <c r="N276" s="132">
        <v>687479.83349650633</v>
      </c>
      <c r="O276" s="132">
        <v>1944</v>
      </c>
      <c r="P276" s="132">
        <v>130452.39947399012</v>
      </c>
      <c r="Q276" s="133">
        <f t="shared" si="16"/>
        <v>6432314.7853522208</v>
      </c>
      <c r="R276" s="132">
        <v>5995044.7853522208</v>
      </c>
      <c r="S276" s="132">
        <v>437270</v>
      </c>
      <c r="T276" s="133">
        <f>SUM(TableC[[#This Row],[State &amp; Local Funding]:[Federal 
Funding]])</f>
        <v>6432314.7853522208</v>
      </c>
      <c r="U276" s="121">
        <f>IFERROR(TableC[[#This Row],[State &amp; Local Funding]]/SUM(TableB[[#This Row],[K-12 Enrollment]:[Pre-K
Enrollment]]),"")</f>
        <v>19591.649625334056</v>
      </c>
      <c r="V276" s="121">
        <f>IFERROR(TableC[[#This Row],[Federal 
Funding]]/SUM(TableB[[#This Row],[K-12 Enrollment]:[Pre-K
Enrollment]]),"")</f>
        <v>1428.9869281045751</v>
      </c>
      <c r="W276" s="65">
        <f>IFERROR(CentralCostperPupil*SUM(TableB[[#This Row],[K-12 Enrollment]:[Pre-K
Enrollment]]),"")</f>
        <v>2042243.8668960701</v>
      </c>
      <c r="X276" s="65">
        <f t="shared" si="17"/>
        <v>8474558.6522482913</v>
      </c>
      <c r="Y276" s="131">
        <f>IFERROR(TableC[[#This Row],[Total School Allocation w/ Central District Costs]]/SUM(TableB[[#This Row],[K-12 Enrollment]:[Pre-K
Enrollment]]),"")</f>
        <v>27694.636118458468</v>
      </c>
    </row>
    <row r="277" spans="1:25" s="3" customFormat="1" ht="15" x14ac:dyDescent="0.3">
      <c r="A277" s="156" t="str">
        <f>IF(ISBLANK(TableB[[#This Row],[BEDS Code]]),"",TableB[[#This Row],[BEDS Code]])</f>
        <v>332100011348</v>
      </c>
      <c r="B277" s="134" t="str">
        <f>IF(ISBLANK(TableB[[#This Row],[School Name]]),"",TableB[[#This Row],[School Name]])</f>
        <v>High School of Sports Management</v>
      </c>
      <c r="C277" s="156" t="str">
        <f>IF(ISBLANK(TableB[[#This Row],[Local School Code]]),"",TableB[[#This Row],[Local School Code]])</f>
        <v>K348</v>
      </c>
      <c r="D277" s="132">
        <v>1337517</v>
      </c>
      <c r="E277" s="132">
        <v>1039094</v>
      </c>
      <c r="F277" s="65">
        <f>IFERROR(SUM(TableC[[#This Row],[Classroom Teachers]:[All Other Salaries]])*'Part-A'!$C$92,0)</f>
        <v>1447011.5095737649</v>
      </c>
      <c r="G277" s="16">
        <v>0</v>
      </c>
      <c r="H277" s="16">
        <v>189434</v>
      </c>
      <c r="I277" s="133">
        <f t="shared" si="15"/>
        <v>4013056.5095737651</v>
      </c>
      <c r="J277" s="132">
        <v>2992636.3193753604</v>
      </c>
      <c r="K277" s="132">
        <v>0</v>
      </c>
      <c r="L277" s="132">
        <v>415132.85773116362</v>
      </c>
      <c r="M277" s="132">
        <v>0</v>
      </c>
      <c r="N277" s="132">
        <v>462047.0697663562</v>
      </c>
      <c r="O277" s="132">
        <v>1439</v>
      </c>
      <c r="P277" s="132">
        <v>141801.26270088478</v>
      </c>
      <c r="Q277" s="133">
        <f t="shared" si="16"/>
        <v>4013056.5095737646</v>
      </c>
      <c r="R277" s="132">
        <v>3820641.5095737646</v>
      </c>
      <c r="S277" s="132">
        <v>192415</v>
      </c>
      <c r="T277" s="133">
        <f>SUM(TableC[[#This Row],[State &amp; Local Funding]:[Federal 
Funding]])</f>
        <v>4013056.5095737646</v>
      </c>
      <c r="U277" s="121">
        <f>IFERROR(TableC[[#This Row],[State &amp; Local Funding]]/SUM(TableB[[#This Row],[K-12 Enrollment]:[Pre-K
Enrollment]]),"")</f>
        <v>17525.878484283323</v>
      </c>
      <c r="V277" s="121">
        <f>IFERROR(TableC[[#This Row],[Federal 
Funding]]/SUM(TableB[[#This Row],[K-12 Enrollment]:[Pre-K
Enrollment]]),"")</f>
        <v>882.63761467889913</v>
      </c>
      <c r="W277" s="65">
        <f>IFERROR(CentralCostperPupil*SUM(TableB[[#This Row],[K-12 Enrollment]:[Pre-K
Enrollment]]),"")</f>
        <v>1454931.9051743245</v>
      </c>
      <c r="X277" s="65">
        <f t="shared" si="17"/>
        <v>5467988.4147480894</v>
      </c>
      <c r="Y277" s="131">
        <f>IFERROR(TableC[[#This Row],[Total School Allocation w/ Central District Costs]]/SUM(TableB[[#This Row],[K-12 Enrollment]:[Pre-K
Enrollment]]),"")</f>
        <v>25082.51566398206</v>
      </c>
    </row>
    <row r="278" spans="1:25" s="3" customFormat="1" ht="15" x14ac:dyDescent="0.3">
      <c r="A278" s="156" t="str">
        <f>IF(ISBLANK(TableB[[#This Row],[BEDS Code]]),"",TableB[[#This Row],[BEDS Code]])</f>
        <v>333200010349</v>
      </c>
      <c r="B278" s="134" t="str">
        <f>IF(ISBLANK(TableB[[#This Row],[School Name]]),"",TableB[[#This Row],[School Name]])</f>
        <v>I.S. 349 Math, Science &amp; Tech.</v>
      </c>
      <c r="C278" s="156" t="str">
        <f>IF(ISBLANK(TableB[[#This Row],[Local School Code]]),"",TableB[[#This Row],[Local School Code]])</f>
        <v>K349</v>
      </c>
      <c r="D278" s="132">
        <v>2733000</v>
      </c>
      <c r="E278" s="132">
        <v>1452230</v>
      </c>
      <c r="F278" s="65">
        <f>IFERROR(SUM(TableC[[#This Row],[Classroom Teachers]:[All Other Salaries]])*'Part-A'!$C$92,0)</f>
        <v>2548198.2454063403</v>
      </c>
      <c r="G278" s="16">
        <v>0</v>
      </c>
      <c r="H278" s="16">
        <v>92677</v>
      </c>
      <c r="I278" s="133">
        <f t="shared" si="15"/>
        <v>6826105.2454063408</v>
      </c>
      <c r="J278" s="132">
        <v>5027483.3708740547</v>
      </c>
      <c r="K278" s="132">
        <v>0</v>
      </c>
      <c r="L278" s="132">
        <v>1204224.7558270765</v>
      </c>
      <c r="M278" s="132">
        <v>0</v>
      </c>
      <c r="N278" s="132">
        <v>487248.17461269558</v>
      </c>
      <c r="O278" s="132">
        <v>1925</v>
      </c>
      <c r="P278" s="132">
        <v>105223.94409251364</v>
      </c>
      <c r="Q278" s="133">
        <f t="shared" si="16"/>
        <v>6826105.2454063408</v>
      </c>
      <c r="R278" s="132">
        <v>6529329.2454063408</v>
      </c>
      <c r="S278" s="132">
        <v>296776</v>
      </c>
      <c r="T278" s="133">
        <f>SUM(TableC[[#This Row],[State &amp; Local Funding]:[Federal 
Funding]])</f>
        <v>6826105.2454063408</v>
      </c>
      <c r="U278" s="121">
        <f>IFERROR(TableC[[#This Row],[State &amp; Local Funding]]/SUM(TableB[[#This Row],[K-12 Enrollment]:[Pre-K
Enrollment]]),"")</f>
        <v>18708.679786264587</v>
      </c>
      <c r="V278" s="121">
        <f>IFERROR(TableC[[#This Row],[Federal 
Funding]]/SUM(TableB[[#This Row],[K-12 Enrollment]:[Pre-K
Enrollment]]),"")</f>
        <v>850.3610315186246</v>
      </c>
      <c r="W278" s="65">
        <f>IFERROR(CentralCostperPupil*SUM(TableB[[#This Row],[K-12 Enrollment]:[Pre-K
Enrollment]]),"")</f>
        <v>2329225.848191923</v>
      </c>
      <c r="X278" s="65">
        <f t="shared" si="17"/>
        <v>9155331.0935982633</v>
      </c>
      <c r="Y278" s="131">
        <f>IFERROR(TableC[[#This Row],[Total School Allocation w/ Central District Costs]]/SUM(TableB[[#This Row],[K-12 Enrollment]:[Pre-K
Enrollment]]),"")</f>
        <v>26233.040382803047</v>
      </c>
    </row>
    <row r="279" spans="1:25" s="3" customFormat="1" ht="15" x14ac:dyDescent="0.3">
      <c r="A279" s="156" t="str">
        <f>IF(ISBLANK(TableB[[#This Row],[BEDS Code]]),"",TableB[[#This Row],[BEDS Code]])</f>
        <v>331300011350</v>
      </c>
      <c r="B279" s="134" t="str">
        <f>IF(ISBLANK(TableB[[#This Row],[School Name]]),"",TableB[[#This Row],[School Name]])</f>
        <v>Urban Assembly School for Music and Art</v>
      </c>
      <c r="C279" s="156" t="str">
        <f>IF(ISBLANK(TableB[[#This Row],[Local School Code]]),"",TableB[[#This Row],[Local School Code]])</f>
        <v>K350</v>
      </c>
      <c r="D279" s="132">
        <v>853176</v>
      </c>
      <c r="E279" s="132">
        <v>1308215</v>
      </c>
      <c r="F279" s="65">
        <f>IFERROR(SUM(TableC[[#This Row],[Classroom Teachers]:[All Other Salaries]])*'Part-A'!$C$92,0)</f>
        <v>1315973.7347378891</v>
      </c>
      <c r="G279" s="16">
        <v>0</v>
      </c>
      <c r="H279" s="16">
        <v>75393</v>
      </c>
      <c r="I279" s="133">
        <f t="shared" si="15"/>
        <v>3552757.7347378889</v>
      </c>
      <c r="J279" s="132">
        <v>2204327.6505294023</v>
      </c>
      <c r="K279" s="132">
        <v>0</v>
      </c>
      <c r="L279" s="132">
        <v>529026.92146214272</v>
      </c>
      <c r="M279" s="132">
        <v>0</v>
      </c>
      <c r="N279" s="132">
        <v>696445.98245645594</v>
      </c>
      <c r="O279" s="132">
        <v>1302</v>
      </c>
      <c r="P279" s="132">
        <v>121655.18028988749</v>
      </c>
      <c r="Q279" s="133">
        <f t="shared" si="16"/>
        <v>3552757.7347378884</v>
      </c>
      <c r="R279" s="132">
        <v>3277525.7347378884</v>
      </c>
      <c r="S279" s="132">
        <v>275232</v>
      </c>
      <c r="T279" s="133">
        <f>SUM(TableC[[#This Row],[State &amp; Local Funding]:[Federal 
Funding]])</f>
        <v>3552757.7347378884</v>
      </c>
      <c r="U279" s="121">
        <f>IFERROR(TableC[[#This Row],[State &amp; Local Funding]]/SUM(TableB[[#This Row],[K-12 Enrollment]:[Pre-K
Enrollment]]),"")</f>
        <v>17433.647525201533</v>
      </c>
      <c r="V279" s="121">
        <f>IFERROR(TableC[[#This Row],[Federal 
Funding]]/SUM(TableB[[#This Row],[K-12 Enrollment]:[Pre-K
Enrollment]]),"")</f>
        <v>1464</v>
      </c>
      <c r="W279" s="65">
        <f>IFERROR(CentralCostperPupil*SUM(TableB[[#This Row],[K-12 Enrollment]:[Pre-K
Enrollment]]),"")</f>
        <v>1254711.9182237294</v>
      </c>
      <c r="X279" s="65">
        <f t="shared" si="17"/>
        <v>4807469.6529616173</v>
      </c>
      <c r="Y279" s="131">
        <f>IFERROR(TableC[[#This Row],[Total School Allocation w/ Central District Costs]]/SUM(TableB[[#This Row],[K-12 Enrollment]:[Pre-K
Enrollment]]),"")</f>
        <v>25571.64709022137</v>
      </c>
    </row>
    <row r="280" spans="1:25" s="3" customFormat="1" ht="15" x14ac:dyDescent="0.3">
      <c r="A280" s="156" t="str">
        <f>IF(ISBLANK(TableB[[#This Row],[BEDS Code]]),"",TableB[[#This Row],[BEDS Code]])</f>
        <v>331300010351</v>
      </c>
      <c r="B280" s="134" t="str">
        <f>IF(ISBLANK(TableB[[#This Row],[School Name]]),"",TableB[[#This Row],[School Name]])</f>
        <v>The Urban Assembly Unison School</v>
      </c>
      <c r="C280" s="156" t="str">
        <f>IF(ISBLANK(TableB[[#This Row],[Local School Code]]),"",TableB[[#This Row],[Local School Code]])</f>
        <v>K351</v>
      </c>
      <c r="D280" s="132">
        <v>1418004</v>
      </c>
      <c r="E280" s="132">
        <v>759501</v>
      </c>
      <c r="F280" s="65">
        <f>IFERROR(SUM(TableC[[#This Row],[Classroom Teachers]:[All Other Salaries]])*'Part-A'!$C$92,0)</f>
        <v>1325784.824337858</v>
      </c>
      <c r="G280" s="16">
        <v>0</v>
      </c>
      <c r="H280" s="16">
        <v>58715</v>
      </c>
      <c r="I280" s="133">
        <f t="shared" si="15"/>
        <v>3562004.8243378578</v>
      </c>
      <c r="J280" s="132">
        <v>2408694.8159558726</v>
      </c>
      <c r="K280" s="132">
        <v>0</v>
      </c>
      <c r="L280" s="132">
        <v>605605.20213604858</v>
      </c>
      <c r="M280" s="132">
        <v>0</v>
      </c>
      <c r="N280" s="132">
        <v>446318.90320750698</v>
      </c>
      <c r="O280" s="132">
        <v>966</v>
      </c>
      <c r="P280" s="132">
        <v>100419.90303842979</v>
      </c>
      <c r="Q280" s="133">
        <f t="shared" si="16"/>
        <v>3562004.8243378578</v>
      </c>
      <c r="R280" s="132">
        <v>3340535.8243378578</v>
      </c>
      <c r="S280" s="132">
        <v>221469</v>
      </c>
      <c r="T280" s="133">
        <f>SUM(TableC[[#This Row],[State &amp; Local Funding]:[Federal 
Funding]])</f>
        <v>3562004.8243378578</v>
      </c>
      <c r="U280" s="121">
        <f>IFERROR(TableC[[#This Row],[State &amp; Local Funding]]/SUM(TableB[[#This Row],[K-12 Enrollment]:[Pre-K
Enrollment]]),"")</f>
        <v>20369.120880108891</v>
      </c>
      <c r="V280" s="121">
        <f>IFERROR(TableC[[#This Row],[Federal 
Funding]]/SUM(TableB[[#This Row],[K-12 Enrollment]:[Pre-K
Enrollment]]),"")</f>
        <v>1350.4207317073171</v>
      </c>
      <c r="W280" s="65">
        <f>IFERROR(CentralCostperPupil*SUM(TableB[[#This Row],[K-12 Enrollment]:[Pre-K
Enrollment]]),"")</f>
        <v>1094535.9286632533</v>
      </c>
      <c r="X280" s="65">
        <f t="shared" si="17"/>
        <v>4656540.7530011106</v>
      </c>
      <c r="Y280" s="131">
        <f>IFERROR(TableC[[#This Row],[Total School Allocation w/ Central District Costs]]/SUM(TableB[[#This Row],[K-12 Enrollment]:[Pre-K
Enrollment]]),"")</f>
        <v>28393.541176836039</v>
      </c>
    </row>
    <row r="281" spans="1:25" s="3" customFormat="1" ht="15" x14ac:dyDescent="0.3">
      <c r="A281" s="156" t="str">
        <f>IF(ISBLANK(TableB[[#This Row],[BEDS Code]]),"",TableB[[#This Row],[BEDS Code]])</f>
        <v>331700010352</v>
      </c>
      <c r="B281" s="134" t="str">
        <f>IF(ISBLANK(TableB[[#This Row],[School Name]]),"",TableB[[#This Row],[School Name]])</f>
        <v>Ebbets Field Middle School</v>
      </c>
      <c r="C281" s="156" t="str">
        <f>IF(ISBLANK(TableB[[#This Row],[Local School Code]]),"",TableB[[#This Row],[Local School Code]])</f>
        <v>K352</v>
      </c>
      <c r="D281" s="132">
        <v>1494839</v>
      </c>
      <c r="E281" s="132">
        <v>1118577</v>
      </c>
      <c r="F281" s="65">
        <f>IFERROR(SUM(TableC[[#This Row],[Classroom Teachers]:[All Other Salaries]])*'Part-A'!$C$92,0)</f>
        <v>1591191.4197587364</v>
      </c>
      <c r="G281" s="16">
        <v>0</v>
      </c>
      <c r="H281" s="16">
        <v>72645</v>
      </c>
      <c r="I281" s="133">
        <f t="shared" si="15"/>
        <v>4277252.4197587362</v>
      </c>
      <c r="J281" s="132">
        <v>2363200.8927232763</v>
      </c>
      <c r="K281" s="132">
        <v>0</v>
      </c>
      <c r="L281" s="132">
        <v>1327257.1160038679</v>
      </c>
      <c r="M281" s="132">
        <v>0</v>
      </c>
      <c r="N281" s="132">
        <v>484308.7965129597</v>
      </c>
      <c r="O281" s="132">
        <v>1028</v>
      </c>
      <c r="P281" s="132">
        <v>101457.61451863211</v>
      </c>
      <c r="Q281" s="133">
        <f t="shared" si="16"/>
        <v>4277252.4197587362</v>
      </c>
      <c r="R281" s="132">
        <v>3928210.4197587362</v>
      </c>
      <c r="S281" s="132">
        <v>349042</v>
      </c>
      <c r="T281" s="133">
        <f>SUM(TableC[[#This Row],[State &amp; Local Funding]:[Federal 
Funding]])</f>
        <v>4277252.4197587362</v>
      </c>
      <c r="U281" s="121">
        <f>IFERROR(TableC[[#This Row],[State &amp; Local Funding]]/SUM(TableB[[#This Row],[K-12 Enrollment]:[Pre-K
Enrollment]]),"")</f>
        <v>25843.489603675895</v>
      </c>
      <c r="V281" s="121">
        <f>IFERROR(TableC[[#This Row],[Federal 
Funding]]/SUM(TableB[[#This Row],[K-12 Enrollment]:[Pre-K
Enrollment]]),"")</f>
        <v>2296.3289473684213</v>
      </c>
      <c r="W281" s="65">
        <f>IFERROR(CentralCostperPupil*SUM(TableB[[#This Row],[K-12 Enrollment]:[Pre-K
Enrollment]]),"")</f>
        <v>1014447.9338830152</v>
      </c>
      <c r="X281" s="65">
        <f t="shared" si="17"/>
        <v>5291700.3536417512</v>
      </c>
      <c r="Y281" s="131">
        <f>IFERROR(TableC[[#This Row],[Total School Allocation w/ Central District Costs]]/SUM(TableB[[#This Row],[K-12 Enrollment]:[Pre-K
Enrollment]]),"")</f>
        <v>34813.818116064154</v>
      </c>
    </row>
    <row r="282" spans="1:25" s="3" customFormat="1" ht="15" x14ac:dyDescent="0.3">
      <c r="A282" s="156" t="str">
        <f>IF(ISBLANK(TableB[[#This Row],[BEDS Code]]),"",TableB[[#This Row],[BEDS Code]])</f>
        <v>331700010353</v>
      </c>
      <c r="B282" s="134" t="str">
        <f>IF(ISBLANK(TableB[[#This Row],[School Name]]),"",TableB[[#This Row],[School Name]])</f>
        <v>Elijah Stroud Middle School</v>
      </c>
      <c r="C282" s="156" t="str">
        <f>IF(ISBLANK(TableB[[#This Row],[Local School Code]]),"",TableB[[#This Row],[Local School Code]])</f>
        <v>K353</v>
      </c>
      <c r="D282" s="132">
        <v>1067001</v>
      </c>
      <c r="E282" s="132">
        <v>937872</v>
      </c>
      <c r="F282" s="65">
        <f>IFERROR(SUM(TableC[[#This Row],[Classroom Teachers]:[All Other Salaries]])*'Part-A'!$C$92,0)</f>
        <v>1220676.9665854794</v>
      </c>
      <c r="G282" s="16">
        <v>0</v>
      </c>
      <c r="H282" s="16">
        <v>37459</v>
      </c>
      <c r="I282" s="133">
        <f t="shared" si="15"/>
        <v>3263008.9665854797</v>
      </c>
      <c r="J282" s="132">
        <v>1816855.4242900815</v>
      </c>
      <c r="K282" s="132">
        <v>0</v>
      </c>
      <c r="L282" s="132">
        <v>912972.12486195494</v>
      </c>
      <c r="M282" s="132">
        <v>0</v>
      </c>
      <c r="N282" s="132">
        <v>449565.57261378336</v>
      </c>
      <c r="O282" s="132">
        <v>903</v>
      </c>
      <c r="P282" s="132">
        <v>82712.844819659935</v>
      </c>
      <c r="Q282" s="133">
        <f t="shared" si="16"/>
        <v>3263008.9665854792</v>
      </c>
      <c r="R282" s="132">
        <v>3071358.9665854792</v>
      </c>
      <c r="S282" s="132">
        <v>191650</v>
      </c>
      <c r="T282" s="133">
        <f>SUM(TableC[[#This Row],[State &amp; Local Funding]:[Federal 
Funding]])</f>
        <v>3263008.9665854792</v>
      </c>
      <c r="U282" s="121">
        <f>IFERROR(TableC[[#This Row],[State &amp; Local Funding]]/SUM(TableB[[#This Row],[K-12 Enrollment]:[Pre-K
Enrollment]]),"")</f>
        <v>21036.705250585474</v>
      </c>
      <c r="V282" s="121">
        <f>IFERROR(TableC[[#This Row],[Federal 
Funding]]/SUM(TableB[[#This Row],[K-12 Enrollment]:[Pre-K
Enrollment]]),"")</f>
        <v>1312.6712328767123</v>
      </c>
      <c r="W282" s="65">
        <f>IFERROR(CentralCostperPupil*SUM(TableB[[#This Row],[K-12 Enrollment]:[Pre-K
Enrollment]]),"")</f>
        <v>974403.93649289617</v>
      </c>
      <c r="X282" s="65">
        <f t="shared" si="17"/>
        <v>4237412.9030783754</v>
      </c>
      <c r="Y282" s="131">
        <f>IFERROR(TableC[[#This Row],[Total School Allocation w/ Central District Costs]]/SUM(TableB[[#This Row],[K-12 Enrollment]:[Pre-K
Enrollment]]),"")</f>
        <v>29023.376048482023</v>
      </c>
    </row>
    <row r="283" spans="1:25" s="3" customFormat="1" ht="15" x14ac:dyDescent="0.3">
      <c r="A283" s="156" t="str">
        <f>IF(ISBLANK(TableB[[#This Row],[BEDS Code]]),"",TableB[[#This Row],[BEDS Code]])</f>
        <v>331700010354</v>
      </c>
      <c r="B283" s="134" t="str">
        <f>IF(ISBLANK(TableB[[#This Row],[School Name]]),"",TableB[[#This Row],[School Name]])</f>
        <v>The School of Integrated Learning</v>
      </c>
      <c r="C283" s="156" t="str">
        <f>IF(ISBLANK(TableB[[#This Row],[Local School Code]]),"",TableB[[#This Row],[Local School Code]])</f>
        <v>K354</v>
      </c>
      <c r="D283" s="132">
        <v>2188027</v>
      </c>
      <c r="E283" s="132">
        <v>1617810</v>
      </c>
      <c r="F283" s="65">
        <f>IFERROR(SUM(TableC[[#This Row],[Classroom Teachers]:[All Other Salaries]])*'Part-A'!$C$92,0)</f>
        <v>2317202.9173313128</v>
      </c>
      <c r="G283" s="16">
        <v>0</v>
      </c>
      <c r="H283" s="16">
        <v>42284</v>
      </c>
      <c r="I283" s="133">
        <f t="shared" si="15"/>
        <v>6165323.9173313128</v>
      </c>
      <c r="J283" s="132">
        <v>3676016.8131696717</v>
      </c>
      <c r="K283" s="132">
        <v>0</v>
      </c>
      <c r="L283" s="132">
        <v>1666155.9880328518</v>
      </c>
      <c r="M283" s="132">
        <v>0</v>
      </c>
      <c r="N283" s="132">
        <v>714217.39487554831</v>
      </c>
      <c r="O283" s="132">
        <v>1570</v>
      </c>
      <c r="P283" s="132">
        <v>107363.72125324087</v>
      </c>
      <c r="Q283" s="133">
        <f t="shared" si="16"/>
        <v>6165323.9173313119</v>
      </c>
      <c r="R283" s="132">
        <v>5685322.9173313119</v>
      </c>
      <c r="S283" s="132">
        <v>480001</v>
      </c>
      <c r="T283" s="133">
        <f>SUM(TableC[[#This Row],[State &amp; Local Funding]:[Federal 
Funding]])</f>
        <v>6165323.9173313119</v>
      </c>
      <c r="U283" s="121">
        <f>IFERROR(TableC[[#This Row],[State &amp; Local Funding]]/SUM(TableB[[#This Row],[K-12 Enrollment]:[Pre-K
Enrollment]]),"")</f>
        <v>16623.751220266993</v>
      </c>
      <c r="V283" s="121">
        <f>IFERROR(TableC[[#This Row],[Federal 
Funding]]/SUM(TableB[[#This Row],[K-12 Enrollment]:[Pre-K
Enrollment]]),"")</f>
        <v>1403.5116959064328</v>
      </c>
      <c r="W283" s="65">
        <f>IFERROR(CentralCostperPupil*SUM(TableB[[#This Row],[K-12 Enrollment]:[Pre-K
Enrollment]]),"")</f>
        <v>2282507.8512367844</v>
      </c>
      <c r="X283" s="65">
        <f t="shared" si="17"/>
        <v>8447831.7685680967</v>
      </c>
      <c r="Y283" s="131">
        <f>IFERROR(TableC[[#This Row],[Total School Allocation w/ Central District Costs]]/SUM(TableB[[#This Row],[K-12 Enrollment]:[Pre-K
Enrollment]]),"")</f>
        <v>24701.262481193266</v>
      </c>
    </row>
    <row r="284" spans="1:25" s="3" customFormat="1" ht="15" x14ac:dyDescent="0.3">
      <c r="A284" s="156" t="str">
        <f>IF(ISBLANK(TableB[[#This Row],[BEDS Code]]),"",TableB[[#This Row],[BEDS Code]])</f>
        <v>332200010361</v>
      </c>
      <c r="B284" s="134" t="str">
        <f>IF(ISBLANK(TableB[[#This Row],[School Name]]),"",TableB[[#This Row],[School Name]])</f>
        <v>P.S. 361 East Flatbush Early Childhood School</v>
      </c>
      <c r="C284" s="156" t="str">
        <f>IF(ISBLANK(TableB[[#This Row],[Local School Code]]),"",TableB[[#This Row],[Local School Code]])</f>
        <v>K361</v>
      </c>
      <c r="D284" s="132">
        <v>4725812</v>
      </c>
      <c r="E284" s="132">
        <v>3132267</v>
      </c>
      <c r="F284" s="65">
        <f>IFERROR(SUM(TableC[[#This Row],[Classroom Teachers]:[All Other Salaries]])*'Part-A'!$C$92,0)</f>
        <v>4784430.7529250272</v>
      </c>
      <c r="G284" s="16">
        <v>0</v>
      </c>
      <c r="H284" s="16">
        <v>98206</v>
      </c>
      <c r="I284" s="133">
        <f t="shared" si="15"/>
        <v>12740715.752925027</v>
      </c>
      <c r="J284" s="132">
        <v>6374636.6926580202</v>
      </c>
      <c r="K284" s="132">
        <v>679799.82828177046</v>
      </c>
      <c r="L284" s="132">
        <v>4885403.6113381013</v>
      </c>
      <c r="M284" s="132">
        <v>47427.894996402589</v>
      </c>
      <c r="N284" s="132">
        <v>670144.42078459961</v>
      </c>
      <c r="O284" s="132">
        <v>4286</v>
      </c>
      <c r="P284" s="132">
        <v>79017.304866133287</v>
      </c>
      <c r="Q284" s="133">
        <f t="shared" si="16"/>
        <v>12740715.752925027</v>
      </c>
      <c r="R284" s="132">
        <v>11930767.752925027</v>
      </c>
      <c r="S284" s="132">
        <v>809948</v>
      </c>
      <c r="T284" s="133">
        <f>SUM(TableC[[#This Row],[State &amp; Local Funding]:[Federal 
Funding]])</f>
        <v>12740715.752925027</v>
      </c>
      <c r="U284" s="121">
        <f>IFERROR(TableC[[#This Row],[State &amp; Local Funding]]/SUM(TableB[[#This Row],[K-12 Enrollment]:[Pre-K
Enrollment]]),"")</f>
        <v>17941.004139736884</v>
      </c>
      <c r="V284" s="121">
        <f>IFERROR(TableC[[#This Row],[Federal 
Funding]]/SUM(TableB[[#This Row],[K-12 Enrollment]:[Pre-K
Enrollment]]),"")</f>
        <v>1217.9669172932331</v>
      </c>
      <c r="W284" s="65">
        <f>IFERROR(CentralCostperPupil*SUM(TableB[[#This Row],[K-12 Enrollment]:[Pre-K
Enrollment]]),"")</f>
        <v>4438209.7107381914</v>
      </c>
      <c r="X284" s="65">
        <f t="shared" si="17"/>
        <v>17178925.46366322</v>
      </c>
      <c r="Y284" s="131">
        <f>IFERROR(TableC[[#This Row],[Total School Allocation w/ Central District Costs]]/SUM(TableB[[#This Row],[K-12 Enrollment]:[Pre-K
Enrollment]]),"")</f>
        <v>25832.970622049954</v>
      </c>
    </row>
    <row r="285" spans="1:25" s="3" customFormat="1" ht="15" x14ac:dyDescent="0.3">
      <c r="A285" s="156" t="str">
        <f>IF(ISBLANK(TableB[[#This Row],[BEDS Code]]),"",TableB[[#This Row],[BEDS Code]])</f>
        <v>332300010363</v>
      </c>
      <c r="B285" s="134" t="str">
        <f>IF(ISBLANK(TableB[[#This Row],[School Name]]),"",TableB[[#This Row],[School Name]])</f>
        <v>Brownsville Collaborative Middle School</v>
      </c>
      <c r="C285" s="156" t="str">
        <f>IF(ISBLANK(TableB[[#This Row],[Local School Code]]),"",TableB[[#This Row],[Local School Code]])</f>
        <v>K363</v>
      </c>
      <c r="D285" s="132">
        <v>1412361</v>
      </c>
      <c r="E285" s="132">
        <v>1618543</v>
      </c>
      <c r="F285" s="65">
        <f>IFERROR(SUM(TableC[[#This Row],[Classroom Teachers]:[All Other Salaries]])*'Part-A'!$C$92,0)</f>
        <v>1845381.0793660227</v>
      </c>
      <c r="G285" s="16">
        <v>0</v>
      </c>
      <c r="H285" s="16">
        <v>349082</v>
      </c>
      <c r="I285" s="133">
        <f t="shared" si="15"/>
        <v>5225367.0793660227</v>
      </c>
      <c r="J285" s="132">
        <v>4172868.6116133309</v>
      </c>
      <c r="K285" s="132">
        <v>0</v>
      </c>
      <c r="L285" s="132">
        <v>614254.40665940917</v>
      </c>
      <c r="M285" s="132">
        <v>0</v>
      </c>
      <c r="N285" s="132">
        <v>436500.06109328271</v>
      </c>
      <c r="O285" s="132">
        <v>1744</v>
      </c>
      <c r="P285" s="132">
        <v>0</v>
      </c>
      <c r="Q285" s="133">
        <f t="shared" si="16"/>
        <v>5225367.0793660227</v>
      </c>
      <c r="R285" s="132">
        <v>4973961.0793660227</v>
      </c>
      <c r="S285" s="132">
        <v>251406</v>
      </c>
      <c r="T285" s="133">
        <f>SUM(TableC[[#This Row],[State &amp; Local Funding]:[Federal 
Funding]])</f>
        <v>5225367.0793660227</v>
      </c>
      <c r="U285" s="121">
        <f>IFERROR(TableC[[#This Row],[State &amp; Local Funding]]/SUM(TableB[[#This Row],[K-12 Enrollment]:[Pre-K
Enrollment]]),"")</f>
        <v>15840.640380146569</v>
      </c>
      <c r="V285" s="121">
        <f>IFERROR(TableC[[#This Row],[Federal 
Funding]]/SUM(TableB[[#This Row],[K-12 Enrollment]:[Pre-K
Enrollment]]),"")</f>
        <v>800.656050955414</v>
      </c>
      <c r="W285" s="65">
        <f>IFERROR(CentralCostperPupil*SUM(TableB[[#This Row],[K-12 Enrollment]:[Pre-K
Enrollment]]),"")</f>
        <v>2095635.8634162289</v>
      </c>
      <c r="X285" s="65">
        <f t="shared" si="17"/>
        <v>7321002.9427822512</v>
      </c>
      <c r="Y285" s="131">
        <f>IFERROR(TableC[[#This Row],[Total School Allocation w/ Central District Costs]]/SUM(TableB[[#This Row],[K-12 Enrollment]:[Pre-K
Enrollment]]),"")</f>
        <v>23315.295996121818</v>
      </c>
    </row>
    <row r="286" spans="1:25" s="3" customFormat="1" ht="15" x14ac:dyDescent="0.3">
      <c r="A286" s="156" t="str">
        <f>IF(ISBLANK(TableB[[#This Row],[BEDS Code]]),"",TableB[[#This Row],[BEDS Code]])</f>
        <v>331900010364</v>
      </c>
      <c r="B286" s="134" t="str">
        <f>IF(ISBLANK(TableB[[#This Row],[School Name]]),"",TableB[[#This Row],[School Name]])</f>
        <v>I.S. 364 Gateway</v>
      </c>
      <c r="C286" s="156" t="str">
        <f>IF(ISBLANK(TableB[[#This Row],[Local School Code]]),"",TableB[[#This Row],[Local School Code]])</f>
        <v>K364</v>
      </c>
      <c r="D286" s="132">
        <v>2462133</v>
      </c>
      <c r="E286" s="132">
        <v>999979</v>
      </c>
      <c r="F286" s="65">
        <f>IFERROR(SUM(TableC[[#This Row],[Classroom Teachers]:[All Other Salaries]])*'Part-A'!$C$92,0)</f>
        <v>2107924.2296839687</v>
      </c>
      <c r="G286" s="16">
        <v>0</v>
      </c>
      <c r="H286" s="16">
        <v>136944</v>
      </c>
      <c r="I286" s="133">
        <f t="shared" si="15"/>
        <v>5706980.2296839692</v>
      </c>
      <c r="J286" s="132">
        <v>3604704.4777306751</v>
      </c>
      <c r="K286" s="132">
        <v>0</v>
      </c>
      <c r="L286" s="132">
        <v>1501478.4159722824</v>
      </c>
      <c r="M286" s="132">
        <v>0</v>
      </c>
      <c r="N286" s="132">
        <v>438974.48009568761</v>
      </c>
      <c r="O286" s="132">
        <v>2181</v>
      </c>
      <c r="P286" s="132">
        <v>159641.8558853241</v>
      </c>
      <c r="Q286" s="133">
        <f t="shared" si="16"/>
        <v>5706980.2296839692</v>
      </c>
      <c r="R286" s="132">
        <v>5404182.2296839692</v>
      </c>
      <c r="S286" s="132">
        <v>302798</v>
      </c>
      <c r="T286" s="133">
        <f>SUM(TableC[[#This Row],[State &amp; Local Funding]:[Federal 
Funding]])</f>
        <v>5706980.2296839692</v>
      </c>
      <c r="U286" s="121">
        <f>IFERROR(TableC[[#This Row],[State &amp; Local Funding]]/SUM(TableB[[#This Row],[K-12 Enrollment]:[Pre-K
Enrollment]]),"")</f>
        <v>15011.617304677693</v>
      </c>
      <c r="V286" s="121">
        <f>IFERROR(TableC[[#This Row],[Federal 
Funding]]/SUM(TableB[[#This Row],[K-12 Enrollment]:[Pre-K
Enrollment]]),"")</f>
        <v>841.10555555555561</v>
      </c>
      <c r="W286" s="65">
        <f>IFERROR(CentralCostperPupil*SUM(TableB[[#This Row],[K-12 Enrollment]:[Pre-K
Enrollment]]),"")</f>
        <v>2402639.8434071415</v>
      </c>
      <c r="X286" s="65">
        <f t="shared" si="17"/>
        <v>8109620.0730911102</v>
      </c>
      <c r="Y286" s="131">
        <f>IFERROR(TableC[[#This Row],[Total School Allocation w/ Central District Costs]]/SUM(TableB[[#This Row],[K-12 Enrollment]:[Pre-K
Enrollment]]),"")</f>
        <v>22526.722425253083</v>
      </c>
    </row>
    <row r="287" spans="1:25" s="3" customFormat="1" ht="15" x14ac:dyDescent="0.3">
      <c r="A287" s="156" t="str">
        <f>IF(ISBLANK(TableB[[#This Row],[BEDS Code]]),"",TableB[[#This Row],[BEDS Code]])</f>
        <v>331800010366</v>
      </c>
      <c r="B287" s="134" t="str">
        <f>IF(ISBLANK(TableB[[#This Row],[School Name]]),"",TableB[[#This Row],[School Name]])</f>
        <v>The Science and Medicine Middle School</v>
      </c>
      <c r="C287" s="156" t="str">
        <f>IF(ISBLANK(TableB[[#This Row],[Local School Code]]),"",TableB[[#This Row],[Local School Code]])</f>
        <v>K366</v>
      </c>
      <c r="D287" s="132">
        <v>2827793</v>
      </c>
      <c r="E287" s="132">
        <v>1265811</v>
      </c>
      <c r="F287" s="65">
        <f>IFERROR(SUM(TableC[[#This Row],[Classroom Teachers]:[All Other Salaries]])*'Part-A'!$C$92,0)</f>
        <v>2492411.2964373231</v>
      </c>
      <c r="G287" s="16">
        <v>0</v>
      </c>
      <c r="H287" s="16">
        <v>60566</v>
      </c>
      <c r="I287" s="133">
        <f t="shared" si="15"/>
        <v>6646581.2964373231</v>
      </c>
      <c r="J287" s="132">
        <v>4313690.9058043994</v>
      </c>
      <c r="K287" s="132">
        <v>0</v>
      </c>
      <c r="L287" s="132">
        <v>1672626.8028752916</v>
      </c>
      <c r="M287" s="132">
        <v>0</v>
      </c>
      <c r="N287" s="132">
        <v>443215.42189694848</v>
      </c>
      <c r="O287" s="132">
        <v>2480</v>
      </c>
      <c r="P287" s="132">
        <v>214568.16586068325</v>
      </c>
      <c r="Q287" s="133">
        <f t="shared" si="16"/>
        <v>6646581.2964373231</v>
      </c>
      <c r="R287" s="132">
        <v>6284597.2964373231</v>
      </c>
      <c r="S287" s="132">
        <v>361984</v>
      </c>
      <c r="T287" s="133">
        <f>SUM(TableC[[#This Row],[State &amp; Local Funding]:[Federal 
Funding]])</f>
        <v>6646581.2964373231</v>
      </c>
      <c r="U287" s="121">
        <f>IFERROR(TableC[[#This Row],[State &amp; Local Funding]]/SUM(TableB[[#This Row],[K-12 Enrollment]:[Pre-K
Enrollment]]),"")</f>
        <v>16155.777111664069</v>
      </c>
      <c r="V287" s="121">
        <f>IFERROR(TableC[[#This Row],[Federal 
Funding]]/SUM(TableB[[#This Row],[K-12 Enrollment]:[Pre-K
Enrollment]]),"")</f>
        <v>930.55012853470441</v>
      </c>
      <c r="W287" s="65">
        <f>IFERROR(CentralCostperPupil*SUM(TableB[[#This Row],[K-12 Enrollment]:[Pre-K
Enrollment]]),"")</f>
        <v>2596185.8307927167</v>
      </c>
      <c r="X287" s="65">
        <f t="shared" si="17"/>
        <v>9242767.1272300407</v>
      </c>
      <c r="Y287" s="131">
        <f>IFERROR(TableC[[#This Row],[Total School Allocation w/ Central District Costs]]/SUM(TableB[[#This Row],[K-12 Enrollment]:[Pre-K
Enrollment]]),"")</f>
        <v>23760.326805218614</v>
      </c>
    </row>
    <row r="288" spans="1:25" s="3" customFormat="1" ht="15" x14ac:dyDescent="0.3">
      <c r="A288" s="156" t="str">
        <f>IF(ISBLANK(TableB[[#This Row],[BEDS Code]]),"",TableB[[#This Row],[BEDS Code]])</f>
        <v>307500013368</v>
      </c>
      <c r="B288" s="134" t="str">
        <f>IF(ISBLANK(TableB[[#This Row],[School Name]]),"",TableB[[#This Row],[School Name]])</f>
        <v>P.S. 368</v>
      </c>
      <c r="C288" s="156" t="str">
        <f>IF(ISBLANK(TableB[[#This Row],[Local School Code]]),"",TableB[[#This Row],[Local School Code]])</f>
        <v>K368</v>
      </c>
      <c r="D288" s="132">
        <v>5009958</v>
      </c>
      <c r="E288" s="132">
        <v>6749084</v>
      </c>
      <c r="F288" s="65">
        <f>IFERROR(SUM(TableC[[#This Row],[Classroom Teachers]:[All Other Salaries]])*'Part-A'!$C$92,0)</f>
        <v>7159551.6117535867</v>
      </c>
      <c r="G288" s="16">
        <v>0</v>
      </c>
      <c r="H288" s="16">
        <v>137128</v>
      </c>
      <c r="I288" s="133">
        <f t="shared" si="15"/>
        <v>19055721.611753587</v>
      </c>
      <c r="J288" s="132">
        <v>0</v>
      </c>
      <c r="K288" s="132">
        <v>0</v>
      </c>
      <c r="L288" s="132">
        <v>18100795.374846306</v>
      </c>
      <c r="M288" s="132">
        <v>0</v>
      </c>
      <c r="N288" s="132">
        <v>954926.23690728133</v>
      </c>
      <c r="O288" s="132">
        <v>0</v>
      </c>
      <c r="P288" s="132">
        <v>0</v>
      </c>
      <c r="Q288" s="133">
        <f t="shared" si="16"/>
        <v>19055721.611753587</v>
      </c>
      <c r="R288" s="132">
        <v>18853912.611753587</v>
      </c>
      <c r="S288" s="132">
        <v>201809</v>
      </c>
      <c r="T288" s="133">
        <f>SUM(TableC[[#This Row],[State &amp; Local Funding]:[Federal 
Funding]])</f>
        <v>19055721.611753587</v>
      </c>
      <c r="U288" s="121">
        <f>IFERROR(TableC[[#This Row],[State &amp; Local Funding]]/SUM(TableB[[#This Row],[K-12 Enrollment]:[Pre-K
Enrollment]]),"")</f>
        <v>78557.96921563994</v>
      </c>
      <c r="V288" s="121">
        <f>IFERROR(TableC[[#This Row],[Federal 
Funding]]/SUM(TableB[[#This Row],[K-12 Enrollment]:[Pre-K
Enrollment]]),"")</f>
        <v>840.87083333333328</v>
      </c>
      <c r="W288" s="65">
        <f>IFERROR(CentralCostperPupil*SUM(TableB[[#This Row],[K-12 Enrollment]:[Pre-K
Enrollment]]),"")</f>
        <v>1601759.8956047609</v>
      </c>
      <c r="X288" s="65">
        <f t="shared" si="17"/>
        <v>20657481.507358346</v>
      </c>
      <c r="Y288" s="131">
        <f>IFERROR(TableC[[#This Row],[Total School Allocation w/ Central District Costs]]/SUM(TableB[[#This Row],[K-12 Enrollment]:[Pre-K
Enrollment]]),"")</f>
        <v>86072.839613993114</v>
      </c>
    </row>
    <row r="289" spans="1:25" s="3" customFormat="1" ht="15" x14ac:dyDescent="0.3">
      <c r="A289" s="156" t="str">
        <f>IF(ISBLANK(TableB[[#This Row],[BEDS Code]]),"",TableB[[#This Row],[BEDS Code]])</f>
        <v>307500013369</v>
      </c>
      <c r="B289" s="134" t="str">
        <f>IF(ISBLANK(TableB[[#This Row],[School Name]]),"",TableB[[#This Row],[School Name]])</f>
        <v>P.S. K369 - Coy L. Cox School</v>
      </c>
      <c r="C289" s="156" t="str">
        <f>IF(ISBLANK(TableB[[#This Row],[Local School Code]]),"",TableB[[#This Row],[Local School Code]])</f>
        <v>K369</v>
      </c>
      <c r="D289" s="132">
        <v>9756234</v>
      </c>
      <c r="E289" s="132">
        <v>13197946</v>
      </c>
      <c r="F289" s="65">
        <f>IFERROR(SUM(TableC[[#This Row],[Classroom Teachers]:[All Other Salaries]])*'Part-A'!$C$92,0)</f>
        <v>13975767.449038956</v>
      </c>
      <c r="G289" s="16">
        <v>0</v>
      </c>
      <c r="H289" s="16">
        <v>267774</v>
      </c>
      <c r="I289" s="133">
        <f t="shared" si="15"/>
        <v>37197721.449038953</v>
      </c>
      <c r="J289" s="132">
        <v>0</v>
      </c>
      <c r="K289" s="132">
        <v>0</v>
      </c>
      <c r="L289" s="132">
        <v>35840554.109580137</v>
      </c>
      <c r="M289" s="132">
        <v>0</v>
      </c>
      <c r="N289" s="132">
        <v>1357167.3394588153</v>
      </c>
      <c r="O289" s="132">
        <v>0</v>
      </c>
      <c r="P289" s="132">
        <v>0</v>
      </c>
      <c r="Q289" s="133">
        <f t="shared" si="16"/>
        <v>37197721.449038953</v>
      </c>
      <c r="R289" s="132">
        <v>36949571.449038953</v>
      </c>
      <c r="S289" s="132">
        <v>248150</v>
      </c>
      <c r="T289" s="133">
        <f>SUM(TableC[[#This Row],[State &amp; Local Funding]:[Federal 
Funding]])</f>
        <v>37197721.449038953</v>
      </c>
      <c r="U289" s="121">
        <f>IFERROR(TableC[[#This Row],[State &amp; Local Funding]]/SUM(TableB[[#This Row],[K-12 Enrollment]:[Pre-K
Enrollment]]),"")</f>
        <v>57020.943594195916</v>
      </c>
      <c r="V289" s="121">
        <f>IFERROR(TableC[[#This Row],[Federal 
Funding]]/SUM(TableB[[#This Row],[K-12 Enrollment]:[Pre-K
Enrollment]]),"")</f>
        <v>382.94753086419752</v>
      </c>
      <c r="W289" s="65">
        <f>IFERROR(CentralCostperPupil*SUM(TableB[[#This Row],[K-12 Enrollment]:[Pre-K
Enrollment]]),"")</f>
        <v>4324751.7181328544</v>
      </c>
      <c r="X289" s="65">
        <f t="shared" si="17"/>
        <v>41522473.167171806</v>
      </c>
      <c r="Y289" s="131">
        <f>IFERROR(TableC[[#This Row],[Total School Allocation w/ Central District Costs]]/SUM(TableB[[#This Row],[K-12 Enrollment]:[Pre-K
Enrollment]]),"")</f>
        <v>64077.890690079948</v>
      </c>
    </row>
    <row r="290" spans="1:25" s="3" customFormat="1" ht="15" x14ac:dyDescent="0.3">
      <c r="A290" s="156" t="str">
        <f>IF(ISBLANK(TableB[[#This Row],[BEDS Code]]),"",TableB[[#This Row],[BEDS Code]])</f>
        <v>307500013370</v>
      </c>
      <c r="B290" s="134" t="str">
        <f>IF(ISBLANK(TableB[[#This Row],[School Name]]),"",TableB[[#This Row],[School Name]])</f>
        <v>P.S. 370</v>
      </c>
      <c r="C290" s="156" t="str">
        <f>IF(ISBLANK(TableB[[#This Row],[Local School Code]]),"",TableB[[#This Row],[Local School Code]])</f>
        <v>K370</v>
      </c>
      <c r="D290" s="132">
        <v>4751276</v>
      </c>
      <c r="E290" s="132">
        <v>7208876</v>
      </c>
      <c r="F290" s="65">
        <f>IFERROR(SUM(TableC[[#This Row],[Classroom Teachers]:[All Other Salaries]])*'Part-A'!$C$92,0)</f>
        <v>7281998.4424256571</v>
      </c>
      <c r="G290" s="16">
        <v>0</v>
      </c>
      <c r="H290" s="16">
        <v>95311</v>
      </c>
      <c r="I290" s="133">
        <f t="shared" si="15"/>
        <v>19337461.442425657</v>
      </c>
      <c r="J290" s="132">
        <v>0</v>
      </c>
      <c r="K290" s="132">
        <v>0</v>
      </c>
      <c r="L290" s="132">
        <v>18364511.202863015</v>
      </c>
      <c r="M290" s="132">
        <v>0</v>
      </c>
      <c r="N290" s="132">
        <v>972950.23956264008</v>
      </c>
      <c r="O290" s="132">
        <v>0</v>
      </c>
      <c r="P290" s="132">
        <v>0</v>
      </c>
      <c r="Q290" s="133">
        <f t="shared" si="16"/>
        <v>19337461.442425657</v>
      </c>
      <c r="R290" s="132">
        <v>19080930.442425657</v>
      </c>
      <c r="S290" s="132">
        <v>256531</v>
      </c>
      <c r="T290" s="133">
        <f>SUM(TableC[[#This Row],[State &amp; Local Funding]:[Federal 
Funding]])</f>
        <v>19337461.442425657</v>
      </c>
      <c r="U290" s="121">
        <f>IFERROR(TableC[[#This Row],[State &amp; Local Funding]]/SUM(TableB[[#This Row],[K-12 Enrollment]:[Pre-K
Enrollment]]),"")</f>
        <v>71464.158960395725</v>
      </c>
      <c r="V290" s="121">
        <f>IFERROR(TableC[[#This Row],[Federal 
Funding]]/SUM(TableB[[#This Row],[K-12 Enrollment]:[Pre-K
Enrollment]]),"")</f>
        <v>960.79026217228466</v>
      </c>
      <c r="W290" s="65">
        <f>IFERROR(CentralCostperPupil*SUM(TableB[[#This Row],[K-12 Enrollment]:[Pre-K
Enrollment]]),"")</f>
        <v>1781957.8838602966</v>
      </c>
      <c r="X290" s="65">
        <f t="shared" si="17"/>
        <v>21119419.326285955</v>
      </c>
      <c r="Y290" s="131">
        <f>IFERROR(TableC[[#This Row],[Total School Allocation w/ Central District Costs]]/SUM(TableB[[#This Row],[K-12 Enrollment]:[Pre-K
Enrollment]]),"")</f>
        <v>79098.94878758784</v>
      </c>
    </row>
    <row r="291" spans="1:25" s="3" customFormat="1" ht="15" x14ac:dyDescent="0.3">
      <c r="A291" s="156" t="str">
        <f>IF(ISBLANK(TableB[[#This Row],[BEDS Code]]),"",TableB[[#This Row],[BEDS Code]])</f>
        <v>307500013371</v>
      </c>
      <c r="B291" s="134" t="str">
        <f>IF(ISBLANK(TableB[[#This Row],[School Name]]),"",TableB[[#This Row],[School Name]])</f>
        <v>P.S. 371 - Lillian L. Rashkis</v>
      </c>
      <c r="C291" s="156" t="str">
        <f>IF(ISBLANK(TableB[[#This Row],[Local School Code]]),"",TableB[[#This Row],[Local School Code]])</f>
        <v>K371</v>
      </c>
      <c r="D291" s="132">
        <v>3955230</v>
      </c>
      <c r="E291" s="132">
        <v>5361582</v>
      </c>
      <c r="F291" s="65">
        <f>IFERROR(SUM(TableC[[#This Row],[Classroom Teachers]:[All Other Salaries]])*'Part-A'!$C$92,0)</f>
        <v>5672587.6454055663</v>
      </c>
      <c r="G291" s="16">
        <v>0</v>
      </c>
      <c r="H291" s="16">
        <v>92640</v>
      </c>
      <c r="I291" s="133">
        <f t="shared" si="15"/>
        <v>15082039.645405566</v>
      </c>
      <c r="J291" s="132">
        <v>0</v>
      </c>
      <c r="K291" s="132">
        <v>0</v>
      </c>
      <c r="L291" s="132">
        <v>14334496.427892948</v>
      </c>
      <c r="M291" s="132">
        <v>0</v>
      </c>
      <c r="N291" s="132">
        <v>747543.21751261898</v>
      </c>
      <c r="O291" s="132">
        <v>0</v>
      </c>
      <c r="P291" s="132">
        <v>0</v>
      </c>
      <c r="Q291" s="133">
        <f t="shared" si="16"/>
        <v>15082039.645405566</v>
      </c>
      <c r="R291" s="132">
        <v>14897702.645405566</v>
      </c>
      <c r="S291" s="132">
        <v>184337</v>
      </c>
      <c r="T291" s="133">
        <f>SUM(TableC[[#This Row],[State &amp; Local Funding]:[Federal 
Funding]])</f>
        <v>15082039.645405566</v>
      </c>
      <c r="U291" s="121">
        <f>IFERROR(TableC[[#This Row],[State &amp; Local Funding]]/SUM(TableB[[#This Row],[K-12 Enrollment]:[Pre-K
Enrollment]]),"")</f>
        <v>62333.483871989818</v>
      </c>
      <c r="V291" s="121">
        <f>IFERROR(TableC[[#This Row],[Federal 
Funding]]/SUM(TableB[[#This Row],[K-12 Enrollment]:[Pre-K
Enrollment]]),"")</f>
        <v>771.28451882845184</v>
      </c>
      <c r="W291" s="65">
        <f>IFERROR(CentralCostperPupil*SUM(TableB[[#This Row],[K-12 Enrollment]:[Pre-K
Enrollment]]),"")</f>
        <v>1595085.8960397411</v>
      </c>
      <c r="X291" s="65">
        <f t="shared" si="17"/>
        <v>16677125.541445307</v>
      </c>
      <c r="Y291" s="131">
        <f>IFERROR(TableC[[#This Row],[Total School Allocation w/ Central District Costs]]/SUM(TableB[[#This Row],[K-12 Enrollment]:[Pre-K
Enrollment]]),"")</f>
        <v>69778.767955838106</v>
      </c>
    </row>
    <row r="292" spans="1:25" s="3" customFormat="1" ht="15" x14ac:dyDescent="0.3">
      <c r="A292" s="156" t="str">
        <f>IF(ISBLANK(TableB[[#This Row],[BEDS Code]]),"",TableB[[#This Row],[BEDS Code]])</f>
        <v>307500013372</v>
      </c>
      <c r="B292" s="134" t="str">
        <f>IF(ISBLANK(TableB[[#This Row],[School Name]]),"",TableB[[#This Row],[School Name]])</f>
        <v>P.S. 372 -The Children's School</v>
      </c>
      <c r="C292" s="156" t="str">
        <f>IF(ISBLANK(TableB[[#This Row],[Local School Code]]),"",TableB[[#This Row],[Local School Code]])</f>
        <v>K372</v>
      </c>
      <c r="D292" s="132">
        <v>3955230</v>
      </c>
      <c r="E292" s="132">
        <v>5228689</v>
      </c>
      <c r="F292" s="65">
        <f>IFERROR(SUM(TableC[[#This Row],[Classroom Teachers]:[All Other Salaries]])*'Part-A'!$C$92,0)</f>
        <v>5591675.0768187055</v>
      </c>
      <c r="G292" s="16">
        <v>0</v>
      </c>
      <c r="H292" s="16">
        <v>83309</v>
      </c>
      <c r="I292" s="133">
        <f t="shared" si="15"/>
        <v>14858903.076818705</v>
      </c>
      <c r="J292" s="132">
        <v>0</v>
      </c>
      <c r="K292" s="132">
        <v>0</v>
      </c>
      <c r="L292" s="132">
        <v>14380537.390705539</v>
      </c>
      <c r="M292" s="132">
        <v>0</v>
      </c>
      <c r="N292" s="132">
        <v>478365.68611316546</v>
      </c>
      <c r="O292" s="132">
        <v>0</v>
      </c>
      <c r="P292" s="132">
        <v>0</v>
      </c>
      <c r="Q292" s="133">
        <f t="shared" si="16"/>
        <v>14858903.076818705</v>
      </c>
      <c r="R292" s="132">
        <v>14677478.076818705</v>
      </c>
      <c r="S292" s="132">
        <v>181425</v>
      </c>
      <c r="T292" s="133">
        <f>SUM(TableC[[#This Row],[State &amp; Local Funding]:[Federal 
Funding]])</f>
        <v>14858903.076818705</v>
      </c>
      <c r="U292" s="121">
        <f>IFERROR(TableC[[#This Row],[State &amp; Local Funding]]/SUM(TableB[[#This Row],[K-12 Enrollment]:[Pre-K
Enrollment]]),"")</f>
        <v>67638.14781944103</v>
      </c>
      <c r="V292" s="121">
        <f>IFERROR(TableC[[#This Row],[Federal 
Funding]]/SUM(TableB[[#This Row],[K-12 Enrollment]:[Pre-K
Enrollment]]),"")</f>
        <v>836.05990783410141</v>
      </c>
      <c r="W292" s="65">
        <f>IFERROR(CentralCostperPupil*SUM(TableB[[#This Row],[K-12 Enrollment]:[Pre-K
Enrollment]]),"")</f>
        <v>1448257.9056093046</v>
      </c>
      <c r="X292" s="65">
        <f t="shared" si="17"/>
        <v>16307160.982428009</v>
      </c>
      <c r="Y292" s="131">
        <f>IFERROR(TableC[[#This Row],[Total School Allocation w/ Central District Costs]]/SUM(TableB[[#This Row],[K-12 Enrollment]:[Pre-K
Enrollment]]),"")</f>
        <v>75148.207292294974</v>
      </c>
    </row>
    <row r="293" spans="1:25" s="3" customFormat="1" ht="15" x14ac:dyDescent="0.3">
      <c r="A293" s="156" t="str">
        <f>IF(ISBLANK(TableB[[#This Row],[BEDS Code]]),"",TableB[[#This Row],[BEDS Code]])</f>
        <v>307500013373</v>
      </c>
      <c r="B293" s="134" t="str">
        <f>IF(ISBLANK(TableB[[#This Row],[School Name]]),"",TableB[[#This Row],[School Name]])</f>
        <v>P.S. 373 - Brooklyn Transition Center</v>
      </c>
      <c r="C293" s="156" t="str">
        <f>IF(ISBLANK(TableB[[#This Row],[Local School Code]]),"",TableB[[#This Row],[Local School Code]])</f>
        <v>K373</v>
      </c>
      <c r="D293" s="132">
        <v>5807215</v>
      </c>
      <c r="E293" s="132">
        <v>7702957</v>
      </c>
      <c r="F293" s="65">
        <f>IFERROR(SUM(TableC[[#This Row],[Classroom Teachers]:[All Other Salaries]])*'Part-A'!$C$92,0)</f>
        <v>8225735.8820274798</v>
      </c>
      <c r="G293" s="16">
        <v>0</v>
      </c>
      <c r="H293" s="16">
        <v>169552</v>
      </c>
      <c r="I293" s="133">
        <f t="shared" si="15"/>
        <v>21905459.882027481</v>
      </c>
      <c r="J293" s="132">
        <v>0</v>
      </c>
      <c r="K293" s="132">
        <v>0</v>
      </c>
      <c r="L293" s="132">
        <v>20695908.2072687</v>
      </c>
      <c r="M293" s="132">
        <v>0</v>
      </c>
      <c r="N293" s="132">
        <v>1209551.6747587817</v>
      </c>
      <c r="O293" s="132">
        <v>0</v>
      </c>
      <c r="P293" s="132">
        <v>0</v>
      </c>
      <c r="Q293" s="133">
        <f t="shared" si="16"/>
        <v>21905459.882027481</v>
      </c>
      <c r="R293" s="132">
        <v>21610762.882027481</v>
      </c>
      <c r="S293" s="132">
        <v>294697</v>
      </c>
      <c r="T293" s="133">
        <f>SUM(TableC[[#This Row],[State &amp; Local Funding]:[Federal 
Funding]])</f>
        <v>21905459.882027481</v>
      </c>
      <c r="U293" s="121">
        <f>IFERROR(TableC[[#This Row],[State &amp; Local Funding]]/SUM(TableB[[#This Row],[K-12 Enrollment]:[Pre-K
Enrollment]]),"")</f>
        <v>47392.023864095354</v>
      </c>
      <c r="V293" s="121">
        <f>IFERROR(TableC[[#This Row],[Federal 
Funding]]/SUM(TableB[[#This Row],[K-12 Enrollment]:[Pre-K
Enrollment]]),"")</f>
        <v>646.26535087719299</v>
      </c>
      <c r="W293" s="65">
        <f>IFERROR(CentralCostperPupil*SUM(TableB[[#This Row],[K-12 Enrollment]:[Pre-K
Enrollment]]),"")</f>
        <v>3043343.8016490457</v>
      </c>
      <c r="X293" s="65">
        <f t="shared" si="17"/>
        <v>24948803.683676526</v>
      </c>
      <c r="Y293" s="131">
        <f>IFERROR(TableC[[#This Row],[Total School Allocation w/ Central District Costs]]/SUM(TableB[[#This Row],[K-12 Enrollment]:[Pre-K
Enrollment]]),"")</f>
        <v>54712.288779992385</v>
      </c>
    </row>
    <row r="294" spans="1:25" s="3" customFormat="1" ht="15" x14ac:dyDescent="0.3">
      <c r="A294" s="156" t="str">
        <f>IF(ISBLANK(TableB[[#This Row],[BEDS Code]]),"",TableB[[#This Row],[BEDS Code]])</f>
        <v>331700010375</v>
      </c>
      <c r="B294" s="134" t="str">
        <f>IF(ISBLANK(TableB[[#This Row],[School Name]]),"",TableB[[#This Row],[School Name]])</f>
        <v>P.S. 375 Jackie Robinson School</v>
      </c>
      <c r="C294" s="156" t="str">
        <f>IF(ISBLANK(TableB[[#This Row],[Local School Code]]),"",TableB[[#This Row],[Local School Code]])</f>
        <v>K375</v>
      </c>
      <c r="D294" s="132">
        <v>2767081</v>
      </c>
      <c r="E294" s="132">
        <v>2162710</v>
      </c>
      <c r="F294" s="65">
        <f>IFERROR(SUM(TableC[[#This Row],[Classroom Teachers]:[All Other Salaries]])*'Part-A'!$C$92,0)</f>
        <v>3001527.9390666625</v>
      </c>
      <c r="G294" s="16">
        <v>0</v>
      </c>
      <c r="H294" s="16">
        <v>51651</v>
      </c>
      <c r="I294" s="133">
        <f t="shared" si="15"/>
        <v>7982969.9390666625</v>
      </c>
      <c r="J294" s="132">
        <v>3499138.351273722</v>
      </c>
      <c r="K294" s="132">
        <v>713267.25141141342</v>
      </c>
      <c r="L294" s="132">
        <v>3039996.6448410954</v>
      </c>
      <c r="M294" s="132">
        <v>24595.422462462531</v>
      </c>
      <c r="N294" s="132">
        <v>664764.40963762836</v>
      </c>
      <c r="O294" s="132">
        <v>2243</v>
      </c>
      <c r="P294" s="132">
        <v>38964.859440340471</v>
      </c>
      <c r="Q294" s="133">
        <f t="shared" si="16"/>
        <v>7982969.9390666625</v>
      </c>
      <c r="R294" s="132">
        <v>7284781.9390666625</v>
      </c>
      <c r="S294" s="132">
        <v>698188</v>
      </c>
      <c r="T294" s="133">
        <f>SUM(TableC[[#This Row],[State &amp; Local Funding]:[Federal 
Funding]])</f>
        <v>7982969.9390666625</v>
      </c>
      <c r="U294" s="121">
        <f>IFERROR(TableC[[#This Row],[State &amp; Local Funding]]/SUM(TableB[[#This Row],[K-12 Enrollment]:[Pre-K
Enrollment]]),"")</f>
        <v>22277.620608766552</v>
      </c>
      <c r="V294" s="121">
        <f>IFERROR(TableC[[#This Row],[Federal 
Funding]]/SUM(TableB[[#This Row],[K-12 Enrollment]:[Pre-K
Enrollment]]),"")</f>
        <v>2135.1314984709479</v>
      </c>
      <c r="W294" s="65">
        <f>IFERROR(CentralCostperPupil*SUM(TableB[[#This Row],[K-12 Enrollment]:[Pre-K
Enrollment]]),"")</f>
        <v>2182397.8577614869</v>
      </c>
      <c r="X294" s="65">
        <f t="shared" si="17"/>
        <v>10165367.796828149</v>
      </c>
      <c r="Y294" s="131">
        <f>IFERROR(TableC[[#This Row],[Total School Allocation w/ Central District Costs]]/SUM(TableB[[#This Row],[K-12 Enrollment]:[Pre-K
Enrollment]]),"")</f>
        <v>31086.751672257335</v>
      </c>
    </row>
    <row r="295" spans="1:25" s="3" customFormat="1" ht="15" x14ac:dyDescent="0.3">
      <c r="A295" s="156" t="str">
        <f>IF(ISBLANK(TableB[[#This Row],[BEDS Code]]),"",TableB[[#This Row],[BEDS Code]])</f>
        <v>333200010376</v>
      </c>
      <c r="B295" s="134" t="str">
        <f>IF(ISBLANK(TableB[[#This Row],[School Name]]),"",TableB[[#This Row],[School Name]])</f>
        <v>P.S. 376</v>
      </c>
      <c r="C295" s="156" t="str">
        <f>IF(ISBLANK(TableB[[#This Row],[Local School Code]]),"",TableB[[#This Row],[Local School Code]])</f>
        <v>K376</v>
      </c>
      <c r="D295" s="132">
        <v>3152754</v>
      </c>
      <c r="E295" s="132">
        <v>1644318</v>
      </c>
      <c r="F295" s="65">
        <f>IFERROR(SUM(TableC[[#This Row],[Classroom Teachers]:[All Other Salaries]])*'Part-A'!$C$92,0)</f>
        <v>2920721.3112512059</v>
      </c>
      <c r="G295" s="16">
        <v>0</v>
      </c>
      <c r="H295" s="16">
        <v>70807</v>
      </c>
      <c r="I295" s="133">
        <f t="shared" si="15"/>
        <v>7788600.3112512063</v>
      </c>
      <c r="J295" s="132">
        <v>5284566.3044240726</v>
      </c>
      <c r="K295" s="132">
        <v>0</v>
      </c>
      <c r="L295" s="132">
        <v>1740448.0857402966</v>
      </c>
      <c r="M295" s="132">
        <v>0</v>
      </c>
      <c r="N295" s="132">
        <v>627149.37954905489</v>
      </c>
      <c r="O295" s="132">
        <v>3233</v>
      </c>
      <c r="P295" s="132">
        <v>133203.54153778229</v>
      </c>
      <c r="Q295" s="133">
        <f t="shared" si="16"/>
        <v>7788600.3112512063</v>
      </c>
      <c r="R295" s="132">
        <v>7136198.3112512063</v>
      </c>
      <c r="S295" s="132">
        <v>652402</v>
      </c>
      <c r="T295" s="133">
        <f>SUM(TableC[[#This Row],[State &amp; Local Funding]:[Federal 
Funding]])</f>
        <v>7788600.3112512063</v>
      </c>
      <c r="U295" s="121">
        <f>IFERROR(TableC[[#This Row],[State &amp; Local Funding]]/SUM(TableB[[#This Row],[K-12 Enrollment]:[Pre-K
Enrollment]]),"")</f>
        <v>14960.583461742572</v>
      </c>
      <c r="V295" s="121">
        <f>IFERROR(TableC[[#This Row],[Federal 
Funding]]/SUM(TableB[[#This Row],[K-12 Enrollment]:[Pre-K
Enrollment]]),"")</f>
        <v>1367.7190775681343</v>
      </c>
      <c r="W295" s="65">
        <f>IFERROR(CentralCostperPupil*SUM(TableB[[#This Row],[K-12 Enrollment]:[Pre-K
Enrollment]]),"")</f>
        <v>3183497.7925144625</v>
      </c>
      <c r="X295" s="65">
        <f t="shared" si="17"/>
        <v>10972098.103765668</v>
      </c>
      <c r="Y295" s="131">
        <f>IFERROR(TableC[[#This Row],[Total School Allocation w/ Central District Costs]]/SUM(TableB[[#This Row],[K-12 Enrollment]:[Pre-K
Enrollment]]),"")</f>
        <v>23002.302104330542</v>
      </c>
    </row>
    <row r="296" spans="1:25" s="3" customFormat="1" ht="15" x14ac:dyDescent="0.3">
      <c r="A296" s="156" t="str">
        <f>IF(ISBLANK(TableB[[#This Row],[BEDS Code]]),"",TableB[[#This Row],[BEDS Code]])</f>
        <v>333200010377</v>
      </c>
      <c r="B296" s="134" t="str">
        <f>IF(ISBLANK(TableB[[#This Row],[School Name]]),"",TableB[[#This Row],[School Name]])</f>
        <v>P.S. 377 Alejandrina B. De Gautier</v>
      </c>
      <c r="C296" s="156" t="str">
        <f>IF(ISBLANK(TableB[[#This Row],[Local School Code]]),"",TableB[[#This Row],[Local School Code]])</f>
        <v>K377</v>
      </c>
      <c r="D296" s="132">
        <v>1364508</v>
      </c>
      <c r="E296" s="132">
        <v>1910538</v>
      </c>
      <c r="F296" s="65">
        <f>IFERROR(SUM(TableC[[#This Row],[Classroom Teachers]:[All Other Salaries]])*'Part-A'!$C$92,0)</f>
        <v>1994028.1587451715</v>
      </c>
      <c r="G296" s="16">
        <v>0</v>
      </c>
      <c r="H296" s="16">
        <v>31345</v>
      </c>
      <c r="I296" s="133">
        <f t="shared" si="15"/>
        <v>5300419.1587451715</v>
      </c>
      <c r="J296" s="132">
        <v>2091764.8475108854</v>
      </c>
      <c r="K296" s="132">
        <v>510325.44321111054</v>
      </c>
      <c r="L296" s="132">
        <v>2110864.4273772854</v>
      </c>
      <c r="M296" s="132">
        <v>0</v>
      </c>
      <c r="N296" s="132">
        <v>471360.7314080479</v>
      </c>
      <c r="O296" s="132">
        <v>1838</v>
      </c>
      <c r="P296" s="132">
        <v>114265.70923784225</v>
      </c>
      <c r="Q296" s="133">
        <f t="shared" si="16"/>
        <v>5300419.1587451706</v>
      </c>
      <c r="R296" s="132">
        <v>4758658.1587451706</v>
      </c>
      <c r="S296" s="132">
        <v>541761</v>
      </c>
      <c r="T296" s="133">
        <f>SUM(TableC[[#This Row],[State &amp; Local Funding]:[Federal 
Funding]])</f>
        <v>5300419.1587451706</v>
      </c>
      <c r="U296" s="121">
        <f>IFERROR(TableC[[#This Row],[State &amp; Local Funding]]/SUM(TableB[[#This Row],[K-12 Enrollment]:[Pre-K
Enrollment]]),"")</f>
        <v>27192.332335686689</v>
      </c>
      <c r="V296" s="121">
        <f>IFERROR(TableC[[#This Row],[Federal 
Funding]]/SUM(TableB[[#This Row],[K-12 Enrollment]:[Pre-K
Enrollment]]),"")</f>
        <v>3095.7771428571427</v>
      </c>
      <c r="W296" s="65">
        <f>IFERROR(CentralCostperPupil*SUM(TableB[[#This Row],[K-12 Enrollment]:[Pre-K
Enrollment]]),"")</f>
        <v>1167949.9238784716</v>
      </c>
      <c r="X296" s="65">
        <f t="shared" si="17"/>
        <v>6468369.0826236419</v>
      </c>
      <c r="Y296" s="131">
        <f>IFERROR(TableC[[#This Row],[Total School Allocation w/ Central District Costs]]/SUM(TableB[[#This Row],[K-12 Enrollment]:[Pre-K
Enrollment]]),"")</f>
        <v>36962.109043563665</v>
      </c>
    </row>
    <row r="297" spans="1:25" s="3" customFormat="1" ht="15" x14ac:dyDescent="0.3">
      <c r="A297" s="156" t="str">
        <f>IF(ISBLANK(TableB[[#This Row],[BEDS Code]]),"",TableB[[#This Row],[BEDS Code]])</f>
        <v>331400010380</v>
      </c>
      <c r="B297" s="134" t="str">
        <f>IF(ISBLANK(TableB[[#This Row],[School Name]]),"",TableB[[#This Row],[School Name]])</f>
        <v>P.S. 380 John Wayne Elementary</v>
      </c>
      <c r="C297" s="156" t="str">
        <f>IF(ISBLANK(TableB[[#This Row],[Local School Code]]),"",TableB[[#This Row],[Local School Code]])</f>
        <v>K380</v>
      </c>
      <c r="D297" s="132">
        <v>4631233</v>
      </c>
      <c r="E297" s="132">
        <v>3253681</v>
      </c>
      <c r="F297" s="65">
        <f>IFERROR(SUM(TableC[[#This Row],[Classroom Teachers]:[All Other Salaries]])*'Part-A'!$C$92,0)</f>
        <v>4800769.377066467</v>
      </c>
      <c r="G297" s="16">
        <v>0</v>
      </c>
      <c r="H297" s="16">
        <v>42031</v>
      </c>
      <c r="I297" s="133">
        <f t="shared" si="15"/>
        <v>12727714.377066467</v>
      </c>
      <c r="J297" s="132">
        <v>5507122.9744233806</v>
      </c>
      <c r="K297" s="132">
        <v>934549.14973137586</v>
      </c>
      <c r="L297" s="132">
        <v>5786643.4851961248</v>
      </c>
      <c r="M297" s="132">
        <v>40632.571727451126</v>
      </c>
      <c r="N297" s="132">
        <v>451383.57877289748</v>
      </c>
      <c r="O297" s="132">
        <v>3346</v>
      </c>
      <c r="P297" s="132">
        <v>4036.6172152365602</v>
      </c>
      <c r="Q297" s="133">
        <f t="shared" si="16"/>
        <v>12727714.377066467</v>
      </c>
      <c r="R297" s="132">
        <v>11557354.377066467</v>
      </c>
      <c r="S297" s="132">
        <v>1170360</v>
      </c>
      <c r="T297" s="133">
        <f>SUM(TableC[[#This Row],[State &amp; Local Funding]:[Federal 
Funding]])</f>
        <v>12727714.377066467</v>
      </c>
      <c r="U297" s="121">
        <f>IFERROR(TableC[[#This Row],[State &amp; Local Funding]]/SUM(TableB[[#This Row],[K-12 Enrollment]:[Pre-K
Enrollment]]),"")</f>
        <v>20975.23480411337</v>
      </c>
      <c r="V297" s="121">
        <f>IFERROR(TableC[[#This Row],[Federal 
Funding]]/SUM(TableB[[#This Row],[K-12 Enrollment]:[Pre-K
Enrollment]]),"")</f>
        <v>2124.065335753176</v>
      </c>
      <c r="W297" s="65">
        <f>IFERROR(CentralCostperPupil*SUM(TableB[[#This Row],[K-12 Enrollment]:[Pre-K
Enrollment]]),"")</f>
        <v>3677373.7603259301</v>
      </c>
      <c r="X297" s="65">
        <f t="shared" si="17"/>
        <v>16405088.137392398</v>
      </c>
      <c r="Y297" s="131">
        <f>IFERROR(TableC[[#This Row],[Total School Allocation w/ Central District Costs]]/SUM(TableB[[#This Row],[K-12 Enrollment]:[Pre-K
Enrollment]]),"")</f>
        <v>29773.299704886384</v>
      </c>
    </row>
    <row r="298" spans="1:25" s="3" customFormat="1" ht="15" x14ac:dyDescent="0.3">
      <c r="A298" s="156" t="str">
        <f>IF(ISBLANK(TableB[[#This Row],[BEDS Code]]),"",TableB[[#This Row],[BEDS Code]])</f>
        <v>332200010381</v>
      </c>
      <c r="B298" s="134" t="str">
        <f>IF(ISBLANK(TableB[[#This Row],[School Name]]),"",TableB[[#This Row],[School Name]])</f>
        <v>I. S. 381</v>
      </c>
      <c r="C298" s="156" t="str">
        <f>IF(ISBLANK(TableB[[#This Row],[Local School Code]]),"",TableB[[#This Row],[Local School Code]])</f>
        <v>K381</v>
      </c>
      <c r="D298" s="132">
        <v>1696969</v>
      </c>
      <c r="E298" s="132">
        <v>915406</v>
      </c>
      <c r="F298" s="65">
        <f>IFERROR(SUM(TableC[[#This Row],[Classroom Teachers]:[All Other Salaries]])*'Part-A'!$C$92,0)</f>
        <v>1590557.6016953401</v>
      </c>
      <c r="G298" s="16">
        <v>0</v>
      </c>
      <c r="H298" s="16">
        <v>11984</v>
      </c>
      <c r="I298" s="133">
        <f t="shared" si="15"/>
        <v>4214916.6016953401</v>
      </c>
      <c r="J298" s="132">
        <v>2750183.1932348898</v>
      </c>
      <c r="K298" s="132">
        <v>0</v>
      </c>
      <c r="L298" s="132">
        <v>887605.30794978479</v>
      </c>
      <c r="M298" s="132">
        <v>0</v>
      </c>
      <c r="N298" s="132">
        <v>437740.48830450128</v>
      </c>
      <c r="O298" s="132">
        <v>1520</v>
      </c>
      <c r="P298" s="132">
        <v>137867.61220616443</v>
      </c>
      <c r="Q298" s="133">
        <f t="shared" si="16"/>
        <v>4214916.6016953401</v>
      </c>
      <c r="R298" s="132">
        <v>3984699.6016953401</v>
      </c>
      <c r="S298" s="132">
        <v>230217</v>
      </c>
      <c r="T298" s="133">
        <f>SUM(TableC[[#This Row],[State &amp; Local Funding]:[Federal 
Funding]])</f>
        <v>4214916.6016953401</v>
      </c>
      <c r="U298" s="121">
        <f>IFERROR(TableC[[#This Row],[State &amp; Local Funding]]/SUM(TableB[[#This Row],[K-12 Enrollment]:[Pre-K
Enrollment]]),"")</f>
        <v>18620.091596707196</v>
      </c>
      <c r="V298" s="121">
        <f>IFERROR(TableC[[#This Row],[Federal 
Funding]]/SUM(TableB[[#This Row],[K-12 Enrollment]:[Pre-K
Enrollment]]),"")</f>
        <v>1075.7803738317757</v>
      </c>
      <c r="W298" s="65">
        <f>IFERROR(CentralCostperPupil*SUM(TableB[[#This Row],[K-12 Enrollment]:[Pre-K
Enrollment]]),"")</f>
        <v>1428235.9069142451</v>
      </c>
      <c r="X298" s="65">
        <f t="shared" si="17"/>
        <v>5643152.5086095855</v>
      </c>
      <c r="Y298" s="131">
        <f>IFERROR(TableC[[#This Row],[Total School Allocation w/ Central District Costs]]/SUM(TableB[[#This Row],[K-12 Enrollment]:[Pre-K
Enrollment]]),"")</f>
        <v>26369.87153555881</v>
      </c>
    </row>
    <row r="299" spans="1:25" s="3" customFormat="1" ht="15" x14ac:dyDescent="0.3">
      <c r="A299" s="156" t="str">
        <f>IF(ISBLANK(TableB[[#This Row],[BEDS Code]]),"",TableB[[#This Row],[BEDS Code]])</f>
        <v>331700011382</v>
      </c>
      <c r="B299" s="134" t="str">
        <f>IF(ISBLANK(TableB[[#This Row],[School Name]]),"",TableB[[#This Row],[School Name]])</f>
        <v>Academy for College Preparation and Career Exploration: A College Board School</v>
      </c>
      <c r="C299" s="156" t="str">
        <f>IF(ISBLANK(TableB[[#This Row],[Local School Code]]),"",TableB[[#This Row],[Local School Code]])</f>
        <v>K382</v>
      </c>
      <c r="D299" s="132">
        <v>1974051</v>
      </c>
      <c r="E299" s="132">
        <v>1739340</v>
      </c>
      <c r="F299" s="65">
        <f>IFERROR(SUM(TableC[[#This Row],[Classroom Teachers]:[All Other Salaries]])*'Part-A'!$C$92,0)</f>
        <v>2260916.7072556815</v>
      </c>
      <c r="G299" s="16">
        <v>0</v>
      </c>
      <c r="H299" s="16">
        <v>133012</v>
      </c>
      <c r="I299" s="133">
        <f t="shared" si="15"/>
        <v>6107319.707255682</v>
      </c>
      <c r="J299" s="132">
        <v>4157350.1184676508</v>
      </c>
      <c r="K299" s="132">
        <v>0</v>
      </c>
      <c r="L299" s="132">
        <v>797058.94809585356</v>
      </c>
      <c r="M299" s="132">
        <v>0</v>
      </c>
      <c r="N299" s="132">
        <v>898445.77299413073</v>
      </c>
      <c r="O299" s="132">
        <v>2523</v>
      </c>
      <c r="P299" s="132">
        <v>251941.86769804687</v>
      </c>
      <c r="Q299" s="133">
        <f t="shared" si="16"/>
        <v>6107319.7072556829</v>
      </c>
      <c r="R299" s="132">
        <v>5701933.7072556829</v>
      </c>
      <c r="S299" s="132">
        <v>405386</v>
      </c>
      <c r="T299" s="133">
        <f>SUM(TableC[[#This Row],[State &amp; Local Funding]:[Federal 
Funding]])</f>
        <v>6107319.7072556829</v>
      </c>
      <c r="U299" s="121">
        <f>IFERROR(TableC[[#This Row],[State &amp; Local Funding]]/SUM(TableB[[#This Row],[K-12 Enrollment]:[Pre-K
Enrollment]]),"")</f>
        <v>13576.032636323054</v>
      </c>
      <c r="V299" s="121">
        <f>IFERROR(TableC[[#This Row],[Federal 
Funding]]/SUM(TableB[[#This Row],[K-12 Enrollment]:[Pre-K
Enrollment]]),"")</f>
        <v>965.20476190476188</v>
      </c>
      <c r="W299" s="65">
        <f>IFERROR(CentralCostperPupil*SUM(TableB[[#This Row],[K-12 Enrollment]:[Pre-K
Enrollment]]),"")</f>
        <v>2803079.8173083314</v>
      </c>
      <c r="X299" s="65">
        <f t="shared" si="17"/>
        <v>8910399.5245640147</v>
      </c>
      <c r="Y299" s="131">
        <f>IFERROR(TableC[[#This Row],[Total School Allocation w/ Central District Costs]]/SUM(TableB[[#This Row],[K-12 Enrollment]:[Pre-K
Enrollment]]),"")</f>
        <v>21215.236963247655</v>
      </c>
    </row>
    <row r="300" spans="1:25" s="3" customFormat="1" ht="15" x14ac:dyDescent="0.3">
      <c r="A300" s="156" t="str">
        <f>IF(ISBLANK(TableB[[#This Row],[BEDS Code]]),"",TableB[[#This Row],[BEDS Code]])</f>
        <v>333200010383</v>
      </c>
      <c r="B300" s="134" t="str">
        <f>IF(ISBLANK(TableB[[#This Row],[School Name]]),"",TableB[[#This Row],[School Name]])</f>
        <v>J.H.S. 383 Philippa Schuyler</v>
      </c>
      <c r="C300" s="156" t="str">
        <f>IF(ISBLANK(TableB[[#This Row],[Local School Code]]),"",TableB[[#This Row],[Local School Code]])</f>
        <v>K383</v>
      </c>
      <c r="D300" s="132">
        <v>4978717</v>
      </c>
      <c r="E300" s="132">
        <v>2120584</v>
      </c>
      <c r="F300" s="65">
        <f>IFERROR(SUM(TableC[[#This Row],[Classroom Teachers]:[All Other Salaries]])*'Part-A'!$C$92,0)</f>
        <v>4322444.9676150363</v>
      </c>
      <c r="G300" s="16">
        <v>0</v>
      </c>
      <c r="H300" s="16">
        <v>89472</v>
      </c>
      <c r="I300" s="133">
        <f t="shared" si="15"/>
        <v>11511217.967615036</v>
      </c>
      <c r="J300" s="132">
        <v>7389557.3445943343</v>
      </c>
      <c r="K300" s="132">
        <v>0</v>
      </c>
      <c r="L300" s="132">
        <v>2729549.6207289072</v>
      </c>
      <c r="M300" s="132">
        <v>0</v>
      </c>
      <c r="N300" s="132">
        <v>1119236.9900260118</v>
      </c>
      <c r="O300" s="132">
        <v>5426</v>
      </c>
      <c r="P300" s="132">
        <v>267448.01226578298</v>
      </c>
      <c r="Q300" s="133">
        <f t="shared" si="16"/>
        <v>11511217.967615036</v>
      </c>
      <c r="R300" s="132">
        <v>10839856.967615036</v>
      </c>
      <c r="S300" s="132">
        <v>671361</v>
      </c>
      <c r="T300" s="133">
        <f>SUM(TableC[[#This Row],[State &amp; Local Funding]:[Federal 
Funding]])</f>
        <v>11511217.967615036</v>
      </c>
      <c r="U300" s="121">
        <f>IFERROR(TableC[[#This Row],[State &amp; Local Funding]]/SUM(TableB[[#This Row],[K-12 Enrollment]:[Pre-K
Enrollment]]),"")</f>
        <v>13349.577546323937</v>
      </c>
      <c r="V300" s="121">
        <f>IFERROR(TableC[[#This Row],[Federal 
Funding]]/SUM(TableB[[#This Row],[K-12 Enrollment]:[Pre-K
Enrollment]]),"")</f>
        <v>826.79926108374389</v>
      </c>
      <c r="W300" s="65">
        <f>IFERROR(CentralCostperPupil*SUM(TableB[[#This Row],[K-12 Enrollment]:[Pre-K
Enrollment]]),"")</f>
        <v>5419287.6467961073</v>
      </c>
      <c r="X300" s="65">
        <f t="shared" si="17"/>
        <v>16930505.614411145</v>
      </c>
      <c r="Y300" s="131">
        <f>IFERROR(TableC[[#This Row],[Total School Allocation w/ Central District Costs]]/SUM(TableB[[#This Row],[K-12 Enrollment]:[Pre-K
Enrollment]]),"")</f>
        <v>20850.37637242752</v>
      </c>
    </row>
    <row r="301" spans="1:25" s="3" customFormat="1" ht="15" x14ac:dyDescent="0.3">
      <c r="A301" s="156" t="str">
        <f>IF(ISBLANK(TableB[[#This Row],[BEDS Code]]),"",TableB[[#This Row],[BEDS Code]])</f>
        <v>333200010384</v>
      </c>
      <c r="B301" s="134" t="str">
        <f>IF(ISBLANK(TableB[[#This Row],[School Name]]),"",TableB[[#This Row],[School Name]])</f>
        <v>P.S. /I.S. 384 Frances E. Carter</v>
      </c>
      <c r="C301" s="156" t="str">
        <f>IF(ISBLANK(TableB[[#This Row],[Local School Code]]),"",TableB[[#This Row],[Local School Code]])</f>
        <v>K384</v>
      </c>
      <c r="D301" s="132">
        <v>3611265</v>
      </c>
      <c r="E301" s="132">
        <v>2357219</v>
      </c>
      <c r="F301" s="65">
        <f>IFERROR(SUM(TableC[[#This Row],[Classroom Teachers]:[All Other Salaries]])*'Part-A'!$C$92,0)</f>
        <v>3633941.3739593322</v>
      </c>
      <c r="G301" s="16">
        <v>0</v>
      </c>
      <c r="H301" s="16">
        <v>108212</v>
      </c>
      <c r="I301" s="133">
        <f t="shared" si="15"/>
        <v>9710637.3739593327</v>
      </c>
      <c r="J301" s="132">
        <v>5094045.498691</v>
      </c>
      <c r="K301" s="132">
        <v>400977.28001490538</v>
      </c>
      <c r="L301" s="132">
        <v>3219072.512617101</v>
      </c>
      <c r="M301" s="132">
        <v>77111.015387481792</v>
      </c>
      <c r="N301" s="132">
        <v>721894.85097403731</v>
      </c>
      <c r="O301" s="132">
        <v>3090</v>
      </c>
      <c r="P301" s="132">
        <v>194446.21627480697</v>
      </c>
      <c r="Q301" s="133">
        <f t="shared" si="16"/>
        <v>9710637.3739593308</v>
      </c>
      <c r="R301" s="132">
        <v>9097787.3739593308</v>
      </c>
      <c r="S301" s="132">
        <v>612850</v>
      </c>
      <c r="T301" s="133">
        <f>SUM(TableC[[#This Row],[State &amp; Local Funding]:[Federal 
Funding]])</f>
        <v>9710637.3739593308</v>
      </c>
      <c r="U301" s="121">
        <f>IFERROR(TableC[[#This Row],[State &amp; Local Funding]]/SUM(TableB[[#This Row],[K-12 Enrollment]:[Pre-K
Enrollment]]),"")</f>
        <v>19193.644248859349</v>
      </c>
      <c r="V301" s="121">
        <f>IFERROR(TableC[[#This Row],[Federal 
Funding]]/SUM(TableB[[#This Row],[K-12 Enrollment]:[Pre-K
Enrollment]]),"")</f>
        <v>1292.9324894514768</v>
      </c>
      <c r="W301" s="65">
        <f>IFERROR(CentralCostperPupil*SUM(TableB[[#This Row],[K-12 Enrollment]:[Pre-K
Enrollment]]),"")</f>
        <v>3163475.7938194028</v>
      </c>
      <c r="X301" s="65">
        <f t="shared" si="17"/>
        <v>12874113.167778734</v>
      </c>
      <c r="Y301" s="131">
        <f>IFERROR(TableC[[#This Row],[Total School Allocation w/ Central District Costs]]/SUM(TableB[[#This Row],[K-12 Enrollment]:[Pre-K
Enrollment]]),"")</f>
        <v>27160.576303330661</v>
      </c>
    </row>
    <row r="302" spans="1:25" s="3" customFormat="1" ht="15" x14ac:dyDescent="0.3">
      <c r="A302" s="156" t="str">
        <f>IF(ISBLANK(TableB[[#This Row],[BEDS Code]]),"",TableB[[#This Row],[BEDS Code]])</f>
        <v>332300010392</v>
      </c>
      <c r="B302" s="134" t="str">
        <f>IF(ISBLANK(TableB[[#This Row],[School Name]]),"",TableB[[#This Row],[School Name]])</f>
        <v>I.S. 392</v>
      </c>
      <c r="C302" s="156" t="str">
        <f>IF(ISBLANK(TableB[[#This Row],[Local School Code]]),"",TableB[[#This Row],[Local School Code]])</f>
        <v>K392</v>
      </c>
      <c r="D302" s="132">
        <v>1801176</v>
      </c>
      <c r="E302" s="132">
        <v>1110275</v>
      </c>
      <c r="F302" s="65">
        <f>IFERROR(SUM(TableC[[#This Row],[Classroom Teachers]:[All Other Salaries]])*'Part-A'!$C$92,0)</f>
        <v>1772651.522087564</v>
      </c>
      <c r="G302" s="16">
        <v>0</v>
      </c>
      <c r="H302" s="16">
        <v>83468</v>
      </c>
      <c r="I302" s="133">
        <f t="shared" si="15"/>
        <v>4767570.5220875638</v>
      </c>
      <c r="J302" s="132">
        <v>2934414.696636715</v>
      </c>
      <c r="K302" s="132">
        <v>0</v>
      </c>
      <c r="L302" s="132">
        <v>1218443.81638836</v>
      </c>
      <c r="M302" s="132">
        <v>0</v>
      </c>
      <c r="N302" s="132">
        <v>479361.56736315804</v>
      </c>
      <c r="O302" s="132">
        <v>1838</v>
      </c>
      <c r="P302" s="132">
        <v>133512.44169933087</v>
      </c>
      <c r="Q302" s="133">
        <f t="shared" si="16"/>
        <v>4767570.5220875638</v>
      </c>
      <c r="R302" s="132">
        <v>4510421.5220875638</v>
      </c>
      <c r="S302" s="132">
        <v>257149</v>
      </c>
      <c r="T302" s="133">
        <f>SUM(TableC[[#This Row],[State &amp; Local Funding]:[Federal 
Funding]])</f>
        <v>4767570.5220875638</v>
      </c>
      <c r="U302" s="121">
        <f>IFERROR(TableC[[#This Row],[State &amp; Local Funding]]/SUM(TableB[[#This Row],[K-12 Enrollment]:[Pre-K
Enrollment]]),"")</f>
        <v>15237.910547593121</v>
      </c>
      <c r="V302" s="121">
        <f>IFERROR(TableC[[#This Row],[Federal 
Funding]]/SUM(TableB[[#This Row],[K-12 Enrollment]:[Pre-K
Enrollment]]),"")</f>
        <v>868.74662162162167</v>
      </c>
      <c r="W302" s="65">
        <f>IFERROR(CentralCostperPupil*SUM(TableB[[#This Row],[K-12 Enrollment]:[Pre-K
Enrollment]]),"")</f>
        <v>1975503.8712458718</v>
      </c>
      <c r="X302" s="65">
        <f t="shared" si="17"/>
        <v>6743074.3933334351</v>
      </c>
      <c r="Y302" s="131">
        <f>IFERROR(TableC[[#This Row],[Total School Allocation w/ Central District Costs]]/SUM(TableB[[#This Row],[K-12 Enrollment]:[Pre-K
Enrollment]]),"")</f>
        <v>22780.656734234577</v>
      </c>
    </row>
    <row r="303" spans="1:25" s="3" customFormat="1" ht="15" x14ac:dyDescent="0.3">
      <c r="A303" s="156" t="str">
        <f>IF(ISBLANK(TableB[[#This Row],[BEDS Code]]),"",TableB[[#This Row],[BEDS Code]])</f>
        <v>331700010394</v>
      </c>
      <c r="B303" s="134" t="str">
        <f>IF(ISBLANK(TableB[[#This Row],[School Name]]),"",TableB[[#This Row],[School Name]])</f>
        <v>M.S. K394</v>
      </c>
      <c r="C303" s="156" t="str">
        <f>IF(ISBLANK(TableB[[#This Row],[Local School Code]]),"",TableB[[#This Row],[Local School Code]])</f>
        <v>K394</v>
      </c>
      <c r="D303" s="132">
        <v>2923021</v>
      </c>
      <c r="E303" s="132">
        <v>1513425</v>
      </c>
      <c r="F303" s="65">
        <f>IFERROR(SUM(TableC[[#This Row],[Classroom Teachers]:[All Other Salaries]])*'Part-A'!$C$92,0)</f>
        <v>2701152.365112545</v>
      </c>
      <c r="G303" s="16">
        <v>0</v>
      </c>
      <c r="H303" s="16">
        <v>228543</v>
      </c>
      <c r="I303" s="133">
        <f t="shared" si="15"/>
        <v>7366141.365112545</v>
      </c>
      <c r="J303" s="132">
        <v>4093251.1306163571</v>
      </c>
      <c r="K303" s="132">
        <v>762792.13984600152</v>
      </c>
      <c r="L303" s="132">
        <v>1526769.680984895</v>
      </c>
      <c r="M303" s="132">
        <v>34672.369993000066</v>
      </c>
      <c r="N303" s="132">
        <v>675810.8081230066</v>
      </c>
      <c r="O303" s="132">
        <v>2704</v>
      </c>
      <c r="P303" s="132">
        <v>270141.23554928479</v>
      </c>
      <c r="Q303" s="133">
        <f t="shared" si="16"/>
        <v>7366141.365112545</v>
      </c>
      <c r="R303" s="132">
        <v>6723013.365112545</v>
      </c>
      <c r="S303" s="132">
        <v>643128</v>
      </c>
      <c r="T303" s="133">
        <f>SUM(TableC[[#This Row],[State &amp; Local Funding]:[Federal 
Funding]])</f>
        <v>7366141.365112545</v>
      </c>
      <c r="U303" s="121">
        <f>IFERROR(TableC[[#This Row],[State &amp; Local Funding]]/SUM(TableB[[#This Row],[K-12 Enrollment]:[Pre-K
Enrollment]]),"")</f>
        <v>15526.589757765692</v>
      </c>
      <c r="V303" s="121">
        <f>IFERROR(TableC[[#This Row],[Federal 
Funding]]/SUM(TableB[[#This Row],[K-12 Enrollment]:[Pre-K
Enrollment]]),"")</f>
        <v>1485.2840646651271</v>
      </c>
      <c r="W303" s="65">
        <f>IFERROR(CentralCostperPupil*SUM(TableB[[#This Row],[K-12 Enrollment]:[Pre-K
Enrollment]]),"")</f>
        <v>2889841.8116535894</v>
      </c>
      <c r="X303" s="65">
        <f t="shared" si="17"/>
        <v>10255983.176766135</v>
      </c>
      <c r="Y303" s="131">
        <f>IFERROR(TableC[[#This Row],[Total School Allocation w/ Central District Costs]]/SUM(TableB[[#This Row],[K-12 Enrollment]:[Pre-K
Enrollment]]),"")</f>
        <v>23685.873387450658</v>
      </c>
    </row>
    <row r="304" spans="1:25" s="3" customFormat="1" ht="15" x14ac:dyDescent="0.3">
      <c r="A304" s="156" t="str">
        <f>IF(ISBLANK(TableB[[#This Row],[BEDS Code]]),"",TableB[[#This Row],[BEDS Code]])</f>
        <v>307500013396</v>
      </c>
      <c r="B304" s="134" t="str">
        <f>IF(ISBLANK(TableB[[#This Row],[School Name]]),"",TableB[[#This Row],[School Name]])</f>
        <v>P.S. K396</v>
      </c>
      <c r="C304" s="156" t="str">
        <f>IF(ISBLANK(TableB[[#This Row],[Local School Code]]),"",TableB[[#This Row],[Local School Code]])</f>
        <v>K396</v>
      </c>
      <c r="D304" s="132">
        <v>8210194</v>
      </c>
      <c r="E304" s="132">
        <v>13692096</v>
      </c>
      <c r="F304" s="65">
        <f>IFERROR(SUM(TableC[[#This Row],[Classroom Teachers]:[All Other Salaries]])*'Part-A'!$C$92,0)</f>
        <v>13335318.954604845</v>
      </c>
      <c r="G304" s="16">
        <v>0</v>
      </c>
      <c r="H304" s="16">
        <v>203459</v>
      </c>
      <c r="I304" s="133">
        <f t="shared" si="15"/>
        <v>35441067.954604849</v>
      </c>
      <c r="J304" s="132">
        <v>0</v>
      </c>
      <c r="K304" s="132">
        <v>0</v>
      </c>
      <c r="L304" s="132">
        <v>34183488.740145296</v>
      </c>
      <c r="M304" s="132">
        <v>0</v>
      </c>
      <c r="N304" s="132">
        <v>1257579.2144595555</v>
      </c>
      <c r="O304" s="132">
        <v>0</v>
      </c>
      <c r="P304" s="132">
        <v>0</v>
      </c>
      <c r="Q304" s="133">
        <f t="shared" si="16"/>
        <v>35441067.954604849</v>
      </c>
      <c r="R304" s="132">
        <v>35221067.954604849</v>
      </c>
      <c r="S304" s="132">
        <v>220000</v>
      </c>
      <c r="T304" s="133">
        <f>SUM(TableC[[#This Row],[State &amp; Local Funding]:[Federal 
Funding]])</f>
        <v>35441067.954604849</v>
      </c>
      <c r="U304" s="121">
        <f>IFERROR(TableC[[#This Row],[State &amp; Local Funding]]/SUM(TableB[[#This Row],[K-12 Enrollment]:[Pre-K
Enrollment]]),"")</f>
        <v>97295.767830400131</v>
      </c>
      <c r="V304" s="121">
        <f>IFERROR(TableC[[#This Row],[Federal 
Funding]]/SUM(TableB[[#This Row],[K-12 Enrollment]:[Pre-K
Enrollment]]),"")</f>
        <v>607.73480662983422</v>
      </c>
      <c r="W304" s="65">
        <f>IFERROR(CentralCostperPupil*SUM(TableB[[#This Row],[K-12 Enrollment]:[Pre-K
Enrollment]]),"")</f>
        <v>2415987.842537181</v>
      </c>
      <c r="X304" s="65">
        <f t="shared" si="17"/>
        <v>37857055.797142029</v>
      </c>
      <c r="Y304" s="131">
        <f>IFERROR(TableC[[#This Row],[Total School Allocation w/ Central District Costs]]/SUM(TableB[[#This Row],[K-12 Enrollment]:[Pre-K
Enrollment]]),"")</f>
        <v>104577.5022020498</v>
      </c>
    </row>
    <row r="305" spans="1:25" s="3" customFormat="1" ht="15" x14ac:dyDescent="0.3">
      <c r="A305" s="156" t="str">
        <f>IF(ISBLANK(TableB[[#This Row],[BEDS Code]]),"",TableB[[#This Row],[BEDS Code]])</f>
        <v>331700010397</v>
      </c>
      <c r="B305" s="134" t="str">
        <f>IF(ISBLANK(TableB[[#This Row],[School Name]]),"",TableB[[#This Row],[School Name]])</f>
        <v>P.S. 397 Foster-Laurie</v>
      </c>
      <c r="C305" s="156" t="str">
        <f>IF(ISBLANK(TableB[[#This Row],[Local School Code]]),"",TableB[[#This Row],[Local School Code]])</f>
        <v>K397</v>
      </c>
      <c r="D305" s="132">
        <v>1491199</v>
      </c>
      <c r="E305" s="132">
        <v>1057420</v>
      </c>
      <c r="F305" s="65">
        <f>IFERROR(SUM(TableC[[#This Row],[Classroom Teachers]:[All Other Salaries]])*'Part-A'!$C$92,0)</f>
        <v>1551739.4418011105</v>
      </c>
      <c r="G305" s="16">
        <v>0</v>
      </c>
      <c r="H305" s="16">
        <v>64452</v>
      </c>
      <c r="I305" s="133">
        <f t="shared" si="15"/>
        <v>4164810.4418011103</v>
      </c>
      <c r="J305" s="132">
        <v>2556977.0988087542</v>
      </c>
      <c r="K305" s="132">
        <v>228902.08751996228</v>
      </c>
      <c r="L305" s="132">
        <v>1050700.8318595444</v>
      </c>
      <c r="M305" s="132">
        <v>17607.852886150944</v>
      </c>
      <c r="N305" s="132">
        <v>253005.32085837823</v>
      </c>
      <c r="O305" s="132">
        <v>1103</v>
      </c>
      <c r="P305" s="132">
        <v>56514.249868319908</v>
      </c>
      <c r="Q305" s="133">
        <f t="shared" si="16"/>
        <v>4164810.4418011103</v>
      </c>
      <c r="R305" s="132">
        <v>3886951.4418011103</v>
      </c>
      <c r="S305" s="132">
        <v>277859</v>
      </c>
      <c r="T305" s="133">
        <f>SUM(TableC[[#This Row],[State &amp; Local Funding]:[Federal 
Funding]])</f>
        <v>4164810.4418011103</v>
      </c>
      <c r="U305" s="121">
        <f>IFERROR(TableC[[#This Row],[State &amp; Local Funding]]/SUM(TableB[[#This Row],[K-12 Enrollment]:[Pre-K
Enrollment]]),"")</f>
        <v>21124.736096745164</v>
      </c>
      <c r="V305" s="121">
        <f>IFERROR(TableC[[#This Row],[Federal 
Funding]]/SUM(TableB[[#This Row],[K-12 Enrollment]:[Pre-K
Enrollment]]),"")</f>
        <v>1510.1032608695652</v>
      </c>
      <c r="W305" s="65">
        <f>IFERROR(CentralCostperPupil*SUM(TableB[[#This Row],[K-12 Enrollment]:[Pre-K
Enrollment]]),"")</f>
        <v>1228015.9199636499</v>
      </c>
      <c r="X305" s="65">
        <f t="shared" si="17"/>
        <v>5392826.3617647607</v>
      </c>
      <c r="Y305" s="131">
        <f>IFERROR(TableC[[#This Row],[Total School Allocation w/ Central District Costs]]/SUM(TableB[[#This Row],[K-12 Enrollment]:[Pre-K
Enrollment]]),"")</f>
        <v>29308.838922634568</v>
      </c>
    </row>
    <row r="306" spans="1:25" s="3" customFormat="1" ht="15" x14ac:dyDescent="0.3">
      <c r="A306" s="156" t="str">
        <f>IF(ISBLANK(TableB[[#This Row],[BEDS Code]]),"",TableB[[#This Row],[BEDS Code]])</f>
        <v>331700010398</v>
      </c>
      <c r="B306" s="134" t="str">
        <f>IF(ISBLANK(TableB[[#This Row],[School Name]]),"",TableB[[#This Row],[School Name]])</f>
        <v>P.S. 398 Walter Weaver</v>
      </c>
      <c r="C306" s="156" t="str">
        <f>IF(ISBLANK(TableB[[#This Row],[Local School Code]]),"",TableB[[#This Row],[Local School Code]])</f>
        <v>K398</v>
      </c>
      <c r="D306" s="132">
        <v>2551699</v>
      </c>
      <c r="E306" s="132">
        <v>2199836</v>
      </c>
      <c r="F306" s="65">
        <f>IFERROR(SUM(TableC[[#This Row],[Classroom Teachers]:[All Other Salaries]])*'Part-A'!$C$92,0)</f>
        <v>2892995.8807489234</v>
      </c>
      <c r="G306" s="16">
        <v>0</v>
      </c>
      <c r="H306" s="16">
        <v>56965</v>
      </c>
      <c r="I306" s="133">
        <f t="shared" si="15"/>
        <v>7701495.8807489239</v>
      </c>
      <c r="J306" s="132">
        <v>3115319.8328831</v>
      </c>
      <c r="K306" s="132">
        <v>745357.91036406416</v>
      </c>
      <c r="L306" s="132">
        <v>3190238.8168684561</v>
      </c>
      <c r="M306" s="132">
        <v>0</v>
      </c>
      <c r="N306" s="132">
        <v>648941.32063330326</v>
      </c>
      <c r="O306" s="132">
        <v>1638</v>
      </c>
      <c r="P306" s="132">
        <v>0</v>
      </c>
      <c r="Q306" s="133">
        <f t="shared" si="16"/>
        <v>7701495.8807489239</v>
      </c>
      <c r="R306" s="132">
        <v>7244434.8807489239</v>
      </c>
      <c r="S306" s="132">
        <v>457061</v>
      </c>
      <c r="T306" s="133">
        <f>SUM(TableC[[#This Row],[State &amp; Local Funding]:[Federal 
Funding]])</f>
        <v>7701495.8807489239</v>
      </c>
      <c r="U306" s="121">
        <f>IFERROR(TableC[[#This Row],[State &amp; Local Funding]]/SUM(TableB[[#This Row],[K-12 Enrollment]:[Pre-K
Enrollment]]),"")</f>
        <v>25330.191890730504</v>
      </c>
      <c r="V306" s="121">
        <f>IFERROR(TableC[[#This Row],[Federal 
Funding]]/SUM(TableB[[#This Row],[K-12 Enrollment]:[Pre-K
Enrollment]]),"")</f>
        <v>1598.1153846153845</v>
      </c>
      <c r="W306" s="65">
        <f>IFERROR(CentralCostperPupil*SUM(TableB[[#This Row],[K-12 Enrollment]:[Pre-K
Enrollment]]),"")</f>
        <v>1908763.8755956735</v>
      </c>
      <c r="X306" s="65">
        <f t="shared" si="17"/>
        <v>9610259.7563445978</v>
      </c>
      <c r="Y306" s="131">
        <f>IFERROR(TableC[[#This Row],[Total School Allocation w/ Central District Costs]]/SUM(TableB[[#This Row],[K-12 Enrollment]:[Pre-K
Enrollment]]),"")</f>
        <v>33602.306840365723</v>
      </c>
    </row>
    <row r="307" spans="1:25" s="3" customFormat="1" ht="15" x14ac:dyDescent="0.3">
      <c r="A307" s="156" t="str">
        <f>IF(ISBLANK(TableB[[#This Row],[BEDS Code]]),"",TableB[[#This Row],[BEDS Code]])</f>
        <v>331700010399</v>
      </c>
      <c r="B307" s="134" t="str">
        <f>IF(ISBLANK(TableB[[#This Row],[School Name]]),"",TableB[[#This Row],[School Name]])</f>
        <v>P.S. 399 Stanley Eugene Clark</v>
      </c>
      <c r="C307" s="156" t="str">
        <f>IF(ISBLANK(TableB[[#This Row],[Local School Code]]),"",TableB[[#This Row],[Local School Code]])</f>
        <v>K399</v>
      </c>
      <c r="D307" s="132">
        <v>2024683</v>
      </c>
      <c r="E307" s="132">
        <v>1141114</v>
      </c>
      <c r="F307" s="65">
        <f>IFERROR(SUM(TableC[[#This Row],[Classroom Teachers]:[All Other Salaries]])*'Part-A'!$C$92,0)</f>
        <v>1927511.357969014</v>
      </c>
      <c r="G307" s="16">
        <v>0</v>
      </c>
      <c r="H307" s="16">
        <v>44775</v>
      </c>
      <c r="I307" s="133">
        <f t="shared" si="15"/>
        <v>5138083.357969014</v>
      </c>
      <c r="J307" s="132">
        <v>3343533.9858599575</v>
      </c>
      <c r="K307" s="132">
        <v>0</v>
      </c>
      <c r="L307" s="132">
        <v>1007633.935826518</v>
      </c>
      <c r="M307" s="132">
        <v>0</v>
      </c>
      <c r="N307" s="132">
        <v>489770.85926534241</v>
      </c>
      <c r="O307" s="132">
        <v>2486</v>
      </c>
      <c r="P307" s="132">
        <v>294658.57701719628</v>
      </c>
      <c r="Q307" s="133">
        <f t="shared" si="16"/>
        <v>5138083.357969014</v>
      </c>
      <c r="R307" s="132">
        <v>4679204.357969014</v>
      </c>
      <c r="S307" s="132">
        <v>458879</v>
      </c>
      <c r="T307" s="133">
        <f>SUM(TableC[[#This Row],[State &amp; Local Funding]:[Federal 
Funding]])</f>
        <v>5138083.357969014</v>
      </c>
      <c r="U307" s="121">
        <f>IFERROR(TableC[[#This Row],[State &amp; Local Funding]]/SUM(TableB[[#This Row],[K-12 Enrollment]:[Pre-K
Enrollment]]),"")</f>
        <v>14136.569057308199</v>
      </c>
      <c r="V307" s="121">
        <f>IFERROR(TableC[[#This Row],[Federal 
Funding]]/SUM(TableB[[#This Row],[K-12 Enrollment]:[Pre-K
Enrollment]]),"")</f>
        <v>1386.3413897280966</v>
      </c>
      <c r="W307" s="65">
        <f>IFERROR(CentralCostperPupil*SUM(TableB[[#This Row],[K-12 Enrollment]:[Pre-K
Enrollment]]),"")</f>
        <v>2209093.8560215659</v>
      </c>
      <c r="X307" s="65">
        <f t="shared" si="17"/>
        <v>7347177.2139905803</v>
      </c>
      <c r="Y307" s="131">
        <f>IFERROR(TableC[[#This Row],[Total School Allocation w/ Central District Costs]]/SUM(TableB[[#This Row],[K-12 Enrollment]:[Pre-K
Enrollment]]),"")</f>
        <v>22196.910012056134</v>
      </c>
    </row>
    <row r="308" spans="1:25" s="3" customFormat="1" ht="15" x14ac:dyDescent="0.3">
      <c r="A308" s="156" t="str">
        <f>IF(ISBLANK(TableB[[#This Row],[BEDS Code]]),"",TableB[[#This Row],[BEDS Code]])</f>
        <v>332300010401</v>
      </c>
      <c r="B308" s="134" t="str">
        <f>IF(ISBLANK(TableB[[#This Row],[School Name]]),"",TableB[[#This Row],[School Name]])</f>
        <v>Christopher Avenue Community School</v>
      </c>
      <c r="C308" s="156" t="str">
        <f>IF(ISBLANK(TableB[[#This Row],[Local School Code]]),"",TableB[[#This Row],[Local School Code]])</f>
        <v>K401</v>
      </c>
      <c r="D308" s="132">
        <v>2126544</v>
      </c>
      <c r="E308" s="132">
        <v>1698925</v>
      </c>
      <c r="F308" s="65">
        <f>IFERROR(SUM(TableC[[#This Row],[Classroom Teachers]:[All Other Salaries]])*'Part-A'!$C$92,0)</f>
        <v>2329155.9588496564</v>
      </c>
      <c r="G308" s="16">
        <v>0</v>
      </c>
      <c r="H308" s="16">
        <v>104309</v>
      </c>
      <c r="I308" s="133">
        <f t="shared" si="15"/>
        <v>6258933.9588496564</v>
      </c>
      <c r="J308" s="132">
        <v>2184930.1484090034</v>
      </c>
      <c r="K308" s="132">
        <v>1313923.3162063072</v>
      </c>
      <c r="L308" s="132">
        <v>2256015.3262049626</v>
      </c>
      <c r="M308" s="132">
        <v>0</v>
      </c>
      <c r="N308" s="132">
        <v>442943.52540058538</v>
      </c>
      <c r="O308" s="132">
        <v>1520</v>
      </c>
      <c r="P308" s="132">
        <v>59601.642628797767</v>
      </c>
      <c r="Q308" s="133">
        <f t="shared" si="16"/>
        <v>6258933.9588496555</v>
      </c>
      <c r="R308" s="132">
        <v>5850796.9588496555</v>
      </c>
      <c r="S308" s="132">
        <v>408137</v>
      </c>
      <c r="T308" s="133">
        <f>SUM(TableC[[#This Row],[State &amp; Local Funding]:[Federal 
Funding]])</f>
        <v>6258933.9588496555</v>
      </c>
      <c r="U308" s="121">
        <f>IFERROR(TableC[[#This Row],[State &amp; Local Funding]]/SUM(TableB[[#This Row],[K-12 Enrollment]:[Pre-K
Enrollment]]),"")</f>
        <v>18002.452181075863</v>
      </c>
      <c r="V308" s="121">
        <f>IFERROR(TableC[[#This Row],[Federal 
Funding]]/SUM(TableB[[#This Row],[K-12 Enrollment]:[Pre-K
Enrollment]]),"")</f>
        <v>1255.8061538461538</v>
      </c>
      <c r="W308" s="65">
        <f>IFERROR(CentralCostperPupil*SUM(TableB[[#This Row],[K-12 Enrollment]:[Pre-K
Enrollment]]),"")</f>
        <v>2169049.858631447</v>
      </c>
      <c r="X308" s="65">
        <f t="shared" si="17"/>
        <v>8427983.8174811024</v>
      </c>
      <c r="Y308" s="131">
        <f>IFERROR(TableC[[#This Row],[Total School Allocation w/ Central District Costs]]/SUM(TableB[[#This Row],[K-12 Enrollment]:[Pre-K
Enrollment]]),"")</f>
        <v>25932.257899941855</v>
      </c>
    </row>
    <row r="309" spans="1:25" s="3" customFormat="1" ht="15" x14ac:dyDescent="0.3">
      <c r="A309" s="156" t="str">
        <f>IF(ISBLANK(TableB[[#This Row],[BEDS Code]]),"",TableB[[#This Row],[BEDS Code]])</f>
        <v>333200011403</v>
      </c>
      <c r="B309" s="134" t="str">
        <f>IF(ISBLANK(TableB[[#This Row],[School Name]]),"",TableB[[#This Row],[School Name]])</f>
        <v>Academy for Environmental Leadership</v>
      </c>
      <c r="C309" s="156" t="str">
        <f>IF(ISBLANK(TableB[[#This Row],[Local School Code]]),"",TableB[[#This Row],[Local School Code]])</f>
        <v>K403</v>
      </c>
      <c r="D309" s="132">
        <v>1666159</v>
      </c>
      <c r="E309" s="132">
        <v>1746649</v>
      </c>
      <c r="F309" s="65">
        <f>IFERROR(SUM(TableC[[#This Row],[Classroom Teachers]:[All Other Salaries]])*'Part-A'!$C$92,0)</f>
        <v>2077905.242366303</v>
      </c>
      <c r="G309" s="16">
        <v>0</v>
      </c>
      <c r="H309" s="16">
        <v>143598</v>
      </c>
      <c r="I309" s="133">
        <f t="shared" si="15"/>
        <v>5634311.2423663028</v>
      </c>
      <c r="J309" s="132">
        <v>3061890.9984132759</v>
      </c>
      <c r="K309" s="132">
        <v>0</v>
      </c>
      <c r="L309" s="132">
        <v>1557820.5183547393</v>
      </c>
      <c r="M309" s="132">
        <v>0</v>
      </c>
      <c r="N309" s="132">
        <v>740364.50646663026</v>
      </c>
      <c r="O309" s="132">
        <v>1626</v>
      </c>
      <c r="P309" s="132">
        <v>272609.21913165739</v>
      </c>
      <c r="Q309" s="133">
        <f t="shared" si="16"/>
        <v>5634311.2423663028</v>
      </c>
      <c r="R309" s="132">
        <v>5295509.2423663028</v>
      </c>
      <c r="S309" s="132">
        <v>338802</v>
      </c>
      <c r="T309" s="133">
        <f>SUM(TableC[[#This Row],[State &amp; Local Funding]:[Federal 
Funding]])</f>
        <v>5634311.2423663028</v>
      </c>
      <c r="U309" s="121">
        <f>IFERROR(TableC[[#This Row],[State &amp; Local Funding]]/SUM(TableB[[#This Row],[K-12 Enrollment]:[Pre-K
Enrollment]]),"")</f>
        <v>21526.460334822368</v>
      </c>
      <c r="V309" s="121">
        <f>IFERROR(TableC[[#This Row],[Federal 
Funding]]/SUM(TableB[[#This Row],[K-12 Enrollment]:[Pre-K
Enrollment]]),"")</f>
        <v>1377.2439024390244</v>
      </c>
      <c r="W309" s="65">
        <f>IFERROR(CentralCostperPupil*SUM(TableB[[#This Row],[K-12 Enrollment]:[Pre-K
Enrollment]]),"")</f>
        <v>1641803.89299488</v>
      </c>
      <c r="X309" s="65">
        <f t="shared" si="17"/>
        <v>7276115.1353611825</v>
      </c>
      <c r="Y309" s="131">
        <f>IFERROR(TableC[[#This Row],[Total School Allocation w/ Central District Costs]]/SUM(TableB[[#This Row],[K-12 Enrollment]:[Pre-K
Enrollment]]),"")</f>
        <v>29577.70380228123</v>
      </c>
    </row>
    <row r="310" spans="1:25" s="3" customFormat="1" ht="15" x14ac:dyDescent="0.3">
      <c r="A310" s="156" t="str">
        <f>IF(ISBLANK(TableB[[#This Row],[BEDS Code]]),"",TableB[[#This Row],[BEDS Code]])</f>
        <v>331900011404</v>
      </c>
      <c r="B310" s="134" t="str">
        <f>IF(ISBLANK(TableB[[#This Row],[School Name]]),"",TableB[[#This Row],[School Name]])</f>
        <v>Academy for Young Writers</v>
      </c>
      <c r="C310" s="156" t="str">
        <f>IF(ISBLANK(TableB[[#This Row],[Local School Code]]),"",TableB[[#This Row],[Local School Code]])</f>
        <v>K404</v>
      </c>
      <c r="D310" s="132">
        <v>3628321</v>
      </c>
      <c r="E310" s="132">
        <v>1710032</v>
      </c>
      <c r="F310" s="65">
        <f>IFERROR(SUM(TableC[[#This Row],[Classroom Teachers]:[All Other Salaries]])*'Part-A'!$C$92,0)</f>
        <v>3250282.9588719555</v>
      </c>
      <c r="G310" s="16">
        <v>0</v>
      </c>
      <c r="H310" s="16">
        <v>200798</v>
      </c>
      <c r="I310" s="133">
        <f t="shared" si="15"/>
        <v>8789433.9588719551</v>
      </c>
      <c r="J310" s="132">
        <v>5789898.4101765323</v>
      </c>
      <c r="K310" s="132">
        <v>0</v>
      </c>
      <c r="L310" s="132">
        <v>2095028.4675328957</v>
      </c>
      <c r="M310" s="132">
        <v>0</v>
      </c>
      <c r="N310" s="132">
        <v>688503.06528163608</v>
      </c>
      <c r="O310" s="132">
        <v>3389</v>
      </c>
      <c r="P310" s="132">
        <v>212615.01588089165</v>
      </c>
      <c r="Q310" s="133">
        <f t="shared" si="16"/>
        <v>8789433.9588719551</v>
      </c>
      <c r="R310" s="132">
        <v>8176396.9588719551</v>
      </c>
      <c r="S310" s="132">
        <v>613037</v>
      </c>
      <c r="T310" s="133">
        <f>SUM(TableC[[#This Row],[State &amp; Local Funding]:[Federal 
Funding]])</f>
        <v>8789433.9588719551</v>
      </c>
      <c r="U310" s="121">
        <f>IFERROR(TableC[[#This Row],[State &amp; Local Funding]]/SUM(TableB[[#This Row],[K-12 Enrollment]:[Pre-K
Enrollment]]),"")</f>
        <v>15907.387079517423</v>
      </c>
      <c r="V310" s="121">
        <f>IFERROR(TableC[[#This Row],[Federal 
Funding]]/SUM(TableB[[#This Row],[K-12 Enrollment]:[Pre-K
Enrollment]]),"")</f>
        <v>1192.6789883268482</v>
      </c>
      <c r="W310" s="65">
        <f>IFERROR(CentralCostperPupil*SUM(TableB[[#This Row],[K-12 Enrollment]:[Pre-K
Enrollment]]),"")</f>
        <v>3430435.7764201961</v>
      </c>
      <c r="X310" s="65">
        <f t="shared" si="17"/>
        <v>12219869.735292152</v>
      </c>
      <c r="Y310" s="131">
        <f>IFERROR(TableC[[#This Row],[Total School Allocation w/ Central District Costs]]/SUM(TableB[[#This Row],[K-12 Enrollment]:[Pre-K
Enrollment]]),"")</f>
        <v>23774.065632864109</v>
      </c>
    </row>
    <row r="311" spans="1:25" s="3" customFormat="1" ht="15" x14ac:dyDescent="0.3">
      <c r="A311" s="156" t="str">
        <f>IF(ISBLANK(TableB[[#This Row],[BEDS Code]]),"",TableB[[#This Row],[BEDS Code]])</f>
        <v>332200011405</v>
      </c>
      <c r="B311" s="134" t="str">
        <f>IF(ISBLANK(TableB[[#This Row],[School Name]]),"",TableB[[#This Row],[School Name]])</f>
        <v>Midwood High School</v>
      </c>
      <c r="C311" s="156" t="str">
        <f>IF(ISBLANK(TableB[[#This Row],[Local School Code]]),"",TableB[[#This Row],[Local School Code]])</f>
        <v>K405</v>
      </c>
      <c r="D311" s="132">
        <v>18463713</v>
      </c>
      <c r="E311" s="132">
        <v>8702451</v>
      </c>
      <c r="F311" s="65">
        <f>IFERROR(SUM(TableC[[#This Row],[Classroom Teachers]:[All Other Salaries]])*'Part-A'!$C$92,0)</f>
        <v>16540255.001331083</v>
      </c>
      <c r="G311" s="16">
        <v>0</v>
      </c>
      <c r="H311" s="16">
        <v>1317629</v>
      </c>
      <c r="I311" s="133">
        <f t="shared" si="15"/>
        <v>45024048.001331083</v>
      </c>
      <c r="J311" s="132">
        <v>34012745.87035457</v>
      </c>
      <c r="K311" s="132">
        <v>0</v>
      </c>
      <c r="L311" s="132">
        <v>5550823.2831776496</v>
      </c>
      <c r="M311" s="132">
        <v>0</v>
      </c>
      <c r="N311" s="132">
        <v>3007733.5224635117</v>
      </c>
      <c r="O311" s="132">
        <v>25107</v>
      </c>
      <c r="P311" s="132">
        <v>2427638.3253353513</v>
      </c>
      <c r="Q311" s="133">
        <f t="shared" si="16"/>
        <v>45024048.001331091</v>
      </c>
      <c r="R311" s="132">
        <v>42160691.001331091</v>
      </c>
      <c r="S311" s="132">
        <v>2863357</v>
      </c>
      <c r="T311" s="133">
        <f>SUM(TableC[[#This Row],[State &amp; Local Funding]:[Federal 
Funding]])</f>
        <v>45024048.001331091</v>
      </c>
      <c r="U311" s="121">
        <f>IFERROR(TableC[[#This Row],[State &amp; Local Funding]]/SUM(TableB[[#This Row],[K-12 Enrollment]:[Pre-K
Enrollment]]),"")</f>
        <v>10233.177427507546</v>
      </c>
      <c r="V311" s="121">
        <f>IFERROR(TableC[[#This Row],[Federal 
Funding]]/SUM(TableB[[#This Row],[K-12 Enrollment]:[Pre-K
Enrollment]]),"")</f>
        <v>694.98956310679614</v>
      </c>
      <c r="W311" s="65">
        <f>IFERROR(CentralCostperPupil*SUM(TableB[[#This Row],[K-12 Enrollment]:[Pre-K
Enrollment]]),"")</f>
        <v>27496878.20788173</v>
      </c>
      <c r="X311" s="65">
        <f t="shared" si="17"/>
        <v>72520926.209212825</v>
      </c>
      <c r="Y311" s="131">
        <f>IFERROR(TableC[[#This Row],[Total School Allocation w/ Central District Costs]]/SUM(TableB[[#This Row],[K-12 Enrollment]:[Pre-K
Enrollment]]),"")</f>
        <v>17602.16655563418</v>
      </c>
    </row>
    <row r="312" spans="1:25" s="3" customFormat="1" ht="15" x14ac:dyDescent="0.3">
      <c r="A312" s="156" t="str">
        <f>IF(ISBLANK(TableB[[#This Row],[BEDS Code]]),"",TableB[[#This Row],[BEDS Code]])</f>
        <v>331700011408</v>
      </c>
      <c r="B312" s="134" t="str">
        <f>IF(ISBLANK(TableB[[#This Row],[School Name]]),"",TableB[[#This Row],[School Name]])</f>
        <v>Academy of Hospitality and Tourism</v>
      </c>
      <c r="C312" s="156" t="str">
        <f>IF(ISBLANK(TableB[[#This Row],[Local School Code]]),"",TableB[[#This Row],[Local School Code]])</f>
        <v>K408</v>
      </c>
      <c r="D312" s="132">
        <v>1436354</v>
      </c>
      <c r="E312" s="132">
        <v>1058237</v>
      </c>
      <c r="F312" s="65">
        <f>IFERROR(SUM(TableC[[#This Row],[Classroom Teachers]:[All Other Salaries]])*'Part-A'!$C$92,0)</f>
        <v>1518844.2234253429</v>
      </c>
      <c r="G312" s="16">
        <v>0</v>
      </c>
      <c r="H312" s="16">
        <v>154060</v>
      </c>
      <c r="I312" s="133">
        <f t="shared" si="15"/>
        <v>4167495.2234253427</v>
      </c>
      <c r="J312" s="132">
        <v>2930504.0865403418</v>
      </c>
      <c r="K312" s="132">
        <v>0</v>
      </c>
      <c r="L312" s="132">
        <v>628816.15333741088</v>
      </c>
      <c r="M312" s="132">
        <v>0</v>
      </c>
      <c r="N312" s="132">
        <v>493073.83859690104</v>
      </c>
      <c r="O312" s="132">
        <v>1265</v>
      </c>
      <c r="P312" s="132">
        <v>113836.14495068874</v>
      </c>
      <c r="Q312" s="133">
        <f t="shared" si="16"/>
        <v>4167495.2234253427</v>
      </c>
      <c r="R312" s="132">
        <v>3934064.2234253427</v>
      </c>
      <c r="S312" s="132">
        <v>233431</v>
      </c>
      <c r="T312" s="133">
        <f>SUM(TableC[[#This Row],[State &amp; Local Funding]:[Federal 
Funding]])</f>
        <v>4167495.2234253427</v>
      </c>
      <c r="U312" s="121">
        <f>IFERROR(TableC[[#This Row],[State &amp; Local Funding]]/SUM(TableB[[#This Row],[K-12 Enrollment]:[Pre-K
Enrollment]]),"")</f>
        <v>17721.010015429471</v>
      </c>
      <c r="V312" s="121">
        <f>IFERROR(TableC[[#This Row],[Federal 
Funding]]/SUM(TableB[[#This Row],[K-12 Enrollment]:[Pre-K
Enrollment]]),"")</f>
        <v>1051.4909909909909</v>
      </c>
      <c r="W312" s="65">
        <f>IFERROR(CentralCostperPupil*SUM(TableB[[#This Row],[K-12 Enrollment]:[Pre-K
Enrollment]]),"")</f>
        <v>1481627.9034344039</v>
      </c>
      <c r="X312" s="65">
        <f t="shared" si="17"/>
        <v>5649123.1268597469</v>
      </c>
      <c r="Y312" s="131">
        <f>IFERROR(TableC[[#This Row],[Total School Allocation w/ Central District Costs]]/SUM(TableB[[#This Row],[K-12 Enrollment]:[Pre-K
Enrollment]]),"")</f>
        <v>25446.500571440301</v>
      </c>
    </row>
    <row r="313" spans="1:25" s="3" customFormat="1" ht="15" x14ac:dyDescent="0.3">
      <c r="A313" s="156" t="str">
        <f>IF(ISBLANK(TableB[[#This Row],[BEDS Code]]),"",TableB[[#This Row],[BEDS Code]])</f>
        <v>331900011409</v>
      </c>
      <c r="B313" s="134" t="str">
        <f>IF(ISBLANK(TableB[[#This Row],[School Name]]),"",TableB[[#This Row],[School Name]])</f>
        <v>East New York Family Academy</v>
      </c>
      <c r="C313" s="156" t="str">
        <f>IF(ISBLANK(TableB[[#This Row],[Local School Code]]),"",TableB[[#This Row],[Local School Code]])</f>
        <v>K409</v>
      </c>
      <c r="D313" s="132">
        <v>3273737</v>
      </c>
      <c r="E313" s="132">
        <v>1649567</v>
      </c>
      <c r="F313" s="65">
        <f>IFERROR(SUM(TableC[[#This Row],[Classroom Teachers]:[All Other Salaries]])*'Part-A'!$C$92,0)</f>
        <v>2997578.2966293413</v>
      </c>
      <c r="G313" s="16">
        <v>0</v>
      </c>
      <c r="H313" s="16">
        <v>179118</v>
      </c>
      <c r="I313" s="133">
        <f t="shared" si="15"/>
        <v>8100000.2966293413</v>
      </c>
      <c r="J313" s="132">
        <v>4850160.1413424853</v>
      </c>
      <c r="K313" s="132">
        <v>0</v>
      </c>
      <c r="L313" s="132">
        <v>2105531.0730255479</v>
      </c>
      <c r="M313" s="132">
        <v>0</v>
      </c>
      <c r="N313" s="132">
        <v>744306.20123639097</v>
      </c>
      <c r="O313" s="132">
        <v>3071</v>
      </c>
      <c r="P313" s="132">
        <v>396931.88102491765</v>
      </c>
      <c r="Q313" s="133">
        <f t="shared" si="16"/>
        <v>8100000.2966293413</v>
      </c>
      <c r="R313" s="132">
        <v>7621562.2966293413</v>
      </c>
      <c r="S313" s="132">
        <v>478438</v>
      </c>
      <c r="T313" s="133">
        <f>SUM(TableC[[#This Row],[State &amp; Local Funding]:[Federal 
Funding]])</f>
        <v>8100000.2966293413</v>
      </c>
      <c r="U313" s="121">
        <f>IFERROR(TableC[[#This Row],[State &amp; Local Funding]]/SUM(TableB[[#This Row],[K-12 Enrollment]:[Pre-K
Enrollment]]),"")</f>
        <v>15212.699194868945</v>
      </c>
      <c r="V313" s="121">
        <f>IFERROR(TableC[[#This Row],[Federal 
Funding]]/SUM(TableB[[#This Row],[K-12 Enrollment]:[Pre-K
Enrollment]]),"")</f>
        <v>954.96606786427151</v>
      </c>
      <c r="W313" s="65">
        <f>IFERROR(CentralCostperPupil*SUM(TableB[[#This Row],[K-12 Enrollment]:[Pre-K
Enrollment]]),"")</f>
        <v>3343673.7820749385</v>
      </c>
      <c r="X313" s="65">
        <f t="shared" si="17"/>
        <v>11443674.078704279</v>
      </c>
      <c r="Y313" s="131">
        <f>IFERROR(TableC[[#This Row],[Total School Allocation w/ Central District Costs]]/SUM(TableB[[#This Row],[K-12 Enrollment]:[Pre-K
Enrollment]]),"")</f>
        <v>22841.664827753051</v>
      </c>
    </row>
    <row r="314" spans="1:25" s="3" customFormat="1" ht="15" x14ac:dyDescent="0.3">
      <c r="A314" s="156" t="str">
        <f>IF(ISBLANK(TableB[[#This Row],[BEDS Code]]),"",TableB[[#This Row],[BEDS Code]])</f>
        <v>332100011410</v>
      </c>
      <c r="B314" s="134" t="str">
        <f>IF(ISBLANK(TableB[[#This Row],[School Name]]),"",TableB[[#This Row],[School Name]])</f>
        <v>Abraham Lincoln High School</v>
      </c>
      <c r="C314" s="156" t="str">
        <f>IF(ISBLANK(TableB[[#This Row],[Local School Code]]),"",TableB[[#This Row],[Local School Code]])</f>
        <v>K410</v>
      </c>
      <c r="D314" s="132">
        <v>10998521</v>
      </c>
      <c r="E314" s="132">
        <v>4626540</v>
      </c>
      <c r="F314" s="65">
        <f>IFERROR(SUM(TableC[[#This Row],[Classroom Teachers]:[All Other Salaries]])*'Part-A'!$C$92,0)</f>
        <v>9513396.6411803029</v>
      </c>
      <c r="G314" s="16">
        <v>0</v>
      </c>
      <c r="H314" s="16">
        <v>1008795</v>
      </c>
      <c r="I314" s="133">
        <f t="shared" si="15"/>
        <v>26147252.641180303</v>
      </c>
      <c r="J314" s="132">
        <v>20423097.842828169</v>
      </c>
      <c r="K314" s="132">
        <v>0</v>
      </c>
      <c r="L314" s="132">
        <v>2560243.3728101328</v>
      </c>
      <c r="M314" s="132">
        <v>0</v>
      </c>
      <c r="N314" s="132">
        <v>1888734.6429786936</v>
      </c>
      <c r="O314" s="132">
        <v>11862</v>
      </c>
      <c r="P314" s="132">
        <v>1263314.7825633094</v>
      </c>
      <c r="Q314" s="133">
        <f t="shared" si="16"/>
        <v>26147252.641180307</v>
      </c>
      <c r="R314" s="132">
        <v>23897951.641180307</v>
      </c>
      <c r="S314" s="132">
        <v>2249301</v>
      </c>
      <c r="T314" s="133">
        <f>SUM(TableC[[#This Row],[State &amp; Local Funding]:[Federal 
Funding]])</f>
        <v>26147252.641180307</v>
      </c>
      <c r="U314" s="121">
        <f>IFERROR(TableC[[#This Row],[State &amp; Local Funding]]/SUM(TableB[[#This Row],[K-12 Enrollment]:[Pre-K
Enrollment]]),"")</f>
        <v>12988.017196293646</v>
      </c>
      <c r="V314" s="121">
        <f>IFERROR(TableC[[#This Row],[Federal 
Funding]]/SUM(TableB[[#This Row],[K-12 Enrollment]:[Pre-K
Enrollment]]),"")</f>
        <v>1222.4461956521739</v>
      </c>
      <c r="W314" s="65">
        <f>IFERROR(CentralCostperPupil*SUM(TableB[[#This Row],[K-12 Enrollment]:[Pre-K
Enrollment]]),"")</f>
        <v>12280159.1996365</v>
      </c>
      <c r="X314" s="65">
        <f t="shared" si="17"/>
        <v>38427411.840816811</v>
      </c>
      <c r="Y314" s="131">
        <f>IFERROR(TableC[[#This Row],[Total School Allocation w/ Central District Costs]]/SUM(TableB[[#This Row],[K-12 Enrollment]:[Pre-K
Enrollment]]),"")</f>
        <v>20884.462956965657</v>
      </c>
    </row>
    <row r="315" spans="1:25" s="3" customFormat="1" ht="15" x14ac:dyDescent="0.3">
      <c r="A315" s="156" t="str">
        <f>IF(ISBLANK(TableB[[#This Row],[BEDS Code]]),"",TableB[[#This Row],[BEDS Code]])</f>
        <v>(blank)</v>
      </c>
      <c r="B315" s="134" t="str">
        <f>IF(ISBLANK(TableB[[#This Row],[School Name]]),"",TableB[[#This Row],[School Name]])</f>
        <v>Abraham Lincoln YABC</v>
      </c>
      <c r="C315" s="156" t="str">
        <f>IF(ISBLANK(TableB[[#This Row],[Local School Code]]),"",TableB[[#This Row],[Local School Code]])</f>
        <v>K411</v>
      </c>
      <c r="D315" s="132">
        <v>0</v>
      </c>
      <c r="E315" s="132">
        <v>666433</v>
      </c>
      <c r="F315" s="65">
        <f>IFERROR(SUM(TableC[[#This Row],[Classroom Teachers]:[All Other Salaries]])*'Part-A'!$C$92,0)</f>
        <v>405761.06959017395</v>
      </c>
      <c r="G315" s="16">
        <v>0</v>
      </c>
      <c r="H315" s="16">
        <v>109429</v>
      </c>
      <c r="I315" s="133">
        <f t="shared" si="15"/>
        <v>1181623.0695901739</v>
      </c>
      <c r="J315" s="132">
        <v>824928.2196836872</v>
      </c>
      <c r="K315" s="132">
        <v>0</v>
      </c>
      <c r="L315" s="132">
        <v>30967.241195246435</v>
      </c>
      <c r="M315" s="132">
        <v>0</v>
      </c>
      <c r="N315" s="132">
        <v>233349.93922484093</v>
      </c>
      <c r="O315" s="132">
        <v>1339</v>
      </c>
      <c r="P315" s="132">
        <v>91038.669486399362</v>
      </c>
      <c r="Q315" s="133">
        <f t="shared" si="16"/>
        <v>1181623.0695901739</v>
      </c>
      <c r="R315" s="132">
        <v>1169257.0695901739</v>
      </c>
      <c r="S315" s="132">
        <v>12366</v>
      </c>
      <c r="T315" s="133">
        <f>SUM(TableC[[#This Row],[State &amp; Local Funding]:[Federal 
Funding]])</f>
        <v>1181623.0695901739</v>
      </c>
      <c r="U315" s="121">
        <f>IFERROR(TableC[[#This Row],[State &amp; Local Funding]]/SUM(TableB[[#This Row],[K-12 Enrollment]:[Pre-K
Enrollment]]),"")</f>
        <v>5515.3635358027068</v>
      </c>
      <c r="V315" s="121">
        <f>IFERROR(TableC[[#This Row],[Federal 
Funding]]/SUM(TableB[[#This Row],[K-12 Enrollment]:[Pre-K
Enrollment]]),"")</f>
        <v>58.330188679245282</v>
      </c>
      <c r="W315" s="65">
        <f>IFERROR(CentralCostperPupil*SUM(TableB[[#This Row],[K-12 Enrollment]:[Pre-K
Enrollment]]),"")</f>
        <v>1414887.9077842054</v>
      </c>
      <c r="X315" s="65">
        <f t="shared" si="17"/>
        <v>2596510.9773743795</v>
      </c>
      <c r="Y315" s="131">
        <f>IFERROR(TableC[[#This Row],[Total School Allocation w/ Central District Costs]]/SUM(TableB[[#This Row],[K-12 Enrollment]:[Pre-K
Enrollment]]),"")</f>
        <v>12247.693289501791</v>
      </c>
    </row>
    <row r="316" spans="1:25" s="3" customFormat="1" ht="15" x14ac:dyDescent="0.3">
      <c r="A316" s="156" t="str">
        <f>IF(ISBLANK(TableB[[#This Row],[BEDS Code]]),"",TableB[[#This Row],[BEDS Code]])</f>
        <v>331300011412</v>
      </c>
      <c r="B316" s="134" t="str">
        <f>IF(ISBLANK(TableB[[#This Row],[School Name]]),"",TableB[[#This Row],[School Name]])</f>
        <v>Brooklyn Community Arts &amp; Media High School (BCAM)</v>
      </c>
      <c r="C316" s="156" t="str">
        <f>IF(ISBLANK(TableB[[#This Row],[Local School Code]]),"",TableB[[#This Row],[Local School Code]])</f>
        <v>K412</v>
      </c>
      <c r="D316" s="132">
        <v>2748117</v>
      </c>
      <c r="E316" s="132">
        <v>1435528</v>
      </c>
      <c r="F316" s="65">
        <f>IFERROR(SUM(TableC[[#This Row],[Classroom Teachers]:[All Other Salaries]])*'Part-A'!$C$92,0)</f>
        <v>2547233.2102185567</v>
      </c>
      <c r="G316" s="16">
        <v>0</v>
      </c>
      <c r="H316" s="16">
        <v>264031</v>
      </c>
      <c r="I316" s="133">
        <f t="shared" si="15"/>
        <v>6994909.2102185562</v>
      </c>
      <c r="J316" s="132">
        <v>4549113.6481002029</v>
      </c>
      <c r="K316" s="132">
        <v>0</v>
      </c>
      <c r="L316" s="132">
        <v>1524512.3931227576</v>
      </c>
      <c r="M316" s="132">
        <v>0</v>
      </c>
      <c r="N316" s="132">
        <v>691876.83423354966</v>
      </c>
      <c r="O316" s="132">
        <v>2598</v>
      </c>
      <c r="P316" s="132">
        <v>226808.33476204626</v>
      </c>
      <c r="Q316" s="133">
        <f t="shared" si="16"/>
        <v>6994909.2102185562</v>
      </c>
      <c r="R316" s="132">
        <v>6616396.2102185562</v>
      </c>
      <c r="S316" s="132">
        <v>378513</v>
      </c>
      <c r="T316" s="133">
        <f>SUM(TableC[[#This Row],[State &amp; Local Funding]:[Federal 
Funding]])</f>
        <v>6994909.2102185562</v>
      </c>
      <c r="U316" s="121">
        <f>IFERROR(TableC[[#This Row],[State &amp; Local Funding]]/SUM(TableB[[#This Row],[K-12 Enrollment]:[Pre-K
Enrollment]]),"")</f>
        <v>14969.222195064607</v>
      </c>
      <c r="V316" s="121">
        <f>IFERROR(TableC[[#This Row],[Federal 
Funding]]/SUM(TableB[[#This Row],[K-12 Enrollment]:[Pre-K
Enrollment]]),"")</f>
        <v>856.36425339366519</v>
      </c>
      <c r="W316" s="65">
        <f>IFERROR(CentralCostperPupil*SUM(TableB[[#This Row],[K-12 Enrollment]:[Pre-K
Enrollment]]),"")</f>
        <v>2949907.8077387679</v>
      </c>
      <c r="X316" s="65">
        <f t="shared" si="17"/>
        <v>9944817.0179573242</v>
      </c>
      <c r="Y316" s="131">
        <f>IFERROR(TableC[[#This Row],[Total School Allocation w/ Central District Costs]]/SUM(TableB[[#This Row],[K-12 Enrollment]:[Pre-K
Enrollment]]),"")</f>
        <v>22499.586013478111</v>
      </c>
    </row>
    <row r="317" spans="1:25" s="3" customFormat="1" ht="15" x14ac:dyDescent="0.3">
      <c r="A317" s="156" t="str">
        <f>IF(ISBLANK(TableB[[#This Row],[BEDS Code]]),"",TableB[[#This Row],[BEDS Code]])</f>
        <v>331400010414</v>
      </c>
      <c r="B317" s="134" t="str">
        <f>IF(ISBLANK(TableB[[#This Row],[School Name]]),"",TableB[[#This Row],[School Name]])</f>
        <v>Brooklyn Arbor Elementary School</v>
      </c>
      <c r="C317" s="156" t="str">
        <f>IF(ISBLANK(TableB[[#This Row],[Local School Code]]),"",TableB[[#This Row],[Local School Code]])</f>
        <v>K414</v>
      </c>
      <c r="D317" s="132">
        <v>3414415</v>
      </c>
      <c r="E317" s="132">
        <v>1734483</v>
      </c>
      <c r="F317" s="65">
        <f>IFERROR(SUM(TableC[[#This Row],[Classroom Teachers]:[All Other Salaries]])*'Part-A'!$C$92,0)</f>
        <v>3134932.3333188896</v>
      </c>
      <c r="G317" s="16">
        <v>0</v>
      </c>
      <c r="H317" s="16">
        <v>17391</v>
      </c>
      <c r="I317" s="133">
        <f t="shared" si="15"/>
        <v>8301221.3333188891</v>
      </c>
      <c r="J317" s="132">
        <v>4683245.6216043327</v>
      </c>
      <c r="K317" s="132">
        <v>411354.96623149561</v>
      </c>
      <c r="L317" s="132">
        <v>2461564.2723147678</v>
      </c>
      <c r="M317" s="132">
        <v>29382.497587963971</v>
      </c>
      <c r="N317" s="132">
        <v>669459.04855116375</v>
      </c>
      <c r="O317" s="132">
        <v>3495</v>
      </c>
      <c r="P317" s="132">
        <v>42719.927029165556</v>
      </c>
      <c r="Q317" s="133">
        <f t="shared" si="16"/>
        <v>8301221.3333188891</v>
      </c>
      <c r="R317" s="132">
        <v>8131225.3333188891</v>
      </c>
      <c r="S317" s="132">
        <v>169996</v>
      </c>
      <c r="T317" s="133">
        <f>SUM(TableC[[#This Row],[State &amp; Local Funding]:[Federal 
Funding]])</f>
        <v>8301221.3333188891</v>
      </c>
      <c r="U317" s="121">
        <f>IFERROR(TableC[[#This Row],[State &amp; Local Funding]]/SUM(TableB[[#This Row],[K-12 Enrollment]:[Pre-K
Enrollment]]),"")</f>
        <v>13781.737853082863</v>
      </c>
      <c r="V317" s="121">
        <f>IFERROR(TableC[[#This Row],[Federal 
Funding]]/SUM(TableB[[#This Row],[K-12 Enrollment]:[Pre-K
Enrollment]]),"")</f>
        <v>288.12881355932205</v>
      </c>
      <c r="W317" s="65">
        <f>IFERROR(CentralCostperPupil*SUM(TableB[[#This Row],[K-12 Enrollment]:[Pre-K
Enrollment]]),"")</f>
        <v>3937659.7433617041</v>
      </c>
      <c r="X317" s="65">
        <f t="shared" si="17"/>
        <v>12238881.076680593</v>
      </c>
      <c r="Y317" s="131">
        <f>IFERROR(TableC[[#This Row],[Total School Allocation w/ Central District Costs]]/SUM(TableB[[#This Row],[K-12 Enrollment]:[Pre-K
Enrollment]]),"")</f>
        <v>20743.866231662021</v>
      </c>
    </row>
    <row r="318" spans="1:25" s="3" customFormat="1" ht="15" x14ac:dyDescent="0.3">
      <c r="A318" s="156" t="str">
        <f>IF(ISBLANK(TableB[[#This Row],[BEDS Code]]),"",TableB[[#This Row],[BEDS Code]])</f>
        <v>(blank)</v>
      </c>
      <c r="B318" s="134" t="str">
        <f>IF(ISBLANK(TableB[[#This Row],[School Name]]),"",TableB[[#This Row],[School Name]])</f>
        <v>The Children's School</v>
      </c>
      <c r="C318" s="156" t="str">
        <f>IF(ISBLANK(TableB[[#This Row],[Local School Code]]),"",TableB[[#This Row],[Local School Code]])</f>
        <v>K418</v>
      </c>
      <c r="D318" s="132">
        <v>2590137</v>
      </c>
      <c r="E318" s="132">
        <v>857427</v>
      </c>
      <c r="F318" s="65">
        <f>IFERROR(SUM(TableC[[#This Row],[Classroom Teachers]:[All Other Salaries]])*'Part-A'!$C$92,0)</f>
        <v>2099066.6070266305</v>
      </c>
      <c r="G318" s="16">
        <v>0</v>
      </c>
      <c r="H318" s="16">
        <v>7612</v>
      </c>
      <c r="I318" s="133">
        <f t="shared" si="15"/>
        <v>5554242.607026631</v>
      </c>
      <c r="J318" s="132">
        <v>3911855.4728223388</v>
      </c>
      <c r="K318" s="132">
        <v>614588.72673008521</v>
      </c>
      <c r="L318" s="132">
        <v>414020.81714958872</v>
      </c>
      <c r="M318" s="132">
        <v>409725.81782005681</v>
      </c>
      <c r="N318" s="132">
        <v>201378.77250456158</v>
      </c>
      <c r="O318" s="132">
        <v>2673</v>
      </c>
      <c r="P318" s="132">
        <v>0</v>
      </c>
      <c r="Q318" s="133">
        <f t="shared" si="16"/>
        <v>5554242.6070266319</v>
      </c>
      <c r="R318" s="132">
        <v>5312128.6070266319</v>
      </c>
      <c r="S318" s="132">
        <v>242114</v>
      </c>
      <c r="T318" s="133">
        <f>SUM(TableC[[#This Row],[State &amp; Local Funding]:[Federal 
Funding]])</f>
        <v>5554242.6070266319</v>
      </c>
      <c r="U318" s="121">
        <f>IFERROR(TableC[[#This Row],[State &amp; Local Funding]]/SUM(TableB[[#This Row],[K-12 Enrollment]:[Pre-K
Enrollment]]),"")</f>
        <v>20669.761116835143</v>
      </c>
      <c r="V318" s="121">
        <f>IFERROR(TableC[[#This Row],[Federal 
Funding]]/SUM(TableB[[#This Row],[K-12 Enrollment]:[Pre-K
Enrollment]]),"")</f>
        <v>942.07782101167311</v>
      </c>
      <c r="W318" s="65">
        <f>IFERROR(CentralCostperPupil*SUM(TableB[[#This Row],[K-12 Enrollment]:[Pre-K
Enrollment]]),"")</f>
        <v>1715217.888210098</v>
      </c>
      <c r="X318" s="65">
        <f t="shared" si="17"/>
        <v>7269460.4952367302</v>
      </c>
      <c r="Y318" s="131">
        <f>IFERROR(TableC[[#This Row],[Total School Allocation w/ Central District Costs]]/SUM(TableB[[#This Row],[K-12 Enrollment]:[Pre-K
Enrollment]]),"")</f>
        <v>28285.838502866656</v>
      </c>
    </row>
    <row r="319" spans="1:25" s="3" customFormat="1" ht="15" x14ac:dyDescent="0.3">
      <c r="A319" s="156" t="str">
        <f>IF(ISBLANK(TableB[[#This Row],[BEDS Code]]),"",TableB[[#This Row],[BEDS Code]])</f>
        <v>331300011419</v>
      </c>
      <c r="B319" s="134" t="str">
        <f>IF(ISBLANK(TableB[[#This Row],[School Name]]),"",TableB[[#This Row],[School Name]])</f>
        <v>Science Skills Center High School for Science, Technology and the Creative Arts</v>
      </c>
      <c r="C319" s="156" t="str">
        <f>IF(ISBLANK(TableB[[#This Row],[Local School Code]]),"",TableB[[#This Row],[Local School Code]])</f>
        <v>K419</v>
      </c>
      <c r="D319" s="132">
        <v>3093411</v>
      </c>
      <c r="E319" s="132">
        <v>1618098</v>
      </c>
      <c r="F319" s="65">
        <f>IFERROR(SUM(TableC[[#This Row],[Classroom Teachers]:[All Other Salaries]])*'Part-A'!$C$92,0)</f>
        <v>2868625.8501960901</v>
      </c>
      <c r="G319" s="16">
        <v>0</v>
      </c>
      <c r="H319" s="16">
        <v>203402</v>
      </c>
      <c r="I319" s="133">
        <f t="shared" si="15"/>
        <v>7783536.8501960896</v>
      </c>
      <c r="J319" s="132">
        <v>5323601.3670863155</v>
      </c>
      <c r="K319" s="132">
        <v>0</v>
      </c>
      <c r="L319" s="132">
        <v>1415181.0421946524</v>
      </c>
      <c r="M319" s="132">
        <v>0</v>
      </c>
      <c r="N319" s="132">
        <v>658752.1184724872</v>
      </c>
      <c r="O319" s="132">
        <v>3489</v>
      </c>
      <c r="P319" s="132">
        <v>382513.32244263386</v>
      </c>
      <c r="Q319" s="133">
        <f t="shared" si="16"/>
        <v>7783536.8501960896</v>
      </c>
      <c r="R319" s="132">
        <v>7155962.8501960896</v>
      </c>
      <c r="S319" s="132">
        <v>627574</v>
      </c>
      <c r="T319" s="133">
        <f>SUM(TableC[[#This Row],[State &amp; Local Funding]:[Federal 
Funding]])</f>
        <v>7783536.8501960896</v>
      </c>
      <c r="U319" s="121">
        <f>IFERROR(TableC[[#This Row],[State &amp; Local Funding]]/SUM(TableB[[#This Row],[K-12 Enrollment]:[Pre-K
Enrollment]]),"")</f>
        <v>12380.558564353096</v>
      </c>
      <c r="V319" s="121">
        <f>IFERROR(TableC[[#This Row],[Federal 
Funding]]/SUM(TableB[[#This Row],[K-12 Enrollment]:[Pre-K
Enrollment]]),"")</f>
        <v>1085.7681660899655</v>
      </c>
      <c r="W319" s="65">
        <f>IFERROR(CentralCostperPupil*SUM(TableB[[#This Row],[K-12 Enrollment]:[Pre-K
Enrollment]]),"")</f>
        <v>3857571.7485814658</v>
      </c>
      <c r="X319" s="65">
        <f t="shared" si="17"/>
        <v>11641108.598777555</v>
      </c>
      <c r="Y319" s="131">
        <f>IFERROR(TableC[[#This Row],[Total School Allocation w/ Central District Costs]]/SUM(TableB[[#This Row],[K-12 Enrollment]:[Pre-K
Enrollment]]),"")</f>
        <v>20140.326295462899</v>
      </c>
    </row>
    <row r="320" spans="1:25" s="3" customFormat="1" ht="15" x14ac:dyDescent="0.3">
      <c r="A320" s="156" t="str">
        <f>IF(ISBLANK(TableB[[#This Row],[BEDS Code]]),"",TableB[[#This Row],[BEDS Code]])</f>
        <v>331900011422</v>
      </c>
      <c r="B320" s="134" t="str">
        <f>IF(ISBLANK(TableB[[#This Row],[School Name]]),"",TableB[[#This Row],[School Name]])</f>
        <v>Spring Creek Community School</v>
      </c>
      <c r="C320" s="156" t="str">
        <f>IF(ISBLANK(TableB[[#This Row],[Local School Code]]),"",TableB[[#This Row],[Local School Code]])</f>
        <v>K422</v>
      </c>
      <c r="D320" s="132">
        <v>3567050</v>
      </c>
      <c r="E320" s="132">
        <v>1369832</v>
      </c>
      <c r="F320" s="65">
        <f>IFERROR(SUM(TableC[[#This Row],[Classroom Teachers]:[All Other Salaries]])*'Part-A'!$C$92,0)</f>
        <v>3005845.3299288559</v>
      </c>
      <c r="G320" s="16">
        <v>0</v>
      </c>
      <c r="H320" s="16">
        <v>530556</v>
      </c>
      <c r="I320" s="133">
        <f t="shared" si="15"/>
        <v>8473283.3299288563</v>
      </c>
      <c r="J320" s="132">
        <v>5319732.6485609114</v>
      </c>
      <c r="K320" s="132">
        <v>0</v>
      </c>
      <c r="L320" s="132">
        <v>2262449.1373822168</v>
      </c>
      <c r="M320" s="132">
        <v>0</v>
      </c>
      <c r="N320" s="132">
        <v>685087.46609951288</v>
      </c>
      <c r="O320" s="132">
        <v>3308</v>
      </c>
      <c r="P320" s="132">
        <v>202706.07788621567</v>
      </c>
      <c r="Q320" s="133">
        <f t="shared" si="16"/>
        <v>8473283.3299288563</v>
      </c>
      <c r="R320" s="132">
        <v>7729272.3299288563</v>
      </c>
      <c r="S320" s="132">
        <v>744011</v>
      </c>
      <c r="T320" s="133">
        <f>SUM(TableC[[#This Row],[State &amp; Local Funding]:[Federal 
Funding]])</f>
        <v>8473283.3299288563</v>
      </c>
      <c r="U320" s="121">
        <f>IFERROR(TableC[[#This Row],[State &amp; Local Funding]]/SUM(TableB[[#This Row],[K-12 Enrollment]:[Pre-K
Enrollment]]),"")</f>
        <v>13976.984321752001</v>
      </c>
      <c r="V320" s="121">
        <f>IFERROR(TableC[[#This Row],[Federal 
Funding]]/SUM(TableB[[#This Row],[K-12 Enrollment]:[Pre-K
Enrollment]]),"")</f>
        <v>1345.4086799276672</v>
      </c>
      <c r="W320" s="65">
        <f>IFERROR(CentralCostperPupil*SUM(TableB[[#This Row],[K-12 Enrollment]:[Pre-K
Enrollment]]),"")</f>
        <v>3690721.75945597</v>
      </c>
      <c r="X320" s="65">
        <f t="shared" si="17"/>
        <v>12164005.089384826</v>
      </c>
      <c r="Y320" s="131">
        <f>IFERROR(TableC[[#This Row],[Total School Allocation w/ Central District Costs]]/SUM(TableB[[#This Row],[K-12 Enrollment]:[Pre-K
Enrollment]]),"")</f>
        <v>21996.392566699506</v>
      </c>
    </row>
    <row r="321" spans="1:25" s="3" customFormat="1" ht="15" x14ac:dyDescent="0.3">
      <c r="A321" s="156" t="str">
        <f>IF(ISBLANK(TableB[[#This Row],[BEDS Code]]),"",TableB[[#This Row],[BEDS Code]])</f>
        <v>331500011423</v>
      </c>
      <c r="B321" s="134" t="str">
        <f>IF(ISBLANK(TableB[[#This Row],[School Name]]),"",TableB[[#This Row],[School Name]])</f>
        <v>Brooklyn Frontiers High School</v>
      </c>
      <c r="C321" s="156" t="str">
        <f>IF(ISBLANK(TableB[[#This Row],[Local School Code]]),"",TableB[[#This Row],[Local School Code]])</f>
        <v>K423</v>
      </c>
      <c r="D321" s="132">
        <v>1839577</v>
      </c>
      <c r="E321" s="132">
        <v>660616</v>
      </c>
      <c r="F321" s="65">
        <f>IFERROR(SUM(TableC[[#This Row],[Classroom Teachers]:[All Other Salaries]])*'Part-A'!$C$92,0)</f>
        <v>1522255.0291805265</v>
      </c>
      <c r="G321" s="16">
        <v>0</v>
      </c>
      <c r="H321" s="16">
        <v>125254</v>
      </c>
      <c r="I321" s="133">
        <f t="shared" si="15"/>
        <v>4147702.0291805267</v>
      </c>
      <c r="J321" s="132">
        <v>2488739.7256589225</v>
      </c>
      <c r="K321" s="132">
        <v>0</v>
      </c>
      <c r="L321" s="132">
        <v>889280.12601318117</v>
      </c>
      <c r="M321" s="132">
        <v>0</v>
      </c>
      <c r="N321" s="132">
        <v>745118.6730154641</v>
      </c>
      <c r="O321" s="132">
        <v>1034</v>
      </c>
      <c r="P321" s="132">
        <v>23529.504492959222</v>
      </c>
      <c r="Q321" s="133">
        <f t="shared" si="16"/>
        <v>4147702.0291805267</v>
      </c>
      <c r="R321" s="132">
        <v>4005983.0291805267</v>
      </c>
      <c r="S321" s="132">
        <v>141719</v>
      </c>
      <c r="T321" s="133">
        <f>SUM(TableC[[#This Row],[State &amp; Local Funding]:[Federal 
Funding]])</f>
        <v>4147702.0291805267</v>
      </c>
      <c r="U321" s="121">
        <f>IFERROR(TableC[[#This Row],[State &amp; Local Funding]]/SUM(TableB[[#This Row],[K-12 Enrollment]:[Pre-K
Enrollment]]),"")</f>
        <v>23704.041592784182</v>
      </c>
      <c r="V321" s="121">
        <f>IFERROR(TableC[[#This Row],[Federal 
Funding]]/SUM(TableB[[#This Row],[K-12 Enrollment]:[Pre-K
Enrollment]]),"")</f>
        <v>838.5739644970414</v>
      </c>
      <c r="W321" s="65">
        <f>IFERROR(CentralCostperPupil*SUM(TableB[[#This Row],[K-12 Enrollment]:[Pre-K
Enrollment]]),"")</f>
        <v>1127905.9264883525</v>
      </c>
      <c r="X321" s="65">
        <f t="shared" si="17"/>
        <v>5275607.9556688797</v>
      </c>
      <c r="Y321" s="131">
        <f>IFERROR(TableC[[#This Row],[Total School Allocation w/ Central District Costs]]/SUM(TableB[[#This Row],[K-12 Enrollment]:[Pre-K
Enrollment]]),"")</f>
        <v>31216.615122301064</v>
      </c>
    </row>
    <row r="322" spans="1:25" s="3" customFormat="1" ht="15" x14ac:dyDescent="0.3">
      <c r="A322" s="156" t="str">
        <f>IF(ISBLANK(TableB[[#This Row],[BEDS Code]]),"",TableB[[#This Row],[BEDS Code]])</f>
        <v>332200011425</v>
      </c>
      <c r="B322" s="134" t="str">
        <f>IF(ISBLANK(TableB[[#This Row],[School Name]]),"",TableB[[#This Row],[School Name]])</f>
        <v>James Madison High School</v>
      </c>
      <c r="C322" s="156" t="str">
        <f>IF(ISBLANK(TableB[[#This Row],[Local School Code]]),"",TableB[[#This Row],[Local School Code]])</f>
        <v>K425</v>
      </c>
      <c r="D322" s="132">
        <v>19541063</v>
      </c>
      <c r="E322" s="132">
        <v>8250827</v>
      </c>
      <c r="F322" s="65">
        <f>IFERROR(SUM(TableC[[#This Row],[Classroom Teachers]:[All Other Salaries]])*'Part-A'!$C$92,0)</f>
        <v>16921231.410107933</v>
      </c>
      <c r="G322" s="16">
        <v>0</v>
      </c>
      <c r="H322" s="16">
        <v>1586435</v>
      </c>
      <c r="I322" s="133">
        <f t="shared" si="15"/>
        <v>46299556.410107933</v>
      </c>
      <c r="J322" s="132">
        <v>36575532.519418716</v>
      </c>
      <c r="K322" s="132">
        <v>0</v>
      </c>
      <c r="L322" s="132">
        <v>5088747.2540211482</v>
      </c>
      <c r="M322" s="132">
        <v>0</v>
      </c>
      <c r="N322" s="132">
        <v>2869252.9364992743</v>
      </c>
      <c r="O322" s="132">
        <v>22884</v>
      </c>
      <c r="P322" s="132">
        <v>1743139.7001687903</v>
      </c>
      <c r="Q322" s="133">
        <f t="shared" si="16"/>
        <v>46299556.410107926</v>
      </c>
      <c r="R322" s="132">
        <v>43430109.410107926</v>
      </c>
      <c r="S322" s="132">
        <v>2869447</v>
      </c>
      <c r="T322" s="133">
        <f>SUM(TableC[[#This Row],[State &amp; Local Funding]:[Federal 
Funding]])</f>
        <v>46299556.410107926</v>
      </c>
      <c r="U322" s="121">
        <f>IFERROR(TableC[[#This Row],[State &amp; Local Funding]]/SUM(TableB[[#This Row],[K-12 Enrollment]:[Pre-K
Enrollment]]),"")</f>
        <v>11199.099899460527</v>
      </c>
      <c r="V322" s="121">
        <f>IFERROR(TableC[[#This Row],[Federal 
Funding]]/SUM(TableB[[#This Row],[K-12 Enrollment]:[Pre-K
Enrollment]]),"")</f>
        <v>739.92960288808661</v>
      </c>
      <c r="W322" s="65">
        <f>IFERROR(CentralCostperPupil*SUM(TableB[[#This Row],[K-12 Enrollment]:[Pre-K
Enrollment]]),"")</f>
        <v>25881770.313146926</v>
      </c>
      <c r="X322" s="65">
        <f t="shared" si="17"/>
        <v>72181326.723254859</v>
      </c>
      <c r="Y322" s="131">
        <f>IFERROR(TableC[[#This Row],[Total School Allocation w/ Central District Costs]]/SUM(TableB[[#This Row],[K-12 Enrollment]:[Pre-K
Enrollment]]),"")</f>
        <v>18613.029067368454</v>
      </c>
    </row>
    <row r="323" spans="1:25" s="3" customFormat="1" ht="15" x14ac:dyDescent="0.3">
      <c r="A323" s="156" t="str">
        <f>IF(ISBLANK(TableB[[#This Row],[BEDS Code]]),"",TableB[[#This Row],[BEDS Code]])</f>
        <v>331500011429</v>
      </c>
      <c r="B323" s="134" t="str">
        <f>IF(ISBLANK(TableB[[#This Row],[School Name]]),"",TableB[[#This Row],[School Name]])</f>
        <v>Digital Arts and Cinema Technology High School</v>
      </c>
      <c r="C323" s="156" t="str">
        <f>IF(ISBLANK(TableB[[#This Row],[Local School Code]]),"",TableB[[#This Row],[Local School Code]])</f>
        <v>K429</v>
      </c>
      <c r="D323" s="132">
        <v>1796485</v>
      </c>
      <c r="E323" s="132">
        <v>1050173</v>
      </c>
      <c r="F323" s="65">
        <f>IFERROR(SUM(TableC[[#This Row],[Classroom Teachers]:[All Other Salaries]])*'Part-A'!$C$92,0)</f>
        <v>1733201.9795499702</v>
      </c>
      <c r="G323" s="16">
        <v>0</v>
      </c>
      <c r="H323" s="16">
        <v>115729</v>
      </c>
      <c r="I323" s="133">
        <f t="shared" si="15"/>
        <v>4695588.9795499705</v>
      </c>
      <c r="J323" s="132">
        <v>3338694.4028839543</v>
      </c>
      <c r="K323" s="132">
        <v>0</v>
      </c>
      <c r="L323" s="132">
        <v>834447.12962828972</v>
      </c>
      <c r="M323" s="132">
        <v>0</v>
      </c>
      <c r="N323" s="132">
        <v>462468.58977846935</v>
      </c>
      <c r="O323" s="132">
        <v>1283</v>
      </c>
      <c r="P323" s="132">
        <v>58695.857259256845</v>
      </c>
      <c r="Q323" s="133">
        <f t="shared" si="16"/>
        <v>4695588.9795499695</v>
      </c>
      <c r="R323" s="132">
        <v>4389943.9795499695</v>
      </c>
      <c r="S323" s="132">
        <v>305645</v>
      </c>
      <c r="T323" s="133">
        <f>SUM(TableC[[#This Row],[State &amp; Local Funding]:[Federal 
Funding]])</f>
        <v>4695588.9795499695</v>
      </c>
      <c r="U323" s="121">
        <f>IFERROR(TableC[[#This Row],[State &amp; Local Funding]]/SUM(TableB[[#This Row],[K-12 Enrollment]:[Pre-K
Enrollment]]),"")</f>
        <v>18065.613084567776</v>
      </c>
      <c r="V323" s="121">
        <f>IFERROR(TableC[[#This Row],[Federal 
Funding]]/SUM(TableB[[#This Row],[K-12 Enrollment]:[Pre-K
Enrollment]]),"")</f>
        <v>1257.798353909465</v>
      </c>
      <c r="W323" s="65">
        <f>IFERROR(CentralCostperPupil*SUM(TableB[[#This Row],[K-12 Enrollment]:[Pre-K
Enrollment]]),"")</f>
        <v>1621781.8942998203</v>
      </c>
      <c r="X323" s="65">
        <f t="shared" si="17"/>
        <v>6317370.8738497896</v>
      </c>
      <c r="Y323" s="131">
        <f>IFERROR(TableC[[#This Row],[Total School Allocation w/ Central District Costs]]/SUM(TableB[[#This Row],[K-12 Enrollment]:[Pre-K
Enrollment]]),"")</f>
        <v>25997.411003497076</v>
      </c>
    </row>
    <row r="324" spans="1:25" s="3" customFormat="1" ht="15" x14ac:dyDescent="0.3">
      <c r="A324" s="156" t="str">
        <f>IF(ISBLANK(TableB[[#This Row],[BEDS Code]]),"",TableB[[#This Row],[BEDS Code]])</f>
        <v>331300011430</v>
      </c>
      <c r="B324" s="134" t="str">
        <f>IF(ISBLANK(TableB[[#This Row],[School Name]]),"",TableB[[#This Row],[School Name]])</f>
        <v>Brooklyn Technical High School</v>
      </c>
      <c r="C324" s="156" t="str">
        <f>IF(ISBLANK(TableB[[#This Row],[Local School Code]]),"",TableB[[#This Row],[Local School Code]])</f>
        <v>K430</v>
      </c>
      <c r="D324" s="132">
        <v>26216253</v>
      </c>
      <c r="E324" s="132">
        <v>9108651</v>
      </c>
      <c r="F324" s="65">
        <f>IFERROR(SUM(TableC[[#This Row],[Classroom Teachers]:[All Other Salaries]])*'Part-A'!$C$92,0)</f>
        <v>21507744.709836118</v>
      </c>
      <c r="G324" s="16">
        <v>0</v>
      </c>
      <c r="H324" s="16">
        <v>1263335</v>
      </c>
      <c r="I324" s="133">
        <f t="shared" si="15"/>
        <v>58095983.709836118</v>
      </c>
      <c r="J324" s="132">
        <v>50362817.251704708</v>
      </c>
      <c r="K324" s="132">
        <v>0</v>
      </c>
      <c r="L324" s="132">
        <v>788760.47396425123</v>
      </c>
      <c r="M324" s="132">
        <v>0</v>
      </c>
      <c r="N324" s="132">
        <v>3059503.2589130462</v>
      </c>
      <c r="O324" s="132">
        <v>36277</v>
      </c>
      <c r="P324" s="132">
        <v>3848625.7252541124</v>
      </c>
      <c r="Q324" s="133">
        <f t="shared" si="16"/>
        <v>58095983.709836118</v>
      </c>
      <c r="R324" s="132">
        <v>57610592.709836118</v>
      </c>
      <c r="S324" s="132">
        <v>485391</v>
      </c>
      <c r="T324" s="133">
        <f>SUM(TableC[[#This Row],[State &amp; Local Funding]:[Federal 
Funding]])</f>
        <v>58095983.709836118</v>
      </c>
      <c r="U324" s="121">
        <f>IFERROR(TableC[[#This Row],[State &amp; Local Funding]]/SUM(TableB[[#This Row],[K-12 Enrollment]:[Pre-K
Enrollment]]),"")</f>
        <v>9650.0155292857817</v>
      </c>
      <c r="V324" s="121">
        <f>IFERROR(TableC[[#This Row],[Federal 
Funding]]/SUM(TableB[[#This Row],[K-12 Enrollment]:[Pre-K
Enrollment]]),"")</f>
        <v>81.305025125628134</v>
      </c>
      <c r="W324" s="65">
        <f>IFERROR(CentralCostperPupil*SUM(TableB[[#This Row],[K-12 Enrollment]:[Pre-K
Enrollment]]),"")</f>
        <v>39843777.403168425</v>
      </c>
      <c r="X324" s="65">
        <f t="shared" si="17"/>
        <v>97939761.113004535</v>
      </c>
      <c r="Y324" s="131">
        <f>IFERROR(TableC[[#This Row],[Total School Allocation w/ Central District Costs]]/SUM(TableB[[#This Row],[K-12 Enrollment]:[Pre-K
Enrollment]]),"")</f>
        <v>16405.320119431246</v>
      </c>
    </row>
    <row r="325" spans="1:25" s="3" customFormat="1" ht="15" x14ac:dyDescent="0.3">
      <c r="A325" s="156" t="str">
        <f>IF(ISBLANK(TableB[[#This Row],[BEDS Code]]),"",TableB[[#This Row],[BEDS Code]])</f>
        <v>(blank)</v>
      </c>
      <c r="B325" s="134" t="str">
        <f>IF(ISBLANK(TableB[[#This Row],[School Name]]),"",TableB[[#This Row],[School Name]])</f>
        <v>Thomas Jefferson YABC</v>
      </c>
      <c r="C325" s="156" t="str">
        <f>IF(ISBLANK(TableB[[#This Row],[Local School Code]]),"",TableB[[#This Row],[Local School Code]])</f>
        <v>K431</v>
      </c>
      <c r="D325" s="132">
        <v>0</v>
      </c>
      <c r="E325" s="132">
        <v>722353</v>
      </c>
      <c r="F325" s="65">
        <f>IFERROR(SUM(TableC[[#This Row],[Classroom Teachers]:[All Other Salaries]])*'Part-A'!$C$92,0)</f>
        <v>439808.2416412016</v>
      </c>
      <c r="G325" s="16">
        <v>0</v>
      </c>
      <c r="H325" s="16">
        <v>81489</v>
      </c>
      <c r="I325" s="133">
        <f t="shared" si="15"/>
        <v>1243650.2416412015</v>
      </c>
      <c r="J325" s="132">
        <v>896304.44818658393</v>
      </c>
      <c r="K325" s="132">
        <v>0</v>
      </c>
      <c r="L325" s="132">
        <v>60317.583107386956</v>
      </c>
      <c r="M325" s="132">
        <v>0</v>
      </c>
      <c r="N325" s="132">
        <v>237423.56010526299</v>
      </c>
      <c r="O325" s="132">
        <v>1339</v>
      </c>
      <c r="P325" s="132">
        <v>48265.65024196764</v>
      </c>
      <c r="Q325" s="133">
        <f t="shared" si="16"/>
        <v>1243650.2416412015</v>
      </c>
      <c r="R325" s="132">
        <v>1243650.2416412015</v>
      </c>
      <c r="S325" s="132">
        <v>0</v>
      </c>
      <c r="T325" s="133">
        <f>SUM(TableC[[#This Row],[State &amp; Local Funding]:[Federal 
Funding]])</f>
        <v>1243650.2416412015</v>
      </c>
      <c r="U325" s="121">
        <f>IFERROR(TableC[[#This Row],[State &amp; Local Funding]]/SUM(TableB[[#This Row],[K-12 Enrollment]:[Pre-K
Enrollment]]),"")</f>
        <v>6249.4987017145804</v>
      </c>
      <c r="V325" s="121">
        <f>IFERROR(TableC[[#This Row],[Federal 
Funding]]/SUM(TableB[[#This Row],[K-12 Enrollment]:[Pre-K
Enrollment]]),"")</f>
        <v>0</v>
      </c>
      <c r="W325" s="65">
        <f>IFERROR(CentralCostperPupil*SUM(TableB[[#This Row],[K-12 Enrollment]:[Pre-K
Enrollment]]),"")</f>
        <v>1328125.9134389476</v>
      </c>
      <c r="X325" s="65">
        <f t="shared" si="17"/>
        <v>2571776.155080149</v>
      </c>
      <c r="Y325" s="131">
        <f>IFERROR(TableC[[#This Row],[Total School Allocation w/ Central District Costs]]/SUM(TableB[[#This Row],[K-12 Enrollment]:[Pre-K
Enrollment]]),"")</f>
        <v>12923.498266734417</v>
      </c>
    </row>
    <row r="326" spans="1:25" s="3" customFormat="1" ht="15" x14ac:dyDescent="0.3">
      <c r="A326" s="156" t="str">
        <f>IF(ISBLANK(TableB[[#This Row],[BEDS Code]]),"",TableB[[#This Row],[BEDS Code]])</f>
        <v>331300011439</v>
      </c>
      <c r="B326" s="134" t="str">
        <f>IF(ISBLANK(TableB[[#This Row],[School Name]]),"",TableB[[#This Row],[School Name]])</f>
        <v>Brooklyn International High School</v>
      </c>
      <c r="C326" s="156" t="str">
        <f>IF(ISBLANK(TableB[[#This Row],[Local School Code]]),"",TableB[[#This Row],[Local School Code]])</f>
        <v>K439</v>
      </c>
      <c r="D326" s="132">
        <v>2141636</v>
      </c>
      <c r="E326" s="132">
        <v>1189955</v>
      </c>
      <c r="F326" s="65">
        <f>IFERROR(SUM(TableC[[#This Row],[Classroom Teachers]:[All Other Salaries]])*'Part-A'!$C$92,0)</f>
        <v>2028455.86517624</v>
      </c>
      <c r="G326" s="16">
        <v>0</v>
      </c>
      <c r="H326" s="16">
        <v>164168</v>
      </c>
      <c r="I326" s="133">
        <f t="shared" si="15"/>
        <v>5524214.86517624</v>
      </c>
      <c r="J326" s="132">
        <v>4639423.3140115552</v>
      </c>
      <c r="K326" s="132">
        <v>0</v>
      </c>
      <c r="L326" s="132">
        <v>72858.607895258217</v>
      </c>
      <c r="M326" s="132">
        <v>0</v>
      </c>
      <c r="N326" s="132">
        <v>485076.22035180702</v>
      </c>
      <c r="O326" s="132">
        <v>2193</v>
      </c>
      <c r="P326" s="132">
        <v>324663.72291761951</v>
      </c>
      <c r="Q326" s="133">
        <f t="shared" si="16"/>
        <v>5524214.8651762391</v>
      </c>
      <c r="R326" s="132">
        <v>5205205.8651762391</v>
      </c>
      <c r="S326" s="132">
        <v>319009</v>
      </c>
      <c r="T326" s="133">
        <f>SUM(TableC[[#This Row],[State &amp; Local Funding]:[Federal 
Funding]])</f>
        <v>5524214.8651762391</v>
      </c>
      <c r="U326" s="121">
        <f>IFERROR(TableC[[#This Row],[State &amp; Local Funding]]/SUM(TableB[[#This Row],[K-12 Enrollment]:[Pre-K
Enrollment]]),"")</f>
        <v>14745.625680385947</v>
      </c>
      <c r="V326" s="121">
        <f>IFERROR(TableC[[#This Row],[Federal 
Funding]]/SUM(TableB[[#This Row],[K-12 Enrollment]:[Pre-K
Enrollment]]),"")</f>
        <v>903.70821529745047</v>
      </c>
      <c r="W326" s="65">
        <f>IFERROR(CentralCostperPupil*SUM(TableB[[#This Row],[K-12 Enrollment]:[Pre-K
Enrollment]]),"")</f>
        <v>2355921.8464520024</v>
      </c>
      <c r="X326" s="65">
        <f t="shared" si="17"/>
        <v>7880136.7116282415</v>
      </c>
      <c r="Y326" s="131">
        <f>IFERROR(TableC[[#This Row],[Total School Allocation w/ Central District Costs]]/SUM(TableB[[#This Row],[K-12 Enrollment]:[Pre-K
Enrollment]]),"")</f>
        <v>22323.333460703234</v>
      </c>
    </row>
    <row r="327" spans="1:25" s="3" customFormat="1" ht="15" x14ac:dyDescent="0.3">
      <c r="A327" s="156" t="str">
        <f>IF(ISBLANK(TableB[[#This Row],[BEDS Code]]),"",TableB[[#This Row],[BEDS Code]])</f>
        <v>331500010442</v>
      </c>
      <c r="B327" s="134" t="str">
        <f>IF(ISBLANK(TableB[[#This Row],[School Name]]),"",TableB[[#This Row],[School Name]])</f>
        <v>M.S. 442 Carroll Gardens School for Innovation</v>
      </c>
      <c r="C327" s="156" t="str">
        <f>IF(ISBLANK(TableB[[#This Row],[Local School Code]]),"",TableB[[#This Row],[Local School Code]])</f>
        <v>K442</v>
      </c>
      <c r="D327" s="132">
        <v>2813951</v>
      </c>
      <c r="E327" s="132">
        <v>966393</v>
      </c>
      <c r="F327" s="65">
        <f>IFERROR(SUM(TableC[[#This Row],[Classroom Teachers]:[All Other Salaries]])*'Part-A'!$C$92,0)</f>
        <v>2301681.3766106968</v>
      </c>
      <c r="G327" s="16">
        <v>0</v>
      </c>
      <c r="H327" s="16">
        <v>103606</v>
      </c>
      <c r="I327" s="133">
        <f t="shared" si="15"/>
        <v>6185631.3766106963</v>
      </c>
      <c r="J327" s="132">
        <v>2340286.7545874375</v>
      </c>
      <c r="K327" s="132">
        <v>0</v>
      </c>
      <c r="L327" s="132">
        <v>3362991.3840825674</v>
      </c>
      <c r="M327" s="132">
        <v>0</v>
      </c>
      <c r="N327" s="132">
        <v>432756.25548951409</v>
      </c>
      <c r="O327" s="132">
        <v>1489</v>
      </c>
      <c r="P327" s="132">
        <v>48107.982451177209</v>
      </c>
      <c r="Q327" s="133">
        <f t="shared" si="16"/>
        <v>6185631.3766106963</v>
      </c>
      <c r="R327" s="132">
        <v>6128002.3766106963</v>
      </c>
      <c r="S327" s="132">
        <v>57629</v>
      </c>
      <c r="T327" s="133">
        <f>SUM(TableC[[#This Row],[State &amp; Local Funding]:[Federal 
Funding]])</f>
        <v>6185631.3766106963</v>
      </c>
      <c r="U327" s="121">
        <f>IFERROR(TableC[[#This Row],[State &amp; Local Funding]]/SUM(TableB[[#This Row],[K-12 Enrollment]:[Pre-K
Enrollment]]),"")</f>
        <v>23844.367224166133</v>
      </c>
      <c r="V327" s="121">
        <f>IFERROR(TableC[[#This Row],[Federal 
Funding]]/SUM(TableB[[#This Row],[K-12 Enrollment]:[Pre-K
Enrollment]]),"")</f>
        <v>224.2373540856031</v>
      </c>
      <c r="W327" s="65">
        <f>IFERROR(CentralCostperPupil*SUM(TableB[[#This Row],[K-12 Enrollment]:[Pre-K
Enrollment]]),"")</f>
        <v>1715217.888210098</v>
      </c>
      <c r="X327" s="65">
        <f t="shared" si="17"/>
        <v>7900849.2648207946</v>
      </c>
      <c r="Y327" s="131">
        <f>IFERROR(TableC[[#This Row],[Total School Allocation w/ Central District Costs]]/SUM(TableB[[#This Row],[K-12 Enrollment]:[Pre-K
Enrollment]]),"")</f>
        <v>30742.604143271576</v>
      </c>
    </row>
    <row r="328" spans="1:25" s="3" customFormat="1" ht="15" x14ac:dyDescent="0.3">
      <c r="A328" s="156" t="str">
        <f>IF(ISBLANK(TableB[[#This Row],[BEDS Code]]),"",TableB[[#This Row],[BEDS Code]])</f>
        <v>331500010443</v>
      </c>
      <c r="B328" s="134" t="str">
        <f>IF(ISBLANK(TableB[[#This Row],[School Name]]),"",TableB[[#This Row],[School Name]])</f>
        <v>New Voices School of Academic &amp; Creative Arts</v>
      </c>
      <c r="C328" s="156" t="str">
        <f>IF(ISBLANK(TableB[[#This Row],[Local School Code]]),"",TableB[[#This Row],[Local School Code]])</f>
        <v>K443</v>
      </c>
      <c r="D328" s="132">
        <v>3439585</v>
      </c>
      <c r="E328" s="132">
        <v>1041625</v>
      </c>
      <c r="F328" s="65">
        <f>IFERROR(SUM(TableC[[#This Row],[Classroom Teachers]:[All Other Salaries]])*'Part-A'!$C$92,0)</f>
        <v>2728407.1506935931</v>
      </c>
      <c r="G328" s="16">
        <v>0</v>
      </c>
      <c r="H328" s="16">
        <v>197701</v>
      </c>
      <c r="I328" s="133">
        <f t="shared" si="15"/>
        <v>7407318.1506935935</v>
      </c>
      <c r="J328" s="132">
        <v>4683234.856024798</v>
      </c>
      <c r="K328" s="132">
        <v>0</v>
      </c>
      <c r="L328" s="132">
        <v>1956478.7008033113</v>
      </c>
      <c r="M328" s="132">
        <v>0</v>
      </c>
      <c r="N328" s="132">
        <v>676805.08051799121</v>
      </c>
      <c r="O328" s="132">
        <v>3532</v>
      </c>
      <c r="P328" s="132">
        <v>87267.513347493616</v>
      </c>
      <c r="Q328" s="133">
        <f t="shared" si="16"/>
        <v>7407318.1506935945</v>
      </c>
      <c r="R328" s="132">
        <v>7351073.1506935945</v>
      </c>
      <c r="S328" s="132">
        <v>56245</v>
      </c>
      <c r="T328" s="133">
        <f>SUM(TableC[[#This Row],[State &amp; Local Funding]:[Federal 
Funding]])</f>
        <v>7407318.1506935945</v>
      </c>
      <c r="U328" s="121">
        <f>IFERROR(TableC[[#This Row],[State &amp; Local Funding]]/SUM(TableB[[#This Row],[K-12 Enrollment]:[Pre-K
Enrollment]]),"")</f>
        <v>12942.030194883089</v>
      </c>
      <c r="V328" s="121">
        <f>IFERROR(TableC[[#This Row],[Federal 
Funding]]/SUM(TableB[[#This Row],[K-12 Enrollment]:[Pre-K
Enrollment]]),"")</f>
        <v>99.022887323943664</v>
      </c>
      <c r="W328" s="65">
        <f>IFERROR(CentralCostperPupil*SUM(TableB[[#This Row],[K-12 Enrollment]:[Pre-K
Enrollment]]),"")</f>
        <v>3790831.7529312675</v>
      </c>
      <c r="X328" s="65">
        <f t="shared" si="17"/>
        <v>11198149.903624862</v>
      </c>
      <c r="Y328" s="131">
        <f>IFERROR(TableC[[#This Row],[Total School Allocation w/ Central District Costs]]/SUM(TableB[[#This Row],[K-12 Enrollment]:[Pre-K
Enrollment]]),"")</f>
        <v>19715.052647226872</v>
      </c>
    </row>
    <row r="329" spans="1:25" s="3" customFormat="1" ht="15" x14ac:dyDescent="0.3">
      <c r="A329" s="156" t="str">
        <f>IF(ISBLANK(TableB[[#This Row],[BEDS Code]]),"",TableB[[#This Row],[BEDS Code]])</f>
        <v>332000011445</v>
      </c>
      <c r="B329" s="134" t="str">
        <f>IF(ISBLANK(TableB[[#This Row],[School Name]]),"",TableB[[#This Row],[School Name]])</f>
        <v>New Utrecht High School</v>
      </c>
      <c r="C329" s="156" t="str">
        <f>IF(ISBLANK(TableB[[#This Row],[Local School Code]]),"",TableB[[#This Row],[Local School Code]])</f>
        <v>K445</v>
      </c>
      <c r="D329" s="132">
        <v>18853059</v>
      </c>
      <c r="E329" s="132">
        <v>7892492</v>
      </c>
      <c r="F329" s="65">
        <f>IFERROR(SUM(TableC[[#This Row],[Classroom Teachers]:[All Other Salaries]])*'Part-A'!$C$92,0)</f>
        <v>16284162.669823593</v>
      </c>
      <c r="G329" s="16">
        <v>0</v>
      </c>
      <c r="H329" s="16">
        <v>1988547</v>
      </c>
      <c r="I329" s="133">
        <f t="shared" si="15"/>
        <v>45018260.669823594</v>
      </c>
      <c r="J329" s="132">
        <v>34517183.770507291</v>
      </c>
      <c r="K329" s="132">
        <v>0</v>
      </c>
      <c r="L329" s="132">
        <v>5266255.4447710402</v>
      </c>
      <c r="M329" s="132">
        <v>0</v>
      </c>
      <c r="N329" s="132">
        <v>2626886.9738092339</v>
      </c>
      <c r="O329" s="132">
        <v>21581</v>
      </c>
      <c r="P329" s="132">
        <v>2586353.4807360293</v>
      </c>
      <c r="Q329" s="133">
        <f t="shared" si="16"/>
        <v>45018260.669823594</v>
      </c>
      <c r="R329" s="132">
        <v>41936419.669823594</v>
      </c>
      <c r="S329" s="132">
        <v>3081841</v>
      </c>
      <c r="T329" s="133">
        <f>SUM(TableC[[#This Row],[State &amp; Local Funding]:[Federal 
Funding]])</f>
        <v>45018260.669823594</v>
      </c>
      <c r="U329" s="121">
        <f>IFERROR(TableC[[#This Row],[State &amp; Local Funding]]/SUM(TableB[[#This Row],[K-12 Enrollment]:[Pre-K
Enrollment]]),"")</f>
        <v>11992.113145502886</v>
      </c>
      <c r="V329" s="121">
        <f>IFERROR(TableC[[#This Row],[Federal 
Funding]]/SUM(TableB[[#This Row],[K-12 Enrollment]:[Pre-K
Enrollment]]),"")</f>
        <v>881.28138404346578</v>
      </c>
      <c r="W329" s="65">
        <f>IFERROR(CentralCostperPupil*SUM(TableB[[#This Row],[K-12 Enrollment]:[Pre-K
Enrollment]]),"")</f>
        <v>23338976.47887437</v>
      </c>
      <c r="X329" s="65">
        <f t="shared" si="17"/>
        <v>68357237.148697972</v>
      </c>
      <c r="Y329" s="131">
        <f>IFERROR(TableC[[#This Row],[Total School Allocation w/ Central District Costs]]/SUM(TableB[[#This Row],[K-12 Enrollment]:[Pre-K
Enrollment]]),"")</f>
        <v>19547.394094566193</v>
      </c>
    </row>
    <row r="330" spans="1:25" s="3" customFormat="1" ht="15" x14ac:dyDescent="0.3">
      <c r="A330" s="156" t="str">
        <f>IF(ISBLANK(TableB[[#This Row],[BEDS Code]]),"",TableB[[#This Row],[BEDS Code]])</f>
        <v>332300010446</v>
      </c>
      <c r="B330" s="134" t="str">
        <f>IF(ISBLANK(TableB[[#This Row],[School Name]]),"",TableB[[#This Row],[School Name]])</f>
        <v>Riverdale Avenue Community School</v>
      </c>
      <c r="C330" s="156" t="str">
        <f>IF(ISBLANK(TableB[[#This Row],[Local School Code]]),"",TableB[[#This Row],[Local School Code]])</f>
        <v>K446</v>
      </c>
      <c r="D330" s="132">
        <v>2700680</v>
      </c>
      <c r="E330" s="132">
        <v>1584805</v>
      </c>
      <c r="F330" s="65">
        <f>IFERROR(SUM(TableC[[#This Row],[Classroom Teachers]:[All Other Salaries]])*'Part-A'!$C$92,0)</f>
        <v>2609239.0042399559</v>
      </c>
      <c r="G330" s="16">
        <v>0</v>
      </c>
      <c r="H330" s="16">
        <v>539889</v>
      </c>
      <c r="I330" s="133">
        <f t="shared" si="15"/>
        <v>7434613.0042399559</v>
      </c>
      <c r="J330" s="132">
        <v>3435035.9029145921</v>
      </c>
      <c r="K330" s="132">
        <v>1497593.518337077</v>
      </c>
      <c r="L330" s="132">
        <v>2045236.0138882739</v>
      </c>
      <c r="M330" s="132">
        <v>0</v>
      </c>
      <c r="N330" s="132">
        <v>283110.21576930152</v>
      </c>
      <c r="O330" s="132">
        <v>1950</v>
      </c>
      <c r="P330" s="132">
        <v>171687.35333071114</v>
      </c>
      <c r="Q330" s="133">
        <f t="shared" si="16"/>
        <v>7434613.004239955</v>
      </c>
      <c r="R330" s="132">
        <v>7070223.004239955</v>
      </c>
      <c r="S330" s="132">
        <v>364390</v>
      </c>
      <c r="T330" s="133">
        <f>SUM(TableC[[#This Row],[State &amp; Local Funding]:[Federal 
Funding]])</f>
        <v>7434613.004239955</v>
      </c>
      <c r="U330" s="121">
        <f>IFERROR(TableC[[#This Row],[State &amp; Local Funding]]/SUM(TableB[[#This Row],[K-12 Enrollment]:[Pre-K
Enrollment]]),"")</f>
        <v>18316.639907357396</v>
      </c>
      <c r="V330" s="121">
        <f>IFERROR(TableC[[#This Row],[Federal 
Funding]]/SUM(TableB[[#This Row],[K-12 Enrollment]:[Pre-K
Enrollment]]),"")</f>
        <v>944.01554404145077</v>
      </c>
      <c r="W330" s="65">
        <f>IFERROR(CentralCostperPupil*SUM(TableB[[#This Row],[K-12 Enrollment]:[Pre-K
Enrollment]]),"")</f>
        <v>2576163.832097657</v>
      </c>
      <c r="X330" s="65">
        <f t="shared" si="17"/>
        <v>10010776.836337611</v>
      </c>
      <c r="Y330" s="131">
        <f>IFERROR(TableC[[#This Row],[Total School Allocation w/ Central District Costs]]/SUM(TableB[[#This Row],[K-12 Enrollment]:[Pre-K
Enrollment]]),"")</f>
        <v>25934.655016418681</v>
      </c>
    </row>
    <row r="331" spans="1:25" s="3" customFormat="1" ht="15" x14ac:dyDescent="0.3">
      <c r="A331" s="156" t="str">
        <f>IF(ISBLANK(TableB[[#This Row],[BEDS Code]]),"",TableB[[#This Row],[BEDS Code]])</f>
        <v>331500010447</v>
      </c>
      <c r="B331" s="134" t="str">
        <f>IF(ISBLANK(TableB[[#This Row],[School Name]]),"",TableB[[#This Row],[School Name]])</f>
        <v>The Math &amp; Science Exploratory School</v>
      </c>
      <c r="C331" s="156" t="str">
        <f>IF(ISBLANK(TableB[[#This Row],[Local School Code]]),"",TableB[[#This Row],[Local School Code]])</f>
        <v>K447</v>
      </c>
      <c r="D331" s="132">
        <v>4721585</v>
      </c>
      <c r="E331" s="132">
        <v>1536037</v>
      </c>
      <c r="F331" s="65">
        <f>IFERROR(SUM(TableC[[#This Row],[Classroom Teachers]:[All Other Salaries]])*'Part-A'!$C$92,0)</f>
        <v>3809984.4932814003</v>
      </c>
      <c r="G331" s="16">
        <v>0</v>
      </c>
      <c r="H331" s="16">
        <v>107262</v>
      </c>
      <c r="I331" s="133">
        <f t="shared" ref="I331:I394" si="18">SUM(D331:H331)</f>
        <v>10174868.4932814</v>
      </c>
      <c r="J331" s="132">
        <v>4488921.8041778319</v>
      </c>
      <c r="K331" s="132">
        <v>0</v>
      </c>
      <c r="L331" s="132">
        <v>5024573.2454594281</v>
      </c>
      <c r="M331" s="132">
        <v>0</v>
      </c>
      <c r="N331" s="132">
        <v>632474.68962575193</v>
      </c>
      <c r="O331" s="132">
        <v>3289</v>
      </c>
      <c r="P331" s="132">
        <v>25609.754018388026</v>
      </c>
      <c r="Q331" s="133">
        <f t="shared" ref="Q331:Q394" si="19">SUM(J331:P331)</f>
        <v>10174868.4932814</v>
      </c>
      <c r="R331" s="132">
        <v>10129301.4932814</v>
      </c>
      <c r="S331" s="132">
        <v>45567</v>
      </c>
      <c r="T331" s="133">
        <f>SUM(TableC[[#This Row],[State &amp; Local Funding]:[Federal 
Funding]])</f>
        <v>10174868.4932814</v>
      </c>
      <c r="U331" s="121">
        <f>IFERROR(TableC[[#This Row],[State &amp; Local Funding]]/SUM(TableB[[#This Row],[K-12 Enrollment]:[Pre-K
Enrollment]]),"")</f>
        <v>19184.283131214772</v>
      </c>
      <c r="V331" s="121">
        <f>IFERROR(TableC[[#This Row],[Federal 
Funding]]/SUM(TableB[[#This Row],[K-12 Enrollment]:[Pre-K
Enrollment]]),"")</f>
        <v>86.30113636363636</v>
      </c>
      <c r="W331" s="65">
        <f>IFERROR(CentralCostperPupil*SUM(TableB[[#This Row],[K-12 Enrollment]:[Pre-K
Enrollment]]),"")</f>
        <v>3523871.7703304738</v>
      </c>
      <c r="X331" s="65">
        <f t="shared" ref="X331:X394" si="20">SUM(Q331,W331)</f>
        <v>13698740.263611874</v>
      </c>
      <c r="Y331" s="131">
        <f>IFERROR(TableC[[#This Row],[Total School Allocation w/ Central District Costs]]/SUM(TableB[[#This Row],[K-12 Enrollment]:[Pre-K
Enrollment]]),"")</f>
        <v>25944.583832598244</v>
      </c>
    </row>
    <row r="332" spans="1:25" s="3" customFormat="1" ht="15" x14ac:dyDescent="0.3">
      <c r="A332" s="156" t="str">
        <f>IF(ISBLANK(TableB[[#This Row],[BEDS Code]]),"",TableB[[#This Row],[BEDS Code]])</f>
        <v>331500010448</v>
      </c>
      <c r="B332" s="134" t="str">
        <f>IF(ISBLANK(TableB[[#This Row],[School Name]]),"",TableB[[#This Row],[School Name]])</f>
        <v>Brooklyn Secondary School for Collaborative Studies</v>
      </c>
      <c r="C332" s="156" t="str">
        <f>IF(ISBLANK(TableB[[#This Row],[Local School Code]]),"",TableB[[#This Row],[Local School Code]])</f>
        <v>K448</v>
      </c>
      <c r="D332" s="132">
        <v>4773396</v>
      </c>
      <c r="E332" s="132">
        <v>2530456</v>
      </c>
      <c r="F332" s="65">
        <f>IFERROR(SUM(TableC[[#This Row],[Classroom Teachers]:[All Other Salaries]])*'Part-A'!$C$92,0)</f>
        <v>4446986.8683698606</v>
      </c>
      <c r="G332" s="16">
        <v>0</v>
      </c>
      <c r="H332" s="16">
        <v>156873</v>
      </c>
      <c r="I332" s="133">
        <f t="shared" si="18"/>
        <v>11907711.868369861</v>
      </c>
      <c r="J332" s="132">
        <v>6605630.8028397663</v>
      </c>
      <c r="K332" s="132">
        <v>0</v>
      </c>
      <c r="L332" s="132">
        <v>4036874.6320378506</v>
      </c>
      <c r="M332" s="132">
        <v>0</v>
      </c>
      <c r="N332" s="132">
        <v>691971.75667902548</v>
      </c>
      <c r="O332" s="132">
        <v>4099</v>
      </c>
      <c r="P332" s="132">
        <v>569135.67681321781</v>
      </c>
      <c r="Q332" s="133">
        <f t="shared" si="19"/>
        <v>11907711.868369862</v>
      </c>
      <c r="R332" s="132">
        <v>11163786.868369862</v>
      </c>
      <c r="S332" s="132">
        <v>743925</v>
      </c>
      <c r="T332" s="133">
        <f>SUM(TableC[[#This Row],[State &amp; Local Funding]:[Federal 
Funding]])</f>
        <v>11907711.868369862</v>
      </c>
      <c r="U332" s="121">
        <f>IFERROR(TableC[[#This Row],[State &amp; Local Funding]]/SUM(TableB[[#This Row],[K-12 Enrollment]:[Pre-K
Enrollment]]),"")</f>
        <v>16514.477615931748</v>
      </c>
      <c r="V332" s="121">
        <f>IFERROR(TableC[[#This Row],[Federal 
Funding]]/SUM(TableB[[#This Row],[K-12 Enrollment]:[Pre-K
Enrollment]]),"")</f>
        <v>1100.4807692307693</v>
      </c>
      <c r="W332" s="65">
        <f>IFERROR(CentralCostperPupil*SUM(TableB[[#This Row],[K-12 Enrollment]:[Pre-K
Enrollment]]),"")</f>
        <v>4511623.7059534099</v>
      </c>
      <c r="X332" s="65">
        <f t="shared" si="20"/>
        <v>16419335.574323272</v>
      </c>
      <c r="Y332" s="131">
        <f>IFERROR(TableC[[#This Row],[Total School Allocation w/ Central District Costs]]/SUM(TableB[[#This Row],[K-12 Enrollment]:[Pre-K
Enrollment]]),"")</f>
        <v>24288.957950182357</v>
      </c>
    </row>
    <row r="333" spans="1:25" s="3" customFormat="1" ht="15" x14ac:dyDescent="0.3">
      <c r="A333" s="156" t="str">
        <f>IF(ISBLANK(TableB[[#This Row],[BEDS Code]]),"",TableB[[#This Row],[BEDS Code]])</f>
        <v>331400011449</v>
      </c>
      <c r="B333" s="134" t="str">
        <f>IF(ISBLANK(TableB[[#This Row],[School Name]]),"",TableB[[#This Row],[School Name]])</f>
        <v>Brooklyn Latin School, The</v>
      </c>
      <c r="C333" s="156" t="str">
        <f>IF(ISBLANK(TableB[[#This Row],[Local School Code]]),"",TableB[[#This Row],[Local School Code]])</f>
        <v>K449</v>
      </c>
      <c r="D333" s="132">
        <v>3054021</v>
      </c>
      <c r="E333" s="132">
        <v>1303186</v>
      </c>
      <c r="F333" s="65">
        <f>IFERROR(SUM(TableC[[#This Row],[Classroom Teachers]:[All Other Salaries]])*'Part-A'!$C$92,0)</f>
        <v>2652907.3031284362</v>
      </c>
      <c r="G333" s="16">
        <v>0</v>
      </c>
      <c r="H333" s="16">
        <v>85367</v>
      </c>
      <c r="I333" s="133">
        <f t="shared" si="18"/>
        <v>7095481.3031284362</v>
      </c>
      <c r="J333" s="132">
        <v>5591781.4762211628</v>
      </c>
      <c r="K333" s="132">
        <v>0</v>
      </c>
      <c r="L333" s="132">
        <v>199877.71078203639</v>
      </c>
      <c r="M333" s="132">
        <v>0</v>
      </c>
      <c r="N333" s="132">
        <v>898865.68415123585</v>
      </c>
      <c r="O333" s="132">
        <v>4218</v>
      </c>
      <c r="P333" s="132">
        <v>400738.43197400082</v>
      </c>
      <c r="Q333" s="133">
        <f t="shared" si="19"/>
        <v>7095481.3031284362</v>
      </c>
      <c r="R333" s="132">
        <v>7077536.3031284362</v>
      </c>
      <c r="S333" s="132">
        <v>17945</v>
      </c>
      <c r="T333" s="133">
        <f>SUM(TableC[[#This Row],[State &amp; Local Funding]:[Federal 
Funding]])</f>
        <v>7095481.3031284362</v>
      </c>
      <c r="U333" s="121">
        <f>IFERROR(TableC[[#This Row],[State &amp; Local Funding]]/SUM(TableB[[#This Row],[K-12 Enrollment]:[Pre-K
Enrollment]]),"")</f>
        <v>11489.506985598111</v>
      </c>
      <c r="V333" s="121">
        <f>IFERROR(TableC[[#This Row],[Federal 
Funding]]/SUM(TableB[[#This Row],[K-12 Enrollment]:[Pre-K
Enrollment]]),"")</f>
        <v>29.131493506493506</v>
      </c>
      <c r="W333" s="65">
        <f>IFERROR(CentralCostperPupil*SUM(TableB[[#This Row],[K-12 Enrollment]:[Pre-K
Enrollment]]),"")</f>
        <v>4111183.7320522196</v>
      </c>
      <c r="X333" s="65">
        <f t="shared" si="20"/>
        <v>11206665.035180656</v>
      </c>
      <c r="Y333" s="131">
        <f>IFERROR(TableC[[#This Row],[Total School Allocation w/ Central District Costs]]/SUM(TableB[[#This Row],[K-12 Enrollment]:[Pre-K
Enrollment]]),"")</f>
        <v>18192.638044124444</v>
      </c>
    </row>
    <row r="334" spans="1:25" s="3" customFormat="1" ht="15" x14ac:dyDescent="0.3">
      <c r="A334" s="156" t="str">
        <f>IF(ISBLANK(TableB[[#This Row],[BEDS Code]]),"",TableB[[#This Row],[BEDS Code]])</f>
        <v>331900010452</v>
      </c>
      <c r="B334" s="134" t="str">
        <f>IF(ISBLANK(TableB[[#This Row],[School Name]]),"",TableB[[#This Row],[School Name]])</f>
        <v>Frederick Douglass Academy VIII Middle School</v>
      </c>
      <c r="C334" s="156" t="str">
        <f>IF(ISBLANK(TableB[[#This Row],[Local School Code]]),"",TableB[[#This Row],[Local School Code]])</f>
        <v>K452</v>
      </c>
      <c r="D334" s="132">
        <v>2098521</v>
      </c>
      <c r="E334" s="132">
        <v>1079042</v>
      </c>
      <c r="F334" s="65">
        <f>IFERROR(SUM(TableC[[#This Row],[Classroom Teachers]:[All Other Salaries]])*'Part-A'!$C$92,0)</f>
        <v>1934675.1459939138</v>
      </c>
      <c r="G334" s="16">
        <v>0</v>
      </c>
      <c r="H334" s="16">
        <v>135797</v>
      </c>
      <c r="I334" s="133">
        <f t="shared" si="18"/>
        <v>5248035.1459939135</v>
      </c>
      <c r="J334" s="132">
        <v>3292436.1738254754</v>
      </c>
      <c r="K334" s="132">
        <v>0</v>
      </c>
      <c r="L334" s="132">
        <v>1491400.5482017596</v>
      </c>
      <c r="M334" s="132">
        <v>0</v>
      </c>
      <c r="N334" s="132">
        <v>455676.00393441645</v>
      </c>
      <c r="O334" s="132">
        <v>2087</v>
      </c>
      <c r="P334" s="132">
        <v>6435.4200322623519</v>
      </c>
      <c r="Q334" s="133">
        <f t="shared" si="19"/>
        <v>5248035.1459939145</v>
      </c>
      <c r="R334" s="132">
        <v>4926324.1459939145</v>
      </c>
      <c r="S334" s="132">
        <v>321711</v>
      </c>
      <c r="T334" s="133">
        <f>SUM(TableC[[#This Row],[State &amp; Local Funding]:[Federal 
Funding]])</f>
        <v>5248035.1459939145</v>
      </c>
      <c r="U334" s="121">
        <f>IFERROR(TableC[[#This Row],[State &amp; Local Funding]]/SUM(TableB[[#This Row],[K-12 Enrollment]:[Pre-K
Enrollment]]),"")</f>
        <v>14237.93105778588</v>
      </c>
      <c r="V334" s="121">
        <f>IFERROR(TableC[[#This Row],[Federal 
Funding]]/SUM(TableB[[#This Row],[K-12 Enrollment]:[Pre-K
Enrollment]]),"")</f>
        <v>929.80057803468208</v>
      </c>
      <c r="W334" s="65">
        <f>IFERROR(CentralCostperPupil*SUM(TableB[[#This Row],[K-12 Enrollment]:[Pre-K
Enrollment]]),"")</f>
        <v>2309203.8494968638</v>
      </c>
      <c r="X334" s="65">
        <f t="shared" si="20"/>
        <v>7557238.9954907782</v>
      </c>
      <c r="Y334" s="131">
        <f>IFERROR(TableC[[#This Row],[Total School Allocation w/ Central District Costs]]/SUM(TableB[[#This Row],[K-12 Enrollment]:[Pre-K
Enrollment]]),"")</f>
        <v>21841.731200840401</v>
      </c>
    </row>
    <row r="335" spans="1:25" s="3" customFormat="1" ht="15" x14ac:dyDescent="0.3">
      <c r="A335" s="156" t="str">
        <f>IF(ISBLANK(TableB[[#This Row],[BEDS Code]]),"",TableB[[#This Row],[BEDS Code]])</f>
        <v>331400011454</v>
      </c>
      <c r="B335" s="134" t="str">
        <f>IF(ISBLANK(TableB[[#This Row],[School Name]]),"",TableB[[#This Row],[School Name]])</f>
        <v>The Williamsburg High School of Art and Technology</v>
      </c>
      <c r="C335" s="156" t="str">
        <f>IF(ISBLANK(TableB[[#This Row],[Local School Code]]),"",TableB[[#This Row],[Local School Code]])</f>
        <v>K454</v>
      </c>
      <c r="D335" s="132">
        <v>2146298</v>
      </c>
      <c r="E335" s="132">
        <v>1274568</v>
      </c>
      <c r="F335" s="65">
        <f>IFERROR(SUM(TableC[[#This Row],[Classroom Teachers]:[All Other Salaries]])*'Part-A'!$C$92,0)</f>
        <v>2082811.3960212953</v>
      </c>
      <c r="G335" s="16">
        <v>0</v>
      </c>
      <c r="H335" s="16">
        <v>86532</v>
      </c>
      <c r="I335" s="133">
        <f t="shared" si="18"/>
        <v>5590209.3960212953</v>
      </c>
      <c r="J335" s="132">
        <v>3607094.1769427252</v>
      </c>
      <c r="K335" s="132">
        <v>0</v>
      </c>
      <c r="L335" s="132">
        <v>1302965.0142370858</v>
      </c>
      <c r="M335" s="132">
        <v>0</v>
      </c>
      <c r="N335" s="132">
        <v>509209.04547279084</v>
      </c>
      <c r="O335" s="132">
        <v>1651</v>
      </c>
      <c r="P335" s="132">
        <v>169290.15936869342</v>
      </c>
      <c r="Q335" s="133">
        <f t="shared" si="19"/>
        <v>5590209.3960212953</v>
      </c>
      <c r="R335" s="132">
        <v>5157732.3960212953</v>
      </c>
      <c r="S335" s="132">
        <v>432477</v>
      </c>
      <c r="T335" s="133">
        <f>SUM(TableC[[#This Row],[State &amp; Local Funding]:[Federal 
Funding]])</f>
        <v>5590209.3960212953</v>
      </c>
      <c r="U335" s="121">
        <f>IFERROR(TableC[[#This Row],[State &amp; Local Funding]]/SUM(TableB[[#This Row],[K-12 Enrollment]:[Pre-K
Enrollment]]),"")</f>
        <v>18225.202812796095</v>
      </c>
      <c r="V335" s="121">
        <f>IFERROR(TableC[[#This Row],[Federal 
Funding]]/SUM(TableB[[#This Row],[K-12 Enrollment]:[Pre-K
Enrollment]]),"")</f>
        <v>1528.1872791519434</v>
      </c>
      <c r="W335" s="65">
        <f>IFERROR(CentralCostperPupil*SUM(TableB[[#This Row],[K-12 Enrollment]:[Pre-K
Enrollment]]),"")</f>
        <v>1888741.8769006138</v>
      </c>
      <c r="X335" s="65">
        <f t="shared" si="20"/>
        <v>7478951.2729219086</v>
      </c>
      <c r="Y335" s="131">
        <f>IFERROR(TableC[[#This Row],[Total School Allocation w/ Central District Costs]]/SUM(TableB[[#This Row],[K-12 Enrollment]:[Pre-K
Enrollment]]),"")</f>
        <v>26427.389656967876</v>
      </c>
    </row>
    <row r="336" spans="1:25" s="3" customFormat="1" ht="15" x14ac:dyDescent="0.3">
      <c r="A336" s="156" t="str">
        <f>IF(ISBLANK(TableB[[#This Row],[BEDS Code]]),"",TableB[[#This Row],[BEDS Code]])</f>
        <v>331600011455</v>
      </c>
      <c r="B336" s="134" t="str">
        <f>IF(ISBLANK(TableB[[#This Row],[School Name]]),"",TableB[[#This Row],[School Name]])</f>
        <v>Boys and Girls High School</v>
      </c>
      <c r="C336" s="156" t="str">
        <f>IF(ISBLANK(TableB[[#This Row],[Local School Code]]),"",TableB[[#This Row],[Local School Code]])</f>
        <v>K455</v>
      </c>
      <c r="D336" s="132">
        <v>3236966</v>
      </c>
      <c r="E336" s="132">
        <v>3308847</v>
      </c>
      <c r="F336" s="65">
        <f>IFERROR(SUM(TableC[[#This Row],[Classroom Teachers]:[All Other Salaries]])*'Part-A'!$C$92,0)</f>
        <v>3985451.0269108303</v>
      </c>
      <c r="G336" s="16">
        <v>0</v>
      </c>
      <c r="H336" s="16">
        <v>183807</v>
      </c>
      <c r="I336" s="133">
        <f t="shared" si="18"/>
        <v>10715071.02691083</v>
      </c>
      <c r="J336" s="132">
        <v>6492129.5181477685</v>
      </c>
      <c r="K336" s="132">
        <v>0</v>
      </c>
      <c r="L336" s="132">
        <v>2809442.1427194281</v>
      </c>
      <c r="M336" s="132">
        <v>0</v>
      </c>
      <c r="N336" s="132">
        <v>895945.61231159687</v>
      </c>
      <c r="O336" s="132">
        <v>2511</v>
      </c>
      <c r="P336" s="132">
        <v>515042.75373203668</v>
      </c>
      <c r="Q336" s="133">
        <f t="shared" si="19"/>
        <v>10715071.026910828</v>
      </c>
      <c r="R336" s="132">
        <v>9883242.0269108284</v>
      </c>
      <c r="S336" s="132">
        <v>831829</v>
      </c>
      <c r="T336" s="133">
        <f>SUM(TableC[[#This Row],[State &amp; Local Funding]:[Federal 
Funding]])</f>
        <v>10715071.026910828</v>
      </c>
      <c r="U336" s="121">
        <f>IFERROR(TableC[[#This Row],[State &amp; Local Funding]]/SUM(TableB[[#This Row],[K-12 Enrollment]:[Pre-K
Enrollment]]),"")</f>
        <v>23531.528635501971</v>
      </c>
      <c r="V336" s="121">
        <f>IFERROR(TableC[[#This Row],[Federal 
Funding]]/SUM(TableB[[#This Row],[K-12 Enrollment]:[Pre-K
Enrollment]]),"")</f>
        <v>1980.5452380952381</v>
      </c>
      <c r="W336" s="65">
        <f>IFERROR(CentralCostperPupil*SUM(TableB[[#This Row],[K-12 Enrollment]:[Pre-K
Enrollment]]),"")</f>
        <v>2803079.8173083314</v>
      </c>
      <c r="X336" s="65">
        <f t="shared" si="20"/>
        <v>13518150.844219159</v>
      </c>
      <c r="Y336" s="131">
        <f>IFERROR(TableC[[#This Row],[Total School Allocation w/ Central District Costs]]/SUM(TableB[[#This Row],[K-12 Enrollment]:[Pre-K
Enrollment]]),"")</f>
        <v>32186.073438617044</v>
      </c>
    </row>
    <row r="337" spans="1:25" s="3" customFormat="1" ht="15" x14ac:dyDescent="0.3">
      <c r="A337" s="156" t="str">
        <f>IF(ISBLANK(TableB[[#This Row],[BEDS Code]]),"",TableB[[#This Row],[BEDS Code]])</f>
        <v>331500011462</v>
      </c>
      <c r="B337" s="134" t="str">
        <f>IF(ISBLANK(TableB[[#This Row],[School Name]]),"",TableB[[#This Row],[School Name]])</f>
        <v>John Jay School for Law</v>
      </c>
      <c r="C337" s="156" t="str">
        <f>IF(ISBLANK(TableB[[#This Row],[Local School Code]]),"",TableB[[#This Row],[Local School Code]])</f>
        <v>K462</v>
      </c>
      <c r="D337" s="132">
        <v>2356665</v>
      </c>
      <c r="E337" s="132">
        <v>1156898</v>
      </c>
      <c r="F337" s="65">
        <f>IFERROR(SUM(TableC[[#This Row],[Classroom Teachers]:[All Other Salaries]])*'Part-A'!$C$92,0)</f>
        <v>2139250.4287039512</v>
      </c>
      <c r="G337" s="16">
        <v>0</v>
      </c>
      <c r="H337" s="16">
        <v>371915</v>
      </c>
      <c r="I337" s="133">
        <f t="shared" si="18"/>
        <v>6024728.4287039507</v>
      </c>
      <c r="J337" s="132">
        <v>4285706.834684141</v>
      </c>
      <c r="K337" s="132">
        <v>0</v>
      </c>
      <c r="L337" s="132">
        <v>931276.06828871719</v>
      </c>
      <c r="M337" s="132">
        <v>0</v>
      </c>
      <c r="N337" s="132">
        <v>693998.91398918815</v>
      </c>
      <c r="O337" s="132">
        <v>2660</v>
      </c>
      <c r="P337" s="132">
        <v>111086.61174190465</v>
      </c>
      <c r="Q337" s="133">
        <f t="shared" si="19"/>
        <v>6024728.4287039516</v>
      </c>
      <c r="R337" s="132">
        <v>5697134.4287039516</v>
      </c>
      <c r="S337" s="132">
        <v>327594</v>
      </c>
      <c r="T337" s="133">
        <f>SUM(TableC[[#This Row],[State &amp; Local Funding]:[Federal 
Funding]])</f>
        <v>6024728.4287039516</v>
      </c>
      <c r="U337" s="121">
        <f>IFERROR(TableC[[#This Row],[State &amp; Local Funding]]/SUM(TableB[[#This Row],[K-12 Enrollment]:[Pre-K
Enrollment]]),"")</f>
        <v>12604.279709522018</v>
      </c>
      <c r="V337" s="121">
        <f>IFERROR(TableC[[#This Row],[Federal 
Funding]]/SUM(TableB[[#This Row],[K-12 Enrollment]:[Pre-K
Enrollment]]),"")</f>
        <v>724.76548672566366</v>
      </c>
      <c r="W337" s="65">
        <f>IFERROR(CentralCostperPupil*SUM(TableB[[#This Row],[K-12 Enrollment]:[Pre-K
Enrollment]]),"")</f>
        <v>3016647.8033889662</v>
      </c>
      <c r="X337" s="65">
        <f t="shared" si="20"/>
        <v>9041376.232092917</v>
      </c>
      <c r="Y337" s="131">
        <f>IFERROR(TableC[[#This Row],[Total School Allocation w/ Central District Costs]]/SUM(TableB[[#This Row],[K-12 Enrollment]:[Pre-K
Enrollment]]),"")</f>
        <v>20003.044761267516</v>
      </c>
    </row>
    <row r="338" spans="1:25" s="3" customFormat="1" ht="15" x14ac:dyDescent="0.3">
      <c r="A338" s="156" t="str">
        <f>IF(ISBLANK(TableB[[#This Row],[BEDS Code]]),"",TableB[[#This Row],[BEDS Code]])</f>
        <v>331500011463</v>
      </c>
      <c r="B338" s="134" t="str">
        <f>IF(ISBLANK(TableB[[#This Row],[School Name]]),"",TableB[[#This Row],[School Name]])</f>
        <v>Secondary School for Journalism</v>
      </c>
      <c r="C338" s="156" t="str">
        <f>IF(ISBLANK(TableB[[#This Row],[Local School Code]]),"",TableB[[#This Row],[Local School Code]])</f>
        <v>K463</v>
      </c>
      <c r="D338" s="132">
        <v>1281060</v>
      </c>
      <c r="E338" s="132">
        <v>897791</v>
      </c>
      <c r="F338" s="65">
        <f>IFERROR(SUM(TableC[[#This Row],[Classroom Teachers]:[All Other Salaries]])*'Part-A'!$C$92,0)</f>
        <v>1326604.3431787142</v>
      </c>
      <c r="G338" s="16">
        <v>0</v>
      </c>
      <c r="H338" s="16">
        <v>61552</v>
      </c>
      <c r="I338" s="133">
        <f t="shared" si="18"/>
        <v>3567007.3431787142</v>
      </c>
      <c r="J338" s="132">
        <v>2189244.3082030793</v>
      </c>
      <c r="K338" s="132">
        <v>0</v>
      </c>
      <c r="L338" s="132">
        <v>837698.62559959036</v>
      </c>
      <c r="M338" s="132">
        <v>0</v>
      </c>
      <c r="N338" s="132">
        <v>538781.40937604441</v>
      </c>
      <c r="O338" s="132">
        <v>1283</v>
      </c>
      <c r="P338" s="132">
        <v>0</v>
      </c>
      <c r="Q338" s="133">
        <f t="shared" si="19"/>
        <v>3567007.3431787142</v>
      </c>
      <c r="R338" s="132">
        <v>3312635.3431787142</v>
      </c>
      <c r="S338" s="132">
        <v>254372</v>
      </c>
      <c r="T338" s="133">
        <f>SUM(TableC[[#This Row],[State &amp; Local Funding]:[Federal 
Funding]])</f>
        <v>3567007.3431787142</v>
      </c>
      <c r="U338" s="121">
        <f>IFERROR(TableC[[#This Row],[State &amp; Local Funding]]/SUM(TableB[[#This Row],[K-12 Enrollment]:[Pre-K
Enrollment]]),"")</f>
        <v>16901.200730503642</v>
      </c>
      <c r="V338" s="121">
        <f>IFERROR(TableC[[#This Row],[Federal 
Funding]]/SUM(TableB[[#This Row],[K-12 Enrollment]:[Pre-K
Enrollment]]),"")</f>
        <v>1297.8163265306123</v>
      </c>
      <c r="W338" s="65">
        <f>IFERROR(CentralCostperPupil*SUM(TableB[[#This Row],[K-12 Enrollment]:[Pre-K
Enrollment]]),"")</f>
        <v>1308103.914743888</v>
      </c>
      <c r="X338" s="65">
        <f t="shared" si="20"/>
        <v>4875111.2579226019</v>
      </c>
      <c r="Y338" s="131">
        <f>IFERROR(TableC[[#This Row],[Total School Allocation w/ Central District Costs]]/SUM(TableB[[#This Row],[K-12 Enrollment]:[Pre-K
Enrollment]]),"")</f>
        <v>24873.016622054092</v>
      </c>
    </row>
    <row r="339" spans="1:25" s="3" customFormat="1" ht="15" x14ac:dyDescent="0.3">
      <c r="A339" s="156" t="str">
        <f>IF(ISBLANK(TableB[[#This Row],[BEDS Code]]),"",TableB[[#This Row],[BEDS Code]])</f>
        <v>331500011464</v>
      </c>
      <c r="B339" s="134" t="str">
        <f>IF(ISBLANK(TableB[[#This Row],[School Name]]),"",TableB[[#This Row],[School Name]])</f>
        <v>Park Slope Collegiate</v>
      </c>
      <c r="C339" s="156" t="str">
        <f>IF(ISBLANK(TableB[[#This Row],[Local School Code]]),"",TableB[[#This Row],[Local School Code]])</f>
        <v>K464</v>
      </c>
      <c r="D339" s="132">
        <v>4257143</v>
      </c>
      <c r="E339" s="132">
        <v>1785681</v>
      </c>
      <c r="F339" s="65">
        <f>IFERROR(SUM(TableC[[#This Row],[Classroom Teachers]:[All Other Salaries]])*'Part-A'!$C$92,0)</f>
        <v>3679203.655258928</v>
      </c>
      <c r="G339" s="16">
        <v>0</v>
      </c>
      <c r="H339" s="16">
        <v>183655</v>
      </c>
      <c r="I339" s="133">
        <f t="shared" si="18"/>
        <v>9905682.6552589275</v>
      </c>
      <c r="J339" s="132">
        <v>6683423.5878151543</v>
      </c>
      <c r="K339" s="132">
        <v>0</v>
      </c>
      <c r="L339" s="132">
        <v>2203026.0776593145</v>
      </c>
      <c r="M339" s="132">
        <v>0</v>
      </c>
      <c r="N339" s="132">
        <v>680724.2513176389</v>
      </c>
      <c r="O339" s="132">
        <v>4031</v>
      </c>
      <c r="P339" s="132">
        <v>334477.73846681957</v>
      </c>
      <c r="Q339" s="133">
        <f t="shared" si="19"/>
        <v>9905682.6552589275</v>
      </c>
      <c r="R339" s="132">
        <v>9380459.6552589275</v>
      </c>
      <c r="S339" s="132">
        <v>525223</v>
      </c>
      <c r="T339" s="133">
        <f>SUM(TableC[[#This Row],[State &amp; Local Funding]:[Federal 
Funding]])</f>
        <v>9905682.6552589275</v>
      </c>
      <c r="U339" s="121">
        <f>IFERROR(TableC[[#This Row],[State &amp; Local Funding]]/SUM(TableB[[#This Row],[K-12 Enrollment]:[Pre-K
Enrollment]]),"")</f>
        <v>13774.536938706207</v>
      </c>
      <c r="V339" s="121">
        <f>IFERROR(TableC[[#This Row],[Federal 
Funding]]/SUM(TableB[[#This Row],[K-12 Enrollment]:[Pre-K
Enrollment]]),"")</f>
        <v>771.25256975036712</v>
      </c>
      <c r="W339" s="65">
        <f>IFERROR(CentralCostperPupil*SUM(TableB[[#This Row],[K-12 Enrollment]:[Pre-K
Enrollment]]),"")</f>
        <v>4544993.7037785091</v>
      </c>
      <c r="X339" s="65">
        <f t="shared" si="20"/>
        <v>14450676.359037437</v>
      </c>
      <c r="Y339" s="131">
        <f>IFERROR(TableC[[#This Row],[Total School Allocation w/ Central District Costs]]/SUM(TableB[[#This Row],[K-12 Enrollment]:[Pre-K
Enrollment]]),"")</f>
        <v>21219.789073476411</v>
      </c>
    </row>
    <row r="340" spans="1:25" s="3" customFormat="1" ht="15" x14ac:dyDescent="0.3">
      <c r="A340" s="156" t="str">
        <f>IF(ISBLANK(TableB[[#This Row],[BEDS Code]]),"",TableB[[#This Row],[BEDS Code]])</f>
        <v>(blank)</v>
      </c>
      <c r="B340" s="134" t="str">
        <f>IF(ISBLANK(TableB[[#This Row],[School Name]]),"",TableB[[#This Row],[School Name]])</f>
        <v>Erasmus YABC</v>
      </c>
      <c r="C340" s="156" t="str">
        <f>IF(ISBLANK(TableB[[#This Row],[Local School Code]]),"",TableB[[#This Row],[Local School Code]])</f>
        <v>K467</v>
      </c>
      <c r="D340" s="132">
        <v>0</v>
      </c>
      <c r="E340" s="132">
        <v>691598</v>
      </c>
      <c r="F340" s="65">
        <f>IFERROR(SUM(TableC[[#This Row],[Classroom Teachers]:[All Other Salaries]])*'Part-A'!$C$92,0)</f>
        <v>421082.90586814447</v>
      </c>
      <c r="G340" s="16">
        <v>0</v>
      </c>
      <c r="H340" s="16">
        <v>79500</v>
      </c>
      <c r="I340" s="133">
        <f t="shared" si="18"/>
        <v>1192180.9058681445</v>
      </c>
      <c r="J340" s="132">
        <v>899997.9240750717</v>
      </c>
      <c r="K340" s="132">
        <v>0</v>
      </c>
      <c r="L340" s="132">
        <v>6031.5974252378892</v>
      </c>
      <c r="M340" s="132">
        <v>0</v>
      </c>
      <c r="N340" s="132">
        <v>230111.31409360492</v>
      </c>
      <c r="O340" s="132">
        <v>1339</v>
      </c>
      <c r="P340" s="132">
        <v>54701.070274229991</v>
      </c>
      <c r="Q340" s="133">
        <f t="shared" si="19"/>
        <v>1192180.9058681447</v>
      </c>
      <c r="R340" s="132">
        <v>1192180.9058681447</v>
      </c>
      <c r="S340" s="132">
        <v>0</v>
      </c>
      <c r="T340" s="133">
        <f>SUM(TableC[[#This Row],[State &amp; Local Funding]:[Federal 
Funding]])</f>
        <v>1192180.9058681447</v>
      </c>
      <c r="U340" s="121">
        <f>IFERROR(TableC[[#This Row],[State &amp; Local Funding]]/SUM(TableB[[#This Row],[K-12 Enrollment]:[Pre-K
Enrollment]]),"")</f>
        <v>5677.0519327054508</v>
      </c>
      <c r="V340" s="121">
        <f>IFERROR(TableC[[#This Row],[Federal 
Funding]]/SUM(TableB[[#This Row],[K-12 Enrollment]:[Pre-K
Enrollment]]),"")</f>
        <v>0</v>
      </c>
      <c r="W340" s="65">
        <f>IFERROR(CentralCostperPupil*SUM(TableB[[#This Row],[K-12 Enrollment]:[Pre-K
Enrollment]]),"")</f>
        <v>1401539.9086541657</v>
      </c>
      <c r="X340" s="65">
        <f t="shared" si="20"/>
        <v>2593720.8145223102</v>
      </c>
      <c r="Y340" s="131">
        <f>IFERROR(TableC[[#This Row],[Total School Allocation w/ Central District Costs]]/SUM(TableB[[#This Row],[K-12 Enrollment]:[Pre-K
Enrollment]]),"")</f>
        <v>12351.051497725286</v>
      </c>
    </row>
    <row r="341" spans="1:25" s="3" customFormat="1" ht="15" x14ac:dyDescent="0.3">
      <c r="A341" s="156" t="str">
        <f>IF(ISBLANK(TableB[[#This Row],[BEDS Code]]),"",TableB[[#This Row],[BEDS Code]])</f>
        <v>332100011468</v>
      </c>
      <c r="B341" s="134" t="str">
        <f>IF(ISBLANK(TableB[[#This Row],[School Name]]),"",TableB[[#This Row],[School Name]])</f>
        <v>Kingsborough Early College School</v>
      </c>
      <c r="C341" s="156" t="str">
        <f>IF(ISBLANK(TableB[[#This Row],[Local School Code]]),"",TableB[[#This Row],[Local School Code]])</f>
        <v>K468</v>
      </c>
      <c r="D341" s="132">
        <v>3546924</v>
      </c>
      <c r="E341" s="132">
        <v>1437585</v>
      </c>
      <c r="F341" s="65">
        <f>IFERROR(SUM(TableC[[#This Row],[Classroom Teachers]:[All Other Salaries]])*'Part-A'!$C$92,0)</f>
        <v>3034843.2673979956</v>
      </c>
      <c r="G341" s="16">
        <v>0</v>
      </c>
      <c r="H341" s="16">
        <v>303385</v>
      </c>
      <c r="I341" s="133">
        <f t="shared" si="18"/>
        <v>8322737.267397996</v>
      </c>
      <c r="J341" s="132">
        <v>6064090.2132952036</v>
      </c>
      <c r="K341" s="132">
        <v>0</v>
      </c>
      <c r="L341" s="132">
        <v>1507910.6182945287</v>
      </c>
      <c r="M341" s="132">
        <v>0</v>
      </c>
      <c r="N341" s="132">
        <v>683227.62971018907</v>
      </c>
      <c r="O341" s="132">
        <v>4062</v>
      </c>
      <c r="P341" s="132">
        <v>63446.806098074521</v>
      </c>
      <c r="Q341" s="133">
        <f t="shared" si="19"/>
        <v>8322737.267397996</v>
      </c>
      <c r="R341" s="132">
        <v>7779432.267397996</v>
      </c>
      <c r="S341" s="132">
        <v>543305</v>
      </c>
      <c r="T341" s="133">
        <f>SUM(TableC[[#This Row],[State &amp; Local Funding]:[Federal 
Funding]])</f>
        <v>8322737.267397996</v>
      </c>
      <c r="U341" s="121">
        <f>IFERROR(TableC[[#This Row],[State &amp; Local Funding]]/SUM(TableB[[#This Row],[K-12 Enrollment]:[Pre-K
Enrollment]]),"")</f>
        <v>12212.609524957608</v>
      </c>
      <c r="V341" s="121">
        <f>IFERROR(TableC[[#This Row],[Federal 
Funding]]/SUM(TableB[[#This Row],[K-12 Enrollment]:[Pre-K
Enrollment]]),"")</f>
        <v>852.91208791208794</v>
      </c>
      <c r="W341" s="65">
        <f>IFERROR(CentralCostperPupil*SUM(TableB[[#This Row],[K-12 Enrollment]:[Pre-K
Enrollment]]),"")</f>
        <v>4251337.7229176359</v>
      </c>
      <c r="X341" s="65">
        <f t="shared" si="20"/>
        <v>12574074.990315631</v>
      </c>
      <c r="Y341" s="131">
        <f>IFERROR(TableC[[#This Row],[Total School Allocation w/ Central District Costs]]/SUM(TableB[[#This Row],[K-12 Enrollment]:[Pre-K
Enrollment]]),"")</f>
        <v>19739.521177889532</v>
      </c>
    </row>
    <row r="342" spans="1:25" s="3" customFormat="1" ht="15" x14ac:dyDescent="0.3">
      <c r="A342" s="156" t="str">
        <f>IF(ISBLANK(TableB[[#This Row],[BEDS Code]]),"",TableB[[#This Row],[BEDS Code]])</f>
        <v>331400011474</v>
      </c>
      <c r="B342" s="134" t="str">
        <f>IF(ISBLANK(TableB[[#This Row],[School Name]]),"",TableB[[#This Row],[School Name]])</f>
        <v>Progress High School for Professional Careers</v>
      </c>
      <c r="C342" s="156" t="str">
        <f>IF(ISBLANK(TableB[[#This Row],[Local School Code]]),"",TableB[[#This Row],[Local School Code]])</f>
        <v>K474</v>
      </c>
      <c r="D342" s="132">
        <v>3943253</v>
      </c>
      <c r="E342" s="132">
        <v>3046060</v>
      </c>
      <c r="F342" s="65">
        <f>IFERROR(SUM(TableC[[#This Row],[Classroom Teachers]:[All Other Salaries]])*'Part-A'!$C$92,0)</f>
        <v>4255478.2229879182</v>
      </c>
      <c r="G342" s="16">
        <v>0</v>
      </c>
      <c r="H342" s="16">
        <v>202404</v>
      </c>
      <c r="I342" s="133">
        <f t="shared" si="18"/>
        <v>11447195.222987918</v>
      </c>
      <c r="J342" s="132">
        <v>7037646.2661749348</v>
      </c>
      <c r="K342" s="132">
        <v>0</v>
      </c>
      <c r="L342" s="132">
        <v>2271175.5669459645</v>
      </c>
      <c r="M342" s="132">
        <v>0</v>
      </c>
      <c r="N342" s="132">
        <v>1581036.2961211258</v>
      </c>
      <c r="O342" s="132">
        <v>4623</v>
      </c>
      <c r="P342" s="132">
        <v>552714.0937458924</v>
      </c>
      <c r="Q342" s="133">
        <f t="shared" si="19"/>
        <v>11447195.222987918</v>
      </c>
      <c r="R342" s="132">
        <v>10513919.222987918</v>
      </c>
      <c r="S342" s="132">
        <v>933276</v>
      </c>
      <c r="T342" s="133">
        <f>SUM(TableC[[#This Row],[State &amp; Local Funding]:[Federal 
Funding]])</f>
        <v>11447195.222987918</v>
      </c>
      <c r="U342" s="121">
        <f>IFERROR(TableC[[#This Row],[State &amp; Local Funding]]/SUM(TableB[[#This Row],[K-12 Enrollment]:[Pre-K
Enrollment]]),"")</f>
        <v>15762.99733581397</v>
      </c>
      <c r="V342" s="121">
        <f>IFERROR(TableC[[#This Row],[Federal 
Funding]]/SUM(TableB[[#This Row],[K-12 Enrollment]:[Pre-K
Enrollment]]),"")</f>
        <v>1399.2143928035982</v>
      </c>
      <c r="W342" s="65">
        <f>IFERROR(CentralCostperPupil*SUM(TableB[[#This Row],[K-12 Enrollment]:[Pre-K
Enrollment]]),"")</f>
        <v>4451557.7098682309</v>
      </c>
      <c r="X342" s="65">
        <f t="shared" si="20"/>
        <v>15898752.93285615</v>
      </c>
      <c r="Y342" s="131">
        <f>IFERROR(TableC[[#This Row],[Total School Allocation w/ Central District Costs]]/SUM(TableB[[#This Row],[K-12 Enrollment]:[Pre-K
Enrollment]]),"")</f>
        <v>23836.211293637407</v>
      </c>
    </row>
    <row r="343" spans="1:25" s="3" customFormat="1" ht="15" x14ac:dyDescent="0.3">
      <c r="A343" s="156" t="str">
        <f>IF(ISBLANK(TableB[[#This Row],[BEDS Code]]),"",TableB[[#This Row],[BEDS Code]])</f>
        <v>331400011477</v>
      </c>
      <c r="B343" s="134" t="str">
        <f>IF(ISBLANK(TableB[[#This Row],[School Name]]),"",TableB[[#This Row],[School Name]])</f>
        <v>East Williamsburg Scholars Academy</v>
      </c>
      <c r="C343" s="156" t="str">
        <f>IF(ISBLANK(TableB[[#This Row],[Local School Code]]),"",TableB[[#This Row],[Local School Code]])</f>
        <v>K477</v>
      </c>
      <c r="D343" s="132">
        <v>1986292</v>
      </c>
      <c r="E343" s="132">
        <v>1204091</v>
      </c>
      <c r="F343" s="65">
        <f>IFERROR(SUM(TableC[[#This Row],[Classroom Teachers]:[All Other Salaries]])*'Part-A'!$C$92,0)</f>
        <v>1942480.6671973146</v>
      </c>
      <c r="G343" s="16">
        <v>0</v>
      </c>
      <c r="H343" s="16">
        <v>130024</v>
      </c>
      <c r="I343" s="133">
        <f t="shared" si="18"/>
        <v>5262887.667197315</v>
      </c>
      <c r="J343" s="132">
        <v>3912887.2773143603</v>
      </c>
      <c r="K343" s="132">
        <v>0</v>
      </c>
      <c r="L343" s="132">
        <v>544566.85198504827</v>
      </c>
      <c r="M343" s="132">
        <v>0</v>
      </c>
      <c r="N343" s="132">
        <v>684678.81692746421</v>
      </c>
      <c r="O343" s="132">
        <v>1981</v>
      </c>
      <c r="P343" s="132">
        <v>118773.72097044202</v>
      </c>
      <c r="Q343" s="133">
        <f t="shared" si="19"/>
        <v>5262887.6671973141</v>
      </c>
      <c r="R343" s="132">
        <v>4811670.6671973141</v>
      </c>
      <c r="S343" s="132">
        <v>451217</v>
      </c>
      <c r="T343" s="133">
        <f>SUM(TableC[[#This Row],[State &amp; Local Funding]:[Federal 
Funding]])</f>
        <v>5262887.6671973141</v>
      </c>
      <c r="U343" s="121">
        <f>IFERROR(TableC[[#This Row],[State &amp; Local Funding]]/SUM(TableB[[#This Row],[K-12 Enrollment]:[Pre-K
Enrollment]]),"")</f>
        <v>18295.325730788267</v>
      </c>
      <c r="V343" s="121">
        <f>IFERROR(TableC[[#This Row],[Federal 
Funding]]/SUM(TableB[[#This Row],[K-12 Enrollment]:[Pre-K
Enrollment]]),"")</f>
        <v>1715.6539923954372</v>
      </c>
      <c r="W343" s="65">
        <f>IFERROR(CentralCostperPupil*SUM(TableB[[#This Row],[K-12 Enrollment]:[Pre-K
Enrollment]]),"")</f>
        <v>1755261.8856002172</v>
      </c>
      <c r="X343" s="65">
        <f t="shared" si="20"/>
        <v>7018149.5527975317</v>
      </c>
      <c r="Y343" s="131">
        <f>IFERROR(TableC[[#This Row],[Total School Allocation w/ Central District Costs]]/SUM(TableB[[#This Row],[K-12 Enrollment]:[Pre-K
Enrollment]]),"")</f>
        <v>26684.979288203544</v>
      </c>
    </row>
    <row r="344" spans="1:25" s="3" customFormat="1" ht="15" x14ac:dyDescent="0.3">
      <c r="A344" s="156" t="str">
        <f>IF(ISBLANK(TableB[[#This Row],[BEDS Code]]),"",TableB[[#This Row],[BEDS Code]])</f>
        <v>331400011478</v>
      </c>
      <c r="B344" s="134" t="str">
        <f>IF(ISBLANK(TableB[[#This Row],[School Name]]),"",TableB[[#This Row],[School Name]])</f>
        <v>The High School for Enterprise, Business and Technology</v>
      </c>
      <c r="C344" s="156" t="str">
        <f>IF(ISBLANK(TableB[[#This Row],[Local School Code]]),"",TableB[[#This Row],[Local School Code]])</f>
        <v>K478</v>
      </c>
      <c r="D344" s="132">
        <v>5027130</v>
      </c>
      <c r="E344" s="132">
        <v>2422619</v>
      </c>
      <c r="F344" s="65">
        <f>IFERROR(SUM(TableC[[#This Row],[Classroom Teachers]:[All Other Salaries]])*'Part-A'!$C$92,0)</f>
        <v>4535816.9874816053</v>
      </c>
      <c r="G344" s="16">
        <v>0</v>
      </c>
      <c r="H344" s="16">
        <v>223584</v>
      </c>
      <c r="I344" s="133">
        <f t="shared" si="18"/>
        <v>12209149.987481605</v>
      </c>
      <c r="J344" s="132">
        <v>9063095.0782965459</v>
      </c>
      <c r="K344" s="132">
        <v>0</v>
      </c>
      <c r="L344" s="132">
        <v>1419389.806895752</v>
      </c>
      <c r="M344" s="132">
        <v>0</v>
      </c>
      <c r="N344" s="132">
        <v>1133993.4081599894</v>
      </c>
      <c r="O344" s="132">
        <v>5364</v>
      </c>
      <c r="P344" s="132">
        <v>587307.6941293187</v>
      </c>
      <c r="Q344" s="133">
        <f t="shared" si="19"/>
        <v>12209149.987481605</v>
      </c>
      <c r="R344" s="132">
        <v>11401661.987481605</v>
      </c>
      <c r="S344" s="132">
        <v>807488</v>
      </c>
      <c r="T344" s="133">
        <f>SUM(TableC[[#This Row],[State &amp; Local Funding]:[Federal 
Funding]])</f>
        <v>12209149.987481605</v>
      </c>
      <c r="U344" s="121">
        <f>IFERROR(TableC[[#This Row],[State &amp; Local Funding]]/SUM(TableB[[#This Row],[K-12 Enrollment]:[Pre-K
Enrollment]]),"")</f>
        <v>13887.529826408776</v>
      </c>
      <c r="V344" s="121">
        <f>IFERROR(TableC[[#This Row],[Federal 
Funding]]/SUM(TableB[[#This Row],[K-12 Enrollment]:[Pre-K
Enrollment]]),"")</f>
        <v>983.54202192448236</v>
      </c>
      <c r="W344" s="65">
        <f>IFERROR(CentralCostperPupil*SUM(TableB[[#This Row],[K-12 Enrollment]:[Pre-K
Enrollment]]),"")</f>
        <v>5479353.6428812863</v>
      </c>
      <c r="X344" s="65">
        <f t="shared" si="20"/>
        <v>17688503.630362891</v>
      </c>
      <c r="Y344" s="131">
        <f>IFERROR(TableC[[#This Row],[Total School Allocation w/ Central District Costs]]/SUM(TableB[[#This Row],[K-12 Enrollment]:[Pre-K
Enrollment]]),"")</f>
        <v>21545.071413353093</v>
      </c>
    </row>
    <row r="345" spans="1:25" s="3" customFormat="1" ht="15" x14ac:dyDescent="0.3">
      <c r="A345" s="156" t="str">
        <f>IF(ISBLANK(TableB[[#This Row],[BEDS Code]]),"",TableB[[#This Row],[BEDS Code]])</f>
        <v>331300011483</v>
      </c>
      <c r="B345" s="134" t="str">
        <f>IF(ISBLANK(TableB[[#This Row],[School Name]]),"",TableB[[#This Row],[School Name]])</f>
        <v>The Urban Assembly School for Law and Justice</v>
      </c>
      <c r="C345" s="156" t="str">
        <f>IF(ISBLANK(TableB[[#This Row],[Local School Code]]),"",TableB[[#This Row],[Local School Code]])</f>
        <v>K483</v>
      </c>
      <c r="D345" s="132">
        <v>2452141</v>
      </c>
      <c r="E345" s="132">
        <v>1353431</v>
      </c>
      <c r="F345" s="65">
        <f>IFERROR(SUM(TableC[[#This Row],[Classroom Teachers]:[All Other Salaries]])*'Part-A'!$C$92,0)</f>
        <v>2317041.5707541755</v>
      </c>
      <c r="G345" s="16">
        <v>0</v>
      </c>
      <c r="H345" s="16">
        <v>77711</v>
      </c>
      <c r="I345" s="133">
        <f t="shared" si="18"/>
        <v>6200324.570754176</v>
      </c>
      <c r="J345" s="132">
        <v>4322536.1990092248</v>
      </c>
      <c r="K345" s="132">
        <v>0</v>
      </c>
      <c r="L345" s="132">
        <v>1090390.2197313958</v>
      </c>
      <c r="M345" s="132">
        <v>0</v>
      </c>
      <c r="N345" s="132">
        <v>633345.08018511545</v>
      </c>
      <c r="O345" s="132">
        <v>2766</v>
      </c>
      <c r="P345" s="132">
        <v>151287.07182843948</v>
      </c>
      <c r="Q345" s="133">
        <f t="shared" si="19"/>
        <v>6200324.570754176</v>
      </c>
      <c r="R345" s="132">
        <v>5855070.570754176</v>
      </c>
      <c r="S345" s="132">
        <v>345254</v>
      </c>
      <c r="T345" s="133">
        <f>SUM(TableC[[#This Row],[State &amp; Local Funding]:[Federal 
Funding]])</f>
        <v>6200324.570754176</v>
      </c>
      <c r="U345" s="121">
        <f>IFERROR(TableC[[#This Row],[State &amp; Local Funding]]/SUM(TableB[[#This Row],[K-12 Enrollment]:[Pre-K
Enrollment]]),"")</f>
        <v>13276.804015315593</v>
      </c>
      <c r="V345" s="121">
        <f>IFERROR(TableC[[#This Row],[Federal 
Funding]]/SUM(TableB[[#This Row],[K-12 Enrollment]:[Pre-K
Enrollment]]),"")</f>
        <v>782.88888888888891</v>
      </c>
      <c r="W345" s="65">
        <f>IFERROR(CentralCostperPupil*SUM(TableB[[#This Row],[K-12 Enrollment]:[Pre-K
Enrollment]]),"")</f>
        <v>2943233.8081737482</v>
      </c>
      <c r="X345" s="65">
        <f t="shared" si="20"/>
        <v>9143558.3789279237</v>
      </c>
      <c r="Y345" s="131">
        <f>IFERROR(TableC[[#This Row],[Total School Allocation w/ Central District Costs]]/SUM(TableB[[#This Row],[K-12 Enrollment]:[Pre-K
Enrollment]]),"")</f>
        <v>20733.692469224316</v>
      </c>
    </row>
    <row r="346" spans="1:25" s="3" customFormat="1" ht="15" x14ac:dyDescent="0.3">
      <c r="A346" s="156" t="str">
        <f>IF(ISBLANK(TableB[[#This Row],[BEDS Code]]),"",TableB[[#This Row],[BEDS Code]])</f>
        <v>331700010484</v>
      </c>
      <c r="B346" s="134" t="str">
        <f>IF(ISBLANK(TableB[[#This Row],[School Name]]),"",TableB[[#This Row],[School Name]])</f>
        <v>Ronald Edmonds Learning Center II</v>
      </c>
      <c r="C346" s="156" t="str">
        <f>IF(ISBLANK(TableB[[#This Row],[Local School Code]]),"",TableB[[#This Row],[Local School Code]])</f>
        <v>K484</v>
      </c>
      <c r="D346" s="132">
        <v>1238852</v>
      </c>
      <c r="E346" s="132">
        <v>818404</v>
      </c>
      <c r="F346" s="65">
        <f>IFERROR(SUM(TableC[[#This Row],[Classroom Teachers]:[All Other Salaries]])*'Part-A'!$C$92,0)</f>
        <v>1252570.6184729792</v>
      </c>
      <c r="G346" s="16">
        <v>0</v>
      </c>
      <c r="H346" s="16">
        <v>34850</v>
      </c>
      <c r="I346" s="133">
        <f t="shared" si="18"/>
        <v>3344676.6184729794</v>
      </c>
      <c r="J346" s="132">
        <v>2071848.7309319468</v>
      </c>
      <c r="K346" s="132">
        <v>0</v>
      </c>
      <c r="L346" s="132">
        <v>724177.81623048242</v>
      </c>
      <c r="M346" s="132">
        <v>0</v>
      </c>
      <c r="N346" s="132">
        <v>446318.90320750698</v>
      </c>
      <c r="O346" s="132">
        <v>991</v>
      </c>
      <c r="P346" s="132">
        <v>101340.16810304331</v>
      </c>
      <c r="Q346" s="133">
        <f t="shared" si="19"/>
        <v>3344676.6184729799</v>
      </c>
      <c r="R346" s="132">
        <v>3142856.6184729799</v>
      </c>
      <c r="S346" s="132">
        <v>201820</v>
      </c>
      <c r="T346" s="133">
        <f>SUM(TableC[[#This Row],[State &amp; Local Funding]:[Federal 
Funding]])</f>
        <v>3344676.6184729799</v>
      </c>
      <c r="U346" s="121">
        <f>IFERROR(TableC[[#This Row],[State &amp; Local Funding]]/SUM(TableB[[#This Row],[K-12 Enrollment]:[Pre-K
Enrollment]]),"")</f>
        <v>17268.442958642747</v>
      </c>
      <c r="V346" s="121">
        <f>IFERROR(TableC[[#This Row],[Federal 
Funding]]/SUM(TableB[[#This Row],[K-12 Enrollment]:[Pre-K
Enrollment]]),"")</f>
        <v>1108.901098901099</v>
      </c>
      <c r="W346" s="65">
        <f>IFERROR(CentralCostperPupil*SUM(TableB[[#This Row],[K-12 Enrollment]:[Pre-K
Enrollment]]),"")</f>
        <v>1214667.9208336102</v>
      </c>
      <c r="X346" s="65">
        <f t="shared" si="20"/>
        <v>4559344.5393065903</v>
      </c>
      <c r="Y346" s="131">
        <f>IFERROR(TableC[[#This Row],[Total School Allocation w/ Central District Costs]]/SUM(TableB[[#This Row],[K-12 Enrollment]:[Pre-K
Enrollment]]),"")</f>
        <v>25051.343622563683</v>
      </c>
    </row>
    <row r="347" spans="1:25" s="3" customFormat="1" ht="15" x14ac:dyDescent="0.3">
      <c r="A347" s="156" t="str">
        <f>IF(ISBLANK(TableB[[#This Row],[BEDS Code]]),"",TableB[[#This Row],[BEDS Code]])</f>
        <v>332000011485</v>
      </c>
      <c r="B347" s="134" t="str">
        <f>IF(ISBLANK(TableB[[#This Row],[School Name]]),"",TableB[[#This Row],[School Name]])</f>
        <v>High School of Telecommunication Arts and Technology</v>
      </c>
      <c r="C347" s="156" t="str">
        <f>IF(ISBLANK(TableB[[#This Row],[Local School Code]]),"",TableB[[#This Row],[Local School Code]])</f>
        <v>K485</v>
      </c>
      <c r="D347" s="132">
        <v>7289278</v>
      </c>
      <c r="E347" s="132">
        <v>4449932</v>
      </c>
      <c r="F347" s="65">
        <f>IFERROR(SUM(TableC[[#This Row],[Classroom Teachers]:[All Other Salaries]])*'Part-A'!$C$92,0)</f>
        <v>7147476.7992336303</v>
      </c>
      <c r="G347" s="16">
        <v>0</v>
      </c>
      <c r="H347" s="16">
        <v>1137881</v>
      </c>
      <c r="I347" s="133">
        <f t="shared" si="18"/>
        <v>20024567.79923363</v>
      </c>
      <c r="J347" s="132">
        <v>12561219.156467829</v>
      </c>
      <c r="K347" s="132">
        <v>0</v>
      </c>
      <c r="L347" s="132">
        <v>5417258.2403778797</v>
      </c>
      <c r="M347" s="132">
        <v>0</v>
      </c>
      <c r="N347" s="132">
        <v>1539930.05066505</v>
      </c>
      <c r="O347" s="132">
        <v>7906</v>
      </c>
      <c r="P347" s="132">
        <v>498254.35172287223</v>
      </c>
      <c r="Q347" s="133">
        <f t="shared" si="19"/>
        <v>20024567.799233634</v>
      </c>
      <c r="R347" s="132">
        <v>18928924.799233634</v>
      </c>
      <c r="S347" s="132">
        <v>1095643</v>
      </c>
      <c r="T347" s="133">
        <f>SUM(TableC[[#This Row],[State &amp; Local Funding]:[Federal 
Funding]])</f>
        <v>20024567.799233634</v>
      </c>
      <c r="U347" s="121">
        <f>IFERROR(TableC[[#This Row],[State &amp; Local Funding]]/SUM(TableB[[#This Row],[K-12 Enrollment]:[Pre-K
Enrollment]]),"")</f>
        <v>14869.540297905447</v>
      </c>
      <c r="V347" s="121">
        <f>IFERROR(TableC[[#This Row],[Federal 
Funding]]/SUM(TableB[[#This Row],[K-12 Enrollment]:[Pre-K
Enrollment]]),"")</f>
        <v>860.67792615868029</v>
      </c>
      <c r="W347" s="65">
        <f>IFERROR(CentralCostperPupil*SUM(TableB[[#This Row],[K-12 Enrollment]:[Pre-K
Enrollment]]),"")</f>
        <v>8496001.4462702535</v>
      </c>
      <c r="X347" s="65">
        <f t="shared" si="20"/>
        <v>28520569.245503888</v>
      </c>
      <c r="Y347" s="131">
        <f>IFERROR(TableC[[#This Row],[Total School Allocation w/ Central District Costs]]/SUM(TableB[[#This Row],[K-12 Enrollment]:[Pre-K
Enrollment]]),"")</f>
        <v>22404.217789083967</v>
      </c>
    </row>
    <row r="348" spans="1:25" s="3" customFormat="1" ht="15" x14ac:dyDescent="0.3">
      <c r="A348" s="156" t="str">
        <f>IF(ISBLANK(TableB[[#This Row],[BEDS Code]]),"",TableB[[#This Row],[BEDS Code]])</f>
        <v>331400011488</v>
      </c>
      <c r="B348" s="134" t="str">
        <f>IF(ISBLANK(TableB[[#This Row],[School Name]]),"",TableB[[#This Row],[School Name]])</f>
        <v>Brooklyn Preparatory High School</v>
      </c>
      <c r="C348" s="156" t="str">
        <f>IF(ISBLANK(TableB[[#This Row],[Local School Code]]),"",TableB[[#This Row],[Local School Code]])</f>
        <v>K488</v>
      </c>
      <c r="D348" s="132">
        <v>2650435</v>
      </c>
      <c r="E348" s="132">
        <v>1577170</v>
      </c>
      <c r="F348" s="65">
        <f>IFERROR(SUM(TableC[[#This Row],[Classroom Teachers]:[All Other Salaries]])*'Part-A'!$C$92,0)</f>
        <v>2573998.4763731197</v>
      </c>
      <c r="G348" s="16">
        <v>0</v>
      </c>
      <c r="H348" s="16">
        <v>236480</v>
      </c>
      <c r="I348" s="133">
        <f t="shared" si="18"/>
        <v>7038083.4763731193</v>
      </c>
      <c r="J348" s="132">
        <v>3982225.8069693116</v>
      </c>
      <c r="K348" s="132">
        <v>0</v>
      </c>
      <c r="L348" s="132">
        <v>1592518.6943136898</v>
      </c>
      <c r="M348" s="132">
        <v>0</v>
      </c>
      <c r="N348" s="132">
        <v>970474.21170522715</v>
      </c>
      <c r="O348" s="132">
        <v>3184</v>
      </c>
      <c r="P348" s="132">
        <v>489680.76338489074</v>
      </c>
      <c r="Q348" s="133">
        <f t="shared" si="19"/>
        <v>7038083.4763731193</v>
      </c>
      <c r="R348" s="132">
        <v>6622657.4763731193</v>
      </c>
      <c r="S348" s="132">
        <v>415426</v>
      </c>
      <c r="T348" s="133">
        <f>SUM(TableC[[#This Row],[State &amp; Local Funding]:[Federal 
Funding]])</f>
        <v>7038083.4763731193</v>
      </c>
      <c r="U348" s="121">
        <f>IFERROR(TableC[[#This Row],[State &amp; Local Funding]]/SUM(TableB[[#This Row],[K-12 Enrollment]:[Pre-K
Enrollment]]),"")</f>
        <v>13114.17322054083</v>
      </c>
      <c r="V348" s="121">
        <f>IFERROR(TableC[[#This Row],[Federal 
Funding]]/SUM(TableB[[#This Row],[K-12 Enrollment]:[Pre-K
Enrollment]]),"")</f>
        <v>822.6257425742574</v>
      </c>
      <c r="W348" s="65">
        <f>IFERROR(CentralCostperPupil*SUM(TableB[[#This Row],[K-12 Enrollment]:[Pre-K
Enrollment]]),"")</f>
        <v>3370369.7803350179</v>
      </c>
      <c r="X348" s="65">
        <f t="shared" si="20"/>
        <v>10408453.256708138</v>
      </c>
      <c r="Y348" s="131">
        <f>IFERROR(TableC[[#This Row],[Total School Allocation w/ Central District Costs]]/SUM(TableB[[#This Row],[K-12 Enrollment]:[Pre-K
Enrollment]]),"")</f>
        <v>20610.798528134925</v>
      </c>
    </row>
    <row r="349" spans="1:25" s="3" customFormat="1" ht="15" x14ac:dyDescent="0.3">
      <c r="A349" s="156" t="str">
        <f>IF(ISBLANK(TableB[[#This Row],[BEDS Code]]),"",TableB[[#This Row],[BEDS Code]])</f>
        <v>332000011490</v>
      </c>
      <c r="B349" s="134" t="str">
        <f>IF(ISBLANK(TableB[[#This Row],[School Name]]),"",TableB[[#This Row],[School Name]])</f>
        <v>Fort Hamilton High School</v>
      </c>
      <c r="C349" s="156" t="str">
        <f>IF(ISBLANK(TableB[[#This Row],[Local School Code]]),"",TableB[[#This Row],[Local School Code]])</f>
        <v>K490</v>
      </c>
      <c r="D349" s="132">
        <v>22130154</v>
      </c>
      <c r="E349" s="132">
        <v>10671222</v>
      </c>
      <c r="F349" s="65">
        <f>IFERROR(SUM(TableC[[#This Row],[Classroom Teachers]:[All Other Salaries]])*'Part-A'!$C$92,0)</f>
        <v>19971282.049042381</v>
      </c>
      <c r="G349" s="16">
        <v>0</v>
      </c>
      <c r="H349" s="16">
        <v>3046598</v>
      </c>
      <c r="I349" s="133">
        <f t="shared" si="18"/>
        <v>55819256.049042381</v>
      </c>
      <c r="J349" s="132">
        <v>42219059.053222403</v>
      </c>
      <c r="K349" s="132">
        <v>0</v>
      </c>
      <c r="L349" s="132">
        <v>7612846.0902200798</v>
      </c>
      <c r="M349" s="132">
        <v>0</v>
      </c>
      <c r="N349" s="132">
        <v>3127623.7888095514</v>
      </c>
      <c r="O349" s="132">
        <v>28160</v>
      </c>
      <c r="P349" s="132">
        <v>2831567.1167903459</v>
      </c>
      <c r="Q349" s="133">
        <f t="shared" si="19"/>
        <v>55819256.049042381</v>
      </c>
      <c r="R349" s="132">
        <v>52216930.049042381</v>
      </c>
      <c r="S349" s="132">
        <v>3602326</v>
      </c>
      <c r="T349" s="133">
        <f>SUM(TableC[[#This Row],[State &amp; Local Funding]:[Federal 
Funding]])</f>
        <v>55819256.049042381</v>
      </c>
      <c r="U349" s="121">
        <f>IFERROR(TableC[[#This Row],[State &amp; Local Funding]]/SUM(TableB[[#This Row],[K-12 Enrollment]:[Pre-K
Enrollment]]),"")</f>
        <v>11248.80009673468</v>
      </c>
      <c r="V349" s="121">
        <f>IFERROR(TableC[[#This Row],[Federal 
Funding]]/SUM(TableB[[#This Row],[K-12 Enrollment]:[Pre-K
Enrollment]]),"")</f>
        <v>776.02886686772945</v>
      </c>
      <c r="W349" s="65">
        <f>IFERROR(CentralCostperPupil*SUM(TableB[[#This Row],[K-12 Enrollment]:[Pre-K
Enrollment]]),"")</f>
        <v>30980705.980822083</v>
      </c>
      <c r="X349" s="65">
        <f t="shared" si="20"/>
        <v>86799962.02986446</v>
      </c>
      <c r="Y349" s="131">
        <f>IFERROR(TableC[[#This Row],[Total School Allocation w/ Central District Costs]]/SUM(TableB[[#This Row],[K-12 Enrollment]:[Pre-K
Enrollment]]),"")</f>
        <v>18698.828528622245</v>
      </c>
    </row>
    <row r="350" spans="1:25" s="3" customFormat="1" ht="15" x14ac:dyDescent="0.3">
      <c r="A350" s="156" t="str">
        <f>IF(ISBLANK(TableB[[#This Row],[BEDS Code]]),"",TableB[[#This Row],[BEDS Code]])</f>
        <v>331300011492</v>
      </c>
      <c r="B350" s="134" t="str">
        <f>IF(ISBLANK(TableB[[#This Row],[School Name]]),"",TableB[[#This Row],[School Name]])</f>
        <v>Academy of Arts and Letters</v>
      </c>
      <c r="C350" s="156" t="str">
        <f>IF(ISBLANK(TableB[[#This Row],[Local School Code]]),"",TableB[[#This Row],[Local School Code]])</f>
        <v>K492</v>
      </c>
      <c r="D350" s="132">
        <v>2923683</v>
      </c>
      <c r="E350" s="132">
        <v>1314088</v>
      </c>
      <c r="F350" s="65">
        <f>IFERROR(SUM(TableC[[#This Row],[Classroom Teachers]:[All Other Salaries]])*'Part-A'!$C$92,0)</f>
        <v>2580188.0963851144</v>
      </c>
      <c r="G350" s="16">
        <v>0</v>
      </c>
      <c r="H350" s="16">
        <v>76096</v>
      </c>
      <c r="I350" s="133">
        <f t="shared" si="18"/>
        <v>6894055.0963851139</v>
      </c>
      <c r="J350" s="132">
        <v>4131256.0677707274</v>
      </c>
      <c r="K350" s="132">
        <v>0</v>
      </c>
      <c r="L350" s="132">
        <v>2063813.462666407</v>
      </c>
      <c r="M350" s="132">
        <v>0</v>
      </c>
      <c r="N350" s="132">
        <v>666878.44511822646</v>
      </c>
      <c r="O350" s="132">
        <v>3233</v>
      </c>
      <c r="P350" s="132">
        <v>28874.120829753105</v>
      </c>
      <c r="Q350" s="133">
        <f t="shared" si="19"/>
        <v>6894055.096385113</v>
      </c>
      <c r="R350" s="132">
        <v>6764615.096385113</v>
      </c>
      <c r="S350" s="132">
        <v>129440</v>
      </c>
      <c r="T350" s="133">
        <f>SUM(TableC[[#This Row],[State &amp; Local Funding]:[Federal 
Funding]])</f>
        <v>6894055.096385113</v>
      </c>
      <c r="U350" s="121">
        <f>IFERROR(TableC[[#This Row],[State &amp; Local Funding]]/SUM(TableB[[#This Row],[K-12 Enrollment]:[Pre-K
Enrollment]]),"")</f>
        <v>12860.484974116185</v>
      </c>
      <c r="V350" s="121">
        <f>IFERROR(TableC[[#This Row],[Federal 
Funding]]/SUM(TableB[[#This Row],[K-12 Enrollment]:[Pre-K
Enrollment]]),"")</f>
        <v>246.08365019011407</v>
      </c>
      <c r="W350" s="65">
        <f>IFERROR(CentralCostperPupil*SUM(TableB[[#This Row],[K-12 Enrollment]:[Pre-K
Enrollment]]),"")</f>
        <v>3510523.7712004343</v>
      </c>
      <c r="X350" s="65">
        <f t="shared" si="20"/>
        <v>10404578.867585547</v>
      </c>
      <c r="Y350" s="131">
        <f>IFERROR(TableC[[#This Row],[Total School Allocation w/ Central District Costs]]/SUM(TableB[[#This Row],[K-12 Enrollment]:[Pre-K
Enrollment]]),"")</f>
        <v>19780.568189326135</v>
      </c>
    </row>
    <row r="351" spans="1:25" s="3" customFormat="1" ht="15" x14ac:dyDescent="0.3">
      <c r="A351" s="156" t="str">
        <f>IF(ISBLANK(TableB[[#This Row],[BEDS Code]]),"",TableB[[#This Row],[BEDS Code]])</f>
        <v>332300011493</v>
      </c>
      <c r="B351" s="134" t="str">
        <f>IF(ISBLANK(TableB[[#This Row],[School Name]]),"",TableB[[#This Row],[School Name]])</f>
        <v>Brooklyn Collegiate: A College Board School</v>
      </c>
      <c r="C351" s="156" t="str">
        <f>IF(ISBLANK(TableB[[#This Row],[Local School Code]]),"",TableB[[#This Row],[Local School Code]])</f>
        <v>K493</v>
      </c>
      <c r="D351" s="132">
        <v>1791929</v>
      </c>
      <c r="E351" s="132">
        <v>1392388</v>
      </c>
      <c r="F351" s="65">
        <f>IFERROR(SUM(TableC[[#This Row],[Classroom Teachers]:[All Other Salaries]])*'Part-A'!$C$92,0)</f>
        <v>1938787.3527183887</v>
      </c>
      <c r="G351" s="16">
        <v>0</v>
      </c>
      <c r="H351" s="16">
        <v>143397</v>
      </c>
      <c r="I351" s="133">
        <f t="shared" si="18"/>
        <v>5266501.3527183887</v>
      </c>
      <c r="J351" s="132">
        <v>3267516.081580163</v>
      </c>
      <c r="K351" s="132">
        <v>0</v>
      </c>
      <c r="L351" s="132">
        <v>1001463.9768705865</v>
      </c>
      <c r="M351" s="132">
        <v>0</v>
      </c>
      <c r="N351" s="132">
        <v>747753.9775186755</v>
      </c>
      <c r="O351" s="132">
        <v>1632</v>
      </c>
      <c r="P351" s="132">
        <v>248135.3167489637</v>
      </c>
      <c r="Q351" s="133">
        <f t="shared" si="19"/>
        <v>5266501.3527183887</v>
      </c>
      <c r="R351" s="132">
        <v>4966445.3527183887</v>
      </c>
      <c r="S351" s="132">
        <v>300056</v>
      </c>
      <c r="T351" s="133">
        <f>SUM(TableC[[#This Row],[State &amp; Local Funding]:[Federal 
Funding]])</f>
        <v>5266501.3527183887</v>
      </c>
      <c r="U351" s="121">
        <f>IFERROR(TableC[[#This Row],[State &amp; Local Funding]]/SUM(TableB[[#This Row],[K-12 Enrollment]:[Pre-K
Enrollment]]),"")</f>
        <v>21407.092037579263</v>
      </c>
      <c r="V351" s="121">
        <f>IFERROR(TableC[[#This Row],[Federal 
Funding]]/SUM(TableB[[#This Row],[K-12 Enrollment]:[Pre-K
Enrollment]]),"")</f>
        <v>1293.344827586207</v>
      </c>
      <c r="W351" s="65">
        <f>IFERROR(CentralCostperPupil*SUM(TableB[[#This Row],[K-12 Enrollment]:[Pre-K
Enrollment]]),"")</f>
        <v>1548367.8990846022</v>
      </c>
      <c r="X351" s="65">
        <f t="shared" si="20"/>
        <v>6814869.2518029911</v>
      </c>
      <c r="Y351" s="131">
        <f>IFERROR(TableC[[#This Row],[Total School Allocation w/ Central District Costs]]/SUM(TableB[[#This Row],[K-12 Enrollment]:[Pre-K
Enrollment]]),"")</f>
        <v>29374.436430185306</v>
      </c>
    </row>
    <row r="352" spans="1:25" s="3" customFormat="1" ht="15" x14ac:dyDescent="0.3">
      <c r="A352" s="156" t="str">
        <f>IF(ISBLANK(TableB[[#This Row],[BEDS Code]]),"",TableB[[#This Row],[BEDS Code]])</f>
        <v>331500011497</v>
      </c>
      <c r="B352" s="134" t="str">
        <f>IF(ISBLANK(TableB[[#This Row],[School Name]]),"",TableB[[#This Row],[School Name]])</f>
        <v>The Boerum Hill School for International Studies</v>
      </c>
      <c r="C352" s="156" t="str">
        <f>IF(ISBLANK(TableB[[#This Row],[Local School Code]]),"",TableB[[#This Row],[Local School Code]])</f>
        <v>K497</v>
      </c>
      <c r="D352" s="132">
        <v>3994753</v>
      </c>
      <c r="E352" s="132">
        <v>1662750</v>
      </c>
      <c r="F352" s="65">
        <f>IFERROR(SUM(TableC[[#This Row],[Classroom Teachers]:[All Other Salaries]])*'Part-A'!$C$92,0)</f>
        <v>3444599.0346960877</v>
      </c>
      <c r="G352" s="16">
        <v>0</v>
      </c>
      <c r="H352" s="16">
        <v>199443</v>
      </c>
      <c r="I352" s="133">
        <f t="shared" si="18"/>
        <v>9301545.0346960872</v>
      </c>
      <c r="J352" s="132">
        <v>6795367.6598863313</v>
      </c>
      <c r="K352" s="132">
        <v>0</v>
      </c>
      <c r="L352" s="132">
        <v>1157033.8207304967</v>
      </c>
      <c r="M352" s="132">
        <v>0</v>
      </c>
      <c r="N352" s="132">
        <v>1016955.6417432501</v>
      </c>
      <c r="O352" s="132">
        <v>3856</v>
      </c>
      <c r="P352" s="132">
        <v>328331.91233600903</v>
      </c>
      <c r="Q352" s="133">
        <f t="shared" si="19"/>
        <v>9301545.0346960872</v>
      </c>
      <c r="R352" s="132">
        <v>9176779.0346960872</v>
      </c>
      <c r="S352" s="132">
        <v>124766</v>
      </c>
      <c r="T352" s="133">
        <f>SUM(TableC[[#This Row],[State &amp; Local Funding]:[Federal 
Funding]])</f>
        <v>9301545.0346960872</v>
      </c>
      <c r="U352" s="121">
        <f>IFERROR(TableC[[#This Row],[State &amp; Local Funding]]/SUM(TableB[[#This Row],[K-12 Enrollment]:[Pre-K
Enrollment]]),"")</f>
        <v>13223.024545671595</v>
      </c>
      <c r="V352" s="121">
        <f>IFERROR(TableC[[#This Row],[Federal 
Funding]]/SUM(TableB[[#This Row],[K-12 Enrollment]:[Pre-K
Enrollment]]),"")</f>
        <v>179.77809798270894</v>
      </c>
      <c r="W352" s="65">
        <f>IFERROR(CentralCostperPupil*SUM(TableB[[#This Row],[K-12 Enrollment]:[Pre-K
Enrollment]]),"")</f>
        <v>4631755.698123767</v>
      </c>
      <c r="X352" s="65">
        <f t="shared" si="20"/>
        <v>13933300.732819855</v>
      </c>
      <c r="Y352" s="131">
        <f>IFERROR(TableC[[#This Row],[Total School Allocation w/ Central District Costs]]/SUM(TableB[[#This Row],[K-12 Enrollment]:[Pre-K
Enrollment]]),"")</f>
        <v>20076.802208674144</v>
      </c>
    </row>
    <row r="353" spans="1:25" s="3" customFormat="1" ht="15" x14ac:dyDescent="0.3">
      <c r="A353" s="156" t="str">
        <f>IF(ISBLANK(TableB[[#This Row],[BEDS Code]]),"",TableB[[#This Row],[BEDS Code]])</f>
        <v>331600011498</v>
      </c>
      <c r="B353" s="134" t="str">
        <f>IF(ISBLANK(TableB[[#This Row],[School Name]]),"",TableB[[#This Row],[School Name]])</f>
        <v>Brooklyn High School for Law and Technology</v>
      </c>
      <c r="C353" s="156" t="str">
        <f>IF(ISBLANK(TableB[[#This Row],[Local School Code]]),"",TableB[[#This Row],[Local School Code]])</f>
        <v>K498</v>
      </c>
      <c r="D353" s="132">
        <v>3055262</v>
      </c>
      <c r="E353" s="132">
        <v>1651244</v>
      </c>
      <c r="F353" s="65">
        <f>IFERROR(SUM(TableC[[#This Row],[Classroom Teachers]:[All Other Salaries]])*'Part-A'!$C$92,0)</f>
        <v>2865579.748590738</v>
      </c>
      <c r="G353" s="16">
        <v>0</v>
      </c>
      <c r="H353" s="16">
        <v>210602</v>
      </c>
      <c r="I353" s="133">
        <f t="shared" si="18"/>
        <v>7782687.7485907376</v>
      </c>
      <c r="J353" s="132">
        <v>5293784.5248006471</v>
      </c>
      <c r="K353" s="132">
        <v>0</v>
      </c>
      <c r="L353" s="132">
        <v>1298608.2348752441</v>
      </c>
      <c r="M353" s="132">
        <v>0</v>
      </c>
      <c r="N353" s="132">
        <v>901428.59017908433</v>
      </c>
      <c r="O353" s="132">
        <v>3470</v>
      </c>
      <c r="P353" s="132">
        <v>285396.39873576269</v>
      </c>
      <c r="Q353" s="133">
        <f t="shared" si="19"/>
        <v>7782687.7485907385</v>
      </c>
      <c r="R353" s="132">
        <v>7330845.7485907385</v>
      </c>
      <c r="S353" s="132">
        <v>451842</v>
      </c>
      <c r="T353" s="133">
        <f>SUM(TableC[[#This Row],[State &amp; Local Funding]:[Federal 
Funding]])</f>
        <v>7782687.7485907385</v>
      </c>
      <c r="U353" s="121">
        <f>IFERROR(TableC[[#This Row],[State &amp; Local Funding]]/SUM(TableB[[#This Row],[K-12 Enrollment]:[Pre-K
Enrollment]]),"")</f>
        <v>13575.640275168034</v>
      </c>
      <c r="V353" s="121">
        <f>IFERROR(TableC[[#This Row],[Federal 
Funding]]/SUM(TableB[[#This Row],[K-12 Enrollment]:[Pre-K
Enrollment]]),"")</f>
        <v>836.74444444444441</v>
      </c>
      <c r="W353" s="65">
        <f>IFERROR(CentralCostperPupil*SUM(TableB[[#This Row],[K-12 Enrollment]:[Pre-K
Enrollment]]),"")</f>
        <v>3603959.765110712</v>
      </c>
      <c r="X353" s="65">
        <f t="shared" si="20"/>
        <v>11386647.51370145</v>
      </c>
      <c r="Y353" s="131">
        <f>IFERROR(TableC[[#This Row],[Total School Allocation w/ Central District Costs]]/SUM(TableB[[#This Row],[K-12 Enrollment]:[Pre-K
Enrollment]]),"")</f>
        <v>21086.384284632313</v>
      </c>
    </row>
    <row r="354" spans="1:25" s="3" customFormat="1" ht="15" x14ac:dyDescent="0.3">
      <c r="A354" s="156" t="str">
        <f>IF(ISBLANK(TableB[[#This Row],[BEDS Code]]),"",TableB[[#This Row],[BEDS Code]])</f>
        <v>331300011499</v>
      </c>
      <c r="B354" s="134" t="str">
        <f>IF(ISBLANK(TableB[[#This Row],[School Name]]),"",TableB[[#This Row],[School Name]])</f>
        <v>Acorn Community High School</v>
      </c>
      <c r="C354" s="156" t="str">
        <f>IF(ISBLANK(TableB[[#This Row],[Local School Code]]),"",TableB[[#This Row],[Local School Code]])</f>
        <v>K499</v>
      </c>
      <c r="D354" s="132">
        <v>1051624</v>
      </c>
      <c r="E354" s="132">
        <v>1148709</v>
      </c>
      <c r="F354" s="65">
        <f>IFERROR(SUM(TableC[[#This Row],[Classroom Teachers]:[All Other Salaries]])*'Part-A'!$C$92,0)</f>
        <v>1339683.7664619791</v>
      </c>
      <c r="G354" s="16">
        <v>0</v>
      </c>
      <c r="H354" s="16">
        <v>86427</v>
      </c>
      <c r="I354" s="133">
        <f t="shared" si="18"/>
        <v>3626443.7664619791</v>
      </c>
      <c r="J354" s="132">
        <v>2100057.7354555437</v>
      </c>
      <c r="K354" s="132">
        <v>0</v>
      </c>
      <c r="L354" s="132">
        <v>892258.11663311056</v>
      </c>
      <c r="M354" s="132">
        <v>0</v>
      </c>
      <c r="N354" s="132">
        <v>488512.73464903509</v>
      </c>
      <c r="O354" s="132">
        <v>1140</v>
      </c>
      <c r="P354" s="132">
        <v>144475.1797242898</v>
      </c>
      <c r="Q354" s="133">
        <f t="shared" si="19"/>
        <v>3626443.7664619796</v>
      </c>
      <c r="R354" s="132">
        <v>3382947.7664619796</v>
      </c>
      <c r="S354" s="132">
        <v>243496</v>
      </c>
      <c r="T354" s="133">
        <f>SUM(TableC[[#This Row],[State &amp; Local Funding]:[Federal 
Funding]])</f>
        <v>3626443.7664619796</v>
      </c>
      <c r="U354" s="121">
        <f>IFERROR(TableC[[#This Row],[State &amp; Local Funding]]/SUM(TableB[[#This Row],[K-12 Enrollment]:[Pre-K
Enrollment]]),"")</f>
        <v>23330.674251461929</v>
      </c>
      <c r="V354" s="121">
        <f>IFERROR(TableC[[#This Row],[Federal 
Funding]]/SUM(TableB[[#This Row],[K-12 Enrollment]:[Pre-K
Enrollment]]),"")</f>
        <v>1679.2827586206897</v>
      </c>
      <c r="W354" s="65">
        <f>IFERROR(CentralCostperPupil*SUM(TableB[[#This Row],[K-12 Enrollment]:[Pre-K
Enrollment]]),"")</f>
        <v>967729.93692787632</v>
      </c>
      <c r="X354" s="65">
        <f t="shared" si="20"/>
        <v>4594173.703389856</v>
      </c>
      <c r="Y354" s="131">
        <f>IFERROR(TableC[[#This Row],[Total School Allocation w/ Central District Costs]]/SUM(TableB[[#This Row],[K-12 Enrollment]:[Pre-K
Enrollment]]),"")</f>
        <v>31683.956575102457</v>
      </c>
    </row>
    <row r="355" spans="1:25" s="3" customFormat="1" ht="15" x14ac:dyDescent="0.3">
      <c r="A355" s="156" t="str">
        <f>IF(ISBLANK(TableB[[#This Row],[BEDS Code]]),"",TableB[[#This Row],[BEDS Code]])</f>
        <v>(blank)</v>
      </c>
      <c r="B355" s="134" t="str">
        <f>IF(ISBLANK(TableB[[#This Row],[School Name]]),"",TableB[[#This Row],[School Name]])</f>
        <v>Franklin K. Lane Campus YABC</v>
      </c>
      <c r="C355" s="156" t="str">
        <f>IF(ISBLANK(TableB[[#This Row],[Local School Code]]),"",TableB[[#This Row],[Local School Code]])</f>
        <v>K501</v>
      </c>
      <c r="D355" s="132">
        <v>0</v>
      </c>
      <c r="E355" s="132">
        <v>763718</v>
      </c>
      <c r="F355" s="65">
        <f>IFERROR(SUM(TableC[[#This Row],[Classroom Teachers]:[All Other Salaries]])*'Part-A'!$C$92,0)</f>
        <v>464993.52904983464</v>
      </c>
      <c r="G355" s="16">
        <v>0</v>
      </c>
      <c r="H355" s="16">
        <v>41180</v>
      </c>
      <c r="I355" s="133">
        <f t="shared" si="18"/>
        <v>1269891.5290498347</v>
      </c>
      <c r="J355" s="132">
        <v>844852.51840072183</v>
      </c>
      <c r="K355" s="132">
        <v>0</v>
      </c>
      <c r="L355" s="132">
        <v>69167.894506755751</v>
      </c>
      <c r="M355" s="132">
        <v>0</v>
      </c>
      <c r="N355" s="132">
        <v>223058.09373824537</v>
      </c>
      <c r="O355" s="132">
        <v>1339</v>
      </c>
      <c r="P355" s="132">
        <v>131474.02240411178</v>
      </c>
      <c r="Q355" s="133">
        <f t="shared" si="19"/>
        <v>1269891.5290498347</v>
      </c>
      <c r="R355" s="132">
        <v>1257525.5290498347</v>
      </c>
      <c r="S355" s="132">
        <v>12366</v>
      </c>
      <c r="T355" s="133">
        <f>SUM(TableC[[#This Row],[State &amp; Local Funding]:[Federal 
Funding]])</f>
        <v>1269891.5290498347</v>
      </c>
      <c r="U355" s="121">
        <f>IFERROR(TableC[[#This Row],[State &amp; Local Funding]]/SUM(TableB[[#This Row],[K-12 Enrollment]:[Pre-K
Enrollment]]),"")</f>
        <v>5959.8366305679374</v>
      </c>
      <c r="V355" s="121">
        <f>IFERROR(TableC[[#This Row],[Federal 
Funding]]/SUM(TableB[[#This Row],[K-12 Enrollment]:[Pre-K
Enrollment]]),"")</f>
        <v>58.606635071090047</v>
      </c>
      <c r="W355" s="65">
        <f>IFERROR(CentralCostperPupil*SUM(TableB[[#This Row],[K-12 Enrollment]:[Pre-K
Enrollment]]),"")</f>
        <v>1408213.9082191857</v>
      </c>
      <c r="X355" s="65">
        <f t="shared" si="20"/>
        <v>2678105.4372690204</v>
      </c>
      <c r="Y355" s="131">
        <f>IFERROR(TableC[[#This Row],[Total School Allocation w/ Central District Costs]]/SUM(TableB[[#This Row],[K-12 Enrollment]:[Pre-K
Enrollment]]),"")</f>
        <v>12692.442830658863</v>
      </c>
    </row>
    <row r="356" spans="1:25" s="3" customFormat="1" ht="15" x14ac:dyDescent="0.3">
      <c r="A356" s="156" t="str">
        <f>IF(ISBLANK(TableB[[#This Row],[BEDS Code]]),"",TableB[[#This Row],[BEDS Code]])</f>
        <v>331900011502</v>
      </c>
      <c r="B356" s="134" t="str">
        <f>IF(ISBLANK(TableB[[#This Row],[School Name]]),"",TableB[[#This Row],[School Name]])</f>
        <v>FDNY - Captain Vernon A. Richard High School for Fire and Life Safety</v>
      </c>
      <c r="C356" s="156" t="str">
        <f>IF(ISBLANK(TableB[[#This Row],[Local School Code]]),"",TableB[[#This Row],[Local School Code]])</f>
        <v>K502</v>
      </c>
      <c r="D356" s="132">
        <v>1751340</v>
      </c>
      <c r="E356" s="132">
        <v>1183007</v>
      </c>
      <c r="F356" s="65">
        <f>IFERROR(SUM(TableC[[#This Row],[Classroom Teachers]:[All Other Salaries]])*'Part-A'!$C$92,0)</f>
        <v>1786591.8663522336</v>
      </c>
      <c r="G356" s="16">
        <v>0</v>
      </c>
      <c r="H356" s="16">
        <v>409444</v>
      </c>
      <c r="I356" s="133">
        <f t="shared" si="18"/>
        <v>5130382.866352234</v>
      </c>
      <c r="J356" s="132">
        <v>3197010.4734445363</v>
      </c>
      <c r="K356" s="132">
        <v>0</v>
      </c>
      <c r="L356" s="132">
        <v>1353119.4602585223</v>
      </c>
      <c r="M356" s="132">
        <v>0</v>
      </c>
      <c r="N356" s="132">
        <v>494701.99986506341</v>
      </c>
      <c r="O356" s="132">
        <v>1950</v>
      </c>
      <c r="P356" s="132">
        <v>83600.932784112141</v>
      </c>
      <c r="Q356" s="133">
        <f t="shared" si="19"/>
        <v>5130382.866352234</v>
      </c>
      <c r="R356" s="132">
        <v>4712157.866352234</v>
      </c>
      <c r="S356" s="132">
        <v>418225</v>
      </c>
      <c r="T356" s="133">
        <f>SUM(TableC[[#This Row],[State &amp; Local Funding]:[Federal 
Funding]])</f>
        <v>5130382.866352234</v>
      </c>
      <c r="U356" s="121">
        <f>IFERROR(TableC[[#This Row],[State &amp; Local Funding]]/SUM(TableB[[#This Row],[K-12 Enrollment]:[Pre-K
Enrollment]]),"")</f>
        <v>15919.45225118998</v>
      </c>
      <c r="V356" s="121">
        <f>IFERROR(TableC[[#This Row],[Federal 
Funding]]/SUM(TableB[[#This Row],[K-12 Enrollment]:[Pre-K
Enrollment]]),"")</f>
        <v>1412.9222972972973</v>
      </c>
      <c r="W356" s="65">
        <f>IFERROR(CentralCostperPupil*SUM(TableB[[#This Row],[K-12 Enrollment]:[Pre-K
Enrollment]]),"")</f>
        <v>1975503.8712458718</v>
      </c>
      <c r="X356" s="65">
        <f t="shared" si="20"/>
        <v>7105886.7375981063</v>
      </c>
      <c r="Y356" s="131">
        <f>IFERROR(TableC[[#This Row],[Total School Allocation w/ Central District Costs]]/SUM(TableB[[#This Row],[K-12 Enrollment]:[Pre-K
Enrollment]]),"")</f>
        <v>24006.374113507114</v>
      </c>
    </row>
    <row r="357" spans="1:25" s="3" customFormat="1" ht="15" x14ac:dyDescent="0.3">
      <c r="A357" s="156" t="str">
        <f>IF(ISBLANK(TableB[[#This Row],[BEDS Code]]),"",TableB[[#This Row],[BEDS Code]])</f>
        <v>332000010503</v>
      </c>
      <c r="B357" s="134" t="str">
        <f>IF(ISBLANK(TableB[[#This Row],[School Name]]),"",TableB[[#This Row],[School Name]])</f>
        <v>P.S. 503: The School of Discovery</v>
      </c>
      <c r="C357" s="156" t="str">
        <f>IF(ISBLANK(TableB[[#This Row],[Local School Code]]),"",TableB[[#This Row],[Local School Code]])</f>
        <v>K503</v>
      </c>
      <c r="D357" s="132">
        <v>7817416</v>
      </c>
      <c r="E357" s="132">
        <v>3881517</v>
      </c>
      <c r="F357" s="65">
        <f>IFERROR(SUM(TableC[[#This Row],[Classroom Teachers]:[All Other Salaries]])*'Part-A'!$C$92,0)</f>
        <v>7122953.9460737724</v>
      </c>
      <c r="G357" s="16">
        <v>0</v>
      </c>
      <c r="H357" s="16">
        <v>201096</v>
      </c>
      <c r="I357" s="133">
        <f t="shared" si="18"/>
        <v>19022982.946073771</v>
      </c>
      <c r="J357" s="132">
        <v>11627122.617089912</v>
      </c>
      <c r="K357" s="132">
        <v>0</v>
      </c>
      <c r="L357" s="132">
        <v>6765362.4084614338</v>
      </c>
      <c r="M357" s="132">
        <v>0</v>
      </c>
      <c r="N357" s="132">
        <v>622223.06551435811</v>
      </c>
      <c r="O357" s="132">
        <v>6666</v>
      </c>
      <c r="P357" s="132">
        <v>1608.855008065588</v>
      </c>
      <c r="Q357" s="133">
        <f t="shared" si="19"/>
        <v>19022982.946073771</v>
      </c>
      <c r="R357" s="132">
        <v>17270420.946073771</v>
      </c>
      <c r="S357" s="132">
        <v>1752562</v>
      </c>
      <c r="T357" s="133">
        <f>SUM(TableC[[#This Row],[State &amp; Local Funding]:[Federal 
Funding]])</f>
        <v>19022982.946073771</v>
      </c>
      <c r="U357" s="121">
        <f>IFERROR(TableC[[#This Row],[State &amp; Local Funding]]/SUM(TableB[[#This Row],[K-12 Enrollment]:[Pre-K
Enrollment]]),"")</f>
        <v>16931.785241248796</v>
      </c>
      <c r="V357" s="121">
        <f>IFERROR(TableC[[#This Row],[Federal 
Funding]]/SUM(TableB[[#This Row],[K-12 Enrollment]:[Pre-K
Enrollment]]),"")</f>
        <v>1718.1980392156863</v>
      </c>
      <c r="W357" s="65">
        <f>IFERROR(CentralCostperPupil*SUM(TableB[[#This Row],[K-12 Enrollment]:[Pre-K
Enrollment]]),"")</f>
        <v>6807479.5563202342</v>
      </c>
      <c r="X357" s="65">
        <f t="shared" si="20"/>
        <v>25830462.502394006</v>
      </c>
      <c r="Y357" s="131">
        <f>IFERROR(TableC[[#This Row],[Total School Allocation w/ Central District Costs]]/SUM(TableB[[#This Row],[K-12 Enrollment]:[Pre-K
Enrollment]]),"")</f>
        <v>25323.982845484319</v>
      </c>
    </row>
    <row r="358" spans="1:25" s="3" customFormat="1" ht="15" x14ac:dyDescent="0.3">
      <c r="A358" s="156" t="str">
        <f>IF(ISBLANK(TableB[[#This Row],[BEDS Code]]),"",TableB[[#This Row],[BEDS Code]])</f>
        <v>331900011504</v>
      </c>
      <c r="B358" s="134" t="str">
        <f>IF(ISBLANK(TableB[[#This Row],[School Name]]),"",TableB[[#This Row],[School Name]])</f>
        <v>High School for Civil Rights</v>
      </c>
      <c r="C358" s="156" t="str">
        <f>IF(ISBLANK(TableB[[#This Row],[Local School Code]]),"",TableB[[#This Row],[Local School Code]])</f>
        <v>K504</v>
      </c>
      <c r="D358" s="132">
        <v>1272653</v>
      </c>
      <c r="E358" s="132">
        <v>1215789</v>
      </c>
      <c r="F358" s="65">
        <f>IFERROR(SUM(TableC[[#This Row],[Classroom Teachers]:[All Other Salaries]])*'Part-A'!$C$92,0)</f>
        <v>1515100.3739807478</v>
      </c>
      <c r="G358" s="16">
        <v>0</v>
      </c>
      <c r="H358" s="16">
        <v>233401</v>
      </c>
      <c r="I358" s="133">
        <f t="shared" si="18"/>
        <v>4236943.3739807475</v>
      </c>
      <c r="J358" s="132">
        <v>2712500.6477703378</v>
      </c>
      <c r="K358" s="132">
        <v>0</v>
      </c>
      <c r="L358" s="132">
        <v>780640.58273854421</v>
      </c>
      <c r="M358" s="132">
        <v>0</v>
      </c>
      <c r="N358" s="132">
        <v>688153.94374488585</v>
      </c>
      <c r="O358" s="132">
        <v>1396</v>
      </c>
      <c r="P358" s="132">
        <v>54252.199726979692</v>
      </c>
      <c r="Q358" s="133">
        <f t="shared" si="19"/>
        <v>4236943.3739807475</v>
      </c>
      <c r="R358" s="132">
        <v>3932784.3739807475</v>
      </c>
      <c r="S358" s="132">
        <v>304159</v>
      </c>
      <c r="T358" s="133">
        <f>SUM(TableC[[#This Row],[State &amp; Local Funding]:[Federal 
Funding]])</f>
        <v>4236943.3739807475</v>
      </c>
      <c r="U358" s="121">
        <f>IFERROR(TableC[[#This Row],[State &amp; Local Funding]]/SUM(TableB[[#This Row],[K-12 Enrollment]:[Pre-K
Enrollment]]),"")</f>
        <v>19091.186281459941</v>
      </c>
      <c r="V358" s="121">
        <f>IFERROR(TableC[[#This Row],[Federal 
Funding]]/SUM(TableB[[#This Row],[K-12 Enrollment]:[Pre-K
Enrollment]]),"")</f>
        <v>1476.5</v>
      </c>
      <c r="W358" s="65">
        <f>IFERROR(CentralCostperPupil*SUM(TableB[[#This Row],[K-12 Enrollment]:[Pre-K
Enrollment]]),"")</f>
        <v>1374843.9103940865</v>
      </c>
      <c r="X358" s="65">
        <f t="shared" si="20"/>
        <v>5611787.284374834</v>
      </c>
      <c r="Y358" s="131">
        <f>IFERROR(TableC[[#This Row],[Total School Allocation w/ Central District Costs]]/SUM(TableB[[#This Row],[K-12 Enrollment]:[Pre-K
Enrollment]]),"")</f>
        <v>27241.685846479777</v>
      </c>
    </row>
    <row r="359" spans="1:25" s="3" customFormat="1" ht="15" x14ac:dyDescent="0.3">
      <c r="A359" s="156" t="str">
        <f>IF(ISBLANK(TableB[[#This Row],[BEDS Code]]),"",TableB[[#This Row],[BEDS Code]])</f>
        <v>332000011505</v>
      </c>
      <c r="B359" s="134" t="str">
        <f>IF(ISBLANK(TableB[[#This Row],[School Name]]),"",TableB[[#This Row],[School Name]])</f>
        <v>Franklin Delano Roosevelt High School</v>
      </c>
      <c r="C359" s="156" t="str">
        <f>IF(ISBLANK(TableB[[#This Row],[Local School Code]]),"",TableB[[#This Row],[Local School Code]])</f>
        <v>K505</v>
      </c>
      <c r="D359" s="132">
        <v>17594620</v>
      </c>
      <c r="E359" s="132">
        <v>8622027</v>
      </c>
      <c r="F359" s="65">
        <f>IFERROR(SUM(TableC[[#This Row],[Classroom Teachers]:[All Other Salaries]])*'Part-A'!$C$92,0)</f>
        <v>15962136.820637671</v>
      </c>
      <c r="G359" s="16">
        <v>0</v>
      </c>
      <c r="H359" s="16">
        <v>943032</v>
      </c>
      <c r="I359" s="133">
        <f t="shared" si="18"/>
        <v>43121815.820637673</v>
      </c>
      <c r="J359" s="132">
        <v>33055315.974640053</v>
      </c>
      <c r="K359" s="132">
        <v>0</v>
      </c>
      <c r="L359" s="132">
        <v>5427893.889721374</v>
      </c>
      <c r="M359" s="132">
        <v>0</v>
      </c>
      <c r="N359" s="132">
        <v>2953425.0128112496</v>
      </c>
      <c r="O359" s="132">
        <v>18597</v>
      </c>
      <c r="P359" s="132">
        <v>1666583.9434649972</v>
      </c>
      <c r="Q359" s="133">
        <f t="shared" si="19"/>
        <v>43121815.820637673</v>
      </c>
      <c r="R359" s="132">
        <v>39008927.820637673</v>
      </c>
      <c r="S359" s="132">
        <v>4112888</v>
      </c>
      <c r="T359" s="133">
        <f>SUM(TableC[[#This Row],[State &amp; Local Funding]:[Federal 
Funding]])</f>
        <v>43121815.820637673</v>
      </c>
      <c r="U359" s="121">
        <f>IFERROR(TableC[[#This Row],[State &amp; Local Funding]]/SUM(TableB[[#This Row],[K-12 Enrollment]:[Pre-K
Enrollment]]),"")</f>
        <v>13290.946446554573</v>
      </c>
      <c r="V359" s="121">
        <f>IFERROR(TableC[[#This Row],[Federal 
Funding]]/SUM(TableB[[#This Row],[K-12 Enrollment]:[Pre-K
Enrollment]]),"")</f>
        <v>1401.3247018739353</v>
      </c>
      <c r="W359" s="65">
        <f>IFERROR(CentralCostperPupil*SUM(TableB[[#This Row],[K-12 Enrollment]:[Pre-K
Enrollment]]),"")</f>
        <v>19588188.723333221</v>
      </c>
      <c r="X359" s="65">
        <f t="shared" si="20"/>
        <v>62710004.543970898</v>
      </c>
      <c r="Y359" s="131">
        <f>IFERROR(TableC[[#This Row],[Total School Allocation w/ Central District Costs]]/SUM(TableB[[#This Row],[K-12 Enrollment]:[Pre-K
Enrollment]]),"")</f>
        <v>21366.270713448346</v>
      </c>
    </row>
    <row r="360" spans="1:25" s="3" customFormat="1" ht="15" x14ac:dyDescent="0.3">
      <c r="A360" s="156" t="str">
        <f>IF(ISBLANK(TableB[[#This Row],[BEDS Code]]),"",TableB[[#This Row],[BEDS Code]])</f>
        <v>332000010506</v>
      </c>
      <c r="B360" s="134" t="str">
        <f>IF(ISBLANK(TableB[[#This Row],[School Name]]),"",TableB[[#This Row],[School Name]])</f>
        <v>P.S. 506: The School of Journalism &amp; Technology</v>
      </c>
      <c r="C360" s="156" t="str">
        <f>IF(ISBLANK(TableB[[#This Row],[Local School Code]]),"",TableB[[#This Row],[Local School Code]])</f>
        <v>K506</v>
      </c>
      <c r="D360" s="132">
        <v>5415044</v>
      </c>
      <c r="E360" s="132">
        <v>2398554</v>
      </c>
      <c r="F360" s="65">
        <f>IFERROR(SUM(TableC[[#This Row],[Classroom Teachers]:[All Other Salaries]])*'Part-A'!$C$92,0)</f>
        <v>4757348.2733112611</v>
      </c>
      <c r="G360" s="16">
        <v>0</v>
      </c>
      <c r="H360" s="16">
        <v>228692</v>
      </c>
      <c r="I360" s="133">
        <f t="shared" si="18"/>
        <v>12799638.273311261</v>
      </c>
      <c r="J360" s="132">
        <v>7471749.9957660055</v>
      </c>
      <c r="K360" s="132">
        <v>0</v>
      </c>
      <c r="L360" s="132">
        <v>4393039.7360133938</v>
      </c>
      <c r="M360" s="132">
        <v>0</v>
      </c>
      <c r="N360" s="132">
        <v>696125.82030985085</v>
      </c>
      <c r="O360" s="132">
        <v>4940</v>
      </c>
      <c r="P360" s="132">
        <v>233782.72122201059</v>
      </c>
      <c r="Q360" s="133">
        <f t="shared" si="19"/>
        <v>12799638.273311263</v>
      </c>
      <c r="R360" s="132">
        <v>11664927.273311263</v>
      </c>
      <c r="S360" s="132">
        <v>1134711</v>
      </c>
      <c r="T360" s="133">
        <f>SUM(TableC[[#This Row],[State &amp; Local Funding]:[Federal 
Funding]])</f>
        <v>12799638.273311263</v>
      </c>
      <c r="U360" s="121">
        <f>IFERROR(TableC[[#This Row],[State &amp; Local Funding]]/SUM(TableB[[#This Row],[K-12 Enrollment]:[Pre-K
Enrollment]]),"")</f>
        <v>15149.256199105535</v>
      </c>
      <c r="V360" s="121">
        <f>IFERROR(TableC[[#This Row],[Federal 
Funding]]/SUM(TableB[[#This Row],[K-12 Enrollment]:[Pre-K
Enrollment]]),"")</f>
        <v>1473.6506493506492</v>
      </c>
      <c r="W360" s="65">
        <f>IFERROR(CentralCostperPupil*SUM(TableB[[#This Row],[K-12 Enrollment]:[Pre-K
Enrollment]]),"")</f>
        <v>5138979.6650652746</v>
      </c>
      <c r="X360" s="65">
        <f t="shared" si="20"/>
        <v>17938617.938376538</v>
      </c>
      <c r="Y360" s="131">
        <f>IFERROR(TableC[[#This Row],[Total School Allocation w/ Central District Costs]]/SUM(TableB[[#This Row],[K-12 Enrollment]:[Pre-K
Enrollment]]),"")</f>
        <v>23296.906413476023</v>
      </c>
    </row>
    <row r="361" spans="1:25" s="3" customFormat="1" ht="15" x14ac:dyDescent="0.3">
      <c r="A361" s="156" t="str">
        <f>IF(ISBLANK(TableB[[#This Row],[BEDS Code]]),"",TableB[[#This Row],[BEDS Code]])</f>
        <v>331900011507</v>
      </c>
      <c r="B361" s="134" t="str">
        <f>IF(ISBLANK(TableB[[#This Row],[School Name]]),"",TableB[[#This Row],[School Name]])</f>
        <v>Performing Arts and Technology High School</v>
      </c>
      <c r="C361" s="156" t="str">
        <f>IF(ISBLANK(TableB[[#This Row],[Local School Code]]),"",TableB[[#This Row],[Local School Code]])</f>
        <v>K507</v>
      </c>
      <c r="D361" s="132">
        <v>2704236</v>
      </c>
      <c r="E361" s="132">
        <v>1096841</v>
      </c>
      <c r="F361" s="65">
        <f>IFERROR(SUM(TableC[[#This Row],[Classroom Teachers]:[All Other Salaries]])*'Part-A'!$C$92,0)</f>
        <v>2314304.7674929206</v>
      </c>
      <c r="G361" s="16">
        <v>0</v>
      </c>
      <c r="H361" s="16">
        <v>260871</v>
      </c>
      <c r="I361" s="133">
        <f t="shared" si="18"/>
        <v>6376252.7674929202</v>
      </c>
      <c r="J361" s="132">
        <v>4501540.6446877699</v>
      </c>
      <c r="K361" s="132">
        <v>0</v>
      </c>
      <c r="L361" s="132">
        <v>974626.66648104438</v>
      </c>
      <c r="M361" s="132">
        <v>0</v>
      </c>
      <c r="N361" s="132">
        <v>697985.65669917467</v>
      </c>
      <c r="O361" s="132">
        <v>2642</v>
      </c>
      <c r="P361" s="132">
        <v>199457.79962493127</v>
      </c>
      <c r="Q361" s="133">
        <f t="shared" si="19"/>
        <v>6376252.7674929202</v>
      </c>
      <c r="R361" s="132">
        <v>5961110.7674929202</v>
      </c>
      <c r="S361" s="132">
        <v>415142</v>
      </c>
      <c r="T361" s="133">
        <f>SUM(TableC[[#This Row],[State &amp; Local Funding]:[Federal 
Funding]])</f>
        <v>6376252.7674929202</v>
      </c>
      <c r="U361" s="121">
        <f>IFERROR(TableC[[#This Row],[State &amp; Local Funding]]/SUM(TableB[[#This Row],[K-12 Enrollment]:[Pre-K
Enrollment]]),"")</f>
        <v>14364.122331308241</v>
      </c>
      <c r="V361" s="121">
        <f>IFERROR(TableC[[#This Row],[Federal 
Funding]]/SUM(TableB[[#This Row],[K-12 Enrollment]:[Pre-K
Enrollment]]),"")</f>
        <v>1000.3421686746988</v>
      </c>
      <c r="W361" s="65">
        <f>IFERROR(CentralCostperPupil*SUM(TableB[[#This Row],[K-12 Enrollment]:[Pre-K
Enrollment]]),"")</f>
        <v>2769709.8194832322</v>
      </c>
      <c r="X361" s="65">
        <f t="shared" si="20"/>
        <v>9145962.5869761519</v>
      </c>
      <c r="Y361" s="131">
        <f>IFERROR(TableC[[#This Row],[Total School Allocation w/ Central District Costs]]/SUM(TableB[[#This Row],[K-12 Enrollment]:[Pre-K
Enrollment]]),"")</f>
        <v>22038.464065002776</v>
      </c>
    </row>
    <row r="362" spans="1:25" s="3" customFormat="1" ht="15" x14ac:dyDescent="0.3">
      <c r="A362" s="156" t="str">
        <f>IF(ISBLANK(TableB[[#This Row],[BEDS Code]]),"",TableB[[#This Row],[BEDS Code]])</f>
        <v>331900011510</v>
      </c>
      <c r="B362" s="134" t="str">
        <f>IF(ISBLANK(TableB[[#This Row],[School Name]]),"",TableB[[#This Row],[School Name]])</f>
        <v>World Academy for Total Community Health High School</v>
      </c>
      <c r="C362" s="156" t="str">
        <f>IF(ISBLANK(TableB[[#This Row],[Local School Code]]),"",TableB[[#This Row],[Local School Code]])</f>
        <v>K510</v>
      </c>
      <c r="D362" s="132">
        <v>1654162</v>
      </c>
      <c r="E362" s="132">
        <v>1047429</v>
      </c>
      <c r="F362" s="65">
        <f>IFERROR(SUM(TableC[[#This Row],[Classroom Teachers]:[All Other Salaries]])*'Part-A'!$C$92,0)</f>
        <v>1644877.2100949197</v>
      </c>
      <c r="G362" s="16">
        <v>0</v>
      </c>
      <c r="H362" s="16">
        <v>161461</v>
      </c>
      <c r="I362" s="133">
        <f t="shared" si="18"/>
        <v>4507929.2100949194</v>
      </c>
      <c r="J362" s="132">
        <v>2950384.9192744959</v>
      </c>
      <c r="K362" s="132">
        <v>0</v>
      </c>
      <c r="L362" s="132">
        <v>696671.22215758509</v>
      </c>
      <c r="M362" s="132">
        <v>0</v>
      </c>
      <c r="N362" s="132">
        <v>669547.53557660733</v>
      </c>
      <c r="O362" s="132">
        <v>1582</v>
      </c>
      <c r="P362" s="132">
        <v>189743.53308623124</v>
      </c>
      <c r="Q362" s="133">
        <f t="shared" si="19"/>
        <v>4507929.2100949194</v>
      </c>
      <c r="R362" s="132">
        <v>4173916.2100949194</v>
      </c>
      <c r="S362" s="132">
        <v>334013</v>
      </c>
      <c r="T362" s="133">
        <f>SUM(TableC[[#This Row],[State &amp; Local Funding]:[Federal 
Funding]])</f>
        <v>4507929.2100949194</v>
      </c>
      <c r="U362" s="121">
        <f>IFERROR(TableC[[#This Row],[State &amp; Local Funding]]/SUM(TableB[[#This Row],[K-12 Enrollment]:[Pre-K
Enrollment]]),"")</f>
        <v>15930.977901125647</v>
      </c>
      <c r="V362" s="121">
        <f>IFERROR(TableC[[#This Row],[Federal 
Funding]]/SUM(TableB[[#This Row],[K-12 Enrollment]:[Pre-K
Enrollment]]),"")</f>
        <v>1274.8587786259543</v>
      </c>
      <c r="W362" s="65">
        <f>IFERROR(CentralCostperPupil*SUM(TableB[[#This Row],[K-12 Enrollment]:[Pre-K
Enrollment]]),"")</f>
        <v>1748587.8860351974</v>
      </c>
      <c r="X362" s="65">
        <f t="shared" si="20"/>
        <v>6256517.0961301168</v>
      </c>
      <c r="Y362" s="131">
        <f>IFERROR(TableC[[#This Row],[Total School Allocation w/ Central District Costs]]/SUM(TableB[[#This Row],[K-12 Enrollment]:[Pre-K
Enrollment]]),"")</f>
        <v>23879.836244771439</v>
      </c>
    </row>
    <row r="363" spans="1:25" s="3" customFormat="1" ht="15" x14ac:dyDescent="0.3">
      <c r="A363" s="156" t="str">
        <f>IF(ISBLANK(TableB[[#This Row],[BEDS Code]]),"",TableB[[#This Row],[BEDS Code]])</f>
        <v>332300010514</v>
      </c>
      <c r="B363" s="134" t="str">
        <f>IF(ISBLANK(TableB[[#This Row],[School Name]]),"",TableB[[#This Row],[School Name]])</f>
        <v>Frederick Douglass Academy VII High School</v>
      </c>
      <c r="C363" s="156" t="str">
        <f>IF(ISBLANK(TableB[[#This Row],[Local School Code]]),"",TableB[[#This Row],[Local School Code]])</f>
        <v>K514</v>
      </c>
      <c r="D363" s="132">
        <v>1002043</v>
      </c>
      <c r="E363" s="132">
        <v>971203</v>
      </c>
      <c r="F363" s="65">
        <f>IFERROR(SUM(TableC[[#This Row],[Classroom Teachers]:[All Other Salaries]])*'Part-A'!$C$92,0)</f>
        <v>1201420.7092453891</v>
      </c>
      <c r="G363" s="16">
        <v>0</v>
      </c>
      <c r="H363" s="16">
        <v>66423</v>
      </c>
      <c r="I363" s="133">
        <f t="shared" si="18"/>
        <v>3241089.7092453893</v>
      </c>
      <c r="J363" s="132">
        <v>2094639.5523576988</v>
      </c>
      <c r="K363" s="132">
        <v>0</v>
      </c>
      <c r="L363" s="132">
        <v>453711.5919695684</v>
      </c>
      <c r="M363" s="132">
        <v>0</v>
      </c>
      <c r="N363" s="132">
        <v>691791.56491812214</v>
      </c>
      <c r="O363" s="132">
        <v>947</v>
      </c>
      <c r="P363" s="132">
        <v>0</v>
      </c>
      <c r="Q363" s="133">
        <f t="shared" si="19"/>
        <v>3241089.7092453893</v>
      </c>
      <c r="R363" s="132">
        <v>3039210.7092453893</v>
      </c>
      <c r="S363" s="132">
        <v>201879</v>
      </c>
      <c r="T363" s="133">
        <f>SUM(TableC[[#This Row],[State &amp; Local Funding]:[Federal 
Funding]])</f>
        <v>3241089.7092453893</v>
      </c>
      <c r="U363" s="121">
        <f>IFERROR(TableC[[#This Row],[State &amp; Local Funding]]/SUM(TableB[[#This Row],[K-12 Enrollment]:[Pre-K
Enrollment]]),"")</f>
        <v>22680.676934667084</v>
      </c>
      <c r="V363" s="121">
        <f>IFERROR(TableC[[#This Row],[Federal 
Funding]]/SUM(TableB[[#This Row],[K-12 Enrollment]:[Pre-K
Enrollment]]),"")</f>
        <v>1506.5597014925372</v>
      </c>
      <c r="W363" s="65">
        <f>IFERROR(CentralCostperPupil*SUM(TableB[[#This Row],[K-12 Enrollment]:[Pre-K
Enrollment]]),"")</f>
        <v>894315.94171265815</v>
      </c>
      <c r="X363" s="65">
        <f t="shared" si="20"/>
        <v>4135405.6509580472</v>
      </c>
      <c r="Y363" s="131">
        <f>IFERROR(TableC[[#This Row],[Total School Allocation w/ Central District Costs]]/SUM(TableB[[#This Row],[K-12 Enrollment]:[Pre-K
Enrollment]]),"")</f>
        <v>30861.236201179458</v>
      </c>
    </row>
    <row r="364" spans="1:25" s="3" customFormat="1" ht="15" x14ac:dyDescent="0.3">
      <c r="A364" s="156" t="str">
        <f>IF(ISBLANK(TableB[[#This Row],[BEDS Code]]),"",TableB[[#This Row],[BEDS Code]])</f>
        <v>331500010516</v>
      </c>
      <c r="B364" s="134" t="str">
        <f>IF(ISBLANK(TableB[[#This Row],[School Name]]),"",TableB[[#This Row],[School Name]])</f>
        <v>Sunset Park Avenues Elementary School</v>
      </c>
      <c r="C364" s="156" t="str">
        <f>IF(ISBLANK(TableB[[#This Row],[Local School Code]]),"",TableB[[#This Row],[Local School Code]])</f>
        <v>K516</v>
      </c>
      <c r="D364" s="132">
        <v>3136181</v>
      </c>
      <c r="E364" s="132">
        <v>1490604</v>
      </c>
      <c r="F364" s="65">
        <f>IFERROR(SUM(TableC[[#This Row],[Classroom Teachers]:[All Other Salaries]])*'Part-A'!$C$92,0)</f>
        <v>2817041.2184927412</v>
      </c>
      <c r="G364" s="16">
        <v>0</v>
      </c>
      <c r="H364" s="16">
        <v>172874</v>
      </c>
      <c r="I364" s="133">
        <f t="shared" si="18"/>
        <v>7616700.2184927408</v>
      </c>
      <c r="J364" s="132">
        <v>4683704.2637838367</v>
      </c>
      <c r="K364" s="132">
        <v>737282.54939402372</v>
      </c>
      <c r="L364" s="132">
        <v>1627954.8170367833</v>
      </c>
      <c r="M364" s="132">
        <v>70217.385656573693</v>
      </c>
      <c r="N364" s="132">
        <v>468141.41253690864</v>
      </c>
      <c r="O364" s="132">
        <v>2548</v>
      </c>
      <c r="P364" s="132">
        <v>26851.790084614662</v>
      </c>
      <c r="Q364" s="133">
        <f t="shared" si="19"/>
        <v>7616700.2184927408</v>
      </c>
      <c r="R364" s="132">
        <v>7208436.2184927408</v>
      </c>
      <c r="S364" s="132">
        <v>408264</v>
      </c>
      <c r="T364" s="133">
        <f>SUM(TableC[[#This Row],[State &amp; Local Funding]:[Federal 
Funding]])</f>
        <v>7616700.2184927408</v>
      </c>
      <c r="U364" s="121">
        <f>IFERROR(TableC[[#This Row],[State &amp; Local Funding]]/SUM(TableB[[#This Row],[K-12 Enrollment]:[Pre-K
Enrollment]]),"")</f>
        <v>14621.574479701299</v>
      </c>
      <c r="V364" s="121">
        <f>IFERROR(TableC[[#This Row],[Federal 
Funding]]/SUM(TableB[[#This Row],[K-12 Enrollment]:[Pre-K
Enrollment]]),"")</f>
        <v>828.12170385395541</v>
      </c>
      <c r="W364" s="65">
        <f>IFERROR(CentralCostperPupil*SUM(TableB[[#This Row],[K-12 Enrollment]:[Pre-K
Enrollment]]),"")</f>
        <v>3290281.7855547797</v>
      </c>
      <c r="X364" s="65">
        <f t="shared" si="20"/>
        <v>10906982.00404752</v>
      </c>
      <c r="Y364" s="131">
        <f>IFERROR(TableC[[#This Row],[Total School Allocation w/ Central District Costs]]/SUM(TableB[[#This Row],[K-12 Enrollment]:[Pre-K
Enrollment]]),"")</f>
        <v>22123.695748575094</v>
      </c>
    </row>
    <row r="365" spans="1:25" s="3" customFormat="1" ht="15" x14ac:dyDescent="0.3">
      <c r="A365" s="156" t="str">
        <f>IF(ISBLANK(TableB[[#This Row],[BEDS Code]]),"",TableB[[#This Row],[BEDS Code]])</f>
        <v>332300010518</v>
      </c>
      <c r="B365" s="134" t="str">
        <f>IF(ISBLANK(TableB[[#This Row],[School Name]]),"",TableB[[#This Row],[School Name]])</f>
        <v>KAPPA V (Knowledge and Power Preparatory Academy)</v>
      </c>
      <c r="C365" s="156" t="str">
        <f>IF(ISBLANK(TableB[[#This Row],[Local School Code]]),"",TableB[[#This Row],[Local School Code]])</f>
        <v>K518</v>
      </c>
      <c r="D365" s="132">
        <v>1494680</v>
      </c>
      <c r="E365" s="132">
        <v>1152174</v>
      </c>
      <c r="F365" s="65">
        <f>IFERROR(SUM(TableC[[#This Row],[Classroom Teachers]:[All Other Salaries]])*'Part-A'!$C$92,0)</f>
        <v>1611550.3135184336</v>
      </c>
      <c r="G365" s="16">
        <v>0</v>
      </c>
      <c r="H365" s="16">
        <v>45579</v>
      </c>
      <c r="I365" s="133">
        <f t="shared" si="18"/>
        <v>4303983.3135184338</v>
      </c>
      <c r="J365" s="132">
        <v>2126826.1990858959</v>
      </c>
      <c r="K365" s="132">
        <v>0</v>
      </c>
      <c r="L365" s="132">
        <v>1638449.8959389543</v>
      </c>
      <c r="M365" s="132">
        <v>0</v>
      </c>
      <c r="N365" s="132">
        <v>466933.16242585139</v>
      </c>
      <c r="O365" s="132">
        <v>1414</v>
      </c>
      <c r="P365" s="132">
        <v>70360.056067732352</v>
      </c>
      <c r="Q365" s="133">
        <f t="shared" si="19"/>
        <v>4303983.3135184338</v>
      </c>
      <c r="R365" s="132">
        <v>4026004.3135184338</v>
      </c>
      <c r="S365" s="132">
        <v>277979</v>
      </c>
      <c r="T365" s="133">
        <f>SUM(TableC[[#This Row],[State &amp; Local Funding]:[Federal 
Funding]])</f>
        <v>4303983.3135184338</v>
      </c>
      <c r="U365" s="121">
        <f>IFERROR(TableC[[#This Row],[State &amp; Local Funding]]/SUM(TableB[[#This Row],[K-12 Enrollment]:[Pre-K
Enrollment]]),"")</f>
        <v>18467.909695038688</v>
      </c>
      <c r="V365" s="121">
        <f>IFERROR(TableC[[#This Row],[Federal 
Funding]]/SUM(TableB[[#This Row],[K-12 Enrollment]:[Pre-K
Enrollment]]),"")</f>
        <v>1275.1330275229359</v>
      </c>
      <c r="W365" s="65">
        <f>IFERROR(CentralCostperPupil*SUM(TableB[[#This Row],[K-12 Enrollment]:[Pre-K
Enrollment]]),"")</f>
        <v>1454931.9051743245</v>
      </c>
      <c r="X365" s="65">
        <f t="shared" si="20"/>
        <v>5758915.2186927581</v>
      </c>
      <c r="Y365" s="131">
        <f>IFERROR(TableC[[#This Row],[Total School Allocation w/ Central District Costs]]/SUM(TableB[[#This Row],[K-12 Enrollment]:[Pre-K
Enrollment]]),"")</f>
        <v>26417.042287581458</v>
      </c>
    </row>
    <row r="366" spans="1:25" s="3" customFormat="1" ht="15" x14ac:dyDescent="0.3">
      <c r="A366" s="156" t="str">
        <f>IF(ISBLANK(TableB[[#This Row],[BEDS Code]]),"",TableB[[#This Row],[BEDS Code]])</f>
        <v>331500011519</v>
      </c>
      <c r="B366" s="134" t="str">
        <f>IF(ISBLANK(TableB[[#This Row],[School Name]]),"",TableB[[#This Row],[School Name]])</f>
        <v>Cobble Hill School of American Studies</v>
      </c>
      <c r="C366" s="156" t="str">
        <f>IF(ISBLANK(TableB[[#This Row],[Local School Code]]),"",TableB[[#This Row],[Local School Code]])</f>
        <v>K519</v>
      </c>
      <c r="D366" s="132">
        <v>3410736</v>
      </c>
      <c r="E366" s="132">
        <v>2200846</v>
      </c>
      <c r="F366" s="65">
        <f>IFERROR(SUM(TableC[[#This Row],[Classroom Teachers]:[All Other Salaries]])*'Part-A'!$C$92,0)</f>
        <v>3416639.8038707078</v>
      </c>
      <c r="G366" s="16">
        <v>0</v>
      </c>
      <c r="H366" s="16">
        <v>395232</v>
      </c>
      <c r="I366" s="133">
        <f t="shared" si="18"/>
        <v>9423453.8038707078</v>
      </c>
      <c r="J366" s="132">
        <v>6346946.8602949996</v>
      </c>
      <c r="K366" s="132">
        <v>0</v>
      </c>
      <c r="L366" s="132">
        <v>2018704.3859502641</v>
      </c>
      <c r="M366" s="132">
        <v>0</v>
      </c>
      <c r="N366" s="132">
        <v>898588.96108984866</v>
      </c>
      <c r="O366" s="132">
        <v>3507</v>
      </c>
      <c r="P366" s="132">
        <v>155706.59653559566</v>
      </c>
      <c r="Q366" s="133">
        <f t="shared" si="19"/>
        <v>9423453.8038707078</v>
      </c>
      <c r="R366" s="132">
        <v>8656492.8038707078</v>
      </c>
      <c r="S366" s="132">
        <v>766961</v>
      </c>
      <c r="T366" s="133">
        <f>SUM(TableC[[#This Row],[State &amp; Local Funding]:[Federal 
Funding]])</f>
        <v>9423453.8038707078</v>
      </c>
      <c r="U366" s="121">
        <f>IFERROR(TableC[[#This Row],[State &amp; Local Funding]]/SUM(TableB[[#This Row],[K-12 Enrollment]:[Pre-K
Enrollment]]),"")</f>
        <v>15682.052180925195</v>
      </c>
      <c r="V366" s="121">
        <f>IFERROR(TableC[[#This Row],[Federal 
Funding]]/SUM(TableB[[#This Row],[K-12 Enrollment]:[Pre-K
Enrollment]]),"")</f>
        <v>1389.4221014492753</v>
      </c>
      <c r="W366" s="65">
        <f>IFERROR(CentralCostperPupil*SUM(TableB[[#This Row],[K-12 Enrollment]:[Pre-K
Enrollment]]),"")</f>
        <v>3684047.7598909503</v>
      </c>
      <c r="X366" s="65">
        <f t="shared" si="20"/>
        <v>13107501.563761659</v>
      </c>
      <c r="Y366" s="131">
        <f>IFERROR(TableC[[#This Row],[Total School Allocation w/ Central District Costs]]/SUM(TableB[[#This Row],[K-12 Enrollment]:[Pre-K
Enrollment]]),"")</f>
        <v>23745.473847394311</v>
      </c>
    </row>
    <row r="367" spans="1:25" s="3" customFormat="1" ht="15" x14ac:dyDescent="0.3">
      <c r="A367" s="156" t="str">
        <f>IF(ISBLANK(TableB[[#This Row],[BEDS Code]]),"",TableB[[#This Row],[BEDS Code]])</f>
        <v>332300010522</v>
      </c>
      <c r="B367" s="134" t="str">
        <f>IF(ISBLANK(TableB[[#This Row],[School Name]]),"",TableB[[#This Row],[School Name]])</f>
        <v>Mott Hall IV</v>
      </c>
      <c r="C367" s="156" t="str">
        <f>IF(ISBLANK(TableB[[#This Row],[Local School Code]]),"",TableB[[#This Row],[Local School Code]])</f>
        <v>K522</v>
      </c>
      <c r="D367" s="132">
        <v>905031</v>
      </c>
      <c r="E367" s="132">
        <v>1046148</v>
      </c>
      <c r="F367" s="65">
        <f>IFERROR(SUM(TableC[[#This Row],[Classroom Teachers]:[All Other Salaries]])*'Part-A'!$C$92,0)</f>
        <v>1187985.1057824057</v>
      </c>
      <c r="G367" s="16">
        <v>0</v>
      </c>
      <c r="H367" s="16">
        <v>112362</v>
      </c>
      <c r="I367" s="133">
        <f t="shared" si="18"/>
        <v>3251526.1057824055</v>
      </c>
      <c r="J367" s="132">
        <v>1751510.6291174553</v>
      </c>
      <c r="K367" s="132">
        <v>0</v>
      </c>
      <c r="L367" s="132">
        <v>901549.25430468924</v>
      </c>
      <c r="M367" s="132">
        <v>0</v>
      </c>
      <c r="N367" s="132">
        <v>437827.36647493683</v>
      </c>
      <c r="O367" s="132">
        <v>997</v>
      </c>
      <c r="P367" s="132">
        <v>159641.8558853241</v>
      </c>
      <c r="Q367" s="133">
        <f t="shared" si="19"/>
        <v>3251526.1057824055</v>
      </c>
      <c r="R367" s="132">
        <v>3088473.1057824055</v>
      </c>
      <c r="S367" s="132">
        <v>163053</v>
      </c>
      <c r="T367" s="133">
        <f>SUM(TableC[[#This Row],[State &amp; Local Funding]:[Federal 
Funding]])</f>
        <v>3251526.1057824055</v>
      </c>
      <c r="U367" s="121">
        <f>IFERROR(TableC[[#This Row],[State &amp; Local Funding]]/SUM(TableB[[#This Row],[K-12 Enrollment]:[Pre-K
Enrollment]]),"")</f>
        <v>21597.714026450387</v>
      </c>
      <c r="V367" s="121">
        <f>IFERROR(TableC[[#This Row],[Federal 
Funding]]/SUM(TableB[[#This Row],[K-12 Enrollment]:[Pre-K
Enrollment]]),"")</f>
        <v>1140.2307692307693</v>
      </c>
      <c r="W367" s="65">
        <f>IFERROR(CentralCostperPupil*SUM(TableB[[#This Row],[K-12 Enrollment]:[Pre-K
Enrollment]]),"")</f>
        <v>954381.93779783673</v>
      </c>
      <c r="X367" s="65">
        <f t="shared" si="20"/>
        <v>4205908.0435802424</v>
      </c>
      <c r="Y367" s="131">
        <f>IFERROR(TableC[[#This Row],[Total School Allocation w/ Central District Costs]]/SUM(TableB[[#This Row],[K-12 Enrollment]:[Pre-K
Enrollment]]),"")</f>
        <v>29411.944360700996</v>
      </c>
    </row>
    <row r="368" spans="1:25" s="3" customFormat="1" ht="15" x14ac:dyDescent="0.3">
      <c r="A368" s="156" t="str">
        <f>IF(ISBLANK(TableB[[#This Row],[BEDS Code]]),"",TableB[[#This Row],[BEDS Code]])</f>
        <v>331700011524</v>
      </c>
      <c r="B368" s="134" t="str">
        <f>IF(ISBLANK(TableB[[#This Row],[School Name]]),"",TableB[[#This Row],[School Name]])</f>
        <v>International High School at Prospect Heights</v>
      </c>
      <c r="C368" s="156" t="str">
        <f>IF(ISBLANK(TableB[[#This Row],[Local School Code]]),"",TableB[[#This Row],[Local School Code]])</f>
        <v>K524</v>
      </c>
      <c r="D368" s="132">
        <v>2431574</v>
      </c>
      <c r="E368" s="132">
        <v>1272718</v>
      </c>
      <c r="F368" s="65">
        <f>IFERROR(SUM(TableC[[#This Row],[Classroom Teachers]:[All Other Salaries]])*'Part-A'!$C$92,0)</f>
        <v>2255376.7355372929</v>
      </c>
      <c r="G368" s="16">
        <v>0</v>
      </c>
      <c r="H368" s="16">
        <v>161632</v>
      </c>
      <c r="I368" s="133">
        <f t="shared" si="18"/>
        <v>6121300.7355372924</v>
      </c>
      <c r="J368" s="132">
        <v>4832237.3929176126</v>
      </c>
      <c r="K368" s="132">
        <v>0</v>
      </c>
      <c r="L368" s="132">
        <v>116744.95480527132</v>
      </c>
      <c r="M368" s="132">
        <v>0</v>
      </c>
      <c r="N368" s="132">
        <v>687964.09885393409</v>
      </c>
      <c r="O368" s="132">
        <v>2536</v>
      </c>
      <c r="P368" s="132">
        <v>481818.28896047419</v>
      </c>
      <c r="Q368" s="133">
        <f t="shared" si="19"/>
        <v>6121300.7355372934</v>
      </c>
      <c r="R368" s="132">
        <v>5747453.7355372934</v>
      </c>
      <c r="S368" s="132">
        <v>373847</v>
      </c>
      <c r="T368" s="133">
        <f>SUM(TableC[[#This Row],[State &amp; Local Funding]:[Federal 
Funding]])</f>
        <v>6121300.7355372934</v>
      </c>
      <c r="U368" s="121">
        <f>IFERROR(TableC[[#This Row],[State &amp; Local Funding]]/SUM(TableB[[#This Row],[K-12 Enrollment]:[Pre-K
Enrollment]]),"")</f>
        <v>14699.370167614561</v>
      </c>
      <c r="V368" s="121">
        <f>IFERROR(TableC[[#This Row],[Federal 
Funding]]/SUM(TableB[[#This Row],[K-12 Enrollment]:[Pre-K
Enrollment]]),"")</f>
        <v>956.13043478260875</v>
      </c>
      <c r="W368" s="65">
        <f>IFERROR(CentralCostperPupil*SUM(TableB[[#This Row],[K-12 Enrollment]:[Pre-K
Enrollment]]),"")</f>
        <v>2609533.8299227562</v>
      </c>
      <c r="X368" s="65">
        <f t="shared" si="20"/>
        <v>8730834.5654600486</v>
      </c>
      <c r="Y368" s="131">
        <f>IFERROR(TableC[[#This Row],[Total School Allocation w/ Central District Costs]]/SUM(TableB[[#This Row],[K-12 Enrollment]:[Pre-K
Enrollment]]),"")</f>
        <v>22329.500167417005</v>
      </c>
    </row>
    <row r="369" spans="1:25" s="3" customFormat="1" ht="15" x14ac:dyDescent="0.3">
      <c r="A369" s="156" t="str">
        <f>IF(ISBLANK(TableB[[#This Row],[BEDS Code]]),"",TableB[[#This Row],[BEDS Code]])</f>
        <v>332100011525</v>
      </c>
      <c r="B369" s="134" t="str">
        <f>IF(ISBLANK(TableB[[#This Row],[School Name]]),"",TableB[[#This Row],[School Name]])</f>
        <v>Edward R. Murrow High School</v>
      </c>
      <c r="C369" s="156" t="str">
        <f>IF(ISBLANK(TableB[[#This Row],[Local School Code]]),"",TableB[[#This Row],[Local School Code]])</f>
        <v>K525</v>
      </c>
      <c r="D369" s="132">
        <v>19578381</v>
      </c>
      <c r="E369" s="132">
        <v>10100368</v>
      </c>
      <c r="F369" s="65">
        <f>IFERROR(SUM(TableC[[#This Row],[Classroom Teachers]:[All Other Salaries]])*'Part-A'!$C$92,0)</f>
        <v>18070054.961771559</v>
      </c>
      <c r="G369" s="16">
        <v>0</v>
      </c>
      <c r="H369" s="16">
        <v>713098</v>
      </c>
      <c r="I369" s="133">
        <f t="shared" si="18"/>
        <v>48461901.961771563</v>
      </c>
      <c r="J369" s="132">
        <v>35397292.627922602</v>
      </c>
      <c r="K369" s="132">
        <v>0</v>
      </c>
      <c r="L369" s="132">
        <v>7951899.4123298377</v>
      </c>
      <c r="M369" s="132">
        <v>0</v>
      </c>
      <c r="N369" s="132">
        <v>3043377.7051672046</v>
      </c>
      <c r="O369" s="132">
        <v>23369</v>
      </c>
      <c r="P369" s="132">
        <v>2045963.2163519193</v>
      </c>
      <c r="Q369" s="133">
        <f t="shared" si="19"/>
        <v>48461901.961771563</v>
      </c>
      <c r="R369" s="132">
        <v>45203031.961771563</v>
      </c>
      <c r="S369" s="132">
        <v>3258870</v>
      </c>
      <c r="T369" s="133">
        <f>SUM(TableC[[#This Row],[State &amp; Local Funding]:[Federal 
Funding]])</f>
        <v>48461901.961771563</v>
      </c>
      <c r="U369" s="121">
        <f>IFERROR(TableC[[#This Row],[State &amp; Local Funding]]/SUM(TableB[[#This Row],[K-12 Enrollment]:[Pre-K
Enrollment]]),"")</f>
        <v>12326.978991483928</v>
      </c>
      <c r="V369" s="121">
        <f>IFERROR(TableC[[#This Row],[Federal 
Funding]]/SUM(TableB[[#This Row],[K-12 Enrollment]:[Pre-K
Enrollment]]),"")</f>
        <v>888.70193618761925</v>
      </c>
      <c r="W369" s="65">
        <f>IFERROR(CentralCostperPupil*SUM(TableB[[#This Row],[K-12 Enrollment]:[Pre-K
Enrollment]]),"")</f>
        <v>24473556.404927742</v>
      </c>
      <c r="X369" s="65">
        <f t="shared" si="20"/>
        <v>72935458.366699308</v>
      </c>
      <c r="Y369" s="131">
        <f>IFERROR(TableC[[#This Row],[Total School Allocation w/ Central District Costs]]/SUM(TableB[[#This Row],[K-12 Enrollment]:[Pre-K
Enrollment]]),"")</f>
        <v>19889.680492691386</v>
      </c>
    </row>
    <row r="370" spans="1:25" s="3" customFormat="1" ht="15" x14ac:dyDescent="0.3">
      <c r="A370" s="156" t="str">
        <f>IF(ISBLANK(TableB[[#This Row],[BEDS Code]]),"",TableB[[#This Row],[BEDS Code]])</f>
        <v>331300011527</v>
      </c>
      <c r="B370" s="134" t="str">
        <f>IF(ISBLANK(TableB[[#This Row],[School Name]]),"",TableB[[#This Row],[School Name]])</f>
        <v>Urban Assembly Institute of Math and Science for Young Women</v>
      </c>
      <c r="C370" s="156" t="str">
        <f>IF(ISBLANK(TableB[[#This Row],[Local School Code]]),"",TableB[[#This Row],[Local School Code]])</f>
        <v>K527</v>
      </c>
      <c r="D370" s="132">
        <v>2987336</v>
      </c>
      <c r="E370" s="132">
        <v>1013646</v>
      </c>
      <c r="F370" s="65">
        <f>IFERROR(SUM(TableC[[#This Row],[Classroom Teachers]:[All Other Salaries]])*'Part-A'!$C$92,0)</f>
        <v>2436017.9278802718</v>
      </c>
      <c r="G370" s="16">
        <v>0</v>
      </c>
      <c r="H370" s="16">
        <v>134179</v>
      </c>
      <c r="I370" s="133">
        <f t="shared" si="18"/>
        <v>6571178.9278802723</v>
      </c>
      <c r="J370" s="132">
        <v>5245281.281312963</v>
      </c>
      <c r="K370" s="132">
        <v>0</v>
      </c>
      <c r="L370" s="132">
        <v>404758.96063915675</v>
      </c>
      <c r="M370" s="132">
        <v>0</v>
      </c>
      <c r="N370" s="132">
        <v>498495.6799740821</v>
      </c>
      <c r="O370" s="132">
        <v>2941</v>
      </c>
      <c r="P370" s="132">
        <v>419702.0059540699</v>
      </c>
      <c r="Q370" s="133">
        <f t="shared" si="19"/>
        <v>6571178.9278802713</v>
      </c>
      <c r="R370" s="132">
        <v>6185094.9278802713</v>
      </c>
      <c r="S370" s="132">
        <v>386084</v>
      </c>
      <c r="T370" s="133">
        <f>SUM(TableC[[#This Row],[State &amp; Local Funding]:[Federal 
Funding]])</f>
        <v>6571178.9278802713</v>
      </c>
      <c r="U370" s="121">
        <f>IFERROR(TableC[[#This Row],[State &amp; Local Funding]]/SUM(TableB[[#This Row],[K-12 Enrollment]:[Pre-K
Enrollment]]),"")</f>
        <v>12752.773047175817</v>
      </c>
      <c r="V370" s="121">
        <f>IFERROR(TableC[[#This Row],[Federal 
Funding]]/SUM(TableB[[#This Row],[K-12 Enrollment]:[Pre-K
Enrollment]]),"")</f>
        <v>796.04948453608245</v>
      </c>
      <c r="W370" s="65">
        <f>IFERROR(CentralCostperPupil*SUM(TableB[[#This Row],[K-12 Enrollment]:[Pre-K
Enrollment]]),"")</f>
        <v>3236889.7890346209</v>
      </c>
      <c r="X370" s="65">
        <f t="shared" si="20"/>
        <v>9808068.7169148922</v>
      </c>
      <c r="Y370" s="131">
        <f>IFERROR(TableC[[#This Row],[Total School Allocation w/ Central District Costs]]/SUM(TableB[[#This Row],[K-12 Enrollment]:[Pre-K
Enrollment]]),"")</f>
        <v>20222.822096731736</v>
      </c>
    </row>
    <row r="371" spans="1:25" s="3" customFormat="1" ht="15" x14ac:dyDescent="0.3">
      <c r="A371" s="156" t="str">
        <f>IF(ISBLANK(TableB[[#This Row],[BEDS Code]]),"",TableB[[#This Row],[BEDS Code]])</f>
        <v>331700011528</v>
      </c>
      <c r="B371" s="134" t="str">
        <f>IF(ISBLANK(TableB[[#This Row],[School Name]]),"",TableB[[#This Row],[School Name]])</f>
        <v>The High School for Global Citizenship</v>
      </c>
      <c r="C371" s="156" t="str">
        <f>IF(ISBLANK(TableB[[#This Row],[Local School Code]]),"",TableB[[#This Row],[Local School Code]])</f>
        <v>K528</v>
      </c>
      <c r="D371" s="132">
        <v>1248978</v>
      </c>
      <c r="E371" s="132">
        <v>907859</v>
      </c>
      <c r="F371" s="65">
        <f>IFERROR(SUM(TableC[[#This Row],[Classroom Teachers]:[All Other Salaries]])*'Part-A'!$C$92,0)</f>
        <v>1313201.0090311584</v>
      </c>
      <c r="G371" s="16">
        <v>0</v>
      </c>
      <c r="H371" s="16">
        <v>53140</v>
      </c>
      <c r="I371" s="133">
        <f t="shared" si="18"/>
        <v>3523178.0090311584</v>
      </c>
      <c r="J371" s="132">
        <v>2542806.980282377</v>
      </c>
      <c r="K371" s="132">
        <v>0</v>
      </c>
      <c r="L371" s="132">
        <v>632011.33938342915</v>
      </c>
      <c r="M371" s="132">
        <v>0</v>
      </c>
      <c r="N371" s="132">
        <v>275640.30196685297</v>
      </c>
      <c r="O371" s="132">
        <v>1209</v>
      </c>
      <c r="P371" s="132">
        <v>71510.387398499253</v>
      </c>
      <c r="Q371" s="133">
        <f t="shared" si="19"/>
        <v>3523178.0090311584</v>
      </c>
      <c r="R371" s="132">
        <v>3343629.0090311584</v>
      </c>
      <c r="S371" s="132">
        <v>179549</v>
      </c>
      <c r="T371" s="133">
        <f>SUM(TableC[[#This Row],[State &amp; Local Funding]:[Federal 
Funding]])</f>
        <v>3523178.0090311584</v>
      </c>
      <c r="U371" s="121">
        <f>IFERROR(TableC[[#This Row],[State &amp; Local Funding]]/SUM(TableB[[#This Row],[K-12 Enrollment]:[Pre-K
Enrollment]]),"")</f>
        <v>18171.896788212816</v>
      </c>
      <c r="V371" s="121">
        <f>IFERROR(TableC[[#This Row],[Federal 
Funding]]/SUM(TableB[[#This Row],[K-12 Enrollment]:[Pre-K
Enrollment]]),"")</f>
        <v>975.80978260869563</v>
      </c>
      <c r="W371" s="65">
        <f>IFERROR(CentralCostperPupil*SUM(TableB[[#This Row],[K-12 Enrollment]:[Pre-K
Enrollment]]),"")</f>
        <v>1228015.9199636499</v>
      </c>
      <c r="X371" s="65">
        <f t="shared" si="20"/>
        <v>4751193.9289948083</v>
      </c>
      <c r="Y371" s="131">
        <f>IFERROR(TableC[[#This Row],[Total School Allocation w/ Central District Costs]]/SUM(TableB[[#This Row],[K-12 Enrollment]:[Pre-K
Enrollment]]),"")</f>
        <v>25821.706135841348</v>
      </c>
    </row>
    <row r="372" spans="1:25" s="3" customFormat="1" ht="15" x14ac:dyDescent="0.3">
      <c r="A372" s="156" t="str">
        <f>IF(ISBLANK(TableB[[#This Row],[BEDS Code]]),"",TableB[[#This Row],[BEDS Code]])</f>
        <v>331500011529</v>
      </c>
      <c r="B372" s="134" t="str">
        <f>IF(ISBLANK(TableB[[#This Row],[School Name]]),"",TableB[[#This Row],[School Name]])</f>
        <v>West Brooklyn Community High School</v>
      </c>
      <c r="C372" s="156" t="str">
        <f>IF(ISBLANK(TableB[[#This Row],[Local School Code]]),"",TableB[[#This Row],[Local School Code]])</f>
        <v>K529</v>
      </c>
      <c r="D372" s="132">
        <v>1390336</v>
      </c>
      <c r="E372" s="132">
        <v>821827</v>
      </c>
      <c r="F372" s="65">
        <f>IFERROR(SUM(TableC[[#This Row],[Classroom Teachers]:[All Other Salaries]])*'Part-A'!$C$92,0)</f>
        <v>1346886.521207395</v>
      </c>
      <c r="G372" s="16">
        <v>0</v>
      </c>
      <c r="H372" s="16">
        <v>309457</v>
      </c>
      <c r="I372" s="133">
        <f t="shared" si="18"/>
        <v>3868506.521207395</v>
      </c>
      <c r="J372" s="132">
        <v>2655184.5566061442</v>
      </c>
      <c r="K372" s="132">
        <v>0</v>
      </c>
      <c r="L372" s="132">
        <v>595403.45252990467</v>
      </c>
      <c r="M372" s="132">
        <v>0</v>
      </c>
      <c r="N372" s="132">
        <v>488322.88975808339</v>
      </c>
      <c r="O372" s="132">
        <v>1283</v>
      </c>
      <c r="P372" s="132">
        <v>128312.62231326289</v>
      </c>
      <c r="Q372" s="133">
        <f t="shared" si="19"/>
        <v>3868506.5212073955</v>
      </c>
      <c r="R372" s="132">
        <v>3721933.5212073955</v>
      </c>
      <c r="S372" s="132">
        <v>146573</v>
      </c>
      <c r="T372" s="133">
        <f>SUM(TableC[[#This Row],[State &amp; Local Funding]:[Federal 
Funding]])</f>
        <v>3868506.5212073955</v>
      </c>
      <c r="U372" s="121">
        <f>IFERROR(TableC[[#This Row],[State &amp; Local Funding]]/SUM(TableB[[#This Row],[K-12 Enrollment]:[Pre-K
Enrollment]]),"")</f>
        <v>17473.866296748336</v>
      </c>
      <c r="V372" s="121">
        <f>IFERROR(TableC[[#This Row],[Federal 
Funding]]/SUM(TableB[[#This Row],[K-12 Enrollment]:[Pre-K
Enrollment]]),"")</f>
        <v>688.13615023474176</v>
      </c>
      <c r="W372" s="65">
        <f>IFERROR(CentralCostperPupil*SUM(TableB[[#This Row],[K-12 Enrollment]:[Pre-K
Enrollment]]),"")</f>
        <v>1421561.9073492254</v>
      </c>
      <c r="X372" s="65">
        <f t="shared" si="20"/>
        <v>5290068.4285566211</v>
      </c>
      <c r="Y372" s="131">
        <f>IFERROR(TableC[[#This Row],[Total School Allocation w/ Central District Costs]]/SUM(TableB[[#This Row],[K-12 Enrollment]:[Pre-K
Enrollment]]),"")</f>
        <v>24836.002012002915</v>
      </c>
    </row>
    <row r="373" spans="1:25" s="3" customFormat="1" ht="15" x14ac:dyDescent="0.3">
      <c r="A373" s="156" t="str">
        <f>IF(ISBLANK(TableB[[#This Row],[BEDS Code]]),"",TableB[[#This Row],[BEDS Code]])</f>
        <v>331700011531</v>
      </c>
      <c r="B373" s="134" t="str">
        <f>IF(ISBLANK(TableB[[#This Row],[School Name]]),"",TableB[[#This Row],[School Name]])</f>
        <v>School for Human Rights, The</v>
      </c>
      <c r="C373" s="156" t="str">
        <f>IF(ISBLANK(TableB[[#This Row],[Local School Code]]),"",TableB[[#This Row],[Local School Code]])</f>
        <v>K531</v>
      </c>
      <c r="D373" s="132">
        <v>2754403</v>
      </c>
      <c r="E373" s="132">
        <v>1804118</v>
      </c>
      <c r="F373" s="65">
        <f>IFERROR(SUM(TableC[[#This Row],[Classroom Teachers]:[All Other Salaries]])*'Part-A'!$C$92,0)</f>
        <v>2775478.340222152</v>
      </c>
      <c r="G373" s="16">
        <v>0</v>
      </c>
      <c r="H373" s="16">
        <v>85573</v>
      </c>
      <c r="I373" s="133">
        <f t="shared" si="18"/>
        <v>7419572.340222152</v>
      </c>
      <c r="J373" s="132">
        <v>4591669.3778138263</v>
      </c>
      <c r="K373" s="132">
        <v>0</v>
      </c>
      <c r="L373" s="132">
        <v>2263078.1996903704</v>
      </c>
      <c r="M373" s="132">
        <v>0</v>
      </c>
      <c r="N373" s="132">
        <v>554869.95945670025</v>
      </c>
      <c r="O373" s="132">
        <v>2723</v>
      </c>
      <c r="P373" s="132">
        <v>7231.8032612548177</v>
      </c>
      <c r="Q373" s="133">
        <f t="shared" si="19"/>
        <v>7419572.340222152</v>
      </c>
      <c r="R373" s="132">
        <v>6599799.340222152</v>
      </c>
      <c r="S373" s="132">
        <v>819773</v>
      </c>
      <c r="T373" s="133">
        <f>SUM(TableC[[#This Row],[State &amp; Local Funding]:[Federal 
Funding]])</f>
        <v>7419572.340222152</v>
      </c>
      <c r="U373" s="121">
        <f>IFERROR(TableC[[#This Row],[State &amp; Local Funding]]/SUM(TableB[[#This Row],[K-12 Enrollment]:[Pre-K
Enrollment]]),"")</f>
        <v>19019.594640409661</v>
      </c>
      <c r="V373" s="121">
        <f>IFERROR(TableC[[#This Row],[Federal 
Funding]]/SUM(TableB[[#This Row],[K-12 Enrollment]:[Pre-K
Enrollment]]),"")</f>
        <v>2362.4582132564842</v>
      </c>
      <c r="W373" s="65">
        <f>IFERROR(CentralCostperPupil*SUM(TableB[[#This Row],[K-12 Enrollment]:[Pre-K
Enrollment]]),"")</f>
        <v>2315877.8490618835</v>
      </c>
      <c r="X373" s="65">
        <f t="shared" si="20"/>
        <v>9735450.1892840359</v>
      </c>
      <c r="Y373" s="131">
        <f>IFERROR(TableC[[#This Row],[Total School Allocation w/ Central District Costs]]/SUM(TableB[[#This Row],[K-12 Enrollment]:[Pre-K
Enrollment]]),"")</f>
        <v>28056.052418685984</v>
      </c>
    </row>
    <row r="374" spans="1:25" s="3" customFormat="1" ht="15" x14ac:dyDescent="0.3">
      <c r="A374" s="156" t="str">
        <f>IF(ISBLANK(TableB[[#This Row],[BEDS Code]]),"",TableB[[#This Row],[BEDS Code]])</f>
        <v>331700010532</v>
      </c>
      <c r="B374" s="134" t="str">
        <f>IF(ISBLANK(TableB[[#This Row],[School Name]]),"",TableB[[#This Row],[School Name]])</f>
        <v>New Bridges Elementary</v>
      </c>
      <c r="C374" s="156" t="str">
        <f>IF(ISBLANK(TableB[[#This Row],[Local School Code]]),"",TableB[[#This Row],[Local School Code]])</f>
        <v>K532</v>
      </c>
      <c r="D374" s="132">
        <v>3150967</v>
      </c>
      <c r="E374" s="132">
        <v>1772743</v>
      </c>
      <c r="F374" s="65">
        <f>IFERROR(SUM(TableC[[#This Row],[Classroom Teachers]:[All Other Salaries]])*'Part-A'!$C$92,0)</f>
        <v>2997825.4917626157</v>
      </c>
      <c r="G374" s="16">
        <v>0</v>
      </c>
      <c r="H374" s="16">
        <v>119718</v>
      </c>
      <c r="I374" s="133">
        <f t="shared" si="18"/>
        <v>8041253.4917626157</v>
      </c>
      <c r="J374" s="132">
        <v>4096912.5741932006</v>
      </c>
      <c r="K374" s="132">
        <v>836379.49397577392</v>
      </c>
      <c r="L374" s="132">
        <v>2561405.7383388896</v>
      </c>
      <c r="M374" s="132">
        <v>40469.975514956801</v>
      </c>
      <c r="N374" s="132">
        <v>429044.6269859068</v>
      </c>
      <c r="O374" s="132">
        <v>2461</v>
      </c>
      <c r="P374" s="132">
        <v>74580.08275388839</v>
      </c>
      <c r="Q374" s="133">
        <f t="shared" si="19"/>
        <v>8041253.4917626157</v>
      </c>
      <c r="R374" s="132">
        <v>7499567.4917626157</v>
      </c>
      <c r="S374" s="132">
        <v>541686</v>
      </c>
      <c r="T374" s="133">
        <f>SUM(TableC[[#This Row],[State &amp; Local Funding]:[Federal 
Funding]])</f>
        <v>8041253.4917626157</v>
      </c>
      <c r="U374" s="121">
        <f>IFERROR(TableC[[#This Row],[State &amp; Local Funding]]/SUM(TableB[[#This Row],[K-12 Enrollment]:[Pre-K
Enrollment]]),"")</f>
        <v>16777.555909983479</v>
      </c>
      <c r="V374" s="121">
        <f>IFERROR(TableC[[#This Row],[Federal 
Funding]]/SUM(TableB[[#This Row],[K-12 Enrollment]:[Pre-K
Enrollment]]),"")</f>
        <v>1211.8255033557048</v>
      </c>
      <c r="W374" s="65">
        <f>IFERROR(CentralCostperPupil*SUM(TableB[[#This Row],[K-12 Enrollment]:[Pre-K
Enrollment]]),"")</f>
        <v>2983277.8055638671</v>
      </c>
      <c r="X374" s="65">
        <f t="shared" si="20"/>
        <v>11024531.297326483</v>
      </c>
      <c r="Y374" s="131">
        <f>IFERROR(TableC[[#This Row],[Total School Allocation w/ Central District Costs]]/SUM(TableB[[#This Row],[K-12 Enrollment]:[Pre-K
Enrollment]]),"")</f>
        <v>24663.380978359022</v>
      </c>
    </row>
    <row r="375" spans="1:25" s="3" customFormat="1" ht="15" x14ac:dyDescent="0.3">
      <c r="A375" s="156" t="str">
        <f>IF(ISBLANK(TableB[[#This Row],[BEDS Code]]),"",TableB[[#This Row],[BEDS Code]])</f>
        <v>332200011535</v>
      </c>
      <c r="B375" s="134" t="str">
        <f>IF(ISBLANK(TableB[[#This Row],[School Name]]),"",TableB[[#This Row],[School Name]])</f>
        <v>Leon M. Goldstein High School for the Sciences</v>
      </c>
      <c r="C375" s="156" t="str">
        <f>IF(ISBLANK(TableB[[#This Row],[Local School Code]]),"",TableB[[#This Row],[Local School Code]])</f>
        <v>K535</v>
      </c>
      <c r="D375" s="132">
        <v>5294688</v>
      </c>
      <c r="E375" s="132">
        <v>2447997</v>
      </c>
      <c r="F375" s="65">
        <f>IFERROR(SUM(TableC[[#This Row],[Classroom Teachers]:[All Other Salaries]])*'Part-A'!$C$92,0)</f>
        <v>4714172.5381243061</v>
      </c>
      <c r="G375" s="16">
        <v>0</v>
      </c>
      <c r="H375" s="16">
        <v>187470</v>
      </c>
      <c r="I375" s="133">
        <f t="shared" si="18"/>
        <v>12644327.538124306</v>
      </c>
      <c r="J375" s="132">
        <v>9153001.572328316</v>
      </c>
      <c r="K375" s="132">
        <v>0</v>
      </c>
      <c r="L375" s="132">
        <v>2414678.9982453827</v>
      </c>
      <c r="M375" s="132">
        <v>0</v>
      </c>
      <c r="N375" s="132">
        <v>695472.6251765762</v>
      </c>
      <c r="O375" s="132">
        <v>6361</v>
      </c>
      <c r="P375" s="132">
        <v>374813.34237403196</v>
      </c>
      <c r="Q375" s="133">
        <f t="shared" si="19"/>
        <v>12644327.538124308</v>
      </c>
      <c r="R375" s="132">
        <v>12322315.538124308</v>
      </c>
      <c r="S375" s="132">
        <v>322012</v>
      </c>
      <c r="T375" s="133">
        <f>SUM(TableC[[#This Row],[State &amp; Local Funding]:[Federal 
Funding]])</f>
        <v>12644327.538124308</v>
      </c>
      <c r="U375" s="121">
        <f>IFERROR(TableC[[#This Row],[State &amp; Local Funding]]/SUM(TableB[[#This Row],[K-12 Enrollment]:[Pre-K
Enrollment]]),"")</f>
        <v>12334.65018831262</v>
      </c>
      <c r="V375" s="121">
        <f>IFERROR(TableC[[#This Row],[Federal 
Funding]]/SUM(TableB[[#This Row],[K-12 Enrollment]:[Pre-K
Enrollment]]),"")</f>
        <v>322.33433433433436</v>
      </c>
      <c r="W375" s="65">
        <f>IFERROR(CentralCostperPupil*SUM(TableB[[#This Row],[K-12 Enrollment]:[Pre-K
Enrollment]]),"")</f>
        <v>6667325.5654548174</v>
      </c>
      <c r="X375" s="65">
        <f t="shared" si="20"/>
        <v>19311653.103579126</v>
      </c>
      <c r="Y375" s="131">
        <f>IFERROR(TableC[[#This Row],[Total School Allocation w/ Central District Costs]]/SUM(TableB[[#This Row],[K-12 Enrollment]:[Pre-K
Enrollment]]),"")</f>
        <v>19330.984087666791</v>
      </c>
    </row>
    <row r="376" spans="1:25" s="3" customFormat="1" ht="15" x14ac:dyDescent="0.3">
      <c r="A376" s="156" t="str">
        <f>IF(ISBLANK(TableB[[#This Row],[BEDS Code]]),"",TableB[[#This Row],[BEDS Code]])</f>
        <v>331700011537</v>
      </c>
      <c r="B376" s="134" t="str">
        <f>IF(ISBLANK(TableB[[#This Row],[School Name]]),"",TableB[[#This Row],[School Name]])</f>
        <v>High School for Youth and Community Development at Erasmus</v>
      </c>
      <c r="C376" s="156" t="str">
        <f>IF(ISBLANK(TableB[[#This Row],[Local School Code]]),"",TableB[[#This Row],[Local School Code]])</f>
        <v>K537</v>
      </c>
      <c r="D376" s="132">
        <v>1916801</v>
      </c>
      <c r="E376" s="132">
        <v>2647667</v>
      </c>
      <c r="F376" s="65">
        <f>IFERROR(SUM(TableC[[#This Row],[Classroom Teachers]:[All Other Salaries]])*'Part-A'!$C$92,0)</f>
        <v>2779099.2009551181</v>
      </c>
      <c r="G376" s="16">
        <v>0</v>
      </c>
      <c r="H376" s="16">
        <v>474230</v>
      </c>
      <c r="I376" s="133">
        <f t="shared" si="18"/>
        <v>7817797.2009551181</v>
      </c>
      <c r="J376" s="132">
        <v>5082408.8515913375</v>
      </c>
      <c r="K376" s="132">
        <v>0</v>
      </c>
      <c r="L376" s="132">
        <v>1616469.7188187623</v>
      </c>
      <c r="M376" s="132">
        <v>0</v>
      </c>
      <c r="N376" s="132">
        <v>914851.2675113756</v>
      </c>
      <c r="O376" s="132">
        <v>2872</v>
      </c>
      <c r="P376" s="132">
        <v>201195.36303364209</v>
      </c>
      <c r="Q376" s="133">
        <f t="shared" si="19"/>
        <v>7817797.2009551171</v>
      </c>
      <c r="R376" s="132">
        <v>7335757.2009551171</v>
      </c>
      <c r="S376" s="132">
        <v>482040</v>
      </c>
      <c r="T376" s="133">
        <f>SUM(TableC[[#This Row],[State &amp; Local Funding]:[Federal 
Funding]])</f>
        <v>7817797.2009551171</v>
      </c>
      <c r="U376" s="121">
        <f>IFERROR(TableC[[#This Row],[State &amp; Local Funding]]/SUM(TableB[[#This Row],[K-12 Enrollment]:[Pre-K
Enrollment]]),"")</f>
        <v>15156.52314246925</v>
      </c>
      <c r="V376" s="121">
        <f>IFERROR(TableC[[#This Row],[Federal 
Funding]]/SUM(TableB[[#This Row],[K-12 Enrollment]:[Pre-K
Enrollment]]),"")</f>
        <v>995.95041322314046</v>
      </c>
      <c r="W376" s="65">
        <f>IFERROR(CentralCostperPupil*SUM(TableB[[#This Row],[K-12 Enrollment]:[Pre-K
Enrollment]]),"")</f>
        <v>3230215.7894696011</v>
      </c>
      <c r="X376" s="65">
        <f t="shared" si="20"/>
        <v>11048012.990424719</v>
      </c>
      <c r="Y376" s="131">
        <f>IFERROR(TableC[[#This Row],[Total School Allocation w/ Central District Costs]]/SUM(TableB[[#This Row],[K-12 Enrollment]:[Pre-K
Enrollment]]),"")</f>
        <v>22826.473120712228</v>
      </c>
    </row>
    <row r="377" spans="1:25" s="3" customFormat="1" ht="15" x14ac:dyDescent="0.3">
      <c r="A377" s="156" t="str">
        <f>IF(ISBLANK(TableB[[#This Row],[BEDS Code]]),"",TableB[[#This Row],[BEDS Code]])</f>
        <v>331700011539</v>
      </c>
      <c r="B377" s="134" t="str">
        <f>IF(ISBLANK(TableB[[#This Row],[School Name]]),"",TableB[[#This Row],[School Name]])</f>
        <v>High School for Service &amp; Learning at Erasmus</v>
      </c>
      <c r="C377" s="156" t="str">
        <f>IF(ISBLANK(TableB[[#This Row],[Local School Code]]),"",TableB[[#This Row],[Local School Code]])</f>
        <v>K539</v>
      </c>
      <c r="D377" s="132">
        <v>1672011</v>
      </c>
      <c r="E377" s="132">
        <v>1550950</v>
      </c>
      <c r="F377" s="65">
        <f>IFERROR(SUM(TableC[[#This Row],[Classroom Teachers]:[All Other Salaries]])*'Part-A'!$C$92,0)</f>
        <v>1962315.9456500753</v>
      </c>
      <c r="G377" s="16">
        <v>0</v>
      </c>
      <c r="H377" s="16">
        <v>128373</v>
      </c>
      <c r="I377" s="133">
        <f t="shared" si="18"/>
        <v>5313649.9456500756</v>
      </c>
      <c r="J377" s="132">
        <v>3453151.1310233376</v>
      </c>
      <c r="K377" s="132">
        <v>0</v>
      </c>
      <c r="L377" s="132">
        <v>1080753.1782330829</v>
      </c>
      <c r="M377" s="132">
        <v>0</v>
      </c>
      <c r="N377" s="132">
        <v>674752.18152769946</v>
      </c>
      <c r="O377" s="132">
        <v>2075</v>
      </c>
      <c r="P377" s="132">
        <v>102918.45486595566</v>
      </c>
      <c r="Q377" s="133">
        <f t="shared" si="19"/>
        <v>5313649.9456500756</v>
      </c>
      <c r="R377" s="132">
        <v>4961154.9456500756</v>
      </c>
      <c r="S377" s="132">
        <v>352495</v>
      </c>
      <c r="T377" s="133">
        <f>SUM(TableC[[#This Row],[State &amp; Local Funding]:[Federal 
Funding]])</f>
        <v>5313649.9456500756</v>
      </c>
      <c r="U377" s="121">
        <f>IFERROR(TableC[[#This Row],[State &amp; Local Funding]]/SUM(TableB[[#This Row],[K-12 Enrollment]:[Pre-K
Enrollment]]),"")</f>
        <v>15171.727662538457</v>
      </c>
      <c r="V377" s="121">
        <f>IFERROR(TableC[[#This Row],[Federal 
Funding]]/SUM(TableB[[#This Row],[K-12 Enrollment]:[Pre-K
Enrollment]]),"")</f>
        <v>1077.9663608562691</v>
      </c>
      <c r="W377" s="65">
        <f>IFERROR(CentralCostperPupil*SUM(TableB[[#This Row],[K-12 Enrollment]:[Pre-K
Enrollment]]),"")</f>
        <v>2182397.8577614869</v>
      </c>
      <c r="X377" s="65">
        <f t="shared" si="20"/>
        <v>7496047.803411562</v>
      </c>
      <c r="Y377" s="131">
        <f>IFERROR(TableC[[#This Row],[Total School Allocation w/ Central District Costs]]/SUM(TableB[[#This Row],[K-12 Enrollment]:[Pre-K
Enrollment]]),"")</f>
        <v>22923.693588414564</v>
      </c>
    </row>
    <row r="378" spans="1:25" s="3" customFormat="1" ht="15" x14ac:dyDescent="0.3">
      <c r="A378" s="156" t="str">
        <f>IF(ISBLANK(TableB[[#This Row],[BEDS Code]]),"",TableB[[#This Row],[BEDS Code]])</f>
        <v>332100011540</v>
      </c>
      <c r="B378" s="134" t="str">
        <f>IF(ISBLANK(TableB[[#This Row],[School Name]]),"",TableB[[#This Row],[School Name]])</f>
        <v>John Dewey High School</v>
      </c>
      <c r="C378" s="156" t="str">
        <f>IF(ISBLANK(TableB[[#This Row],[Local School Code]]),"",TableB[[#This Row],[Local School Code]])</f>
        <v>K540</v>
      </c>
      <c r="D378" s="132">
        <v>12094046</v>
      </c>
      <c r="E378" s="132">
        <v>6907772</v>
      </c>
      <c r="F378" s="65">
        <f>IFERROR(SUM(TableC[[#This Row],[Classroom Teachers]:[All Other Salaries]])*'Part-A'!$C$92,0)</f>
        <v>11569352.051650833</v>
      </c>
      <c r="G378" s="16">
        <v>0</v>
      </c>
      <c r="H378" s="16">
        <v>840530</v>
      </c>
      <c r="I378" s="133">
        <f t="shared" si="18"/>
        <v>31411700.051650833</v>
      </c>
      <c r="J378" s="132">
        <v>24644657.896975659</v>
      </c>
      <c r="K378" s="132">
        <v>0</v>
      </c>
      <c r="L378" s="132">
        <v>2318109.085241254</v>
      </c>
      <c r="M378" s="132">
        <v>0</v>
      </c>
      <c r="N378" s="132">
        <v>2809989.1534221703</v>
      </c>
      <c r="O378" s="132">
        <v>13899</v>
      </c>
      <c r="P378" s="132">
        <v>1625044.9160117519</v>
      </c>
      <c r="Q378" s="133">
        <f t="shared" si="19"/>
        <v>31411700.051650833</v>
      </c>
      <c r="R378" s="132">
        <v>29504248.051650833</v>
      </c>
      <c r="S378" s="132">
        <v>1907452</v>
      </c>
      <c r="T378" s="133">
        <f>SUM(TableC[[#This Row],[State &amp; Local Funding]:[Federal 
Funding]])</f>
        <v>31411700.051650833</v>
      </c>
      <c r="U378" s="121">
        <f>IFERROR(TableC[[#This Row],[State &amp; Local Funding]]/SUM(TableB[[#This Row],[K-12 Enrollment]:[Pre-K
Enrollment]]),"")</f>
        <v>13272.266330027365</v>
      </c>
      <c r="V378" s="121">
        <f>IFERROR(TableC[[#This Row],[Federal 
Funding]]/SUM(TableB[[#This Row],[K-12 Enrollment]:[Pre-K
Enrollment]]),"")</f>
        <v>858.0530814215025</v>
      </c>
      <c r="W378" s="65">
        <f>IFERROR(CentralCostperPupil*SUM(TableB[[#This Row],[K-12 Enrollment]:[Pre-K
Enrollment]]),"")</f>
        <v>14836301.033039099</v>
      </c>
      <c r="X378" s="65">
        <f t="shared" si="20"/>
        <v>46248001.08468993</v>
      </c>
      <c r="Y378" s="131">
        <f>IFERROR(TableC[[#This Row],[Total School Allocation w/ Central District Costs]]/SUM(TableB[[#This Row],[K-12 Enrollment]:[Pre-K
Enrollment]]),"")</f>
        <v>20804.318976468705</v>
      </c>
    </row>
    <row r="379" spans="1:25" s="3" customFormat="1" ht="15" x14ac:dyDescent="0.3">
      <c r="A379" s="156" t="str">
        <f>IF(ISBLANK(TableB[[#This Row],[BEDS Code]]),"",TableB[[#This Row],[BEDS Code]])</f>
        <v>331700011543</v>
      </c>
      <c r="B379" s="134" t="str">
        <f>IF(ISBLANK(TableB[[#This Row],[School Name]]),"",TableB[[#This Row],[School Name]])</f>
        <v>Science, Technology and Research Early College High School at Erasmus</v>
      </c>
      <c r="C379" s="156" t="str">
        <f>IF(ISBLANK(TableB[[#This Row],[Local School Code]]),"",TableB[[#This Row],[Local School Code]])</f>
        <v>K543</v>
      </c>
      <c r="D379" s="132">
        <v>2958771</v>
      </c>
      <c r="E379" s="132">
        <v>1476598</v>
      </c>
      <c r="F379" s="65">
        <f>IFERROR(SUM(TableC[[#This Row],[Classroom Teachers]:[All Other Salaries]])*'Part-A'!$C$92,0)</f>
        <v>2700496.6282688584</v>
      </c>
      <c r="G379" s="16">
        <v>0</v>
      </c>
      <c r="H379" s="16">
        <v>109074</v>
      </c>
      <c r="I379" s="133">
        <f t="shared" si="18"/>
        <v>7244939.6282688584</v>
      </c>
      <c r="J379" s="132">
        <v>5254177.9519205429</v>
      </c>
      <c r="K379" s="132">
        <v>0</v>
      </c>
      <c r="L379" s="132">
        <v>836472.67808344436</v>
      </c>
      <c r="M379" s="132">
        <v>0</v>
      </c>
      <c r="N379" s="132">
        <v>928063.18483761023</v>
      </c>
      <c r="O379" s="132">
        <v>3364</v>
      </c>
      <c r="P379" s="132">
        <v>222861.81342726137</v>
      </c>
      <c r="Q379" s="133">
        <f t="shared" si="19"/>
        <v>7244939.6282688584</v>
      </c>
      <c r="R379" s="132">
        <v>6772192.6282688584</v>
      </c>
      <c r="S379" s="132">
        <v>472747</v>
      </c>
      <c r="T379" s="133">
        <f>SUM(TableC[[#This Row],[State &amp; Local Funding]:[Federal 
Funding]])</f>
        <v>7244939.6282688584</v>
      </c>
      <c r="U379" s="121">
        <f>IFERROR(TableC[[#This Row],[State &amp; Local Funding]]/SUM(TableB[[#This Row],[K-12 Enrollment]:[Pre-K
Enrollment]]),"")</f>
        <v>12224.174419257868</v>
      </c>
      <c r="V379" s="121">
        <f>IFERROR(TableC[[#This Row],[Federal 
Funding]]/SUM(TableB[[#This Row],[K-12 Enrollment]:[Pre-K
Enrollment]]),"")</f>
        <v>853.33393501805051</v>
      </c>
      <c r="W379" s="65">
        <f>IFERROR(CentralCostperPupil*SUM(TableB[[#This Row],[K-12 Enrollment]:[Pre-K
Enrollment]]),"")</f>
        <v>3697395.7590209898</v>
      </c>
      <c r="X379" s="65">
        <f t="shared" si="20"/>
        <v>10942335.387289848</v>
      </c>
      <c r="Y379" s="131">
        <f>IFERROR(TableC[[#This Row],[Total School Allocation w/ Central District Costs]]/SUM(TableB[[#This Row],[K-12 Enrollment]:[Pre-K
Enrollment]]),"")</f>
        <v>19751.507919295756</v>
      </c>
    </row>
    <row r="380" spans="1:25" s="3" customFormat="1" ht="15" x14ac:dyDescent="0.3">
      <c r="A380" s="156" t="str">
        <f>IF(ISBLANK(TableB[[#This Row],[BEDS Code]]),"",TableB[[#This Row],[BEDS Code]])</f>
        <v>333200011545</v>
      </c>
      <c r="B380" s="134" t="str">
        <f>IF(ISBLANK(TableB[[#This Row],[School Name]]),"",TableB[[#This Row],[School Name]])</f>
        <v>EBC High School for Public Service - Bushwick</v>
      </c>
      <c r="C380" s="156" t="str">
        <f>IF(ISBLANK(TableB[[#This Row],[Local School Code]]),"",TableB[[#This Row],[Local School Code]])</f>
        <v>K545</v>
      </c>
      <c r="D380" s="132">
        <v>3220903</v>
      </c>
      <c r="E380" s="132">
        <v>1829428</v>
      </c>
      <c r="F380" s="65">
        <f>IFERROR(SUM(TableC[[#This Row],[Classroom Teachers]:[All Other Salaries]])*'Part-A'!$C$92,0)</f>
        <v>3074919.3217388885</v>
      </c>
      <c r="G380" s="16">
        <v>0</v>
      </c>
      <c r="H380" s="16">
        <v>189245</v>
      </c>
      <c r="I380" s="133">
        <f t="shared" si="18"/>
        <v>8314495.3217388885</v>
      </c>
      <c r="J380" s="132">
        <v>5251994.5055762455</v>
      </c>
      <c r="K380" s="132">
        <v>0</v>
      </c>
      <c r="L380" s="132">
        <v>1982106.1522267882</v>
      </c>
      <c r="M380" s="132">
        <v>0</v>
      </c>
      <c r="N380" s="132">
        <v>668068.99782419507</v>
      </c>
      <c r="O380" s="132">
        <v>3078</v>
      </c>
      <c r="P380" s="132">
        <v>409247.66611165972</v>
      </c>
      <c r="Q380" s="133">
        <f t="shared" si="19"/>
        <v>8314495.3217388876</v>
      </c>
      <c r="R380" s="132">
        <v>7797099.3217388876</v>
      </c>
      <c r="S380" s="132">
        <v>517396</v>
      </c>
      <c r="T380" s="133">
        <f>SUM(TableC[[#This Row],[State &amp; Local Funding]:[Federal 
Funding]])</f>
        <v>8314495.3217388876</v>
      </c>
      <c r="U380" s="121">
        <f>IFERROR(TableC[[#This Row],[State &amp; Local Funding]]/SUM(TableB[[#This Row],[K-12 Enrollment]:[Pre-K
Enrollment]]),"")</f>
        <v>16010.47088652749</v>
      </c>
      <c r="V380" s="121">
        <f>IFERROR(TableC[[#This Row],[Federal 
Funding]]/SUM(TableB[[#This Row],[K-12 Enrollment]:[Pre-K
Enrollment]]),"")</f>
        <v>1062.4147843942505</v>
      </c>
      <c r="W380" s="65">
        <f>IFERROR(CentralCostperPupil*SUM(TableB[[#This Row],[K-12 Enrollment]:[Pre-K
Enrollment]]),"")</f>
        <v>3250237.7881646608</v>
      </c>
      <c r="X380" s="65">
        <f t="shared" si="20"/>
        <v>11564733.109903548</v>
      </c>
      <c r="Y380" s="131">
        <f>IFERROR(TableC[[#This Row],[Total School Allocation w/ Central District Costs]]/SUM(TableB[[#This Row],[K-12 Enrollment]:[Pre-K
Enrollment]]),"")</f>
        <v>23746.885235941576</v>
      </c>
    </row>
    <row r="381" spans="1:25" s="3" customFormat="1" ht="15" x14ac:dyDescent="0.3">
      <c r="A381" s="156" t="str">
        <f>IF(ISBLANK(TableB[[#This Row],[BEDS Code]]),"",TableB[[#This Row],[BEDS Code]])</f>
        <v>331700011546</v>
      </c>
      <c r="B381" s="134" t="str">
        <f>IF(ISBLANK(TableB[[#This Row],[School Name]]),"",TableB[[#This Row],[School Name]])</f>
        <v>High School for Public Service: Heroes of Tomorrow</v>
      </c>
      <c r="C381" s="156" t="str">
        <f>IF(ISBLANK(TableB[[#This Row],[Local School Code]]),"",TableB[[#This Row],[Local School Code]])</f>
        <v>K546</v>
      </c>
      <c r="D381" s="132">
        <v>2965489</v>
      </c>
      <c r="E381" s="132">
        <v>1159374</v>
      </c>
      <c r="F381" s="65">
        <f>IFERROR(SUM(TableC[[#This Row],[Classroom Teachers]:[All Other Salaries]])*'Part-A'!$C$92,0)</f>
        <v>2511443.4951344449</v>
      </c>
      <c r="G381" s="16">
        <v>0</v>
      </c>
      <c r="H381" s="16">
        <v>47030</v>
      </c>
      <c r="I381" s="133">
        <f t="shared" si="18"/>
        <v>6683336.4951344449</v>
      </c>
      <c r="J381" s="132">
        <v>4832598.4151602946</v>
      </c>
      <c r="K381" s="132">
        <v>0</v>
      </c>
      <c r="L381" s="132">
        <v>1135566.8683578775</v>
      </c>
      <c r="M381" s="132">
        <v>0</v>
      </c>
      <c r="N381" s="132">
        <v>488512.73464903509</v>
      </c>
      <c r="O381" s="132">
        <v>2804</v>
      </c>
      <c r="P381" s="132">
        <v>223854.47696723783</v>
      </c>
      <c r="Q381" s="133">
        <f t="shared" si="19"/>
        <v>6683336.4951344449</v>
      </c>
      <c r="R381" s="132">
        <v>6205290.4951344449</v>
      </c>
      <c r="S381" s="132">
        <v>478046</v>
      </c>
      <c r="T381" s="133">
        <f>SUM(TableC[[#This Row],[State &amp; Local Funding]:[Federal 
Funding]])</f>
        <v>6683336.4951344449</v>
      </c>
      <c r="U381" s="121">
        <f>IFERROR(TableC[[#This Row],[State &amp; Local Funding]]/SUM(TableB[[#This Row],[K-12 Enrollment]:[Pre-K
Enrollment]]),"")</f>
        <v>14199.749416783627</v>
      </c>
      <c r="V381" s="121">
        <f>IFERROR(TableC[[#This Row],[Federal 
Funding]]/SUM(TableB[[#This Row],[K-12 Enrollment]:[Pre-K
Enrollment]]),"")</f>
        <v>1093.9267734553775</v>
      </c>
      <c r="W381" s="65">
        <f>IFERROR(CentralCostperPupil*SUM(TableB[[#This Row],[K-12 Enrollment]:[Pre-K
Enrollment]]),"")</f>
        <v>2916537.8099136688</v>
      </c>
      <c r="X381" s="65">
        <f t="shared" si="20"/>
        <v>9599874.3050481137</v>
      </c>
      <c r="Y381" s="131">
        <f>IFERROR(TableC[[#This Row],[Total School Allocation w/ Central District Costs]]/SUM(TableB[[#This Row],[K-12 Enrollment]:[Pre-K
Enrollment]]),"")</f>
        <v>21967.675755258842</v>
      </c>
    </row>
    <row r="382" spans="1:25" s="3" customFormat="1" ht="15" x14ac:dyDescent="0.3">
      <c r="A382" s="156" t="str">
        <f>IF(ISBLANK(TableB[[#This Row],[BEDS Code]]),"",TableB[[#This Row],[BEDS Code]])</f>
        <v>331700011547</v>
      </c>
      <c r="B382" s="134" t="str">
        <f>IF(ISBLANK(TableB[[#This Row],[School Name]]),"",TableB[[#This Row],[School Name]])</f>
        <v>Brooklyn Academy of Science and the Environment</v>
      </c>
      <c r="C382" s="156" t="str">
        <f>IF(ISBLANK(TableB[[#This Row],[Local School Code]]),"",TableB[[#This Row],[Local School Code]])</f>
        <v>K547</v>
      </c>
      <c r="D382" s="132">
        <v>2134896</v>
      </c>
      <c r="E382" s="132">
        <v>1238009</v>
      </c>
      <c r="F382" s="65">
        <f>IFERROR(SUM(TableC[[#This Row],[Classroom Teachers]:[All Other Salaries]])*'Part-A'!$C$92,0)</f>
        <v>2053610.1009794618</v>
      </c>
      <c r="G382" s="16">
        <v>0</v>
      </c>
      <c r="H382" s="16">
        <v>59912</v>
      </c>
      <c r="I382" s="133">
        <f t="shared" si="18"/>
        <v>5486427.1009794623</v>
      </c>
      <c r="J382" s="132">
        <v>3173491.4055705443</v>
      </c>
      <c r="K382" s="132">
        <v>0</v>
      </c>
      <c r="L382" s="132">
        <v>1329758.88554141</v>
      </c>
      <c r="M382" s="132">
        <v>0</v>
      </c>
      <c r="N382" s="132">
        <v>690322.6802957583</v>
      </c>
      <c r="O382" s="132">
        <v>2274</v>
      </c>
      <c r="P382" s="132">
        <v>290580.12957175</v>
      </c>
      <c r="Q382" s="133">
        <f t="shared" si="19"/>
        <v>5486427.1009794623</v>
      </c>
      <c r="R382" s="132">
        <v>5024057.1009794623</v>
      </c>
      <c r="S382" s="132">
        <v>462370</v>
      </c>
      <c r="T382" s="133">
        <f>SUM(TableC[[#This Row],[State &amp; Local Funding]:[Federal 
Funding]])</f>
        <v>5486427.1009794623</v>
      </c>
      <c r="U382" s="121">
        <f>IFERROR(TableC[[#This Row],[State &amp; Local Funding]]/SUM(TableB[[#This Row],[K-12 Enrollment]:[Pre-K
Enrollment]]),"")</f>
        <v>14072.989078373845</v>
      </c>
      <c r="V382" s="121">
        <f>IFERROR(TableC[[#This Row],[Federal 
Funding]]/SUM(TableB[[#This Row],[K-12 Enrollment]:[Pre-K
Enrollment]]),"")</f>
        <v>1295.1540616246498</v>
      </c>
      <c r="W382" s="65">
        <f>IFERROR(CentralCostperPupil*SUM(TableB[[#This Row],[K-12 Enrollment]:[Pre-K
Enrollment]]),"")</f>
        <v>2382617.8447120818</v>
      </c>
      <c r="X382" s="65">
        <f t="shared" si="20"/>
        <v>7869044.9456915446</v>
      </c>
      <c r="Y382" s="131">
        <f>IFERROR(TableC[[#This Row],[Total School Allocation w/ Central District Costs]]/SUM(TableB[[#This Row],[K-12 Enrollment]:[Pre-K
Enrollment]]),"")</f>
        <v>22042.142705018334</v>
      </c>
    </row>
    <row r="383" spans="1:25" s="3" customFormat="1" ht="15" x14ac:dyDescent="0.3">
      <c r="A383" s="156" t="str">
        <f>IF(ISBLANK(TableB[[#This Row],[BEDS Code]]),"",TableB[[#This Row],[BEDS Code]])</f>
        <v>331700011548</v>
      </c>
      <c r="B383" s="134" t="str">
        <f>IF(ISBLANK(TableB[[#This Row],[School Name]]),"",TableB[[#This Row],[School Name]])</f>
        <v>Brooklyn School for Music &amp; Theatre</v>
      </c>
      <c r="C383" s="156" t="str">
        <f>IF(ISBLANK(TableB[[#This Row],[Local School Code]]),"",TableB[[#This Row],[Local School Code]])</f>
        <v>K548</v>
      </c>
      <c r="D383" s="132">
        <v>1691400</v>
      </c>
      <c r="E383" s="132">
        <v>1032778</v>
      </c>
      <c r="F383" s="65">
        <f>IFERROR(SUM(TableC[[#This Row],[Classroom Teachers]:[All Other Salaries]])*'Part-A'!$C$92,0)</f>
        <v>1658629.4181620972</v>
      </c>
      <c r="G383" s="16">
        <v>0</v>
      </c>
      <c r="H383" s="16">
        <v>180552</v>
      </c>
      <c r="I383" s="133">
        <f t="shared" si="18"/>
        <v>4563359.4181620972</v>
      </c>
      <c r="J383" s="132">
        <v>3341773.8166970108</v>
      </c>
      <c r="K383" s="132">
        <v>0</v>
      </c>
      <c r="L383" s="132">
        <v>554133.10386300622</v>
      </c>
      <c r="M383" s="132">
        <v>0</v>
      </c>
      <c r="N383" s="132">
        <v>460507.39552363742</v>
      </c>
      <c r="O383" s="132">
        <v>1800</v>
      </c>
      <c r="P383" s="132">
        <v>205145.1020784431</v>
      </c>
      <c r="Q383" s="133">
        <f t="shared" si="19"/>
        <v>4563359.4181620982</v>
      </c>
      <c r="R383" s="132">
        <v>4120058.4181620982</v>
      </c>
      <c r="S383" s="132">
        <v>443301</v>
      </c>
      <c r="T383" s="133">
        <f>SUM(TableC[[#This Row],[State &amp; Local Funding]:[Federal 
Funding]])</f>
        <v>4563359.4181620982</v>
      </c>
      <c r="U383" s="121">
        <f>IFERROR(TableC[[#This Row],[State &amp; Local Funding]]/SUM(TableB[[#This Row],[K-12 Enrollment]:[Pre-K
Enrollment]]),"")</f>
        <v>14820.35402216582</v>
      </c>
      <c r="V383" s="121">
        <f>IFERROR(TableC[[#This Row],[Federal 
Funding]]/SUM(TableB[[#This Row],[K-12 Enrollment]:[Pre-K
Enrollment]]),"")</f>
        <v>1594.6079136690648</v>
      </c>
      <c r="W383" s="65">
        <f>IFERROR(CentralCostperPupil*SUM(TableB[[#This Row],[K-12 Enrollment]:[Pre-K
Enrollment]]),"")</f>
        <v>1855371.8790755146</v>
      </c>
      <c r="X383" s="65">
        <f t="shared" si="20"/>
        <v>6418731.2972376123</v>
      </c>
      <c r="Y383" s="131">
        <f>IFERROR(TableC[[#This Row],[Total School Allocation w/ Central District Costs]]/SUM(TableB[[#This Row],[K-12 Enrollment]:[Pre-K
Enrollment]]),"")</f>
        <v>23088.961500854719</v>
      </c>
    </row>
    <row r="384" spans="1:25" s="3" customFormat="1" ht="15" x14ac:dyDescent="0.3">
      <c r="A384" s="156" t="str">
        <f>IF(ISBLANK(TableB[[#This Row],[BEDS Code]]),"",TableB[[#This Row],[BEDS Code]])</f>
        <v>333200011549</v>
      </c>
      <c r="B384" s="134" t="str">
        <f>IF(ISBLANK(TableB[[#This Row],[School Name]]),"",TableB[[#This Row],[School Name]])</f>
        <v>The Brooklyn School for Social Justice</v>
      </c>
      <c r="C384" s="156" t="str">
        <f>IF(ISBLANK(TableB[[#This Row],[Local School Code]]),"",TableB[[#This Row],[Local School Code]])</f>
        <v>K549</v>
      </c>
      <c r="D384" s="132">
        <v>2292719</v>
      </c>
      <c r="E384" s="132">
        <v>1720750</v>
      </c>
      <c r="F384" s="65">
        <f>IFERROR(SUM(TableC[[#This Row],[Classroom Teachers]:[All Other Salaries]])*'Part-A'!$C$92,0)</f>
        <v>2443620.7003659871</v>
      </c>
      <c r="G384" s="16">
        <v>0</v>
      </c>
      <c r="H384" s="16">
        <v>271234</v>
      </c>
      <c r="I384" s="133">
        <f t="shared" si="18"/>
        <v>6728323.7003659867</v>
      </c>
      <c r="J384" s="132">
        <v>4454146.311105812</v>
      </c>
      <c r="K384" s="132">
        <v>0</v>
      </c>
      <c r="L384" s="132">
        <v>1114362.1593515731</v>
      </c>
      <c r="M384" s="132">
        <v>0</v>
      </c>
      <c r="N384" s="132">
        <v>678370.49644083902</v>
      </c>
      <c r="O384" s="132">
        <v>2162</v>
      </c>
      <c r="P384" s="132">
        <v>479282.73346776282</v>
      </c>
      <c r="Q384" s="133">
        <f t="shared" si="19"/>
        <v>6728323.7003659867</v>
      </c>
      <c r="R384" s="132">
        <v>6174029.7003659867</v>
      </c>
      <c r="S384" s="132">
        <v>554294</v>
      </c>
      <c r="T384" s="133">
        <f>SUM(TableC[[#This Row],[State &amp; Local Funding]:[Federal 
Funding]])</f>
        <v>6728323.7003659867</v>
      </c>
      <c r="U384" s="121">
        <f>IFERROR(TableC[[#This Row],[State &amp; Local Funding]]/SUM(TableB[[#This Row],[K-12 Enrollment]:[Pre-K
Enrollment]]),"")</f>
        <v>18212.476992230047</v>
      </c>
      <c r="V384" s="121">
        <f>IFERROR(TableC[[#This Row],[Federal 
Funding]]/SUM(TableB[[#This Row],[K-12 Enrollment]:[Pre-K
Enrollment]]),"")</f>
        <v>1635.085545722714</v>
      </c>
      <c r="W384" s="65">
        <f>IFERROR(CentralCostperPupil*SUM(TableB[[#This Row],[K-12 Enrollment]:[Pre-K
Enrollment]]),"")</f>
        <v>2262485.8525417247</v>
      </c>
      <c r="X384" s="65">
        <f t="shared" si="20"/>
        <v>8990809.5529077109</v>
      </c>
      <c r="Y384" s="131">
        <f>IFERROR(TableC[[#This Row],[Total School Allocation w/ Central District Costs]]/SUM(TableB[[#This Row],[K-12 Enrollment]:[Pre-K
Enrollment]]),"")</f>
        <v>26521.562102972599</v>
      </c>
    </row>
    <row r="385" spans="1:25" s="3" customFormat="1" ht="15" x14ac:dyDescent="0.3">
      <c r="A385" s="156" t="str">
        <f>IF(ISBLANK(TableB[[#This Row],[BEDS Code]]),"",TableB[[#This Row],[BEDS Code]])</f>
        <v>333200011552</v>
      </c>
      <c r="B385" s="134" t="str">
        <f>IF(ISBLANK(TableB[[#This Row],[School Name]]),"",TableB[[#This Row],[School Name]])</f>
        <v>The Academy of Urban Planning and Engineering</v>
      </c>
      <c r="C385" s="156" t="str">
        <f>IF(ISBLANK(TableB[[#This Row],[Local School Code]]),"",TableB[[#This Row],[Local School Code]])</f>
        <v>K552</v>
      </c>
      <c r="D385" s="132">
        <v>1726114</v>
      </c>
      <c r="E385" s="132">
        <v>1078982</v>
      </c>
      <c r="F385" s="65">
        <f>IFERROR(SUM(TableC[[#This Row],[Classroom Teachers]:[All Other Salaries]])*'Part-A'!$C$92,0)</f>
        <v>1707896.7477047483</v>
      </c>
      <c r="G385" s="16">
        <v>0</v>
      </c>
      <c r="H385" s="16">
        <v>195063</v>
      </c>
      <c r="I385" s="133">
        <f t="shared" si="18"/>
        <v>4708055.7477047481</v>
      </c>
      <c r="J385" s="132">
        <v>3226719.8819645364</v>
      </c>
      <c r="K385" s="132">
        <v>0</v>
      </c>
      <c r="L385" s="132">
        <v>713184.50996037025</v>
      </c>
      <c r="M385" s="132">
        <v>0</v>
      </c>
      <c r="N385" s="132">
        <v>466796.40975016583</v>
      </c>
      <c r="O385" s="132">
        <v>1215</v>
      </c>
      <c r="P385" s="132">
        <v>300139.94602967578</v>
      </c>
      <c r="Q385" s="133">
        <f t="shared" si="19"/>
        <v>4708055.7477047481</v>
      </c>
      <c r="R385" s="132">
        <v>4398379.7477047481</v>
      </c>
      <c r="S385" s="132">
        <v>309676</v>
      </c>
      <c r="T385" s="133">
        <f>SUM(TableC[[#This Row],[State &amp; Local Funding]:[Federal 
Funding]])</f>
        <v>4708055.7477047481</v>
      </c>
      <c r="U385" s="121">
        <f>IFERROR(TableC[[#This Row],[State &amp; Local Funding]]/SUM(TableB[[#This Row],[K-12 Enrollment]:[Pre-K
Enrollment]]),"")</f>
        <v>22214.039129821958</v>
      </c>
      <c r="V385" s="121">
        <f>IFERROR(TableC[[#This Row],[Federal 
Funding]]/SUM(TableB[[#This Row],[K-12 Enrollment]:[Pre-K
Enrollment]]),"")</f>
        <v>1564.0202020202021</v>
      </c>
      <c r="W385" s="65">
        <f>IFERROR(CentralCostperPupil*SUM(TableB[[#This Row],[K-12 Enrollment]:[Pre-K
Enrollment]]),"")</f>
        <v>1321451.9138739277</v>
      </c>
      <c r="X385" s="65">
        <f t="shared" si="20"/>
        <v>6029507.6615786757</v>
      </c>
      <c r="Y385" s="131">
        <f>IFERROR(TableC[[#This Row],[Total School Allocation w/ Central District Costs]]/SUM(TableB[[#This Row],[K-12 Enrollment]:[Pre-K
Enrollment]]),"")</f>
        <v>30452.058896862</v>
      </c>
    </row>
    <row r="386" spans="1:25" s="3" customFormat="1" ht="15" x14ac:dyDescent="0.3">
      <c r="A386" s="156" t="str">
        <f>IF(ISBLANK(TableB[[#This Row],[BEDS Code]]),"",TableB[[#This Row],[BEDS Code]])</f>
        <v>331300011553</v>
      </c>
      <c r="B386" s="134" t="str">
        <f>IF(ISBLANK(TableB[[#This Row],[School Name]]),"",TableB[[#This Row],[School Name]])</f>
        <v>Brooklyn Academy High School</v>
      </c>
      <c r="C386" s="156" t="str">
        <f>IF(ISBLANK(TableB[[#This Row],[Local School Code]]),"",TableB[[#This Row],[Local School Code]])</f>
        <v>K553</v>
      </c>
      <c r="D386" s="132">
        <v>1690164</v>
      </c>
      <c r="E386" s="132">
        <v>1302300</v>
      </c>
      <c r="F386" s="65">
        <f>IFERROR(SUM(TableC[[#This Row],[Classroom Teachers]:[All Other Salaries]])*'Part-A'!$C$92,0)</f>
        <v>1821976.6928559814</v>
      </c>
      <c r="G386" s="16">
        <v>0</v>
      </c>
      <c r="H386" s="16">
        <v>193293</v>
      </c>
      <c r="I386" s="133">
        <f t="shared" si="18"/>
        <v>5007733.6928559812</v>
      </c>
      <c r="J386" s="132">
        <v>3327496.9972909116</v>
      </c>
      <c r="K386" s="132">
        <v>0</v>
      </c>
      <c r="L386" s="132">
        <v>699618.64453236118</v>
      </c>
      <c r="M386" s="132">
        <v>0</v>
      </c>
      <c r="N386" s="132">
        <v>572733.0766112525</v>
      </c>
      <c r="O386" s="132">
        <v>1670</v>
      </c>
      <c r="P386" s="132">
        <v>406214.97442145611</v>
      </c>
      <c r="Q386" s="133">
        <f t="shared" si="19"/>
        <v>5007733.6928559821</v>
      </c>
      <c r="R386" s="132">
        <v>4798565.6928559821</v>
      </c>
      <c r="S386" s="132">
        <v>209168</v>
      </c>
      <c r="T386" s="133">
        <f>SUM(TableC[[#This Row],[State &amp; Local Funding]:[Federal 
Funding]])</f>
        <v>5007733.6928559821</v>
      </c>
      <c r="U386" s="121">
        <f>IFERROR(TableC[[#This Row],[State &amp; Local Funding]]/SUM(TableB[[#This Row],[K-12 Enrollment]:[Pre-K
Enrollment]]),"")</f>
        <v>20594.702544446274</v>
      </c>
      <c r="V386" s="121">
        <f>IFERROR(TableC[[#This Row],[Federal 
Funding]]/SUM(TableB[[#This Row],[K-12 Enrollment]:[Pre-K
Enrollment]]),"")</f>
        <v>897.71673819742489</v>
      </c>
      <c r="W386" s="65">
        <f>IFERROR(CentralCostperPupil*SUM(TableB[[#This Row],[K-12 Enrollment]:[Pre-K
Enrollment]]),"")</f>
        <v>1555041.898649622</v>
      </c>
      <c r="X386" s="65">
        <f t="shared" si="20"/>
        <v>6562775.5915056039</v>
      </c>
      <c r="Y386" s="131">
        <f>IFERROR(TableC[[#This Row],[Total School Allocation w/ Central District Costs]]/SUM(TableB[[#This Row],[K-12 Enrollment]:[Pre-K
Enrollment]]),"")</f>
        <v>28166.418847663535</v>
      </c>
    </row>
    <row r="387" spans="1:25" s="3" customFormat="1" ht="15" x14ac:dyDescent="0.3">
      <c r="A387" s="156" t="str">
        <f>IF(ISBLANK(TableB[[#This Row],[BEDS Code]]),"",TableB[[#This Row],[BEDS Code]])</f>
        <v>333200011554</v>
      </c>
      <c r="B387" s="134" t="str">
        <f>IF(ISBLANK(TableB[[#This Row],[School Name]]),"",TableB[[#This Row],[School Name]])</f>
        <v>All City Leadership Secondary School</v>
      </c>
      <c r="C387" s="156" t="str">
        <f>IF(ISBLANK(TableB[[#This Row],[Local School Code]]),"",TableB[[#This Row],[Local School Code]])</f>
        <v>K554</v>
      </c>
      <c r="D387" s="132">
        <v>1679714</v>
      </c>
      <c r="E387" s="132">
        <v>1142700</v>
      </c>
      <c r="F387" s="65">
        <f>IFERROR(SUM(TableC[[#This Row],[Classroom Teachers]:[All Other Salaries]])*'Part-A'!$C$92,0)</f>
        <v>1718440.8987344282</v>
      </c>
      <c r="G387" s="16">
        <v>0</v>
      </c>
      <c r="H387" s="16">
        <v>377630</v>
      </c>
      <c r="I387" s="133">
        <f t="shared" si="18"/>
        <v>4918484.898734428</v>
      </c>
      <c r="J387" s="132">
        <v>3837463.5269835563</v>
      </c>
      <c r="K387" s="132">
        <v>0</v>
      </c>
      <c r="L387" s="132">
        <v>219121.22553350887</v>
      </c>
      <c r="M387" s="132">
        <v>0</v>
      </c>
      <c r="N387" s="132">
        <v>746198.21472587611</v>
      </c>
      <c r="O387" s="132">
        <v>2704</v>
      </c>
      <c r="P387" s="132">
        <v>112997.93149148657</v>
      </c>
      <c r="Q387" s="133">
        <f t="shared" si="19"/>
        <v>4918484.898734428</v>
      </c>
      <c r="R387" s="132">
        <v>4579243.898734428</v>
      </c>
      <c r="S387" s="132">
        <v>339241</v>
      </c>
      <c r="T387" s="133">
        <f>SUM(TableC[[#This Row],[State &amp; Local Funding]:[Federal 
Funding]])</f>
        <v>4918484.898734428</v>
      </c>
      <c r="U387" s="121">
        <f>IFERROR(TableC[[#This Row],[State &amp; Local Funding]]/SUM(TableB[[#This Row],[K-12 Enrollment]:[Pre-K
Enrollment]]),"")</f>
        <v>10244.393509472993</v>
      </c>
      <c r="V387" s="121">
        <f>IFERROR(TableC[[#This Row],[Federal 
Funding]]/SUM(TableB[[#This Row],[K-12 Enrollment]:[Pre-K
Enrollment]]),"")</f>
        <v>758.92841163310959</v>
      </c>
      <c r="W387" s="65">
        <f>IFERROR(CentralCostperPupil*SUM(TableB[[#This Row],[K-12 Enrollment]:[Pre-K
Enrollment]]),"")</f>
        <v>2983277.8055638671</v>
      </c>
      <c r="X387" s="65">
        <f t="shared" si="20"/>
        <v>7901762.7042982951</v>
      </c>
      <c r="Y387" s="131">
        <f>IFERROR(TableC[[#This Row],[Total School Allocation w/ Central District Costs]]/SUM(TableB[[#This Row],[K-12 Enrollment]:[Pre-K
Enrollment]]),"")</f>
        <v>17677.32148612594</v>
      </c>
    </row>
    <row r="388" spans="1:25" s="3" customFormat="1" ht="15" x14ac:dyDescent="0.3">
      <c r="A388" s="156" t="str">
        <f>IF(ISBLANK(TableB[[#This Row],[BEDS Code]]),"",TableB[[#This Row],[BEDS Code]])</f>
        <v>332200011555</v>
      </c>
      <c r="B388" s="134" t="str">
        <f>IF(ISBLANK(TableB[[#This Row],[School Name]]),"",TableB[[#This Row],[School Name]])</f>
        <v>Brooklyn College Academy</v>
      </c>
      <c r="C388" s="156" t="str">
        <f>IF(ISBLANK(TableB[[#This Row],[Local School Code]]),"",TableB[[#This Row],[Local School Code]])</f>
        <v>K555</v>
      </c>
      <c r="D388" s="132">
        <v>2685153</v>
      </c>
      <c r="E388" s="132">
        <v>1489521</v>
      </c>
      <c r="F388" s="65">
        <f>IFERROR(SUM(TableC[[#This Row],[Classroom Teachers]:[All Other Salaries]])*'Part-A'!$C$92,0)</f>
        <v>2541771.1719412003</v>
      </c>
      <c r="G388" s="16">
        <v>0</v>
      </c>
      <c r="H388" s="16">
        <v>110045</v>
      </c>
      <c r="I388" s="133">
        <f t="shared" si="18"/>
        <v>6826490.1719412003</v>
      </c>
      <c r="J388" s="132">
        <v>4133612.4058161913</v>
      </c>
      <c r="K388" s="132">
        <v>0</v>
      </c>
      <c r="L388" s="132">
        <v>1175770.5461544285</v>
      </c>
      <c r="M388" s="132">
        <v>0</v>
      </c>
      <c r="N388" s="132">
        <v>907892.96960149193</v>
      </c>
      <c r="O388" s="132">
        <v>4000</v>
      </c>
      <c r="P388" s="132">
        <v>605214.25036908861</v>
      </c>
      <c r="Q388" s="133">
        <f t="shared" si="19"/>
        <v>6826490.1719412003</v>
      </c>
      <c r="R388" s="132">
        <v>6799817.1719412003</v>
      </c>
      <c r="S388" s="132">
        <v>26673</v>
      </c>
      <c r="T388" s="133">
        <f>SUM(TableC[[#This Row],[State &amp; Local Funding]:[Federal 
Funding]])</f>
        <v>6826490.1719412003</v>
      </c>
      <c r="U388" s="121">
        <f>IFERROR(TableC[[#This Row],[State &amp; Local Funding]]/SUM(TableB[[#This Row],[K-12 Enrollment]:[Pre-K
Enrollment]]),"")</f>
        <v>10793.360590382857</v>
      </c>
      <c r="V388" s="121">
        <f>IFERROR(TableC[[#This Row],[Federal 
Funding]]/SUM(TableB[[#This Row],[K-12 Enrollment]:[Pre-K
Enrollment]]),"")</f>
        <v>42.338095238095235</v>
      </c>
      <c r="W388" s="65">
        <f>IFERROR(CentralCostperPupil*SUM(TableB[[#This Row],[K-12 Enrollment]:[Pre-K
Enrollment]]),"")</f>
        <v>4204619.7259624973</v>
      </c>
      <c r="X388" s="65">
        <f t="shared" si="20"/>
        <v>11031109.897903698</v>
      </c>
      <c r="Y388" s="131">
        <f>IFERROR(TableC[[#This Row],[Total School Allocation w/ Central District Costs]]/SUM(TableB[[#This Row],[K-12 Enrollment]:[Pre-K
Enrollment]]),"")</f>
        <v>17509.698250640791</v>
      </c>
    </row>
    <row r="389" spans="1:25" s="3" customFormat="1" ht="15" x14ac:dyDescent="0.3">
      <c r="A389" s="156" t="str">
        <f>IF(ISBLANK(TableB[[#This Row],[BEDS Code]]),"",TableB[[#This Row],[BEDS Code]])</f>
        <v>333200011556</v>
      </c>
      <c r="B389" s="134" t="str">
        <f>IF(ISBLANK(TableB[[#This Row],[School Name]]),"",TableB[[#This Row],[School Name]])</f>
        <v>Bushwick Leaders High School for Academic Excellence</v>
      </c>
      <c r="C389" s="156" t="str">
        <f>IF(ISBLANK(TableB[[#This Row],[Local School Code]]),"",TableB[[#This Row],[Local School Code]])</f>
        <v>K556</v>
      </c>
      <c r="D389" s="132">
        <v>2195095</v>
      </c>
      <c r="E389" s="132">
        <v>1301720</v>
      </c>
      <c r="F389" s="65">
        <f>IFERROR(SUM(TableC[[#This Row],[Classroom Teachers]:[All Other Salaries]])*'Part-A'!$C$92,0)</f>
        <v>2129053.3250288689</v>
      </c>
      <c r="G389" s="16">
        <v>0</v>
      </c>
      <c r="H389" s="16">
        <v>77609</v>
      </c>
      <c r="I389" s="133">
        <f t="shared" si="18"/>
        <v>5703477.3250288684</v>
      </c>
      <c r="J389" s="132">
        <v>3503396.6242980328</v>
      </c>
      <c r="K389" s="132">
        <v>0</v>
      </c>
      <c r="L389" s="132">
        <v>1648608.2064598806</v>
      </c>
      <c r="M389" s="132">
        <v>0</v>
      </c>
      <c r="N389" s="132">
        <v>479108.97712689172</v>
      </c>
      <c r="O389" s="132">
        <v>1738</v>
      </c>
      <c r="P389" s="132">
        <v>70625.517144063182</v>
      </c>
      <c r="Q389" s="133">
        <f t="shared" si="19"/>
        <v>5703477.3250288684</v>
      </c>
      <c r="R389" s="132">
        <v>5321417.3250288684</v>
      </c>
      <c r="S389" s="132">
        <v>382060</v>
      </c>
      <c r="T389" s="133">
        <f>SUM(TableC[[#This Row],[State &amp; Local Funding]:[Federal 
Funding]])</f>
        <v>5703477.3250288684</v>
      </c>
      <c r="U389" s="121">
        <f>IFERROR(TableC[[#This Row],[State &amp; Local Funding]]/SUM(TableB[[#This Row],[K-12 Enrollment]:[Pre-K
Enrollment]]),"")</f>
        <v>19350.608454650432</v>
      </c>
      <c r="V389" s="121">
        <f>IFERROR(TableC[[#This Row],[Federal 
Funding]]/SUM(TableB[[#This Row],[K-12 Enrollment]:[Pre-K
Enrollment]]),"")</f>
        <v>1389.3090909090909</v>
      </c>
      <c r="W389" s="65">
        <f>IFERROR(CentralCostperPupil*SUM(TableB[[#This Row],[K-12 Enrollment]:[Pre-K
Enrollment]]),"")</f>
        <v>1835349.8803804552</v>
      </c>
      <c r="X389" s="65">
        <f t="shared" si="20"/>
        <v>7538827.2054093238</v>
      </c>
      <c r="Y389" s="131">
        <f>IFERROR(TableC[[#This Row],[Total School Allocation w/ Central District Costs]]/SUM(TableB[[#This Row],[K-12 Enrollment]:[Pre-K
Enrollment]]),"")</f>
        <v>27413.917110579358</v>
      </c>
    </row>
    <row r="390" spans="1:25" s="3" customFormat="1" ht="15" x14ac:dyDescent="0.3">
      <c r="A390" s="156" t="str">
        <f>IF(ISBLANK(TableB[[#This Row],[BEDS Code]]),"",TableB[[#This Row],[BEDS Code]])</f>
        <v>331900010557</v>
      </c>
      <c r="B390" s="134" t="str">
        <f>IF(ISBLANK(TableB[[#This Row],[School Name]]),"",TableB[[#This Row],[School Name]])</f>
        <v>Brooklyn Gardens Elementary School</v>
      </c>
      <c r="C390" s="156" t="str">
        <f>IF(ISBLANK(TableB[[#This Row],[Local School Code]]),"",TableB[[#This Row],[Local School Code]])</f>
        <v>K557</v>
      </c>
      <c r="D390" s="132">
        <v>2186252</v>
      </c>
      <c r="E390" s="132">
        <v>1344804</v>
      </c>
      <c r="F390" s="65">
        <f>IFERROR(SUM(TableC[[#This Row],[Classroom Teachers]:[All Other Salaries]])*'Part-A'!$C$92,0)</f>
        <v>2149901.1293600425</v>
      </c>
      <c r="G390" s="16">
        <v>0</v>
      </c>
      <c r="H390" s="16">
        <v>121090</v>
      </c>
      <c r="I390" s="133">
        <f t="shared" si="18"/>
        <v>5802047.1293600425</v>
      </c>
      <c r="J390" s="132">
        <v>2939160.6757241646</v>
      </c>
      <c r="K390" s="132">
        <v>368501.74017499958</v>
      </c>
      <c r="L390" s="132">
        <v>1975893.0115483156</v>
      </c>
      <c r="M390" s="132">
        <v>56692.575411538397</v>
      </c>
      <c r="N390" s="132">
        <v>459986.12650102418</v>
      </c>
      <c r="O390" s="132">
        <v>1813</v>
      </c>
      <c r="P390" s="132">
        <v>0</v>
      </c>
      <c r="Q390" s="133">
        <f t="shared" si="19"/>
        <v>5802047.1293600416</v>
      </c>
      <c r="R390" s="132">
        <v>5301537.1293600416</v>
      </c>
      <c r="S390" s="132">
        <v>500510</v>
      </c>
      <c r="T390" s="133">
        <f>SUM(TableC[[#This Row],[State &amp; Local Funding]:[Federal 
Funding]])</f>
        <v>5802047.1293600416</v>
      </c>
      <c r="U390" s="121">
        <f>IFERROR(TableC[[#This Row],[State &amp; Local Funding]]/SUM(TableB[[#This Row],[K-12 Enrollment]:[Pre-K
Enrollment]]),"")</f>
        <v>16312.421936492436</v>
      </c>
      <c r="V390" s="121">
        <f>IFERROR(TableC[[#This Row],[Federal 
Funding]]/SUM(TableB[[#This Row],[K-12 Enrollment]:[Pre-K
Enrollment]]),"")</f>
        <v>1540.0307692307692</v>
      </c>
      <c r="W390" s="65">
        <f>IFERROR(CentralCostperPupil*SUM(TableB[[#This Row],[K-12 Enrollment]:[Pre-K
Enrollment]]),"")</f>
        <v>2169049.858631447</v>
      </c>
      <c r="X390" s="65">
        <f t="shared" si="20"/>
        <v>7971096.9879914885</v>
      </c>
      <c r="Y390" s="131">
        <f>IFERROR(TableC[[#This Row],[Total School Allocation w/ Central District Costs]]/SUM(TableB[[#This Row],[K-12 Enrollment]:[Pre-K
Enrollment]]),"")</f>
        <v>24526.452270743041</v>
      </c>
    </row>
    <row r="391" spans="1:25" s="3" customFormat="1" ht="15" x14ac:dyDescent="0.3">
      <c r="A391" s="156" t="str">
        <f>IF(ISBLANK(TableB[[#This Row],[BEDS Code]]),"",TableB[[#This Row],[BEDS Code]])</f>
        <v>331400011558</v>
      </c>
      <c r="B391" s="134" t="str">
        <f>IF(ISBLANK(TableB[[#This Row],[School Name]]),"",TableB[[#This Row],[School Name]])</f>
        <v>Williamsburg High School for Architecture and Design</v>
      </c>
      <c r="C391" s="156" t="str">
        <f>IF(ISBLANK(TableB[[#This Row],[Local School Code]]),"",TableB[[#This Row],[Local School Code]])</f>
        <v>K558</v>
      </c>
      <c r="D391" s="132">
        <v>2918952</v>
      </c>
      <c r="E391" s="132">
        <v>2222312</v>
      </c>
      <c r="F391" s="65">
        <f>IFERROR(SUM(TableC[[#This Row],[Classroom Teachers]:[All Other Salaries]])*'Part-A'!$C$92,0)</f>
        <v>3130284.3341873167</v>
      </c>
      <c r="G391" s="16">
        <v>0</v>
      </c>
      <c r="H391" s="16">
        <v>334776</v>
      </c>
      <c r="I391" s="133">
        <f t="shared" si="18"/>
        <v>8606324.3341873176</v>
      </c>
      <c r="J391" s="132">
        <v>5823067.1752217077</v>
      </c>
      <c r="K391" s="132">
        <v>0</v>
      </c>
      <c r="L391" s="132">
        <v>1313760.4313412057</v>
      </c>
      <c r="M391" s="132">
        <v>0</v>
      </c>
      <c r="N391" s="132">
        <v>1018046.4454387185</v>
      </c>
      <c r="O391" s="132">
        <v>3500</v>
      </c>
      <c r="P391" s="132">
        <v>447950.28218568553</v>
      </c>
      <c r="Q391" s="133">
        <f t="shared" si="19"/>
        <v>8606324.3341873176</v>
      </c>
      <c r="R391" s="132">
        <v>7839472.3341873176</v>
      </c>
      <c r="S391" s="132">
        <v>766852</v>
      </c>
      <c r="T391" s="133">
        <f>SUM(TableC[[#This Row],[State &amp; Local Funding]:[Federal 
Funding]])</f>
        <v>8606324.3341873176</v>
      </c>
      <c r="U391" s="121">
        <f>IFERROR(TableC[[#This Row],[State &amp; Local Funding]]/SUM(TableB[[#This Row],[K-12 Enrollment]:[Pre-K
Enrollment]]),"")</f>
        <v>13875.172272897908</v>
      </c>
      <c r="V391" s="121">
        <f>IFERROR(TableC[[#This Row],[Federal 
Funding]]/SUM(TableB[[#This Row],[K-12 Enrollment]:[Pre-K
Enrollment]]),"")</f>
        <v>1357.2601769911505</v>
      </c>
      <c r="W391" s="65">
        <f>IFERROR(CentralCostperPupil*SUM(TableB[[#This Row],[K-12 Enrollment]:[Pre-K
Enrollment]]),"")</f>
        <v>3770809.7542362078</v>
      </c>
      <c r="X391" s="65">
        <f t="shared" si="20"/>
        <v>12377134.088423526</v>
      </c>
      <c r="Y391" s="131">
        <f>IFERROR(TableC[[#This Row],[Total School Allocation w/ Central District Costs]]/SUM(TableB[[#This Row],[K-12 Enrollment]:[Pre-K
Enrollment]]),"")</f>
        <v>21906.432014908896</v>
      </c>
    </row>
    <row r="392" spans="1:25" s="3" customFormat="1" ht="15" x14ac:dyDescent="0.3">
      <c r="A392" s="156" t="str">
        <f>IF(ISBLANK(TableB[[#This Row],[BEDS Code]]),"",TableB[[#This Row],[BEDS Code]])</f>
        <v>332100011559</v>
      </c>
      <c r="B392" s="134" t="str">
        <f>IF(ISBLANK(TableB[[#This Row],[School Name]]),"",TableB[[#This Row],[School Name]])</f>
        <v>Life Academy High School for Film and Music</v>
      </c>
      <c r="C392" s="156" t="str">
        <f>IF(ISBLANK(TableB[[#This Row],[Local School Code]]),"",TableB[[#This Row],[Local School Code]])</f>
        <v>K559</v>
      </c>
      <c r="D392" s="132">
        <v>1801901</v>
      </c>
      <c r="E392" s="132">
        <v>950217</v>
      </c>
      <c r="F392" s="65">
        <f>IFERROR(SUM(TableC[[#This Row],[Classroom Teachers]:[All Other Salaries]])*'Part-A'!$C$92,0)</f>
        <v>1675640.8270874496</v>
      </c>
      <c r="G392" s="16">
        <v>0</v>
      </c>
      <c r="H392" s="16">
        <v>118146</v>
      </c>
      <c r="I392" s="133">
        <f t="shared" si="18"/>
        <v>4545904.8270874498</v>
      </c>
      <c r="J392" s="132">
        <v>3357633.9633745383</v>
      </c>
      <c r="K392" s="132">
        <v>0</v>
      </c>
      <c r="L392" s="132">
        <v>452202.48597200285</v>
      </c>
      <c r="M392" s="132">
        <v>0</v>
      </c>
      <c r="N392" s="132">
        <v>470195.92038220837</v>
      </c>
      <c r="O392" s="132">
        <v>1832</v>
      </c>
      <c r="P392" s="132">
        <v>264040.45735870011</v>
      </c>
      <c r="Q392" s="133">
        <f t="shared" si="19"/>
        <v>4545904.8270874498</v>
      </c>
      <c r="R392" s="132">
        <v>4305271.8270874498</v>
      </c>
      <c r="S392" s="132">
        <v>240633</v>
      </c>
      <c r="T392" s="133">
        <f>SUM(TableC[[#This Row],[State &amp; Local Funding]:[Federal 
Funding]])</f>
        <v>4545904.8270874498</v>
      </c>
      <c r="U392" s="121">
        <f>IFERROR(TableC[[#This Row],[State &amp; Local Funding]]/SUM(TableB[[#This Row],[K-12 Enrollment]:[Pre-K
Enrollment]]),"")</f>
        <v>14115.64533471295</v>
      </c>
      <c r="V392" s="121">
        <f>IFERROR(TableC[[#This Row],[Federal 
Funding]]/SUM(TableB[[#This Row],[K-12 Enrollment]:[Pre-K
Enrollment]]),"")</f>
        <v>788.96065573770488</v>
      </c>
      <c r="W392" s="65">
        <f>IFERROR(CentralCostperPupil*SUM(TableB[[#This Row],[K-12 Enrollment]:[Pre-K
Enrollment]]),"")</f>
        <v>2035569.8673310503</v>
      </c>
      <c r="X392" s="65">
        <f t="shared" si="20"/>
        <v>6581474.6944185002</v>
      </c>
      <c r="Y392" s="131">
        <f>IFERROR(TableC[[#This Row],[Total School Allocation w/ Central District Costs]]/SUM(TableB[[#This Row],[K-12 Enrollment]:[Pre-K
Enrollment]]),"")</f>
        <v>21578.605555470491</v>
      </c>
    </row>
    <row r="393" spans="1:25" s="3" customFormat="1" ht="15" x14ac:dyDescent="0.3">
      <c r="A393" s="156" t="str">
        <f>IF(ISBLANK(TableB[[#This Row],[BEDS Code]]),"",TableB[[#This Row],[BEDS Code]])</f>
        <v>331400011561</v>
      </c>
      <c r="B393" s="134" t="str">
        <f>IF(ISBLANK(TableB[[#This Row],[School Name]]),"",TableB[[#This Row],[School Name]])</f>
        <v>Williamsburg Preparatory School</v>
      </c>
      <c r="C393" s="156" t="str">
        <f>IF(ISBLANK(TableB[[#This Row],[Local School Code]]),"",TableB[[#This Row],[Local School Code]])</f>
        <v>K561</v>
      </c>
      <c r="D393" s="132">
        <v>3915872</v>
      </c>
      <c r="E393" s="132">
        <v>1375924</v>
      </c>
      <c r="F393" s="65">
        <f>IFERROR(SUM(TableC[[#This Row],[Classroom Teachers]:[All Other Salaries]])*'Part-A'!$C$92,0)</f>
        <v>3221936.4962614458</v>
      </c>
      <c r="G393" s="16">
        <v>0</v>
      </c>
      <c r="H393" s="16">
        <v>381725</v>
      </c>
      <c r="I393" s="133">
        <f t="shared" si="18"/>
        <v>8895457.4962614458</v>
      </c>
      <c r="J393" s="132">
        <v>6745140.5316873305</v>
      </c>
      <c r="K393" s="132">
        <v>0</v>
      </c>
      <c r="L393" s="132">
        <v>964991.23383773956</v>
      </c>
      <c r="M393" s="132">
        <v>0</v>
      </c>
      <c r="N393" s="132">
        <v>950574.28411046392</v>
      </c>
      <c r="O393" s="132">
        <v>4180</v>
      </c>
      <c r="P393" s="132">
        <v>230571.44662591166</v>
      </c>
      <c r="Q393" s="133">
        <f t="shared" si="19"/>
        <v>8895457.4962614458</v>
      </c>
      <c r="R393" s="132">
        <v>8355065.4962614458</v>
      </c>
      <c r="S393" s="132">
        <v>540392</v>
      </c>
      <c r="T393" s="133">
        <f>SUM(TableC[[#This Row],[State &amp; Local Funding]:[Federal 
Funding]])</f>
        <v>8895457.4962614458</v>
      </c>
      <c r="U393" s="121">
        <f>IFERROR(TableC[[#This Row],[State &amp; Local Funding]]/SUM(TableB[[#This Row],[K-12 Enrollment]:[Pre-K
Enrollment]]),"")</f>
        <v>12488.887139404254</v>
      </c>
      <c r="V393" s="121">
        <f>IFERROR(TableC[[#This Row],[Federal 
Funding]]/SUM(TableB[[#This Row],[K-12 Enrollment]:[Pre-K
Enrollment]]),"")</f>
        <v>807.76083707025407</v>
      </c>
      <c r="W393" s="65">
        <f>IFERROR(CentralCostperPupil*SUM(TableB[[#This Row],[K-12 Enrollment]:[Pre-K
Enrollment]]),"")</f>
        <v>4464905.7089982713</v>
      </c>
      <c r="X393" s="65">
        <f t="shared" si="20"/>
        <v>13360363.205259718</v>
      </c>
      <c r="Y393" s="131">
        <f>IFERROR(TableC[[#This Row],[Total School Allocation w/ Central District Costs]]/SUM(TableB[[#This Row],[K-12 Enrollment]:[Pre-K
Enrollment]]),"")</f>
        <v>19970.647541494345</v>
      </c>
    </row>
    <row r="394" spans="1:25" s="3" customFormat="1" ht="15" x14ac:dyDescent="0.3">
      <c r="A394" s="156" t="str">
        <f>IF(ISBLANK(TableB[[#This Row],[BEDS Code]]),"",TableB[[#This Row],[BEDS Code]])</f>
        <v>333200010562</v>
      </c>
      <c r="B394" s="134" t="str">
        <f>IF(ISBLANK(TableB[[#This Row],[School Name]]),"",TableB[[#This Row],[School Name]])</f>
        <v>Evergreen Middle School for Urban Exploration</v>
      </c>
      <c r="C394" s="156" t="str">
        <f>IF(ISBLANK(TableB[[#This Row],[Local School Code]]),"",TableB[[#This Row],[Local School Code]])</f>
        <v>K562</v>
      </c>
      <c r="D394" s="132">
        <v>2641150</v>
      </c>
      <c r="E394" s="132">
        <v>1239184</v>
      </c>
      <c r="F394" s="65">
        <f>IFERROR(SUM(TableC[[#This Row],[Classroom Teachers]:[All Other Salaries]])*'Part-A'!$C$92,0)</f>
        <v>2362560.7888671751</v>
      </c>
      <c r="G394" s="16">
        <v>0</v>
      </c>
      <c r="H394" s="16">
        <v>72105</v>
      </c>
      <c r="I394" s="133">
        <f t="shared" si="18"/>
        <v>6314999.7888671756</v>
      </c>
      <c r="J394" s="132">
        <v>4104900.3086230839</v>
      </c>
      <c r="K394" s="132">
        <v>0</v>
      </c>
      <c r="L394" s="132">
        <v>1467689.243092889</v>
      </c>
      <c r="M394" s="132">
        <v>0</v>
      </c>
      <c r="N394" s="132">
        <v>641436.01202067733</v>
      </c>
      <c r="O394" s="132">
        <v>2131</v>
      </c>
      <c r="P394" s="132">
        <v>98843.225130525519</v>
      </c>
      <c r="Q394" s="133">
        <f t="shared" si="19"/>
        <v>6314999.7888671756</v>
      </c>
      <c r="R394" s="132">
        <v>5989595.7888671756</v>
      </c>
      <c r="S394" s="132">
        <v>325404</v>
      </c>
      <c r="T394" s="133">
        <f>SUM(TableC[[#This Row],[State &amp; Local Funding]:[Federal 
Funding]])</f>
        <v>6314999.7888671756</v>
      </c>
      <c r="U394" s="121">
        <f>IFERROR(TableC[[#This Row],[State &amp; Local Funding]]/SUM(TableB[[#This Row],[K-12 Enrollment]:[Pre-K
Enrollment]]),"")</f>
        <v>17361.147214107754</v>
      </c>
      <c r="V394" s="121">
        <f>IFERROR(TableC[[#This Row],[Federal 
Funding]]/SUM(TableB[[#This Row],[K-12 Enrollment]:[Pre-K
Enrollment]]),"")</f>
        <v>943.2</v>
      </c>
      <c r="W394" s="65">
        <f>IFERROR(CentralCostperPupil*SUM(TableB[[#This Row],[K-12 Enrollment]:[Pre-K
Enrollment]]),"")</f>
        <v>2302529.8499318436</v>
      </c>
      <c r="X394" s="65">
        <f t="shared" si="20"/>
        <v>8617529.6387990192</v>
      </c>
      <c r="Y394" s="131">
        <f>IFERROR(TableC[[#This Row],[Total School Allocation w/ Central District Costs]]/SUM(TableB[[#This Row],[K-12 Enrollment]:[Pre-K
Enrollment]]),"")</f>
        <v>24978.346779127591</v>
      </c>
    </row>
    <row r="395" spans="1:25" s="3" customFormat="1" ht="15" x14ac:dyDescent="0.3">
      <c r="A395" s="156" t="str">
        <f>IF(ISBLANK(TableB[[#This Row],[BEDS Code]]),"",TableB[[#This Row],[BEDS Code]])</f>
        <v>331800011563</v>
      </c>
      <c r="B395" s="134" t="str">
        <f>IF(ISBLANK(TableB[[#This Row],[School Name]]),"",TableB[[#This Row],[School Name]])</f>
        <v>It Takes a Village Academy</v>
      </c>
      <c r="C395" s="156" t="str">
        <f>IF(ISBLANK(TableB[[#This Row],[Local School Code]]),"",TableB[[#This Row],[Local School Code]])</f>
        <v>K563</v>
      </c>
      <c r="D395" s="132">
        <v>4150405</v>
      </c>
      <c r="E395" s="132">
        <v>2297947</v>
      </c>
      <c r="F395" s="65">
        <f>IFERROR(SUM(TableC[[#This Row],[Classroom Teachers]:[All Other Salaries]])*'Part-A'!$C$92,0)</f>
        <v>3926111.4089697497</v>
      </c>
      <c r="G395" s="16">
        <v>0</v>
      </c>
      <c r="H395" s="16">
        <v>204609</v>
      </c>
      <c r="I395" s="133">
        <f t="shared" ref="I395:I458" si="21">SUM(D395:H395)</f>
        <v>10579072.408969749</v>
      </c>
      <c r="J395" s="132">
        <v>7972081.6328077484</v>
      </c>
      <c r="K395" s="132">
        <v>0</v>
      </c>
      <c r="L395" s="132">
        <v>1146174.0494260539</v>
      </c>
      <c r="M395" s="132">
        <v>0</v>
      </c>
      <c r="N395" s="132">
        <v>918799.39770116855</v>
      </c>
      <c r="O395" s="132">
        <v>4486</v>
      </c>
      <c r="P395" s="132">
        <v>537531.32903477747</v>
      </c>
      <c r="Q395" s="133">
        <f t="shared" ref="Q395:Q458" si="22">SUM(J395:P395)</f>
        <v>10579072.408969749</v>
      </c>
      <c r="R395" s="132">
        <v>9806179.4089697488</v>
      </c>
      <c r="S395" s="132">
        <v>772893</v>
      </c>
      <c r="T395" s="133">
        <f>SUM(TableC[[#This Row],[State &amp; Local Funding]:[Federal 
Funding]])</f>
        <v>10579072.408969749</v>
      </c>
      <c r="U395" s="121">
        <f>IFERROR(TableC[[#This Row],[State &amp; Local Funding]]/SUM(TableB[[#This Row],[K-12 Enrollment]:[Pre-K
Enrollment]]),"")</f>
        <v>13581.965940401315</v>
      </c>
      <c r="V395" s="121">
        <f>IFERROR(TableC[[#This Row],[Federal 
Funding]]/SUM(TableB[[#This Row],[K-12 Enrollment]:[Pre-K
Enrollment]]),"")</f>
        <v>1070.4889196675899</v>
      </c>
      <c r="W395" s="65">
        <f>IFERROR(CentralCostperPupil*SUM(TableB[[#This Row],[K-12 Enrollment]:[Pre-K
Enrollment]]),"")</f>
        <v>4818627.6859443225</v>
      </c>
      <c r="X395" s="65">
        <f t="shared" ref="X395:X458" si="23">SUM(Q395,W395)</f>
        <v>15397700.094914071</v>
      </c>
      <c r="Y395" s="131">
        <f>IFERROR(TableC[[#This Row],[Total School Allocation w/ Central District Costs]]/SUM(TableB[[#This Row],[K-12 Enrollment]:[Pre-K
Enrollment]]),"")</f>
        <v>21326.454425088741</v>
      </c>
    </row>
    <row r="396" spans="1:25" s="3" customFormat="1" ht="15" x14ac:dyDescent="0.3">
      <c r="A396" s="156" t="str">
        <f>IF(ISBLANK(TableB[[#This Row],[BEDS Code]]),"",TableB[[#This Row],[BEDS Code]])</f>
        <v>333200010564</v>
      </c>
      <c r="B396" s="134" t="str">
        <f>IF(ISBLANK(TableB[[#This Row],[School Name]]),"",TableB[[#This Row],[School Name]])</f>
        <v>Bushwick Community High School</v>
      </c>
      <c r="C396" s="156" t="str">
        <f>IF(ISBLANK(TableB[[#This Row],[Local School Code]]),"",TableB[[#This Row],[Local School Code]])</f>
        <v>K564</v>
      </c>
      <c r="D396" s="132">
        <v>1292819</v>
      </c>
      <c r="E396" s="132">
        <v>1586279</v>
      </c>
      <c r="F396" s="65">
        <f>IFERROR(SUM(TableC[[#This Row],[Classroom Teachers]:[All Other Salaries]])*'Part-A'!$C$92,0)</f>
        <v>1752953.236011618</v>
      </c>
      <c r="G396" s="16">
        <v>0</v>
      </c>
      <c r="H396" s="16">
        <v>268095</v>
      </c>
      <c r="I396" s="133">
        <f t="shared" si="21"/>
        <v>4900146.2360116178</v>
      </c>
      <c r="J396" s="132">
        <v>2866741.678080434</v>
      </c>
      <c r="K396" s="132">
        <v>0</v>
      </c>
      <c r="L396" s="132">
        <v>695374.4850210842</v>
      </c>
      <c r="M396" s="132">
        <v>0</v>
      </c>
      <c r="N396" s="132">
        <v>945393.77098449273</v>
      </c>
      <c r="O396" s="132">
        <v>1551</v>
      </c>
      <c r="P396" s="132">
        <v>391085.30192560732</v>
      </c>
      <c r="Q396" s="133">
        <f t="shared" si="22"/>
        <v>4900146.2360116178</v>
      </c>
      <c r="R396" s="132">
        <v>4702126.2360116178</v>
      </c>
      <c r="S396" s="132">
        <v>198020</v>
      </c>
      <c r="T396" s="133">
        <f>SUM(TableC[[#This Row],[State &amp; Local Funding]:[Federal 
Funding]])</f>
        <v>4900146.2360116178</v>
      </c>
      <c r="U396" s="121">
        <f>IFERROR(TableC[[#This Row],[State &amp; Local Funding]]/SUM(TableB[[#This Row],[K-12 Enrollment]:[Pre-K
Enrollment]]),"")</f>
        <v>18733.570661400867</v>
      </c>
      <c r="V396" s="121">
        <f>IFERROR(TableC[[#This Row],[Federal 
Funding]]/SUM(TableB[[#This Row],[K-12 Enrollment]:[Pre-K
Enrollment]]),"")</f>
        <v>788.92430278884467</v>
      </c>
      <c r="W396" s="65">
        <f>IFERROR(CentralCostperPupil*SUM(TableB[[#This Row],[K-12 Enrollment]:[Pre-K
Enrollment]]),"")</f>
        <v>1675173.8908199791</v>
      </c>
      <c r="X396" s="65">
        <f t="shared" si="23"/>
        <v>6575320.1268315967</v>
      </c>
      <c r="Y396" s="131">
        <f>IFERROR(TableC[[#This Row],[Total School Allocation w/ Central District Costs]]/SUM(TableB[[#This Row],[K-12 Enrollment]:[Pre-K
Enrollment]]),"")</f>
        <v>26196.494529209547</v>
      </c>
    </row>
    <row r="397" spans="1:25" s="3" customFormat="1" ht="15" x14ac:dyDescent="0.3">
      <c r="A397" s="156" t="str">
        <f>IF(ISBLANK(TableB[[#This Row],[BEDS Code]]),"",TableB[[#This Row],[BEDS Code]])</f>
        <v>331800011566</v>
      </c>
      <c r="B397" s="134" t="str">
        <f>IF(ISBLANK(TableB[[#This Row],[School Name]]),"",TableB[[#This Row],[School Name]])</f>
        <v>Brooklyn Generation School</v>
      </c>
      <c r="C397" s="156" t="str">
        <f>IF(ISBLANK(TableB[[#This Row],[Local School Code]]),"",TableB[[#This Row],[Local School Code]])</f>
        <v>K566</v>
      </c>
      <c r="D397" s="132">
        <v>1771740</v>
      </c>
      <c r="E397" s="132">
        <v>1013088</v>
      </c>
      <c r="F397" s="65">
        <f>IFERROR(SUM(TableC[[#This Row],[Classroom Teachers]:[All Other Salaries]])*'Part-A'!$C$92,0)</f>
        <v>1695556.4744012749</v>
      </c>
      <c r="G397" s="16">
        <v>0</v>
      </c>
      <c r="H397" s="16">
        <v>123656</v>
      </c>
      <c r="I397" s="133">
        <f t="shared" si="21"/>
        <v>4604040.4744012747</v>
      </c>
      <c r="J397" s="132">
        <v>3186043.3152135005</v>
      </c>
      <c r="K397" s="132">
        <v>0</v>
      </c>
      <c r="L397" s="132">
        <v>977805.76397698198</v>
      </c>
      <c r="M397" s="132">
        <v>0</v>
      </c>
      <c r="N397" s="132">
        <v>279353.53932546836</v>
      </c>
      <c r="O397" s="132">
        <v>1196</v>
      </c>
      <c r="P397" s="132">
        <v>159641.8558853241</v>
      </c>
      <c r="Q397" s="133">
        <f t="shared" si="22"/>
        <v>4604040.4744012747</v>
      </c>
      <c r="R397" s="132">
        <v>4274645.4744012747</v>
      </c>
      <c r="S397" s="132">
        <v>329395</v>
      </c>
      <c r="T397" s="133">
        <f>SUM(TableC[[#This Row],[State &amp; Local Funding]:[Federal 
Funding]])</f>
        <v>4604040.4744012747</v>
      </c>
      <c r="U397" s="121">
        <f>IFERROR(TableC[[#This Row],[State &amp; Local Funding]]/SUM(TableB[[#This Row],[K-12 Enrollment]:[Pre-K
Enrollment]]),"")</f>
        <v>24287.75837727997</v>
      </c>
      <c r="V397" s="121">
        <f>IFERROR(TableC[[#This Row],[Federal 
Funding]]/SUM(TableB[[#This Row],[K-12 Enrollment]:[Pre-K
Enrollment]]),"")</f>
        <v>1871.5625</v>
      </c>
      <c r="W397" s="65">
        <f>IFERROR(CentralCostperPupil*SUM(TableB[[#This Row],[K-12 Enrollment]:[Pre-K
Enrollment]]),"")</f>
        <v>1174623.9234434913</v>
      </c>
      <c r="X397" s="65">
        <f t="shared" si="23"/>
        <v>5778664.3978447663</v>
      </c>
      <c r="Y397" s="131">
        <f>IFERROR(TableC[[#This Row],[Total School Allocation w/ Central District Costs]]/SUM(TableB[[#This Row],[K-12 Enrollment]:[Pre-K
Enrollment]]),"")</f>
        <v>32833.32044229981</v>
      </c>
    </row>
    <row r="398" spans="1:25" s="3" customFormat="1" ht="15" x14ac:dyDescent="0.3">
      <c r="A398" s="156" t="str">
        <f>IF(ISBLANK(TableB[[#This Row],[BEDS Code]]),"",TableB[[#This Row],[BEDS Code]])</f>
        <v>331800011567</v>
      </c>
      <c r="B398" s="134" t="str">
        <f>IF(ISBLANK(TableB[[#This Row],[School Name]]),"",TableB[[#This Row],[School Name]])</f>
        <v>Brooklyn Theatre Arts High School</v>
      </c>
      <c r="C398" s="156" t="str">
        <f>IF(ISBLANK(TableB[[#This Row],[Local School Code]]),"",TableB[[#This Row],[Local School Code]])</f>
        <v>K567</v>
      </c>
      <c r="D398" s="132">
        <v>1563210</v>
      </c>
      <c r="E398" s="132">
        <v>1352729</v>
      </c>
      <c r="F398" s="65">
        <f>IFERROR(SUM(TableC[[#This Row],[Classroom Teachers]:[All Other Salaries]])*'Part-A'!$C$92,0)</f>
        <v>1775384.0633637623</v>
      </c>
      <c r="G398" s="16">
        <v>0</v>
      </c>
      <c r="H398" s="16">
        <v>103196</v>
      </c>
      <c r="I398" s="133">
        <f t="shared" si="21"/>
        <v>4794519.0633637626</v>
      </c>
      <c r="J398" s="132">
        <v>3405024.563343782</v>
      </c>
      <c r="K398" s="132">
        <v>0</v>
      </c>
      <c r="L398" s="132">
        <v>420567.56994840922</v>
      </c>
      <c r="M398" s="132">
        <v>0</v>
      </c>
      <c r="N398" s="132">
        <v>688630.16482727323</v>
      </c>
      <c r="O398" s="132">
        <v>2174</v>
      </c>
      <c r="P398" s="132">
        <v>278122.76524429821</v>
      </c>
      <c r="Q398" s="133">
        <f t="shared" si="22"/>
        <v>4794519.0633637635</v>
      </c>
      <c r="R398" s="132">
        <v>4482909.0633637635</v>
      </c>
      <c r="S398" s="132">
        <v>311610</v>
      </c>
      <c r="T398" s="133">
        <f>SUM(TableC[[#This Row],[State &amp; Local Funding]:[Federal 
Funding]])</f>
        <v>4794519.0633637635</v>
      </c>
      <c r="U398" s="121">
        <f>IFERROR(TableC[[#This Row],[State &amp; Local Funding]]/SUM(TableB[[#This Row],[K-12 Enrollment]:[Pre-K
Enrollment]]),"")</f>
        <v>12808.311609610753</v>
      </c>
      <c r="V398" s="121">
        <f>IFERROR(TableC[[#This Row],[Federal 
Funding]]/SUM(TableB[[#This Row],[K-12 Enrollment]:[Pre-K
Enrollment]]),"")</f>
        <v>890.31428571428569</v>
      </c>
      <c r="W398" s="65">
        <f>IFERROR(CentralCostperPupil*SUM(TableB[[#This Row],[K-12 Enrollment]:[Pre-K
Enrollment]]),"")</f>
        <v>2335899.8477569432</v>
      </c>
      <c r="X398" s="65">
        <f t="shared" si="23"/>
        <v>7130418.9111207072</v>
      </c>
      <c r="Y398" s="131">
        <f>IFERROR(TableC[[#This Row],[Total School Allocation w/ Central District Costs]]/SUM(TableB[[#This Row],[K-12 Enrollment]:[Pre-K
Enrollment]]),"")</f>
        <v>20372.625460344876</v>
      </c>
    </row>
    <row r="399" spans="1:25" s="3" customFormat="1" ht="15" x14ac:dyDescent="0.3">
      <c r="A399" s="156" t="str">
        <f>IF(ISBLANK(TableB[[#This Row],[BEDS Code]]),"",TableB[[#This Row],[BEDS Code]])</f>
        <v>331700011568</v>
      </c>
      <c r="B399" s="134" t="str">
        <f>IF(ISBLANK(TableB[[#This Row],[School Name]]),"",TableB[[#This Row],[School Name]])</f>
        <v>Brownsville Academy High School</v>
      </c>
      <c r="C399" s="156" t="str">
        <f>IF(ISBLANK(TableB[[#This Row],[Local School Code]]),"",TableB[[#This Row],[Local School Code]])</f>
        <v>K568</v>
      </c>
      <c r="D399" s="132">
        <v>648795</v>
      </c>
      <c r="E399" s="132">
        <v>899133</v>
      </c>
      <c r="F399" s="65">
        <f>IFERROR(SUM(TableC[[#This Row],[Classroom Teachers]:[All Other Salaries]])*'Part-A'!$C$92,0)</f>
        <v>942463.71492494934</v>
      </c>
      <c r="G399" s="16">
        <v>0</v>
      </c>
      <c r="H399" s="16">
        <v>17951</v>
      </c>
      <c r="I399" s="133">
        <f t="shared" si="21"/>
        <v>2508342.7149249492</v>
      </c>
      <c r="J399" s="132">
        <v>1428238.5800884638</v>
      </c>
      <c r="K399" s="132">
        <v>0</v>
      </c>
      <c r="L399" s="132">
        <v>294962.6506137207</v>
      </c>
      <c r="M399" s="132">
        <v>0</v>
      </c>
      <c r="N399" s="132">
        <v>498613.12638967088</v>
      </c>
      <c r="O399" s="132">
        <v>667</v>
      </c>
      <c r="P399" s="132">
        <v>285861.35783309367</v>
      </c>
      <c r="Q399" s="133">
        <f t="shared" si="22"/>
        <v>2508342.7149249488</v>
      </c>
      <c r="R399" s="132">
        <v>2404505.7149249488</v>
      </c>
      <c r="S399" s="132">
        <v>103837</v>
      </c>
      <c r="T399" s="133">
        <f>SUM(TableC[[#This Row],[State &amp; Local Funding]:[Federal 
Funding]])</f>
        <v>2508342.7149249488</v>
      </c>
      <c r="U399" s="121">
        <f>IFERROR(TableC[[#This Row],[State &amp; Local Funding]]/SUM(TableB[[#This Row],[K-12 Enrollment]:[Pre-K
Enrollment]]),"")</f>
        <v>25854.900160483321</v>
      </c>
      <c r="V399" s="121">
        <f>IFERROR(TableC[[#This Row],[Federal 
Funding]]/SUM(TableB[[#This Row],[K-12 Enrollment]:[Pre-K
Enrollment]]),"")</f>
        <v>1116.5268817204301</v>
      </c>
      <c r="W399" s="65">
        <f>IFERROR(CentralCostperPupil*SUM(TableB[[#This Row],[K-12 Enrollment]:[Pre-K
Enrollment]]),"")</f>
        <v>620681.95954684482</v>
      </c>
      <c r="X399" s="65">
        <f t="shared" si="23"/>
        <v>3129024.6744717937</v>
      </c>
      <c r="Y399" s="131">
        <f>IFERROR(TableC[[#This Row],[Total School Allocation w/ Central District Costs]]/SUM(TableB[[#This Row],[K-12 Enrollment]:[Pre-K
Enrollment]]),"")</f>
        <v>33645.426607223591</v>
      </c>
    </row>
    <row r="400" spans="1:25" s="3" customFormat="1" ht="15" x14ac:dyDescent="0.3">
      <c r="A400" s="156" t="str">
        <f>IF(ISBLANK(TableB[[#This Row],[BEDS Code]]),"",TableB[[#This Row],[BEDS Code]])</f>
        <v>331800011569</v>
      </c>
      <c r="B400" s="134" t="str">
        <f>IF(ISBLANK(TableB[[#This Row],[School Name]]),"",TableB[[#This Row],[School Name]])</f>
        <v>Kurt Hahn Expeditionary Learning School</v>
      </c>
      <c r="C400" s="156" t="str">
        <f>IF(ISBLANK(TableB[[#This Row],[Local School Code]]),"",TableB[[#This Row],[Local School Code]])</f>
        <v>K569</v>
      </c>
      <c r="D400" s="132">
        <v>2291575</v>
      </c>
      <c r="E400" s="132">
        <v>1177669</v>
      </c>
      <c r="F400" s="65">
        <f>IFERROR(SUM(TableC[[#This Row],[Classroom Teachers]:[All Other Salaries]])*'Part-A'!$C$92,0)</f>
        <v>2112266.5836014925</v>
      </c>
      <c r="G400" s="16">
        <v>0</v>
      </c>
      <c r="H400" s="16">
        <v>141321</v>
      </c>
      <c r="I400" s="133">
        <f t="shared" si="21"/>
        <v>5722831.5836014925</v>
      </c>
      <c r="J400" s="132">
        <v>3674199.1425020006</v>
      </c>
      <c r="K400" s="132">
        <v>0</v>
      </c>
      <c r="L400" s="132">
        <v>1265341.9398734719</v>
      </c>
      <c r="M400" s="132">
        <v>0</v>
      </c>
      <c r="N400" s="132">
        <v>478053.5682416007</v>
      </c>
      <c r="O400" s="132">
        <v>2156</v>
      </c>
      <c r="P400" s="132">
        <v>303080.93298441963</v>
      </c>
      <c r="Q400" s="133">
        <f t="shared" si="22"/>
        <v>5722831.5836014934</v>
      </c>
      <c r="R400" s="132">
        <v>5400647.5836014934</v>
      </c>
      <c r="S400" s="132">
        <v>322184</v>
      </c>
      <c r="T400" s="133">
        <f>SUM(TableC[[#This Row],[State &amp; Local Funding]:[Federal 
Funding]])</f>
        <v>5722831.5836014934</v>
      </c>
      <c r="U400" s="121">
        <f>IFERROR(TableC[[#This Row],[State &amp; Local Funding]]/SUM(TableB[[#This Row],[K-12 Enrollment]:[Pre-K
Enrollment]]),"")</f>
        <v>15430.421667432838</v>
      </c>
      <c r="V400" s="121">
        <f>IFERROR(TableC[[#This Row],[Federal 
Funding]]/SUM(TableB[[#This Row],[K-12 Enrollment]:[Pre-K
Enrollment]]),"")</f>
        <v>920.52571428571423</v>
      </c>
      <c r="W400" s="65">
        <f>IFERROR(CentralCostperPupil*SUM(TableB[[#This Row],[K-12 Enrollment]:[Pre-K
Enrollment]]),"")</f>
        <v>2335899.8477569432</v>
      </c>
      <c r="X400" s="65">
        <f t="shared" si="23"/>
        <v>8058731.4313584361</v>
      </c>
      <c r="Y400" s="131">
        <f>IFERROR(TableC[[#This Row],[Total School Allocation w/ Central District Costs]]/SUM(TableB[[#This Row],[K-12 Enrollment]:[Pre-K
Enrollment]]),"")</f>
        <v>23024.94694673839</v>
      </c>
    </row>
    <row r="401" spans="1:25" s="3" customFormat="1" ht="15" x14ac:dyDescent="0.3">
      <c r="A401" s="156" t="str">
        <f>IF(ISBLANK(TableB[[#This Row],[BEDS Code]]),"",TableB[[#This Row],[BEDS Code]])</f>
        <v>332100011572</v>
      </c>
      <c r="B401" s="134" t="str">
        <f>IF(ISBLANK(TableB[[#This Row],[School Name]]),"",TableB[[#This Row],[School Name]])</f>
        <v>Expeditionary Learning School for Community Leaders</v>
      </c>
      <c r="C401" s="156" t="str">
        <f>IF(ISBLANK(TableB[[#This Row],[Local School Code]]),"",TableB[[#This Row],[Local School Code]])</f>
        <v>K572</v>
      </c>
      <c r="D401" s="132">
        <v>2296262</v>
      </c>
      <c r="E401" s="132">
        <v>1060007</v>
      </c>
      <c r="F401" s="65">
        <f>IFERROR(SUM(TableC[[#This Row],[Classroom Teachers]:[All Other Salaries]])*'Part-A'!$C$92,0)</f>
        <v>2043481.1890652827</v>
      </c>
      <c r="G401" s="16">
        <v>0</v>
      </c>
      <c r="H401" s="16">
        <v>262481</v>
      </c>
      <c r="I401" s="133">
        <f t="shared" si="21"/>
        <v>5662231.1890652832</v>
      </c>
      <c r="J401" s="132">
        <v>3541545.8665042911</v>
      </c>
      <c r="K401" s="132">
        <v>0</v>
      </c>
      <c r="L401" s="132">
        <v>1321219.0831585978</v>
      </c>
      <c r="M401" s="132">
        <v>0</v>
      </c>
      <c r="N401" s="132">
        <v>452813.85087506776</v>
      </c>
      <c r="O401" s="132">
        <v>2100</v>
      </c>
      <c r="P401" s="132">
        <v>344552.38852732629</v>
      </c>
      <c r="Q401" s="133">
        <f t="shared" si="22"/>
        <v>5662231.1890652822</v>
      </c>
      <c r="R401" s="132">
        <v>5354831.1890652822</v>
      </c>
      <c r="S401" s="132">
        <v>307400</v>
      </c>
      <c r="T401" s="133">
        <f>SUM(TableC[[#This Row],[State &amp; Local Funding]:[Federal 
Funding]])</f>
        <v>5662231.1890652822</v>
      </c>
      <c r="U401" s="121">
        <f>IFERROR(TableC[[#This Row],[State &amp; Local Funding]]/SUM(TableB[[#This Row],[K-12 Enrollment]:[Pre-K
Enrollment]]),"")</f>
        <v>14915.964314945077</v>
      </c>
      <c r="V401" s="121">
        <f>IFERROR(TableC[[#This Row],[Federal 
Funding]]/SUM(TableB[[#This Row],[K-12 Enrollment]:[Pre-K
Enrollment]]),"")</f>
        <v>856.26740947075211</v>
      </c>
      <c r="W401" s="65">
        <f>IFERROR(CentralCostperPupil*SUM(TableB[[#This Row],[K-12 Enrollment]:[Pre-K
Enrollment]]),"")</f>
        <v>2395965.8438421213</v>
      </c>
      <c r="X401" s="65">
        <f t="shared" si="23"/>
        <v>8058197.032907404</v>
      </c>
      <c r="Y401" s="131">
        <f>IFERROR(TableC[[#This Row],[Total School Allocation w/ Central District Costs]]/SUM(TableB[[#This Row],[K-12 Enrollment]:[Pre-K
Enrollment]]),"")</f>
        <v>22446.231289435666</v>
      </c>
    </row>
    <row r="402" spans="1:25" s="3" customFormat="1" ht="15" x14ac:dyDescent="0.3">
      <c r="A402" s="156" t="str">
        <f>IF(ISBLANK(TableB[[#This Row],[BEDS Code]]),"",TableB[[#This Row],[BEDS Code]])</f>
        <v>331800011576</v>
      </c>
      <c r="B402" s="134" t="str">
        <f>IF(ISBLANK(TableB[[#This Row],[School Name]]),"",TableB[[#This Row],[School Name]])</f>
        <v>Victory Collegiate High School</v>
      </c>
      <c r="C402" s="156" t="str">
        <f>IF(ISBLANK(TableB[[#This Row],[Local School Code]]),"",TableB[[#This Row],[Local School Code]])</f>
        <v>K576</v>
      </c>
      <c r="D402" s="132">
        <v>2441752</v>
      </c>
      <c r="E402" s="132">
        <v>1283832</v>
      </c>
      <c r="F402" s="65">
        <f>IFERROR(SUM(TableC[[#This Row],[Classroom Teachers]:[All Other Salaries]])*'Part-A'!$C$92,0)</f>
        <v>2268340.4763690252</v>
      </c>
      <c r="G402" s="16">
        <v>0</v>
      </c>
      <c r="H402" s="16">
        <v>62456</v>
      </c>
      <c r="I402" s="133">
        <f t="shared" si="21"/>
        <v>6056380.4763690252</v>
      </c>
      <c r="J402" s="132">
        <v>4520968.3288036808</v>
      </c>
      <c r="K402" s="132">
        <v>0</v>
      </c>
      <c r="L402" s="132">
        <v>820413.08739293367</v>
      </c>
      <c r="M402" s="132">
        <v>0</v>
      </c>
      <c r="N402" s="132">
        <v>654960.04721847665</v>
      </c>
      <c r="O402" s="132">
        <v>2405</v>
      </c>
      <c r="P402" s="132">
        <v>57634.012953933554</v>
      </c>
      <c r="Q402" s="133">
        <f t="shared" si="22"/>
        <v>6056380.4763690243</v>
      </c>
      <c r="R402" s="132">
        <v>5739020.4763690243</v>
      </c>
      <c r="S402" s="132">
        <v>317360</v>
      </c>
      <c r="T402" s="133">
        <f>SUM(TableC[[#This Row],[State &amp; Local Funding]:[Federal 
Funding]])</f>
        <v>6056380.4763690243</v>
      </c>
      <c r="U402" s="121">
        <f>IFERROR(TableC[[#This Row],[State &amp; Local Funding]]/SUM(TableB[[#This Row],[K-12 Enrollment]:[Pre-K
Enrollment]]),"")</f>
        <v>16634.841960489925</v>
      </c>
      <c r="V402" s="121">
        <f>IFERROR(TableC[[#This Row],[Federal 
Funding]]/SUM(TableB[[#This Row],[K-12 Enrollment]:[Pre-K
Enrollment]]),"")</f>
        <v>919.8840579710145</v>
      </c>
      <c r="W402" s="65">
        <f>IFERROR(CentralCostperPupil*SUM(TableB[[#This Row],[K-12 Enrollment]:[Pre-K
Enrollment]]),"")</f>
        <v>2302529.8499318436</v>
      </c>
      <c r="X402" s="65">
        <f t="shared" si="23"/>
        <v>8358910.3263008678</v>
      </c>
      <c r="Y402" s="131">
        <f>IFERROR(TableC[[#This Row],[Total School Allocation w/ Central District Costs]]/SUM(TableB[[#This Row],[K-12 Enrollment]:[Pre-K
Enrollment]]),"")</f>
        <v>24228.725583480777</v>
      </c>
    </row>
    <row r="403" spans="1:25" s="3" customFormat="1" ht="15" x14ac:dyDescent="0.3">
      <c r="A403" s="156" t="str">
        <f>IF(ISBLANK(TableB[[#This Row],[BEDS Code]]),"",TableB[[#This Row],[BEDS Code]])</f>
        <v>331400010577</v>
      </c>
      <c r="B403" s="134" t="str">
        <f>IF(ISBLANK(TableB[[#This Row],[School Name]]),"",TableB[[#This Row],[School Name]])</f>
        <v>Conselyea Preparatory School</v>
      </c>
      <c r="C403" s="156" t="str">
        <f>IF(ISBLANK(TableB[[#This Row],[Local School Code]]),"",TableB[[#This Row],[Local School Code]])</f>
        <v>K577</v>
      </c>
      <c r="D403" s="132">
        <v>3214867</v>
      </c>
      <c r="E403" s="132">
        <v>1004531</v>
      </c>
      <c r="F403" s="65">
        <f>IFERROR(SUM(TableC[[#This Row],[Classroom Teachers]:[All Other Salaries]])*'Part-A'!$C$92,0)</f>
        <v>2569001.6033219253</v>
      </c>
      <c r="G403" s="16">
        <v>0</v>
      </c>
      <c r="H403" s="16">
        <v>39414</v>
      </c>
      <c r="I403" s="133">
        <f t="shared" si="21"/>
        <v>6827813.6033219248</v>
      </c>
      <c r="J403" s="132">
        <v>5336822.3184278933</v>
      </c>
      <c r="K403" s="132">
        <v>0</v>
      </c>
      <c r="L403" s="132">
        <v>850950.76430102659</v>
      </c>
      <c r="M403" s="132">
        <v>0</v>
      </c>
      <c r="N403" s="132">
        <v>474301.71836279175</v>
      </c>
      <c r="O403" s="132">
        <v>3127</v>
      </c>
      <c r="P403" s="132">
        <v>162611.80223021316</v>
      </c>
      <c r="Q403" s="133">
        <f t="shared" si="22"/>
        <v>6827813.6033219239</v>
      </c>
      <c r="R403" s="132">
        <v>6331951.6033219239</v>
      </c>
      <c r="S403" s="132">
        <v>495862</v>
      </c>
      <c r="T403" s="133">
        <f>SUM(TableC[[#This Row],[State &amp; Local Funding]:[Federal 
Funding]])</f>
        <v>6827813.6033219239</v>
      </c>
      <c r="U403" s="121">
        <f>IFERROR(TableC[[#This Row],[State &amp; Local Funding]]/SUM(TableB[[#This Row],[K-12 Enrollment]:[Pre-K
Enrollment]]),"")</f>
        <v>13001.954010927975</v>
      </c>
      <c r="V403" s="121">
        <f>IFERROR(TableC[[#This Row],[Federal 
Funding]]/SUM(TableB[[#This Row],[K-12 Enrollment]:[Pre-K
Enrollment]]),"")</f>
        <v>1018.1971252566735</v>
      </c>
      <c r="W403" s="65">
        <f>IFERROR(CentralCostperPupil*SUM(TableB[[#This Row],[K-12 Enrollment]:[Pre-K
Enrollment]]),"")</f>
        <v>3250237.7881646608</v>
      </c>
      <c r="X403" s="65">
        <f t="shared" si="23"/>
        <v>10078051.391486585</v>
      </c>
      <c r="Y403" s="131">
        <f>IFERROR(TableC[[#This Row],[Total School Allocation w/ Central District Costs]]/SUM(TableB[[#This Row],[K-12 Enrollment]:[Pre-K
Enrollment]]),"")</f>
        <v>20694.150701204486</v>
      </c>
    </row>
    <row r="404" spans="1:25" s="3" customFormat="1" ht="15" x14ac:dyDescent="0.3">
      <c r="A404" s="156" t="str">
        <f>IF(ISBLANK(TableB[[#This Row],[BEDS Code]]),"",TableB[[#This Row],[BEDS Code]])</f>
        <v>331800011578</v>
      </c>
      <c r="B404" s="134" t="str">
        <f>IF(ISBLANK(TableB[[#This Row],[School Name]]),"",TableB[[#This Row],[School Name]])</f>
        <v>Brooklyn Bridge Academy</v>
      </c>
      <c r="C404" s="156" t="str">
        <f>IF(ISBLANK(TableB[[#This Row],[Local School Code]]),"",TableB[[#This Row],[Local School Code]])</f>
        <v>K578</v>
      </c>
      <c r="D404" s="132">
        <v>1336801</v>
      </c>
      <c r="E404" s="132">
        <v>738759</v>
      </c>
      <c r="F404" s="65">
        <f>IFERROR(SUM(TableC[[#This Row],[Classroom Teachers]:[All Other Salaries]])*'Part-A'!$C$92,0)</f>
        <v>1263715.1005406117</v>
      </c>
      <c r="G404" s="16">
        <v>0</v>
      </c>
      <c r="H404" s="16">
        <v>81070</v>
      </c>
      <c r="I404" s="133">
        <f t="shared" si="21"/>
        <v>3420345.1005406119</v>
      </c>
      <c r="J404" s="132">
        <v>2709841.9274844942</v>
      </c>
      <c r="K404" s="132">
        <v>0</v>
      </c>
      <c r="L404" s="132">
        <v>127295.82594816544</v>
      </c>
      <c r="M404" s="132">
        <v>0</v>
      </c>
      <c r="N404" s="132">
        <v>475281.51106270374</v>
      </c>
      <c r="O404" s="132">
        <v>1159</v>
      </c>
      <c r="P404" s="132">
        <v>106766.83604524855</v>
      </c>
      <c r="Q404" s="133">
        <f t="shared" si="22"/>
        <v>3420345.1005406114</v>
      </c>
      <c r="R404" s="132">
        <v>3274741.1005406114</v>
      </c>
      <c r="S404" s="132">
        <v>145604</v>
      </c>
      <c r="T404" s="133">
        <f>SUM(TableC[[#This Row],[State &amp; Local Funding]:[Federal 
Funding]])</f>
        <v>3420345.1005406114</v>
      </c>
      <c r="U404" s="121">
        <f>IFERROR(TableC[[#This Row],[State &amp; Local Funding]]/SUM(TableB[[#This Row],[K-12 Enrollment]:[Pre-K
Enrollment]]),"")</f>
        <v>17894.760112243777</v>
      </c>
      <c r="V404" s="121">
        <f>IFERROR(TableC[[#This Row],[Federal 
Funding]]/SUM(TableB[[#This Row],[K-12 Enrollment]:[Pre-K
Enrollment]]),"")</f>
        <v>795.65027322404376</v>
      </c>
      <c r="W404" s="65">
        <f>IFERROR(CentralCostperPupil*SUM(TableB[[#This Row],[K-12 Enrollment]:[Pre-K
Enrollment]]),"")</f>
        <v>1221341.9203986302</v>
      </c>
      <c r="X404" s="65">
        <f t="shared" si="23"/>
        <v>4641687.0209392421</v>
      </c>
      <c r="Y404" s="131">
        <f>IFERROR(TableC[[#This Row],[Total School Allocation w/ Central District Costs]]/SUM(TableB[[#This Row],[K-12 Enrollment]:[Pre-K
Enrollment]]),"")</f>
        <v>25364.409950487661</v>
      </c>
    </row>
    <row r="405" spans="1:25" s="3" customFormat="1" ht="15" x14ac:dyDescent="0.3">
      <c r="A405" s="156" t="str">
        <f>IF(ISBLANK(TableB[[#This Row],[BEDS Code]]),"",TableB[[#This Row],[BEDS Code]])</f>
        <v>331800010581</v>
      </c>
      <c r="B405" s="134" t="str">
        <f>IF(ISBLANK(TableB[[#This Row],[School Name]]),"",TableB[[#This Row],[School Name]])</f>
        <v>East Flatbush Community Research School</v>
      </c>
      <c r="C405" s="156" t="str">
        <f>IF(ISBLANK(TableB[[#This Row],[Local School Code]]),"",TableB[[#This Row],[Local School Code]])</f>
        <v>K581</v>
      </c>
      <c r="D405" s="132">
        <v>1296370</v>
      </c>
      <c r="E405" s="132">
        <v>1470186</v>
      </c>
      <c r="F405" s="65">
        <f>IFERROR(SUM(TableC[[#This Row],[Classroom Teachers]:[All Other Salaries]])*'Part-A'!$C$92,0)</f>
        <v>1684431.4756939006</v>
      </c>
      <c r="G405" s="16">
        <v>0</v>
      </c>
      <c r="H405" s="16">
        <v>578389</v>
      </c>
      <c r="I405" s="133">
        <f t="shared" si="21"/>
        <v>5029376.4756939001</v>
      </c>
      <c r="J405" s="132">
        <v>3202457.3768282244</v>
      </c>
      <c r="K405" s="132">
        <v>0</v>
      </c>
      <c r="L405" s="132">
        <v>1240628.3180945765</v>
      </c>
      <c r="M405" s="132">
        <v>0</v>
      </c>
      <c r="N405" s="132">
        <v>477159.04485711624</v>
      </c>
      <c r="O405" s="132">
        <v>1620</v>
      </c>
      <c r="P405" s="132">
        <v>107511.73591398291</v>
      </c>
      <c r="Q405" s="133">
        <f t="shared" si="22"/>
        <v>5029376.4756939001</v>
      </c>
      <c r="R405" s="132">
        <v>4754009.4756939001</v>
      </c>
      <c r="S405" s="132">
        <v>275367</v>
      </c>
      <c r="T405" s="133">
        <f>SUM(TableC[[#This Row],[State &amp; Local Funding]:[Federal 
Funding]])</f>
        <v>5029376.4756939001</v>
      </c>
      <c r="U405" s="121">
        <f>IFERROR(TableC[[#This Row],[State &amp; Local Funding]]/SUM(TableB[[#This Row],[K-12 Enrollment]:[Pre-K
Enrollment]]),"")</f>
        <v>20942.773020677974</v>
      </c>
      <c r="V405" s="121">
        <f>IFERROR(TableC[[#This Row],[Federal 
Funding]]/SUM(TableB[[#This Row],[K-12 Enrollment]:[Pre-K
Enrollment]]),"")</f>
        <v>1213.0704845814978</v>
      </c>
      <c r="W405" s="65">
        <f>IFERROR(CentralCostperPupil*SUM(TableB[[#This Row],[K-12 Enrollment]:[Pre-K
Enrollment]]),"")</f>
        <v>1514997.9012595031</v>
      </c>
      <c r="X405" s="65">
        <f t="shared" si="23"/>
        <v>6544374.3769534035</v>
      </c>
      <c r="Y405" s="131">
        <f>IFERROR(TableC[[#This Row],[Total School Allocation w/ Central District Costs]]/SUM(TableB[[#This Row],[K-12 Enrollment]:[Pre-K
Enrollment]]),"")</f>
        <v>28829.843070279312</v>
      </c>
    </row>
    <row r="406" spans="1:25" s="3" customFormat="1" ht="15" x14ac:dyDescent="0.3">
      <c r="A406" s="156" t="str">
        <f>IF(ISBLANK(TableB[[#This Row],[BEDS Code]]),"",TableB[[#This Row],[BEDS Code]])</f>
        <v>331400010582</v>
      </c>
      <c r="B406" s="134" t="str">
        <f>IF(ISBLANK(TableB[[#This Row],[School Name]]),"",TableB[[#This Row],[School Name]])</f>
        <v>M.S. 582</v>
      </c>
      <c r="C406" s="156" t="str">
        <f>IF(ISBLANK(TableB[[#This Row],[Local School Code]]),"",TableB[[#This Row],[Local School Code]])</f>
        <v>K582</v>
      </c>
      <c r="D406" s="132">
        <v>2017885</v>
      </c>
      <c r="E406" s="132">
        <v>1137574</v>
      </c>
      <c r="F406" s="65">
        <f>IFERROR(SUM(TableC[[#This Row],[Classroom Teachers]:[All Other Salaries]])*'Part-A'!$C$92,0)</f>
        <v>1921217.0148956319</v>
      </c>
      <c r="G406" s="16">
        <v>0</v>
      </c>
      <c r="H406" s="16">
        <v>68983</v>
      </c>
      <c r="I406" s="133">
        <f t="shared" si="21"/>
        <v>5145659.0148956319</v>
      </c>
      <c r="J406" s="132">
        <v>2835730.6426086668</v>
      </c>
      <c r="K406" s="132">
        <v>0</v>
      </c>
      <c r="L406" s="132">
        <v>1551175.9471714285</v>
      </c>
      <c r="M406" s="132">
        <v>0</v>
      </c>
      <c r="N406" s="132">
        <v>672739.50391260942</v>
      </c>
      <c r="O406" s="132">
        <v>1651</v>
      </c>
      <c r="P406" s="132">
        <v>84361.921202927173</v>
      </c>
      <c r="Q406" s="133">
        <f t="shared" si="22"/>
        <v>5145659.014895631</v>
      </c>
      <c r="R406" s="132">
        <v>4645765.014895631</v>
      </c>
      <c r="S406" s="132">
        <v>499894</v>
      </c>
      <c r="T406" s="133">
        <f>SUM(TableC[[#This Row],[State &amp; Local Funding]:[Federal 
Funding]])</f>
        <v>5145659.014895631</v>
      </c>
      <c r="U406" s="121">
        <f>IFERROR(TableC[[#This Row],[State &amp; Local Funding]]/SUM(TableB[[#This Row],[K-12 Enrollment]:[Pre-K
Enrollment]]),"")</f>
        <v>18732.923447159803</v>
      </c>
      <c r="V406" s="121">
        <f>IFERROR(TableC[[#This Row],[Federal 
Funding]]/SUM(TableB[[#This Row],[K-12 Enrollment]:[Pre-K
Enrollment]]),"")</f>
        <v>2015.7016129032259</v>
      </c>
      <c r="W406" s="65">
        <f>IFERROR(CentralCostperPupil*SUM(TableB[[#This Row],[K-12 Enrollment]:[Pre-K
Enrollment]]),"")</f>
        <v>1655151.8921249197</v>
      </c>
      <c r="X406" s="65">
        <f t="shared" si="23"/>
        <v>6800810.9070205502</v>
      </c>
      <c r="Y406" s="131">
        <f>IFERROR(TableC[[#This Row],[Total School Allocation w/ Central District Costs]]/SUM(TableB[[#This Row],[K-12 Enrollment]:[Pre-K
Enrollment]]),"")</f>
        <v>27422.624625082863</v>
      </c>
    </row>
    <row r="407" spans="1:25" s="3" customFormat="1" ht="15" x14ac:dyDescent="0.3">
      <c r="A407" s="156" t="str">
        <f>IF(ISBLANK(TableB[[#This Row],[BEDS Code]]),"",TableB[[#This Row],[BEDS Code]])</f>
        <v>331900011583</v>
      </c>
      <c r="B407" s="134" t="str">
        <f>IF(ISBLANK(TableB[[#This Row],[School Name]]),"",TableB[[#This Row],[School Name]])</f>
        <v>Multicultural High School</v>
      </c>
      <c r="C407" s="156" t="str">
        <f>IF(ISBLANK(TableB[[#This Row],[Local School Code]]),"",TableB[[#This Row],[Local School Code]])</f>
        <v>K583</v>
      </c>
      <c r="D407" s="132">
        <v>1717464</v>
      </c>
      <c r="E407" s="132">
        <v>1153246</v>
      </c>
      <c r="F407" s="65">
        <f>IFERROR(SUM(TableC[[#This Row],[Classroom Teachers]:[All Other Salaries]])*'Part-A'!$C$92,0)</f>
        <v>1747846.1602039638</v>
      </c>
      <c r="G407" s="16">
        <v>0</v>
      </c>
      <c r="H407" s="16">
        <v>325860</v>
      </c>
      <c r="I407" s="133">
        <f t="shared" si="21"/>
        <v>4944416.1602039635</v>
      </c>
      <c r="J407" s="132">
        <v>4175600.1589172585</v>
      </c>
      <c r="K407" s="132">
        <v>0</v>
      </c>
      <c r="L407" s="132">
        <v>115319.50926812521</v>
      </c>
      <c r="M407" s="132">
        <v>0</v>
      </c>
      <c r="N407" s="132">
        <v>506076.60477208713</v>
      </c>
      <c r="O407" s="132">
        <v>1508</v>
      </c>
      <c r="P407" s="132">
        <v>145911.88724649238</v>
      </c>
      <c r="Q407" s="133">
        <f t="shared" si="22"/>
        <v>4944416.1602039635</v>
      </c>
      <c r="R407" s="132">
        <v>4706404.1602039635</v>
      </c>
      <c r="S407" s="132">
        <v>238012</v>
      </c>
      <c r="T407" s="133">
        <f>SUM(TableC[[#This Row],[State &amp; Local Funding]:[Federal 
Funding]])</f>
        <v>4944416.1602039635</v>
      </c>
      <c r="U407" s="121">
        <f>IFERROR(TableC[[#This Row],[State &amp; Local Funding]]/SUM(TableB[[#This Row],[K-12 Enrollment]:[Pre-K
Enrollment]]),"")</f>
        <v>17495.92624611139</v>
      </c>
      <c r="V407" s="121">
        <f>IFERROR(TableC[[#This Row],[Federal 
Funding]]/SUM(TableB[[#This Row],[K-12 Enrollment]:[Pre-K
Enrollment]]),"")</f>
        <v>884.80297397769516</v>
      </c>
      <c r="W407" s="65">
        <f>IFERROR(CentralCostperPupil*SUM(TableB[[#This Row],[K-12 Enrollment]:[Pre-K
Enrollment]]),"")</f>
        <v>1795305.8829903363</v>
      </c>
      <c r="X407" s="65">
        <f t="shared" si="23"/>
        <v>6739722.0431942996</v>
      </c>
      <c r="Y407" s="131">
        <f>IFERROR(TableC[[#This Row],[Total School Allocation w/ Central District Costs]]/SUM(TableB[[#This Row],[K-12 Enrollment]:[Pre-K
Enrollment]]),"")</f>
        <v>25054.72878510892</v>
      </c>
    </row>
    <row r="408" spans="1:25" s="3" customFormat="1" ht="15" x14ac:dyDescent="0.3">
      <c r="A408" s="156" t="str">
        <f>IF(ISBLANK(TableB[[#This Row],[BEDS Code]]),"",TableB[[#This Row],[BEDS Code]])</f>
        <v>331400011586</v>
      </c>
      <c r="B408" s="134" t="str">
        <f>IF(ISBLANK(TableB[[#This Row],[School Name]]),"",TableB[[#This Row],[School Name]])</f>
        <v>Lyons Community School</v>
      </c>
      <c r="C408" s="156" t="str">
        <f>IF(ISBLANK(TableB[[#This Row],[Local School Code]]),"",TableB[[#This Row],[Local School Code]])</f>
        <v>K586</v>
      </c>
      <c r="D408" s="132">
        <v>3413234</v>
      </c>
      <c r="E408" s="132">
        <v>1258707</v>
      </c>
      <c r="F408" s="65">
        <f>IFERROR(SUM(TableC[[#This Row],[Classroom Teachers]:[All Other Salaries]])*'Part-A'!$C$92,0)</f>
        <v>2844534.6752369506</v>
      </c>
      <c r="G408" s="16">
        <v>0</v>
      </c>
      <c r="H408" s="16">
        <v>87312</v>
      </c>
      <c r="I408" s="133">
        <f t="shared" si="21"/>
        <v>7603787.6752369506</v>
      </c>
      <c r="J408" s="132">
        <v>5134383.3390173968</v>
      </c>
      <c r="K408" s="132">
        <v>0</v>
      </c>
      <c r="L408" s="132">
        <v>1452779.9837331453</v>
      </c>
      <c r="M408" s="132">
        <v>0</v>
      </c>
      <c r="N408" s="132">
        <v>693163.91824000212</v>
      </c>
      <c r="O408" s="132">
        <v>3028</v>
      </c>
      <c r="P408" s="132">
        <v>320432.43424640701</v>
      </c>
      <c r="Q408" s="133">
        <f t="shared" si="22"/>
        <v>7603787.6752369516</v>
      </c>
      <c r="R408" s="132">
        <v>6933336.6752369516</v>
      </c>
      <c r="S408" s="132">
        <v>670451</v>
      </c>
      <c r="T408" s="133">
        <f>SUM(TableC[[#This Row],[State &amp; Local Funding]:[Federal 
Funding]])</f>
        <v>7603787.6752369516</v>
      </c>
      <c r="U408" s="121">
        <f>IFERROR(TableC[[#This Row],[State &amp; Local Funding]]/SUM(TableB[[#This Row],[K-12 Enrollment]:[Pre-K
Enrollment]]),"")</f>
        <v>16352.209139709792</v>
      </c>
      <c r="V408" s="121">
        <f>IFERROR(TableC[[#This Row],[Federal 
Funding]]/SUM(TableB[[#This Row],[K-12 Enrollment]:[Pre-K
Enrollment]]),"")</f>
        <v>1581.2523584905659</v>
      </c>
      <c r="W408" s="65">
        <f>IFERROR(CentralCostperPupil*SUM(TableB[[#This Row],[K-12 Enrollment]:[Pre-K
Enrollment]]),"")</f>
        <v>2829775.8155684108</v>
      </c>
      <c r="X408" s="65">
        <f t="shared" si="23"/>
        <v>10433563.490805361</v>
      </c>
      <c r="Y408" s="131">
        <f>IFERROR(TableC[[#This Row],[Total School Allocation w/ Central District Costs]]/SUM(TableB[[#This Row],[K-12 Enrollment]:[Pre-K
Enrollment]]),"")</f>
        <v>24607.461063220191</v>
      </c>
    </row>
    <row r="409" spans="1:25" s="3" customFormat="1" ht="15" x14ac:dyDescent="0.3">
      <c r="A409" s="156" t="str">
        <f>IF(ISBLANK(TableB[[#This Row],[BEDS Code]]),"",TableB[[#This Row],[BEDS Code]])</f>
        <v>331800010588</v>
      </c>
      <c r="B409" s="134" t="str">
        <f>IF(ISBLANK(TableB[[#This Row],[School Name]]),"",TableB[[#This Row],[School Name]])</f>
        <v>Middle School for Art and Philosophy</v>
      </c>
      <c r="C409" s="156" t="str">
        <f>IF(ISBLANK(TableB[[#This Row],[Local School Code]]),"",TableB[[#This Row],[Local School Code]])</f>
        <v>K588</v>
      </c>
      <c r="D409" s="132">
        <v>1627435</v>
      </c>
      <c r="E409" s="132">
        <v>688831</v>
      </c>
      <c r="F409" s="65">
        <f>IFERROR(SUM(TableC[[#This Row],[Classroom Teachers]:[All Other Salaries]])*'Part-A'!$C$92,0)</f>
        <v>1410270.1541120471</v>
      </c>
      <c r="G409" s="16">
        <v>0</v>
      </c>
      <c r="H409" s="16">
        <v>29849</v>
      </c>
      <c r="I409" s="133">
        <f t="shared" si="21"/>
        <v>3756385.1541120471</v>
      </c>
      <c r="J409" s="132">
        <v>2411164.2376236515</v>
      </c>
      <c r="K409" s="132">
        <v>0</v>
      </c>
      <c r="L409" s="132">
        <v>1007559.928496147</v>
      </c>
      <c r="M409" s="132">
        <v>0</v>
      </c>
      <c r="N409" s="132">
        <v>235753.56860689091</v>
      </c>
      <c r="O409" s="132">
        <v>1103</v>
      </c>
      <c r="P409" s="132">
        <v>100804.41938535747</v>
      </c>
      <c r="Q409" s="133">
        <f t="shared" si="22"/>
        <v>3756385.1541120466</v>
      </c>
      <c r="R409" s="132">
        <v>3594779.1541120466</v>
      </c>
      <c r="S409" s="132">
        <v>161606</v>
      </c>
      <c r="T409" s="133">
        <f>SUM(TableC[[#This Row],[State &amp; Local Funding]:[Federal 
Funding]])</f>
        <v>3756385.1541120466</v>
      </c>
      <c r="U409" s="121">
        <f>IFERROR(TableC[[#This Row],[State &amp; Local Funding]]/SUM(TableB[[#This Row],[K-12 Enrollment]:[Pre-K
Enrollment]]),"")</f>
        <v>20424.88155745481</v>
      </c>
      <c r="V409" s="121">
        <f>IFERROR(TableC[[#This Row],[Federal 
Funding]]/SUM(TableB[[#This Row],[K-12 Enrollment]:[Pre-K
Enrollment]]),"")</f>
        <v>918.21590909090912</v>
      </c>
      <c r="W409" s="65">
        <f>IFERROR(CentralCostperPupil*SUM(TableB[[#This Row],[K-12 Enrollment]:[Pre-K
Enrollment]]),"")</f>
        <v>1174623.9234434913</v>
      </c>
      <c r="X409" s="65">
        <f t="shared" si="23"/>
        <v>4931009.0775555382</v>
      </c>
      <c r="Y409" s="131">
        <f>IFERROR(TableC[[#This Row],[Total School Allocation w/ Central District Costs]]/SUM(TableB[[#This Row],[K-12 Enrollment]:[Pre-K
Enrollment]]),"")</f>
        <v>28017.097031565558</v>
      </c>
    </row>
    <row r="410" spans="1:25" s="3" customFormat="1" ht="15" x14ac:dyDescent="0.3">
      <c r="A410" s="156" t="str">
        <f>IF(ISBLANK(TableB[[#This Row],[BEDS Code]]),"",TableB[[#This Row],[BEDS Code]])</f>
        <v>331700011590</v>
      </c>
      <c r="B410" s="134" t="str">
        <f>IF(ISBLANK(TableB[[#This Row],[School Name]]),"",TableB[[#This Row],[School Name]])</f>
        <v>Medgar Evers College Preparatory School</v>
      </c>
      <c r="C410" s="156" t="str">
        <f>IF(ISBLANK(TableB[[#This Row],[Local School Code]]),"",TableB[[#This Row],[Local School Code]])</f>
        <v>K590</v>
      </c>
      <c r="D410" s="132">
        <v>6003098</v>
      </c>
      <c r="E410" s="132">
        <v>2124491</v>
      </c>
      <c r="F410" s="65">
        <f>IFERROR(SUM(TableC[[#This Row],[Classroom Teachers]:[All Other Salaries]])*'Part-A'!$C$92,0)</f>
        <v>4948523.2661487833</v>
      </c>
      <c r="G410" s="16">
        <v>0</v>
      </c>
      <c r="H410" s="16">
        <v>122444</v>
      </c>
      <c r="I410" s="133">
        <f t="shared" si="21"/>
        <v>13198556.266148783</v>
      </c>
      <c r="J410" s="132">
        <v>10785738.748486932</v>
      </c>
      <c r="K410" s="132">
        <v>0</v>
      </c>
      <c r="L410" s="132">
        <v>458969.33013592672</v>
      </c>
      <c r="M410" s="132">
        <v>0</v>
      </c>
      <c r="N410" s="132">
        <v>1575480.9197782753</v>
      </c>
      <c r="O410" s="132">
        <v>7819</v>
      </c>
      <c r="P410" s="132">
        <v>370548.2677476501</v>
      </c>
      <c r="Q410" s="133">
        <f t="shared" si="22"/>
        <v>13198556.266148785</v>
      </c>
      <c r="R410" s="132">
        <v>12423006.266148785</v>
      </c>
      <c r="S410" s="132">
        <v>775550</v>
      </c>
      <c r="T410" s="133">
        <f>SUM(TableC[[#This Row],[State &amp; Local Funding]:[Federal 
Funding]])</f>
        <v>13198556.266148785</v>
      </c>
      <c r="U410" s="121">
        <f>IFERROR(TableC[[#This Row],[State &amp; Local Funding]]/SUM(TableB[[#This Row],[K-12 Enrollment]:[Pre-K
Enrollment]]),"")</f>
        <v>9461.5432339290055</v>
      </c>
      <c r="V410" s="121">
        <f>IFERROR(TableC[[#This Row],[Federal 
Funding]]/SUM(TableB[[#This Row],[K-12 Enrollment]:[Pre-K
Enrollment]]),"")</f>
        <v>590.67022086824068</v>
      </c>
      <c r="W410" s="65">
        <f>IFERROR(CentralCostperPupil*SUM(TableB[[#This Row],[K-12 Enrollment]:[Pre-K
Enrollment]]),"")</f>
        <v>8762961.4288710468</v>
      </c>
      <c r="X410" s="65">
        <f t="shared" si="23"/>
        <v>21961517.695019834</v>
      </c>
      <c r="Y410" s="131">
        <f>IFERROR(TableC[[#This Row],[Total School Allocation w/ Central District Costs]]/SUM(TableB[[#This Row],[K-12 Enrollment]:[Pre-K
Enrollment]]),"")</f>
        <v>16726.213019817085</v>
      </c>
    </row>
    <row r="411" spans="1:25" s="3" customFormat="1" ht="15" x14ac:dyDescent="0.3">
      <c r="A411" s="156" t="str">
        <f>IF(ISBLANK(TableB[[#This Row],[BEDS Code]]),"",TableB[[#This Row],[BEDS Code]])</f>
        <v>331500011592</v>
      </c>
      <c r="B411" s="134" t="str">
        <f>IF(ISBLANK(TableB[[#This Row],[School Name]]),"",TableB[[#This Row],[School Name]])</f>
        <v>Khalil Gibran International Academy</v>
      </c>
      <c r="C411" s="156" t="str">
        <f>IF(ISBLANK(TableB[[#This Row],[Local School Code]]),"",TableB[[#This Row],[Local School Code]])</f>
        <v>K592</v>
      </c>
      <c r="D411" s="132">
        <v>1865304</v>
      </c>
      <c r="E411" s="132">
        <v>1032503</v>
      </c>
      <c r="F411" s="65">
        <f>IFERROR(SUM(TableC[[#This Row],[Classroom Teachers]:[All Other Salaries]])*'Part-A'!$C$92,0)</f>
        <v>1764344.304357517</v>
      </c>
      <c r="G411" s="16">
        <v>0</v>
      </c>
      <c r="H411" s="16">
        <v>38900</v>
      </c>
      <c r="I411" s="133">
        <f t="shared" si="21"/>
        <v>4701051.3043575175</v>
      </c>
      <c r="J411" s="132">
        <v>3357239.3164737122</v>
      </c>
      <c r="K411" s="132">
        <v>0</v>
      </c>
      <c r="L411" s="132">
        <v>595028.58931302547</v>
      </c>
      <c r="M411" s="132">
        <v>0</v>
      </c>
      <c r="N411" s="132">
        <v>485943.39320115437</v>
      </c>
      <c r="O411" s="132">
        <v>1607</v>
      </c>
      <c r="P411" s="132">
        <v>261233.00536962564</v>
      </c>
      <c r="Q411" s="133">
        <f t="shared" si="22"/>
        <v>4701051.3043575184</v>
      </c>
      <c r="R411" s="132">
        <v>4466259.3043575184</v>
      </c>
      <c r="S411" s="132">
        <v>234792</v>
      </c>
      <c r="T411" s="133">
        <f>SUM(TableC[[#This Row],[State &amp; Local Funding]:[Federal 
Funding]])</f>
        <v>4701051.3043575184</v>
      </c>
      <c r="U411" s="121">
        <f>IFERROR(TableC[[#This Row],[State &amp; Local Funding]]/SUM(TableB[[#This Row],[K-12 Enrollment]:[Pre-K
Enrollment]]),"")</f>
        <v>16182.098928831589</v>
      </c>
      <c r="V411" s="121">
        <f>IFERROR(TableC[[#This Row],[Federal 
Funding]]/SUM(TableB[[#This Row],[K-12 Enrollment]:[Pre-K
Enrollment]]),"")</f>
        <v>850.695652173913</v>
      </c>
      <c r="W411" s="65">
        <f>IFERROR(CentralCostperPupil*SUM(TableB[[#This Row],[K-12 Enrollment]:[Pre-K
Enrollment]]),"")</f>
        <v>1842023.8799454751</v>
      </c>
      <c r="X411" s="65">
        <f t="shared" si="23"/>
        <v>6543075.1843029931</v>
      </c>
      <c r="Y411" s="131">
        <f>IFERROR(TableC[[#This Row],[Total School Allocation w/ Central District Costs]]/SUM(TableB[[#This Row],[K-12 Enrollment]:[Pre-K
Enrollment]]),"")</f>
        <v>23706.794146025339</v>
      </c>
    </row>
    <row r="412" spans="1:25" s="3" customFormat="1" ht="15" x14ac:dyDescent="0.3">
      <c r="A412" s="156" t="str">
        <f>IF(ISBLANK(TableB[[#This Row],[BEDS Code]]),"",TableB[[#This Row],[BEDS Code]])</f>
        <v>331600011594</v>
      </c>
      <c r="B412" s="134" t="str">
        <f>IF(ISBLANK(TableB[[#This Row],[School Name]]),"",TableB[[#This Row],[School Name]])</f>
        <v>Gotham Professional Arts Academy</v>
      </c>
      <c r="C412" s="156" t="str">
        <f>IF(ISBLANK(TableB[[#This Row],[Local School Code]]),"",TableB[[#This Row],[Local School Code]])</f>
        <v>K594</v>
      </c>
      <c r="D412" s="132">
        <v>1288512</v>
      </c>
      <c r="E412" s="132">
        <v>783030</v>
      </c>
      <c r="F412" s="65">
        <f>IFERROR(SUM(TableC[[#This Row],[Classroom Teachers]:[All Other Salaries]])*'Part-A'!$C$92,0)</f>
        <v>1261268.7211182041</v>
      </c>
      <c r="G412" s="16">
        <v>0</v>
      </c>
      <c r="H412" s="16">
        <v>26941</v>
      </c>
      <c r="I412" s="133">
        <f t="shared" si="21"/>
        <v>3359751.7211182043</v>
      </c>
      <c r="J412" s="132">
        <v>2064757.9001161084</v>
      </c>
      <c r="K412" s="132">
        <v>0</v>
      </c>
      <c r="L412" s="132">
        <v>528878.90680140071</v>
      </c>
      <c r="M412" s="132">
        <v>0</v>
      </c>
      <c r="N412" s="132">
        <v>499988.69742156693</v>
      </c>
      <c r="O412" s="132">
        <v>1003</v>
      </c>
      <c r="P412" s="132">
        <v>265123.21677912824</v>
      </c>
      <c r="Q412" s="133">
        <f t="shared" si="22"/>
        <v>3359751.7211182043</v>
      </c>
      <c r="R412" s="132">
        <v>3234058.7211182043</v>
      </c>
      <c r="S412" s="132">
        <v>125693</v>
      </c>
      <c r="T412" s="133">
        <f>SUM(TableC[[#This Row],[State &amp; Local Funding]:[Federal 
Funding]])</f>
        <v>3359751.7211182043</v>
      </c>
      <c r="U412" s="121">
        <f>IFERROR(TableC[[#This Row],[State &amp; Local Funding]]/SUM(TableB[[#This Row],[K-12 Enrollment]:[Pre-K
Enrollment]]),"")</f>
        <v>22151.087130946606</v>
      </c>
      <c r="V412" s="121">
        <f>IFERROR(TableC[[#This Row],[Federal 
Funding]]/SUM(TableB[[#This Row],[K-12 Enrollment]:[Pre-K
Enrollment]]),"")</f>
        <v>860.91095890410963</v>
      </c>
      <c r="W412" s="65">
        <f>IFERROR(CentralCostperPupil*SUM(TableB[[#This Row],[K-12 Enrollment]:[Pre-K
Enrollment]]),"")</f>
        <v>974403.93649289617</v>
      </c>
      <c r="X412" s="65">
        <f t="shared" si="23"/>
        <v>4334155.6576111</v>
      </c>
      <c r="Y412" s="131">
        <f>IFERROR(TableC[[#This Row],[Total School Allocation w/ Central District Costs]]/SUM(TableB[[#This Row],[K-12 Enrollment]:[Pre-K
Enrollment]]),"")</f>
        <v>29685.997654870549</v>
      </c>
    </row>
    <row r="413" spans="1:25" s="3" customFormat="1" ht="15" x14ac:dyDescent="0.3">
      <c r="A413" s="156" t="str">
        <f>IF(ISBLANK(TableB[[#This Row],[BEDS Code]]),"",TableB[[#This Row],[BEDS Code]])</f>
        <v>331300011595</v>
      </c>
      <c r="B413" s="134" t="str">
        <f>IF(ISBLANK(TableB[[#This Row],[School Name]]),"",TableB[[#This Row],[School Name]])</f>
        <v>Bedford Academy High School</v>
      </c>
      <c r="C413" s="156" t="str">
        <f>IF(ISBLANK(TableB[[#This Row],[Local School Code]]),"",TableB[[#This Row],[Local School Code]])</f>
        <v>K595</v>
      </c>
      <c r="D413" s="132">
        <v>2018148</v>
      </c>
      <c r="E413" s="132">
        <v>965329</v>
      </c>
      <c r="F413" s="65">
        <f>IFERROR(SUM(TableC[[#This Row],[Classroom Teachers]:[All Other Salaries]])*'Part-A'!$C$92,0)</f>
        <v>1816504.912898496</v>
      </c>
      <c r="G413" s="16">
        <v>0</v>
      </c>
      <c r="H413" s="16">
        <v>158753</v>
      </c>
      <c r="I413" s="133">
        <f t="shared" si="21"/>
        <v>4958734.9128984958</v>
      </c>
      <c r="J413" s="132">
        <v>3825513.9344436536</v>
      </c>
      <c r="K413" s="132">
        <v>0</v>
      </c>
      <c r="L413" s="132">
        <v>495656.05088484631</v>
      </c>
      <c r="M413" s="132">
        <v>0</v>
      </c>
      <c r="N413" s="132">
        <v>485682.75868984772</v>
      </c>
      <c r="O413" s="132">
        <v>2249</v>
      </c>
      <c r="P413" s="132">
        <v>149633.16888014806</v>
      </c>
      <c r="Q413" s="133">
        <f t="shared" si="22"/>
        <v>4958734.9128984958</v>
      </c>
      <c r="R413" s="132">
        <v>4606228.9128984958</v>
      </c>
      <c r="S413" s="132">
        <v>352506</v>
      </c>
      <c r="T413" s="133">
        <f>SUM(TableC[[#This Row],[State &amp; Local Funding]:[Federal 
Funding]])</f>
        <v>4958734.9128984958</v>
      </c>
      <c r="U413" s="121">
        <f>IFERROR(TableC[[#This Row],[State &amp; Local Funding]]/SUM(TableB[[#This Row],[K-12 Enrollment]:[Pre-K
Enrollment]]),"")</f>
        <v>12830.721205845392</v>
      </c>
      <c r="V413" s="121">
        <f>IFERROR(TableC[[#This Row],[Federal 
Funding]]/SUM(TableB[[#This Row],[K-12 Enrollment]:[Pre-K
Enrollment]]),"")</f>
        <v>981.91086350974933</v>
      </c>
      <c r="W413" s="65">
        <f>IFERROR(CentralCostperPupil*SUM(TableB[[#This Row],[K-12 Enrollment]:[Pre-K
Enrollment]]),"")</f>
        <v>2395965.8438421213</v>
      </c>
      <c r="X413" s="65">
        <f t="shared" si="23"/>
        <v>7354700.7567406166</v>
      </c>
      <c r="Y413" s="131">
        <f>IFERROR(TableC[[#This Row],[Total School Allocation w/ Central District Costs]]/SUM(TableB[[#This Row],[K-12 Enrollment]:[Pre-K
Enrollment]]),"")</f>
        <v>20486.631634374975</v>
      </c>
    </row>
    <row r="414" spans="1:25" s="3" customFormat="1" ht="15" x14ac:dyDescent="0.3">
      <c r="A414" s="156" t="str">
        <f>IF(ISBLANK(TableB[[#This Row],[BEDS Code]]),"",TableB[[#This Row],[BEDS Code]])</f>
        <v>332300010599</v>
      </c>
      <c r="B414" s="134" t="str">
        <f>IF(ISBLANK(TableB[[#This Row],[School Name]]),"",TableB[[#This Row],[School Name]])</f>
        <v>Brooklyn Landmark Elementary School</v>
      </c>
      <c r="C414" s="156" t="str">
        <f>IF(ISBLANK(TableB[[#This Row],[Local School Code]]),"",TableB[[#This Row],[Local School Code]])</f>
        <v>K599</v>
      </c>
      <c r="D414" s="132">
        <v>2064740</v>
      </c>
      <c r="E414" s="132">
        <v>1454806</v>
      </c>
      <c r="F414" s="65">
        <f>IFERROR(SUM(TableC[[#This Row],[Classroom Teachers]:[All Other Salaries]])*'Part-A'!$C$92,0)</f>
        <v>2142893.2082172078</v>
      </c>
      <c r="G414" s="16">
        <v>0</v>
      </c>
      <c r="H414" s="16">
        <v>195583</v>
      </c>
      <c r="I414" s="133">
        <f t="shared" si="21"/>
        <v>5858022.2082172073</v>
      </c>
      <c r="J414" s="132">
        <v>3194316.8110269355</v>
      </c>
      <c r="K414" s="132">
        <v>645860.62566850218</v>
      </c>
      <c r="L414" s="132">
        <v>1445665.5333259464</v>
      </c>
      <c r="M414" s="132">
        <v>32293.031283425109</v>
      </c>
      <c r="N414" s="132">
        <v>444434.93399306218</v>
      </c>
      <c r="O414" s="132">
        <v>1832</v>
      </c>
      <c r="P414" s="132">
        <v>93619.272919336567</v>
      </c>
      <c r="Q414" s="133">
        <f t="shared" si="22"/>
        <v>5858022.2082172073</v>
      </c>
      <c r="R414" s="132">
        <v>5540715.2082172073</v>
      </c>
      <c r="S414" s="132">
        <v>317307</v>
      </c>
      <c r="T414" s="133">
        <f>SUM(TableC[[#This Row],[State &amp; Local Funding]:[Federal 
Funding]])</f>
        <v>5858022.2082172073</v>
      </c>
      <c r="U414" s="121">
        <f>IFERROR(TableC[[#This Row],[State &amp; Local Funding]]/SUM(TableB[[#This Row],[K-12 Enrollment]:[Pre-K
Enrollment]]),"")</f>
        <v>15056.291326677194</v>
      </c>
      <c r="V414" s="121">
        <f>IFERROR(TableC[[#This Row],[Federal 
Funding]]/SUM(TableB[[#This Row],[K-12 Enrollment]:[Pre-K
Enrollment]]),"")</f>
        <v>862.24728260869563</v>
      </c>
      <c r="W414" s="65">
        <f>IFERROR(CentralCostperPupil*SUM(TableB[[#This Row],[K-12 Enrollment]:[Pre-K
Enrollment]]),"")</f>
        <v>2456031.8399272999</v>
      </c>
      <c r="X414" s="65">
        <f t="shared" si="23"/>
        <v>8314054.0481445072</v>
      </c>
      <c r="Y414" s="131">
        <f>IFERROR(TableC[[#This Row],[Total School Allocation w/ Central District Costs]]/SUM(TableB[[#This Row],[K-12 Enrollment]:[Pre-K
Enrollment]]),"")</f>
        <v>22592.538174305726</v>
      </c>
    </row>
    <row r="415" spans="1:25" s="3" customFormat="1" ht="15" x14ac:dyDescent="0.3">
      <c r="A415" s="156" t="str">
        <f>IF(ISBLANK(TableB[[#This Row],[BEDS Code]]),"",TableB[[#This Row],[BEDS Code]])</f>
        <v>331700011600</v>
      </c>
      <c r="B415" s="134" t="str">
        <f>IF(ISBLANK(TableB[[#This Row],[School Name]]),"",TableB[[#This Row],[School Name]])</f>
        <v>Clara Barton High School</v>
      </c>
      <c r="C415" s="156" t="str">
        <f>IF(ISBLANK(TableB[[#This Row],[Local School Code]]),"",TableB[[#This Row],[Local School Code]])</f>
        <v>K600</v>
      </c>
      <c r="D415" s="132">
        <v>7453898</v>
      </c>
      <c r="E415" s="132">
        <v>5112651</v>
      </c>
      <c r="F415" s="65">
        <f>IFERROR(SUM(TableC[[#This Row],[Classroom Teachers]:[All Other Salaries]])*'Part-A'!$C$92,0)</f>
        <v>7651206.2927516056</v>
      </c>
      <c r="G415" s="16">
        <v>0</v>
      </c>
      <c r="H415" s="16">
        <v>130103</v>
      </c>
      <c r="I415" s="133">
        <f t="shared" si="21"/>
        <v>20347858.292751607</v>
      </c>
      <c r="J415" s="132">
        <v>13967990.332530387</v>
      </c>
      <c r="K415" s="132">
        <v>0</v>
      </c>
      <c r="L415" s="132">
        <v>3419470.0872726487</v>
      </c>
      <c r="M415" s="132">
        <v>0</v>
      </c>
      <c r="N415" s="132">
        <v>1996704.9025699752</v>
      </c>
      <c r="O415" s="132">
        <v>7507</v>
      </c>
      <c r="P415" s="132">
        <v>956185.97037859668</v>
      </c>
      <c r="Q415" s="133">
        <f t="shared" si="22"/>
        <v>20347858.292751607</v>
      </c>
      <c r="R415" s="132">
        <v>18422365.292751607</v>
      </c>
      <c r="S415" s="132">
        <v>1925493</v>
      </c>
      <c r="T415" s="133">
        <f>SUM(TableC[[#This Row],[State &amp; Local Funding]:[Federal 
Funding]])</f>
        <v>20347858.292751607</v>
      </c>
      <c r="U415" s="121">
        <f>IFERROR(TableC[[#This Row],[State &amp; Local Funding]]/SUM(TableB[[#This Row],[K-12 Enrollment]:[Pre-K
Enrollment]]),"")</f>
        <v>15665.276609482658</v>
      </c>
      <c r="V415" s="121">
        <f>IFERROR(TableC[[#This Row],[Federal 
Funding]]/SUM(TableB[[#This Row],[K-12 Enrollment]:[Pre-K
Enrollment]]),"")</f>
        <v>1637.3239795918366</v>
      </c>
      <c r="W415" s="65">
        <f>IFERROR(CentralCostperPupil*SUM(TableB[[#This Row],[K-12 Enrollment]:[Pre-K
Enrollment]]),"")</f>
        <v>7848623.4884633282</v>
      </c>
      <c r="X415" s="65">
        <f t="shared" si="23"/>
        <v>28196481.781214934</v>
      </c>
      <c r="Y415" s="131">
        <f>IFERROR(TableC[[#This Row],[Total School Allocation w/ Central District Costs]]/SUM(TableB[[#This Row],[K-12 Enrollment]:[Pre-K
Enrollment]]),"")</f>
        <v>23976.600154094333</v>
      </c>
    </row>
    <row r="416" spans="1:25" s="3" customFormat="1" ht="15" x14ac:dyDescent="0.3">
      <c r="A416" s="156" t="str">
        <f>IF(ISBLANK(TableB[[#This Row],[BEDS Code]]),"",TableB[[#This Row],[BEDS Code]])</f>
        <v>331300011605</v>
      </c>
      <c r="B416" s="134" t="str">
        <f>IF(ISBLANK(TableB[[#This Row],[School Name]]),"",TableB[[#This Row],[School Name]])</f>
        <v>George Westinghouse Career and Technical Education High School</v>
      </c>
      <c r="C416" s="156" t="str">
        <f>IF(ISBLANK(TableB[[#This Row],[Local School Code]]),"",TableB[[#This Row],[Local School Code]])</f>
        <v>K605</v>
      </c>
      <c r="D416" s="132">
        <v>4950536</v>
      </c>
      <c r="E416" s="132">
        <v>3152113</v>
      </c>
      <c r="F416" s="65">
        <f>IFERROR(SUM(TableC[[#This Row],[Classroom Teachers]:[All Other Salaries]])*'Part-A'!$C$92,0)</f>
        <v>4933338.4222476278</v>
      </c>
      <c r="G416" s="16">
        <v>0</v>
      </c>
      <c r="H416" s="16">
        <v>628469</v>
      </c>
      <c r="I416" s="133">
        <f t="shared" si="21"/>
        <v>13664456.422247628</v>
      </c>
      <c r="J416" s="132">
        <v>10351204.847171247</v>
      </c>
      <c r="K416" s="132">
        <v>0</v>
      </c>
      <c r="L416" s="132">
        <v>1422744.2695875687</v>
      </c>
      <c r="M416" s="132">
        <v>0</v>
      </c>
      <c r="N416" s="132">
        <v>1119899.8382893347</v>
      </c>
      <c r="O416" s="132">
        <v>4741</v>
      </c>
      <c r="P416" s="132">
        <v>765866.46719947795</v>
      </c>
      <c r="Q416" s="133">
        <f t="shared" si="22"/>
        <v>13664456.42224763</v>
      </c>
      <c r="R416" s="132">
        <v>12713633.42224763</v>
      </c>
      <c r="S416" s="132">
        <v>950823</v>
      </c>
      <c r="T416" s="133">
        <f>SUM(TableC[[#This Row],[State &amp; Local Funding]:[Federal 
Funding]])</f>
        <v>13664456.42224763</v>
      </c>
      <c r="U416" s="121">
        <f>IFERROR(TableC[[#This Row],[State &amp; Local Funding]]/SUM(TableB[[#This Row],[K-12 Enrollment]:[Pre-K
Enrollment]]),"")</f>
        <v>15852.410750932206</v>
      </c>
      <c r="V416" s="121">
        <f>IFERROR(TableC[[#This Row],[Federal 
Funding]]/SUM(TableB[[#This Row],[K-12 Enrollment]:[Pre-K
Enrollment]]),"")</f>
        <v>1185.5648379052368</v>
      </c>
      <c r="W416" s="65">
        <f>IFERROR(CentralCostperPupil*SUM(TableB[[#This Row],[K-12 Enrollment]:[Pre-K
Enrollment]]),"")</f>
        <v>5352547.651145909</v>
      </c>
      <c r="X416" s="65">
        <f t="shared" si="23"/>
        <v>19017004.073393539</v>
      </c>
      <c r="Y416" s="131">
        <f>IFERROR(TableC[[#This Row],[Total School Allocation w/ Central District Costs]]/SUM(TableB[[#This Row],[K-12 Enrollment]:[Pre-K
Enrollment]]),"")</f>
        <v>23711.975153857282</v>
      </c>
    </row>
    <row r="417" spans="1:25" s="3" customFormat="1" ht="15" x14ac:dyDescent="0.3">
      <c r="A417" s="156" t="str">
        <f>IF(ISBLANK(TableB[[#This Row],[BEDS Code]]),"",TableB[[#This Row],[BEDS Code]])</f>
        <v>332000011609</v>
      </c>
      <c r="B417" s="134" t="str">
        <f>IF(ISBLANK(TableB[[#This Row],[School Name]]),"",TableB[[#This Row],[School Name]])</f>
        <v>Urban Assembly School for Criminal Justice</v>
      </c>
      <c r="C417" s="156" t="str">
        <f>IF(ISBLANK(TableB[[#This Row],[Local School Code]]),"",TableB[[#This Row],[Local School Code]])</f>
        <v>K609</v>
      </c>
      <c r="D417" s="132">
        <v>3378240</v>
      </c>
      <c r="E417" s="132">
        <v>1427747</v>
      </c>
      <c r="F417" s="65">
        <f>IFERROR(SUM(TableC[[#This Row],[Classroom Teachers]:[All Other Salaries]])*'Part-A'!$C$92,0)</f>
        <v>2926149.2536481107</v>
      </c>
      <c r="G417" s="16">
        <v>0</v>
      </c>
      <c r="H417" s="16">
        <v>78083</v>
      </c>
      <c r="I417" s="133">
        <f t="shared" si="21"/>
        <v>7810219.2536481107</v>
      </c>
      <c r="J417" s="132">
        <v>5685386.7410831004</v>
      </c>
      <c r="K417" s="132">
        <v>0</v>
      </c>
      <c r="L417" s="132">
        <v>907011.31705707195</v>
      </c>
      <c r="M417" s="132">
        <v>0</v>
      </c>
      <c r="N417" s="132">
        <v>986023.795358181</v>
      </c>
      <c r="O417" s="132">
        <v>3451</v>
      </c>
      <c r="P417" s="132">
        <v>228346.40014975696</v>
      </c>
      <c r="Q417" s="133">
        <f t="shared" si="22"/>
        <v>7810219.2536481107</v>
      </c>
      <c r="R417" s="132">
        <v>7287798.2536481107</v>
      </c>
      <c r="S417" s="132">
        <v>522421</v>
      </c>
      <c r="T417" s="133">
        <f>SUM(TableC[[#This Row],[State &amp; Local Funding]:[Federal 
Funding]])</f>
        <v>7810219.2536481107</v>
      </c>
      <c r="U417" s="121">
        <f>IFERROR(TableC[[#This Row],[State &amp; Local Funding]]/SUM(TableB[[#This Row],[K-12 Enrollment]:[Pre-K
Enrollment]]),"")</f>
        <v>13131.16802459119</v>
      </c>
      <c r="V417" s="121">
        <f>IFERROR(TableC[[#This Row],[Federal 
Funding]]/SUM(TableB[[#This Row],[K-12 Enrollment]:[Pre-K
Enrollment]]),"")</f>
        <v>941.29909909909907</v>
      </c>
      <c r="W417" s="65">
        <f>IFERROR(CentralCostperPupil*SUM(TableB[[#This Row],[K-12 Enrollment]:[Pre-K
Enrollment]]),"")</f>
        <v>3704069.7585860095</v>
      </c>
      <c r="X417" s="65">
        <f t="shared" si="23"/>
        <v>11514289.01223412</v>
      </c>
      <c r="Y417" s="131">
        <f>IFERROR(TableC[[#This Row],[Total School Allocation w/ Central District Costs]]/SUM(TableB[[#This Row],[K-12 Enrollment]:[Pre-K
Enrollment]]),"")</f>
        <v>20746.466688710127</v>
      </c>
    </row>
    <row r="418" spans="1:25" s="3" customFormat="1" ht="15" x14ac:dyDescent="0.3">
      <c r="A418" s="156" t="str">
        <f>IF(ISBLANK(TableB[[#This Row],[BEDS Code]]),"",TableB[[#This Row],[BEDS Code]])</f>
        <v>331400011610</v>
      </c>
      <c r="B418" s="134" t="str">
        <f>IF(ISBLANK(TableB[[#This Row],[School Name]]),"",TableB[[#This Row],[School Name]])</f>
        <v>Automotive High School</v>
      </c>
      <c r="C418" s="156" t="str">
        <f>IF(ISBLANK(TableB[[#This Row],[Local School Code]]),"",TableB[[#This Row],[Local School Code]])</f>
        <v>K610</v>
      </c>
      <c r="D418" s="132">
        <v>2952105</v>
      </c>
      <c r="E418" s="132">
        <v>2400139</v>
      </c>
      <c r="F418" s="65">
        <f>IFERROR(SUM(TableC[[#This Row],[Classroom Teachers]:[All Other Salaries]])*'Part-A'!$C$92,0)</f>
        <v>3258740.5637889942</v>
      </c>
      <c r="G418" s="16">
        <v>0</v>
      </c>
      <c r="H418" s="16">
        <v>593604</v>
      </c>
      <c r="I418" s="133">
        <f t="shared" si="21"/>
        <v>9204588.5637889951</v>
      </c>
      <c r="J418" s="132">
        <v>6096201.6571279094</v>
      </c>
      <c r="K418" s="132">
        <v>0</v>
      </c>
      <c r="L418" s="132">
        <v>2215349.9070210969</v>
      </c>
      <c r="M418" s="132">
        <v>0</v>
      </c>
      <c r="N418" s="132">
        <v>716133.5411901545</v>
      </c>
      <c r="O418" s="132">
        <v>2399</v>
      </c>
      <c r="P418" s="132">
        <v>174504.458449834</v>
      </c>
      <c r="Q418" s="133">
        <f t="shared" si="22"/>
        <v>9204588.5637889933</v>
      </c>
      <c r="R418" s="132">
        <v>8639022.5637889933</v>
      </c>
      <c r="S418" s="132">
        <v>565566</v>
      </c>
      <c r="T418" s="133">
        <f>SUM(TableC[[#This Row],[State &amp; Local Funding]:[Federal 
Funding]])</f>
        <v>9204588.5637889933</v>
      </c>
      <c r="U418" s="121">
        <f>IFERROR(TableC[[#This Row],[State &amp; Local Funding]]/SUM(TableB[[#This Row],[K-12 Enrollment]:[Pre-K
Enrollment]]),"")</f>
        <v>42767.438434598975</v>
      </c>
      <c r="V418" s="121">
        <f>IFERROR(TableC[[#This Row],[Federal 
Funding]]/SUM(TableB[[#This Row],[K-12 Enrollment]:[Pre-K
Enrollment]]),"")</f>
        <v>2799.8316831683169</v>
      </c>
      <c r="W418" s="65">
        <f>IFERROR(CentralCostperPupil*SUM(TableB[[#This Row],[K-12 Enrollment]:[Pre-K
Enrollment]]),"")</f>
        <v>1348147.9121340071</v>
      </c>
      <c r="X418" s="65">
        <f t="shared" si="23"/>
        <v>10552736.475923</v>
      </c>
      <c r="Y418" s="131">
        <f>IFERROR(TableC[[#This Row],[Total School Allocation w/ Central District Costs]]/SUM(TableB[[#This Row],[K-12 Enrollment]:[Pre-K
Enrollment]]),"")</f>
        <v>52241.269682787126</v>
      </c>
    </row>
    <row r="419" spans="1:25" s="3" customFormat="1" ht="15" x14ac:dyDescent="0.3">
      <c r="A419" s="156" t="str">
        <f>IF(ISBLANK(TableB[[#This Row],[BEDS Code]]),"",TableB[[#This Row],[BEDS Code]])</f>
        <v>332200011611</v>
      </c>
      <c r="B419" s="134" t="str">
        <f>IF(ISBLANK(TableB[[#This Row],[School Name]]),"",TableB[[#This Row],[School Name]])</f>
        <v>Origins High School</v>
      </c>
      <c r="C419" s="156" t="str">
        <f>IF(ISBLANK(TableB[[#This Row],[Local School Code]]),"",TableB[[#This Row],[Local School Code]])</f>
        <v>K611</v>
      </c>
      <c r="D419" s="132">
        <v>2519685</v>
      </c>
      <c r="E419" s="132">
        <v>1657536</v>
      </c>
      <c r="F419" s="65">
        <f>IFERROR(SUM(TableC[[#This Row],[Classroom Teachers]:[All Other Salaries]])*'Part-A'!$C$92,0)</f>
        <v>2543321.9256467433</v>
      </c>
      <c r="G419" s="16">
        <v>0</v>
      </c>
      <c r="H419" s="16">
        <v>215009</v>
      </c>
      <c r="I419" s="133">
        <f t="shared" si="21"/>
        <v>6935551.9256467428</v>
      </c>
      <c r="J419" s="132">
        <v>4609931.4008760415</v>
      </c>
      <c r="K419" s="132">
        <v>0</v>
      </c>
      <c r="L419" s="132">
        <v>1218609.5284541908</v>
      </c>
      <c r="M419" s="132">
        <v>0</v>
      </c>
      <c r="N419" s="132">
        <v>697216.62400531932</v>
      </c>
      <c r="O419" s="132">
        <v>2635</v>
      </c>
      <c r="P419" s="132">
        <v>407159.37231119059</v>
      </c>
      <c r="Q419" s="133">
        <f t="shared" si="22"/>
        <v>6935551.9256467428</v>
      </c>
      <c r="R419" s="132">
        <v>6482498.9256467428</v>
      </c>
      <c r="S419" s="132">
        <v>453053</v>
      </c>
      <c r="T419" s="133">
        <f>SUM(TableC[[#This Row],[State &amp; Local Funding]:[Federal 
Funding]])</f>
        <v>6935551.9256467428</v>
      </c>
      <c r="U419" s="121">
        <f>IFERROR(TableC[[#This Row],[State &amp; Local Funding]]/SUM(TableB[[#This Row],[K-12 Enrollment]:[Pre-K
Enrollment]]),"")</f>
        <v>16125.619218026723</v>
      </c>
      <c r="V419" s="121">
        <f>IFERROR(TableC[[#This Row],[Federal 
Funding]]/SUM(TableB[[#This Row],[K-12 Enrollment]:[Pre-K
Enrollment]]),"")</f>
        <v>1126.9975124378109</v>
      </c>
      <c r="W419" s="65">
        <f>IFERROR(CentralCostperPupil*SUM(TableB[[#This Row],[K-12 Enrollment]:[Pre-K
Enrollment]]),"")</f>
        <v>2682947.8251379747</v>
      </c>
      <c r="X419" s="65">
        <f t="shared" si="23"/>
        <v>9618499.7507847175</v>
      </c>
      <c r="Y419" s="131">
        <f>IFERROR(TableC[[#This Row],[Total School Allocation w/ Central District Costs]]/SUM(TableB[[#This Row],[K-12 Enrollment]:[Pre-K
Enrollment]]),"")</f>
        <v>23926.616295484371</v>
      </c>
    </row>
    <row r="420" spans="1:25" s="3" customFormat="1" ht="15" x14ac:dyDescent="0.3">
      <c r="A420" s="156" t="str">
        <f>IF(ISBLANK(TableB[[#This Row],[BEDS Code]]),"",TableB[[#This Row],[BEDS Code]])</f>
        <v>331400011614</v>
      </c>
      <c r="B420" s="134" t="str">
        <f>IF(ISBLANK(TableB[[#This Row],[School Name]]),"",TableB[[#This Row],[School Name]])</f>
        <v>Young Women's Leadership School of Brooklyn</v>
      </c>
      <c r="C420" s="156" t="str">
        <f>IF(ISBLANK(TableB[[#This Row],[Local School Code]]),"",TableB[[#This Row],[Local School Code]])</f>
        <v>K614</v>
      </c>
      <c r="D420" s="132">
        <v>2387361</v>
      </c>
      <c r="E420" s="132">
        <v>1258481</v>
      </c>
      <c r="F420" s="65">
        <f>IFERROR(SUM(TableC[[#This Row],[Classroom Teachers]:[All Other Salaries]])*'Part-A'!$C$92,0)</f>
        <v>2219789.1603158591</v>
      </c>
      <c r="G420" s="16">
        <v>0</v>
      </c>
      <c r="H420" s="16">
        <v>235177</v>
      </c>
      <c r="I420" s="133">
        <f t="shared" si="21"/>
        <v>6100808.1603158591</v>
      </c>
      <c r="J420" s="132">
        <v>4048281.8027785905</v>
      </c>
      <c r="K420" s="132">
        <v>0</v>
      </c>
      <c r="L420" s="132">
        <v>1308214.7081284036</v>
      </c>
      <c r="M420" s="132">
        <v>0</v>
      </c>
      <c r="N420" s="132">
        <v>645347.13854528475</v>
      </c>
      <c r="O420" s="132">
        <v>2504</v>
      </c>
      <c r="P420" s="132">
        <v>96460.510863580392</v>
      </c>
      <c r="Q420" s="133">
        <f t="shared" si="22"/>
        <v>6100808.1603158601</v>
      </c>
      <c r="R420" s="132">
        <v>5763378.1603158601</v>
      </c>
      <c r="S420" s="132">
        <v>337430</v>
      </c>
      <c r="T420" s="133">
        <f>SUM(TableC[[#This Row],[State &amp; Local Funding]:[Federal 
Funding]])</f>
        <v>6100808.1603158601</v>
      </c>
      <c r="U420" s="121">
        <f>IFERROR(TableC[[#This Row],[State &amp; Local Funding]]/SUM(TableB[[#This Row],[K-12 Enrollment]:[Pre-K
Enrollment]]),"")</f>
        <v>13560.889788978495</v>
      </c>
      <c r="V420" s="121">
        <f>IFERROR(TableC[[#This Row],[Federal 
Funding]]/SUM(TableB[[#This Row],[K-12 Enrollment]:[Pre-K
Enrollment]]),"")</f>
        <v>793.95294117647063</v>
      </c>
      <c r="W420" s="65">
        <f>IFERROR(CentralCostperPupil*SUM(TableB[[#This Row],[K-12 Enrollment]:[Pre-K
Enrollment]]),"")</f>
        <v>2836449.8151334305</v>
      </c>
      <c r="X420" s="65">
        <f t="shared" si="23"/>
        <v>8937257.9754492901</v>
      </c>
      <c r="Y420" s="131">
        <f>IFERROR(TableC[[#This Row],[Total School Allocation w/ Central District Costs]]/SUM(TableB[[#This Row],[K-12 Enrollment]:[Pre-K
Enrollment]]),"")</f>
        <v>21028.8422951748</v>
      </c>
    </row>
    <row r="421" spans="1:25" s="3" customFormat="1" ht="15" x14ac:dyDescent="0.3">
      <c r="A421" s="156" t="str">
        <f>IF(ISBLANK(TableB[[#This Row],[BEDS Code]]),"",TableB[[#This Row],[BEDS Code]])</f>
        <v>331900011615</v>
      </c>
      <c r="B421" s="134" t="str">
        <f>IF(ISBLANK(TableB[[#This Row],[School Name]]),"",TableB[[#This Row],[School Name]])</f>
        <v>Transit Tech Career and Technical Education High School</v>
      </c>
      <c r="C421" s="156" t="str">
        <f>IF(ISBLANK(TableB[[#This Row],[Local School Code]]),"",TableB[[#This Row],[Local School Code]])</f>
        <v>K615</v>
      </c>
      <c r="D421" s="132">
        <v>4610655</v>
      </c>
      <c r="E421" s="132">
        <v>2913355</v>
      </c>
      <c r="F421" s="65">
        <f>IFERROR(SUM(TableC[[#This Row],[Classroom Teachers]:[All Other Salaries]])*'Part-A'!$C$92,0)</f>
        <v>4581031.1692355638</v>
      </c>
      <c r="G421" s="16">
        <v>0</v>
      </c>
      <c r="H421" s="16">
        <v>340629</v>
      </c>
      <c r="I421" s="133">
        <f t="shared" si="21"/>
        <v>12445670.169235565</v>
      </c>
      <c r="J421" s="132">
        <v>8643936.734308213</v>
      </c>
      <c r="K421" s="132">
        <v>0</v>
      </c>
      <c r="L421" s="132">
        <v>2676119.545911049</v>
      </c>
      <c r="M421" s="132">
        <v>0</v>
      </c>
      <c r="N421" s="132">
        <v>924095.74838772044</v>
      </c>
      <c r="O421" s="132">
        <v>4324</v>
      </c>
      <c r="P421" s="132">
        <v>197194.14062858297</v>
      </c>
      <c r="Q421" s="133">
        <f t="shared" si="22"/>
        <v>12445670.169235567</v>
      </c>
      <c r="R421" s="132">
        <v>11335804.169235567</v>
      </c>
      <c r="S421" s="132">
        <v>1109866</v>
      </c>
      <c r="T421" s="133">
        <f>SUM(TableC[[#This Row],[State &amp; Local Funding]:[Federal 
Funding]])</f>
        <v>12445670.169235567</v>
      </c>
      <c r="U421" s="121">
        <f>IFERROR(TableC[[#This Row],[State &amp; Local Funding]]/SUM(TableB[[#This Row],[K-12 Enrollment]:[Pre-K
Enrollment]]),"")</f>
        <v>18224.765545394803</v>
      </c>
      <c r="V421" s="121">
        <f>IFERROR(TableC[[#This Row],[Federal 
Funding]]/SUM(TableB[[#This Row],[K-12 Enrollment]:[Pre-K
Enrollment]]),"")</f>
        <v>1784.3504823151125</v>
      </c>
      <c r="W421" s="65">
        <f>IFERROR(CentralCostperPupil*SUM(TableB[[#This Row],[K-12 Enrollment]:[Pre-K
Enrollment]]),"")</f>
        <v>4151227.7294423385</v>
      </c>
      <c r="X421" s="65">
        <f t="shared" si="23"/>
        <v>16596897.898677904</v>
      </c>
      <c r="Y421" s="131">
        <f>IFERROR(TableC[[#This Row],[Total School Allocation w/ Central District Costs]]/SUM(TableB[[#This Row],[K-12 Enrollment]:[Pre-K
Enrollment]]),"")</f>
        <v>26683.115592729748</v>
      </c>
    </row>
    <row r="422" spans="1:25" s="3" customFormat="1" ht="15" x14ac:dyDescent="0.3">
      <c r="A422" s="156" t="str">
        <f>IF(ISBLANK(TableB[[#This Row],[BEDS Code]]),"",TableB[[#This Row],[BEDS Code]])</f>
        <v>331300011616</v>
      </c>
      <c r="B422" s="134" t="str">
        <f>IF(ISBLANK(TableB[[#This Row],[School Name]]),"",TableB[[#This Row],[School Name]])</f>
        <v>Brooklyn High School for Leadership and Community Service</v>
      </c>
      <c r="C422" s="156" t="str">
        <f>IF(ISBLANK(TableB[[#This Row],[Local School Code]]),"",TableB[[#This Row],[Local School Code]])</f>
        <v>K616</v>
      </c>
      <c r="D422" s="132">
        <v>1175175</v>
      </c>
      <c r="E422" s="132">
        <v>866382</v>
      </c>
      <c r="F422" s="65">
        <f>IFERROR(SUM(TableC[[#This Row],[Classroom Teachers]:[All Other Salaries]])*'Part-A'!$C$92,0)</f>
        <v>1243012.2037013574</v>
      </c>
      <c r="G422" s="16">
        <v>0</v>
      </c>
      <c r="H422" s="16">
        <v>264825</v>
      </c>
      <c r="I422" s="133">
        <f t="shared" si="21"/>
        <v>3549394.2037013574</v>
      </c>
      <c r="J422" s="132">
        <v>2538873.0550012654</v>
      </c>
      <c r="K422" s="132">
        <v>0</v>
      </c>
      <c r="L422" s="132">
        <v>150173.74416285811</v>
      </c>
      <c r="M422" s="132">
        <v>0</v>
      </c>
      <c r="N422" s="132">
        <v>689844.85035836278</v>
      </c>
      <c r="O422" s="132">
        <v>1177</v>
      </c>
      <c r="P422" s="132">
        <v>169325.55417887087</v>
      </c>
      <c r="Q422" s="133">
        <f t="shared" si="22"/>
        <v>3549394.2037013569</v>
      </c>
      <c r="R422" s="132">
        <v>3341037.2037013569</v>
      </c>
      <c r="S422" s="132">
        <v>208357</v>
      </c>
      <c r="T422" s="133">
        <f>SUM(TableC[[#This Row],[State &amp; Local Funding]:[Federal 
Funding]])</f>
        <v>3549394.2037013569</v>
      </c>
      <c r="U422" s="121">
        <f>IFERROR(TableC[[#This Row],[State &amp; Local Funding]]/SUM(TableB[[#This Row],[K-12 Enrollment]:[Pre-K
Enrollment]]),"")</f>
        <v>17584.406335270298</v>
      </c>
      <c r="V422" s="121">
        <f>IFERROR(TableC[[#This Row],[Federal 
Funding]]/SUM(TableB[[#This Row],[K-12 Enrollment]:[Pre-K
Enrollment]]),"")</f>
        <v>1096.6157894736841</v>
      </c>
      <c r="W422" s="65">
        <f>IFERROR(CentralCostperPupil*SUM(TableB[[#This Row],[K-12 Enrollment]:[Pre-K
Enrollment]]),"")</f>
        <v>1268059.9173537691</v>
      </c>
      <c r="X422" s="65">
        <f t="shared" si="23"/>
        <v>4817454.1210551262</v>
      </c>
      <c r="Y422" s="131">
        <f>IFERROR(TableC[[#This Row],[Total School Allocation w/ Central District Costs]]/SUM(TableB[[#This Row],[K-12 Enrollment]:[Pre-K
Enrollment]]),"")</f>
        <v>25355.021689763824</v>
      </c>
    </row>
    <row r="423" spans="1:25" s="3" customFormat="1" ht="15" x14ac:dyDescent="0.3">
      <c r="A423" s="156" t="str">
        <f>IF(ISBLANK(TableB[[#This Row],[BEDS Code]]),"",TableB[[#This Row],[BEDS Code]])</f>
        <v>331800011617</v>
      </c>
      <c r="B423" s="134" t="str">
        <f>IF(ISBLANK(TableB[[#This Row],[School Name]]),"",TableB[[#This Row],[School Name]])</f>
        <v>High School for Innovation in Advertising and Media</v>
      </c>
      <c r="C423" s="156" t="str">
        <f>IF(ISBLANK(TableB[[#This Row],[Local School Code]]),"",TableB[[#This Row],[Local School Code]])</f>
        <v>K617</v>
      </c>
      <c r="D423" s="132">
        <v>1836696</v>
      </c>
      <c r="E423" s="132">
        <v>938951</v>
      </c>
      <c r="F423" s="65">
        <f>IFERROR(SUM(TableC[[#This Row],[Classroom Teachers]:[All Other Salaries]])*'Part-A'!$C$92,0)</f>
        <v>1689966.576572225</v>
      </c>
      <c r="G423" s="16">
        <v>0</v>
      </c>
      <c r="H423" s="16">
        <v>57135</v>
      </c>
      <c r="I423" s="133">
        <f t="shared" si="21"/>
        <v>4522748.5765722245</v>
      </c>
      <c r="J423" s="132">
        <v>3221061.6674542613</v>
      </c>
      <c r="K423" s="132">
        <v>0</v>
      </c>
      <c r="L423" s="132">
        <v>510959.4797215662</v>
      </c>
      <c r="M423" s="132">
        <v>0</v>
      </c>
      <c r="N423" s="132">
        <v>677210.5119800237</v>
      </c>
      <c r="O423" s="132">
        <v>1539</v>
      </c>
      <c r="P423" s="132">
        <v>111977.91741637298</v>
      </c>
      <c r="Q423" s="133">
        <f t="shared" si="22"/>
        <v>4522748.5765722245</v>
      </c>
      <c r="R423" s="132">
        <v>4282575.5765722245</v>
      </c>
      <c r="S423" s="132">
        <v>240173</v>
      </c>
      <c r="T423" s="133">
        <f>SUM(TableC[[#This Row],[State &amp; Local Funding]:[Federal 
Funding]])</f>
        <v>4522748.5765722245</v>
      </c>
      <c r="U423" s="121">
        <f>IFERROR(TableC[[#This Row],[State &amp; Local Funding]]/SUM(TableB[[#This Row],[K-12 Enrollment]:[Pre-K
Enrollment]]),"")</f>
        <v>18619.893811183585</v>
      </c>
      <c r="V423" s="121">
        <f>IFERROR(TableC[[#This Row],[Federal 
Funding]]/SUM(TableB[[#This Row],[K-12 Enrollment]:[Pre-K
Enrollment]]),"")</f>
        <v>1044.2304347826087</v>
      </c>
      <c r="W423" s="65">
        <f>IFERROR(CentralCostperPupil*SUM(TableB[[#This Row],[K-12 Enrollment]:[Pre-K
Enrollment]]),"")</f>
        <v>1535019.8999545625</v>
      </c>
      <c r="X423" s="65">
        <f t="shared" si="23"/>
        <v>6057768.4765267875</v>
      </c>
      <c r="Y423" s="131">
        <f>IFERROR(TableC[[#This Row],[Total School Allocation w/ Central District Costs]]/SUM(TableB[[#This Row],[K-12 Enrollment]:[Pre-K
Enrollment]]),"")</f>
        <v>26338.123810986031</v>
      </c>
    </row>
    <row r="424" spans="1:25" s="3" customFormat="1" ht="15" x14ac:dyDescent="0.3">
      <c r="A424" s="156" t="str">
        <f>IF(ISBLANK(TableB[[#This Row],[BEDS Code]]),"",TableB[[#This Row],[BEDS Code]])</f>
        <v>331900011618</v>
      </c>
      <c r="B424" s="134" t="str">
        <f>IF(ISBLANK(TableB[[#This Row],[School Name]]),"",TableB[[#This Row],[School Name]])</f>
        <v>Academy of Innovative Technology</v>
      </c>
      <c r="C424" s="156" t="str">
        <f>IF(ISBLANK(TableB[[#This Row],[Local School Code]]),"",TableB[[#This Row],[Local School Code]])</f>
        <v>K618</v>
      </c>
      <c r="D424" s="132">
        <v>2766514</v>
      </c>
      <c r="E424" s="132">
        <v>1473010</v>
      </c>
      <c r="F424" s="65">
        <f>IFERROR(SUM(TableC[[#This Row],[Classroom Teachers]:[All Other Salaries]])*'Part-A'!$C$92,0)</f>
        <v>2581255.4192142533</v>
      </c>
      <c r="G424" s="16">
        <v>0</v>
      </c>
      <c r="H424" s="16">
        <v>123164</v>
      </c>
      <c r="I424" s="133">
        <f t="shared" si="21"/>
        <v>6943943.4192142533</v>
      </c>
      <c r="J424" s="132">
        <v>4663386.2997037191</v>
      </c>
      <c r="K424" s="132">
        <v>0</v>
      </c>
      <c r="L424" s="132">
        <v>1241849.4390456981</v>
      </c>
      <c r="M424" s="132">
        <v>0</v>
      </c>
      <c r="N424" s="132">
        <v>647223.06348468922</v>
      </c>
      <c r="O424" s="132">
        <v>2486</v>
      </c>
      <c r="P424" s="132">
        <v>388998.61698014621</v>
      </c>
      <c r="Q424" s="133">
        <f t="shared" si="22"/>
        <v>6943943.4192142533</v>
      </c>
      <c r="R424" s="132">
        <v>6509101.4192142533</v>
      </c>
      <c r="S424" s="132">
        <v>434842</v>
      </c>
      <c r="T424" s="133">
        <f>SUM(TableC[[#This Row],[State &amp; Local Funding]:[Federal 
Funding]])</f>
        <v>6943943.4192142533</v>
      </c>
      <c r="U424" s="121">
        <f>IFERROR(TableC[[#This Row],[State &amp; Local Funding]]/SUM(TableB[[#This Row],[K-12 Enrollment]:[Pre-K
Enrollment]]),"")</f>
        <v>15684.581733046394</v>
      </c>
      <c r="V424" s="121">
        <f>IFERROR(TableC[[#This Row],[Federal 
Funding]]/SUM(TableB[[#This Row],[K-12 Enrollment]:[Pre-K
Enrollment]]),"")</f>
        <v>1047.812048192771</v>
      </c>
      <c r="W424" s="65">
        <f>IFERROR(CentralCostperPupil*SUM(TableB[[#This Row],[K-12 Enrollment]:[Pre-K
Enrollment]]),"")</f>
        <v>2769709.8194832322</v>
      </c>
      <c r="X424" s="65">
        <f t="shared" si="23"/>
        <v>9713653.238697486</v>
      </c>
      <c r="Y424" s="131">
        <f>IFERROR(TableC[[#This Row],[Total School Allocation w/ Central District Costs]]/SUM(TableB[[#This Row],[K-12 Enrollment]:[Pre-K
Enrollment]]),"")</f>
        <v>23406.393346259003</v>
      </c>
    </row>
    <row r="425" spans="1:25" s="3" customFormat="1" ht="15" x14ac:dyDescent="0.3">
      <c r="A425" s="156" t="str">
        <f>IF(ISBLANK(TableB[[#This Row],[BEDS Code]]),"",TableB[[#This Row],[BEDS Code]])</f>
        <v>332100011620</v>
      </c>
      <c r="B425" s="134" t="str">
        <f>IF(ISBLANK(TableB[[#This Row],[School Name]]),"",TableB[[#This Row],[School Name]])</f>
        <v>William E. Grady Career and Technical Education High School</v>
      </c>
      <c r="C425" s="156" t="str">
        <f>IF(ISBLANK(TableB[[#This Row],[Local School Code]]),"",TableB[[#This Row],[Local School Code]])</f>
        <v>K620</v>
      </c>
      <c r="D425" s="132">
        <v>3310885</v>
      </c>
      <c r="E425" s="132">
        <v>3199138</v>
      </c>
      <c r="F425" s="65">
        <f>IFERROR(SUM(TableC[[#This Row],[Classroom Teachers]:[All Other Salaries]])*'Part-A'!$C$92,0)</f>
        <v>3963660.1061721626</v>
      </c>
      <c r="G425" s="16">
        <v>0</v>
      </c>
      <c r="H425" s="16">
        <v>145213</v>
      </c>
      <c r="I425" s="133">
        <f t="shared" si="21"/>
        <v>10618896.106172163</v>
      </c>
      <c r="J425" s="132">
        <v>6467689.7335252864</v>
      </c>
      <c r="K425" s="132">
        <v>0</v>
      </c>
      <c r="L425" s="132">
        <v>2494529.6900056941</v>
      </c>
      <c r="M425" s="132">
        <v>0</v>
      </c>
      <c r="N425" s="132">
        <v>1113554.5141375242</v>
      </c>
      <c r="O425" s="132">
        <v>2822</v>
      </c>
      <c r="P425" s="132">
        <v>540300.16850365826</v>
      </c>
      <c r="Q425" s="133">
        <f t="shared" si="22"/>
        <v>10618896.106172165</v>
      </c>
      <c r="R425" s="132">
        <v>9810475.1061721649</v>
      </c>
      <c r="S425" s="132">
        <v>808421</v>
      </c>
      <c r="T425" s="133">
        <f>SUM(TableC[[#This Row],[State &amp; Local Funding]:[Federal 
Funding]])</f>
        <v>10618896.106172165</v>
      </c>
      <c r="U425" s="121">
        <f>IFERROR(TableC[[#This Row],[State &amp; Local Funding]]/SUM(TableB[[#This Row],[K-12 Enrollment]:[Pre-K
Enrollment]]),"")</f>
        <v>24836.645838410543</v>
      </c>
      <c r="V425" s="121">
        <f>IFERROR(TableC[[#This Row],[Federal 
Funding]]/SUM(TableB[[#This Row],[K-12 Enrollment]:[Pre-K
Enrollment]]),"")</f>
        <v>2046.6354430379747</v>
      </c>
      <c r="W425" s="65">
        <f>IFERROR(CentralCostperPupil*SUM(TableB[[#This Row],[K-12 Enrollment]:[Pre-K
Enrollment]]),"")</f>
        <v>2636229.8281828356</v>
      </c>
      <c r="X425" s="65">
        <f t="shared" si="23"/>
        <v>13255125.934355</v>
      </c>
      <c r="Y425" s="131">
        <f>IFERROR(TableC[[#This Row],[Total School Allocation w/ Central District Costs]]/SUM(TableB[[#This Row],[K-12 Enrollment]:[Pre-K
Enrollment]]),"")</f>
        <v>33557.280846468355</v>
      </c>
    </row>
    <row r="426" spans="1:25" s="3" customFormat="1" ht="15" x14ac:dyDescent="0.3">
      <c r="A426" s="156" t="str">
        <f>IF(ISBLANK(TableB[[#This Row],[BEDS Code]]),"",TableB[[#This Row],[BEDS Code]])</f>
        <v>331600010627</v>
      </c>
      <c r="B426" s="134" t="str">
        <f>IF(ISBLANK(TableB[[#This Row],[School Name]]),"",TableB[[#This Row],[School Name]])</f>
        <v>Brighter Choice Community School</v>
      </c>
      <c r="C426" s="156" t="str">
        <f>IF(ISBLANK(TableB[[#This Row],[Local School Code]]),"",TableB[[#This Row],[Local School Code]])</f>
        <v>K627</v>
      </c>
      <c r="D426" s="132">
        <v>1885495</v>
      </c>
      <c r="E426" s="132">
        <v>1181578</v>
      </c>
      <c r="F426" s="65">
        <f>IFERROR(SUM(TableC[[#This Row],[Classroom Teachers]:[All Other Salaries]])*'Part-A'!$C$92,0)</f>
        <v>1867402.756152747</v>
      </c>
      <c r="G426" s="16">
        <v>0</v>
      </c>
      <c r="H426" s="16">
        <v>69499</v>
      </c>
      <c r="I426" s="133">
        <f t="shared" si="21"/>
        <v>5003974.7561527472</v>
      </c>
      <c r="J426" s="132">
        <v>2241865.6664679842</v>
      </c>
      <c r="K426" s="132">
        <v>919662.93480143195</v>
      </c>
      <c r="L426" s="132">
        <v>1082994.8572857853</v>
      </c>
      <c r="M426" s="132">
        <v>17030.795088915405</v>
      </c>
      <c r="N426" s="132">
        <v>463446.77362337324</v>
      </c>
      <c r="O426" s="132">
        <v>1657</v>
      </c>
      <c r="P426" s="132">
        <v>277316.72888525733</v>
      </c>
      <c r="Q426" s="133">
        <f t="shared" si="22"/>
        <v>5003974.7561527472</v>
      </c>
      <c r="R426" s="132">
        <v>4770066.7561527472</v>
      </c>
      <c r="S426" s="132">
        <v>233908</v>
      </c>
      <c r="T426" s="133">
        <f>SUM(TableC[[#This Row],[State &amp; Local Funding]:[Federal 
Funding]])</f>
        <v>5003974.7561527472</v>
      </c>
      <c r="U426" s="121">
        <f>IFERROR(TableC[[#This Row],[State &amp; Local Funding]]/SUM(TableB[[#This Row],[K-12 Enrollment]:[Pre-K
Enrollment]]),"")</f>
        <v>15047.529199220022</v>
      </c>
      <c r="V426" s="121">
        <f>IFERROR(TableC[[#This Row],[Federal 
Funding]]/SUM(TableB[[#This Row],[K-12 Enrollment]:[Pre-K
Enrollment]]),"")</f>
        <v>737.88012618296534</v>
      </c>
      <c r="W426" s="65">
        <f>IFERROR(CentralCostperPupil*SUM(TableB[[#This Row],[K-12 Enrollment]:[Pre-K
Enrollment]]),"")</f>
        <v>2115657.8621112881</v>
      </c>
      <c r="X426" s="65">
        <f t="shared" si="23"/>
        <v>7119632.6182640353</v>
      </c>
      <c r="Y426" s="131">
        <f>IFERROR(TableC[[#This Row],[Total School Allocation w/ Central District Costs]]/SUM(TableB[[#This Row],[K-12 Enrollment]:[Pre-K
Enrollment]]),"")</f>
        <v>22459.408890422823</v>
      </c>
    </row>
    <row r="427" spans="1:25" s="3" customFormat="1" ht="15" x14ac:dyDescent="0.3">
      <c r="A427" s="156" t="str">
        <f>IF(ISBLANK(TableB[[#This Row],[BEDS Code]]),"",TableB[[#This Row],[BEDS Code]])</f>
        <v>331600010628</v>
      </c>
      <c r="B427" s="134" t="str">
        <f>IF(ISBLANK(TableB[[#This Row],[School Name]]),"",TableB[[#This Row],[School Name]])</f>
        <v>Brooklyn Brownstone School</v>
      </c>
      <c r="C427" s="156" t="str">
        <f>IF(ISBLANK(TableB[[#This Row],[Local School Code]]),"",TableB[[#This Row],[Local School Code]])</f>
        <v>K628</v>
      </c>
      <c r="D427" s="132">
        <v>1603601</v>
      </c>
      <c r="E427" s="132">
        <v>792875</v>
      </c>
      <c r="F427" s="65">
        <f>IFERROR(SUM(TableC[[#This Row],[Classroom Teachers]:[All Other Salaries]])*'Part-A'!$C$92,0)</f>
        <v>1459106.4143089878</v>
      </c>
      <c r="G427" s="16">
        <v>0</v>
      </c>
      <c r="H427" s="16">
        <v>9336</v>
      </c>
      <c r="I427" s="133">
        <f t="shared" si="21"/>
        <v>3864918.4143089876</v>
      </c>
      <c r="J427" s="132">
        <v>2572819.834858092</v>
      </c>
      <c r="K427" s="132">
        <v>449004.77938647196</v>
      </c>
      <c r="L427" s="132">
        <v>597199.63188940939</v>
      </c>
      <c r="M427" s="132">
        <v>15482.923427119722</v>
      </c>
      <c r="N427" s="132">
        <v>228972.24474789447</v>
      </c>
      <c r="O427" s="132">
        <v>1439</v>
      </c>
      <c r="P427" s="132">
        <v>0</v>
      </c>
      <c r="Q427" s="133">
        <f t="shared" si="22"/>
        <v>3864918.4143089876</v>
      </c>
      <c r="R427" s="132">
        <v>3688064.4143089876</v>
      </c>
      <c r="S427" s="132">
        <v>176854</v>
      </c>
      <c r="T427" s="133">
        <f>SUM(TableC[[#This Row],[State &amp; Local Funding]:[Federal 
Funding]])</f>
        <v>3864918.4143089876</v>
      </c>
      <c r="U427" s="121">
        <f>IFERROR(TableC[[#This Row],[State &amp; Local Funding]]/SUM(TableB[[#This Row],[K-12 Enrollment]:[Pre-K
Enrollment]]),"")</f>
        <v>12986.142303904886</v>
      </c>
      <c r="V427" s="121">
        <f>IFERROR(TableC[[#This Row],[Federal 
Funding]]/SUM(TableB[[#This Row],[K-12 Enrollment]:[Pre-K
Enrollment]]),"")</f>
        <v>622.72535211267609</v>
      </c>
      <c r="W427" s="65">
        <f>IFERROR(CentralCostperPupil*SUM(TableB[[#This Row],[K-12 Enrollment]:[Pre-K
Enrollment]]),"")</f>
        <v>1895415.8764656337</v>
      </c>
      <c r="X427" s="65">
        <f t="shared" si="23"/>
        <v>5760334.2907746211</v>
      </c>
      <c r="Y427" s="131">
        <f>IFERROR(TableC[[#This Row],[Total School Allocation w/ Central District Costs]]/SUM(TableB[[#This Row],[K-12 Enrollment]:[Pre-K
Enrollment]]),"")</f>
        <v>20282.867221037399</v>
      </c>
    </row>
    <row r="428" spans="1:25" s="3" customFormat="1" ht="15" x14ac:dyDescent="0.3">
      <c r="A428" s="156" t="str">
        <f>IF(ISBLANK(TableB[[#This Row],[BEDS Code]]),"",TableB[[#This Row],[BEDS Code]])</f>
        <v>331800011629</v>
      </c>
      <c r="B428" s="134" t="str">
        <f>IF(ISBLANK(TableB[[#This Row],[School Name]]),"",TableB[[#This Row],[School Name]])</f>
        <v>Cultural Academy for the Arts and Sciences</v>
      </c>
      <c r="C428" s="156" t="str">
        <f>IF(ISBLANK(TableB[[#This Row],[Local School Code]]),"",TableB[[#This Row],[Local School Code]])</f>
        <v>K629</v>
      </c>
      <c r="D428" s="132">
        <v>1993651</v>
      </c>
      <c r="E428" s="132">
        <v>1212572</v>
      </c>
      <c r="F428" s="65">
        <f>IFERROR(SUM(TableC[[#This Row],[Classroom Teachers]:[All Other Salaries]])*'Part-A'!$C$92,0)</f>
        <v>1952124.9305250733</v>
      </c>
      <c r="G428" s="16">
        <v>0</v>
      </c>
      <c r="H428" s="16">
        <v>148035</v>
      </c>
      <c r="I428" s="133">
        <f t="shared" si="21"/>
        <v>5306382.9305250738</v>
      </c>
      <c r="J428" s="132">
        <v>3858039.7949138521</v>
      </c>
      <c r="K428" s="132">
        <v>0</v>
      </c>
      <c r="L428" s="132">
        <v>547586.6728351874</v>
      </c>
      <c r="M428" s="132">
        <v>0</v>
      </c>
      <c r="N428" s="132">
        <v>661101.04678426299</v>
      </c>
      <c r="O428" s="132">
        <v>1931</v>
      </c>
      <c r="P428" s="132">
        <v>237724.41599177127</v>
      </c>
      <c r="Q428" s="133">
        <f t="shared" si="22"/>
        <v>5306382.9305250738</v>
      </c>
      <c r="R428" s="132">
        <v>4907952.9305250738</v>
      </c>
      <c r="S428" s="132">
        <v>398430</v>
      </c>
      <c r="T428" s="133">
        <f>SUM(TableC[[#This Row],[State &amp; Local Funding]:[Federal 
Funding]])</f>
        <v>5306382.9305250738</v>
      </c>
      <c r="U428" s="121">
        <f>IFERROR(TableC[[#This Row],[State &amp; Local Funding]]/SUM(TableB[[#This Row],[K-12 Enrollment]:[Pre-K
Enrollment]]),"")</f>
        <v>15433.814246934195</v>
      </c>
      <c r="V428" s="121">
        <f>IFERROR(TableC[[#This Row],[Federal 
Funding]]/SUM(TableB[[#This Row],[K-12 Enrollment]:[Pre-K
Enrollment]]),"")</f>
        <v>1252.9245283018868</v>
      </c>
      <c r="W428" s="65">
        <f>IFERROR(CentralCostperPupil*SUM(TableB[[#This Row],[K-12 Enrollment]:[Pre-K
Enrollment]]),"")</f>
        <v>2122331.8616763083</v>
      </c>
      <c r="X428" s="65">
        <f t="shared" si="23"/>
        <v>7428714.7922013821</v>
      </c>
      <c r="Y428" s="131">
        <f>IFERROR(TableC[[#This Row],[Total School Allocation w/ Central District Costs]]/SUM(TableB[[#This Row],[K-12 Enrollment]:[Pre-K
Enrollment]]),"")</f>
        <v>23360.738340255917</v>
      </c>
    </row>
    <row r="429" spans="1:25" s="3" customFormat="1" ht="15" x14ac:dyDescent="0.3">
      <c r="A429" s="156" t="str">
        <f>IF(ISBLANK(TableB[[#This Row],[BEDS Code]]),"",TableB[[#This Row],[BEDS Code]])</f>
        <v>332200011630</v>
      </c>
      <c r="B429" s="134" t="str">
        <f>IF(ISBLANK(TableB[[#This Row],[School Name]]),"",TableB[[#This Row],[School Name]])</f>
        <v>Professional Pathways High School</v>
      </c>
      <c r="C429" s="156" t="str">
        <f>IF(ISBLANK(TableB[[#This Row],[Local School Code]]),"",TableB[[#This Row],[Local School Code]])</f>
        <v>K630</v>
      </c>
      <c r="D429" s="132">
        <v>1449792</v>
      </c>
      <c r="E429" s="132">
        <v>746364</v>
      </c>
      <c r="F429" s="65">
        <f>IFERROR(SUM(TableC[[#This Row],[Classroom Teachers]:[All Other Salaries]])*'Part-A'!$C$92,0)</f>
        <v>1337140.5790932893</v>
      </c>
      <c r="G429" s="16">
        <v>0</v>
      </c>
      <c r="H429" s="16">
        <v>89407</v>
      </c>
      <c r="I429" s="133">
        <f t="shared" si="21"/>
        <v>3622703.5790932896</v>
      </c>
      <c r="J429" s="132">
        <v>2799898.1197597343</v>
      </c>
      <c r="K429" s="132">
        <v>0</v>
      </c>
      <c r="L429" s="132">
        <v>32169.055886271432</v>
      </c>
      <c r="M429" s="132">
        <v>0</v>
      </c>
      <c r="N429" s="132">
        <v>488322.88975808339</v>
      </c>
      <c r="O429" s="132">
        <v>1271</v>
      </c>
      <c r="P429" s="132">
        <v>301042.51368920057</v>
      </c>
      <c r="Q429" s="133">
        <f t="shared" si="22"/>
        <v>3622703.5790932896</v>
      </c>
      <c r="R429" s="132">
        <v>3471275.5790932896</v>
      </c>
      <c r="S429" s="132">
        <v>151428</v>
      </c>
      <c r="T429" s="133">
        <f>SUM(TableC[[#This Row],[State &amp; Local Funding]:[Federal 
Funding]])</f>
        <v>3622703.5790932896</v>
      </c>
      <c r="U429" s="121">
        <f>IFERROR(TableC[[#This Row],[State &amp; Local Funding]]/SUM(TableB[[#This Row],[K-12 Enrollment]:[Pre-K
Enrollment]]),"")</f>
        <v>16933.051605333119</v>
      </c>
      <c r="V429" s="121">
        <f>IFERROR(TableC[[#This Row],[Federal 
Funding]]/SUM(TableB[[#This Row],[K-12 Enrollment]:[Pre-K
Enrollment]]),"")</f>
        <v>738.67317073170727</v>
      </c>
      <c r="W429" s="65">
        <f>IFERROR(CentralCostperPupil*SUM(TableB[[#This Row],[K-12 Enrollment]:[Pre-K
Enrollment]]),"")</f>
        <v>1368169.9108290665</v>
      </c>
      <c r="X429" s="65">
        <f t="shared" si="23"/>
        <v>4990873.4899223559</v>
      </c>
      <c r="Y429" s="131">
        <f>IFERROR(TableC[[#This Row],[Total School Allocation w/ Central District Costs]]/SUM(TableB[[#This Row],[K-12 Enrollment]:[Pre-K
Enrollment]]),"")</f>
        <v>24345.724341084664</v>
      </c>
    </row>
    <row r="430" spans="1:25" s="3" customFormat="1" ht="15" x14ac:dyDescent="0.3">
      <c r="A430" s="156" t="str">
        <f>IF(ISBLANK(TableB[[#This Row],[BEDS Code]]),"",TableB[[#This Row],[BEDS Code]])</f>
        <v>331800011633</v>
      </c>
      <c r="B430" s="134" t="str">
        <f>IF(ISBLANK(TableB[[#This Row],[School Name]]),"",TableB[[#This Row],[School Name]])</f>
        <v>High School for Medical Professions</v>
      </c>
      <c r="C430" s="156" t="str">
        <f>IF(ISBLANK(TableB[[#This Row],[Local School Code]]),"",TableB[[#This Row],[Local School Code]])</f>
        <v>K633</v>
      </c>
      <c r="D430" s="132">
        <v>2279986</v>
      </c>
      <c r="E430" s="132">
        <v>1434333</v>
      </c>
      <c r="F430" s="65">
        <f>IFERROR(SUM(TableC[[#This Row],[Classroom Teachers]:[All Other Salaries]])*'Part-A'!$C$92,0)</f>
        <v>2261481.7247031662</v>
      </c>
      <c r="G430" s="16">
        <v>0</v>
      </c>
      <c r="H430" s="16">
        <v>149041</v>
      </c>
      <c r="I430" s="133">
        <f t="shared" si="21"/>
        <v>6124841.7247031666</v>
      </c>
      <c r="J430" s="132">
        <v>4567379.1084182765</v>
      </c>
      <c r="K430" s="132">
        <v>0</v>
      </c>
      <c r="L430" s="132">
        <v>741532.53520248597</v>
      </c>
      <c r="M430" s="132">
        <v>0</v>
      </c>
      <c r="N430" s="132">
        <v>694796.90607318864</v>
      </c>
      <c r="O430" s="132">
        <v>2604</v>
      </c>
      <c r="P430" s="132">
        <v>118529.17500921605</v>
      </c>
      <c r="Q430" s="133">
        <f t="shared" si="22"/>
        <v>6124841.7247031676</v>
      </c>
      <c r="R430" s="132">
        <v>5493092.7247031676</v>
      </c>
      <c r="S430" s="132">
        <v>631749</v>
      </c>
      <c r="T430" s="133">
        <f>SUM(TableC[[#This Row],[State &amp; Local Funding]:[Federal 
Funding]])</f>
        <v>6124841.7247031676</v>
      </c>
      <c r="U430" s="121">
        <f>IFERROR(TableC[[#This Row],[State &amp; Local Funding]]/SUM(TableB[[#This Row],[K-12 Enrollment]:[Pre-K
Enrollment]]),"")</f>
        <v>13300.466645770381</v>
      </c>
      <c r="V430" s="121">
        <f>IFERROR(TableC[[#This Row],[Federal 
Funding]]/SUM(TableB[[#This Row],[K-12 Enrollment]:[Pre-K
Enrollment]]),"")</f>
        <v>1529.6585956416466</v>
      </c>
      <c r="W430" s="65">
        <f>IFERROR(CentralCostperPupil*SUM(TableB[[#This Row],[K-12 Enrollment]:[Pre-K
Enrollment]]),"")</f>
        <v>2756361.8203531927</v>
      </c>
      <c r="X430" s="65">
        <f t="shared" si="23"/>
        <v>8881203.5450563598</v>
      </c>
      <c r="Y430" s="131">
        <f>IFERROR(TableC[[#This Row],[Total School Allocation w/ Central District Costs]]/SUM(TableB[[#This Row],[K-12 Enrollment]:[Pre-K
Enrollment]]),"")</f>
        <v>21504.124806431864</v>
      </c>
    </row>
    <row r="431" spans="1:25" s="3" customFormat="1" ht="15" x14ac:dyDescent="0.3">
      <c r="A431" s="156" t="str">
        <f>IF(ISBLANK(TableB[[#This Row],[BEDS Code]]),"",TableB[[#This Row],[BEDS Code]])</f>
        <v>331800011635</v>
      </c>
      <c r="B431" s="134" t="str">
        <f>IF(ISBLANK(TableB[[#This Row],[School Name]]),"",TableB[[#This Row],[School Name]])</f>
        <v>Olympus Academy</v>
      </c>
      <c r="C431" s="156" t="str">
        <f>IF(ISBLANK(TableB[[#This Row],[Local School Code]]),"",TableB[[#This Row],[Local School Code]])</f>
        <v>K635</v>
      </c>
      <c r="D431" s="132">
        <v>1481821</v>
      </c>
      <c r="E431" s="132">
        <v>944008</v>
      </c>
      <c r="F431" s="65">
        <f>IFERROR(SUM(TableC[[#This Row],[Classroom Teachers]:[All Other Salaries]])*'Part-A'!$C$92,0)</f>
        <v>1476978.1353607371</v>
      </c>
      <c r="G431" s="16">
        <v>0</v>
      </c>
      <c r="H431" s="16">
        <v>233326</v>
      </c>
      <c r="I431" s="133">
        <f t="shared" si="21"/>
        <v>4136133.1353607373</v>
      </c>
      <c r="J431" s="132">
        <v>3155404.5127105042</v>
      </c>
      <c r="K431" s="132">
        <v>0</v>
      </c>
      <c r="L431" s="132">
        <v>311297.35551061062</v>
      </c>
      <c r="M431" s="132">
        <v>0</v>
      </c>
      <c r="N431" s="132">
        <v>495641.57118977373</v>
      </c>
      <c r="O431" s="132">
        <v>1277</v>
      </c>
      <c r="P431" s="132">
        <v>172512.6959498488</v>
      </c>
      <c r="Q431" s="133">
        <f t="shared" si="22"/>
        <v>4136133.1353607373</v>
      </c>
      <c r="R431" s="132">
        <v>3991501.1353607373</v>
      </c>
      <c r="S431" s="132">
        <v>144632</v>
      </c>
      <c r="T431" s="133">
        <f>SUM(TableC[[#This Row],[State &amp; Local Funding]:[Federal 
Funding]])</f>
        <v>4136133.1353607373</v>
      </c>
      <c r="U431" s="121">
        <f>IFERROR(TableC[[#This Row],[State &amp; Local Funding]]/SUM(TableB[[#This Row],[K-12 Enrollment]:[Pre-K
Enrollment]]),"")</f>
        <v>19376.2191036929</v>
      </c>
      <c r="V431" s="121">
        <f>IFERROR(TableC[[#This Row],[Federal 
Funding]]/SUM(TableB[[#This Row],[K-12 Enrollment]:[Pre-K
Enrollment]]),"")</f>
        <v>702.09708737864082</v>
      </c>
      <c r="W431" s="65">
        <f>IFERROR(CentralCostperPupil*SUM(TableB[[#This Row],[K-12 Enrollment]:[Pre-K
Enrollment]]),"")</f>
        <v>1374843.9103940865</v>
      </c>
      <c r="X431" s="65">
        <f t="shared" si="23"/>
        <v>5510977.0457548238</v>
      </c>
      <c r="Y431" s="131">
        <f>IFERROR(TableC[[#This Row],[Total School Allocation w/ Central District Costs]]/SUM(TableB[[#This Row],[K-12 Enrollment]:[Pre-K
Enrollment]]),"")</f>
        <v>26752.315756091379</v>
      </c>
    </row>
    <row r="432" spans="1:25" s="3" customFormat="1" ht="15" x14ac:dyDescent="0.3">
      <c r="A432" s="156" t="str">
        <f>IF(ISBLANK(TableB[[#This Row],[BEDS Code]]),"",TableB[[#This Row],[BEDS Code]])</f>
        <v>331800011637</v>
      </c>
      <c r="B432" s="134" t="str">
        <f>IF(ISBLANK(TableB[[#This Row],[School Name]]),"",TableB[[#This Row],[School Name]])</f>
        <v>Academy for Conservation and the Environment</v>
      </c>
      <c r="C432" s="156" t="str">
        <f>IF(ISBLANK(TableB[[#This Row],[Local School Code]]),"",TableB[[#This Row],[Local School Code]])</f>
        <v>K637</v>
      </c>
      <c r="D432" s="132">
        <v>1610333</v>
      </c>
      <c r="E432" s="132">
        <v>1168303</v>
      </c>
      <c r="F432" s="65">
        <f>IFERROR(SUM(TableC[[#This Row],[Classroom Teachers]:[All Other Salaries]])*'Part-A'!$C$92,0)</f>
        <v>1691786.4441913329</v>
      </c>
      <c r="G432" s="16">
        <v>0</v>
      </c>
      <c r="H432" s="16">
        <v>87267</v>
      </c>
      <c r="I432" s="133">
        <f t="shared" si="21"/>
        <v>4557689.4441913329</v>
      </c>
      <c r="J432" s="132">
        <v>3443760.0656656725</v>
      </c>
      <c r="K432" s="132">
        <v>0</v>
      </c>
      <c r="L432" s="132">
        <v>705486.13874677639</v>
      </c>
      <c r="M432" s="132">
        <v>0</v>
      </c>
      <c r="N432" s="132">
        <v>276927.38597330544</v>
      </c>
      <c r="O432" s="132">
        <v>1744</v>
      </c>
      <c r="P432" s="132">
        <v>129771.85380557839</v>
      </c>
      <c r="Q432" s="133">
        <f t="shared" si="22"/>
        <v>4557689.4441913329</v>
      </c>
      <c r="R432" s="132">
        <v>4274084.4441913329</v>
      </c>
      <c r="S432" s="132">
        <v>283605</v>
      </c>
      <c r="T432" s="133">
        <f>SUM(TableC[[#This Row],[State &amp; Local Funding]:[Federal 
Funding]])</f>
        <v>4557689.4441913329</v>
      </c>
      <c r="U432" s="121">
        <f>IFERROR(TableC[[#This Row],[State &amp; Local Funding]]/SUM(TableB[[#This Row],[K-12 Enrollment]:[Pre-K
Enrollment]]),"")</f>
        <v>15156.327816281322</v>
      </c>
      <c r="V432" s="121">
        <f>IFERROR(TableC[[#This Row],[Federal 
Funding]]/SUM(TableB[[#This Row],[K-12 Enrollment]:[Pre-K
Enrollment]]),"")</f>
        <v>1005.6914893617021</v>
      </c>
      <c r="W432" s="65">
        <f>IFERROR(CentralCostperPupil*SUM(TableB[[#This Row],[K-12 Enrollment]:[Pre-K
Enrollment]]),"")</f>
        <v>1882067.877335594</v>
      </c>
      <c r="X432" s="65">
        <f t="shared" si="23"/>
        <v>6439757.3215269269</v>
      </c>
      <c r="Y432" s="131">
        <f>IFERROR(TableC[[#This Row],[Total School Allocation w/ Central District Costs]]/SUM(TableB[[#This Row],[K-12 Enrollment]:[Pre-K
Enrollment]]),"")</f>
        <v>22836.018870662861</v>
      </c>
    </row>
    <row r="433" spans="1:25" s="3" customFormat="1" ht="15" x14ac:dyDescent="0.3">
      <c r="A433" s="156" t="str">
        <f>IF(ISBLANK(TableB[[#This Row],[BEDS Code]]),"",TableB[[#This Row],[BEDS Code]])</f>
        <v>331900011639</v>
      </c>
      <c r="B433" s="134" t="str">
        <f>IF(ISBLANK(TableB[[#This Row],[School Name]]),"",TableB[[#This Row],[School Name]])</f>
        <v>Brooklyn Lab School</v>
      </c>
      <c r="C433" s="156" t="str">
        <f>IF(ISBLANK(TableB[[#This Row],[Local School Code]]),"",TableB[[#This Row],[Local School Code]])</f>
        <v>K639</v>
      </c>
      <c r="D433" s="132">
        <v>2436920</v>
      </c>
      <c r="E433" s="132">
        <v>1774747</v>
      </c>
      <c r="F433" s="65">
        <f>IFERROR(SUM(TableC[[#This Row],[Classroom Teachers]:[All Other Salaries]])*'Part-A'!$C$92,0)</f>
        <v>2564294.5452545704</v>
      </c>
      <c r="G433" s="16">
        <v>0</v>
      </c>
      <c r="H433" s="16">
        <v>248540</v>
      </c>
      <c r="I433" s="133">
        <f t="shared" si="21"/>
        <v>7024501.5452545704</v>
      </c>
      <c r="J433" s="132">
        <v>4438608.6862774054</v>
      </c>
      <c r="K433" s="132">
        <v>0</v>
      </c>
      <c r="L433" s="132">
        <v>1254052.6042818758</v>
      </c>
      <c r="M433" s="132">
        <v>0</v>
      </c>
      <c r="N433" s="132">
        <v>1077820.2355533794</v>
      </c>
      <c r="O433" s="132">
        <v>2305</v>
      </c>
      <c r="P433" s="132">
        <v>251715.01914190961</v>
      </c>
      <c r="Q433" s="133">
        <f t="shared" si="22"/>
        <v>7024501.5452545695</v>
      </c>
      <c r="R433" s="132">
        <v>6294018.5452545695</v>
      </c>
      <c r="S433" s="132">
        <v>730483</v>
      </c>
      <c r="T433" s="133">
        <f>SUM(TableC[[#This Row],[State &amp; Local Funding]:[Federal 
Funding]])</f>
        <v>7024501.5452545695</v>
      </c>
      <c r="U433" s="121">
        <f>IFERROR(TableC[[#This Row],[State &amp; Local Funding]]/SUM(TableB[[#This Row],[K-12 Enrollment]:[Pre-K
Enrollment]]),"")</f>
        <v>15934.224165201442</v>
      </c>
      <c r="V433" s="121">
        <f>IFERROR(TableC[[#This Row],[Federal 
Funding]]/SUM(TableB[[#This Row],[K-12 Enrollment]:[Pre-K
Enrollment]]),"")</f>
        <v>1849.3240506329114</v>
      </c>
      <c r="W433" s="65">
        <f>IFERROR(CentralCostperPupil*SUM(TableB[[#This Row],[K-12 Enrollment]:[Pre-K
Enrollment]]),"")</f>
        <v>2636229.8281828356</v>
      </c>
      <c r="X433" s="65">
        <f t="shared" si="23"/>
        <v>9660731.3734374046</v>
      </c>
      <c r="Y433" s="131">
        <f>IFERROR(TableC[[#This Row],[Total School Allocation w/ Central District Costs]]/SUM(TableB[[#This Row],[K-12 Enrollment]:[Pre-K
Enrollment]]),"")</f>
        <v>24457.547780854187</v>
      </c>
    </row>
    <row r="434" spans="1:25" s="3" customFormat="1" ht="15" x14ac:dyDescent="0.3">
      <c r="A434" s="156" t="str">
        <f>IF(ISBLANK(TableB[[#This Row],[BEDS Code]]),"",TableB[[#This Row],[BEDS Code]])</f>
        <v>331800011642</v>
      </c>
      <c r="B434" s="134" t="str">
        <f>IF(ISBLANK(TableB[[#This Row],[School Name]]),"",TableB[[#This Row],[School Name]])</f>
        <v>Urban Action Academy</v>
      </c>
      <c r="C434" s="156" t="str">
        <f>IF(ISBLANK(TableB[[#This Row],[Local School Code]]),"",TableB[[#This Row],[Local School Code]])</f>
        <v>K642</v>
      </c>
      <c r="D434" s="132">
        <v>1561039</v>
      </c>
      <c r="E434" s="132">
        <v>1164483</v>
      </c>
      <c r="F434" s="65">
        <f>IFERROR(SUM(TableC[[#This Row],[Classroom Teachers]:[All Other Salaries]])*'Part-A'!$C$92,0)</f>
        <v>1659447.7192929373</v>
      </c>
      <c r="G434" s="16">
        <v>0</v>
      </c>
      <c r="H434" s="16">
        <v>64181</v>
      </c>
      <c r="I434" s="133">
        <f t="shared" si="21"/>
        <v>4449150.7192929368</v>
      </c>
      <c r="J434" s="132">
        <v>3172827.2912127487</v>
      </c>
      <c r="K434" s="132">
        <v>0</v>
      </c>
      <c r="L434" s="132">
        <v>730743.55351839808</v>
      </c>
      <c r="M434" s="132">
        <v>0</v>
      </c>
      <c r="N434" s="132">
        <v>440008.97386587376</v>
      </c>
      <c r="O434" s="132">
        <v>1663</v>
      </c>
      <c r="P434" s="132">
        <v>103907.90069591599</v>
      </c>
      <c r="Q434" s="133">
        <f t="shared" si="22"/>
        <v>4449150.7192929368</v>
      </c>
      <c r="R434" s="132">
        <v>4184488.7192929368</v>
      </c>
      <c r="S434" s="132">
        <v>264662</v>
      </c>
      <c r="T434" s="133">
        <f>SUM(TableC[[#This Row],[State &amp; Local Funding]:[Federal 
Funding]])</f>
        <v>4449150.7192929368</v>
      </c>
      <c r="U434" s="121">
        <f>IFERROR(TableC[[#This Row],[State &amp; Local Funding]]/SUM(TableB[[#This Row],[K-12 Enrollment]:[Pre-K
Enrollment]]),"")</f>
        <v>17291.275699557591</v>
      </c>
      <c r="V434" s="121">
        <f>IFERROR(TableC[[#This Row],[Federal 
Funding]]/SUM(TableB[[#This Row],[K-12 Enrollment]:[Pre-K
Enrollment]]),"")</f>
        <v>1093.6446280991736</v>
      </c>
      <c r="W434" s="65">
        <f>IFERROR(CentralCostperPupil*SUM(TableB[[#This Row],[K-12 Enrollment]:[Pre-K
Enrollment]]),"")</f>
        <v>1615107.8947348006</v>
      </c>
      <c r="X434" s="65">
        <f t="shared" si="23"/>
        <v>6064258.6140277376</v>
      </c>
      <c r="Y434" s="131">
        <f>IFERROR(TableC[[#This Row],[Total School Allocation w/ Central District Costs]]/SUM(TableB[[#This Row],[K-12 Enrollment]:[Pre-K
Enrollment]]),"")</f>
        <v>25058.9198926766</v>
      </c>
    </row>
    <row r="435" spans="1:25" s="3" customFormat="1" ht="15" x14ac:dyDescent="0.3">
      <c r="A435" s="156" t="str">
        <f>IF(ISBLANK(TableB[[#This Row],[BEDS Code]]),"",TableB[[#This Row],[BEDS Code]])</f>
        <v>332300011643</v>
      </c>
      <c r="B435" s="134" t="str">
        <f>IF(ISBLANK(TableB[[#This Row],[School Name]]),"",TableB[[#This Row],[School Name]])</f>
        <v>Brooklyn Democracy Academy</v>
      </c>
      <c r="C435" s="156" t="str">
        <f>IF(ISBLANK(TableB[[#This Row],[Local School Code]]),"",TableB[[#This Row],[Local School Code]])</f>
        <v>K643</v>
      </c>
      <c r="D435" s="132">
        <v>1207965</v>
      </c>
      <c r="E435" s="132">
        <v>1023795</v>
      </c>
      <c r="F435" s="65">
        <f>IFERROR(SUM(TableC[[#This Row],[Classroom Teachers]:[All Other Salaries]])*'Part-A'!$C$92,0)</f>
        <v>1358818.2528004565</v>
      </c>
      <c r="G435" s="16">
        <v>0</v>
      </c>
      <c r="H435" s="16">
        <v>205917</v>
      </c>
      <c r="I435" s="133">
        <f t="shared" si="21"/>
        <v>3796495.2528004562</v>
      </c>
      <c r="J435" s="132">
        <v>2788277.3017275678</v>
      </c>
      <c r="K435" s="132">
        <v>0</v>
      </c>
      <c r="L435" s="132">
        <v>561747.81461618072</v>
      </c>
      <c r="M435" s="132">
        <v>0</v>
      </c>
      <c r="N435" s="132">
        <v>444357.70895267505</v>
      </c>
      <c r="O435" s="132">
        <v>1308</v>
      </c>
      <c r="P435" s="132">
        <v>804.42750403279399</v>
      </c>
      <c r="Q435" s="133">
        <f t="shared" si="22"/>
        <v>3796495.2528004567</v>
      </c>
      <c r="R435" s="132">
        <v>3633420.2528004567</v>
      </c>
      <c r="S435" s="132">
        <v>163075</v>
      </c>
      <c r="T435" s="133">
        <f>SUM(TableC[[#This Row],[State &amp; Local Funding]:[Federal 
Funding]])</f>
        <v>3796495.2528004567</v>
      </c>
      <c r="U435" s="121">
        <f>IFERROR(TableC[[#This Row],[State &amp; Local Funding]]/SUM(TableB[[#This Row],[K-12 Enrollment]:[Pre-K
Enrollment]]),"")</f>
        <v>17220.001198106431</v>
      </c>
      <c r="V435" s="121">
        <f>IFERROR(TableC[[#This Row],[Federal 
Funding]]/SUM(TableB[[#This Row],[K-12 Enrollment]:[Pre-K
Enrollment]]),"")</f>
        <v>772.8672985781991</v>
      </c>
      <c r="W435" s="65">
        <f>IFERROR(CentralCostperPupil*SUM(TableB[[#This Row],[K-12 Enrollment]:[Pre-K
Enrollment]]),"")</f>
        <v>1408213.9082191857</v>
      </c>
      <c r="X435" s="65">
        <f t="shared" si="23"/>
        <v>5204709.1610196419</v>
      </c>
      <c r="Y435" s="131">
        <f>IFERROR(TableC[[#This Row],[Total School Allocation w/ Central District Costs]]/SUM(TableB[[#This Row],[K-12 Enrollment]:[Pre-K
Enrollment]]),"")</f>
        <v>24666.868061704463</v>
      </c>
    </row>
    <row r="436" spans="1:25" s="3" customFormat="1" ht="15" x14ac:dyDescent="0.3">
      <c r="A436" s="156" t="str">
        <f>IF(ISBLANK(TableB[[#This Row],[BEDS Code]]),"",TableB[[#This Row],[BEDS Code]])</f>
        <v>332300011644</v>
      </c>
      <c r="B436" s="134" t="str">
        <f>IF(ISBLANK(TableB[[#This Row],[School Name]]),"",TableB[[#This Row],[School Name]])</f>
        <v>Eagle Academy for Young Men II</v>
      </c>
      <c r="C436" s="156" t="str">
        <f>IF(ISBLANK(TableB[[#This Row],[Local School Code]]),"",TableB[[#This Row],[Local School Code]])</f>
        <v>K644</v>
      </c>
      <c r="D436" s="132">
        <v>3099392</v>
      </c>
      <c r="E436" s="132">
        <v>2228046</v>
      </c>
      <c r="F436" s="65">
        <f>IFERROR(SUM(TableC[[#This Row],[Classroom Teachers]:[All Other Salaries]])*'Part-A'!$C$92,0)</f>
        <v>3243637.3064589193</v>
      </c>
      <c r="G436" s="16">
        <v>0</v>
      </c>
      <c r="H436" s="16">
        <v>637735</v>
      </c>
      <c r="I436" s="133">
        <f t="shared" si="21"/>
        <v>9208810.3064589202</v>
      </c>
      <c r="J436" s="132">
        <v>6187169.8866105881</v>
      </c>
      <c r="K436" s="132">
        <v>0</v>
      </c>
      <c r="L436" s="132">
        <v>1902879.6962096062</v>
      </c>
      <c r="M436" s="132">
        <v>0</v>
      </c>
      <c r="N436" s="132">
        <v>1114791.7236387264</v>
      </c>
      <c r="O436" s="132">
        <v>3969</v>
      </c>
      <c r="P436" s="132">
        <v>0</v>
      </c>
      <c r="Q436" s="133">
        <f t="shared" si="22"/>
        <v>9208810.3064589202</v>
      </c>
      <c r="R436" s="132">
        <v>8611029.3064589202</v>
      </c>
      <c r="S436" s="132">
        <v>597781</v>
      </c>
      <c r="T436" s="133">
        <f>SUM(TableC[[#This Row],[State &amp; Local Funding]:[Federal 
Funding]])</f>
        <v>9208810.3064589202</v>
      </c>
      <c r="U436" s="121">
        <f>IFERROR(TableC[[#This Row],[State &amp; Local Funding]]/SUM(TableB[[#This Row],[K-12 Enrollment]:[Pre-K
Enrollment]]),"")</f>
        <v>13329.766728264582</v>
      </c>
      <c r="V436" s="121">
        <f>IFERROR(TableC[[#This Row],[Federal 
Funding]]/SUM(TableB[[#This Row],[K-12 Enrollment]:[Pre-K
Enrollment]]),"")</f>
        <v>925.35758513931887</v>
      </c>
      <c r="W436" s="65">
        <f>IFERROR(CentralCostperPupil*SUM(TableB[[#This Row],[K-12 Enrollment]:[Pre-K
Enrollment]]),"")</f>
        <v>4311403.719002815</v>
      </c>
      <c r="X436" s="65">
        <f t="shared" si="23"/>
        <v>13520214.025461735</v>
      </c>
      <c r="Y436" s="131">
        <f>IFERROR(TableC[[#This Row],[Total School Allocation w/ Central District Costs]]/SUM(TableB[[#This Row],[K-12 Enrollment]:[Pre-K
Enrollment]]),"")</f>
        <v>20929.123878423739</v>
      </c>
    </row>
    <row r="437" spans="1:25" s="3" customFormat="1" ht="15" x14ac:dyDescent="0.3">
      <c r="A437" s="156" t="str">
        <f>IF(ISBLANK(TableB[[#This Row],[BEDS Code]]),"",TableB[[#This Row],[BEDS Code]])</f>
        <v>332300011646</v>
      </c>
      <c r="B437" s="134" t="str">
        <f>IF(ISBLANK(TableB[[#This Row],[School Name]]),"",TableB[[#This Row],[School Name]])</f>
        <v>Aspirations Diploma Plus High School</v>
      </c>
      <c r="C437" s="156" t="str">
        <f>IF(ISBLANK(TableB[[#This Row],[Local School Code]]),"",TableB[[#This Row],[Local School Code]])</f>
        <v>K646</v>
      </c>
      <c r="D437" s="132">
        <v>2141796</v>
      </c>
      <c r="E437" s="132">
        <v>1615021</v>
      </c>
      <c r="F437" s="65">
        <f>IFERROR(SUM(TableC[[#This Row],[Classroom Teachers]:[All Other Salaries]])*'Part-A'!$C$92,0)</f>
        <v>2287356.844835938</v>
      </c>
      <c r="G437" s="16">
        <v>0</v>
      </c>
      <c r="H437" s="16">
        <v>143117</v>
      </c>
      <c r="I437" s="133">
        <f t="shared" si="21"/>
        <v>6187290.844835938</v>
      </c>
      <c r="J437" s="132">
        <v>4709876.3117491649</v>
      </c>
      <c r="K437" s="132">
        <v>0</v>
      </c>
      <c r="L437" s="132">
        <v>269591.00713652634</v>
      </c>
      <c r="M437" s="132">
        <v>0</v>
      </c>
      <c r="N437" s="132">
        <v>913213.45311316475</v>
      </c>
      <c r="O437" s="132">
        <v>1969</v>
      </c>
      <c r="P437" s="132">
        <v>292641.07283708203</v>
      </c>
      <c r="Q437" s="133">
        <f t="shared" si="22"/>
        <v>6187290.844835938</v>
      </c>
      <c r="R437" s="132">
        <v>5900468.844835938</v>
      </c>
      <c r="S437" s="132">
        <v>286822</v>
      </c>
      <c r="T437" s="133">
        <f>SUM(TableC[[#This Row],[State &amp; Local Funding]:[Federal 
Funding]])</f>
        <v>6187290.844835938</v>
      </c>
      <c r="U437" s="121">
        <f>IFERROR(TableC[[#This Row],[State &amp; Local Funding]]/SUM(TableB[[#This Row],[K-12 Enrollment]:[Pre-K
Enrollment]]),"")</f>
        <v>20776.298749422316</v>
      </c>
      <c r="V437" s="121">
        <f>IFERROR(TableC[[#This Row],[Federal 
Funding]]/SUM(TableB[[#This Row],[K-12 Enrollment]:[Pre-K
Enrollment]]),"")</f>
        <v>1009.9366197183099</v>
      </c>
      <c r="W437" s="65">
        <f>IFERROR(CentralCostperPupil*SUM(TableB[[#This Row],[K-12 Enrollment]:[Pre-K
Enrollment]]),"")</f>
        <v>1895415.8764656337</v>
      </c>
      <c r="X437" s="65">
        <f t="shared" si="23"/>
        <v>8082706.7213015715</v>
      </c>
      <c r="Y437" s="131">
        <f>IFERROR(TableC[[#This Row],[Total School Allocation w/ Central District Costs]]/SUM(TableB[[#This Row],[K-12 Enrollment]:[Pre-K
Enrollment]]),"")</f>
        <v>28460.234934160464</v>
      </c>
    </row>
    <row r="438" spans="1:25" s="3" customFormat="1" ht="15" x14ac:dyDescent="0.3">
      <c r="A438" s="156" t="str">
        <f>IF(ISBLANK(TableB[[#This Row],[BEDS Code]]),"",TableB[[#This Row],[BEDS Code]])</f>
        <v>332300011647</v>
      </c>
      <c r="B438" s="134" t="str">
        <f>IF(ISBLANK(TableB[[#This Row],[School Name]]),"",TableB[[#This Row],[School Name]])</f>
        <v>Metropolitan Diploma Plus High School</v>
      </c>
      <c r="C438" s="156" t="str">
        <f>IF(ISBLANK(TableB[[#This Row],[Local School Code]]),"",TableB[[#This Row],[Local School Code]])</f>
        <v>K647</v>
      </c>
      <c r="D438" s="132">
        <v>1646158</v>
      </c>
      <c r="E438" s="132">
        <v>1005419</v>
      </c>
      <c r="F438" s="65">
        <f>IFERROR(SUM(TableC[[#This Row],[Classroom Teachers]:[All Other Salaries]])*'Part-A'!$C$92,0)</f>
        <v>1614425.9357215273</v>
      </c>
      <c r="G438" s="16">
        <v>0</v>
      </c>
      <c r="H438" s="16">
        <v>58161</v>
      </c>
      <c r="I438" s="133">
        <f t="shared" si="21"/>
        <v>4324163.9357215278</v>
      </c>
      <c r="J438" s="132">
        <v>3140313.1542581837</v>
      </c>
      <c r="K438" s="132">
        <v>0</v>
      </c>
      <c r="L438" s="132">
        <v>275471.37219100608</v>
      </c>
      <c r="M438" s="132">
        <v>0</v>
      </c>
      <c r="N438" s="132">
        <v>556263.22789368511</v>
      </c>
      <c r="O438" s="132">
        <v>1315</v>
      </c>
      <c r="P438" s="132">
        <v>350801.18137865304</v>
      </c>
      <c r="Q438" s="133">
        <f t="shared" si="22"/>
        <v>4324163.9357215278</v>
      </c>
      <c r="R438" s="132">
        <v>4127616.9357215278</v>
      </c>
      <c r="S438" s="132">
        <v>196547</v>
      </c>
      <c r="T438" s="133">
        <f>SUM(TableC[[#This Row],[State &amp; Local Funding]:[Federal 
Funding]])</f>
        <v>4324163.9357215278</v>
      </c>
      <c r="U438" s="121">
        <f>IFERROR(TableC[[#This Row],[State &amp; Local Funding]]/SUM(TableB[[#This Row],[K-12 Enrollment]:[Pre-K
Enrollment]]),"")</f>
        <v>19469.89120623362</v>
      </c>
      <c r="V438" s="121">
        <f>IFERROR(TableC[[#This Row],[Federal 
Funding]]/SUM(TableB[[#This Row],[K-12 Enrollment]:[Pre-K
Enrollment]]),"")</f>
        <v>927.10849056603774</v>
      </c>
      <c r="W438" s="65">
        <f>IFERROR(CentralCostperPupil*SUM(TableB[[#This Row],[K-12 Enrollment]:[Pre-K
Enrollment]]),"")</f>
        <v>1414887.9077842054</v>
      </c>
      <c r="X438" s="65">
        <f t="shared" si="23"/>
        <v>5739051.8435057327</v>
      </c>
      <c r="Y438" s="131">
        <f>IFERROR(TableC[[#This Row],[Total School Allocation w/ Central District Costs]]/SUM(TableB[[#This Row],[K-12 Enrollment]:[Pre-K
Enrollment]]),"")</f>
        <v>27070.999261819496</v>
      </c>
    </row>
    <row r="439" spans="1:25" s="3" customFormat="1" ht="15" x14ac:dyDescent="0.3">
      <c r="A439" s="156" t="str">
        <f>IF(ISBLANK(TableB[[#This Row],[BEDS Code]]),"",TableB[[#This Row],[BEDS Code]])</f>
        <v>331900010654</v>
      </c>
      <c r="B439" s="134" t="str">
        <f>IF(ISBLANK(TableB[[#This Row],[School Name]]),"",TableB[[#This Row],[School Name]])</f>
        <v>Van Siclen Community Middle School</v>
      </c>
      <c r="C439" s="156" t="str">
        <f>IF(ISBLANK(TableB[[#This Row],[Local School Code]]),"",TableB[[#This Row],[Local School Code]])</f>
        <v>K654</v>
      </c>
      <c r="D439" s="132">
        <v>1559075</v>
      </c>
      <c r="E439" s="132">
        <v>1480215</v>
      </c>
      <c r="F439" s="65">
        <f>IFERROR(SUM(TableC[[#This Row],[Classroom Teachers]:[All Other Salaries]])*'Part-A'!$C$92,0)</f>
        <v>1850486.9374636607</v>
      </c>
      <c r="G439" s="16">
        <v>0</v>
      </c>
      <c r="H439" s="16">
        <v>670688</v>
      </c>
      <c r="I439" s="133">
        <f t="shared" si="21"/>
        <v>5560464.9374636607</v>
      </c>
      <c r="J439" s="132">
        <v>3623249.9789461377</v>
      </c>
      <c r="K439" s="132">
        <v>0</v>
      </c>
      <c r="L439" s="132">
        <v>1043176.760664703</v>
      </c>
      <c r="M439" s="132">
        <v>0</v>
      </c>
      <c r="N439" s="132">
        <v>704178.13962521905</v>
      </c>
      <c r="O439" s="132">
        <v>1838</v>
      </c>
      <c r="P439" s="132">
        <v>188022.05822760105</v>
      </c>
      <c r="Q439" s="133">
        <f t="shared" si="22"/>
        <v>5560464.9374636607</v>
      </c>
      <c r="R439" s="132">
        <v>5097625.9374636607</v>
      </c>
      <c r="S439" s="132">
        <v>462839</v>
      </c>
      <c r="T439" s="133">
        <f>SUM(TableC[[#This Row],[State &amp; Local Funding]:[Federal 
Funding]])</f>
        <v>5560464.9374636607</v>
      </c>
      <c r="U439" s="121">
        <f>IFERROR(TableC[[#This Row],[State &amp; Local Funding]]/SUM(TableB[[#This Row],[K-12 Enrollment]:[Pre-K
Enrollment]]),"")</f>
        <v>16443.95463697955</v>
      </c>
      <c r="V439" s="121">
        <f>IFERROR(TableC[[#This Row],[Federal 
Funding]]/SUM(TableB[[#This Row],[K-12 Enrollment]:[Pre-K
Enrollment]]),"")</f>
        <v>1493.0290322580645</v>
      </c>
      <c r="W439" s="65">
        <f>IFERROR(CentralCostperPupil*SUM(TableB[[#This Row],[K-12 Enrollment]:[Pre-K
Enrollment]]),"")</f>
        <v>2068939.8651561495</v>
      </c>
      <c r="X439" s="65">
        <f t="shared" si="23"/>
        <v>7629404.8026198102</v>
      </c>
      <c r="Y439" s="131">
        <f>IFERROR(TableC[[#This Row],[Total School Allocation w/ Central District Costs]]/SUM(TableB[[#This Row],[K-12 Enrollment]:[Pre-K
Enrollment]]),"")</f>
        <v>24610.983234257452</v>
      </c>
    </row>
    <row r="440" spans="1:25" s="3" customFormat="1" ht="15" x14ac:dyDescent="0.3">
      <c r="A440" s="156" t="str">
        <f>IF(ISBLANK(TableB[[#This Row],[BEDS Code]]),"",TableB[[#This Row],[BEDS Code]])</f>
        <v>331500011656</v>
      </c>
      <c r="B440" s="134" t="str">
        <f>IF(ISBLANK(TableB[[#This Row],[School Name]]),"",TableB[[#This Row],[School Name]])</f>
        <v>Brooklyn High School of the Arts</v>
      </c>
      <c r="C440" s="156" t="str">
        <f>IF(ISBLANK(TableB[[#This Row],[Local School Code]]),"",TableB[[#This Row],[Local School Code]])</f>
        <v>K656</v>
      </c>
      <c r="D440" s="132">
        <v>5208774</v>
      </c>
      <c r="E440" s="132">
        <v>2222836</v>
      </c>
      <c r="F440" s="65">
        <f>IFERROR(SUM(TableC[[#This Row],[Classroom Teachers]:[All Other Salaries]])*'Part-A'!$C$92,0)</f>
        <v>4524772.9664903041</v>
      </c>
      <c r="G440" s="16">
        <v>0</v>
      </c>
      <c r="H440" s="16">
        <v>905504</v>
      </c>
      <c r="I440" s="133">
        <f t="shared" si="21"/>
        <v>12861886.966490304</v>
      </c>
      <c r="J440" s="132">
        <v>9650427.2709971685</v>
      </c>
      <c r="K440" s="132">
        <v>0</v>
      </c>
      <c r="L440" s="132">
        <v>1356327.5171446051</v>
      </c>
      <c r="M440" s="132">
        <v>0</v>
      </c>
      <c r="N440" s="132">
        <v>1114527.8714174037</v>
      </c>
      <c r="O440" s="132">
        <v>5327</v>
      </c>
      <c r="P440" s="132">
        <v>735277.30693112686</v>
      </c>
      <c r="Q440" s="133">
        <f t="shared" si="22"/>
        <v>12861886.966490304</v>
      </c>
      <c r="R440" s="132">
        <v>12338216.966490304</v>
      </c>
      <c r="S440" s="132">
        <v>523670</v>
      </c>
      <c r="T440" s="133">
        <f>SUM(TableC[[#This Row],[State &amp; Local Funding]:[Federal 
Funding]])</f>
        <v>12861886.966490304</v>
      </c>
      <c r="U440" s="121">
        <f>IFERROR(TableC[[#This Row],[State &amp; Local Funding]]/SUM(TableB[[#This Row],[K-12 Enrollment]:[Pre-K
Enrollment]]),"")</f>
        <v>14247.363702644692</v>
      </c>
      <c r="V440" s="121">
        <f>IFERROR(TableC[[#This Row],[Federal 
Funding]]/SUM(TableB[[#This Row],[K-12 Enrollment]:[Pre-K
Enrollment]]),"")</f>
        <v>604.69976905311773</v>
      </c>
      <c r="W440" s="65">
        <f>IFERROR(CentralCostperPupil*SUM(TableB[[#This Row],[K-12 Enrollment]:[Pre-K
Enrollment]]),"")</f>
        <v>5779683.6233071787</v>
      </c>
      <c r="X440" s="65">
        <f t="shared" si="23"/>
        <v>18641570.589797482</v>
      </c>
      <c r="Y440" s="131">
        <f>IFERROR(TableC[[#This Row],[Total School Allocation w/ Central District Costs]]/SUM(TableB[[#This Row],[K-12 Enrollment]:[Pre-K
Enrollment]]),"")</f>
        <v>21526.063036717645</v>
      </c>
    </row>
    <row r="441" spans="1:25" s="3" customFormat="1" ht="15" x14ac:dyDescent="0.3">
      <c r="A441" s="156" t="str">
        <f>IF(ISBLANK(TableB[[#This Row],[BEDS Code]]),"",TableB[[#This Row],[BEDS Code]])</f>
        <v>(blank)</v>
      </c>
      <c r="B441" s="134" t="str">
        <f>IF(ISBLANK(TableB[[#This Row],[School Name]]),"",TableB[[#This Row],[School Name]])</f>
        <v>Downtown Brooklyn YABC</v>
      </c>
      <c r="C441" s="156" t="str">
        <f>IF(ISBLANK(TableB[[#This Row],[Local School Code]]),"",TableB[[#This Row],[Local School Code]])</f>
        <v>K657</v>
      </c>
      <c r="D441" s="132">
        <v>0</v>
      </c>
      <c r="E441" s="132">
        <v>718581</v>
      </c>
      <c r="F441" s="65">
        <f>IFERROR(SUM(TableC[[#This Row],[Classroom Teachers]:[All Other Salaries]])*'Part-A'!$C$92,0)</f>
        <v>437511.64055077819</v>
      </c>
      <c r="G441" s="16">
        <v>0</v>
      </c>
      <c r="H441" s="16">
        <v>110956</v>
      </c>
      <c r="I441" s="133">
        <f t="shared" si="21"/>
        <v>1267048.6405507782</v>
      </c>
      <c r="J441" s="132">
        <v>933976.60872771859</v>
      </c>
      <c r="K441" s="132">
        <v>0</v>
      </c>
      <c r="L441" s="132">
        <v>30563.418588221972</v>
      </c>
      <c r="M441" s="132">
        <v>0</v>
      </c>
      <c r="N441" s="132">
        <v>212682.58779123038</v>
      </c>
      <c r="O441" s="132">
        <v>1339</v>
      </c>
      <c r="P441" s="132">
        <v>88487.02544360733</v>
      </c>
      <c r="Q441" s="133">
        <f t="shared" si="22"/>
        <v>1267048.6405507782</v>
      </c>
      <c r="R441" s="132">
        <v>1267048.6405507782</v>
      </c>
      <c r="S441" s="132">
        <v>0</v>
      </c>
      <c r="T441" s="133">
        <f>SUM(TableC[[#This Row],[State &amp; Local Funding]:[Federal 
Funding]])</f>
        <v>1267048.6405507782</v>
      </c>
      <c r="U441" s="121">
        <f>IFERROR(TableC[[#This Row],[State &amp; Local Funding]]/SUM(TableB[[#This Row],[K-12 Enrollment]:[Pre-K
Enrollment]]),"")</f>
        <v>5631.3272913367919</v>
      </c>
      <c r="V441" s="121">
        <f>IFERROR(TableC[[#This Row],[Federal 
Funding]]/SUM(TableB[[#This Row],[K-12 Enrollment]:[Pre-K
Enrollment]]),"")</f>
        <v>0</v>
      </c>
      <c r="W441" s="65">
        <f>IFERROR(CentralCostperPupil*SUM(TableB[[#This Row],[K-12 Enrollment]:[Pre-K
Enrollment]]),"")</f>
        <v>1501649.9021294634</v>
      </c>
      <c r="X441" s="65">
        <f t="shared" si="23"/>
        <v>2768698.5426802416</v>
      </c>
      <c r="Y441" s="131">
        <f>IFERROR(TableC[[#This Row],[Total School Allocation w/ Central District Costs]]/SUM(TableB[[#This Row],[K-12 Enrollment]:[Pre-K
Enrollment]]),"")</f>
        <v>12305.326856356629</v>
      </c>
    </row>
    <row r="442" spans="1:25" s="3" customFormat="1" ht="15" x14ac:dyDescent="0.3">
      <c r="A442" s="156" t="str">
        <f>IF(ISBLANK(TableB[[#This Row],[BEDS Code]]),"",TableB[[#This Row],[BEDS Code]])</f>
        <v>(blank)</v>
      </c>
      <c r="B442" s="134" t="str">
        <f>IF(ISBLANK(TableB[[#This Row],[School Name]]),"",TableB[[#This Row],[School Name]])</f>
        <v>Franklin Delano Roosevelt YABC</v>
      </c>
      <c r="C442" s="156" t="str">
        <f>IF(ISBLANK(TableB[[#This Row],[Local School Code]]),"",TableB[[#This Row],[Local School Code]])</f>
        <v>K658</v>
      </c>
      <c r="D442" s="132">
        <v>0</v>
      </c>
      <c r="E442" s="132">
        <v>699510</v>
      </c>
      <c r="F442" s="65">
        <f>IFERROR(SUM(TableC[[#This Row],[Classroom Teachers]:[All Other Salaries]])*'Part-A'!$C$92,0)</f>
        <v>425900.16669195937</v>
      </c>
      <c r="G442" s="16">
        <v>0</v>
      </c>
      <c r="H442" s="16">
        <v>86664</v>
      </c>
      <c r="I442" s="133">
        <f t="shared" si="21"/>
        <v>1212074.1666919594</v>
      </c>
      <c r="J442" s="132">
        <v>950980.69907474599</v>
      </c>
      <c r="K442" s="132">
        <v>0</v>
      </c>
      <c r="L442" s="132">
        <v>30159.595981197512</v>
      </c>
      <c r="M442" s="132">
        <v>0</v>
      </c>
      <c r="N442" s="132">
        <v>219821.07746201742</v>
      </c>
      <c r="O442" s="132">
        <v>1339</v>
      </c>
      <c r="P442" s="132">
        <v>9773.7941739984471</v>
      </c>
      <c r="Q442" s="133">
        <f t="shared" si="22"/>
        <v>1212074.1666919596</v>
      </c>
      <c r="R442" s="132">
        <v>1212074.1666919596</v>
      </c>
      <c r="S442" s="132">
        <v>0</v>
      </c>
      <c r="T442" s="133">
        <f>SUM(TableC[[#This Row],[State &amp; Local Funding]:[Federal 
Funding]])</f>
        <v>1212074.1666919596</v>
      </c>
      <c r="U442" s="121">
        <f>IFERROR(TableC[[#This Row],[State &amp; Local Funding]]/SUM(TableB[[#This Row],[K-12 Enrollment]:[Pre-K
Enrollment]]),"")</f>
        <v>5435.3101645379356</v>
      </c>
      <c r="V442" s="121">
        <f>IFERROR(TableC[[#This Row],[Federal 
Funding]]/SUM(TableB[[#This Row],[K-12 Enrollment]:[Pre-K
Enrollment]]),"")</f>
        <v>0</v>
      </c>
      <c r="W442" s="65">
        <f>IFERROR(CentralCostperPupil*SUM(TableB[[#This Row],[K-12 Enrollment]:[Pre-K
Enrollment]]),"")</f>
        <v>1488301.9029994237</v>
      </c>
      <c r="X442" s="65">
        <f t="shared" si="23"/>
        <v>2700376.0696913833</v>
      </c>
      <c r="Y442" s="131">
        <f>IFERROR(TableC[[#This Row],[Total School Allocation w/ Central District Costs]]/SUM(TableB[[#This Row],[K-12 Enrollment]:[Pre-K
Enrollment]]),"")</f>
        <v>12109.309729557772</v>
      </c>
    </row>
    <row r="443" spans="1:25" s="3" customFormat="1" ht="15" x14ac:dyDescent="0.3">
      <c r="A443" s="156" t="str">
        <f>IF(ISBLANK(TableB[[#This Row],[BEDS Code]]),"",TableB[[#This Row],[BEDS Code]])</f>
        <v>331900011659</v>
      </c>
      <c r="B443" s="134" t="str">
        <f>IF(ISBLANK(TableB[[#This Row],[School Name]]),"",TableB[[#This Row],[School Name]])</f>
        <v>Cypress Hills Collegiate Preparatory School</v>
      </c>
      <c r="C443" s="156" t="str">
        <f>IF(ISBLANK(TableB[[#This Row],[Local School Code]]),"",TableB[[#This Row],[Local School Code]])</f>
        <v>K659</v>
      </c>
      <c r="D443" s="132">
        <v>1970516</v>
      </c>
      <c r="E443" s="132">
        <v>1327864</v>
      </c>
      <c r="F443" s="65">
        <f>IFERROR(SUM(TableC[[#This Row],[Classroom Teachers]:[All Other Salaries]])*'Part-A'!$C$92,0)</f>
        <v>2008235.1815033739</v>
      </c>
      <c r="G443" s="16">
        <v>0</v>
      </c>
      <c r="H443" s="16">
        <v>73347</v>
      </c>
      <c r="I443" s="133">
        <f t="shared" si="21"/>
        <v>5379962.1815033741</v>
      </c>
      <c r="J443" s="132">
        <v>3948070.6365826633</v>
      </c>
      <c r="K443" s="132">
        <v>0</v>
      </c>
      <c r="L443" s="132">
        <v>479073.58231671428</v>
      </c>
      <c r="M443" s="132">
        <v>0</v>
      </c>
      <c r="N443" s="132">
        <v>699237.34589544963</v>
      </c>
      <c r="O443" s="132">
        <v>1539</v>
      </c>
      <c r="P443" s="132">
        <v>252041.61670854694</v>
      </c>
      <c r="Q443" s="133">
        <f t="shared" si="22"/>
        <v>5379962.1815033741</v>
      </c>
      <c r="R443" s="132">
        <v>5058157.1815033741</v>
      </c>
      <c r="S443" s="132">
        <v>321805</v>
      </c>
      <c r="T443" s="133">
        <f>SUM(TableC[[#This Row],[State &amp; Local Funding]:[Federal 
Funding]])</f>
        <v>5379962.1815033741</v>
      </c>
      <c r="U443" s="121">
        <f>IFERROR(TableC[[#This Row],[State &amp; Local Funding]]/SUM(TableB[[#This Row],[K-12 Enrollment]:[Pre-K
Enrollment]]),"")</f>
        <v>18733.915487049533</v>
      </c>
      <c r="V443" s="121">
        <f>IFERROR(TableC[[#This Row],[Federal 
Funding]]/SUM(TableB[[#This Row],[K-12 Enrollment]:[Pre-K
Enrollment]]),"")</f>
        <v>1191.8703703703704</v>
      </c>
      <c r="W443" s="65">
        <f>IFERROR(CentralCostperPupil*SUM(TableB[[#This Row],[K-12 Enrollment]:[Pre-K
Enrollment]]),"")</f>
        <v>1801979.882555356</v>
      </c>
      <c r="X443" s="65">
        <f t="shared" si="23"/>
        <v>7181942.0640587304</v>
      </c>
      <c r="Y443" s="131">
        <f>IFERROR(TableC[[#This Row],[Total School Allocation w/ Central District Costs]]/SUM(TableB[[#This Row],[K-12 Enrollment]:[Pre-K
Enrollment]]),"")</f>
        <v>26599.785422439742</v>
      </c>
    </row>
    <row r="444" spans="1:25" s="3" customFormat="1" ht="15" x14ac:dyDescent="0.3">
      <c r="A444" s="156" t="str">
        <f>IF(ISBLANK(TableB[[#This Row],[BEDS Code]]),"",TableB[[#This Row],[BEDS Code]])</f>
        <v>331900011660</v>
      </c>
      <c r="B444" s="134" t="str">
        <f>IF(ISBLANK(TableB[[#This Row],[School Name]]),"",TableB[[#This Row],[School Name]])</f>
        <v>W. H. Maxwell Career and Technical Education High School</v>
      </c>
      <c r="C444" s="156" t="str">
        <f>IF(ISBLANK(TableB[[#This Row],[Local School Code]]),"",TableB[[#This Row],[Local School Code]])</f>
        <v>K660</v>
      </c>
      <c r="D444" s="132">
        <v>3271928</v>
      </c>
      <c r="E444" s="132">
        <v>2338498</v>
      </c>
      <c r="F444" s="65">
        <f>IFERROR(SUM(TableC[[#This Row],[Classroom Teachers]:[All Other Salaries]])*'Part-A'!$C$92,0)</f>
        <v>3415935.9674813841</v>
      </c>
      <c r="G444" s="16">
        <v>0</v>
      </c>
      <c r="H444" s="16">
        <v>59086</v>
      </c>
      <c r="I444" s="133">
        <f t="shared" si="21"/>
        <v>9085447.9674813841</v>
      </c>
      <c r="J444" s="132">
        <v>5592785.3004637044</v>
      </c>
      <c r="K444" s="132">
        <v>0</v>
      </c>
      <c r="L444" s="132">
        <v>2616046.5087648877</v>
      </c>
      <c r="M444" s="132">
        <v>0</v>
      </c>
      <c r="N444" s="132">
        <v>728162.95008546091</v>
      </c>
      <c r="O444" s="132">
        <v>2374</v>
      </c>
      <c r="P444" s="132">
        <v>146079.20816733118</v>
      </c>
      <c r="Q444" s="133">
        <f t="shared" si="22"/>
        <v>9085447.9674813841</v>
      </c>
      <c r="R444" s="132">
        <v>8180890.9674813841</v>
      </c>
      <c r="S444" s="132">
        <v>904557</v>
      </c>
      <c r="T444" s="133">
        <f>SUM(TableC[[#This Row],[State &amp; Local Funding]:[Federal 
Funding]])</f>
        <v>9085447.9674813841</v>
      </c>
      <c r="U444" s="121">
        <f>IFERROR(TableC[[#This Row],[State &amp; Local Funding]]/SUM(TableB[[#This Row],[K-12 Enrollment]:[Pre-K
Enrollment]]),"")</f>
        <v>23644.193547634059</v>
      </c>
      <c r="V444" s="121">
        <f>IFERROR(TableC[[#This Row],[Federal 
Funding]]/SUM(TableB[[#This Row],[K-12 Enrollment]:[Pre-K
Enrollment]]),"")</f>
        <v>2614.3265895953759</v>
      </c>
      <c r="W444" s="65">
        <f>IFERROR(CentralCostperPupil*SUM(TableB[[#This Row],[K-12 Enrollment]:[Pre-K
Enrollment]]),"")</f>
        <v>2309203.8494968638</v>
      </c>
      <c r="X444" s="65">
        <f t="shared" si="23"/>
        <v>11394651.816978248</v>
      </c>
      <c r="Y444" s="131">
        <f>IFERROR(TableC[[#This Row],[Total School Allocation w/ Central District Costs]]/SUM(TableB[[#This Row],[K-12 Enrollment]:[Pre-K
Enrollment]]),"")</f>
        <v>32932.519702249272</v>
      </c>
    </row>
    <row r="445" spans="1:25" s="3" customFormat="1" ht="15" x14ac:dyDescent="0.3">
      <c r="A445" s="156" t="str">
        <f>IF(ISBLANK(TableB[[#This Row],[BEDS Code]]),"",TableB[[#This Row],[BEDS Code]])</f>
        <v>331900010661</v>
      </c>
      <c r="B445" s="134" t="str">
        <f>IF(ISBLANK(TableB[[#This Row],[School Name]]),"",TableB[[#This Row],[School Name]])</f>
        <v>Vista Academy</v>
      </c>
      <c r="C445" s="156" t="str">
        <f>IF(ISBLANK(TableB[[#This Row],[Local School Code]]),"",TableB[[#This Row],[Local School Code]])</f>
        <v>K661</v>
      </c>
      <c r="D445" s="132">
        <v>2258816</v>
      </c>
      <c r="E445" s="132">
        <v>1631301</v>
      </c>
      <c r="F445" s="65">
        <f>IFERROR(SUM(TableC[[#This Row],[Classroom Teachers]:[All Other Salaries]])*'Part-A'!$C$92,0)</f>
        <v>2368517.2174110804</v>
      </c>
      <c r="G445" s="16">
        <v>0</v>
      </c>
      <c r="H445" s="16">
        <v>804870</v>
      </c>
      <c r="I445" s="133">
        <f t="shared" si="21"/>
        <v>7063504.2174110804</v>
      </c>
      <c r="J445" s="132">
        <v>4969874.023888655</v>
      </c>
      <c r="K445" s="132">
        <v>0</v>
      </c>
      <c r="L445" s="132">
        <v>1439823.874353193</v>
      </c>
      <c r="M445" s="132">
        <v>0</v>
      </c>
      <c r="N445" s="132">
        <v>491479.46328390803</v>
      </c>
      <c r="O445" s="132">
        <v>2685</v>
      </c>
      <c r="P445" s="132">
        <v>159641.8558853241</v>
      </c>
      <c r="Q445" s="133">
        <f t="shared" si="22"/>
        <v>7063504.2174110794</v>
      </c>
      <c r="R445" s="132">
        <v>6623268.2174110794</v>
      </c>
      <c r="S445" s="132">
        <v>440236</v>
      </c>
      <c r="T445" s="133">
        <f>SUM(TableC[[#This Row],[State &amp; Local Funding]:[Federal 
Funding]])</f>
        <v>7063504.2174110794</v>
      </c>
      <c r="U445" s="121">
        <f>IFERROR(TableC[[#This Row],[State &amp; Local Funding]]/SUM(TableB[[#This Row],[K-12 Enrollment]:[Pre-K
Enrollment]]),"")</f>
        <v>14213.021925774849</v>
      </c>
      <c r="V445" s="121">
        <f>IFERROR(TableC[[#This Row],[Federal 
Funding]]/SUM(TableB[[#This Row],[K-12 Enrollment]:[Pre-K
Enrollment]]),"")</f>
        <v>944.71244635193136</v>
      </c>
      <c r="W445" s="65">
        <f>IFERROR(CentralCostperPupil*SUM(TableB[[#This Row],[K-12 Enrollment]:[Pre-K
Enrollment]]),"")</f>
        <v>3110083.797299244</v>
      </c>
      <c r="X445" s="65">
        <f t="shared" si="23"/>
        <v>10173588.014710324</v>
      </c>
      <c r="Y445" s="131">
        <f>IFERROR(TableC[[#This Row],[Total School Allocation w/ Central District Costs]]/SUM(TableB[[#This Row],[K-12 Enrollment]:[Pre-K
Enrollment]]),"")</f>
        <v>21831.733937146619</v>
      </c>
    </row>
    <row r="446" spans="1:25" s="3" customFormat="1" ht="15" x14ac:dyDescent="0.3">
      <c r="A446" s="156" t="str">
        <f>IF(ISBLANK(TableB[[#This Row],[BEDS Code]]),"",TableB[[#This Row],[BEDS Code]])</f>
        <v>331900010662</v>
      </c>
      <c r="B446" s="134" t="str">
        <f>IF(ISBLANK(TableB[[#This Row],[School Name]]),"",TableB[[#This Row],[School Name]])</f>
        <v>Liberty Avenue Middle School</v>
      </c>
      <c r="C446" s="156" t="str">
        <f>IF(ISBLANK(TableB[[#This Row],[Local School Code]]),"",TableB[[#This Row],[Local School Code]])</f>
        <v>K662</v>
      </c>
      <c r="D446" s="132">
        <v>3074790</v>
      </c>
      <c r="E446" s="132">
        <v>1393196</v>
      </c>
      <c r="F446" s="65">
        <f>IFERROR(SUM(TableC[[#This Row],[Classroom Teachers]:[All Other Salaries]])*'Part-A'!$C$92,0)</f>
        <v>2720355.6520669339</v>
      </c>
      <c r="G446" s="16">
        <v>0</v>
      </c>
      <c r="H446" s="16">
        <v>495959</v>
      </c>
      <c r="I446" s="133">
        <f t="shared" si="21"/>
        <v>7684300.6520669339</v>
      </c>
      <c r="J446" s="132">
        <v>4920126.2371439971</v>
      </c>
      <c r="K446" s="132">
        <v>0</v>
      </c>
      <c r="L446" s="132">
        <v>1782556.6478663972</v>
      </c>
      <c r="M446" s="132">
        <v>0</v>
      </c>
      <c r="N446" s="132">
        <v>725865.50513394328</v>
      </c>
      <c r="O446" s="132">
        <v>2903</v>
      </c>
      <c r="P446" s="132">
        <v>252849.26192259585</v>
      </c>
      <c r="Q446" s="133">
        <f t="shared" si="22"/>
        <v>7684300.6520669339</v>
      </c>
      <c r="R446" s="132">
        <v>7211385.6520669339</v>
      </c>
      <c r="S446" s="132">
        <v>472915</v>
      </c>
      <c r="T446" s="133">
        <f>SUM(TableC[[#This Row],[State &amp; Local Funding]:[Federal 
Funding]])</f>
        <v>7684300.6520669339</v>
      </c>
      <c r="U446" s="121">
        <f>IFERROR(TableC[[#This Row],[State &amp; Local Funding]]/SUM(TableB[[#This Row],[K-12 Enrollment]:[Pre-K
Enrollment]]),"")</f>
        <v>14480.694080455691</v>
      </c>
      <c r="V446" s="121">
        <f>IFERROR(TableC[[#This Row],[Federal 
Funding]]/SUM(TableB[[#This Row],[K-12 Enrollment]:[Pre-K
Enrollment]]),"")</f>
        <v>949.62851405622484</v>
      </c>
      <c r="W446" s="65">
        <f>IFERROR(CentralCostperPupil*SUM(TableB[[#This Row],[K-12 Enrollment]:[Pre-K
Enrollment]]),"")</f>
        <v>3323651.7833798788</v>
      </c>
      <c r="X446" s="65">
        <f t="shared" si="23"/>
        <v>11007952.435446814</v>
      </c>
      <c r="Y446" s="131">
        <f>IFERROR(TableC[[#This Row],[Total School Allocation w/ Central District Costs]]/SUM(TableB[[#This Row],[K-12 Enrollment]:[Pre-K
Enrollment]]),"")</f>
        <v>22104.322159531755</v>
      </c>
    </row>
    <row r="447" spans="1:25" s="3" customFormat="1" ht="15" x14ac:dyDescent="0.3">
      <c r="A447" s="156" t="str">
        <f>IF(ISBLANK(TableB[[#This Row],[BEDS Code]]),"",TableB[[#This Row],[BEDS Code]])</f>
        <v>331900010663</v>
      </c>
      <c r="B447" s="134" t="str">
        <f>IF(ISBLANK(TableB[[#This Row],[School Name]]),"",TableB[[#This Row],[School Name]])</f>
        <v>School of the Future Brooklyn</v>
      </c>
      <c r="C447" s="156" t="str">
        <f>IF(ISBLANK(TableB[[#This Row],[Local School Code]]),"",TableB[[#This Row],[Local School Code]])</f>
        <v>K663</v>
      </c>
      <c r="D447" s="132">
        <v>1277136</v>
      </c>
      <c r="E447" s="132">
        <v>989228</v>
      </c>
      <c r="F447" s="65">
        <f>IFERROR(SUM(TableC[[#This Row],[Classroom Teachers]:[All Other Salaries]])*'Part-A'!$C$92,0)</f>
        <v>1379887.0714995582</v>
      </c>
      <c r="G447" s="16">
        <v>0</v>
      </c>
      <c r="H447" s="16">
        <v>273618</v>
      </c>
      <c r="I447" s="133">
        <f t="shared" si="21"/>
        <v>3919869.0714995582</v>
      </c>
      <c r="J447" s="132">
        <v>2280311.5370912976</v>
      </c>
      <c r="K447" s="132">
        <v>0</v>
      </c>
      <c r="L447" s="132">
        <v>923066.08118255844</v>
      </c>
      <c r="M447" s="132">
        <v>0</v>
      </c>
      <c r="N447" s="132">
        <v>423960.64516041952</v>
      </c>
      <c r="O447" s="132">
        <v>1246</v>
      </c>
      <c r="P447" s="132">
        <v>291284.80806528276</v>
      </c>
      <c r="Q447" s="133">
        <f t="shared" si="22"/>
        <v>3919869.0714995582</v>
      </c>
      <c r="R447" s="132">
        <v>3723814.0714995582</v>
      </c>
      <c r="S447" s="132">
        <v>196055</v>
      </c>
      <c r="T447" s="133">
        <f>SUM(TableC[[#This Row],[State &amp; Local Funding]:[Federal 
Funding]])</f>
        <v>3919869.0714995582</v>
      </c>
      <c r="U447" s="121">
        <f>IFERROR(TableC[[#This Row],[State &amp; Local Funding]]/SUM(TableB[[#This Row],[K-12 Enrollment]:[Pre-K
Enrollment]]),"")</f>
        <v>18253.990546566463</v>
      </c>
      <c r="V447" s="121">
        <f>IFERROR(TableC[[#This Row],[Federal 
Funding]]/SUM(TableB[[#This Row],[K-12 Enrollment]:[Pre-K
Enrollment]]),"")</f>
        <v>961.0539215686274</v>
      </c>
      <c r="W447" s="65">
        <f>IFERROR(CentralCostperPupil*SUM(TableB[[#This Row],[K-12 Enrollment]:[Pre-K
Enrollment]]),"")</f>
        <v>1361495.9112640468</v>
      </c>
      <c r="X447" s="65">
        <f t="shared" si="23"/>
        <v>5281364.9827636052</v>
      </c>
      <c r="Y447" s="131">
        <f>IFERROR(TableC[[#This Row],[Total School Allocation w/ Central District Costs]]/SUM(TableB[[#This Row],[K-12 Enrollment]:[Pre-K
Enrollment]]),"")</f>
        <v>25889.044033154929</v>
      </c>
    </row>
    <row r="448" spans="1:25" s="3" customFormat="1" ht="15" x14ac:dyDescent="0.3">
      <c r="A448" s="156" t="str">
        <f>IF(ISBLANK(TableB[[#This Row],[BEDS Code]]),"",TableB[[#This Row],[BEDS Code]])</f>
        <v>332300010664</v>
      </c>
      <c r="B448" s="134" t="str">
        <f>IF(ISBLANK(TableB[[#This Row],[School Name]]),"",TableB[[#This Row],[School Name]])</f>
        <v>Brooklyn Environmental Exploration School (BEES)</v>
      </c>
      <c r="C448" s="156" t="str">
        <f>IF(ISBLANK(TableB[[#This Row],[Local School Code]]),"",TableB[[#This Row],[Local School Code]])</f>
        <v>K664</v>
      </c>
      <c r="D448" s="132">
        <v>898124</v>
      </c>
      <c r="E448" s="132">
        <v>841451</v>
      </c>
      <c r="F448" s="65">
        <f>IFERROR(SUM(TableC[[#This Row],[Classroom Teachers]:[All Other Salaries]])*'Part-A'!$C$92,0)</f>
        <v>1059148.9506556951</v>
      </c>
      <c r="G448" s="16">
        <v>0</v>
      </c>
      <c r="H448" s="16">
        <v>193058</v>
      </c>
      <c r="I448" s="133">
        <f t="shared" si="21"/>
        <v>2991781.9506556951</v>
      </c>
      <c r="J448" s="132">
        <v>2024239.2237848125</v>
      </c>
      <c r="K448" s="132">
        <v>0</v>
      </c>
      <c r="L448" s="132">
        <v>530548.89829977276</v>
      </c>
      <c r="M448" s="132">
        <v>0</v>
      </c>
      <c r="N448" s="132">
        <v>271437.97268578567</v>
      </c>
      <c r="O448" s="132">
        <v>5914</v>
      </c>
      <c r="P448" s="132">
        <v>159641.8558853241</v>
      </c>
      <c r="Q448" s="133">
        <f t="shared" si="22"/>
        <v>2991781.9506556946</v>
      </c>
      <c r="R448" s="132">
        <v>2885031.9506556946</v>
      </c>
      <c r="S448" s="132">
        <v>106750</v>
      </c>
      <c r="T448" s="133">
        <f>SUM(TableC[[#This Row],[State &amp; Local Funding]:[Federal 
Funding]])</f>
        <v>2991781.9506556946</v>
      </c>
      <c r="U448" s="121">
        <f>IFERROR(TableC[[#This Row],[State &amp; Local Funding]]/SUM(TableB[[#This Row],[K-12 Enrollment]:[Pre-K
Enrollment]]),"")</f>
        <v>26962.915426688734</v>
      </c>
      <c r="V448" s="121">
        <f>IFERROR(TableC[[#This Row],[Federal 
Funding]]/SUM(TableB[[#This Row],[K-12 Enrollment]:[Pre-K
Enrollment]]),"")</f>
        <v>997.6635514018692</v>
      </c>
      <c r="W448" s="65">
        <f>IFERROR(CentralCostperPupil*SUM(TableB[[#This Row],[K-12 Enrollment]:[Pre-K
Enrollment]]),"")</f>
        <v>714117.95345712255</v>
      </c>
      <c r="X448" s="65">
        <f t="shared" si="23"/>
        <v>3705899.9041128173</v>
      </c>
      <c r="Y448" s="131">
        <f>IFERROR(TableC[[#This Row],[Total School Allocation w/ Central District Costs]]/SUM(TableB[[#This Row],[K-12 Enrollment]:[Pre-K
Enrollment]]),"")</f>
        <v>34634.578543110445</v>
      </c>
    </row>
    <row r="449" spans="1:25" s="3" customFormat="1" ht="15" x14ac:dyDescent="0.3">
      <c r="A449" s="156" t="str">
        <f>IF(ISBLANK(TableB[[#This Row],[BEDS Code]]),"",TableB[[#This Row],[BEDS Code]])</f>
        <v>331500011667</v>
      </c>
      <c r="B449" s="134" t="str">
        <f>IF(ISBLANK(TableB[[#This Row],[School Name]]),"",TableB[[#This Row],[School Name]])</f>
        <v>Sunset Park High School</v>
      </c>
      <c r="C449" s="156" t="str">
        <f>IF(ISBLANK(TableB[[#This Row],[Local School Code]]),"",TableB[[#This Row],[Local School Code]])</f>
        <v>K667</v>
      </c>
      <c r="D449" s="132">
        <v>8356950</v>
      </c>
      <c r="E449" s="132">
        <v>2758916</v>
      </c>
      <c r="F449" s="65">
        <f>IFERROR(SUM(TableC[[#This Row],[Classroom Teachers]:[All Other Salaries]])*'Part-A'!$C$92,0)</f>
        <v>6767950.6830859939</v>
      </c>
      <c r="G449" s="16">
        <v>0</v>
      </c>
      <c r="H449" s="16">
        <v>203116</v>
      </c>
      <c r="I449" s="133">
        <f t="shared" si="21"/>
        <v>18086932.683085993</v>
      </c>
      <c r="J449" s="132">
        <v>12148178.603636937</v>
      </c>
      <c r="K449" s="132">
        <v>0</v>
      </c>
      <c r="L449" s="132">
        <v>4236134.5424967902</v>
      </c>
      <c r="M449" s="132">
        <v>0</v>
      </c>
      <c r="N449" s="132">
        <v>1088057.3799697007</v>
      </c>
      <c r="O449" s="132">
        <v>7657</v>
      </c>
      <c r="P449" s="132">
        <v>606905.15698256565</v>
      </c>
      <c r="Q449" s="133">
        <f t="shared" si="22"/>
        <v>18086932.683085997</v>
      </c>
      <c r="R449" s="132">
        <v>16866445.683085997</v>
      </c>
      <c r="S449" s="132">
        <v>1220487</v>
      </c>
      <c r="T449" s="133">
        <f>SUM(TableC[[#This Row],[State &amp; Local Funding]:[Federal 
Funding]])</f>
        <v>18086932.683085997</v>
      </c>
      <c r="U449" s="121">
        <f>IFERROR(TableC[[#This Row],[State &amp; Local Funding]]/SUM(TableB[[#This Row],[K-12 Enrollment]:[Pre-K
Enrollment]]),"")</f>
        <v>14233.287496275103</v>
      </c>
      <c r="V449" s="121">
        <f>IFERROR(TableC[[#This Row],[Federal 
Funding]]/SUM(TableB[[#This Row],[K-12 Enrollment]:[Pre-K
Enrollment]]),"")</f>
        <v>1029.946835443038</v>
      </c>
      <c r="W449" s="65">
        <f>IFERROR(CentralCostperPupil*SUM(TableB[[#This Row],[K-12 Enrollment]:[Pre-K
Enrollment]]),"")</f>
        <v>7908689.4845485073</v>
      </c>
      <c r="X449" s="65">
        <f t="shared" si="23"/>
        <v>25995622.167634502</v>
      </c>
      <c r="Y449" s="131">
        <f>IFERROR(TableC[[#This Row],[Total School Allocation w/ Central District Costs]]/SUM(TableB[[#This Row],[K-12 Enrollment]:[Pre-K
Enrollment]]),"")</f>
        <v>21937.233896737976</v>
      </c>
    </row>
    <row r="450" spans="1:25" s="3" customFormat="1" ht="15" x14ac:dyDescent="0.3">
      <c r="A450" s="156" t="str">
        <f>IF(ISBLANK(TableB[[#This Row],[BEDS Code]]),"",TableB[[#This Row],[BEDS Code]])</f>
        <v>332300010668</v>
      </c>
      <c r="B450" s="134" t="str">
        <f>IF(ISBLANK(TableB[[#This Row],[School Name]]),"",TableB[[#This Row],[School Name]])</f>
        <v>Riverdale Avenue Middle School</v>
      </c>
      <c r="C450" s="156" t="str">
        <f>IF(ISBLANK(TableB[[#This Row],[Local School Code]]),"",TableB[[#This Row],[Local School Code]])</f>
        <v>K668</v>
      </c>
      <c r="D450" s="132">
        <v>959751</v>
      </c>
      <c r="E450" s="132">
        <v>608948</v>
      </c>
      <c r="F450" s="65">
        <f>IFERROR(SUM(TableC[[#This Row],[Classroom Teachers]:[All Other Salaries]])*'Part-A'!$C$92,0)</f>
        <v>955110.24229747965</v>
      </c>
      <c r="G450" s="16">
        <v>0</v>
      </c>
      <c r="H450" s="16">
        <v>180304</v>
      </c>
      <c r="I450" s="133">
        <f t="shared" si="21"/>
        <v>2704113.2422974799</v>
      </c>
      <c r="J450" s="132">
        <v>2188799.1487330482</v>
      </c>
      <c r="K450" s="132">
        <v>0</v>
      </c>
      <c r="L450" s="132">
        <v>244274.06472960627</v>
      </c>
      <c r="M450" s="132">
        <v>0</v>
      </c>
      <c r="N450" s="132">
        <v>262132.35531913431</v>
      </c>
      <c r="O450" s="132">
        <v>791</v>
      </c>
      <c r="P450" s="132">
        <v>8116.6735156908908</v>
      </c>
      <c r="Q450" s="133">
        <f t="shared" si="22"/>
        <v>2704113.2422974799</v>
      </c>
      <c r="R450" s="132">
        <v>2579393.2422974799</v>
      </c>
      <c r="S450" s="132">
        <v>124720</v>
      </c>
      <c r="T450" s="133">
        <f>SUM(TableC[[#This Row],[State &amp; Local Funding]:[Federal 
Funding]])</f>
        <v>2704113.2422974799</v>
      </c>
      <c r="U450" s="121">
        <f>IFERROR(TableC[[#This Row],[State &amp; Local Funding]]/SUM(TableB[[#This Row],[K-12 Enrollment]:[Pre-K
Enrollment]]),"")</f>
        <v>21859.264765232881</v>
      </c>
      <c r="V450" s="121">
        <f>IFERROR(TableC[[#This Row],[Federal 
Funding]]/SUM(TableB[[#This Row],[K-12 Enrollment]:[Pre-K
Enrollment]]),"")</f>
        <v>1056.949152542373</v>
      </c>
      <c r="W450" s="65">
        <f>IFERROR(CentralCostperPupil*SUM(TableB[[#This Row],[K-12 Enrollment]:[Pre-K
Enrollment]]),"")</f>
        <v>787531.94867234072</v>
      </c>
      <c r="X450" s="65">
        <f t="shared" si="23"/>
        <v>3491645.1909698206</v>
      </c>
      <c r="Y450" s="131">
        <f>IFERROR(TableC[[#This Row],[Total School Allocation w/ Central District Costs]]/SUM(TableB[[#This Row],[K-12 Enrollment]:[Pre-K
Enrollment]]),"")</f>
        <v>29590.21348279509</v>
      </c>
    </row>
    <row r="451" spans="1:25" s="3" customFormat="1" ht="15" x14ac:dyDescent="0.3">
      <c r="A451" s="156" t="str">
        <f>IF(ISBLANK(TableB[[#This Row],[BEDS Code]]),"",TableB[[#This Row],[BEDS Code]])</f>
        <v>331600011669</v>
      </c>
      <c r="B451" s="134" t="str">
        <f>IF(ISBLANK(TableB[[#This Row],[School Name]]),"",TableB[[#This Row],[School Name]])</f>
        <v>Research and Service High School</v>
      </c>
      <c r="C451" s="156" t="str">
        <f>IF(ISBLANK(TableB[[#This Row],[Local School Code]]),"",TableB[[#This Row],[Local School Code]])</f>
        <v>K669</v>
      </c>
      <c r="D451" s="132">
        <v>1345610</v>
      </c>
      <c r="E451" s="132">
        <v>1175387</v>
      </c>
      <c r="F451" s="65">
        <f>IFERROR(SUM(TableC[[#This Row],[Classroom Teachers]:[All Other Salaries]])*'Part-A'!$C$92,0)</f>
        <v>1534921.648768323</v>
      </c>
      <c r="G451" s="16">
        <v>0</v>
      </c>
      <c r="H451" s="16">
        <v>746461</v>
      </c>
      <c r="I451" s="133">
        <f t="shared" si="21"/>
        <v>4802379.6487683225</v>
      </c>
      <c r="J451" s="132">
        <v>3315270.8973758891</v>
      </c>
      <c r="K451" s="132">
        <v>0</v>
      </c>
      <c r="L451" s="132">
        <v>711564.39296724822</v>
      </c>
      <c r="M451" s="132">
        <v>0</v>
      </c>
      <c r="N451" s="132">
        <v>719425.25853665674</v>
      </c>
      <c r="O451" s="132">
        <v>1558</v>
      </c>
      <c r="P451" s="132">
        <v>54561.099888528282</v>
      </c>
      <c r="Q451" s="133">
        <f t="shared" si="22"/>
        <v>4802379.6487683225</v>
      </c>
      <c r="R451" s="132">
        <v>4576710.6487683225</v>
      </c>
      <c r="S451" s="132">
        <v>225669</v>
      </c>
      <c r="T451" s="133">
        <f>SUM(TableC[[#This Row],[State &amp; Local Funding]:[Federal 
Funding]])</f>
        <v>4802379.6487683225</v>
      </c>
      <c r="U451" s="121">
        <f>IFERROR(TableC[[#This Row],[State &amp; Local Funding]]/SUM(TableB[[#This Row],[K-12 Enrollment]:[Pre-K
Enrollment]]),"")</f>
        <v>17947.884897130676</v>
      </c>
      <c r="V451" s="121">
        <f>IFERROR(TableC[[#This Row],[Federal 
Funding]]/SUM(TableB[[#This Row],[K-12 Enrollment]:[Pre-K
Enrollment]]),"")</f>
        <v>884.97647058823532</v>
      </c>
      <c r="W451" s="65">
        <f>IFERROR(CentralCostperPupil*SUM(TableB[[#This Row],[K-12 Enrollment]:[Pre-K
Enrollment]]),"")</f>
        <v>1701869.8890800586</v>
      </c>
      <c r="X451" s="65">
        <f t="shared" si="23"/>
        <v>6504249.5378483813</v>
      </c>
      <c r="Y451" s="131">
        <f>IFERROR(TableC[[#This Row],[Total School Allocation w/ Central District Costs]]/SUM(TableB[[#This Row],[K-12 Enrollment]:[Pre-K
Enrollment]]),"")</f>
        <v>25506.860932738749</v>
      </c>
    </row>
    <row r="452" spans="1:25" s="3" customFormat="1" ht="15" x14ac:dyDescent="0.3">
      <c r="A452" s="156" t="str">
        <f>IF(ISBLANK(TableB[[#This Row],[BEDS Code]]),"",TableB[[#This Row],[BEDS Code]])</f>
        <v>331300011670</v>
      </c>
      <c r="B452" s="134" t="str">
        <f>IF(ISBLANK(TableB[[#This Row],[School Name]]),"",TableB[[#This Row],[School Name]])</f>
        <v>Benjamin Banneker Academy</v>
      </c>
      <c r="C452" s="156" t="str">
        <f>IF(ISBLANK(TableB[[#This Row],[Local School Code]]),"",TableB[[#This Row],[Local School Code]])</f>
        <v>K670</v>
      </c>
      <c r="D452" s="132">
        <v>4469632</v>
      </c>
      <c r="E452" s="132">
        <v>1671555</v>
      </c>
      <c r="F452" s="65">
        <f>IFERROR(SUM(TableC[[#This Row],[Classroom Teachers]:[All Other Salaries]])*'Part-A'!$C$92,0)</f>
        <v>3739092.4604172837</v>
      </c>
      <c r="G452" s="16">
        <v>0</v>
      </c>
      <c r="H452" s="16">
        <v>325851</v>
      </c>
      <c r="I452" s="133">
        <f t="shared" si="21"/>
        <v>10206130.460417284</v>
      </c>
      <c r="J452" s="132">
        <v>7545221.5059337895</v>
      </c>
      <c r="K452" s="132">
        <v>0</v>
      </c>
      <c r="L452" s="132">
        <v>1261232.9241828725</v>
      </c>
      <c r="M452" s="132">
        <v>0</v>
      </c>
      <c r="N452" s="132">
        <v>898680.6658253083</v>
      </c>
      <c r="O452" s="132">
        <v>5246</v>
      </c>
      <c r="P452" s="132">
        <v>495749.3644753141</v>
      </c>
      <c r="Q452" s="133">
        <f t="shared" si="22"/>
        <v>10206130.460417286</v>
      </c>
      <c r="R452" s="132">
        <v>9631068.4604172856</v>
      </c>
      <c r="S452" s="132">
        <v>575062</v>
      </c>
      <c r="T452" s="133">
        <f>SUM(TableC[[#This Row],[State &amp; Local Funding]:[Federal 
Funding]])</f>
        <v>10206130.460417286</v>
      </c>
      <c r="U452" s="121">
        <f>IFERROR(TableC[[#This Row],[State &amp; Local Funding]]/SUM(TableB[[#This Row],[K-12 Enrollment]:[Pre-K
Enrollment]]),"")</f>
        <v>11674.022376263376</v>
      </c>
      <c r="V452" s="121">
        <f>IFERROR(TableC[[#This Row],[Federal 
Funding]]/SUM(TableB[[#This Row],[K-12 Enrollment]:[Pre-K
Enrollment]]),"")</f>
        <v>697.04484848484844</v>
      </c>
      <c r="W452" s="65">
        <f>IFERROR(CentralCostperPupil*SUM(TableB[[#This Row],[K-12 Enrollment]:[Pre-K
Enrollment]]),"")</f>
        <v>5506049.6411413653</v>
      </c>
      <c r="X452" s="65">
        <f t="shared" si="23"/>
        <v>15712180.101558652</v>
      </c>
      <c r="Y452" s="131">
        <f>IFERROR(TableC[[#This Row],[Total School Allocation w/ Central District Costs]]/SUM(TableB[[#This Row],[K-12 Enrollment]:[Pre-K
Enrollment]]),"")</f>
        <v>19045.066789768061</v>
      </c>
    </row>
    <row r="453" spans="1:25" s="3" customFormat="1" ht="15" x14ac:dyDescent="0.3">
      <c r="A453" s="156" t="str">
        <f>IF(ISBLANK(TableB[[#This Row],[BEDS Code]]),"",TableB[[#This Row],[BEDS Code]])</f>
        <v>332300010671</v>
      </c>
      <c r="B453" s="134" t="str">
        <f>IF(ISBLANK(TableB[[#This Row],[School Name]]),"",TableB[[#This Row],[School Name]])</f>
        <v>Mott Hall Bridges Academy</v>
      </c>
      <c r="C453" s="156" t="str">
        <f>IF(ISBLANK(TableB[[#This Row],[Local School Code]]),"",TableB[[#This Row],[Local School Code]])</f>
        <v>K671</v>
      </c>
      <c r="D453" s="132">
        <v>1385211</v>
      </c>
      <c r="E453" s="132">
        <v>789762</v>
      </c>
      <c r="F453" s="65">
        <f>IFERROR(SUM(TableC[[#This Row],[Classroom Teachers]:[All Other Salaries]])*'Part-A'!$C$92,0)</f>
        <v>1324243.2034574358</v>
      </c>
      <c r="G453" s="16">
        <v>0</v>
      </c>
      <c r="H453" s="16">
        <v>96659</v>
      </c>
      <c r="I453" s="133">
        <f t="shared" si="21"/>
        <v>3595875.2034574356</v>
      </c>
      <c r="J453" s="132">
        <v>2316736.150246012</v>
      </c>
      <c r="K453" s="132">
        <v>0</v>
      </c>
      <c r="L453" s="132">
        <v>734625.72065286036</v>
      </c>
      <c r="M453" s="132">
        <v>0</v>
      </c>
      <c r="N453" s="132">
        <v>446318.90320750698</v>
      </c>
      <c r="O453" s="132">
        <v>1240</v>
      </c>
      <c r="P453" s="132">
        <v>96954.429351056518</v>
      </c>
      <c r="Q453" s="133">
        <f t="shared" si="22"/>
        <v>3595875.2034574361</v>
      </c>
      <c r="R453" s="132">
        <v>3383819.2034574361</v>
      </c>
      <c r="S453" s="132">
        <v>212056</v>
      </c>
      <c r="T453" s="133">
        <f>SUM(TableC[[#This Row],[State &amp; Local Funding]:[Federal 
Funding]])</f>
        <v>3595875.2034574361</v>
      </c>
      <c r="U453" s="121">
        <f>IFERROR(TableC[[#This Row],[State &amp; Local Funding]]/SUM(TableB[[#This Row],[K-12 Enrollment]:[Pre-K
Enrollment]]),"")</f>
        <v>18592.413205810088</v>
      </c>
      <c r="V453" s="121">
        <f>IFERROR(TableC[[#This Row],[Federal 
Funding]]/SUM(TableB[[#This Row],[K-12 Enrollment]:[Pre-K
Enrollment]]),"")</f>
        <v>1165.1428571428571</v>
      </c>
      <c r="W453" s="65">
        <f>IFERROR(CentralCostperPupil*SUM(TableB[[#This Row],[K-12 Enrollment]:[Pre-K
Enrollment]]),"")</f>
        <v>1214667.9208336102</v>
      </c>
      <c r="X453" s="65">
        <f t="shared" si="23"/>
        <v>4810543.1242910465</v>
      </c>
      <c r="Y453" s="131">
        <f>IFERROR(TableC[[#This Row],[Total School Allocation w/ Central District Costs]]/SUM(TableB[[#This Row],[K-12 Enrollment]:[Pre-K
Enrollment]]),"")</f>
        <v>26431.555627972783</v>
      </c>
    </row>
    <row r="454" spans="1:25" s="3" customFormat="1" ht="15" x14ac:dyDescent="0.3">
      <c r="A454" s="156" t="str">
        <f>IF(ISBLANK(TableB[[#This Row],[BEDS Code]]),"",TableB[[#This Row],[BEDS Code]])</f>
        <v>331800011673</v>
      </c>
      <c r="B454" s="134" t="str">
        <f>IF(ISBLANK(TableB[[#This Row],[School Name]]),"",TableB[[#This Row],[School Name]])</f>
        <v>East Brooklyn Community High School</v>
      </c>
      <c r="C454" s="156" t="str">
        <f>IF(ISBLANK(TableB[[#This Row],[Local School Code]]),"",TableB[[#This Row],[Local School Code]])</f>
        <v>K673</v>
      </c>
      <c r="D454" s="132">
        <v>1409268</v>
      </c>
      <c r="E454" s="132">
        <v>1007429</v>
      </c>
      <c r="F454" s="65">
        <f>IFERROR(SUM(TableC[[#This Row],[Classroom Teachers]:[All Other Salaries]])*'Part-A'!$C$92,0)</f>
        <v>1471418.0714270822</v>
      </c>
      <c r="G454" s="16">
        <v>0</v>
      </c>
      <c r="H454" s="16">
        <v>354171</v>
      </c>
      <c r="I454" s="133">
        <f t="shared" si="21"/>
        <v>4242286.0714270826</v>
      </c>
      <c r="J454" s="132">
        <v>2786128.4803030007</v>
      </c>
      <c r="K454" s="132">
        <v>0</v>
      </c>
      <c r="L454" s="132">
        <v>808040.99238090927</v>
      </c>
      <c r="M454" s="132">
        <v>0</v>
      </c>
      <c r="N454" s="132">
        <v>487278.74285784882</v>
      </c>
      <c r="O454" s="132">
        <v>1196</v>
      </c>
      <c r="P454" s="132">
        <v>159641.8558853241</v>
      </c>
      <c r="Q454" s="133">
        <f t="shared" si="22"/>
        <v>4242286.0714270826</v>
      </c>
      <c r="R454" s="132">
        <v>4114156.0714270826</v>
      </c>
      <c r="S454" s="132">
        <v>128130</v>
      </c>
      <c r="T454" s="133">
        <f>SUM(TableC[[#This Row],[State &amp; Local Funding]:[Federal 
Funding]])</f>
        <v>4242286.0714270826</v>
      </c>
      <c r="U454" s="121">
        <f>IFERROR(TableC[[#This Row],[State &amp; Local Funding]]/SUM(TableB[[#This Row],[K-12 Enrollment]:[Pre-K
Enrollment]]),"")</f>
        <v>21206.990058902487</v>
      </c>
      <c r="V454" s="121">
        <f>IFERROR(TableC[[#This Row],[Federal 
Funding]]/SUM(TableB[[#This Row],[K-12 Enrollment]:[Pre-K
Enrollment]]),"")</f>
        <v>660.46391752577324</v>
      </c>
      <c r="W454" s="65">
        <f>IFERROR(CentralCostperPupil*SUM(TableB[[#This Row],[K-12 Enrollment]:[Pre-K
Enrollment]]),"")</f>
        <v>1294755.9156138485</v>
      </c>
      <c r="X454" s="65">
        <f t="shared" si="23"/>
        <v>5537041.9870409314</v>
      </c>
      <c r="Y454" s="131">
        <f>IFERROR(TableC[[#This Row],[Total School Allocation w/ Central District Costs]]/SUM(TableB[[#This Row],[K-12 Enrollment]:[Pre-K
Enrollment]]),"")</f>
        <v>28541.4535414481</v>
      </c>
    </row>
    <row r="455" spans="1:25" s="3" customFormat="1" ht="15" x14ac:dyDescent="0.3">
      <c r="A455" s="156" t="str">
        <f>IF(ISBLANK(TableB[[#This Row],[BEDS Code]]),"",TableB[[#This Row],[BEDS Code]])</f>
        <v>331300011674</v>
      </c>
      <c r="B455" s="134" t="str">
        <f>IF(ISBLANK(TableB[[#This Row],[School Name]]),"",TableB[[#This Row],[School Name]])</f>
        <v>City Polytechnic High School of Engineering, Architecture, and Technology</v>
      </c>
      <c r="C455" s="156" t="str">
        <f>IF(ISBLANK(TableB[[#This Row],[Local School Code]]),"",TableB[[#This Row],[Local School Code]])</f>
        <v>K674</v>
      </c>
      <c r="D455" s="132">
        <v>2504504</v>
      </c>
      <c r="E455" s="132">
        <v>1305669</v>
      </c>
      <c r="F455" s="65">
        <f>IFERROR(SUM(TableC[[#This Row],[Classroom Teachers]:[All Other Salaries]])*'Part-A'!$C$92,0)</f>
        <v>2319842.9126462853</v>
      </c>
      <c r="G455" s="16">
        <v>0</v>
      </c>
      <c r="H455" s="16">
        <v>165901</v>
      </c>
      <c r="I455" s="133">
        <f t="shared" si="21"/>
        <v>6295916.9126462853</v>
      </c>
      <c r="J455" s="132">
        <v>4012242.7655711528</v>
      </c>
      <c r="K455" s="132">
        <v>0</v>
      </c>
      <c r="L455" s="132">
        <v>1194117.9286664084</v>
      </c>
      <c r="M455" s="132">
        <v>0</v>
      </c>
      <c r="N455" s="132">
        <v>698506.92572178785</v>
      </c>
      <c r="O455" s="132">
        <v>2691</v>
      </c>
      <c r="P455" s="132">
        <v>388358.29268693615</v>
      </c>
      <c r="Q455" s="133">
        <f t="shared" si="22"/>
        <v>6295916.9126462853</v>
      </c>
      <c r="R455" s="132">
        <v>5864706.9126462853</v>
      </c>
      <c r="S455" s="132">
        <v>431210</v>
      </c>
      <c r="T455" s="133">
        <f>SUM(TableC[[#This Row],[State &amp; Local Funding]:[Federal 
Funding]])</f>
        <v>6295916.9126462853</v>
      </c>
      <c r="U455" s="121">
        <f>IFERROR(TableC[[#This Row],[State &amp; Local Funding]]/SUM(TableB[[#This Row],[K-12 Enrollment]:[Pre-K
Enrollment]]),"")</f>
        <v>13734.676610412846</v>
      </c>
      <c r="V455" s="121">
        <f>IFERROR(TableC[[#This Row],[Federal 
Funding]]/SUM(TableB[[#This Row],[K-12 Enrollment]:[Pre-K
Enrollment]]),"")</f>
        <v>1009.8594847775175</v>
      </c>
      <c r="W455" s="65">
        <f>IFERROR(CentralCostperPupil*SUM(TableB[[#This Row],[K-12 Enrollment]:[Pre-K
Enrollment]]),"")</f>
        <v>2849797.8142634705</v>
      </c>
      <c r="X455" s="65">
        <f t="shared" si="23"/>
        <v>9145714.7269097567</v>
      </c>
      <c r="Y455" s="131">
        <f>IFERROR(TableC[[#This Row],[Total School Allocation w/ Central District Costs]]/SUM(TableB[[#This Row],[K-12 Enrollment]:[Pre-K
Enrollment]]),"")</f>
        <v>21418.535660210204</v>
      </c>
    </row>
    <row r="456" spans="1:25" s="3" customFormat="1" ht="15" x14ac:dyDescent="0.3">
      <c r="A456" s="156" t="str">
        <f>IF(ISBLANK(TableB[[#This Row],[BEDS Code]]),"",TableB[[#This Row],[BEDS Code]])</f>
        <v>331500010676</v>
      </c>
      <c r="B456" s="134" t="str">
        <f>IF(ISBLANK(TableB[[#This Row],[School Name]]),"",TableB[[#This Row],[School Name]])</f>
        <v>Red Hook Neighborhood School</v>
      </c>
      <c r="C456" s="156" t="str">
        <f>IF(ISBLANK(TableB[[#This Row],[Local School Code]]),"",TableB[[#This Row],[Local School Code]])</f>
        <v>K676</v>
      </c>
      <c r="D456" s="132">
        <v>1399695</v>
      </c>
      <c r="E456" s="132">
        <v>1192316</v>
      </c>
      <c r="F456" s="65">
        <f>IFERROR(SUM(TableC[[#This Row],[Classroom Teachers]:[All Other Salaries]])*'Part-A'!$C$92,0)</f>
        <v>1578158.8783110925</v>
      </c>
      <c r="G456" s="16">
        <v>0</v>
      </c>
      <c r="H456" s="16">
        <v>73719</v>
      </c>
      <c r="I456" s="133">
        <f t="shared" si="21"/>
        <v>4243888.878311092</v>
      </c>
      <c r="J456" s="132">
        <v>2177835.4167120806</v>
      </c>
      <c r="K456" s="132">
        <v>196101.70194004057</v>
      </c>
      <c r="L456" s="132">
        <v>1319452.8328585876</v>
      </c>
      <c r="M456" s="132">
        <v>32683.616990006762</v>
      </c>
      <c r="N456" s="132">
        <v>453566.7950188425</v>
      </c>
      <c r="O456" s="132">
        <v>1109</v>
      </c>
      <c r="P456" s="132">
        <v>63139.514791533999</v>
      </c>
      <c r="Q456" s="133">
        <f t="shared" si="22"/>
        <v>4243888.878311092</v>
      </c>
      <c r="R456" s="132">
        <v>3980544.878311092</v>
      </c>
      <c r="S456" s="132">
        <v>263344</v>
      </c>
      <c r="T456" s="133">
        <f>SUM(TableC[[#This Row],[State &amp; Local Funding]:[Federal 
Funding]])</f>
        <v>4243888.878311092</v>
      </c>
      <c r="U456" s="121">
        <f>IFERROR(TableC[[#This Row],[State &amp; Local Funding]]/SUM(TableB[[#This Row],[K-12 Enrollment]:[Pre-K
Enrollment]]),"")</f>
        <v>19608.595459660552</v>
      </c>
      <c r="V456" s="121">
        <f>IFERROR(TableC[[#This Row],[Federal 
Funding]]/SUM(TableB[[#This Row],[K-12 Enrollment]:[Pre-K
Enrollment]]),"")</f>
        <v>1297.2610837438424</v>
      </c>
      <c r="W456" s="65">
        <f>IFERROR(CentralCostperPupil*SUM(TableB[[#This Row],[K-12 Enrollment]:[Pre-K
Enrollment]]),"")</f>
        <v>1354821.9116990268</v>
      </c>
      <c r="X456" s="65">
        <f t="shared" si="23"/>
        <v>5598710.7900101189</v>
      </c>
      <c r="Y456" s="131">
        <f>IFERROR(TableC[[#This Row],[Total School Allocation w/ Central District Costs]]/SUM(TableB[[#This Row],[K-12 Enrollment]:[Pre-K
Enrollment]]),"")</f>
        <v>27579.856108424232</v>
      </c>
    </row>
    <row r="457" spans="1:25" s="3" customFormat="1" ht="15" x14ac:dyDescent="0.3">
      <c r="A457" s="156" t="str">
        <f>IF(ISBLANK(TableB[[#This Row],[BEDS Code]]),"",TableB[[#This Row],[BEDS Code]])</f>
        <v>331900010677</v>
      </c>
      <c r="B457" s="134" t="str">
        <f>IF(ISBLANK(TableB[[#This Row],[School Name]]),"",TableB[[#This Row],[School Name]])</f>
        <v>East New York Elementary School of Excellence</v>
      </c>
      <c r="C457" s="156" t="str">
        <f>IF(ISBLANK(TableB[[#This Row],[Local School Code]]),"",TableB[[#This Row],[Local School Code]])</f>
        <v>K677</v>
      </c>
      <c r="D457" s="132">
        <v>3630915</v>
      </c>
      <c r="E457" s="132">
        <v>2122086</v>
      </c>
      <c r="F457" s="65">
        <f>IFERROR(SUM(TableC[[#This Row],[Classroom Teachers]:[All Other Salaries]])*'Part-A'!$C$92,0)</f>
        <v>3502743.4702563351</v>
      </c>
      <c r="G457" s="16">
        <v>0</v>
      </c>
      <c r="H457" s="16">
        <v>165267</v>
      </c>
      <c r="I457" s="133">
        <f t="shared" si="21"/>
        <v>9421011.470256336</v>
      </c>
      <c r="J457" s="132">
        <v>4430508.2171190055</v>
      </c>
      <c r="K457" s="132">
        <v>592894.54761667759</v>
      </c>
      <c r="L457" s="132">
        <v>4060575.4939054688</v>
      </c>
      <c r="M457" s="132">
        <v>87836.229276544836</v>
      </c>
      <c r="N457" s="132">
        <v>246075.98233863973</v>
      </c>
      <c r="O457" s="132">
        <v>3121</v>
      </c>
      <c r="P457" s="132">
        <v>0</v>
      </c>
      <c r="Q457" s="133">
        <f t="shared" si="22"/>
        <v>9421011.470256336</v>
      </c>
      <c r="R457" s="132">
        <v>8670491.470256336</v>
      </c>
      <c r="S457" s="132">
        <v>750520</v>
      </c>
      <c r="T457" s="133">
        <f>SUM(TableC[[#This Row],[State &amp; Local Funding]:[Federal 
Funding]])</f>
        <v>9421011.470256336</v>
      </c>
      <c r="U457" s="121">
        <f>IFERROR(TableC[[#This Row],[State &amp; Local Funding]]/SUM(TableB[[#This Row],[K-12 Enrollment]:[Pre-K
Enrollment]]),"")</f>
        <v>16056.465685659881</v>
      </c>
      <c r="V457" s="121">
        <f>IFERROR(TableC[[#This Row],[Federal 
Funding]]/SUM(TableB[[#This Row],[K-12 Enrollment]:[Pre-K
Enrollment]]),"")</f>
        <v>1389.851851851852</v>
      </c>
      <c r="W457" s="65">
        <f>IFERROR(CentralCostperPupil*SUM(TableB[[#This Row],[K-12 Enrollment]:[Pre-K
Enrollment]]),"")</f>
        <v>3603959.765110712</v>
      </c>
      <c r="X457" s="65">
        <f t="shared" si="23"/>
        <v>13024971.235367049</v>
      </c>
      <c r="Y457" s="131">
        <f>IFERROR(TableC[[#This Row],[Total School Allocation w/ Central District Costs]]/SUM(TableB[[#This Row],[K-12 Enrollment]:[Pre-K
Enrollment]]),"")</f>
        <v>24120.317102531571</v>
      </c>
    </row>
    <row r="458" spans="1:25" s="3" customFormat="1" ht="15" x14ac:dyDescent="0.3">
      <c r="A458" s="156" t="str">
        <f>IF(ISBLANK(TableB[[#This Row],[BEDS Code]]),"",TableB[[#This Row],[BEDS Code]])</f>
        <v>331900010678</v>
      </c>
      <c r="B458" s="134" t="str">
        <f>IF(ISBLANK(TableB[[#This Row],[School Name]]),"",TableB[[#This Row],[School Name]])</f>
        <v>East New York Middle School of Excellence</v>
      </c>
      <c r="C458" s="156" t="str">
        <f>IF(ISBLANK(TableB[[#This Row],[Local School Code]]),"",TableB[[#This Row],[Local School Code]])</f>
        <v>K678</v>
      </c>
      <c r="D458" s="132">
        <v>1803419</v>
      </c>
      <c r="E458" s="132">
        <v>1223776</v>
      </c>
      <c r="F458" s="65">
        <f>IFERROR(SUM(TableC[[#This Row],[Classroom Teachers]:[All Other Salaries]])*'Part-A'!$C$92,0)</f>
        <v>1843122.8361411074</v>
      </c>
      <c r="G458" s="16">
        <v>0</v>
      </c>
      <c r="H458" s="16">
        <v>186190</v>
      </c>
      <c r="I458" s="133">
        <f t="shared" si="21"/>
        <v>5056507.8361411076</v>
      </c>
      <c r="J458" s="132">
        <v>3542659.6119197132</v>
      </c>
      <c r="K458" s="132">
        <v>0</v>
      </c>
      <c r="L458" s="132">
        <v>1072303.4717307223</v>
      </c>
      <c r="M458" s="132">
        <v>0</v>
      </c>
      <c r="N458" s="132">
        <v>439968.75249067211</v>
      </c>
      <c r="O458" s="132">
        <v>1576</v>
      </c>
      <c r="P458" s="132">
        <v>0</v>
      </c>
      <c r="Q458" s="133">
        <f t="shared" si="22"/>
        <v>5056507.8361411076</v>
      </c>
      <c r="R458" s="132">
        <v>4719645.8361411076</v>
      </c>
      <c r="S458" s="132">
        <v>336862</v>
      </c>
      <c r="T458" s="133">
        <f>SUM(TableC[[#This Row],[State &amp; Local Funding]:[Federal 
Funding]])</f>
        <v>5056507.8361411076</v>
      </c>
      <c r="U458" s="121">
        <f>IFERROR(TableC[[#This Row],[State &amp; Local Funding]]/SUM(TableB[[#This Row],[K-12 Enrollment]:[Pre-K
Enrollment]]),"")</f>
        <v>17415.667292033606</v>
      </c>
      <c r="V458" s="121">
        <f>IFERROR(TableC[[#This Row],[Federal 
Funding]]/SUM(TableB[[#This Row],[K-12 Enrollment]:[Pre-K
Enrollment]]),"")</f>
        <v>1243.0332103321034</v>
      </c>
      <c r="W458" s="65">
        <f>IFERROR(CentralCostperPupil*SUM(TableB[[#This Row],[K-12 Enrollment]:[Pre-K
Enrollment]]),"")</f>
        <v>1808653.8821203758</v>
      </c>
      <c r="X458" s="65">
        <f t="shared" si="23"/>
        <v>6865161.7182614831</v>
      </c>
      <c r="Y458" s="131">
        <f>IFERROR(TableC[[#This Row],[Total School Allocation w/ Central District Costs]]/SUM(TableB[[#This Row],[K-12 Enrollment]:[Pre-K
Enrollment]]),"")</f>
        <v>25332.700067385547</v>
      </c>
    </row>
    <row r="459" spans="1:25" s="3" customFormat="1" ht="15" x14ac:dyDescent="0.3">
      <c r="A459" s="156" t="str">
        <f>IF(ISBLANK(TableB[[#This Row],[BEDS Code]]),"",TableB[[#This Row],[BEDS Code]])</f>
        <v>331600010681</v>
      </c>
      <c r="B459" s="134" t="str">
        <f>IF(ISBLANK(TableB[[#This Row],[School Name]]),"",TableB[[#This Row],[School Name]])</f>
        <v>Madiba Prep Middle School</v>
      </c>
      <c r="C459" s="156" t="str">
        <f>IF(ISBLANK(TableB[[#This Row],[Local School Code]]),"",TableB[[#This Row],[Local School Code]])</f>
        <v>K681</v>
      </c>
      <c r="D459" s="132">
        <v>1295808</v>
      </c>
      <c r="E459" s="132">
        <v>745583</v>
      </c>
      <c r="F459" s="65">
        <f>IFERROR(SUM(TableC[[#This Row],[Classroom Teachers]:[All Other Salaries]])*'Part-A'!$C$92,0)</f>
        <v>1242911.1337700186</v>
      </c>
      <c r="G459" s="16">
        <v>0</v>
      </c>
      <c r="H459" s="16">
        <v>240336</v>
      </c>
      <c r="I459" s="133">
        <f t="shared" ref="I459:I522" si="24">SUM(D459:H459)</f>
        <v>3524638.1337700188</v>
      </c>
      <c r="J459" s="132">
        <v>2065393.9581245556</v>
      </c>
      <c r="K459" s="132">
        <v>0</v>
      </c>
      <c r="L459" s="132">
        <v>1185753.4914794753</v>
      </c>
      <c r="M459" s="132">
        <v>0</v>
      </c>
      <c r="N459" s="132">
        <v>272475.68416598794</v>
      </c>
      <c r="O459" s="132">
        <v>1015</v>
      </c>
      <c r="P459" s="132">
        <v>0</v>
      </c>
      <c r="Q459" s="133">
        <f t="shared" ref="Q459:Q522" si="25">SUM(J459:P459)</f>
        <v>3524638.1337700188</v>
      </c>
      <c r="R459" s="132">
        <v>3249737.1337700188</v>
      </c>
      <c r="S459" s="132">
        <v>274901</v>
      </c>
      <c r="T459" s="133">
        <f>SUM(TableC[[#This Row],[State &amp; Local Funding]:[Federal 
Funding]])</f>
        <v>3524638.1337700188</v>
      </c>
      <c r="U459" s="121">
        <f>IFERROR(TableC[[#This Row],[State &amp; Local Funding]]/SUM(TableB[[#This Row],[K-12 Enrollment]:[Pre-K
Enrollment]]),"")</f>
        <v>21521.437971986881</v>
      </c>
      <c r="V459" s="121">
        <f>IFERROR(TableC[[#This Row],[Federal 
Funding]]/SUM(TableB[[#This Row],[K-12 Enrollment]:[Pre-K
Enrollment]]),"")</f>
        <v>1820.5364238410596</v>
      </c>
      <c r="W459" s="65">
        <f>IFERROR(CentralCostperPupil*SUM(TableB[[#This Row],[K-12 Enrollment]:[Pre-K
Enrollment]]),"")</f>
        <v>1007773.9343179954</v>
      </c>
      <c r="X459" s="65">
        <f t="shared" ref="X459:X522" si="26">SUM(Q459,W459)</f>
        <v>4532412.0680880146</v>
      </c>
      <c r="Y459" s="131">
        <f>IFERROR(TableC[[#This Row],[Total School Allocation w/ Central District Costs]]/SUM(TableB[[#This Row],[K-12 Enrollment]:[Pre-K
Enrollment]]),"")</f>
        <v>30015.973960847779</v>
      </c>
    </row>
    <row r="460" spans="1:25" s="3" customFormat="1" ht="15" x14ac:dyDescent="0.3">
      <c r="A460" s="156" t="str">
        <f>IF(ISBLANK(TableB[[#This Row],[BEDS Code]]),"",TableB[[#This Row],[BEDS Code]])</f>
        <v>332000010682</v>
      </c>
      <c r="B460" s="134" t="str">
        <f>IF(ISBLANK(TableB[[#This Row],[School Name]]),"",TableB[[#This Row],[School Name]])</f>
        <v>The Academy of Talented Scholars</v>
      </c>
      <c r="C460" s="156" t="str">
        <f>IF(ISBLANK(TableB[[#This Row],[Local School Code]]),"",TableB[[#This Row],[Local School Code]])</f>
        <v>K682</v>
      </c>
      <c r="D460" s="132">
        <v>4164815</v>
      </c>
      <c r="E460" s="132">
        <v>2398014</v>
      </c>
      <c r="F460" s="65">
        <f>IFERROR(SUM(TableC[[#This Row],[Classroom Teachers]:[All Other Salaries]])*'Part-A'!$C$92,0)</f>
        <v>3995811.3037280743</v>
      </c>
      <c r="G460" s="16">
        <v>0</v>
      </c>
      <c r="H460" s="16">
        <v>752557</v>
      </c>
      <c r="I460" s="133">
        <f t="shared" si="24"/>
        <v>11311197.303728074</v>
      </c>
      <c r="J460" s="132">
        <v>2995340.1596726067</v>
      </c>
      <c r="K460" s="132">
        <v>0</v>
      </c>
      <c r="L460" s="132">
        <v>7661550.6557020731</v>
      </c>
      <c r="M460" s="132">
        <v>0</v>
      </c>
      <c r="N460" s="132">
        <v>651951.48835339397</v>
      </c>
      <c r="O460" s="132">
        <v>2355</v>
      </c>
      <c r="P460" s="132">
        <v>0</v>
      </c>
      <c r="Q460" s="133">
        <f t="shared" si="25"/>
        <v>11311197.303728074</v>
      </c>
      <c r="R460" s="132">
        <v>11210916.303728074</v>
      </c>
      <c r="S460" s="132">
        <v>100281</v>
      </c>
      <c r="T460" s="133">
        <f>SUM(TableC[[#This Row],[State &amp; Local Funding]:[Federal 
Funding]])</f>
        <v>11311197.303728074</v>
      </c>
      <c r="U460" s="121">
        <f>IFERROR(TableC[[#This Row],[State &amp; Local Funding]]/SUM(TableB[[#This Row],[K-12 Enrollment]:[Pre-K
Enrollment]]),"")</f>
        <v>29043.824621057185</v>
      </c>
      <c r="V460" s="121">
        <f>IFERROR(TableC[[#This Row],[Federal 
Funding]]/SUM(TableB[[#This Row],[K-12 Enrollment]:[Pre-K
Enrollment]]),"")</f>
        <v>259.79533678756479</v>
      </c>
      <c r="W460" s="65">
        <f>IFERROR(CentralCostperPupil*SUM(TableB[[#This Row],[K-12 Enrollment]:[Pre-K
Enrollment]]),"")</f>
        <v>2576163.832097657</v>
      </c>
      <c r="X460" s="65">
        <f t="shared" si="26"/>
        <v>13887361.135825731</v>
      </c>
      <c r="Y460" s="131">
        <f>IFERROR(TableC[[#This Row],[Total School Allocation w/ Central District Costs]]/SUM(TableB[[#This Row],[K-12 Enrollment]:[Pre-K
Enrollment]]),"")</f>
        <v>35977.619522864588</v>
      </c>
    </row>
    <row r="461" spans="1:25" s="3" customFormat="1" ht="15" x14ac:dyDescent="0.3">
      <c r="A461" s="156" t="str">
        <f>IF(ISBLANK(TableB[[#This Row],[BEDS Code]]),"",TableB[[#This Row],[BEDS Code]])</f>
        <v>331900011683</v>
      </c>
      <c r="B461" s="134" t="str">
        <f>IF(ISBLANK(TableB[[#This Row],[School Name]]),"",TableB[[#This Row],[School Name]])</f>
        <v>The School for Classics: An Academy of Thinkers, Writers and Performers</v>
      </c>
      <c r="C461" s="156" t="str">
        <f>IF(ISBLANK(TableB[[#This Row],[Local School Code]]),"",TableB[[#This Row],[Local School Code]])</f>
        <v>K683</v>
      </c>
      <c r="D461" s="132">
        <v>1631509</v>
      </c>
      <c r="E461" s="132">
        <v>978998</v>
      </c>
      <c r="F461" s="65">
        <f>IFERROR(SUM(TableC[[#This Row],[Classroom Teachers]:[All Other Salaries]])*'Part-A'!$C$92,0)</f>
        <v>1589420.2605402737</v>
      </c>
      <c r="G461" s="16">
        <v>0</v>
      </c>
      <c r="H461" s="16">
        <v>82010</v>
      </c>
      <c r="I461" s="133">
        <f t="shared" si="24"/>
        <v>4281937.260540274</v>
      </c>
      <c r="J461" s="132">
        <v>2477274.9436917985</v>
      </c>
      <c r="K461" s="132">
        <v>0</v>
      </c>
      <c r="L461" s="132">
        <v>928137.19216798118</v>
      </c>
      <c r="M461" s="132">
        <v>0</v>
      </c>
      <c r="N461" s="132">
        <v>688662.34192743455</v>
      </c>
      <c r="O461" s="132">
        <v>1744</v>
      </c>
      <c r="P461" s="132">
        <v>186118.78275305947</v>
      </c>
      <c r="Q461" s="133">
        <f t="shared" si="25"/>
        <v>4281937.260540274</v>
      </c>
      <c r="R461" s="132">
        <v>4018190.260540274</v>
      </c>
      <c r="S461" s="132">
        <v>263747</v>
      </c>
      <c r="T461" s="133">
        <f>SUM(TableC[[#This Row],[State &amp; Local Funding]:[Federal 
Funding]])</f>
        <v>4281937.260540274</v>
      </c>
      <c r="U461" s="121">
        <f>IFERROR(TableC[[#This Row],[State &amp; Local Funding]]/SUM(TableB[[#This Row],[K-12 Enrollment]:[Pre-K
Enrollment]]),"")</f>
        <v>15395.364982912926</v>
      </c>
      <c r="V461" s="121">
        <f>IFERROR(TableC[[#This Row],[Federal 
Funding]]/SUM(TableB[[#This Row],[K-12 Enrollment]:[Pre-K
Enrollment]]),"")</f>
        <v>1010.5249042145593</v>
      </c>
      <c r="W461" s="65">
        <f>IFERROR(CentralCostperPupil*SUM(TableB[[#This Row],[K-12 Enrollment]:[Pre-K
Enrollment]]),"")</f>
        <v>1741913.8864701774</v>
      </c>
      <c r="X461" s="65">
        <f t="shared" si="26"/>
        <v>6023851.1470104512</v>
      </c>
      <c r="Y461" s="131">
        <f>IFERROR(TableC[[#This Row],[Total School Allocation w/ Central District Costs]]/SUM(TableB[[#This Row],[K-12 Enrollment]:[Pre-K
Enrollment]]),"")</f>
        <v>23079.889452147323</v>
      </c>
    </row>
    <row r="462" spans="1:25" s="3" customFormat="1" ht="15" x14ac:dyDescent="0.3">
      <c r="A462" s="156" t="str">
        <f>IF(ISBLANK(TableB[[#This Row],[BEDS Code]]),"",TableB[[#This Row],[BEDS Code]])</f>
        <v>331500011684</v>
      </c>
      <c r="B462" s="134" t="str">
        <f>IF(ISBLANK(TableB[[#This Row],[School Name]]),"",TableB[[#This Row],[School Name]])</f>
        <v>Millennium Brooklyn HS</v>
      </c>
      <c r="C462" s="156" t="str">
        <f>IF(ISBLANK(TableB[[#This Row],[Local School Code]]),"",TableB[[#This Row],[Local School Code]])</f>
        <v>K684</v>
      </c>
      <c r="D462" s="132">
        <v>4750440</v>
      </c>
      <c r="E462" s="132">
        <v>2235345</v>
      </c>
      <c r="F462" s="65">
        <f>IFERROR(SUM(TableC[[#This Row],[Classroom Teachers]:[All Other Salaries]])*'Part-A'!$C$92,0)</f>
        <v>4253330.1825194629</v>
      </c>
      <c r="G462" s="16">
        <v>0</v>
      </c>
      <c r="H462" s="16">
        <v>748526</v>
      </c>
      <c r="I462" s="133">
        <f t="shared" si="24"/>
        <v>11987641.182519462</v>
      </c>
      <c r="J462" s="132">
        <v>6789704.3952783309</v>
      </c>
      <c r="K462" s="132">
        <v>0</v>
      </c>
      <c r="L462" s="132">
        <v>3953088.968651657</v>
      </c>
      <c r="M462" s="132">
        <v>0</v>
      </c>
      <c r="N462" s="132">
        <v>1077884.5897537018</v>
      </c>
      <c r="O462" s="132">
        <v>24187</v>
      </c>
      <c r="P462" s="132">
        <v>142776.22883577252</v>
      </c>
      <c r="Q462" s="133">
        <f t="shared" si="25"/>
        <v>11987641.182519462</v>
      </c>
      <c r="R462" s="132">
        <v>11936322.182519462</v>
      </c>
      <c r="S462" s="132">
        <v>51319</v>
      </c>
      <c r="T462" s="133">
        <f>SUM(TableC[[#This Row],[State &amp; Local Funding]:[Federal 
Funding]])</f>
        <v>11987641.182519462</v>
      </c>
      <c r="U462" s="121">
        <f>IFERROR(TableC[[#This Row],[State &amp; Local Funding]]/SUM(TableB[[#This Row],[K-12 Enrollment]:[Pre-K
Enrollment]]),"")</f>
        <v>17683.440270399202</v>
      </c>
      <c r="V462" s="121">
        <f>IFERROR(TableC[[#This Row],[Federal 
Funding]]/SUM(TableB[[#This Row],[K-12 Enrollment]:[Pre-K
Enrollment]]),"")</f>
        <v>76.028148148148148</v>
      </c>
      <c r="W462" s="65">
        <f>IFERROR(CentralCostperPupil*SUM(TableB[[#This Row],[K-12 Enrollment]:[Pre-K
Enrollment]]),"")</f>
        <v>4504949.7063883897</v>
      </c>
      <c r="X462" s="65">
        <f t="shared" si="26"/>
        <v>16492590.888907852</v>
      </c>
      <c r="Y462" s="131">
        <f>IFERROR(TableC[[#This Row],[Total School Allocation w/ Central District Costs]]/SUM(TableB[[#This Row],[K-12 Enrollment]:[Pre-K
Enrollment]]),"")</f>
        <v>24433.467983567189</v>
      </c>
    </row>
    <row r="463" spans="1:25" s="3" customFormat="1" ht="15" x14ac:dyDescent="0.3">
      <c r="A463" s="156" t="str">
        <f>IF(ISBLANK(TableB[[#This Row],[BEDS Code]]),"",TableB[[#This Row],[BEDS Code]])</f>
        <v>331400011685</v>
      </c>
      <c r="B463" s="134" t="str">
        <f>IF(ISBLANK(TableB[[#This Row],[School Name]]),"",TableB[[#This Row],[School Name]])</f>
        <v>El Puente Academy for Peace and Justice</v>
      </c>
      <c r="C463" s="156" t="str">
        <f>IF(ISBLANK(TableB[[#This Row],[Local School Code]]),"",TableB[[#This Row],[Local School Code]])</f>
        <v>K685</v>
      </c>
      <c r="D463" s="132">
        <v>1283145</v>
      </c>
      <c r="E463" s="132">
        <v>1337814</v>
      </c>
      <c r="F463" s="65">
        <f>IFERROR(SUM(TableC[[#This Row],[Classroom Teachers]:[All Other Salaries]])*'Part-A'!$C$92,0)</f>
        <v>1595784.0130845753</v>
      </c>
      <c r="G463" s="16">
        <v>0</v>
      </c>
      <c r="H463" s="16">
        <v>44753</v>
      </c>
      <c r="I463" s="133">
        <f t="shared" si="24"/>
        <v>4261496.0130845755</v>
      </c>
      <c r="J463" s="132">
        <v>2539401.4934083484</v>
      </c>
      <c r="K463" s="132">
        <v>0</v>
      </c>
      <c r="L463" s="132">
        <v>571196.62007854984</v>
      </c>
      <c r="M463" s="132">
        <v>0</v>
      </c>
      <c r="N463" s="132">
        <v>747810.28744395787</v>
      </c>
      <c r="O463" s="132">
        <v>1408</v>
      </c>
      <c r="P463" s="132">
        <v>401679.61215371918</v>
      </c>
      <c r="Q463" s="133">
        <f t="shared" si="25"/>
        <v>4261496.0130845755</v>
      </c>
      <c r="R463" s="132">
        <v>4029308.0130845755</v>
      </c>
      <c r="S463" s="132">
        <v>232188</v>
      </c>
      <c r="T463" s="133">
        <f>SUM(TableC[[#This Row],[State &amp; Local Funding]:[Federal 
Funding]])</f>
        <v>4261496.0130845755</v>
      </c>
      <c r="U463" s="121">
        <f>IFERROR(TableC[[#This Row],[State &amp; Local Funding]]/SUM(TableB[[#This Row],[K-12 Enrollment]:[Pre-K
Enrollment]]),"")</f>
        <v>18568.239691633989</v>
      </c>
      <c r="V463" s="121">
        <f>IFERROR(TableC[[#This Row],[Federal 
Funding]]/SUM(TableB[[#This Row],[K-12 Enrollment]:[Pre-K
Enrollment]]),"")</f>
        <v>1069.9907834101382</v>
      </c>
      <c r="W463" s="65">
        <f>IFERROR(CentralCostperPupil*SUM(TableB[[#This Row],[K-12 Enrollment]:[Pre-K
Enrollment]]),"")</f>
        <v>1448257.9056093046</v>
      </c>
      <c r="X463" s="65">
        <f t="shared" si="26"/>
        <v>5709753.9186938796</v>
      </c>
      <c r="Y463" s="131">
        <f>IFERROR(TableC[[#This Row],[Total School Allocation w/ Central District Costs]]/SUM(TableB[[#This Row],[K-12 Enrollment]:[Pre-K
Enrollment]]),"")</f>
        <v>26312.230040063961</v>
      </c>
    </row>
    <row r="464" spans="1:25" s="3" customFormat="1" ht="15" x14ac:dyDescent="0.3">
      <c r="A464" s="156" t="str">
        <f>IF(ISBLANK(TableB[[#This Row],[BEDS Code]]),"",TableB[[#This Row],[BEDS Code]])</f>
        <v>332000010686</v>
      </c>
      <c r="B464" s="134" t="str">
        <f>IF(ISBLANK(TableB[[#This Row],[School Name]]),"",TableB[[#This Row],[School Name]])</f>
        <v>Brooklyn School of Inquiry</v>
      </c>
      <c r="C464" s="156" t="str">
        <f>IF(ISBLANK(TableB[[#This Row],[Local School Code]]),"",TableB[[#This Row],[Local School Code]])</f>
        <v>K686</v>
      </c>
      <c r="D464" s="132">
        <v>2234325</v>
      </c>
      <c r="E464" s="132">
        <v>1051397</v>
      </c>
      <c r="F464" s="65">
        <f>IFERROR(SUM(TableC[[#This Row],[Classroom Teachers]:[All Other Salaries]])*'Part-A'!$C$92,0)</f>
        <v>2000528.2948112795</v>
      </c>
      <c r="G464" s="16">
        <v>0</v>
      </c>
      <c r="H464" s="16">
        <v>154525</v>
      </c>
      <c r="I464" s="133">
        <f t="shared" si="24"/>
        <v>5440775.2948112795</v>
      </c>
      <c r="J464" s="132">
        <v>4126628.9130257852</v>
      </c>
      <c r="K464" s="132">
        <v>0</v>
      </c>
      <c r="L464" s="132">
        <v>772477.25242761942</v>
      </c>
      <c r="M464" s="132">
        <v>0</v>
      </c>
      <c r="N464" s="132">
        <v>446318.90320750698</v>
      </c>
      <c r="O464" s="132">
        <v>3520</v>
      </c>
      <c r="P464" s="132">
        <v>91830.226150367627</v>
      </c>
      <c r="Q464" s="133">
        <f t="shared" si="25"/>
        <v>5440775.2948112786</v>
      </c>
      <c r="R464" s="132">
        <v>5325211.2948112786</v>
      </c>
      <c r="S464" s="132">
        <v>115564</v>
      </c>
      <c r="T464" s="133">
        <f>SUM(TableC[[#This Row],[State &amp; Local Funding]:[Federal 
Funding]])</f>
        <v>5440775.2948112786</v>
      </c>
      <c r="U464" s="121">
        <f>IFERROR(TableC[[#This Row],[State &amp; Local Funding]]/SUM(TableB[[#This Row],[K-12 Enrollment]:[Pre-K
Enrollment]]),"")</f>
        <v>10320.176927928835</v>
      </c>
      <c r="V464" s="121">
        <f>IFERROR(TableC[[#This Row],[Federal 
Funding]]/SUM(TableB[[#This Row],[K-12 Enrollment]:[Pre-K
Enrollment]]),"")</f>
        <v>223.96124031007753</v>
      </c>
      <c r="W464" s="65">
        <f>IFERROR(CentralCostperPupil*SUM(TableB[[#This Row],[K-12 Enrollment]:[Pre-K
Enrollment]]),"")</f>
        <v>3443783.775550236</v>
      </c>
      <c r="X464" s="65">
        <f t="shared" si="26"/>
        <v>8884559.0703615136</v>
      </c>
      <c r="Y464" s="131">
        <f>IFERROR(TableC[[#This Row],[Total School Allocation w/ Central District Costs]]/SUM(TableB[[#This Row],[K-12 Enrollment]:[Pre-K
Enrollment]]),"")</f>
        <v>17218.137733258747</v>
      </c>
    </row>
    <row r="465" spans="1:25" s="3" customFormat="1" ht="15" x14ac:dyDescent="0.3">
      <c r="A465" s="156" t="str">
        <f>IF(ISBLANK(TableB[[#This Row],[BEDS Code]]),"",TableB[[#This Row],[BEDS Code]])</f>
        <v>331600011688</v>
      </c>
      <c r="B465" s="134" t="str">
        <f>IF(ISBLANK(TableB[[#This Row],[School Name]]),"",TableB[[#This Row],[School Name]])</f>
        <v>The Brooklyn Academy of Global Finance</v>
      </c>
      <c r="C465" s="156" t="str">
        <f>IF(ISBLANK(TableB[[#This Row],[Local School Code]]),"",TableB[[#This Row],[Local School Code]])</f>
        <v>K688</v>
      </c>
      <c r="D465" s="132">
        <v>933286</v>
      </c>
      <c r="E465" s="132">
        <v>679194</v>
      </c>
      <c r="F465" s="65">
        <f>IFERROR(SUM(TableC[[#This Row],[Classroom Teachers]:[All Other Salaries]])*'Part-A'!$C$92,0)</f>
        <v>981766.52340559918</v>
      </c>
      <c r="G465" s="16">
        <v>0</v>
      </c>
      <c r="H465" s="16">
        <v>79115</v>
      </c>
      <c r="I465" s="133">
        <f t="shared" si="24"/>
        <v>2673361.5234055994</v>
      </c>
      <c r="J465" s="132">
        <v>1494888.9637616859</v>
      </c>
      <c r="K465" s="132">
        <v>0</v>
      </c>
      <c r="L465" s="132">
        <v>563877.93864685949</v>
      </c>
      <c r="M465" s="132">
        <v>0</v>
      </c>
      <c r="N465" s="132">
        <v>474975.82861117128</v>
      </c>
      <c r="O465" s="132">
        <v>810</v>
      </c>
      <c r="P465" s="132">
        <v>138808.79238588279</v>
      </c>
      <c r="Q465" s="133">
        <f t="shared" si="25"/>
        <v>2673361.5234055994</v>
      </c>
      <c r="R465" s="132">
        <v>2528431.5234055994</v>
      </c>
      <c r="S465" s="132">
        <v>144930</v>
      </c>
      <c r="T465" s="133">
        <f>SUM(TableC[[#This Row],[State &amp; Local Funding]:[Federal 
Funding]])</f>
        <v>2673361.5234055994</v>
      </c>
      <c r="U465" s="121">
        <f>IFERROR(TableC[[#This Row],[State &amp; Local Funding]]/SUM(TableB[[#This Row],[K-12 Enrollment]:[Pre-K
Enrollment]]),"")</f>
        <v>22778.662373023417</v>
      </c>
      <c r="V465" s="121">
        <f>IFERROR(TableC[[#This Row],[Federal 
Funding]]/SUM(TableB[[#This Row],[K-12 Enrollment]:[Pre-K
Enrollment]]),"")</f>
        <v>1305.6756756756756</v>
      </c>
      <c r="W465" s="65">
        <f>IFERROR(CentralCostperPupil*SUM(TableB[[#This Row],[K-12 Enrollment]:[Pre-K
Enrollment]]),"")</f>
        <v>740813.95171720197</v>
      </c>
      <c r="X465" s="65">
        <f t="shared" si="26"/>
        <v>3414175.4751228015</v>
      </c>
      <c r="Y465" s="131">
        <f>IFERROR(TableC[[#This Row],[Total School Allocation w/ Central District Costs]]/SUM(TableB[[#This Row],[K-12 Enrollment]:[Pre-K
Enrollment]]),"")</f>
        <v>30758.337613718933</v>
      </c>
    </row>
    <row r="466" spans="1:25" s="3" customFormat="1" ht="15" x14ac:dyDescent="0.3">
      <c r="A466" s="156" t="str">
        <f>IF(ISBLANK(TableB[[#This Row],[BEDS Code]]),"",TableB[[#This Row],[BEDS Code]])</f>
        <v>332100011690</v>
      </c>
      <c r="B466" s="134" t="str">
        <f>IF(ISBLANK(TableB[[#This Row],[School Name]]),"",TableB[[#This Row],[School Name]])</f>
        <v>Brooklyn Studio Secondary School</v>
      </c>
      <c r="C466" s="156" t="str">
        <f>IF(ISBLANK(TableB[[#This Row],[Local School Code]]),"",TableB[[#This Row],[Local School Code]])</f>
        <v>K690</v>
      </c>
      <c r="D466" s="132">
        <v>5238516</v>
      </c>
      <c r="E466" s="132">
        <v>2723597</v>
      </c>
      <c r="F466" s="65">
        <f>IFERROR(SUM(TableC[[#This Row],[Classroom Teachers]:[All Other Salaries]])*'Part-A'!$C$92,0)</f>
        <v>4847772.3748341221</v>
      </c>
      <c r="G466" s="16">
        <v>0</v>
      </c>
      <c r="H466" s="16">
        <v>204546</v>
      </c>
      <c r="I466" s="133">
        <f t="shared" si="24"/>
        <v>13014431.374834122</v>
      </c>
      <c r="J466" s="132">
        <v>8818815.0816100091</v>
      </c>
      <c r="K466" s="132">
        <v>0</v>
      </c>
      <c r="L466" s="132">
        <v>2590604.0756673389</v>
      </c>
      <c r="M466" s="132">
        <v>0</v>
      </c>
      <c r="N466" s="132">
        <v>1095154.039410278</v>
      </c>
      <c r="O466" s="132">
        <v>5894</v>
      </c>
      <c r="P466" s="132">
        <v>503964.178146497</v>
      </c>
      <c r="Q466" s="133">
        <f t="shared" si="25"/>
        <v>13014431.374834122</v>
      </c>
      <c r="R466" s="132">
        <v>12242708.374834122</v>
      </c>
      <c r="S466" s="132">
        <v>771723</v>
      </c>
      <c r="T466" s="133">
        <f>SUM(TableC[[#This Row],[State &amp; Local Funding]:[Federal 
Funding]])</f>
        <v>13014431.374834122</v>
      </c>
      <c r="U466" s="121">
        <f>IFERROR(TableC[[#This Row],[State &amp; Local Funding]]/SUM(TableB[[#This Row],[K-12 Enrollment]:[Pre-K
Enrollment]]),"")</f>
        <v>13321.771898622548</v>
      </c>
      <c r="V466" s="121">
        <f>IFERROR(TableC[[#This Row],[Federal 
Funding]]/SUM(TableB[[#This Row],[K-12 Enrollment]:[Pre-K
Enrollment]]),"")</f>
        <v>839.7421109902067</v>
      </c>
      <c r="W466" s="65">
        <f>IFERROR(CentralCostperPupil*SUM(TableB[[#This Row],[K-12 Enrollment]:[Pre-K
Enrollment]]),"")</f>
        <v>6133405.60025323</v>
      </c>
      <c r="X466" s="65">
        <f t="shared" si="26"/>
        <v>19147836.975087352</v>
      </c>
      <c r="Y466" s="131">
        <f>IFERROR(TableC[[#This Row],[Total School Allocation w/ Central District Costs]]/SUM(TableB[[#This Row],[K-12 Enrollment]:[Pre-K
Enrollment]]),"")</f>
        <v>20835.51357463259</v>
      </c>
    </row>
    <row r="467" spans="1:25" s="3" customFormat="1" ht="15" x14ac:dyDescent="0.3">
      <c r="A467" s="156" t="str">
        <f>IF(ISBLANK(TableB[[#This Row],[BEDS Code]]),"",TableB[[#This Row],[BEDS Code]])</f>
        <v>331300010691</v>
      </c>
      <c r="B467" s="134" t="str">
        <f>IF(ISBLANK(TableB[[#This Row],[School Name]]),"",TableB[[#This Row],[School Name]])</f>
        <v>Fort Greene Preparatory Academy</v>
      </c>
      <c r="C467" s="156" t="str">
        <f>IF(ISBLANK(TableB[[#This Row],[Local School Code]]),"",TableB[[#This Row],[Local School Code]])</f>
        <v>K691</v>
      </c>
      <c r="D467" s="132">
        <v>1714240</v>
      </c>
      <c r="E467" s="132">
        <v>862792</v>
      </c>
      <c r="F467" s="65">
        <f>IFERROR(SUM(TableC[[#This Row],[Classroom Teachers]:[All Other Salaries]])*'Part-A'!$C$92,0)</f>
        <v>1569038.8391452781</v>
      </c>
      <c r="G467" s="16">
        <v>0</v>
      </c>
      <c r="H467" s="16">
        <v>97553</v>
      </c>
      <c r="I467" s="133">
        <f t="shared" si="24"/>
        <v>4243623.8391452786</v>
      </c>
      <c r="J467" s="132">
        <v>2386928.7974284538</v>
      </c>
      <c r="K467" s="132">
        <v>0</v>
      </c>
      <c r="L467" s="132">
        <v>1327020.6143176823</v>
      </c>
      <c r="M467" s="132">
        <v>0</v>
      </c>
      <c r="N467" s="132">
        <v>449565.57261378336</v>
      </c>
      <c r="O467" s="132">
        <v>1246</v>
      </c>
      <c r="P467" s="132">
        <v>78862.854785358984</v>
      </c>
      <c r="Q467" s="133">
        <f t="shared" si="25"/>
        <v>4243623.8391452776</v>
      </c>
      <c r="R467" s="132">
        <v>3926558.8391452776</v>
      </c>
      <c r="S467" s="132">
        <v>317065</v>
      </c>
      <c r="T467" s="133">
        <f>SUM(TableC[[#This Row],[State &amp; Local Funding]:[Federal 
Funding]])</f>
        <v>4243623.8391452776</v>
      </c>
      <c r="U467" s="121">
        <f>IFERROR(TableC[[#This Row],[State &amp; Local Funding]]/SUM(TableB[[#This Row],[K-12 Enrollment]:[Pre-K
Enrollment]]),"")</f>
        <v>21339.993691006945</v>
      </c>
      <c r="V467" s="121">
        <f>IFERROR(TableC[[#This Row],[Federal 
Funding]]/SUM(TableB[[#This Row],[K-12 Enrollment]:[Pre-K
Enrollment]]),"")</f>
        <v>1723.179347826087</v>
      </c>
      <c r="W467" s="65">
        <f>IFERROR(CentralCostperPupil*SUM(TableB[[#This Row],[K-12 Enrollment]:[Pre-K
Enrollment]]),"")</f>
        <v>1228015.9199636499</v>
      </c>
      <c r="X467" s="65">
        <f t="shared" si="26"/>
        <v>5471639.7591089271</v>
      </c>
      <c r="Y467" s="131">
        <f>IFERROR(TableC[[#This Row],[Total School Allocation w/ Central District Costs]]/SUM(TableB[[#This Row],[K-12 Enrollment]:[Pre-K
Enrollment]]),"")</f>
        <v>29737.172603852865</v>
      </c>
    </row>
    <row r="468" spans="1:25" s="3" customFormat="1" ht="15" x14ac:dyDescent="0.3">
      <c r="A468" s="156" t="str">
        <f>IF(ISBLANK(TableB[[#This Row],[BEDS Code]]),"",TableB[[#This Row],[BEDS Code]])</f>
        <v>332300011697</v>
      </c>
      <c r="B468" s="134" t="str">
        <f>IF(ISBLANK(TableB[[#This Row],[School Name]]),"",TableB[[#This Row],[School Name]])</f>
        <v>Teachers Preparatory High School</v>
      </c>
      <c r="C468" s="156" t="str">
        <f>IF(ISBLANK(TableB[[#This Row],[Local School Code]]),"",TableB[[#This Row],[Local School Code]])</f>
        <v>K697</v>
      </c>
      <c r="D468" s="132">
        <v>1584988</v>
      </c>
      <c r="E468" s="132">
        <v>1233022</v>
      </c>
      <c r="F468" s="65">
        <f>IFERROR(SUM(TableC[[#This Row],[Classroom Teachers]:[All Other Salaries]])*'Part-A'!$C$92,0)</f>
        <v>1715759.5012789073</v>
      </c>
      <c r="G468" s="16">
        <v>0</v>
      </c>
      <c r="H468" s="16">
        <v>60688</v>
      </c>
      <c r="I468" s="133">
        <f t="shared" si="24"/>
        <v>4594457.5012789071</v>
      </c>
      <c r="J468" s="132">
        <v>2548923.6010113843</v>
      </c>
      <c r="K468" s="132">
        <v>0</v>
      </c>
      <c r="L468" s="132">
        <v>1478056.7047648637</v>
      </c>
      <c r="M468" s="132">
        <v>0</v>
      </c>
      <c r="N468" s="132">
        <v>508988.63233668584</v>
      </c>
      <c r="O468" s="132">
        <v>1445</v>
      </c>
      <c r="P468" s="132">
        <v>57043.563165973486</v>
      </c>
      <c r="Q468" s="133">
        <f t="shared" si="25"/>
        <v>4594457.5012789071</v>
      </c>
      <c r="R468" s="132">
        <v>4339720.5012789071</v>
      </c>
      <c r="S468" s="132">
        <v>254737</v>
      </c>
      <c r="T468" s="133">
        <f>SUM(TableC[[#This Row],[State &amp; Local Funding]:[Federal 
Funding]])</f>
        <v>4594457.5012789071</v>
      </c>
      <c r="U468" s="121">
        <f>IFERROR(TableC[[#This Row],[State &amp; Local Funding]]/SUM(TableB[[#This Row],[K-12 Enrollment]:[Pre-K
Enrollment]]),"")</f>
        <v>26788.398156042636</v>
      </c>
      <c r="V468" s="121">
        <f>IFERROR(TableC[[#This Row],[Federal 
Funding]]/SUM(TableB[[#This Row],[K-12 Enrollment]:[Pre-K
Enrollment]]),"")</f>
        <v>1572.4506172839506</v>
      </c>
      <c r="W468" s="65">
        <f>IFERROR(CentralCostperPupil*SUM(TableB[[#This Row],[K-12 Enrollment]:[Pre-K
Enrollment]]),"")</f>
        <v>1081187.9295332136</v>
      </c>
      <c r="X468" s="65">
        <f t="shared" si="26"/>
        <v>5675645.4308121204</v>
      </c>
      <c r="Y468" s="131">
        <f>IFERROR(TableC[[#This Row],[Total School Allocation w/ Central District Costs]]/SUM(TableB[[#This Row],[K-12 Enrollment]:[Pre-K
Enrollment]]),"")</f>
        <v>35034.848338346419</v>
      </c>
    </row>
    <row r="469" spans="1:25" s="3" customFormat="1" ht="15" x14ac:dyDescent="0.3">
      <c r="A469" s="156" t="str">
        <f>IF(ISBLANK(TableB[[#This Row],[BEDS Code]]),"",TableB[[#This Row],[BEDS Code]])</f>
        <v>331500011698</v>
      </c>
      <c r="B469" s="134" t="str">
        <f>IF(ISBLANK(TableB[[#This Row],[School Name]]),"",TableB[[#This Row],[School Name]])</f>
        <v>South Brooklyn Community High School</v>
      </c>
      <c r="C469" s="156" t="str">
        <f>IF(ISBLANK(TableB[[#This Row],[Local School Code]]),"",TableB[[#This Row],[Local School Code]])</f>
        <v>K698</v>
      </c>
      <c r="D469" s="132">
        <v>1219630</v>
      </c>
      <c r="E469" s="132">
        <v>838865</v>
      </c>
      <c r="F469" s="65">
        <f>IFERROR(SUM(TableC[[#This Row],[Classroom Teachers]:[All Other Salaries]])*'Part-A'!$C$92,0)</f>
        <v>1253324.9898279724</v>
      </c>
      <c r="G469" s="16">
        <v>0</v>
      </c>
      <c r="H469" s="16">
        <v>102046</v>
      </c>
      <c r="I469" s="133">
        <f t="shared" si="24"/>
        <v>3413865.9898279724</v>
      </c>
      <c r="J469" s="132">
        <v>2137496.7650898728</v>
      </c>
      <c r="K469" s="132">
        <v>0</v>
      </c>
      <c r="L469" s="132">
        <v>338919.78714408871</v>
      </c>
      <c r="M469" s="132">
        <v>0</v>
      </c>
      <c r="N469" s="132">
        <v>658560.66472652741</v>
      </c>
      <c r="O469" s="132">
        <v>1128</v>
      </c>
      <c r="P469" s="132">
        <v>277760.77286748344</v>
      </c>
      <c r="Q469" s="133">
        <f t="shared" si="25"/>
        <v>3413865.9898279724</v>
      </c>
      <c r="R469" s="132">
        <v>3256144.9898279724</v>
      </c>
      <c r="S469" s="132">
        <v>157721</v>
      </c>
      <c r="T469" s="133">
        <f>SUM(TableC[[#This Row],[State &amp; Local Funding]:[Federal 
Funding]])</f>
        <v>3413865.9898279724</v>
      </c>
      <c r="U469" s="121">
        <f>IFERROR(TableC[[#This Row],[State &amp; Local Funding]]/SUM(TableB[[#This Row],[K-12 Enrollment]:[Pre-K
Enrollment]]),"")</f>
        <v>18713.476953034326</v>
      </c>
      <c r="V469" s="121">
        <f>IFERROR(TableC[[#This Row],[Federal 
Funding]]/SUM(TableB[[#This Row],[K-12 Enrollment]:[Pre-K
Enrollment]]),"")</f>
        <v>906.44252873563221</v>
      </c>
      <c r="W469" s="65">
        <f>IFERROR(CentralCostperPupil*SUM(TableB[[#This Row],[K-12 Enrollment]:[Pre-K
Enrollment]]),"")</f>
        <v>1161275.9243134516</v>
      </c>
      <c r="X469" s="65">
        <f t="shared" si="26"/>
        <v>4575141.914141424</v>
      </c>
      <c r="Y469" s="131">
        <f>IFERROR(TableC[[#This Row],[Total School Allocation w/ Central District Costs]]/SUM(TableB[[#This Row],[K-12 Enrollment]:[Pre-K
Enrollment]]),"")</f>
        <v>26293.919046789793</v>
      </c>
    </row>
    <row r="470" spans="1:25" s="3" customFormat="1" ht="15" x14ac:dyDescent="0.3">
      <c r="A470" s="156" t="str">
        <f>IF(ISBLANK(TableB[[#This Row],[BEDS Code]]),"",TableB[[#This Row],[BEDS Code]])</f>
        <v>331700010705</v>
      </c>
      <c r="B470" s="134" t="str">
        <f>IF(ISBLANK(TableB[[#This Row],[School Name]]),"",TableB[[#This Row],[School Name]])</f>
        <v>Brooklyn Arts and Science Elementary School</v>
      </c>
      <c r="C470" s="156" t="str">
        <f>IF(ISBLANK(TableB[[#This Row],[Local School Code]]),"",TableB[[#This Row],[Local School Code]])</f>
        <v>K705</v>
      </c>
      <c r="D470" s="132">
        <v>2510302</v>
      </c>
      <c r="E470" s="132">
        <v>1761104</v>
      </c>
      <c r="F470" s="65">
        <f>IFERROR(SUM(TableC[[#This Row],[Classroom Teachers]:[All Other Salaries]])*'Part-A'!$C$92,0)</f>
        <v>2600666.9345814004</v>
      </c>
      <c r="G470" s="16">
        <v>0</v>
      </c>
      <c r="H470" s="16">
        <v>52411</v>
      </c>
      <c r="I470" s="133">
        <f t="shared" si="24"/>
        <v>6924483.9345814008</v>
      </c>
      <c r="J470" s="132">
        <v>2978973.3498307834</v>
      </c>
      <c r="K470" s="132">
        <v>409304.20166904578</v>
      </c>
      <c r="L470" s="132">
        <v>2948557.1645540148</v>
      </c>
      <c r="M470" s="132">
        <v>14113.937988587784</v>
      </c>
      <c r="N470" s="132">
        <v>453191.93180196319</v>
      </c>
      <c r="O470" s="132">
        <v>2255</v>
      </c>
      <c r="P470" s="132">
        <v>118088.34873700609</v>
      </c>
      <c r="Q470" s="133">
        <f t="shared" si="25"/>
        <v>6924483.9345814008</v>
      </c>
      <c r="R470" s="132">
        <v>6446919.9345814008</v>
      </c>
      <c r="S470" s="132">
        <v>477564</v>
      </c>
      <c r="T470" s="133">
        <f>SUM(TableC[[#This Row],[State &amp; Local Funding]:[Federal 
Funding]])</f>
        <v>6924483.9345814008</v>
      </c>
      <c r="U470" s="121">
        <f>IFERROR(TableC[[#This Row],[State &amp; Local Funding]]/SUM(TableB[[#This Row],[K-12 Enrollment]:[Pre-K
Enrollment]]),"")</f>
        <v>16788.85399630573</v>
      </c>
      <c r="V470" s="121">
        <f>IFERROR(TableC[[#This Row],[Federal 
Funding]]/SUM(TableB[[#This Row],[K-12 Enrollment]:[Pre-K
Enrollment]]),"")</f>
        <v>1243.65625</v>
      </c>
      <c r="W470" s="65">
        <f>IFERROR(CentralCostperPupil*SUM(TableB[[#This Row],[K-12 Enrollment]:[Pre-K
Enrollment]]),"")</f>
        <v>2562815.8329676175</v>
      </c>
      <c r="X470" s="65">
        <f t="shared" si="26"/>
        <v>9487299.7675490193</v>
      </c>
      <c r="Y470" s="131">
        <f>IFERROR(TableC[[#This Row],[Total School Allocation w/ Central District Costs]]/SUM(TableB[[#This Row],[K-12 Enrollment]:[Pre-K
Enrollment]]),"")</f>
        <v>24706.50981132557</v>
      </c>
    </row>
    <row r="471" spans="1:25" s="3" customFormat="1" ht="15" x14ac:dyDescent="0.3">
      <c r="A471" s="156" t="str">
        <f>IF(ISBLANK(TableB[[#This Row],[BEDS Code]]),"",TableB[[#This Row],[BEDS Code]])</f>
        <v>307500013721</v>
      </c>
      <c r="B471" s="134" t="str">
        <f>IF(ISBLANK(TableB[[#This Row],[School Name]]),"",TableB[[#This Row],[School Name]])</f>
        <v>P.S. K721 - Brooklyn Occupational Training Center</v>
      </c>
      <c r="C471" s="156" t="str">
        <f>IF(ISBLANK(TableB[[#This Row],[Local School Code]]),"",TableB[[#This Row],[Local School Code]])</f>
        <v>K721</v>
      </c>
      <c r="D471" s="132">
        <v>6772495</v>
      </c>
      <c r="E471" s="132">
        <v>10486811</v>
      </c>
      <c r="F471" s="65">
        <f>IFERROR(SUM(TableC[[#This Row],[Classroom Teachers]:[All Other Salaries]])*'Part-A'!$C$92,0)</f>
        <v>10508414.89383645</v>
      </c>
      <c r="G471" s="16">
        <v>0</v>
      </c>
      <c r="H471" s="16">
        <v>157975</v>
      </c>
      <c r="I471" s="133">
        <f t="shared" si="24"/>
        <v>27925695.89383645</v>
      </c>
      <c r="J471" s="132">
        <v>0</v>
      </c>
      <c r="K471" s="132">
        <v>0</v>
      </c>
      <c r="L471" s="132">
        <v>26782541.665260535</v>
      </c>
      <c r="M471" s="132">
        <v>0</v>
      </c>
      <c r="N471" s="132">
        <v>1143154.2285759149</v>
      </c>
      <c r="O471" s="132">
        <v>0</v>
      </c>
      <c r="P471" s="132">
        <v>0</v>
      </c>
      <c r="Q471" s="133">
        <f t="shared" si="25"/>
        <v>27925695.89383645</v>
      </c>
      <c r="R471" s="132">
        <v>27647179.89383645</v>
      </c>
      <c r="S471" s="132">
        <v>278516</v>
      </c>
      <c r="T471" s="133">
        <f>SUM(TableC[[#This Row],[State &amp; Local Funding]:[Federal 
Funding]])</f>
        <v>27925695.89383645</v>
      </c>
      <c r="U471" s="121">
        <f>IFERROR(TableC[[#This Row],[State &amp; Local Funding]]/SUM(TableB[[#This Row],[K-12 Enrollment]:[Pre-K
Enrollment]]),"")</f>
        <v>60497.11136506882</v>
      </c>
      <c r="V471" s="121">
        <f>IFERROR(TableC[[#This Row],[Federal 
Funding]]/SUM(TableB[[#This Row],[K-12 Enrollment]:[Pre-K
Enrollment]]),"")</f>
        <v>609.44420131291031</v>
      </c>
      <c r="W471" s="65">
        <f>IFERROR(CentralCostperPupil*SUM(TableB[[#This Row],[K-12 Enrollment]:[Pre-K
Enrollment]]),"")</f>
        <v>3050017.8012140654</v>
      </c>
      <c r="X471" s="65">
        <f t="shared" si="26"/>
        <v>30975713.695050515</v>
      </c>
      <c r="Y471" s="131">
        <f>IFERROR(TableC[[#This Row],[Total School Allocation w/ Central District Costs]]/SUM(TableB[[#This Row],[K-12 Enrollment]:[Pre-K
Enrollment]]),"")</f>
        <v>67780.555131401561</v>
      </c>
    </row>
    <row r="472" spans="1:25" s="3" customFormat="1" ht="15" x14ac:dyDescent="0.3">
      <c r="A472" s="156" t="str">
        <f>IF(ISBLANK(TableB[[#This Row],[BEDS Code]]),"",TableB[[#This Row],[BEDS Code]])</f>
        <v>331700010722</v>
      </c>
      <c r="B472" s="134" t="str">
        <f>IF(ISBLANK(TableB[[#This Row],[School Name]]),"",TableB[[#This Row],[School Name]])</f>
        <v>New Heights Middle School</v>
      </c>
      <c r="C472" s="156" t="str">
        <f>IF(ISBLANK(TableB[[#This Row],[Local School Code]]),"",TableB[[#This Row],[Local School Code]])</f>
        <v>K722</v>
      </c>
      <c r="D472" s="132">
        <v>1989968</v>
      </c>
      <c r="E472" s="132">
        <v>1101619</v>
      </c>
      <c r="F472" s="65">
        <f>IFERROR(SUM(TableC[[#This Row],[Classroom Teachers]:[All Other Salaries]])*'Part-A'!$C$92,0)</f>
        <v>1882328.2278204667</v>
      </c>
      <c r="G472" s="16">
        <v>0</v>
      </c>
      <c r="H472" s="16">
        <v>82717</v>
      </c>
      <c r="I472" s="133">
        <f t="shared" si="24"/>
        <v>5056632.2278204672</v>
      </c>
      <c r="J472" s="132">
        <v>2953197.1155077363</v>
      </c>
      <c r="K472" s="132">
        <v>0</v>
      </c>
      <c r="L472" s="132">
        <v>1596542.440688862</v>
      </c>
      <c r="M472" s="132">
        <v>0</v>
      </c>
      <c r="N472" s="132">
        <v>446318.90320750698</v>
      </c>
      <c r="O472" s="132">
        <v>1458</v>
      </c>
      <c r="P472" s="132">
        <v>59115.768416361963</v>
      </c>
      <c r="Q472" s="133">
        <f t="shared" si="25"/>
        <v>5056632.2278204672</v>
      </c>
      <c r="R472" s="132">
        <v>4757798.2278204672</v>
      </c>
      <c r="S472" s="132">
        <v>298834</v>
      </c>
      <c r="T472" s="133">
        <f>SUM(TableC[[#This Row],[State &amp; Local Funding]:[Federal 
Funding]])</f>
        <v>5056632.2278204672</v>
      </c>
      <c r="U472" s="121">
        <f>IFERROR(TableC[[#This Row],[State &amp; Local Funding]]/SUM(TableB[[#This Row],[K-12 Enrollment]:[Pre-K
Enrollment]]),"")</f>
        <v>19824.159282585279</v>
      </c>
      <c r="V472" s="121">
        <f>IFERROR(TableC[[#This Row],[Federal 
Funding]]/SUM(TableB[[#This Row],[K-12 Enrollment]:[Pre-K
Enrollment]]),"")</f>
        <v>1245.1416666666667</v>
      </c>
      <c r="W472" s="65">
        <f>IFERROR(CentralCostperPupil*SUM(TableB[[#This Row],[K-12 Enrollment]:[Pre-K
Enrollment]]),"")</f>
        <v>1601759.8956047609</v>
      </c>
      <c r="X472" s="65">
        <f t="shared" si="26"/>
        <v>6658392.1234252285</v>
      </c>
      <c r="Y472" s="131">
        <f>IFERROR(TableC[[#This Row],[Total School Allocation w/ Central District Costs]]/SUM(TableB[[#This Row],[K-12 Enrollment]:[Pre-K
Enrollment]]),"")</f>
        <v>27743.300514271785</v>
      </c>
    </row>
    <row r="473" spans="1:25" s="3" customFormat="1" ht="15" x14ac:dyDescent="0.3">
      <c r="A473" s="156" t="str">
        <f>IF(ISBLANK(TableB[[#This Row],[BEDS Code]]),"",TableB[[#This Row],[BEDS Code]])</f>
        <v>332100011728</v>
      </c>
      <c r="B473" s="134" t="str">
        <f>IF(ISBLANK(TableB[[#This Row],[School Name]]),"",TableB[[#This Row],[School Name]])</f>
        <v>Liberation Diploma Plus</v>
      </c>
      <c r="C473" s="156" t="str">
        <f>IF(ISBLANK(TableB[[#This Row],[Local School Code]]),"",TableB[[#This Row],[Local School Code]])</f>
        <v>K728</v>
      </c>
      <c r="D473" s="132">
        <v>999636</v>
      </c>
      <c r="E473" s="132">
        <v>1040834</v>
      </c>
      <c r="F473" s="65">
        <f>IFERROR(SUM(TableC[[#This Row],[Classroom Teachers]:[All Other Salaries]])*'Part-A'!$C$92,0)</f>
        <v>1242350.37830759</v>
      </c>
      <c r="G473" s="16">
        <v>0</v>
      </c>
      <c r="H473" s="16">
        <v>381395</v>
      </c>
      <c r="I473" s="133">
        <f t="shared" si="24"/>
        <v>3664215.3783075903</v>
      </c>
      <c r="J473" s="132">
        <v>2537543.8647456793</v>
      </c>
      <c r="K473" s="132">
        <v>0</v>
      </c>
      <c r="L473" s="132">
        <v>360772.86471864354</v>
      </c>
      <c r="M473" s="132">
        <v>0</v>
      </c>
      <c r="N473" s="132">
        <v>508309.69552328216</v>
      </c>
      <c r="O473" s="132">
        <v>1271</v>
      </c>
      <c r="P473" s="132">
        <v>256317.95331998527</v>
      </c>
      <c r="Q473" s="133">
        <f t="shared" si="25"/>
        <v>3664215.3783075903</v>
      </c>
      <c r="R473" s="132">
        <v>3494345.3783075903</v>
      </c>
      <c r="S473" s="132">
        <v>169870</v>
      </c>
      <c r="T473" s="133">
        <f>SUM(TableC[[#This Row],[State &amp; Local Funding]:[Federal 
Funding]])</f>
        <v>3664215.3783075903</v>
      </c>
      <c r="U473" s="121">
        <f>IFERROR(TableC[[#This Row],[State &amp; Local Funding]]/SUM(TableB[[#This Row],[K-12 Enrollment]:[Pre-K
Enrollment]]),"")</f>
        <v>16799.73739570957</v>
      </c>
      <c r="V473" s="121">
        <f>IFERROR(TableC[[#This Row],[Federal 
Funding]]/SUM(TableB[[#This Row],[K-12 Enrollment]:[Pre-K
Enrollment]]),"")</f>
        <v>816.68269230769226</v>
      </c>
      <c r="W473" s="65">
        <f>IFERROR(CentralCostperPupil*SUM(TableB[[#This Row],[K-12 Enrollment]:[Pre-K
Enrollment]]),"")</f>
        <v>1388191.9095241262</v>
      </c>
      <c r="X473" s="65">
        <f t="shared" si="26"/>
        <v>5052407.2878317162</v>
      </c>
      <c r="Y473" s="131">
        <f>IFERROR(TableC[[#This Row],[Total School Allocation w/ Central District Costs]]/SUM(TableB[[#This Row],[K-12 Enrollment]:[Pre-K
Enrollment]]),"")</f>
        <v>24290.419653037097</v>
      </c>
    </row>
    <row r="474" spans="1:25" s="3" customFormat="1" ht="15" x14ac:dyDescent="0.3">
      <c r="A474" s="156" t="str">
        <f>IF(ISBLANK(TableB[[#This Row],[BEDS Code]]),"",TableB[[#This Row],[BEDS Code]])</f>
        <v>331700011745</v>
      </c>
      <c r="B474" s="134" t="str">
        <f>IF(ISBLANK(TableB[[#This Row],[School Name]]),"",TableB[[#This Row],[School Name]])</f>
        <v>Brooklyn Institute for Liberal Arts</v>
      </c>
      <c r="C474" s="156" t="str">
        <f>IF(ISBLANK(TableB[[#This Row],[Local School Code]]),"",TableB[[#This Row],[Local School Code]])</f>
        <v>K745</v>
      </c>
      <c r="D474" s="132">
        <v>1995069</v>
      </c>
      <c r="E474" s="132">
        <v>1375497</v>
      </c>
      <c r="F474" s="65">
        <f>IFERROR(SUM(TableC[[#This Row],[Classroom Teachers]:[All Other Salaries]])*'Part-A'!$C$92,0)</f>
        <v>2052185.9891155963</v>
      </c>
      <c r="G474" s="16">
        <v>0</v>
      </c>
      <c r="H474" s="16">
        <v>91110</v>
      </c>
      <c r="I474" s="133">
        <f t="shared" si="24"/>
        <v>5513861.9891155958</v>
      </c>
      <c r="J474" s="132">
        <v>3932896.4109266009</v>
      </c>
      <c r="K474" s="132">
        <v>0</v>
      </c>
      <c r="L474" s="132">
        <v>584067.46014307463</v>
      </c>
      <c r="M474" s="132">
        <v>0</v>
      </c>
      <c r="N474" s="132">
        <v>687658.41640240164</v>
      </c>
      <c r="O474" s="132">
        <v>2349</v>
      </c>
      <c r="P474" s="132">
        <v>306890.70164351893</v>
      </c>
      <c r="Q474" s="133">
        <f t="shared" si="25"/>
        <v>5513861.9891155958</v>
      </c>
      <c r="R474" s="132">
        <v>5174651.9891155958</v>
      </c>
      <c r="S474" s="132">
        <v>339210</v>
      </c>
      <c r="T474" s="133">
        <f>SUM(TableC[[#This Row],[State &amp; Local Funding]:[Federal 
Funding]])</f>
        <v>5513861.9891155958</v>
      </c>
      <c r="U474" s="121">
        <f>IFERROR(TableC[[#This Row],[State &amp; Local Funding]]/SUM(TableB[[#This Row],[K-12 Enrollment]:[Pre-K
Enrollment]]),"")</f>
        <v>12379.550213195205</v>
      </c>
      <c r="V474" s="121">
        <f>IFERROR(TableC[[#This Row],[Federal 
Funding]]/SUM(TableB[[#This Row],[K-12 Enrollment]:[Pre-K
Enrollment]]),"")</f>
        <v>811.50717703349278</v>
      </c>
      <c r="W474" s="65">
        <f>IFERROR(CentralCostperPupil*SUM(TableB[[#This Row],[K-12 Enrollment]:[Pre-K
Enrollment]]),"")</f>
        <v>2789731.8181782919</v>
      </c>
      <c r="X474" s="65">
        <f t="shared" si="26"/>
        <v>8303593.8072938882</v>
      </c>
      <c r="Y474" s="131">
        <f>IFERROR(TableC[[#This Row],[Total School Allocation w/ Central District Costs]]/SUM(TableB[[#This Row],[K-12 Enrollment]:[Pre-K
Enrollment]]),"")</f>
        <v>19865.056955248536</v>
      </c>
    </row>
    <row r="475" spans="1:25" s="3" customFormat="1" ht="15" x14ac:dyDescent="0.3">
      <c r="A475" s="156" t="str">
        <f>IF(ISBLANK(TableB[[#This Row],[BEDS Code]]),"",TableB[[#This Row],[BEDS Code]])</f>
        <v>332000010748</v>
      </c>
      <c r="B475" s="134" t="str">
        <f>IF(ISBLANK(TableB[[#This Row],[School Name]]),"",TableB[[#This Row],[School Name]])</f>
        <v>P.S. 748 Brooklyn School for Global Scholars</v>
      </c>
      <c r="C475" s="156" t="str">
        <f>IF(ISBLANK(TableB[[#This Row],[Local School Code]]),"",TableB[[#This Row],[Local School Code]])</f>
        <v>K748</v>
      </c>
      <c r="D475" s="132">
        <v>3100431</v>
      </c>
      <c r="E475" s="132">
        <v>1726220</v>
      </c>
      <c r="F475" s="65">
        <f>IFERROR(SUM(TableC[[#This Row],[Classroom Teachers]:[All Other Salaries]])*'Part-A'!$C$92,0)</f>
        <v>2938730.6335347779</v>
      </c>
      <c r="G475" s="16">
        <v>0</v>
      </c>
      <c r="H475" s="16">
        <v>258064</v>
      </c>
      <c r="I475" s="133">
        <f t="shared" si="24"/>
        <v>8023445.6335347779</v>
      </c>
      <c r="J475" s="132">
        <v>5313659.178052064</v>
      </c>
      <c r="K475" s="132">
        <v>0</v>
      </c>
      <c r="L475" s="132">
        <v>2187801.4827179895</v>
      </c>
      <c r="M475" s="132">
        <v>0</v>
      </c>
      <c r="N475" s="132">
        <v>448994.4290859201</v>
      </c>
      <c r="O475" s="132">
        <v>3414</v>
      </c>
      <c r="P475" s="132">
        <v>69576.543678804417</v>
      </c>
      <c r="Q475" s="133">
        <f t="shared" si="25"/>
        <v>8023445.633534777</v>
      </c>
      <c r="R475" s="132">
        <v>7519605.633534777</v>
      </c>
      <c r="S475" s="132">
        <v>503840</v>
      </c>
      <c r="T475" s="133">
        <f>SUM(TableC[[#This Row],[State &amp; Local Funding]:[Federal 
Funding]])</f>
        <v>8023445.633534777</v>
      </c>
      <c r="U475" s="121">
        <f>IFERROR(TableC[[#This Row],[State &amp; Local Funding]]/SUM(TableB[[#This Row],[K-12 Enrollment]:[Pre-K
Enrollment]]),"")</f>
        <v>14214.755450916402</v>
      </c>
      <c r="V475" s="121">
        <f>IFERROR(TableC[[#This Row],[Federal 
Funding]]/SUM(TableB[[#This Row],[K-12 Enrollment]:[Pre-K
Enrollment]]),"")</f>
        <v>952.43856332703217</v>
      </c>
      <c r="W475" s="65">
        <f>IFERROR(CentralCostperPupil*SUM(TableB[[#This Row],[K-12 Enrollment]:[Pre-K
Enrollment]]),"")</f>
        <v>3530545.769895494</v>
      </c>
      <c r="X475" s="65">
        <f t="shared" si="26"/>
        <v>11553991.403430272</v>
      </c>
      <c r="Y475" s="131">
        <f>IFERROR(TableC[[#This Row],[Total School Allocation w/ Central District Costs]]/SUM(TableB[[#This Row],[K-12 Enrollment]:[Pre-K
Enrollment]]),"")</f>
        <v>21841.193579263272</v>
      </c>
    </row>
    <row r="476" spans="1:25" s="3" customFormat="1" ht="15" x14ac:dyDescent="0.3">
      <c r="A476" s="156" t="str">
        <f>IF(ISBLANK(TableB[[#This Row],[BEDS Code]]),"",TableB[[#This Row],[BEDS Code]])</f>
        <v>331700011751</v>
      </c>
      <c r="B476" s="134" t="str">
        <f>IF(ISBLANK(TableB[[#This Row],[School Name]]),"",TableB[[#This Row],[School Name]])</f>
        <v>Academy for Health Careers</v>
      </c>
      <c r="C476" s="156" t="str">
        <f>IF(ISBLANK(TableB[[#This Row],[Local School Code]]),"",TableB[[#This Row],[Local School Code]])</f>
        <v>K751</v>
      </c>
      <c r="D476" s="132">
        <v>2352337</v>
      </c>
      <c r="E476" s="132">
        <v>1123122</v>
      </c>
      <c r="F476" s="65">
        <f>IFERROR(SUM(TableC[[#This Row],[Classroom Teachers]:[All Other Salaries]])*'Part-A'!$C$92,0)</f>
        <v>2116050.6174766202</v>
      </c>
      <c r="G476" s="16">
        <v>0</v>
      </c>
      <c r="H476" s="16">
        <v>114620</v>
      </c>
      <c r="I476" s="133">
        <f t="shared" si="24"/>
        <v>5706129.6174766198</v>
      </c>
      <c r="J476" s="132">
        <v>3966335.0280004381</v>
      </c>
      <c r="K476" s="132">
        <v>0</v>
      </c>
      <c r="L476" s="132">
        <v>696873.93788860133</v>
      </c>
      <c r="M476" s="132">
        <v>0</v>
      </c>
      <c r="N476" s="132">
        <v>742243.64911605092</v>
      </c>
      <c r="O476" s="132">
        <v>2162</v>
      </c>
      <c r="P476" s="132">
        <v>298515.00247152953</v>
      </c>
      <c r="Q476" s="133">
        <f t="shared" si="25"/>
        <v>5706129.6174766207</v>
      </c>
      <c r="R476" s="132">
        <v>5366172.6174766207</v>
      </c>
      <c r="S476" s="132">
        <v>339957</v>
      </c>
      <c r="T476" s="133">
        <f>SUM(TableC[[#This Row],[State &amp; Local Funding]:[Federal 
Funding]])</f>
        <v>5706129.6174766207</v>
      </c>
      <c r="U476" s="121">
        <f>IFERROR(TableC[[#This Row],[State &amp; Local Funding]]/SUM(TableB[[#This Row],[K-12 Enrollment]:[Pre-K
Enrollment]]),"")</f>
        <v>15970.751837728038</v>
      </c>
      <c r="V476" s="121">
        <f>IFERROR(TableC[[#This Row],[Federal 
Funding]]/SUM(TableB[[#This Row],[K-12 Enrollment]:[Pre-K
Enrollment]]),"")</f>
        <v>1011.7767857142857</v>
      </c>
      <c r="W476" s="65">
        <f>IFERROR(CentralCostperPupil*SUM(TableB[[#This Row],[K-12 Enrollment]:[Pre-K
Enrollment]]),"")</f>
        <v>2242463.8538466655</v>
      </c>
      <c r="X476" s="65">
        <f t="shared" si="26"/>
        <v>7948593.4713232862</v>
      </c>
      <c r="Y476" s="131">
        <f>IFERROR(TableC[[#This Row],[Total School Allocation w/ Central District Costs]]/SUM(TableB[[#This Row],[K-12 Enrollment]:[Pre-K
Enrollment]]),"")</f>
        <v>23656.528188462162</v>
      </c>
    </row>
    <row r="477" spans="1:25" s="3" customFormat="1" ht="15" x14ac:dyDescent="0.3">
      <c r="A477" s="156" t="str">
        <f>IF(ISBLANK(TableB[[#This Row],[BEDS Code]]),"",TableB[[#This Row],[BEDS Code]])</f>
        <v>307500013753</v>
      </c>
      <c r="B477" s="134" t="str">
        <f>IF(ISBLANK(TableB[[#This Row],[School Name]]),"",TableB[[#This Row],[School Name]])</f>
        <v>P.S. K753 - School for Career Development</v>
      </c>
      <c r="C477" s="156" t="str">
        <f>IF(ISBLANK(TableB[[#This Row],[Local School Code]]),"",TableB[[#This Row],[Local School Code]])</f>
        <v>K753</v>
      </c>
      <c r="D477" s="132">
        <v>4658382</v>
      </c>
      <c r="E477" s="132">
        <v>5083269</v>
      </c>
      <c r="F477" s="65">
        <f>IFERROR(SUM(TableC[[#This Row],[Classroom Teachers]:[All Other Salaries]])*'Part-A'!$C$92,0)</f>
        <v>5931252.9981771428</v>
      </c>
      <c r="G477" s="16">
        <v>0</v>
      </c>
      <c r="H477" s="16">
        <v>98893</v>
      </c>
      <c r="I477" s="133">
        <f t="shared" si="24"/>
        <v>15771796.998177143</v>
      </c>
      <c r="J477" s="132">
        <v>0</v>
      </c>
      <c r="K477" s="132">
        <v>0</v>
      </c>
      <c r="L477" s="132">
        <v>15040876.470607858</v>
      </c>
      <c r="M477" s="132">
        <v>0</v>
      </c>
      <c r="N477" s="132">
        <v>730920.52756928536</v>
      </c>
      <c r="O477" s="132">
        <v>0</v>
      </c>
      <c r="P477" s="132">
        <v>0</v>
      </c>
      <c r="Q477" s="133">
        <f t="shared" si="25"/>
        <v>15771796.998177143</v>
      </c>
      <c r="R477" s="132">
        <v>15567073.998177143</v>
      </c>
      <c r="S477" s="132">
        <v>204723</v>
      </c>
      <c r="T477" s="133">
        <f>SUM(TableC[[#This Row],[State &amp; Local Funding]:[Federal 
Funding]])</f>
        <v>15771796.998177143</v>
      </c>
      <c r="U477" s="121">
        <f>IFERROR(TableC[[#This Row],[State &amp; Local Funding]]/SUM(TableB[[#This Row],[K-12 Enrollment]:[Pre-K
Enrollment]]),"")</f>
        <v>65407.87394192077</v>
      </c>
      <c r="V477" s="121">
        <f>IFERROR(TableC[[#This Row],[Federal 
Funding]]/SUM(TableB[[#This Row],[K-12 Enrollment]:[Pre-K
Enrollment]]),"")</f>
        <v>860.18067226890753</v>
      </c>
      <c r="W477" s="65">
        <f>IFERROR(CentralCostperPupil*SUM(TableB[[#This Row],[K-12 Enrollment]:[Pre-K
Enrollment]]),"")</f>
        <v>1588411.8964747211</v>
      </c>
      <c r="X477" s="65">
        <f t="shared" si="26"/>
        <v>17360208.894651864</v>
      </c>
      <c r="Y477" s="131">
        <f>IFERROR(TableC[[#This Row],[Total School Allocation w/ Central District Costs]]/SUM(TableB[[#This Row],[K-12 Enrollment]:[Pre-K
Enrollment]]),"")</f>
        <v>72942.054179209517</v>
      </c>
    </row>
    <row r="478" spans="1:25" s="3" customFormat="1" ht="15" x14ac:dyDescent="0.3">
      <c r="A478" s="156" t="str">
        <f>IF(ISBLANK(TableB[[#This Row],[BEDS Code]]),"",TableB[[#This Row],[BEDS Code]])</f>
        <v>331900010760</v>
      </c>
      <c r="B478" s="134" t="str">
        <f>IF(ISBLANK(TableB[[#This Row],[School Name]]),"",TableB[[#This Row],[School Name]])</f>
        <v>Highland Park Community School</v>
      </c>
      <c r="C478" s="156" t="str">
        <f>IF(ISBLANK(TableB[[#This Row],[Local School Code]]),"",TableB[[#This Row],[Local School Code]])</f>
        <v>K760</v>
      </c>
      <c r="D478" s="132">
        <v>1816675</v>
      </c>
      <c r="E478" s="132">
        <v>1129570</v>
      </c>
      <c r="F478" s="65">
        <f>IFERROR(SUM(TableC[[#This Row],[Classroom Teachers]:[All Other Salaries]])*'Part-A'!$C$92,0)</f>
        <v>1793836.0232381981</v>
      </c>
      <c r="G478" s="16">
        <v>0</v>
      </c>
      <c r="H478" s="16">
        <v>437271</v>
      </c>
      <c r="I478" s="133">
        <f t="shared" si="24"/>
        <v>5177352.0232381979</v>
      </c>
      <c r="J478" s="132">
        <v>3556265.9999162243</v>
      </c>
      <c r="K478" s="132">
        <v>0</v>
      </c>
      <c r="L478" s="132">
        <v>1047741.082322585</v>
      </c>
      <c r="M478" s="132">
        <v>0</v>
      </c>
      <c r="N478" s="132">
        <v>439296.25109730073</v>
      </c>
      <c r="O478" s="132">
        <v>1981</v>
      </c>
      <c r="P478" s="132">
        <v>132067.68990208799</v>
      </c>
      <c r="Q478" s="133">
        <f t="shared" si="25"/>
        <v>5177352.0232381979</v>
      </c>
      <c r="R478" s="132">
        <v>4867982.0232381979</v>
      </c>
      <c r="S478" s="132">
        <v>309370</v>
      </c>
      <c r="T478" s="133">
        <f>SUM(TableC[[#This Row],[State &amp; Local Funding]:[Federal 
Funding]])</f>
        <v>5177352.0232381979</v>
      </c>
      <c r="U478" s="121">
        <f>IFERROR(TableC[[#This Row],[State &amp; Local Funding]]/SUM(TableB[[#This Row],[K-12 Enrollment]:[Pre-K
Enrollment]]),"")</f>
        <v>14275.607106270376</v>
      </c>
      <c r="V478" s="121">
        <f>IFERROR(TableC[[#This Row],[Federal 
Funding]]/SUM(TableB[[#This Row],[K-12 Enrollment]:[Pre-K
Enrollment]]),"")</f>
        <v>907.2434017595308</v>
      </c>
      <c r="W478" s="65">
        <f>IFERROR(CentralCostperPupil*SUM(TableB[[#This Row],[K-12 Enrollment]:[Pre-K
Enrollment]]),"")</f>
        <v>2275833.8516717646</v>
      </c>
      <c r="X478" s="65">
        <f t="shared" si="26"/>
        <v>7453185.8749099625</v>
      </c>
      <c r="Y478" s="131">
        <f>IFERROR(TableC[[#This Row],[Total School Allocation w/ Central District Costs]]/SUM(TableB[[#This Row],[K-12 Enrollment]:[Pre-K
Enrollment]]),"")</f>
        <v>21856.850073049744</v>
      </c>
    </row>
    <row r="479" spans="1:25" s="3" customFormat="1" ht="15" x14ac:dyDescent="0.3">
      <c r="A479" s="156" t="str">
        <f>IF(ISBLANK(TableB[[#This Row],[BEDS Code]]),"",TableB[[#This Row],[BEDS Code]])</f>
        <v>331800010763</v>
      </c>
      <c r="B479" s="134" t="str">
        <f>IF(ISBLANK(TableB[[#This Row],[School Name]]),"",TableB[[#This Row],[School Name]])</f>
        <v>Brooklyn Science and Engineering Academy</v>
      </c>
      <c r="C479" s="156" t="str">
        <f>IF(ISBLANK(TableB[[#This Row],[Local School Code]]),"",TableB[[#This Row],[Local School Code]])</f>
        <v>K763</v>
      </c>
      <c r="D479" s="132">
        <v>1840399</v>
      </c>
      <c r="E479" s="132">
        <v>1468239</v>
      </c>
      <c r="F479" s="65">
        <f>IFERROR(SUM(TableC[[#This Row],[Classroom Teachers]:[All Other Salaries]])*'Part-A'!$C$92,0)</f>
        <v>2014480.8161761106</v>
      </c>
      <c r="G479" s="16">
        <v>0</v>
      </c>
      <c r="H479" s="16">
        <v>128142</v>
      </c>
      <c r="I479" s="133">
        <f t="shared" si="24"/>
        <v>5451260.8161761109</v>
      </c>
      <c r="J479" s="132">
        <v>3091977.2888814355</v>
      </c>
      <c r="K479" s="132">
        <v>0</v>
      </c>
      <c r="L479" s="132">
        <v>1756660.5176565736</v>
      </c>
      <c r="M479" s="132">
        <v>0</v>
      </c>
      <c r="N479" s="132">
        <v>441386.1537527779</v>
      </c>
      <c r="O479" s="132">
        <v>1595</v>
      </c>
      <c r="P479" s="132">
        <v>159641.8558853241</v>
      </c>
      <c r="Q479" s="133">
        <f t="shared" si="25"/>
        <v>5451260.8161761109</v>
      </c>
      <c r="R479" s="132">
        <v>5182515.8161761109</v>
      </c>
      <c r="S479" s="132">
        <v>268745</v>
      </c>
      <c r="T479" s="133">
        <f>SUM(TableC[[#This Row],[State &amp; Local Funding]:[Federal 
Funding]])</f>
        <v>5451260.8161761109</v>
      </c>
      <c r="U479" s="121">
        <f>IFERROR(TableC[[#This Row],[State &amp; Local Funding]]/SUM(TableB[[#This Row],[K-12 Enrollment]:[Pre-K
Enrollment]]),"")</f>
        <v>17870.744193710729</v>
      </c>
      <c r="V479" s="121">
        <f>IFERROR(TableC[[#This Row],[Federal 
Funding]]/SUM(TableB[[#This Row],[K-12 Enrollment]:[Pre-K
Enrollment]]),"")</f>
        <v>926.70689655172418</v>
      </c>
      <c r="W479" s="65">
        <f>IFERROR(CentralCostperPupil*SUM(TableB[[#This Row],[K-12 Enrollment]:[Pre-K
Enrollment]]),"")</f>
        <v>1935459.8738557526</v>
      </c>
      <c r="X479" s="65">
        <f t="shared" si="26"/>
        <v>7386720.6900318637</v>
      </c>
      <c r="Y479" s="131">
        <f>IFERROR(TableC[[#This Row],[Total School Allocation w/ Central District Costs]]/SUM(TableB[[#This Row],[K-12 Enrollment]:[Pre-K
Enrollment]]),"")</f>
        <v>25471.45065528229</v>
      </c>
    </row>
    <row r="480" spans="1:25" s="3" customFormat="1" ht="15" x14ac:dyDescent="0.3">
      <c r="A480" s="156" t="str">
        <f>IF(ISBLANK(TableB[[#This Row],[BEDS Code]]),"",TableB[[#This Row],[BEDS Code]])</f>
        <v>331900011764</v>
      </c>
      <c r="B480" s="134" t="str">
        <f>IF(ISBLANK(TableB[[#This Row],[School Name]]),"",TableB[[#This Row],[School Name]])</f>
        <v>The Urban Assembly School for Collaborative Healthcare</v>
      </c>
      <c r="C480" s="156" t="str">
        <f>IF(ISBLANK(TableB[[#This Row],[Local School Code]]),"",TableB[[#This Row],[Local School Code]])</f>
        <v>K764</v>
      </c>
      <c r="D480" s="132">
        <v>1878410</v>
      </c>
      <c r="E480" s="132">
        <v>1271690</v>
      </c>
      <c r="F480" s="65">
        <f>IFERROR(SUM(TableC[[#This Row],[Classroom Teachers]:[All Other Salaries]])*'Part-A'!$C$92,0)</f>
        <v>1917954.1609074085</v>
      </c>
      <c r="G480" s="16">
        <v>0</v>
      </c>
      <c r="H480" s="16">
        <v>249919</v>
      </c>
      <c r="I480" s="133">
        <f t="shared" si="24"/>
        <v>5317973.1609074082</v>
      </c>
      <c r="J480" s="132">
        <v>4033212.2696911748</v>
      </c>
      <c r="K480" s="132">
        <v>0</v>
      </c>
      <c r="L480" s="132">
        <v>537981.80843703577</v>
      </c>
      <c r="M480" s="132">
        <v>0</v>
      </c>
      <c r="N480" s="132">
        <v>479290.77774280315</v>
      </c>
      <c r="O480" s="132">
        <v>1913</v>
      </c>
      <c r="P480" s="132">
        <v>265575.30503639468</v>
      </c>
      <c r="Q480" s="133">
        <f t="shared" si="25"/>
        <v>5317973.1609074082</v>
      </c>
      <c r="R480" s="132">
        <v>5034310.1609074082</v>
      </c>
      <c r="S480" s="132">
        <v>283663</v>
      </c>
      <c r="T480" s="133">
        <f>SUM(TableC[[#This Row],[State &amp; Local Funding]:[Federal 
Funding]])</f>
        <v>5317973.1609074082</v>
      </c>
      <c r="U480" s="121">
        <f>IFERROR(TableC[[#This Row],[State &amp; Local Funding]]/SUM(TableB[[#This Row],[K-12 Enrollment]:[Pre-K
Enrollment]]),"")</f>
        <v>15586.09956937278</v>
      </c>
      <c r="V480" s="121">
        <f>IFERROR(TableC[[#This Row],[Federal 
Funding]]/SUM(TableB[[#This Row],[K-12 Enrollment]:[Pre-K
Enrollment]]),"")</f>
        <v>878.21362229102169</v>
      </c>
      <c r="W480" s="65">
        <f>IFERROR(CentralCostperPupil*SUM(TableB[[#This Row],[K-12 Enrollment]:[Pre-K
Enrollment]]),"")</f>
        <v>2155701.8595014075</v>
      </c>
      <c r="X480" s="65">
        <f t="shared" si="26"/>
        <v>7473675.0204088157</v>
      </c>
      <c r="Y480" s="131">
        <f>IFERROR(TableC[[#This Row],[Total School Allocation w/ Central District Costs]]/SUM(TableB[[#This Row],[K-12 Enrollment]:[Pre-K
Enrollment]]),"")</f>
        <v>23138.312756683641</v>
      </c>
    </row>
    <row r="481" spans="1:25" s="3" customFormat="1" ht="15" x14ac:dyDescent="0.3">
      <c r="A481" s="156" t="str">
        <f>IF(ISBLANK(TableB[[#This Row],[BEDS Code]]),"",TableB[[#This Row],[BEDS Code]])</f>
        <v>331600011765</v>
      </c>
      <c r="B481" s="134" t="str">
        <f>IF(ISBLANK(TableB[[#This Row],[School Name]]),"",TableB[[#This Row],[School Name]])</f>
        <v>Nelson Mandela High School</v>
      </c>
      <c r="C481" s="156" t="str">
        <f>IF(ISBLANK(TableB[[#This Row],[Local School Code]]),"",TableB[[#This Row],[Local School Code]])</f>
        <v>K765</v>
      </c>
      <c r="D481" s="132">
        <v>1451572</v>
      </c>
      <c r="E481" s="132">
        <v>926054</v>
      </c>
      <c r="F481" s="65">
        <f>IFERROR(SUM(TableC[[#This Row],[Classroom Teachers]:[All Other Salaries]])*'Part-A'!$C$92,0)</f>
        <v>1447629.4974069514</v>
      </c>
      <c r="G481" s="16">
        <v>0</v>
      </c>
      <c r="H481" s="16">
        <v>77625</v>
      </c>
      <c r="I481" s="133">
        <f t="shared" si="24"/>
        <v>3902880.4974069512</v>
      </c>
      <c r="J481" s="132">
        <v>2724842.2690938045</v>
      </c>
      <c r="K481" s="132">
        <v>0</v>
      </c>
      <c r="L481" s="132">
        <v>488815.19939055142</v>
      </c>
      <c r="M481" s="132">
        <v>0</v>
      </c>
      <c r="N481" s="132">
        <v>487568.33675930061</v>
      </c>
      <c r="O481" s="132">
        <v>1526</v>
      </c>
      <c r="P481" s="132">
        <v>200128.69216329462</v>
      </c>
      <c r="Q481" s="133">
        <f t="shared" si="25"/>
        <v>3902880.4974069512</v>
      </c>
      <c r="R481" s="132">
        <v>3718450.4974069512</v>
      </c>
      <c r="S481" s="132">
        <v>184430</v>
      </c>
      <c r="T481" s="133">
        <f>SUM(TableC[[#This Row],[State &amp; Local Funding]:[Federal 
Funding]])</f>
        <v>3902880.4974069512</v>
      </c>
      <c r="U481" s="121">
        <f>IFERROR(TableC[[#This Row],[State &amp; Local Funding]]/SUM(TableB[[#This Row],[K-12 Enrollment]:[Pre-K
Enrollment]]),"")</f>
        <v>15689.664546020891</v>
      </c>
      <c r="V481" s="121">
        <f>IFERROR(TableC[[#This Row],[Federal 
Funding]]/SUM(TableB[[#This Row],[K-12 Enrollment]:[Pre-K
Enrollment]]),"")</f>
        <v>778.18565400843886</v>
      </c>
      <c r="W481" s="65">
        <f>IFERROR(CentralCostperPupil*SUM(TableB[[#This Row],[K-12 Enrollment]:[Pre-K
Enrollment]]),"")</f>
        <v>1581737.8969097014</v>
      </c>
      <c r="X481" s="65">
        <f t="shared" si="26"/>
        <v>5484618.3943166528</v>
      </c>
      <c r="Y481" s="131">
        <f>IFERROR(TableC[[#This Row],[Total School Allocation w/ Central District Costs]]/SUM(TableB[[#This Row],[K-12 Enrollment]:[Pre-K
Enrollment]]),"")</f>
        <v>23141.849765049166</v>
      </c>
    </row>
    <row r="482" spans="1:25" s="3" customFormat="1" ht="15" x14ac:dyDescent="0.3">
      <c r="A482" s="156" t="str">
        <f>IF(ISBLANK(TableB[[#This Row],[BEDS Code]]),"",TableB[[#This Row],[BEDS Code]])</f>
        <v>331700010770</v>
      </c>
      <c r="B482" s="134" t="str">
        <f>IF(ISBLANK(TableB[[#This Row],[School Name]]),"",TableB[[#This Row],[School Name]])</f>
        <v>P.S. 770 New American Academy</v>
      </c>
      <c r="C482" s="156" t="str">
        <f>IF(ISBLANK(TableB[[#This Row],[Local School Code]]),"",TableB[[#This Row],[Local School Code]])</f>
        <v>K770</v>
      </c>
      <c r="D482" s="132">
        <v>1786608</v>
      </c>
      <c r="E482" s="132">
        <v>962088</v>
      </c>
      <c r="F482" s="65">
        <f>IFERROR(SUM(TableC[[#This Row],[Classroom Teachers]:[All Other Salaries]])*'Part-A'!$C$92,0)</f>
        <v>1673557.3252498491</v>
      </c>
      <c r="G482" s="16">
        <v>0</v>
      </c>
      <c r="H482" s="16">
        <v>80968</v>
      </c>
      <c r="I482" s="133">
        <f t="shared" si="24"/>
        <v>4503221.3252498489</v>
      </c>
      <c r="J482" s="132">
        <v>2302113.8111005672</v>
      </c>
      <c r="K482" s="132">
        <v>668633.57549951191</v>
      </c>
      <c r="L482" s="132">
        <v>1189572.1653681197</v>
      </c>
      <c r="M482" s="132">
        <v>14858.523899989154</v>
      </c>
      <c r="N482" s="132">
        <v>235866.18845745552</v>
      </c>
      <c r="O482" s="132">
        <v>1576</v>
      </c>
      <c r="P482" s="132">
        <v>90601.060924205522</v>
      </c>
      <c r="Q482" s="133">
        <f t="shared" si="25"/>
        <v>4503221.3252498498</v>
      </c>
      <c r="R482" s="132">
        <v>4464417.3252498498</v>
      </c>
      <c r="S482" s="132">
        <v>38804</v>
      </c>
      <c r="T482" s="133">
        <f>SUM(TableC[[#This Row],[State &amp; Local Funding]:[Federal 
Funding]])</f>
        <v>4503221.3252498498</v>
      </c>
      <c r="U482" s="121">
        <f>IFERROR(TableC[[#This Row],[State &amp; Local Funding]]/SUM(TableB[[#This Row],[K-12 Enrollment]:[Pre-K
Enrollment]]),"")</f>
        <v>13907.842134734734</v>
      </c>
      <c r="V482" s="121">
        <f>IFERROR(TableC[[#This Row],[Federal 
Funding]]/SUM(TableB[[#This Row],[K-12 Enrollment]:[Pre-K
Enrollment]]),"")</f>
        <v>120.88473520249221</v>
      </c>
      <c r="W482" s="65">
        <f>IFERROR(CentralCostperPupil*SUM(TableB[[#This Row],[K-12 Enrollment]:[Pre-K
Enrollment]]),"")</f>
        <v>2142353.8603713675</v>
      </c>
      <c r="X482" s="65">
        <f t="shared" si="26"/>
        <v>6645575.1856212169</v>
      </c>
      <c r="Y482" s="131">
        <f>IFERROR(TableC[[#This Row],[Total School Allocation w/ Central District Costs]]/SUM(TableB[[#This Row],[K-12 Enrollment]:[Pre-K
Enrollment]]),"")</f>
        <v>20702.726434957061</v>
      </c>
    </row>
    <row r="483" spans="1:25" s="3" customFormat="1" ht="15" x14ac:dyDescent="0.3">
      <c r="A483" s="156" t="str">
        <f>IF(ISBLANK(TableB[[#This Row],[BEDS Code]]),"",TableB[[#This Row],[BEDS Code]])</f>
        <v>307500013771</v>
      </c>
      <c r="B483" s="134" t="str">
        <f>IF(ISBLANK(TableB[[#This Row],[School Name]]),"",TableB[[#This Row],[School Name]])</f>
        <v>P.S. K771</v>
      </c>
      <c r="C483" s="156" t="str">
        <f>IF(ISBLANK(TableB[[#This Row],[Local School Code]]),"",TableB[[#This Row],[Local School Code]])</f>
        <v>K771</v>
      </c>
      <c r="D483" s="132">
        <v>8646679</v>
      </c>
      <c r="E483" s="132">
        <v>15755393</v>
      </c>
      <c r="F483" s="65">
        <f>IFERROR(SUM(TableC[[#This Row],[Classroom Teachers]:[All Other Salaries]])*'Part-A'!$C$92,0)</f>
        <v>14857323.744377056</v>
      </c>
      <c r="G483" s="16">
        <v>0</v>
      </c>
      <c r="H483" s="16">
        <v>188026</v>
      </c>
      <c r="I483" s="133">
        <f t="shared" si="24"/>
        <v>39447421.744377054</v>
      </c>
      <c r="J483" s="132">
        <v>0</v>
      </c>
      <c r="K483" s="132">
        <v>0</v>
      </c>
      <c r="L483" s="132">
        <v>38339355.034672044</v>
      </c>
      <c r="M483" s="132">
        <v>0</v>
      </c>
      <c r="N483" s="132">
        <v>1108066.7097050124</v>
      </c>
      <c r="O483" s="132">
        <v>0</v>
      </c>
      <c r="P483" s="132">
        <v>0</v>
      </c>
      <c r="Q483" s="133">
        <f t="shared" si="25"/>
        <v>39447421.744377054</v>
      </c>
      <c r="R483" s="132">
        <v>39182154.744377054</v>
      </c>
      <c r="S483" s="132">
        <v>265267</v>
      </c>
      <c r="T483" s="133">
        <f>SUM(TableC[[#This Row],[State &amp; Local Funding]:[Federal 
Funding]])</f>
        <v>39447421.744377054</v>
      </c>
      <c r="U483" s="121">
        <f>IFERROR(TableC[[#This Row],[State &amp; Local Funding]]/SUM(TableB[[#This Row],[K-12 Enrollment]:[Pre-K
Enrollment]]),"")</f>
        <v>86114.625811817707</v>
      </c>
      <c r="V483" s="121">
        <f>IFERROR(TableC[[#This Row],[Federal 
Funding]]/SUM(TableB[[#This Row],[K-12 Enrollment]:[Pre-K
Enrollment]]),"")</f>
        <v>583.00439560439565</v>
      </c>
      <c r="W483" s="65">
        <f>IFERROR(CentralCostperPupil*SUM(TableB[[#This Row],[K-12 Enrollment]:[Pre-K
Enrollment]]),"")</f>
        <v>3036669.8020840259</v>
      </c>
      <c r="X483" s="65">
        <f t="shared" si="26"/>
        <v>42484091.546461083</v>
      </c>
      <c r="Y483" s="131">
        <f>IFERROR(TableC[[#This Row],[Total School Allocation w/ Central District Costs]]/SUM(TableB[[#This Row],[K-12 Enrollment]:[Pre-K
Enrollment]]),"")</f>
        <v>93371.629772441942</v>
      </c>
    </row>
    <row r="484" spans="1:25" s="3" customFormat="1" ht="15" x14ac:dyDescent="0.3">
      <c r="A484" s="156" t="str">
        <f>IF(ISBLANK(TableB[[#This Row],[BEDS Code]]),"",TableB[[#This Row],[BEDS Code]])</f>
        <v>307500013811</v>
      </c>
      <c r="B484" s="134" t="str">
        <f>IF(ISBLANK(TableB[[#This Row],[School Name]]),"",TableB[[#This Row],[School Name]])</f>
        <v>P.S. K811 Connie Lekas School</v>
      </c>
      <c r="C484" s="156" t="str">
        <f>IF(ISBLANK(TableB[[#This Row],[Local School Code]]),"",TableB[[#This Row],[Local School Code]])</f>
        <v>K811</v>
      </c>
      <c r="D484" s="132">
        <v>4834170</v>
      </c>
      <c r="E484" s="132">
        <v>9581031</v>
      </c>
      <c r="F484" s="65">
        <f>IFERROR(SUM(TableC[[#This Row],[Classroom Teachers]:[All Other Salaries]])*'Part-A'!$C$92,0)</f>
        <v>8776767.3211220708</v>
      </c>
      <c r="G484" s="16">
        <v>0</v>
      </c>
      <c r="H484" s="16">
        <v>153257</v>
      </c>
      <c r="I484" s="133">
        <f t="shared" si="24"/>
        <v>23345225.321122073</v>
      </c>
      <c r="J484" s="132">
        <v>0</v>
      </c>
      <c r="K484" s="132">
        <v>0</v>
      </c>
      <c r="L484" s="132">
        <v>22404178.676369373</v>
      </c>
      <c r="M484" s="132">
        <v>0</v>
      </c>
      <c r="N484" s="132">
        <v>941046.64475269953</v>
      </c>
      <c r="O484" s="132">
        <v>0</v>
      </c>
      <c r="P484" s="132">
        <v>0</v>
      </c>
      <c r="Q484" s="133">
        <f t="shared" si="25"/>
        <v>23345225.321122073</v>
      </c>
      <c r="R484" s="132">
        <v>23075105.321122073</v>
      </c>
      <c r="S484" s="132">
        <v>270120</v>
      </c>
      <c r="T484" s="133">
        <f>SUM(TableC[[#This Row],[State &amp; Local Funding]:[Federal 
Funding]])</f>
        <v>23345225.321122073</v>
      </c>
      <c r="U484" s="121">
        <f>IFERROR(TableC[[#This Row],[State &amp; Local Funding]]/SUM(TableB[[#This Row],[K-12 Enrollment]:[Pre-K
Enrollment]]),"")</f>
        <v>68068.157289445648</v>
      </c>
      <c r="V484" s="121">
        <f>IFERROR(TableC[[#This Row],[Federal 
Funding]]/SUM(TableB[[#This Row],[K-12 Enrollment]:[Pre-K
Enrollment]]),"")</f>
        <v>796.81415929203536</v>
      </c>
      <c r="W484" s="65">
        <f>IFERROR(CentralCostperPupil*SUM(TableB[[#This Row],[K-12 Enrollment]:[Pre-K
Enrollment]]),"")</f>
        <v>2262485.8525417247</v>
      </c>
      <c r="X484" s="65">
        <f t="shared" si="26"/>
        <v>25607711.173663799</v>
      </c>
      <c r="Y484" s="131">
        <f>IFERROR(TableC[[#This Row],[Total School Allocation w/ Central District Costs]]/SUM(TableB[[#This Row],[K-12 Enrollment]:[Pre-K
Enrollment]]),"")</f>
        <v>75538.971013757517</v>
      </c>
    </row>
    <row r="485" spans="1:25" s="3" customFormat="1" ht="15" x14ac:dyDescent="0.3">
      <c r="A485" s="156" t="str">
        <f>IF(ISBLANK(TableB[[#This Row],[BEDS Code]]),"",TableB[[#This Row],[BEDS Code]])</f>
        <v>331500010821</v>
      </c>
      <c r="B485" s="134" t="str">
        <f>IF(ISBLANK(TableB[[#This Row],[School Name]]),"",TableB[[#This Row],[School Name]])</f>
        <v>Sunset Park Prep</v>
      </c>
      <c r="C485" s="156" t="str">
        <f>IF(ISBLANK(TableB[[#This Row],[Local School Code]]),"",TableB[[#This Row],[Local School Code]])</f>
        <v>K821</v>
      </c>
      <c r="D485" s="132">
        <v>3673600</v>
      </c>
      <c r="E485" s="132">
        <v>1101429</v>
      </c>
      <c r="F485" s="65">
        <f>IFERROR(SUM(TableC[[#This Row],[Classroom Teachers]:[All Other Salaries]])*'Part-A'!$C$92,0)</f>
        <v>2907300.3203084162</v>
      </c>
      <c r="G485" s="16">
        <v>0</v>
      </c>
      <c r="H485" s="16">
        <v>245538</v>
      </c>
      <c r="I485" s="133">
        <f t="shared" si="24"/>
        <v>7927867.3203084162</v>
      </c>
      <c r="J485" s="132">
        <v>5253038.1256695474</v>
      </c>
      <c r="K485" s="132">
        <v>0</v>
      </c>
      <c r="L485" s="132">
        <v>2043731.7344557324</v>
      </c>
      <c r="M485" s="132">
        <v>0</v>
      </c>
      <c r="N485" s="132">
        <v>457756.25345984526</v>
      </c>
      <c r="O485" s="132">
        <v>3134</v>
      </c>
      <c r="P485" s="132">
        <v>170207.20672329082</v>
      </c>
      <c r="Q485" s="133">
        <f t="shared" si="25"/>
        <v>7927867.3203084162</v>
      </c>
      <c r="R485" s="132">
        <v>7416624.3203084162</v>
      </c>
      <c r="S485" s="132">
        <v>511243</v>
      </c>
      <c r="T485" s="133">
        <f>SUM(TableC[[#This Row],[State &amp; Local Funding]:[Federal 
Funding]])</f>
        <v>7927867.3203084162</v>
      </c>
      <c r="U485" s="121">
        <f>IFERROR(TableC[[#This Row],[State &amp; Local Funding]]/SUM(TableB[[#This Row],[K-12 Enrollment]:[Pre-K
Enrollment]]),"")</f>
        <v>14686.384792689933</v>
      </c>
      <c r="V485" s="121">
        <f>IFERROR(TableC[[#This Row],[Federal 
Funding]]/SUM(TableB[[#This Row],[K-12 Enrollment]:[Pre-K
Enrollment]]),"")</f>
        <v>1012.3623762376237</v>
      </c>
      <c r="W485" s="65">
        <f>IFERROR(CentralCostperPupil*SUM(TableB[[#This Row],[K-12 Enrollment]:[Pre-K
Enrollment]]),"")</f>
        <v>3370369.7803350179</v>
      </c>
      <c r="X485" s="65">
        <f t="shared" si="26"/>
        <v>11298237.100643434</v>
      </c>
      <c r="Y485" s="131">
        <f>IFERROR(TableC[[#This Row],[Total School Allocation w/ Central District Costs]]/SUM(TableB[[#This Row],[K-12 Enrollment]:[Pre-K
Enrollment]]),"")</f>
        <v>22372.746733947395</v>
      </c>
    </row>
    <row r="486" spans="1:25" s="3" customFormat="1" ht="15" x14ac:dyDescent="0.3">
      <c r="A486" s="156" t="str">
        <f>IF(ISBLANK(TableB[[#This Row],[BEDS Code]]),"",TableB[[#This Row],[BEDS Code]])</f>
        <v>331500010839</v>
      </c>
      <c r="B486" s="134" t="str">
        <f>IF(ISBLANK(TableB[[#This Row],[School Name]]),"",TableB[[#This Row],[School Name]])</f>
        <v>M.S. 839</v>
      </c>
      <c r="C486" s="156" t="str">
        <f>IF(ISBLANK(TableB[[#This Row],[Local School Code]]),"",TableB[[#This Row],[Local School Code]])</f>
        <v>K839</v>
      </c>
      <c r="D486" s="132">
        <v>2104520</v>
      </c>
      <c r="E486" s="132">
        <v>986926</v>
      </c>
      <c r="F486" s="65">
        <f>IFERROR(SUM(TableC[[#This Row],[Classroom Teachers]:[All Other Salaries]])*'Part-A'!$C$92,0)</f>
        <v>1882242.3792643296</v>
      </c>
      <c r="G486" s="16">
        <v>0</v>
      </c>
      <c r="H486" s="16">
        <v>278449</v>
      </c>
      <c r="I486" s="133">
        <f t="shared" si="24"/>
        <v>5252137.3792643296</v>
      </c>
      <c r="J486" s="132">
        <v>3017511.1554117776</v>
      </c>
      <c r="K486" s="132">
        <v>0</v>
      </c>
      <c r="L486" s="132">
        <v>1737674.4197063914</v>
      </c>
      <c r="M486" s="132">
        <v>0</v>
      </c>
      <c r="N486" s="132">
        <v>439296.25109730073</v>
      </c>
      <c r="O486" s="132">
        <v>2031</v>
      </c>
      <c r="P486" s="132">
        <v>55624.553048859634</v>
      </c>
      <c r="Q486" s="133">
        <f t="shared" si="25"/>
        <v>5252137.3792643296</v>
      </c>
      <c r="R486" s="132">
        <v>5147410.3792643296</v>
      </c>
      <c r="S486" s="132">
        <v>104727</v>
      </c>
      <c r="T486" s="133">
        <f>SUM(TableC[[#This Row],[State &amp; Local Funding]:[Federal 
Funding]])</f>
        <v>5252137.3792643296</v>
      </c>
      <c r="U486" s="121">
        <f>IFERROR(TableC[[#This Row],[State &amp; Local Funding]]/SUM(TableB[[#This Row],[K-12 Enrollment]:[Pre-K
Enrollment]]),"")</f>
        <v>15741.316144539234</v>
      </c>
      <c r="V486" s="121">
        <f>IFERROR(TableC[[#This Row],[Federal 
Funding]]/SUM(TableB[[#This Row],[K-12 Enrollment]:[Pre-K
Enrollment]]),"")</f>
        <v>320.26605504587155</v>
      </c>
      <c r="W486" s="65">
        <f>IFERROR(CentralCostperPupil*SUM(TableB[[#This Row],[K-12 Enrollment]:[Pre-K
Enrollment]]),"")</f>
        <v>2182397.8577614869</v>
      </c>
      <c r="X486" s="65">
        <f t="shared" si="26"/>
        <v>7434535.237025816</v>
      </c>
      <c r="Y486" s="131">
        <f>IFERROR(TableC[[#This Row],[Total School Allocation w/ Central District Costs]]/SUM(TableB[[#This Row],[K-12 Enrollment]:[Pre-K
Enrollment]]),"")</f>
        <v>22735.581764604944</v>
      </c>
    </row>
    <row r="487" spans="1:25" s="3" customFormat="1" ht="15" x14ac:dyDescent="0.3">
      <c r="A487" s="156" t="str">
        <f>IF(ISBLANK(TableB[[#This Row],[BEDS Code]]),"",TableB[[#This Row],[BEDS Code]])</f>
        <v>332200010889</v>
      </c>
      <c r="B487" s="134" t="str">
        <f>IF(ISBLANK(TableB[[#This Row],[School Name]]),"",TableB[[#This Row],[School Name]])</f>
        <v>P.S. 889</v>
      </c>
      <c r="C487" s="156" t="str">
        <f>IF(ISBLANK(TableB[[#This Row],[Local School Code]]),"",TableB[[#This Row],[Local School Code]])</f>
        <v>K889</v>
      </c>
      <c r="D487" s="132">
        <v>667614</v>
      </c>
      <c r="E487" s="132">
        <v>431568</v>
      </c>
      <c r="F487" s="65">
        <f>IFERROR(SUM(TableC[[#This Row],[Classroom Teachers]:[All Other Salaries]])*'Part-A'!$C$92,0)</f>
        <v>669242.46547554899</v>
      </c>
      <c r="G487" s="16">
        <v>0</v>
      </c>
      <c r="H487" s="16">
        <v>65595</v>
      </c>
      <c r="I487" s="133">
        <f t="shared" si="24"/>
        <v>1834019.465475549</v>
      </c>
      <c r="J487" s="132">
        <v>848080.55360951996</v>
      </c>
      <c r="K487" s="132">
        <v>370862.8743604988</v>
      </c>
      <c r="L487" s="132">
        <v>332826.64562487998</v>
      </c>
      <c r="M487" s="132">
        <v>26490.2053114642</v>
      </c>
      <c r="N487" s="132">
        <v>255161.1865691861</v>
      </c>
      <c r="O487" s="132">
        <v>598</v>
      </c>
      <c r="P487" s="132">
        <v>0</v>
      </c>
      <c r="Q487" s="133">
        <f t="shared" si="25"/>
        <v>1834019.465475549</v>
      </c>
      <c r="R487" s="132">
        <v>1831108.465475549</v>
      </c>
      <c r="S487" s="132">
        <v>2911</v>
      </c>
      <c r="T487" s="133">
        <f>SUM(TableC[[#This Row],[State &amp; Local Funding]:[Federal 
Funding]])</f>
        <v>1834019.465475549</v>
      </c>
      <c r="U487" s="121">
        <f>IFERROR(TableC[[#This Row],[State &amp; Local Funding]]/SUM(TableB[[#This Row],[K-12 Enrollment]:[Pre-K
Enrollment]]),"")</f>
        <v>14532.606868853563</v>
      </c>
      <c r="V487" s="121">
        <f>IFERROR(TableC[[#This Row],[Federal 
Funding]]/SUM(TableB[[#This Row],[K-12 Enrollment]:[Pre-K
Enrollment]]),"")</f>
        <v>23.103174603174605</v>
      </c>
      <c r="W487" s="65">
        <f>IFERROR(CentralCostperPupil*SUM(TableB[[#This Row],[K-12 Enrollment]:[Pre-K
Enrollment]]),"")</f>
        <v>840923.94519249944</v>
      </c>
      <c r="X487" s="65">
        <f t="shared" si="26"/>
        <v>2674943.4106680485</v>
      </c>
      <c r="Y487" s="131">
        <f>IFERROR(TableC[[#This Row],[Total School Allocation w/ Central District Costs]]/SUM(TableB[[#This Row],[K-12 Enrollment]:[Pre-K
Enrollment]]),"")</f>
        <v>21229.709608476576</v>
      </c>
    </row>
    <row r="488" spans="1:25" s="3" customFormat="1" ht="15" x14ac:dyDescent="0.3">
      <c r="A488" s="156" t="str">
        <f>IF(ISBLANK(TableB[[#This Row],[BEDS Code]]),"",TableB[[#This Row],[BEDS Code]])</f>
        <v>332200010890</v>
      </c>
      <c r="B488" s="134" t="str">
        <f>IF(ISBLANK(TableB[[#This Row],[School Name]]),"",TableB[[#This Row],[School Name]])</f>
        <v>M.S. 890</v>
      </c>
      <c r="C488" s="156" t="str">
        <f>IF(ISBLANK(TableB[[#This Row],[Local School Code]]),"",TableB[[#This Row],[Local School Code]])</f>
        <v>K890</v>
      </c>
      <c r="D488" s="132">
        <v>1226393</v>
      </c>
      <c r="E488" s="132">
        <v>529638</v>
      </c>
      <c r="F488" s="65">
        <f>IFERROR(SUM(TableC[[#This Row],[Classroom Teachers]:[All Other Salaries]])*'Part-A'!$C$92,0)</f>
        <v>1069168.2686684225</v>
      </c>
      <c r="G488" s="16">
        <v>0</v>
      </c>
      <c r="H488" s="16">
        <v>225039</v>
      </c>
      <c r="I488" s="133">
        <f t="shared" si="24"/>
        <v>3050238.2686684225</v>
      </c>
      <c r="J488" s="132">
        <v>2320839.4697340103</v>
      </c>
      <c r="K488" s="132">
        <v>0</v>
      </c>
      <c r="L488" s="132">
        <v>485687.58525487193</v>
      </c>
      <c r="M488" s="132">
        <v>0</v>
      </c>
      <c r="N488" s="132">
        <v>242266.21367954044</v>
      </c>
      <c r="O488" s="132">
        <v>1445</v>
      </c>
      <c r="P488" s="132">
        <v>0</v>
      </c>
      <c r="Q488" s="133">
        <f t="shared" si="25"/>
        <v>3050238.2686684225</v>
      </c>
      <c r="R488" s="132">
        <v>2884251.2686684225</v>
      </c>
      <c r="S488" s="132">
        <v>165987</v>
      </c>
      <c r="T488" s="133">
        <f>SUM(TableC[[#This Row],[State &amp; Local Funding]:[Federal 
Funding]])</f>
        <v>3050238.2686684225</v>
      </c>
      <c r="U488" s="121">
        <f>IFERROR(TableC[[#This Row],[State &amp; Local Funding]]/SUM(TableB[[#This Row],[K-12 Enrollment]:[Pre-K
Enrollment]]),"")</f>
        <v>13866.592637828955</v>
      </c>
      <c r="V488" s="121">
        <f>IFERROR(TableC[[#This Row],[Federal 
Funding]]/SUM(TableB[[#This Row],[K-12 Enrollment]:[Pre-K
Enrollment]]),"")</f>
        <v>798.01442307692309</v>
      </c>
      <c r="W488" s="65">
        <f>IFERROR(CentralCostperPupil*SUM(TableB[[#This Row],[K-12 Enrollment]:[Pre-K
Enrollment]]),"")</f>
        <v>1388191.9095241262</v>
      </c>
      <c r="X488" s="65">
        <f t="shared" si="26"/>
        <v>4438430.1781925485</v>
      </c>
      <c r="Y488" s="131">
        <f>IFERROR(TableC[[#This Row],[Total School Allocation w/ Central District Costs]]/SUM(TableB[[#This Row],[K-12 Enrollment]:[Pre-K
Enrollment]]),"")</f>
        <v>21338.606625925713</v>
      </c>
    </row>
    <row r="489" spans="1:25" s="3" customFormat="1" ht="15" x14ac:dyDescent="0.3">
      <c r="A489" s="156" t="str">
        <f>IF(ISBLANK(TableB[[#This Row],[BEDS Code]]),"",TableB[[#This Row],[BEDS Code]])</f>
        <v>331500010896</v>
      </c>
      <c r="B489" s="134" t="str">
        <f>IF(ISBLANK(TableB[[#This Row],[School Name]]),"",TableB[[#This Row],[School Name]])</f>
        <v>P.S. 896</v>
      </c>
      <c r="C489" s="156" t="str">
        <f>IF(ISBLANK(TableB[[#This Row],[Local School Code]]),"",TableB[[#This Row],[Local School Code]])</f>
        <v>K896</v>
      </c>
      <c r="D489" s="132">
        <v>447774</v>
      </c>
      <c r="E489" s="132">
        <v>436153</v>
      </c>
      <c r="F489" s="65">
        <f>IFERROR(SUM(TableC[[#This Row],[Classroom Teachers]:[All Other Salaries]])*'Part-A'!$C$92,0)</f>
        <v>538183.38071439089</v>
      </c>
      <c r="G489" s="16">
        <v>0</v>
      </c>
      <c r="H489" s="16">
        <v>216798</v>
      </c>
      <c r="I489" s="133">
        <f t="shared" si="24"/>
        <v>1638908.3807143909</v>
      </c>
      <c r="J489" s="132">
        <v>1264678.6795964083</v>
      </c>
      <c r="K489" s="132">
        <v>0</v>
      </c>
      <c r="L489" s="132">
        <v>120067.24039692676</v>
      </c>
      <c r="M489" s="132">
        <v>0</v>
      </c>
      <c r="N489" s="132">
        <v>253539.46072105601</v>
      </c>
      <c r="O489" s="132">
        <v>623</v>
      </c>
      <c r="P489" s="132">
        <v>0</v>
      </c>
      <c r="Q489" s="133">
        <f t="shared" si="25"/>
        <v>1638908.3807143909</v>
      </c>
      <c r="R489" s="132">
        <v>1580668.3807143909</v>
      </c>
      <c r="S489" s="132">
        <v>58240</v>
      </c>
      <c r="T489" s="133">
        <f>SUM(TableC[[#This Row],[State &amp; Local Funding]:[Federal 
Funding]])</f>
        <v>1638908.3807143909</v>
      </c>
      <c r="U489" s="121">
        <f>IFERROR(TableC[[#This Row],[State &amp; Local Funding]]/SUM(TableB[[#This Row],[K-12 Enrollment]:[Pre-K
Enrollment]]),"")</f>
        <v>15806.683807143909</v>
      </c>
      <c r="V489" s="121">
        <f>IFERROR(TableC[[#This Row],[Federal 
Funding]]/SUM(TableB[[#This Row],[K-12 Enrollment]:[Pre-K
Enrollment]]),"")</f>
        <v>582.4</v>
      </c>
      <c r="W489" s="65">
        <f>IFERROR(CentralCostperPupil*SUM(TableB[[#This Row],[K-12 Enrollment]:[Pre-K
Enrollment]]),"")</f>
        <v>667399.95650198369</v>
      </c>
      <c r="X489" s="65">
        <f t="shared" si="26"/>
        <v>2306308.3372163745</v>
      </c>
      <c r="Y489" s="131">
        <f>IFERROR(TableC[[#This Row],[Total School Allocation w/ Central District Costs]]/SUM(TableB[[#This Row],[K-12 Enrollment]:[Pre-K
Enrollment]]),"")</f>
        <v>23063.083372163746</v>
      </c>
    </row>
    <row r="490" spans="1:25" s="3" customFormat="1" ht="15" x14ac:dyDescent="0.3">
      <c r="A490" s="156" t="str">
        <f>IF(ISBLANK(TableB[[#This Row],[BEDS Code]]),"",TableB[[#This Row],[BEDS Code]])</f>
        <v>331600010898</v>
      </c>
      <c r="B490" s="134" t="str">
        <f>IF(ISBLANK(TableB[[#This Row],[School Name]]),"",TableB[[#This Row],[School Name]])</f>
        <v>M.S. 898</v>
      </c>
      <c r="C490" s="156" t="str">
        <f>IF(ISBLANK(TableB[[#This Row],[Local School Code]]),"",TableB[[#This Row],[Local School Code]])</f>
        <v>K898</v>
      </c>
      <c r="D490" s="132">
        <v>373145</v>
      </c>
      <c r="E490" s="132">
        <v>506445</v>
      </c>
      <c r="F490" s="65">
        <f>IFERROR(SUM(TableC[[#This Row],[Classroom Teachers]:[All Other Salaries]])*'Part-A'!$C$92,0)</f>
        <v>535542.7765444105</v>
      </c>
      <c r="G490" s="16">
        <v>0</v>
      </c>
      <c r="H490" s="16">
        <v>111434</v>
      </c>
      <c r="I490" s="133">
        <f t="shared" si="24"/>
        <v>1526566.7765444105</v>
      </c>
      <c r="J490" s="132">
        <v>1265721.9956295434</v>
      </c>
      <c r="K490" s="132">
        <v>0</v>
      </c>
      <c r="L490" s="132">
        <v>0</v>
      </c>
      <c r="M490" s="132">
        <v>0</v>
      </c>
      <c r="N490" s="132">
        <v>260283.78091486695</v>
      </c>
      <c r="O490" s="132">
        <v>561</v>
      </c>
      <c r="P490" s="132">
        <v>0</v>
      </c>
      <c r="Q490" s="133">
        <f t="shared" si="25"/>
        <v>1526566.7765444103</v>
      </c>
      <c r="R490" s="132">
        <v>1474149.7765444103</v>
      </c>
      <c r="S490" s="132">
        <v>52417</v>
      </c>
      <c r="T490" s="133">
        <f>SUM(TableC[[#This Row],[State &amp; Local Funding]:[Federal 
Funding]])</f>
        <v>1526566.7765444103</v>
      </c>
      <c r="U490" s="121">
        <f>IFERROR(TableC[[#This Row],[State &amp; Local Funding]]/SUM(TableB[[#This Row],[K-12 Enrollment]:[Pre-K
Enrollment]]),"")</f>
        <v>16379.441961604558</v>
      </c>
      <c r="V490" s="121">
        <f>IFERROR(TableC[[#This Row],[Federal 
Funding]]/SUM(TableB[[#This Row],[K-12 Enrollment]:[Pre-K
Enrollment]]),"")</f>
        <v>582.41111111111115</v>
      </c>
      <c r="W490" s="65">
        <f>IFERROR(CentralCostperPupil*SUM(TableB[[#This Row],[K-12 Enrollment]:[Pre-K
Enrollment]]),"")</f>
        <v>600659.96085178538</v>
      </c>
      <c r="X490" s="65">
        <f t="shared" si="26"/>
        <v>2127226.7373961955</v>
      </c>
      <c r="Y490" s="131">
        <f>IFERROR(TableC[[#This Row],[Total School Allocation w/ Central District Costs]]/SUM(TableB[[#This Row],[K-12 Enrollment]:[Pre-K
Enrollment]]),"")</f>
        <v>23635.852637735505</v>
      </c>
    </row>
    <row r="491" spans="1:25" s="3" customFormat="1" ht="15" x14ac:dyDescent="0.3">
      <c r="A491" s="156" t="str">
        <f>IF(ISBLANK(TableB[[#This Row],[BEDS Code]]),"",TableB[[#This Row],[BEDS Code]])</f>
        <v>331900010907</v>
      </c>
      <c r="B491" s="134" t="str">
        <f>IF(ISBLANK(TableB[[#This Row],[School Name]]),"",TableB[[#This Row],[School Name]])</f>
        <v>M.S. 907</v>
      </c>
      <c r="C491" s="156" t="str">
        <f>IF(ISBLANK(TableB[[#This Row],[Local School Code]]),"",TableB[[#This Row],[Local School Code]])</f>
        <v>K907</v>
      </c>
      <c r="D491" s="132">
        <v>447774</v>
      </c>
      <c r="E491" s="132">
        <v>427821</v>
      </c>
      <c r="F491" s="65">
        <f>IFERROR(SUM(TableC[[#This Row],[Classroom Teachers]:[All Other Salaries]])*'Part-A'!$C$92,0)</f>
        <v>533110.40078718844</v>
      </c>
      <c r="G491" s="16">
        <v>0</v>
      </c>
      <c r="H491" s="16">
        <v>118513</v>
      </c>
      <c r="I491" s="133">
        <f t="shared" si="24"/>
        <v>1527218.4007871884</v>
      </c>
      <c r="J491" s="132">
        <v>1147009.4491139194</v>
      </c>
      <c r="K491" s="132">
        <v>0</v>
      </c>
      <c r="L491" s="132">
        <v>120067.24039692676</v>
      </c>
      <c r="M491" s="132">
        <v>0</v>
      </c>
      <c r="N491" s="132">
        <v>259580.71127634228</v>
      </c>
      <c r="O491" s="132">
        <v>561</v>
      </c>
      <c r="P491" s="132">
        <v>0</v>
      </c>
      <c r="Q491" s="133">
        <f t="shared" si="25"/>
        <v>1527218.4007871882</v>
      </c>
      <c r="R491" s="132">
        <v>1474800.4007871882</v>
      </c>
      <c r="S491" s="132">
        <v>52418</v>
      </c>
      <c r="T491" s="133">
        <f>SUM(TableC[[#This Row],[State &amp; Local Funding]:[Federal 
Funding]])</f>
        <v>1527218.4007871882</v>
      </c>
      <c r="U491" s="121">
        <f>IFERROR(TableC[[#This Row],[State &amp; Local Funding]]/SUM(TableB[[#This Row],[K-12 Enrollment]:[Pre-K
Enrollment]]),"")</f>
        <v>16386.671119857645</v>
      </c>
      <c r="V491" s="121">
        <f>IFERROR(TableC[[#This Row],[Federal 
Funding]]/SUM(TableB[[#This Row],[K-12 Enrollment]:[Pre-K
Enrollment]]),"")</f>
        <v>582.42222222222222</v>
      </c>
      <c r="W491" s="65">
        <f>IFERROR(CentralCostperPupil*SUM(TableB[[#This Row],[K-12 Enrollment]:[Pre-K
Enrollment]]),"")</f>
        <v>600659.96085178538</v>
      </c>
      <c r="X491" s="65">
        <f t="shared" si="26"/>
        <v>2127878.3616389735</v>
      </c>
      <c r="Y491" s="131">
        <f>IFERROR(TableC[[#This Row],[Total School Allocation w/ Central District Costs]]/SUM(TableB[[#This Row],[K-12 Enrollment]:[Pre-K
Enrollment]]),"")</f>
        <v>23643.092907099704</v>
      </c>
    </row>
    <row r="492" spans="1:25" s="3" customFormat="1" ht="15" x14ac:dyDescent="0.3">
      <c r="A492" s="156" t="str">
        <f>IF(ISBLANK(TableB[[#This Row],[BEDS Code]]),"",TableB[[#This Row],[BEDS Code]])</f>
        <v>(blank)</v>
      </c>
      <c r="B492" s="134" t="str">
        <f>IF(ISBLANK(TableB[[#This Row],[School Name]]),"",TableB[[#This Row],[School Name]])</f>
        <v>South Shore Educational Complex YABC</v>
      </c>
      <c r="C492" s="156" t="str">
        <f>IF(ISBLANK(TableB[[#This Row],[Local School Code]]),"",TableB[[#This Row],[Local School Code]])</f>
        <v>K922</v>
      </c>
      <c r="D492" s="132">
        <v>0</v>
      </c>
      <c r="E492" s="132">
        <v>725058</v>
      </c>
      <c r="F492" s="65">
        <f>IFERROR(SUM(TableC[[#This Row],[Classroom Teachers]:[All Other Salaries]])*'Part-A'!$C$92,0)</f>
        <v>441455.19443801901</v>
      </c>
      <c r="G492" s="16">
        <v>0</v>
      </c>
      <c r="H492" s="16">
        <v>54538</v>
      </c>
      <c r="I492" s="133">
        <f t="shared" si="24"/>
        <v>1221051.1944380191</v>
      </c>
      <c r="J492" s="132">
        <v>955023.36851106852</v>
      </c>
      <c r="K492" s="132">
        <v>0</v>
      </c>
      <c r="L492" s="132">
        <v>28779.198384277235</v>
      </c>
      <c r="M492" s="132">
        <v>0</v>
      </c>
      <c r="N492" s="132">
        <v>219821.07746201742</v>
      </c>
      <c r="O492" s="132">
        <v>1339</v>
      </c>
      <c r="P492" s="132">
        <v>16088.550080655879</v>
      </c>
      <c r="Q492" s="133">
        <f t="shared" si="25"/>
        <v>1221051.1944380191</v>
      </c>
      <c r="R492" s="132">
        <v>1221051.1944380191</v>
      </c>
      <c r="S492" s="132">
        <v>0</v>
      </c>
      <c r="T492" s="133">
        <f>SUM(TableC[[#This Row],[State &amp; Local Funding]:[Federal 
Funding]])</f>
        <v>1221051.1944380191</v>
      </c>
      <c r="U492" s="121">
        <f>IFERROR(TableC[[#This Row],[State &amp; Local Funding]]/SUM(TableB[[#This Row],[K-12 Enrollment]:[Pre-K
Enrollment]]),"")</f>
        <v>5985.5450707746031</v>
      </c>
      <c r="V492" s="121">
        <f>IFERROR(TableC[[#This Row],[Federal 
Funding]]/SUM(TableB[[#This Row],[K-12 Enrollment]:[Pre-K
Enrollment]]),"")</f>
        <v>0</v>
      </c>
      <c r="W492" s="65">
        <f>IFERROR(CentralCostperPupil*SUM(TableB[[#This Row],[K-12 Enrollment]:[Pre-K
Enrollment]]),"")</f>
        <v>1361495.9112640468</v>
      </c>
      <c r="X492" s="65">
        <f t="shared" si="26"/>
        <v>2582547.1057020659</v>
      </c>
      <c r="Y492" s="131">
        <f>IFERROR(TableC[[#This Row],[Total School Allocation w/ Central District Costs]]/SUM(TableB[[#This Row],[K-12 Enrollment]:[Pre-K
Enrollment]]),"")</f>
        <v>12659.54463579444</v>
      </c>
    </row>
    <row r="493" spans="1:25" s="3" customFormat="1" ht="15" x14ac:dyDescent="0.3">
      <c r="A493" s="156" t="str">
        <f>IF(ISBLANK(TableB[[#This Row],[BEDS Code]]),"",TableB[[#This Row],[BEDS Code]])</f>
        <v>(blank)</v>
      </c>
      <c r="B493" s="134" t="str">
        <f>IF(ISBLANK(TableB[[#This Row],[School Name]]),"",TableB[[#This Row],[School Name]])</f>
        <v>Automotive High School YABC</v>
      </c>
      <c r="C493" s="156" t="str">
        <f>IF(ISBLANK(TableB[[#This Row],[Local School Code]]),"",TableB[[#This Row],[Local School Code]])</f>
        <v>K923</v>
      </c>
      <c r="D493" s="132">
        <v>0</v>
      </c>
      <c r="E493" s="132">
        <v>648760</v>
      </c>
      <c r="F493" s="65">
        <f>IFERROR(SUM(TableC[[#This Row],[Classroom Teachers]:[All Other Salaries]])*'Part-A'!$C$92,0)</f>
        <v>395000.77503263083</v>
      </c>
      <c r="G493" s="16">
        <v>0</v>
      </c>
      <c r="H493" s="16">
        <v>126463</v>
      </c>
      <c r="I493" s="133">
        <f t="shared" si="24"/>
        <v>1170223.7750326309</v>
      </c>
      <c r="J493" s="132">
        <v>909649.96758302266</v>
      </c>
      <c r="K493" s="132">
        <v>0</v>
      </c>
      <c r="L493" s="132">
        <v>12063.194850475778</v>
      </c>
      <c r="M493" s="132">
        <v>0</v>
      </c>
      <c r="N493" s="132">
        <v>219821.07746201742</v>
      </c>
      <c r="O493" s="132">
        <v>1339</v>
      </c>
      <c r="P493" s="132">
        <v>27350.535137114995</v>
      </c>
      <c r="Q493" s="133">
        <f t="shared" si="25"/>
        <v>1170223.7750326309</v>
      </c>
      <c r="R493" s="132">
        <v>1170223.7750326309</v>
      </c>
      <c r="S493" s="132">
        <v>0</v>
      </c>
      <c r="T493" s="133">
        <f>SUM(TableC[[#This Row],[State &amp; Local Funding]:[Federal 
Funding]])</f>
        <v>1170223.7750326309</v>
      </c>
      <c r="U493" s="121">
        <f>IFERROR(TableC[[#This Row],[State &amp; Local Funding]]/SUM(TableB[[#This Row],[K-12 Enrollment]:[Pre-K
Enrollment]]),"")</f>
        <v>5793.1870051120341</v>
      </c>
      <c r="V493" s="121">
        <f>IFERROR(TableC[[#This Row],[Federal 
Funding]]/SUM(TableB[[#This Row],[K-12 Enrollment]:[Pre-K
Enrollment]]),"")</f>
        <v>0</v>
      </c>
      <c r="W493" s="65">
        <f>IFERROR(CentralCostperPupil*SUM(TableB[[#This Row],[K-12 Enrollment]:[Pre-K
Enrollment]]),"")</f>
        <v>1348147.9121340071</v>
      </c>
      <c r="X493" s="65">
        <f t="shared" si="26"/>
        <v>2518371.6871666377</v>
      </c>
      <c r="Y493" s="131">
        <f>IFERROR(TableC[[#This Row],[Total School Allocation w/ Central District Costs]]/SUM(TableB[[#This Row],[K-12 Enrollment]:[Pre-K
Enrollment]]),"")</f>
        <v>12467.186570131869</v>
      </c>
    </row>
    <row r="494" spans="1:25" s="3" customFormat="1" ht="15" x14ac:dyDescent="0.3">
      <c r="A494" s="156" t="str">
        <f>IF(ISBLANK(TableB[[#This Row],[BEDS Code]]),"",TableB[[#This Row],[BEDS Code]])</f>
        <v>(blank)</v>
      </c>
      <c r="B494" s="134" t="str">
        <f>IF(ISBLANK(TableB[[#This Row],[School Name]]),"",TableB[[#This Row],[School Name]])</f>
        <v>Boys and Girls YABC</v>
      </c>
      <c r="C494" s="156" t="str">
        <f>IF(ISBLANK(TableB[[#This Row],[Local School Code]]),"",TableB[[#This Row],[Local School Code]])</f>
        <v>K959</v>
      </c>
      <c r="D494" s="132">
        <v>0</v>
      </c>
      <c r="E494" s="132">
        <v>727058</v>
      </c>
      <c r="F494" s="65">
        <f>IFERROR(SUM(TableC[[#This Row],[Classroom Teachers]:[All Other Salaries]])*'Part-A'!$C$92,0)</f>
        <v>442672.90445415018</v>
      </c>
      <c r="G494" s="16">
        <v>0</v>
      </c>
      <c r="H494" s="16">
        <v>55089</v>
      </c>
      <c r="I494" s="133">
        <f t="shared" si="24"/>
        <v>1224819.9044541502</v>
      </c>
      <c r="J494" s="132">
        <v>852990.5554867906</v>
      </c>
      <c r="K494" s="132">
        <v>0</v>
      </c>
      <c r="L494" s="132">
        <v>24127.998555959621</v>
      </c>
      <c r="M494" s="132">
        <v>0</v>
      </c>
      <c r="N494" s="132">
        <v>223058.09373824537</v>
      </c>
      <c r="O494" s="132">
        <v>1339</v>
      </c>
      <c r="P494" s="132">
        <v>123304.25667315473</v>
      </c>
      <c r="Q494" s="133">
        <f t="shared" si="25"/>
        <v>1224819.9044541502</v>
      </c>
      <c r="R494" s="132">
        <v>1224819.9044541502</v>
      </c>
      <c r="S494" s="132">
        <v>0</v>
      </c>
      <c r="T494" s="133">
        <f>SUM(TableC[[#This Row],[State &amp; Local Funding]:[Federal 
Funding]])</f>
        <v>1224819.9044541502</v>
      </c>
      <c r="U494" s="121">
        <f>IFERROR(TableC[[#This Row],[State &amp; Local Funding]]/SUM(TableB[[#This Row],[K-12 Enrollment]:[Pre-K
Enrollment]]),"")</f>
        <v>6379.2703356986995</v>
      </c>
      <c r="V494" s="121">
        <f>IFERROR(TableC[[#This Row],[Federal 
Funding]]/SUM(TableB[[#This Row],[K-12 Enrollment]:[Pre-K
Enrollment]]),"")</f>
        <v>0</v>
      </c>
      <c r="W494" s="65">
        <f>IFERROR(CentralCostperPupil*SUM(TableB[[#This Row],[K-12 Enrollment]:[Pre-K
Enrollment]]),"")</f>
        <v>1281407.9164838088</v>
      </c>
      <c r="X494" s="65">
        <f t="shared" si="26"/>
        <v>2506227.820937959</v>
      </c>
      <c r="Y494" s="131">
        <f>IFERROR(TableC[[#This Row],[Total School Allocation w/ Central District Costs]]/SUM(TableB[[#This Row],[K-12 Enrollment]:[Pre-K
Enrollment]]),"")</f>
        <v>13053.269900718537</v>
      </c>
    </row>
    <row r="495" spans="1:25" s="3" customFormat="1" ht="15" x14ac:dyDescent="0.3">
      <c r="A495" s="156" t="str">
        <f>IF(ISBLANK(TableB[[#This Row],[BEDS Code]]),"",TableB[[#This Row],[BEDS Code]])</f>
        <v>332000010971</v>
      </c>
      <c r="B495" s="134" t="str">
        <f>IF(ISBLANK(TableB[[#This Row],[School Name]]),"",TableB[[#This Row],[School Name]])</f>
        <v>School of Math, Science, and Healthy Living</v>
      </c>
      <c r="C495" s="156" t="str">
        <f>IF(ISBLANK(TableB[[#This Row],[Local School Code]]),"",TableB[[#This Row],[Local School Code]])</f>
        <v>K971</v>
      </c>
      <c r="D495" s="132">
        <v>2386824</v>
      </c>
      <c r="E495" s="132">
        <v>1077371</v>
      </c>
      <c r="F495" s="65">
        <f>IFERROR(SUM(TableC[[#This Row],[Classroom Teachers]:[All Other Salaries]])*'Part-A'!$C$92,0)</f>
        <v>2109192.4746657694</v>
      </c>
      <c r="G495" s="16">
        <v>0</v>
      </c>
      <c r="H495" s="16">
        <v>58485</v>
      </c>
      <c r="I495" s="133">
        <f t="shared" si="24"/>
        <v>5631872.4746657694</v>
      </c>
      <c r="J495" s="132">
        <v>3562311.6195316985</v>
      </c>
      <c r="K495" s="132">
        <v>0</v>
      </c>
      <c r="L495" s="132">
        <v>1707670.8826609764</v>
      </c>
      <c r="M495" s="132">
        <v>0</v>
      </c>
      <c r="N495" s="132">
        <v>253180.68605425738</v>
      </c>
      <c r="O495" s="132">
        <v>2224</v>
      </c>
      <c r="P495" s="132">
        <v>106485.28641883707</v>
      </c>
      <c r="Q495" s="133">
        <f t="shared" si="25"/>
        <v>5631872.4746657703</v>
      </c>
      <c r="R495" s="132">
        <v>5240650.4746657703</v>
      </c>
      <c r="S495" s="132">
        <v>391222</v>
      </c>
      <c r="T495" s="133">
        <f>SUM(TableC[[#This Row],[State &amp; Local Funding]:[Federal 
Funding]])</f>
        <v>5631872.4746657703</v>
      </c>
      <c r="U495" s="121">
        <f>IFERROR(TableC[[#This Row],[State &amp; Local Funding]]/SUM(TableB[[#This Row],[K-12 Enrollment]:[Pre-K
Enrollment]]),"")</f>
        <v>15504.883061141332</v>
      </c>
      <c r="V495" s="121">
        <f>IFERROR(TableC[[#This Row],[Federal 
Funding]]/SUM(TableB[[#This Row],[K-12 Enrollment]:[Pre-K
Enrollment]]),"")</f>
        <v>1157.4615384615386</v>
      </c>
      <c r="W495" s="65">
        <f>IFERROR(CentralCostperPupil*SUM(TableB[[#This Row],[K-12 Enrollment]:[Pre-K
Enrollment]]),"")</f>
        <v>2255811.8529767049</v>
      </c>
      <c r="X495" s="65">
        <f t="shared" si="26"/>
        <v>7887684.3276424753</v>
      </c>
      <c r="Y495" s="131">
        <f>IFERROR(TableC[[#This Row],[Total School Allocation w/ Central District Costs]]/SUM(TableB[[#This Row],[K-12 Enrollment]:[Pre-K
Enrollment]]),"")</f>
        <v>23336.344164622707</v>
      </c>
    </row>
    <row r="496" spans="1:25" s="3" customFormat="1" ht="15" x14ac:dyDescent="0.3">
      <c r="A496" s="156" t="str">
        <f>IF(ISBLANK(TableB[[#This Row],[BEDS Code]]),"",TableB[[#This Row],[BEDS Code]])</f>
        <v>(blank)</v>
      </c>
      <c r="B496" s="134" t="str">
        <f>IF(ISBLANK(TableB[[#This Row],[School Name]]),"",TableB[[#This Row],[School Name]])</f>
        <v>Pre-K Center District 13</v>
      </c>
      <c r="C496" s="156" t="str">
        <f>IF(ISBLANK(TableB[[#This Row],[Local School Code]]),"",TableB[[#This Row],[Local School Code]])</f>
        <v>KP13</v>
      </c>
      <c r="D496" s="132">
        <v>551719</v>
      </c>
      <c r="E496" s="132">
        <v>401680</v>
      </c>
      <c r="F496" s="65">
        <f>IFERROR(SUM(TableC[[#This Row],[Classroom Teachers]:[All Other Salaries]])*'Part-A'!$C$92,0)</f>
        <v>580481.75583472347</v>
      </c>
      <c r="G496" s="16">
        <v>0</v>
      </c>
      <c r="H496" s="16">
        <v>25025</v>
      </c>
      <c r="I496" s="133">
        <f t="shared" si="24"/>
        <v>1558905.7558347234</v>
      </c>
      <c r="J496" s="132">
        <v>0</v>
      </c>
      <c r="K496" s="132">
        <v>1433187.5497190198</v>
      </c>
      <c r="L496" s="132">
        <v>0</v>
      </c>
      <c r="M496" s="132">
        <v>125718.20611570349</v>
      </c>
      <c r="N496" s="132">
        <v>0</v>
      </c>
      <c r="O496" s="132">
        <v>0</v>
      </c>
      <c r="P496" s="132">
        <v>0</v>
      </c>
      <c r="Q496" s="133">
        <f t="shared" si="25"/>
        <v>1558905.7558347234</v>
      </c>
      <c r="R496" s="132">
        <v>1558905.7558347234</v>
      </c>
      <c r="S496" s="132">
        <v>0</v>
      </c>
      <c r="T496" s="133">
        <f>SUM(TableC[[#This Row],[State &amp; Local Funding]:[Federal 
Funding]])</f>
        <v>1558905.7558347234</v>
      </c>
      <c r="U496" s="121">
        <f>IFERROR(TableC[[#This Row],[State &amp; Local Funding]]/SUM(TableB[[#This Row],[K-12 Enrollment]:[Pre-K
Enrollment]]),"")</f>
        <v>25143.641223140698</v>
      </c>
      <c r="V496" s="121">
        <f>IFERROR(TableC[[#This Row],[Federal 
Funding]]/SUM(TableB[[#This Row],[K-12 Enrollment]:[Pre-K
Enrollment]]),"")</f>
        <v>0</v>
      </c>
      <c r="W496" s="65">
        <f>IFERROR(CentralCostperPupil*SUM(TableB[[#This Row],[K-12 Enrollment]:[Pre-K
Enrollment]]),"")</f>
        <v>413787.97303122992</v>
      </c>
      <c r="X496" s="65">
        <f t="shared" si="26"/>
        <v>1972693.7288659532</v>
      </c>
      <c r="Y496" s="131">
        <f>IFERROR(TableC[[#This Row],[Total School Allocation w/ Central District Costs]]/SUM(TableB[[#This Row],[K-12 Enrollment]:[Pre-K
Enrollment]]),"")</f>
        <v>31817.640788160534</v>
      </c>
    </row>
    <row r="497" spans="1:25" s="3" customFormat="1" ht="15" x14ac:dyDescent="0.3">
      <c r="A497" s="156" t="str">
        <f>IF(ISBLANK(TableB[[#This Row],[BEDS Code]]),"",TableB[[#This Row],[BEDS Code]])</f>
        <v>(blank)</v>
      </c>
      <c r="B497" s="134" t="str">
        <f>IF(ISBLANK(TableB[[#This Row],[School Name]]),"",TableB[[#This Row],[School Name]])</f>
        <v>Pre-K Center District 15</v>
      </c>
      <c r="C497" s="156" t="str">
        <f>IF(ISBLANK(TableB[[#This Row],[Local School Code]]),"",TableB[[#This Row],[Local School Code]])</f>
        <v>KP15</v>
      </c>
      <c r="D497" s="132">
        <v>1655157</v>
      </c>
      <c r="E497" s="132">
        <v>810309</v>
      </c>
      <c r="F497" s="65">
        <f>IFERROR(SUM(TableC[[#This Row],[Classroom Teachers]:[All Other Salaries]])*'Part-A'!$C$92,0)</f>
        <v>1501111.3213154327</v>
      </c>
      <c r="G497" s="16">
        <v>0</v>
      </c>
      <c r="H497" s="16">
        <v>72871</v>
      </c>
      <c r="I497" s="133">
        <f t="shared" si="24"/>
        <v>4039448.3213154329</v>
      </c>
      <c r="J497" s="132">
        <v>0</v>
      </c>
      <c r="K497" s="132">
        <v>3780034.2089373777</v>
      </c>
      <c r="L497" s="132">
        <v>0</v>
      </c>
      <c r="M497" s="132">
        <v>259414.11237805535</v>
      </c>
      <c r="N497" s="132">
        <v>0</v>
      </c>
      <c r="O497" s="132">
        <v>0</v>
      </c>
      <c r="P497" s="132">
        <v>0</v>
      </c>
      <c r="Q497" s="133">
        <f t="shared" si="25"/>
        <v>4039448.3213154329</v>
      </c>
      <c r="R497" s="132">
        <v>4039448.3213154329</v>
      </c>
      <c r="S497" s="132">
        <v>0</v>
      </c>
      <c r="T497" s="133">
        <f>SUM(TableC[[#This Row],[State &amp; Local Funding]:[Federal 
Funding]])</f>
        <v>4039448.3213154329</v>
      </c>
      <c r="U497" s="121">
        <f>IFERROR(TableC[[#This Row],[State &amp; Local Funding]]/SUM(TableB[[#This Row],[K-12 Enrollment]:[Pre-K
Enrollment]]),"")</f>
        <v>37059.158911150764</v>
      </c>
      <c r="V497" s="121">
        <f>IFERROR(TableC[[#This Row],[Federal 
Funding]]/SUM(TableB[[#This Row],[K-12 Enrollment]:[Pre-K
Enrollment]]),"")</f>
        <v>0</v>
      </c>
      <c r="W497" s="65">
        <f>IFERROR(CentralCostperPupil*SUM(TableB[[#This Row],[K-12 Enrollment]:[Pre-K
Enrollment]]),"")</f>
        <v>727465.95258716226</v>
      </c>
      <c r="X497" s="65">
        <f t="shared" si="26"/>
        <v>4766914.273902595</v>
      </c>
      <c r="Y497" s="131">
        <f>IFERROR(TableC[[#This Row],[Total School Allocation w/ Central District Costs]]/SUM(TableB[[#This Row],[K-12 Enrollment]:[Pre-K
Enrollment]]),"")</f>
        <v>43733.158476170596</v>
      </c>
    </row>
    <row r="498" spans="1:25" s="3" customFormat="1" ht="15" x14ac:dyDescent="0.3">
      <c r="A498" s="156" t="str">
        <f>IF(ISBLANK(TableB[[#This Row],[BEDS Code]]),"",TableB[[#This Row],[BEDS Code]])</f>
        <v>(blank)</v>
      </c>
      <c r="B498" s="134" t="str">
        <f>IF(ISBLANK(TableB[[#This Row],[School Name]]),"",TableB[[#This Row],[School Name]])</f>
        <v>Pre-K Center District 20</v>
      </c>
      <c r="C498" s="156" t="str">
        <f>IF(ISBLANK(TableB[[#This Row],[Local School Code]]),"",TableB[[#This Row],[Local School Code]])</f>
        <v>KP20</v>
      </c>
      <c r="D498" s="132">
        <v>8906320</v>
      </c>
      <c r="E498" s="132">
        <v>5618784</v>
      </c>
      <c r="F498" s="65">
        <f>IFERROR(SUM(TableC[[#This Row],[Classroom Teachers]:[All Other Salaries]])*'Part-A'!$C$92,0)</f>
        <v>8843682.3130735029</v>
      </c>
      <c r="G498" s="16">
        <v>0</v>
      </c>
      <c r="H498" s="16">
        <v>187193</v>
      </c>
      <c r="I498" s="133">
        <f t="shared" si="24"/>
        <v>23555979.313073501</v>
      </c>
      <c r="J498" s="132">
        <v>0</v>
      </c>
      <c r="K498" s="132">
        <v>22430367.790728547</v>
      </c>
      <c r="L498" s="132">
        <v>0</v>
      </c>
      <c r="M498" s="132">
        <v>1125611.5223449543</v>
      </c>
      <c r="N498" s="132">
        <v>0</v>
      </c>
      <c r="O498" s="132">
        <v>0</v>
      </c>
      <c r="P498" s="132">
        <v>0</v>
      </c>
      <c r="Q498" s="133">
        <f t="shared" si="25"/>
        <v>23555979.313073501</v>
      </c>
      <c r="R498" s="132">
        <v>23555979.313073501</v>
      </c>
      <c r="S498" s="132">
        <v>0</v>
      </c>
      <c r="T498" s="133">
        <f>SUM(TableC[[#This Row],[State &amp; Local Funding]:[Federal 
Funding]])</f>
        <v>23555979.313073501</v>
      </c>
      <c r="U498" s="121">
        <f>IFERROR(TableC[[#This Row],[State &amp; Local Funding]]/SUM(TableB[[#This Row],[K-12 Enrollment]:[Pre-K
Enrollment]]),"")</f>
        <v>20465.664042635533</v>
      </c>
      <c r="V498" s="121">
        <f>IFERROR(TableC[[#This Row],[Federal 
Funding]]/SUM(TableB[[#This Row],[K-12 Enrollment]:[Pre-K
Enrollment]]),"")</f>
        <v>0</v>
      </c>
      <c r="W498" s="65">
        <f>IFERROR(CentralCostperPupil*SUM(TableB[[#This Row],[K-12 Enrollment]:[Pre-K
Enrollment]]),"")</f>
        <v>7681773.4993378324</v>
      </c>
      <c r="X498" s="65">
        <f t="shared" si="26"/>
        <v>31237752.812411334</v>
      </c>
      <c r="Y498" s="131">
        <f>IFERROR(TableC[[#This Row],[Total School Allocation w/ Central District Costs]]/SUM(TableB[[#This Row],[K-12 Enrollment]:[Pre-K
Enrollment]]),"")</f>
        <v>27139.663607655373</v>
      </c>
    </row>
    <row r="499" spans="1:25" s="3" customFormat="1" ht="15" x14ac:dyDescent="0.3">
      <c r="A499" s="156" t="str">
        <f>IF(ISBLANK(TableB[[#This Row],[BEDS Code]]),"",TableB[[#This Row],[BEDS Code]])</f>
        <v>(blank)</v>
      </c>
      <c r="B499" s="134" t="str">
        <f>IF(ISBLANK(TableB[[#This Row],[School Name]]),"",TableB[[#This Row],[School Name]])</f>
        <v>Pre-K Center District 21</v>
      </c>
      <c r="C499" s="156" t="str">
        <f>IF(ISBLANK(TableB[[#This Row],[Local School Code]]),"",TableB[[#This Row],[Local School Code]])</f>
        <v>KP21</v>
      </c>
      <c r="D499" s="132">
        <v>2364510</v>
      </c>
      <c r="E499" s="132">
        <v>1612382</v>
      </c>
      <c r="F499" s="65">
        <f>IFERROR(SUM(TableC[[#This Row],[Classroom Teachers]:[All Other Salaries]])*'Part-A'!$C$92,0)</f>
        <v>2421350.6107359719</v>
      </c>
      <c r="G499" s="16">
        <v>0</v>
      </c>
      <c r="H499" s="16">
        <v>1122</v>
      </c>
      <c r="I499" s="133">
        <f t="shared" si="24"/>
        <v>6399364.6107359715</v>
      </c>
      <c r="J499" s="132">
        <v>0</v>
      </c>
      <c r="K499" s="132">
        <v>5691349.8027396509</v>
      </c>
      <c r="L499" s="132">
        <v>0</v>
      </c>
      <c r="M499" s="132">
        <v>708014.80799632019</v>
      </c>
      <c r="N499" s="132">
        <v>0</v>
      </c>
      <c r="O499" s="132">
        <v>0</v>
      </c>
      <c r="P499" s="132">
        <v>0</v>
      </c>
      <c r="Q499" s="133">
        <f t="shared" si="25"/>
        <v>6399364.6107359715</v>
      </c>
      <c r="R499" s="132">
        <v>6399364.6107359715</v>
      </c>
      <c r="S499" s="132">
        <v>0</v>
      </c>
      <c r="T499" s="133">
        <f>SUM(TableC[[#This Row],[State &amp; Local Funding]:[Federal 
Funding]])</f>
        <v>6399364.6107359715</v>
      </c>
      <c r="U499" s="121">
        <f>IFERROR(TableC[[#This Row],[State &amp; Local Funding]]/SUM(TableB[[#This Row],[K-12 Enrollment]:[Pre-K
Enrollment]]),"")</f>
        <v>27231.338769089241</v>
      </c>
      <c r="V499" s="121">
        <f>IFERROR(TableC[[#This Row],[Federal 
Funding]]/SUM(TableB[[#This Row],[K-12 Enrollment]:[Pre-K
Enrollment]]),"")</f>
        <v>0</v>
      </c>
      <c r="W499" s="65">
        <f>IFERROR(CentralCostperPupil*SUM(TableB[[#This Row],[K-12 Enrollment]:[Pre-K
Enrollment]]),"")</f>
        <v>1568389.8977796617</v>
      </c>
      <c r="X499" s="65">
        <f t="shared" si="26"/>
        <v>7967754.5085156336</v>
      </c>
      <c r="Y499" s="131">
        <f>IFERROR(TableC[[#This Row],[Total School Allocation w/ Central District Costs]]/SUM(TableB[[#This Row],[K-12 Enrollment]:[Pre-K
Enrollment]]),"")</f>
        <v>33905.338334109081</v>
      </c>
    </row>
    <row r="500" spans="1:25" s="3" customFormat="1" ht="15" x14ac:dyDescent="0.3">
      <c r="A500" s="156" t="str">
        <f>IF(ISBLANK(TableB[[#This Row],[BEDS Code]]),"",TableB[[#This Row],[BEDS Code]])</f>
        <v>(blank)</v>
      </c>
      <c r="B500" s="134" t="str">
        <f>IF(ISBLANK(TableB[[#This Row],[School Name]]),"",TableB[[#This Row],[School Name]])</f>
        <v>Pre-K Center District 22</v>
      </c>
      <c r="C500" s="156" t="str">
        <f>IF(ISBLANK(TableB[[#This Row],[Local School Code]]),"",TableB[[#This Row],[Local School Code]])</f>
        <v>KP22</v>
      </c>
      <c r="D500" s="132">
        <v>2285693</v>
      </c>
      <c r="E500" s="132">
        <v>2245652</v>
      </c>
      <c r="F500" s="65">
        <f>IFERROR(SUM(TableC[[#This Row],[Classroom Teachers]:[All Other Salaries]])*'Part-A'!$C$92,0)</f>
        <v>2758932.0965229613</v>
      </c>
      <c r="G500" s="16">
        <v>0</v>
      </c>
      <c r="H500" s="16">
        <v>14939</v>
      </c>
      <c r="I500" s="133">
        <f t="shared" si="24"/>
        <v>7305216.0965229608</v>
      </c>
      <c r="J500" s="132">
        <v>0</v>
      </c>
      <c r="K500" s="132">
        <v>6800068.1749548838</v>
      </c>
      <c r="L500" s="132">
        <v>0</v>
      </c>
      <c r="M500" s="132">
        <v>505147.92156807712</v>
      </c>
      <c r="N500" s="132">
        <v>0</v>
      </c>
      <c r="O500" s="132">
        <v>0</v>
      </c>
      <c r="P500" s="132">
        <v>0</v>
      </c>
      <c r="Q500" s="133">
        <f t="shared" si="25"/>
        <v>7305216.0965229608</v>
      </c>
      <c r="R500" s="132">
        <v>7305216.0965229608</v>
      </c>
      <c r="S500" s="132">
        <v>0</v>
      </c>
      <c r="T500" s="133">
        <f>SUM(TableC[[#This Row],[State &amp; Local Funding]:[Federal 
Funding]])</f>
        <v>7305216.0965229608</v>
      </c>
      <c r="U500" s="121">
        <f>IFERROR(TableC[[#This Row],[State &amp; Local Funding]]/SUM(TableB[[#This Row],[K-12 Enrollment]:[Pre-K
Enrollment]]),"")</f>
        <v>38857.532428313621</v>
      </c>
      <c r="V500" s="121">
        <f>IFERROR(TableC[[#This Row],[Federal 
Funding]]/SUM(TableB[[#This Row],[K-12 Enrollment]:[Pre-K
Enrollment]]),"")</f>
        <v>0</v>
      </c>
      <c r="W500" s="65">
        <f>IFERROR(CentralCostperPupil*SUM(TableB[[#This Row],[K-12 Enrollment]:[Pre-K
Enrollment]]),"")</f>
        <v>1254711.9182237294</v>
      </c>
      <c r="X500" s="65">
        <f t="shared" si="26"/>
        <v>8559928.0147466902</v>
      </c>
      <c r="Y500" s="131">
        <f>IFERROR(TableC[[#This Row],[Total School Allocation w/ Central District Costs]]/SUM(TableB[[#This Row],[K-12 Enrollment]:[Pre-K
Enrollment]]),"")</f>
        <v>45531.531993333461</v>
      </c>
    </row>
    <row r="501" spans="1:25" s="3" customFormat="1" ht="15" x14ac:dyDescent="0.3">
      <c r="A501" s="156" t="str">
        <f>IF(ISBLANK(TableB[[#This Row],[BEDS Code]]),"",TableB[[#This Row],[BEDS Code]])</f>
        <v>310200010001</v>
      </c>
      <c r="B501" s="134" t="str">
        <f>IF(ISBLANK(TableB[[#This Row],[School Name]]),"",TableB[[#This Row],[School Name]])</f>
        <v>P.S. 001 Alfred E. Smith</v>
      </c>
      <c r="C501" s="156" t="str">
        <f>IF(ISBLANK(TableB[[#This Row],[Local School Code]]),"",TableB[[#This Row],[Local School Code]])</f>
        <v>M001</v>
      </c>
      <c r="D501" s="132">
        <v>2752421</v>
      </c>
      <c r="E501" s="132">
        <v>1458635</v>
      </c>
      <c r="F501" s="65">
        <f>IFERROR(SUM(TableC[[#This Row],[Classroom Teachers]:[All Other Salaries]])*'Part-A'!$C$92,0)</f>
        <v>2563922.5348446425</v>
      </c>
      <c r="G501" s="16">
        <v>0</v>
      </c>
      <c r="H501" s="16">
        <v>60806</v>
      </c>
      <c r="I501" s="133">
        <f t="shared" si="24"/>
        <v>6835784.5348446425</v>
      </c>
      <c r="J501" s="132">
        <v>3712163.7979418151</v>
      </c>
      <c r="K501" s="132">
        <v>671825.939475558</v>
      </c>
      <c r="L501" s="132">
        <v>1976582.4825292146</v>
      </c>
      <c r="M501" s="132">
        <v>98315.991142764571</v>
      </c>
      <c r="N501" s="132">
        <v>269525.04408119567</v>
      </c>
      <c r="O501" s="132">
        <v>1832</v>
      </c>
      <c r="P501" s="132">
        <v>105539.27967409451</v>
      </c>
      <c r="Q501" s="133">
        <f t="shared" si="25"/>
        <v>6835784.5348446416</v>
      </c>
      <c r="R501" s="132">
        <v>6490403.5348446416</v>
      </c>
      <c r="S501" s="132">
        <v>345381</v>
      </c>
      <c r="T501" s="133">
        <f>SUM(TableC[[#This Row],[State &amp; Local Funding]:[Federal 
Funding]])</f>
        <v>6835784.5348446416</v>
      </c>
      <c r="U501" s="121">
        <f>IFERROR(TableC[[#This Row],[State &amp; Local Funding]]/SUM(TableB[[#This Row],[K-12 Enrollment]:[Pre-K
Enrollment]]),"")</f>
        <v>19787.81565501415</v>
      </c>
      <c r="V501" s="121">
        <f>IFERROR(TableC[[#This Row],[Federal 
Funding]]/SUM(TableB[[#This Row],[K-12 Enrollment]:[Pre-K
Enrollment]]),"")</f>
        <v>1052.9908536585365</v>
      </c>
      <c r="W501" s="65">
        <f>IFERROR(CentralCostperPupil*SUM(TableB[[#This Row],[K-12 Enrollment]:[Pre-K
Enrollment]]),"")</f>
        <v>2189071.8573265066</v>
      </c>
      <c r="X501" s="65">
        <f t="shared" si="26"/>
        <v>9024856.3921711482</v>
      </c>
      <c r="Y501" s="131">
        <f>IFERROR(TableC[[#This Row],[Total School Allocation w/ Central District Costs]]/SUM(TableB[[#This Row],[K-12 Enrollment]:[Pre-K
Enrollment]]),"")</f>
        <v>27514.806073692525</v>
      </c>
    </row>
    <row r="502" spans="1:25" s="3" customFormat="1" ht="15" x14ac:dyDescent="0.3">
      <c r="A502" s="156" t="str">
        <f>IF(ISBLANK(TableB[[#This Row],[BEDS Code]]),"",TableB[[#This Row],[BEDS Code]])</f>
        <v>310200010002</v>
      </c>
      <c r="B502" s="134" t="str">
        <f>IF(ISBLANK(TableB[[#This Row],[School Name]]),"",TableB[[#This Row],[School Name]])</f>
        <v>P.S. 002 Meyer London</v>
      </c>
      <c r="C502" s="156" t="str">
        <f>IF(ISBLANK(TableB[[#This Row],[Local School Code]]),"",TableB[[#This Row],[Local School Code]])</f>
        <v>M002</v>
      </c>
      <c r="D502" s="132">
        <v>4084563</v>
      </c>
      <c r="E502" s="132">
        <v>2147331</v>
      </c>
      <c r="F502" s="65">
        <f>IFERROR(SUM(TableC[[#This Row],[Classroom Teachers]:[All Other Salaries]])*'Part-A'!$C$92,0)</f>
        <v>3794319.8716338887</v>
      </c>
      <c r="G502" s="16">
        <v>0</v>
      </c>
      <c r="H502" s="16">
        <v>138608</v>
      </c>
      <c r="I502" s="133">
        <f t="shared" si="24"/>
        <v>10164821.871633889</v>
      </c>
      <c r="J502" s="132">
        <v>6110929.6776276622</v>
      </c>
      <c r="K502" s="132">
        <v>502476.06028865429</v>
      </c>
      <c r="L502" s="132">
        <v>3005531.3943471559</v>
      </c>
      <c r="M502" s="132">
        <v>53836.720745212959</v>
      </c>
      <c r="N502" s="132">
        <v>440821.44564494689</v>
      </c>
      <c r="O502" s="132">
        <v>3302</v>
      </c>
      <c r="P502" s="132">
        <v>47924.572980257733</v>
      </c>
      <c r="Q502" s="133">
        <f t="shared" si="25"/>
        <v>10164821.871633891</v>
      </c>
      <c r="R502" s="132">
        <v>9349613.871633891</v>
      </c>
      <c r="S502" s="132">
        <v>815208</v>
      </c>
      <c r="T502" s="133">
        <f>SUM(TableC[[#This Row],[State &amp; Local Funding]:[Federal 
Funding]])</f>
        <v>10164821.871633891</v>
      </c>
      <c r="U502" s="121">
        <f>IFERROR(TableC[[#This Row],[State &amp; Local Funding]]/SUM(TableB[[#This Row],[K-12 Enrollment]:[Pre-K
Enrollment]]),"")</f>
        <v>19119.864768167467</v>
      </c>
      <c r="V502" s="121">
        <f>IFERROR(TableC[[#This Row],[Federal 
Funding]]/SUM(TableB[[#This Row],[K-12 Enrollment]:[Pre-K
Enrollment]]),"")</f>
        <v>1667.0920245398772</v>
      </c>
      <c r="W502" s="65">
        <f>IFERROR(CentralCostperPupil*SUM(TableB[[#This Row],[K-12 Enrollment]:[Pre-K
Enrollment]]),"")</f>
        <v>3263585.7872947003</v>
      </c>
      <c r="X502" s="65">
        <f t="shared" si="26"/>
        <v>13428407.658928592</v>
      </c>
      <c r="Y502" s="131">
        <f>IFERROR(TableC[[#This Row],[Total School Allocation w/ Central District Costs]]/SUM(TableB[[#This Row],[K-12 Enrollment]:[Pre-K
Enrollment]]),"")</f>
        <v>27460.95635772718</v>
      </c>
    </row>
    <row r="503" spans="1:25" s="3" customFormat="1" ht="15" x14ac:dyDescent="0.3">
      <c r="A503" s="156" t="str">
        <f>IF(ISBLANK(TableB[[#This Row],[BEDS Code]]),"",TableB[[#This Row],[BEDS Code]])</f>
        <v>310200010003</v>
      </c>
      <c r="B503" s="134" t="str">
        <f>IF(ISBLANK(TableB[[#This Row],[School Name]]),"",TableB[[#This Row],[School Name]])</f>
        <v>P.S. 003 Charrette School</v>
      </c>
      <c r="C503" s="156" t="str">
        <f>IF(ISBLANK(TableB[[#This Row],[Local School Code]]),"",TableB[[#This Row],[Local School Code]])</f>
        <v>M003</v>
      </c>
      <c r="D503" s="132">
        <v>4434059</v>
      </c>
      <c r="E503" s="132">
        <v>2164998</v>
      </c>
      <c r="F503" s="65">
        <f>IFERROR(SUM(TableC[[#This Row],[Classroom Teachers]:[All Other Salaries]])*'Part-A'!$C$92,0)</f>
        <v>4017868.9029602744</v>
      </c>
      <c r="G503" s="16">
        <v>0</v>
      </c>
      <c r="H503" s="16">
        <v>67440</v>
      </c>
      <c r="I503" s="133">
        <f t="shared" si="24"/>
        <v>10684365.902960274</v>
      </c>
      <c r="J503" s="132">
        <v>5303955.202127886</v>
      </c>
      <c r="K503" s="132">
        <v>709661.97497853765</v>
      </c>
      <c r="L503" s="132">
        <v>3980540.3046088591</v>
      </c>
      <c r="M503" s="132">
        <v>15770.266110634169</v>
      </c>
      <c r="N503" s="132">
        <v>523770.79215079249</v>
      </c>
      <c r="O503" s="132">
        <v>4342</v>
      </c>
      <c r="P503" s="132">
        <v>146325.36298356522</v>
      </c>
      <c r="Q503" s="133">
        <f t="shared" si="25"/>
        <v>10684365.902960274</v>
      </c>
      <c r="R503" s="132">
        <v>10361289.902960274</v>
      </c>
      <c r="S503" s="132">
        <v>323076</v>
      </c>
      <c r="T503" s="133">
        <f>SUM(TableC[[#This Row],[State &amp; Local Funding]:[Federal 
Funding]])</f>
        <v>10684365.902960274</v>
      </c>
      <c r="U503" s="121">
        <f>IFERROR(TableC[[#This Row],[State &amp; Local Funding]]/SUM(TableB[[#This Row],[K-12 Enrollment]:[Pre-K
Enrollment]]),"")</f>
        <v>14193.547812274348</v>
      </c>
      <c r="V503" s="121">
        <f>IFERROR(TableC[[#This Row],[Federal 
Funding]]/SUM(TableB[[#This Row],[K-12 Enrollment]:[Pre-K
Enrollment]]),"")</f>
        <v>442.56986301369864</v>
      </c>
      <c r="W503" s="65">
        <f>IFERROR(CentralCostperPupil*SUM(TableB[[#This Row],[K-12 Enrollment]:[Pre-K
Enrollment]]),"")</f>
        <v>4872019.6824644813</v>
      </c>
      <c r="X503" s="65">
        <f t="shared" si="26"/>
        <v>15556385.585424755</v>
      </c>
      <c r="Y503" s="131">
        <f>IFERROR(TableC[[#This Row],[Total School Allocation w/ Central District Costs]]/SUM(TableB[[#This Row],[K-12 Enrollment]:[Pre-K
Enrollment]]),"")</f>
        <v>21310.117240307882</v>
      </c>
    </row>
    <row r="504" spans="1:25" s="3" customFormat="1" ht="15" x14ac:dyDescent="0.3">
      <c r="A504" s="156" t="str">
        <f>IF(ISBLANK(TableB[[#This Row],[BEDS Code]]),"",TableB[[#This Row],[BEDS Code]])</f>
        <v>310600010004</v>
      </c>
      <c r="B504" s="134" t="str">
        <f>IF(ISBLANK(TableB[[#This Row],[School Name]]),"",TableB[[#This Row],[School Name]])</f>
        <v>P.S. 004 Duke Ellington</v>
      </c>
      <c r="C504" s="156" t="str">
        <f>IF(ISBLANK(TableB[[#This Row],[Local School Code]]),"",TableB[[#This Row],[Local School Code]])</f>
        <v>M004</v>
      </c>
      <c r="D504" s="132">
        <v>3824989</v>
      </c>
      <c r="E504" s="132">
        <v>2271277</v>
      </c>
      <c r="F504" s="65">
        <f>IFERROR(SUM(TableC[[#This Row],[Classroom Teachers]:[All Other Salaries]])*'Part-A'!$C$92,0)</f>
        <v>3711742.0845999694</v>
      </c>
      <c r="G504" s="16">
        <v>0</v>
      </c>
      <c r="H504" s="16">
        <v>113003</v>
      </c>
      <c r="I504" s="133">
        <f t="shared" si="24"/>
        <v>9921011.0845999699</v>
      </c>
      <c r="J504" s="132">
        <v>5142102.9796445146</v>
      </c>
      <c r="K504" s="132">
        <v>459896.54581951548</v>
      </c>
      <c r="L504" s="132">
        <v>3562932.5249058683</v>
      </c>
      <c r="M504" s="132">
        <v>51099.616202168392</v>
      </c>
      <c r="N504" s="132">
        <v>634532.41518106789</v>
      </c>
      <c r="O504" s="132">
        <v>3258</v>
      </c>
      <c r="P504" s="132">
        <v>67189.002846835079</v>
      </c>
      <c r="Q504" s="133">
        <f t="shared" si="25"/>
        <v>9921011.0845999699</v>
      </c>
      <c r="R504" s="132">
        <v>9146780.0845999699</v>
      </c>
      <c r="S504" s="132">
        <v>774231</v>
      </c>
      <c r="T504" s="133">
        <f>SUM(TableC[[#This Row],[State &amp; Local Funding]:[Federal 
Funding]])</f>
        <v>9921011.0845999699</v>
      </c>
      <c r="U504" s="121">
        <f>IFERROR(TableC[[#This Row],[State &amp; Local Funding]]/SUM(TableB[[#This Row],[K-12 Enrollment]:[Pre-K
Enrollment]]),"")</f>
        <v>19297.004397890232</v>
      </c>
      <c r="V504" s="121">
        <f>IFERROR(TableC[[#This Row],[Federal 
Funding]]/SUM(TableB[[#This Row],[K-12 Enrollment]:[Pre-K
Enrollment]]),"")</f>
        <v>1633.3987341772151</v>
      </c>
      <c r="W504" s="65">
        <f>IFERROR(CentralCostperPupil*SUM(TableB[[#This Row],[K-12 Enrollment]:[Pre-K
Enrollment]]),"")</f>
        <v>3163475.7938194028</v>
      </c>
      <c r="X504" s="65">
        <f t="shared" si="26"/>
        <v>13084486.878419373</v>
      </c>
      <c r="Y504" s="131">
        <f>IFERROR(TableC[[#This Row],[Total School Allocation w/ Central District Costs]]/SUM(TableB[[#This Row],[K-12 Enrollment]:[Pre-K
Enrollment]]),"")</f>
        <v>27604.402697087284</v>
      </c>
    </row>
    <row r="505" spans="1:25" s="3" customFormat="1" ht="15" x14ac:dyDescent="0.3">
      <c r="A505" s="156" t="str">
        <f>IF(ISBLANK(TableB[[#This Row],[BEDS Code]]),"",TableB[[#This Row],[BEDS Code]])</f>
        <v>310600010005</v>
      </c>
      <c r="B505" s="134" t="str">
        <f>IF(ISBLANK(TableB[[#This Row],[School Name]]),"",TableB[[#This Row],[School Name]])</f>
        <v>P.S. 005 Ellen Lurie</v>
      </c>
      <c r="C505" s="156" t="str">
        <f>IF(ISBLANK(TableB[[#This Row],[Local School Code]]),"",TableB[[#This Row],[Local School Code]])</f>
        <v>M005</v>
      </c>
      <c r="D505" s="132">
        <v>4566324</v>
      </c>
      <c r="E505" s="132">
        <v>2134693</v>
      </c>
      <c r="F505" s="65">
        <f>IFERROR(SUM(TableC[[#This Row],[Classroom Teachers]:[All Other Salaries]])*'Part-A'!$C$92,0)</f>
        <v>4079947.7595826415</v>
      </c>
      <c r="G505" s="16">
        <v>0</v>
      </c>
      <c r="H505" s="16">
        <v>225760</v>
      </c>
      <c r="I505" s="133">
        <f t="shared" si="24"/>
        <v>11006724.759582642</v>
      </c>
      <c r="J505" s="132">
        <v>6025452.8489602702</v>
      </c>
      <c r="K505" s="132">
        <v>675130.6932371431</v>
      </c>
      <c r="L505" s="132">
        <v>3502386.9858149942</v>
      </c>
      <c r="M505" s="132">
        <v>64298.161260680296</v>
      </c>
      <c r="N505" s="132">
        <v>640276.02755986201</v>
      </c>
      <c r="O505" s="132">
        <v>3495</v>
      </c>
      <c r="P505" s="132">
        <v>95685.042749692773</v>
      </c>
      <c r="Q505" s="133">
        <f t="shared" si="25"/>
        <v>11006724.759582644</v>
      </c>
      <c r="R505" s="132">
        <v>10248169.759582644</v>
      </c>
      <c r="S505" s="132">
        <v>758555</v>
      </c>
      <c r="T505" s="133">
        <f>SUM(TableC[[#This Row],[State &amp; Local Funding]:[Federal 
Funding]])</f>
        <v>11006724.759582644</v>
      </c>
      <c r="U505" s="121">
        <f>IFERROR(TableC[[#This Row],[State &amp; Local Funding]]/SUM(TableB[[#This Row],[K-12 Enrollment]:[Pre-K
Enrollment]]),"")</f>
        <v>17822.903929708948</v>
      </c>
      <c r="V505" s="121">
        <f>IFERROR(TableC[[#This Row],[Federal 
Funding]]/SUM(TableB[[#This Row],[K-12 Enrollment]:[Pre-K
Enrollment]]),"")</f>
        <v>1319.2260869565218</v>
      </c>
      <c r="W505" s="65">
        <f>IFERROR(CentralCostperPupil*SUM(TableB[[#This Row],[K-12 Enrollment]:[Pre-K
Enrollment]]),"")</f>
        <v>3837549.7498864061</v>
      </c>
      <c r="X505" s="65">
        <f t="shared" si="26"/>
        <v>14844274.509469051</v>
      </c>
      <c r="Y505" s="131">
        <f>IFERROR(TableC[[#This Row],[Total School Allocation w/ Central District Costs]]/SUM(TableB[[#This Row],[K-12 Enrollment]:[Pre-K
Enrollment]]),"")</f>
        <v>25816.129581685305</v>
      </c>
    </row>
    <row r="506" spans="1:25" s="3" customFormat="1" ht="15" x14ac:dyDescent="0.3">
      <c r="A506" s="156" t="str">
        <f>IF(ISBLANK(TableB[[#This Row],[BEDS Code]]),"",TableB[[#This Row],[BEDS Code]])</f>
        <v>310200010006</v>
      </c>
      <c r="B506" s="134" t="str">
        <f>IF(ISBLANK(TableB[[#This Row],[School Name]]),"",TableB[[#This Row],[School Name]])</f>
        <v>P.S. 006 Lillie D. Blake</v>
      </c>
      <c r="C506" s="156" t="str">
        <f>IF(ISBLANK(TableB[[#This Row],[Local School Code]]),"",TableB[[#This Row],[Local School Code]])</f>
        <v>M006</v>
      </c>
      <c r="D506" s="132">
        <v>3213809</v>
      </c>
      <c r="E506" s="132">
        <v>2313171</v>
      </c>
      <c r="F506" s="65">
        <f>IFERROR(SUM(TableC[[#This Row],[Classroom Teachers]:[All Other Salaries]])*'Part-A'!$C$92,0)</f>
        <v>3365129.4524783432</v>
      </c>
      <c r="G506" s="16">
        <v>0</v>
      </c>
      <c r="H506" s="16">
        <v>44627</v>
      </c>
      <c r="I506" s="133">
        <f t="shared" si="24"/>
        <v>8936736.4524783436</v>
      </c>
      <c r="J506" s="132">
        <v>4264869.6517902697</v>
      </c>
      <c r="K506" s="132">
        <v>1133607.6319441472</v>
      </c>
      <c r="L506" s="132">
        <v>2729553.7020150591</v>
      </c>
      <c r="M506" s="132">
        <v>78179.836685803253</v>
      </c>
      <c r="N506" s="132">
        <v>657936.42898339801</v>
      </c>
      <c r="O506" s="132">
        <v>3838</v>
      </c>
      <c r="P506" s="132">
        <v>68751.201059666768</v>
      </c>
      <c r="Q506" s="133">
        <f t="shared" si="25"/>
        <v>8936736.4524783436</v>
      </c>
      <c r="R506" s="132">
        <v>8574717.4524783436</v>
      </c>
      <c r="S506" s="132">
        <v>362019</v>
      </c>
      <c r="T506" s="133">
        <f>SUM(TableC[[#This Row],[State &amp; Local Funding]:[Federal 
Funding]])</f>
        <v>8936736.4524783436</v>
      </c>
      <c r="U506" s="121">
        <f>IFERROR(TableC[[#This Row],[State &amp; Local Funding]]/SUM(TableB[[#This Row],[K-12 Enrollment]:[Pre-K
Enrollment]]),"")</f>
        <v>13397.996019497412</v>
      </c>
      <c r="V506" s="121">
        <f>IFERROR(TableC[[#This Row],[Federal 
Funding]]/SUM(TableB[[#This Row],[K-12 Enrollment]:[Pre-K
Enrollment]]),"")</f>
        <v>565.65468750000002</v>
      </c>
      <c r="W506" s="65">
        <f>IFERROR(CentralCostperPupil*SUM(TableB[[#This Row],[K-12 Enrollment]:[Pre-K
Enrollment]]),"")</f>
        <v>4271359.7216126956</v>
      </c>
      <c r="X506" s="65">
        <f t="shared" si="26"/>
        <v>13208096.174091039</v>
      </c>
      <c r="Y506" s="131">
        <f>IFERROR(TableC[[#This Row],[Total School Allocation w/ Central District Costs]]/SUM(TableB[[#This Row],[K-12 Enrollment]:[Pre-K
Enrollment]]),"")</f>
        <v>20637.65027201725</v>
      </c>
    </row>
    <row r="507" spans="1:25" s="3" customFormat="1" ht="15" x14ac:dyDescent="0.3">
      <c r="A507" s="156" t="str">
        <f>IF(ISBLANK(TableB[[#This Row],[BEDS Code]]),"",TableB[[#This Row],[BEDS Code]])</f>
        <v>310400010007</v>
      </c>
      <c r="B507" s="134" t="str">
        <f>IF(ISBLANK(TableB[[#This Row],[School Name]]),"",TableB[[#This Row],[School Name]])</f>
        <v>P.S. 007 Samuel Stern</v>
      </c>
      <c r="C507" s="156" t="str">
        <f>IF(ISBLANK(TableB[[#This Row],[Local School Code]]),"",TableB[[#This Row],[Local School Code]])</f>
        <v>M007</v>
      </c>
      <c r="D507" s="132">
        <v>3466210</v>
      </c>
      <c r="E507" s="132">
        <v>1494096</v>
      </c>
      <c r="F507" s="65">
        <f>IFERROR(SUM(TableC[[#This Row],[Classroom Teachers]:[All Other Salaries]])*'Part-A'!$C$92,0)</f>
        <v>3020107.1496377839</v>
      </c>
      <c r="G507" s="16">
        <v>0</v>
      </c>
      <c r="H507" s="16">
        <v>83429</v>
      </c>
      <c r="I507" s="133">
        <f t="shared" si="24"/>
        <v>8063842.1496377839</v>
      </c>
      <c r="J507" s="132">
        <v>4792254.0365126394</v>
      </c>
      <c r="K507" s="132">
        <v>446696.67996760382</v>
      </c>
      <c r="L507" s="132">
        <v>2367669.2187556941</v>
      </c>
      <c r="M507" s="132">
        <v>37224.723330633657</v>
      </c>
      <c r="N507" s="132">
        <v>242570.28727606483</v>
      </c>
      <c r="O507" s="132">
        <v>2860</v>
      </c>
      <c r="P507" s="132">
        <v>174567.20379514855</v>
      </c>
      <c r="Q507" s="133">
        <f t="shared" si="25"/>
        <v>8063842.1496377848</v>
      </c>
      <c r="R507" s="132">
        <v>7544525.1496377848</v>
      </c>
      <c r="S507" s="132">
        <v>519317</v>
      </c>
      <c r="T507" s="133">
        <f>SUM(TableC[[#This Row],[State &amp; Local Funding]:[Federal 
Funding]])</f>
        <v>8063842.1496377848</v>
      </c>
      <c r="U507" s="121">
        <f>IFERROR(TableC[[#This Row],[State &amp; Local Funding]]/SUM(TableB[[#This Row],[K-12 Enrollment]:[Pre-K
Enrollment]]),"")</f>
        <v>16224.785268038248</v>
      </c>
      <c r="V507" s="121">
        <f>IFERROR(TableC[[#This Row],[Federal 
Funding]]/SUM(TableB[[#This Row],[K-12 Enrollment]:[Pre-K
Enrollment]]),"")</f>
        <v>1116.810752688172</v>
      </c>
      <c r="W507" s="65">
        <f>IFERROR(CentralCostperPupil*SUM(TableB[[#This Row],[K-12 Enrollment]:[Pre-K
Enrollment]]),"")</f>
        <v>3103409.7977342242</v>
      </c>
      <c r="X507" s="65">
        <f t="shared" si="26"/>
        <v>11167251.947372008</v>
      </c>
      <c r="Y507" s="131">
        <f>IFERROR(TableC[[#This Row],[Total School Allocation w/ Central District Costs]]/SUM(TableB[[#This Row],[K-12 Enrollment]:[Pre-K
Enrollment]]),"")</f>
        <v>24015.595585746254</v>
      </c>
    </row>
    <row r="508" spans="1:25" s="3" customFormat="1" ht="15" x14ac:dyDescent="0.3">
      <c r="A508" s="156" t="str">
        <f>IF(ISBLANK(TableB[[#This Row],[BEDS Code]]),"",TableB[[#This Row],[BEDS Code]])</f>
        <v>310600010008</v>
      </c>
      <c r="B508" s="134" t="str">
        <f>IF(ISBLANK(TableB[[#This Row],[School Name]]),"",TableB[[#This Row],[School Name]])</f>
        <v>P.S. 008 Luis Belliard</v>
      </c>
      <c r="C508" s="156" t="str">
        <f>IF(ISBLANK(TableB[[#This Row],[Local School Code]]),"",TableB[[#This Row],[Local School Code]])</f>
        <v>M008</v>
      </c>
      <c r="D508" s="132">
        <v>3643477</v>
      </c>
      <c r="E508" s="132">
        <v>1837912</v>
      </c>
      <c r="F508" s="65">
        <f>IFERROR(SUM(TableC[[#This Row],[Classroom Teachers]:[All Other Salaries]])*'Part-A'!$C$92,0)</f>
        <v>3337371.1438056249</v>
      </c>
      <c r="G508" s="16">
        <v>0</v>
      </c>
      <c r="H508" s="16">
        <v>43065</v>
      </c>
      <c r="I508" s="133">
        <f t="shared" si="24"/>
        <v>8861825.1438056249</v>
      </c>
      <c r="J508" s="132">
        <v>5315828.3225357719</v>
      </c>
      <c r="K508" s="132">
        <v>712940.94330219273</v>
      </c>
      <c r="L508" s="132">
        <v>2063220.7744714795</v>
      </c>
      <c r="M508" s="132">
        <v>67899.13745735168</v>
      </c>
      <c r="N508" s="132">
        <v>640951.74666324956</v>
      </c>
      <c r="O508" s="132">
        <v>3022</v>
      </c>
      <c r="P508" s="132">
        <v>57962.219375578934</v>
      </c>
      <c r="Q508" s="133">
        <f t="shared" si="25"/>
        <v>8861825.1438056249</v>
      </c>
      <c r="R508" s="132">
        <v>8141619.1438056249</v>
      </c>
      <c r="S508" s="132">
        <v>720206</v>
      </c>
      <c r="T508" s="133">
        <f>SUM(TableC[[#This Row],[State &amp; Local Funding]:[Federal 
Funding]])</f>
        <v>8861825.1438056249</v>
      </c>
      <c r="U508" s="121">
        <f>IFERROR(TableC[[#This Row],[State &amp; Local Funding]]/SUM(TableB[[#This Row],[K-12 Enrollment]:[Pre-K
Enrollment]]),"")</f>
        <v>16250.736813983283</v>
      </c>
      <c r="V508" s="121">
        <f>IFERROR(TableC[[#This Row],[Federal 
Funding]]/SUM(TableB[[#This Row],[K-12 Enrollment]:[Pre-K
Enrollment]]),"")</f>
        <v>1437.5369261477047</v>
      </c>
      <c r="W508" s="65">
        <f>IFERROR(CentralCostperPupil*SUM(TableB[[#This Row],[K-12 Enrollment]:[Pre-K
Enrollment]]),"")</f>
        <v>3343673.7820749385</v>
      </c>
      <c r="X508" s="65">
        <f t="shared" si="26"/>
        <v>12205498.925880563</v>
      </c>
      <c r="Y508" s="131">
        <f>IFERROR(TableC[[#This Row],[Total School Allocation w/ Central District Costs]]/SUM(TableB[[#This Row],[K-12 Enrollment]:[Pre-K
Enrollment]]),"")</f>
        <v>24362.273305150822</v>
      </c>
    </row>
    <row r="509" spans="1:25" s="3" customFormat="1" ht="15" x14ac:dyDescent="0.3">
      <c r="A509" s="156" t="str">
        <f>IF(ISBLANK(TableB[[#This Row],[BEDS Code]]),"",TableB[[#This Row],[BEDS Code]])</f>
        <v>310300010009</v>
      </c>
      <c r="B509" s="134" t="str">
        <f>IF(ISBLANK(TableB[[#This Row],[School Name]]),"",TableB[[#This Row],[School Name]])</f>
        <v>P.S. 009 Sarah Anderson</v>
      </c>
      <c r="C509" s="156" t="str">
        <f>IF(ISBLANK(TableB[[#This Row],[Local School Code]]),"",TableB[[#This Row],[Local School Code]])</f>
        <v>M009</v>
      </c>
      <c r="D509" s="132">
        <v>3449798</v>
      </c>
      <c r="E509" s="132">
        <v>1749699</v>
      </c>
      <c r="F509" s="65">
        <f>IFERROR(SUM(TableC[[#This Row],[Classroom Teachers]:[All Other Salaries]])*'Part-A'!$C$92,0)</f>
        <v>3165739.7878720001</v>
      </c>
      <c r="G509" s="16">
        <v>0</v>
      </c>
      <c r="H509" s="16">
        <v>57854</v>
      </c>
      <c r="I509" s="133">
        <f t="shared" si="24"/>
        <v>8423090.7878719997</v>
      </c>
      <c r="J509" s="132">
        <v>4714166.6416764986</v>
      </c>
      <c r="K509" s="132">
        <v>275794.6855081442</v>
      </c>
      <c r="L509" s="132">
        <v>2854677.7053092425</v>
      </c>
      <c r="M509" s="132">
        <v>21214.975808318781</v>
      </c>
      <c r="N509" s="132">
        <v>449605.79398898501</v>
      </c>
      <c r="O509" s="132">
        <v>3744</v>
      </c>
      <c r="P509" s="132">
        <v>103886.98558081115</v>
      </c>
      <c r="Q509" s="133">
        <f t="shared" si="25"/>
        <v>8423090.7878719997</v>
      </c>
      <c r="R509" s="132">
        <v>8100092.7878719997</v>
      </c>
      <c r="S509" s="132">
        <v>322998</v>
      </c>
      <c r="T509" s="133">
        <f>SUM(TableC[[#This Row],[State &amp; Local Funding]:[Federal 
Funding]])</f>
        <v>8423090.7878719997</v>
      </c>
      <c r="U509" s="121">
        <f>IFERROR(TableC[[#This Row],[State &amp; Local Funding]]/SUM(TableB[[#This Row],[K-12 Enrollment]:[Pre-K
Enrollment]]),"")</f>
        <v>13192.333530736156</v>
      </c>
      <c r="V509" s="121">
        <f>IFERROR(TableC[[#This Row],[Federal 
Funding]]/SUM(TableB[[#This Row],[K-12 Enrollment]:[Pre-K
Enrollment]]),"")</f>
        <v>526.05537459283391</v>
      </c>
      <c r="W509" s="65">
        <f>IFERROR(CentralCostperPupil*SUM(TableB[[#This Row],[K-12 Enrollment]:[Pre-K
Enrollment]]),"")</f>
        <v>4097835.7329221801</v>
      </c>
      <c r="X509" s="65">
        <f t="shared" si="26"/>
        <v>12520926.520794179</v>
      </c>
      <c r="Y509" s="131">
        <f>IFERROR(TableC[[#This Row],[Total School Allocation w/ Central District Costs]]/SUM(TableB[[#This Row],[K-12 Enrollment]:[Pre-K
Enrollment]]),"")</f>
        <v>20392.388470348826</v>
      </c>
    </row>
    <row r="510" spans="1:25" s="3" customFormat="1" ht="15" x14ac:dyDescent="0.3">
      <c r="A510" s="156" t="str">
        <f>IF(ISBLANK(TableB[[#This Row],[BEDS Code]]),"",TableB[[#This Row],[BEDS Code]])</f>
        <v>310200010011</v>
      </c>
      <c r="B510" s="134" t="str">
        <f>IF(ISBLANK(TableB[[#This Row],[School Name]]),"",TableB[[#This Row],[School Name]])</f>
        <v>P.S. 011 William T. Harris</v>
      </c>
      <c r="C510" s="156" t="str">
        <f>IF(ISBLANK(TableB[[#This Row],[Local School Code]]),"",TableB[[#This Row],[Local School Code]])</f>
        <v>M011</v>
      </c>
      <c r="D510" s="132">
        <v>4995109</v>
      </c>
      <c r="E510" s="132">
        <v>1986388</v>
      </c>
      <c r="F510" s="65">
        <f>IFERROR(SUM(TableC[[#This Row],[Classroom Teachers]:[All Other Salaries]])*'Part-A'!$C$92,0)</f>
        <v>4250719.4122448778</v>
      </c>
      <c r="G510" s="16">
        <v>0</v>
      </c>
      <c r="H510" s="16">
        <v>179917</v>
      </c>
      <c r="I510" s="133">
        <f t="shared" si="24"/>
        <v>11412133.412244879</v>
      </c>
      <c r="J510" s="132">
        <v>7583516.4044221919</v>
      </c>
      <c r="K510" s="132">
        <v>213760.12547875062</v>
      </c>
      <c r="L510" s="132">
        <v>3047952.7004172853</v>
      </c>
      <c r="M510" s="132">
        <v>16443.086575288507</v>
      </c>
      <c r="N510" s="132">
        <v>480748.4003801106</v>
      </c>
      <c r="O510" s="132">
        <v>5632</v>
      </c>
      <c r="P510" s="132">
        <v>64080.694971252364</v>
      </c>
      <c r="Q510" s="133">
        <f t="shared" si="25"/>
        <v>11412133.412244879</v>
      </c>
      <c r="R510" s="132">
        <v>11023872.412244879</v>
      </c>
      <c r="S510" s="132">
        <v>388261</v>
      </c>
      <c r="T510" s="133">
        <f>SUM(TableC[[#This Row],[State &amp; Local Funding]:[Federal 
Funding]])</f>
        <v>11412133.412244879</v>
      </c>
      <c r="U510" s="121">
        <f>IFERROR(TableC[[#This Row],[State &amp; Local Funding]]/SUM(TableB[[#This Row],[K-12 Enrollment]:[Pre-K
Enrollment]]),"")</f>
        <v>12248.747124716532</v>
      </c>
      <c r="V510" s="121">
        <f>IFERROR(TableC[[#This Row],[Federal 
Funding]]/SUM(TableB[[#This Row],[K-12 Enrollment]:[Pre-K
Enrollment]]),"")</f>
        <v>431.40111111111111</v>
      </c>
      <c r="W510" s="65">
        <f>IFERROR(CentralCostperPupil*SUM(TableB[[#This Row],[K-12 Enrollment]:[Pre-K
Enrollment]]),"")</f>
        <v>6006599.6085178535</v>
      </c>
      <c r="X510" s="65">
        <f t="shared" si="26"/>
        <v>17418733.020762734</v>
      </c>
      <c r="Y510" s="131">
        <f>IFERROR(TableC[[#This Row],[Total School Allocation w/ Central District Costs]]/SUM(TableB[[#This Row],[K-12 Enrollment]:[Pre-K
Enrollment]]),"")</f>
        <v>19354.147800847481</v>
      </c>
    </row>
    <row r="511" spans="1:25" s="3" customFormat="1" ht="15" x14ac:dyDescent="0.3">
      <c r="A511" s="156" t="str">
        <f>IF(ISBLANK(TableB[[#This Row],[BEDS Code]]),"",TableB[[#This Row],[BEDS Code]])</f>
        <v>310400010012</v>
      </c>
      <c r="B511" s="134" t="str">
        <f>IF(ISBLANK(TableB[[#This Row],[School Name]]),"",TableB[[#This Row],[School Name]])</f>
        <v>TAG Young Scholars</v>
      </c>
      <c r="C511" s="156" t="str">
        <f>IF(ISBLANK(TableB[[#This Row],[Local School Code]]),"",TableB[[#This Row],[Local School Code]])</f>
        <v>M012</v>
      </c>
      <c r="D511" s="132">
        <v>1877559</v>
      </c>
      <c r="E511" s="132">
        <v>1565966</v>
      </c>
      <c r="F511" s="65">
        <f>IFERROR(SUM(TableC[[#This Row],[Classroom Teachers]:[All Other Salaries]])*'Part-A'!$C$92,0)</f>
        <v>2096607.4416490535</v>
      </c>
      <c r="G511" s="16">
        <v>0</v>
      </c>
      <c r="H511" s="16">
        <v>135115</v>
      </c>
      <c r="I511" s="133">
        <f t="shared" si="24"/>
        <v>5675247.4416490532</v>
      </c>
      <c r="J511" s="132">
        <v>4190930.6094811396</v>
      </c>
      <c r="K511" s="132">
        <v>0</v>
      </c>
      <c r="L511" s="132">
        <v>638067.06963378796</v>
      </c>
      <c r="M511" s="132">
        <v>0</v>
      </c>
      <c r="N511" s="132">
        <v>682950.90664880176</v>
      </c>
      <c r="O511" s="132">
        <v>3657</v>
      </c>
      <c r="P511" s="132">
        <v>159641.8558853241</v>
      </c>
      <c r="Q511" s="133">
        <f t="shared" si="25"/>
        <v>5675247.4416490532</v>
      </c>
      <c r="R511" s="132">
        <v>5609137.4416490532</v>
      </c>
      <c r="S511" s="132">
        <v>66110</v>
      </c>
      <c r="T511" s="133">
        <f>SUM(TableC[[#This Row],[State &amp; Local Funding]:[Federal 
Funding]])</f>
        <v>5675247.4416490532</v>
      </c>
      <c r="U511" s="121">
        <f>IFERROR(TableC[[#This Row],[State &amp; Local Funding]]/SUM(TableB[[#This Row],[K-12 Enrollment]:[Pre-K
Enrollment]]),"")</f>
        <v>9637.6931987097141</v>
      </c>
      <c r="V511" s="121">
        <f>IFERROR(TableC[[#This Row],[Federal 
Funding]]/SUM(TableB[[#This Row],[K-12 Enrollment]:[Pre-K
Enrollment]]),"")</f>
        <v>113.59106529209622</v>
      </c>
      <c r="W511" s="65">
        <f>IFERROR(CentralCostperPupil*SUM(TableB[[#This Row],[K-12 Enrollment]:[Pre-K
Enrollment]]),"")</f>
        <v>3884267.7468415452</v>
      </c>
      <c r="X511" s="65">
        <f t="shared" si="26"/>
        <v>9559515.1884905994</v>
      </c>
      <c r="Y511" s="131">
        <f>IFERROR(TableC[[#This Row],[Total School Allocation w/ Central District Costs]]/SUM(TableB[[#This Row],[K-12 Enrollment]:[Pre-K
Enrollment]]),"")</f>
        <v>16425.28382902165</v>
      </c>
    </row>
    <row r="512" spans="1:25" s="3" customFormat="1" ht="15" x14ac:dyDescent="0.3">
      <c r="A512" s="156" t="str">
        <f>IF(ISBLANK(TableB[[#This Row],[BEDS Code]]),"",TableB[[#This Row],[BEDS Code]])</f>
        <v>310100010015</v>
      </c>
      <c r="B512" s="134" t="str">
        <f>IF(ISBLANK(TableB[[#This Row],[School Name]]),"",TableB[[#This Row],[School Name]])</f>
        <v>P.S. 015 Roberto Clemente</v>
      </c>
      <c r="C512" s="156" t="str">
        <f>IF(ISBLANK(TableB[[#This Row],[Local School Code]]),"",TableB[[#This Row],[Local School Code]])</f>
        <v>M015</v>
      </c>
      <c r="D512" s="132">
        <v>1969858</v>
      </c>
      <c r="E512" s="132">
        <v>1328948</v>
      </c>
      <c r="F512" s="65">
        <f>IFERROR(SUM(TableC[[#This Row],[Classroom Teachers]:[All Other Salaries]])*'Part-A'!$C$92,0)</f>
        <v>2008494.5537368096</v>
      </c>
      <c r="G512" s="16">
        <v>0</v>
      </c>
      <c r="H512" s="16">
        <v>120319</v>
      </c>
      <c r="I512" s="133">
        <f t="shared" si="24"/>
        <v>5427619.5537368096</v>
      </c>
      <c r="J512" s="132">
        <v>3105282.4589357902</v>
      </c>
      <c r="K512" s="132">
        <v>178602.08360934991</v>
      </c>
      <c r="L512" s="132">
        <v>1539960.6510467101</v>
      </c>
      <c r="M512" s="132">
        <v>44650.520902337477</v>
      </c>
      <c r="N512" s="132">
        <v>466421.54653328651</v>
      </c>
      <c r="O512" s="132">
        <v>1078</v>
      </c>
      <c r="P512" s="132">
        <v>91624.292709335234</v>
      </c>
      <c r="Q512" s="133">
        <f t="shared" si="25"/>
        <v>5427619.5537368096</v>
      </c>
      <c r="R512" s="132">
        <v>5057786.5537368096</v>
      </c>
      <c r="S512" s="132">
        <v>369833</v>
      </c>
      <c r="T512" s="133">
        <f>SUM(TableC[[#This Row],[State &amp; Local Funding]:[Federal 
Funding]])</f>
        <v>5427619.5537368096</v>
      </c>
      <c r="U512" s="121">
        <f>IFERROR(TableC[[#This Row],[State &amp; Local Funding]]/SUM(TableB[[#This Row],[K-12 Enrollment]:[Pre-K
Enrollment]]),"")</f>
        <v>26342.638300712551</v>
      </c>
      <c r="V512" s="121">
        <f>IFERROR(TableC[[#This Row],[Federal 
Funding]]/SUM(TableB[[#This Row],[K-12 Enrollment]:[Pre-K
Enrollment]]),"")</f>
        <v>1926.2135416666667</v>
      </c>
      <c r="W512" s="65">
        <f>IFERROR(CentralCostperPupil*SUM(TableB[[#This Row],[K-12 Enrollment]:[Pre-K
Enrollment]]),"")</f>
        <v>1281407.9164838088</v>
      </c>
      <c r="X512" s="65">
        <f t="shared" si="26"/>
        <v>6709027.4702206179</v>
      </c>
      <c r="Y512" s="131">
        <f>IFERROR(TableC[[#This Row],[Total School Allocation w/ Central District Costs]]/SUM(TableB[[#This Row],[K-12 Enrollment]:[Pre-K
Enrollment]]),"")</f>
        <v>34942.851407399052</v>
      </c>
    </row>
    <row r="513" spans="1:25" s="3" customFormat="1" ht="15" x14ac:dyDescent="0.3">
      <c r="A513" s="156" t="str">
        <f>IF(ISBLANK(TableB[[#This Row],[BEDS Code]]),"",TableB[[#This Row],[BEDS Code]])</f>
        <v>310600010018</v>
      </c>
      <c r="B513" s="134" t="str">
        <f>IF(ISBLANK(TableB[[#This Row],[School Name]]),"",TableB[[#This Row],[School Name]])</f>
        <v>P.S. 018 Park Terrace</v>
      </c>
      <c r="C513" s="156" t="str">
        <f>IF(ISBLANK(TableB[[#This Row],[Local School Code]]),"",TableB[[#This Row],[Local School Code]])</f>
        <v>M018</v>
      </c>
      <c r="D513" s="132">
        <v>2675314</v>
      </c>
      <c r="E513" s="132">
        <v>1161268</v>
      </c>
      <c r="F513" s="65">
        <f>IFERROR(SUM(TableC[[#This Row],[Classroom Teachers]:[All Other Salaries]])*'Part-A'!$C$92,0)</f>
        <v>2335922.1645542895</v>
      </c>
      <c r="G513" s="16">
        <v>0</v>
      </c>
      <c r="H513" s="16">
        <v>43137</v>
      </c>
      <c r="I513" s="133">
        <f t="shared" si="24"/>
        <v>6215641.1645542895</v>
      </c>
      <c r="J513" s="132">
        <v>3893413.7152884132</v>
      </c>
      <c r="K513" s="132">
        <v>0</v>
      </c>
      <c r="L513" s="132">
        <v>1769318.9888600335</v>
      </c>
      <c r="M513" s="132">
        <v>0</v>
      </c>
      <c r="N513" s="132">
        <v>469261.17562252231</v>
      </c>
      <c r="O513" s="132">
        <v>2199</v>
      </c>
      <c r="P513" s="132">
        <v>81448.284783320385</v>
      </c>
      <c r="Q513" s="133">
        <f t="shared" si="25"/>
        <v>6215641.1645542895</v>
      </c>
      <c r="R513" s="132">
        <v>5834710.1645542895</v>
      </c>
      <c r="S513" s="132">
        <v>380931</v>
      </c>
      <c r="T513" s="133">
        <f>SUM(TableC[[#This Row],[State &amp; Local Funding]:[Federal 
Funding]])</f>
        <v>6215641.1645542895</v>
      </c>
      <c r="U513" s="121">
        <f>IFERROR(TableC[[#This Row],[State &amp; Local Funding]]/SUM(TableB[[#This Row],[K-12 Enrollment]:[Pre-K
Enrollment]]),"")</f>
        <v>17680.939892588754</v>
      </c>
      <c r="V513" s="121">
        <f>IFERROR(TableC[[#This Row],[Federal 
Funding]]/SUM(TableB[[#This Row],[K-12 Enrollment]:[Pre-K
Enrollment]]),"")</f>
        <v>1154.3363636363636</v>
      </c>
      <c r="W513" s="65">
        <f>IFERROR(CentralCostperPupil*SUM(TableB[[#This Row],[K-12 Enrollment]:[Pre-K
Enrollment]]),"")</f>
        <v>2202419.8564565461</v>
      </c>
      <c r="X513" s="65">
        <f t="shared" si="26"/>
        <v>8418061.0210108347</v>
      </c>
      <c r="Y513" s="131">
        <f>IFERROR(TableC[[#This Row],[Total School Allocation w/ Central District Costs]]/SUM(TableB[[#This Row],[K-12 Enrollment]:[Pre-K
Enrollment]]),"")</f>
        <v>25509.275821244955</v>
      </c>
    </row>
    <row r="514" spans="1:25" s="3" customFormat="1" ht="15" x14ac:dyDescent="0.3">
      <c r="A514" s="156" t="str">
        <f>IF(ISBLANK(TableB[[#This Row],[BEDS Code]]),"",TableB[[#This Row],[BEDS Code]])</f>
        <v>310100010019</v>
      </c>
      <c r="B514" s="134" t="str">
        <f>IF(ISBLANK(TableB[[#This Row],[School Name]]),"",TableB[[#This Row],[School Name]])</f>
        <v>P.S. 019 Asher Levy</v>
      </c>
      <c r="C514" s="156" t="str">
        <f>IF(ISBLANK(TableB[[#This Row],[Local School Code]]),"",TableB[[#This Row],[Local School Code]])</f>
        <v>M019</v>
      </c>
      <c r="D514" s="132">
        <v>3128238</v>
      </c>
      <c r="E514" s="132">
        <v>1437460</v>
      </c>
      <c r="F514" s="65">
        <f>IFERROR(SUM(TableC[[#This Row],[Classroom Teachers]:[All Other Salaries]])*'Part-A'!$C$92,0)</f>
        <v>2779848.0926150386</v>
      </c>
      <c r="G514" s="16">
        <v>0</v>
      </c>
      <c r="H514" s="16">
        <v>74949</v>
      </c>
      <c r="I514" s="133">
        <f t="shared" si="24"/>
        <v>7420495.0926150382</v>
      </c>
      <c r="J514" s="132">
        <v>1872803.069305107</v>
      </c>
      <c r="K514" s="132">
        <v>199299.77187521738</v>
      </c>
      <c r="L514" s="132">
        <v>4838224.7517380333</v>
      </c>
      <c r="M514" s="132">
        <v>30661.503365418059</v>
      </c>
      <c r="N514" s="132">
        <v>477985.99633126199</v>
      </c>
      <c r="O514" s="132">
        <v>1520</v>
      </c>
      <c r="P514" s="132">
        <v>0</v>
      </c>
      <c r="Q514" s="133">
        <f t="shared" si="25"/>
        <v>7420495.0926150382</v>
      </c>
      <c r="R514" s="132">
        <v>7244255.0926150382</v>
      </c>
      <c r="S514" s="132">
        <v>176240</v>
      </c>
      <c r="T514" s="133">
        <f>SUM(TableC[[#This Row],[State &amp; Local Funding]:[Federal 
Funding]])</f>
        <v>7420495.0926150382</v>
      </c>
      <c r="U514" s="121">
        <f>IFERROR(TableC[[#This Row],[State &amp; Local Funding]]/SUM(TableB[[#This Row],[K-12 Enrollment]:[Pre-K
Enrollment]]),"")</f>
        <v>29448.191433394462</v>
      </c>
      <c r="V514" s="121">
        <f>IFERROR(TableC[[#This Row],[Federal 
Funding]]/SUM(TableB[[#This Row],[K-12 Enrollment]:[Pre-K
Enrollment]]),"")</f>
        <v>716.42276422764223</v>
      </c>
      <c r="W514" s="65">
        <f>IFERROR(CentralCostperPupil*SUM(TableB[[#This Row],[K-12 Enrollment]:[Pre-K
Enrollment]]),"")</f>
        <v>1641803.89299488</v>
      </c>
      <c r="X514" s="65">
        <f t="shared" si="26"/>
        <v>9062298.9856099188</v>
      </c>
      <c r="Y514" s="131">
        <f>IFERROR(TableC[[#This Row],[Total School Allocation w/ Central District Costs]]/SUM(TableB[[#This Row],[K-12 Enrollment]:[Pre-K
Enrollment]]),"")</f>
        <v>36838.613762641944</v>
      </c>
    </row>
    <row r="515" spans="1:25" s="3" customFormat="1" ht="15" x14ac:dyDescent="0.3">
      <c r="A515" s="156" t="str">
        <f>IF(ISBLANK(TableB[[#This Row],[BEDS Code]]),"",TableB[[#This Row],[BEDS Code]])</f>
        <v>310100010020</v>
      </c>
      <c r="B515" s="134" t="str">
        <f>IF(ISBLANK(TableB[[#This Row],[School Name]]),"",TableB[[#This Row],[School Name]])</f>
        <v>P.S. 020 Anna Silver</v>
      </c>
      <c r="C515" s="156" t="str">
        <f>IF(ISBLANK(TableB[[#This Row],[Local School Code]]),"",TableB[[#This Row],[Local School Code]])</f>
        <v>M020</v>
      </c>
      <c r="D515" s="132">
        <v>3633140</v>
      </c>
      <c r="E515" s="132">
        <v>1530668</v>
      </c>
      <c r="F515" s="65">
        <f>IFERROR(SUM(TableC[[#This Row],[Classroom Teachers]:[All Other Salaries]])*'Part-A'!$C$92,0)</f>
        <v>3144010.3614891474</v>
      </c>
      <c r="G515" s="16">
        <v>0</v>
      </c>
      <c r="H515" s="16">
        <v>135042</v>
      </c>
      <c r="I515" s="133">
        <f t="shared" si="24"/>
        <v>8442860.3614891469</v>
      </c>
      <c r="J515" s="132">
        <v>4434104.5366115086</v>
      </c>
      <c r="K515" s="132">
        <v>660597.30401195039</v>
      </c>
      <c r="L515" s="132">
        <v>2825660.8389009489</v>
      </c>
      <c r="M515" s="132">
        <v>14360.81095678153</v>
      </c>
      <c r="N515" s="132">
        <v>429044.6269859068</v>
      </c>
      <c r="O515" s="132">
        <v>2884</v>
      </c>
      <c r="P515" s="132">
        <v>76208.244022050771</v>
      </c>
      <c r="Q515" s="133">
        <f t="shared" si="25"/>
        <v>8442860.3614891469</v>
      </c>
      <c r="R515" s="132">
        <v>7954317.3614891469</v>
      </c>
      <c r="S515" s="132">
        <v>488543</v>
      </c>
      <c r="T515" s="133">
        <f>SUM(TableC[[#This Row],[State &amp; Local Funding]:[Federal 
Funding]])</f>
        <v>8442860.3614891469</v>
      </c>
      <c r="U515" s="121">
        <f>IFERROR(TableC[[#This Row],[State &amp; Local Funding]]/SUM(TableB[[#This Row],[K-12 Enrollment]:[Pre-K
Enrollment]]),"")</f>
        <v>16996.404618566554</v>
      </c>
      <c r="V515" s="121">
        <f>IFERROR(TableC[[#This Row],[Federal 
Funding]]/SUM(TableB[[#This Row],[K-12 Enrollment]:[Pre-K
Enrollment]]),"")</f>
        <v>1043.8952991452991</v>
      </c>
      <c r="W515" s="65">
        <f>IFERROR(CentralCostperPupil*SUM(TableB[[#This Row],[K-12 Enrollment]:[Pre-K
Enrollment]]),"")</f>
        <v>3123431.7964292839</v>
      </c>
      <c r="X515" s="65">
        <f t="shared" si="26"/>
        <v>11566292.157918431</v>
      </c>
      <c r="Y515" s="131">
        <f>IFERROR(TableC[[#This Row],[Total School Allocation w/ Central District Costs]]/SUM(TableB[[#This Row],[K-12 Enrollment]:[Pre-K
Enrollment]]),"")</f>
        <v>24714.299482731691</v>
      </c>
    </row>
    <row r="516" spans="1:25" s="3" customFormat="1" ht="15" x14ac:dyDescent="0.3">
      <c r="A516" s="156" t="str">
        <f>IF(ISBLANK(TableB[[#This Row],[BEDS Code]]),"",TableB[[#This Row],[BEDS Code]])</f>
        <v>310600010028</v>
      </c>
      <c r="B516" s="134" t="str">
        <f>IF(ISBLANK(TableB[[#This Row],[School Name]]),"",TableB[[#This Row],[School Name]])</f>
        <v>P.S. 028 Wright Brothers</v>
      </c>
      <c r="C516" s="156" t="str">
        <f>IF(ISBLANK(TableB[[#This Row],[Local School Code]]),"",TableB[[#This Row],[Local School Code]])</f>
        <v>M028</v>
      </c>
      <c r="D516" s="132">
        <v>5150157</v>
      </c>
      <c r="E516" s="132">
        <v>2639431</v>
      </c>
      <c r="F516" s="65">
        <f>IFERROR(SUM(TableC[[#This Row],[Classroom Teachers]:[All Other Salaries]])*'Part-A'!$C$92,0)</f>
        <v>4742729.6645676065</v>
      </c>
      <c r="G516" s="16">
        <v>0</v>
      </c>
      <c r="H516" s="16">
        <v>33495</v>
      </c>
      <c r="I516" s="133">
        <f t="shared" si="24"/>
        <v>12565812.664567607</v>
      </c>
      <c r="J516" s="132">
        <v>6119772.2536481703</v>
      </c>
      <c r="K516" s="132">
        <v>393685.53338964295</v>
      </c>
      <c r="L516" s="132">
        <v>4879919.8046002444</v>
      </c>
      <c r="M516" s="132">
        <v>98421.383347410738</v>
      </c>
      <c r="N516" s="132">
        <v>882820.57315579779</v>
      </c>
      <c r="O516" s="132">
        <v>7412</v>
      </c>
      <c r="P516" s="132">
        <v>183781.11642634016</v>
      </c>
      <c r="Q516" s="133">
        <f t="shared" si="25"/>
        <v>12565812.664567607</v>
      </c>
      <c r="R516" s="132">
        <v>11942954.664567607</v>
      </c>
      <c r="S516" s="132">
        <v>622858</v>
      </c>
      <c r="T516" s="133">
        <f>SUM(TableC[[#This Row],[State &amp; Local Funding]:[Federal 
Funding]])</f>
        <v>12565812.664567607</v>
      </c>
      <c r="U516" s="121">
        <f>IFERROR(TableC[[#This Row],[State &amp; Local Funding]]/SUM(TableB[[#This Row],[K-12 Enrollment]:[Pre-K
Enrollment]]),"")</f>
        <v>18602.73312237945</v>
      </c>
      <c r="V516" s="121">
        <f>IFERROR(TableC[[#This Row],[Federal 
Funding]]/SUM(TableB[[#This Row],[K-12 Enrollment]:[Pre-K
Enrollment]]),"")</f>
        <v>970.183800623053</v>
      </c>
      <c r="W516" s="65">
        <f>IFERROR(CentralCostperPupil*SUM(TableB[[#This Row],[K-12 Enrollment]:[Pre-K
Enrollment]]),"")</f>
        <v>4284707.7207427351</v>
      </c>
      <c r="X516" s="65">
        <f t="shared" si="26"/>
        <v>16850520.385310341</v>
      </c>
      <c r="Y516" s="131">
        <f>IFERROR(TableC[[#This Row],[Total School Allocation w/ Central District Costs]]/SUM(TableB[[#This Row],[K-12 Enrollment]:[Pre-K
Enrollment]]),"")</f>
        <v>26246.916488022336</v>
      </c>
    </row>
    <row r="517" spans="1:25" s="3" customFormat="1" ht="15" x14ac:dyDescent="0.3">
      <c r="A517" s="156" t="str">
        <f>IF(ISBLANK(TableB[[#This Row],[BEDS Code]]),"",TableB[[#This Row],[BEDS Code]])</f>
        <v>310500010030</v>
      </c>
      <c r="B517" s="134" t="str">
        <f>IF(ISBLANK(TableB[[#This Row],[School Name]]),"",TableB[[#This Row],[School Name]])</f>
        <v>P.S. 030 Hernandez/Hughes</v>
      </c>
      <c r="C517" s="156" t="str">
        <f>IF(ISBLANK(TableB[[#This Row],[Local School Code]]),"",TableB[[#This Row],[Local School Code]])</f>
        <v>M030</v>
      </c>
      <c r="D517" s="132">
        <v>3276414</v>
      </c>
      <c r="E517" s="132">
        <v>1954775</v>
      </c>
      <c r="F517" s="65">
        <f>IFERROR(SUM(TableC[[#This Row],[Classroom Teachers]:[All Other Salaries]])*'Part-A'!$C$92,0)</f>
        <v>3185035.6207876145</v>
      </c>
      <c r="G517" s="16">
        <v>0</v>
      </c>
      <c r="H517" s="16">
        <v>60357</v>
      </c>
      <c r="I517" s="133">
        <f t="shared" si="24"/>
        <v>8476581.620787615</v>
      </c>
      <c r="J517" s="132">
        <v>4140855.4262619261</v>
      </c>
      <c r="K517" s="132">
        <v>972717.6328887156</v>
      </c>
      <c r="L517" s="132">
        <v>2516617.6604114263</v>
      </c>
      <c r="M517" s="132">
        <v>0</v>
      </c>
      <c r="N517" s="132">
        <v>449605.79398898501</v>
      </c>
      <c r="O517" s="132">
        <v>1520</v>
      </c>
      <c r="P517" s="132">
        <v>395265.10723656171</v>
      </c>
      <c r="Q517" s="133">
        <f t="shared" si="25"/>
        <v>8476581.620787615</v>
      </c>
      <c r="R517" s="132">
        <v>8040676.620787615</v>
      </c>
      <c r="S517" s="132">
        <v>435905</v>
      </c>
      <c r="T517" s="133">
        <f>SUM(TableC[[#This Row],[State &amp; Local Funding]:[Federal 
Funding]])</f>
        <v>8476581.620787615</v>
      </c>
      <c r="U517" s="121">
        <f>IFERROR(TableC[[#This Row],[State &amp; Local Funding]]/SUM(TableB[[#This Row],[K-12 Enrollment]:[Pre-K
Enrollment]]),"")</f>
        <v>29670.393434640646</v>
      </c>
      <c r="V517" s="121">
        <f>IFERROR(TableC[[#This Row],[Federal 
Funding]]/SUM(TableB[[#This Row],[K-12 Enrollment]:[Pre-K
Enrollment]]),"")</f>
        <v>1608.5055350553505</v>
      </c>
      <c r="W517" s="65">
        <f>IFERROR(CentralCostperPupil*SUM(TableB[[#This Row],[K-12 Enrollment]:[Pre-K
Enrollment]]),"")</f>
        <v>1808653.8821203758</v>
      </c>
      <c r="X517" s="65">
        <f t="shared" si="26"/>
        <v>10285235.502907991</v>
      </c>
      <c r="Y517" s="131">
        <f>IFERROR(TableC[[#This Row],[Total School Allocation w/ Central District Costs]]/SUM(TableB[[#This Row],[K-12 Enrollment]:[Pre-K
Enrollment]]),"")</f>
        <v>37952.898534715838</v>
      </c>
    </row>
    <row r="518" spans="1:25" s="3" customFormat="1" ht="15" x14ac:dyDescent="0.3">
      <c r="A518" s="156" t="str">
        <f>IF(ISBLANK(TableB[[#This Row],[BEDS Code]]),"",TableB[[#This Row],[BEDS Code]])</f>
        <v>310200010033</v>
      </c>
      <c r="B518" s="134" t="str">
        <f>IF(ISBLANK(TableB[[#This Row],[School Name]]),"",TableB[[#This Row],[School Name]])</f>
        <v>P.S. 033 Chelsea Prep</v>
      </c>
      <c r="C518" s="156" t="str">
        <f>IF(ISBLANK(TableB[[#This Row],[Local School Code]]),"",TableB[[#This Row],[Local School Code]])</f>
        <v>M033</v>
      </c>
      <c r="D518" s="132">
        <v>3203379</v>
      </c>
      <c r="E518" s="132">
        <v>1715354</v>
      </c>
      <c r="F518" s="65">
        <f>IFERROR(SUM(TableC[[#This Row],[Classroom Teachers]:[All Other Salaries]])*'Part-A'!$C$92,0)</f>
        <v>2994795.2203874732</v>
      </c>
      <c r="G518" s="16">
        <v>0</v>
      </c>
      <c r="H518" s="16">
        <v>163088</v>
      </c>
      <c r="I518" s="133">
        <f t="shared" si="24"/>
        <v>8076616.2203874737</v>
      </c>
      <c r="J518" s="132">
        <v>5025416.7492337916</v>
      </c>
      <c r="K518" s="132">
        <v>395062.76165198808</v>
      </c>
      <c r="L518" s="132">
        <v>2096677.6815504478</v>
      </c>
      <c r="M518" s="132">
        <v>43895.862405776454</v>
      </c>
      <c r="N518" s="132">
        <v>434942.68944547523</v>
      </c>
      <c r="O518" s="132">
        <v>3825</v>
      </c>
      <c r="P518" s="132">
        <v>76795.476099994703</v>
      </c>
      <c r="Q518" s="133">
        <f t="shared" si="25"/>
        <v>8076616.2203874737</v>
      </c>
      <c r="R518" s="132">
        <v>7756166.2203874737</v>
      </c>
      <c r="S518" s="132">
        <v>320450</v>
      </c>
      <c r="T518" s="133">
        <f>SUM(TableC[[#This Row],[State &amp; Local Funding]:[Federal 
Funding]])</f>
        <v>8076616.2203874737</v>
      </c>
      <c r="U518" s="121">
        <f>IFERROR(TableC[[#This Row],[State &amp; Local Funding]]/SUM(TableB[[#This Row],[K-12 Enrollment]:[Pre-K
Enrollment]]),"")</f>
        <v>11439.773186412203</v>
      </c>
      <c r="V518" s="121">
        <f>IFERROR(TableC[[#This Row],[Federal 
Funding]]/SUM(TableB[[#This Row],[K-12 Enrollment]:[Pre-K
Enrollment]]),"")</f>
        <v>472.64011799410031</v>
      </c>
      <c r="W518" s="65">
        <f>IFERROR(CentralCostperPupil*SUM(TableB[[#This Row],[K-12 Enrollment]:[Pre-K
Enrollment]]),"")</f>
        <v>4524971.7050834494</v>
      </c>
      <c r="X518" s="65">
        <f t="shared" si="26"/>
        <v>12601587.925470922</v>
      </c>
      <c r="Y518" s="131">
        <f>IFERROR(TableC[[#This Row],[Total School Allocation w/ Central District Costs]]/SUM(TableB[[#This Row],[K-12 Enrollment]:[Pre-K
Enrollment]]),"")</f>
        <v>18586.412869426138</v>
      </c>
    </row>
    <row r="519" spans="1:25" s="3" customFormat="1" ht="15" x14ac:dyDescent="0.3">
      <c r="A519" s="156" t="str">
        <f>IF(ISBLANK(TableB[[#This Row],[BEDS Code]]),"",TableB[[#This Row],[BEDS Code]])</f>
        <v>310100010034</v>
      </c>
      <c r="B519" s="134" t="str">
        <f>IF(ISBLANK(TableB[[#This Row],[School Name]]),"",TableB[[#This Row],[School Name]])</f>
        <v>P.S. 034 Franklin D. Roosevelt</v>
      </c>
      <c r="C519" s="156" t="str">
        <f>IF(ISBLANK(TableB[[#This Row],[Local School Code]]),"",TableB[[#This Row],[Local School Code]])</f>
        <v>M034</v>
      </c>
      <c r="D519" s="132">
        <v>2777390</v>
      </c>
      <c r="E519" s="132">
        <v>1681484</v>
      </c>
      <c r="F519" s="65">
        <f>IFERROR(SUM(TableC[[#This Row],[Classroom Teachers]:[All Other Salaries]])*'Part-A'!$C$92,0)</f>
        <v>2714807.7652334403</v>
      </c>
      <c r="G519" s="16">
        <v>0</v>
      </c>
      <c r="H519" s="16">
        <v>20817</v>
      </c>
      <c r="I519" s="133">
        <f t="shared" si="24"/>
        <v>7194498.7652334403</v>
      </c>
      <c r="J519" s="132">
        <v>3677850.5359804672</v>
      </c>
      <c r="K519" s="132">
        <v>202247.00734705664</v>
      </c>
      <c r="L519" s="132">
        <v>2759646.0851854635</v>
      </c>
      <c r="M519" s="132">
        <v>73544.366308020602</v>
      </c>
      <c r="N519" s="132">
        <v>430476.50794308516</v>
      </c>
      <c r="O519" s="132">
        <v>1994</v>
      </c>
      <c r="P519" s="132">
        <v>48740.262469346984</v>
      </c>
      <c r="Q519" s="133">
        <f t="shared" si="25"/>
        <v>7194498.7652334403</v>
      </c>
      <c r="R519" s="132">
        <v>6707665.7652334403</v>
      </c>
      <c r="S519" s="132">
        <v>486833</v>
      </c>
      <c r="T519" s="133">
        <f>SUM(TableC[[#This Row],[State &amp; Local Funding]:[Federal 
Funding]])</f>
        <v>7194498.7652334403</v>
      </c>
      <c r="U519" s="121">
        <f>IFERROR(TableC[[#This Row],[State &amp; Local Funding]]/SUM(TableB[[#This Row],[K-12 Enrollment]:[Pre-K
Enrollment]]),"")</f>
        <v>21637.631500753032</v>
      </c>
      <c r="V519" s="121">
        <f>IFERROR(TableC[[#This Row],[Federal 
Funding]]/SUM(TableB[[#This Row],[K-12 Enrollment]:[Pre-K
Enrollment]]),"")</f>
        <v>1570.4290322580646</v>
      </c>
      <c r="W519" s="65">
        <f>IFERROR(CentralCostperPupil*SUM(TableB[[#This Row],[K-12 Enrollment]:[Pre-K
Enrollment]]),"")</f>
        <v>2068939.8651561495</v>
      </c>
      <c r="X519" s="65">
        <f t="shared" si="26"/>
        <v>9263438.6303895898</v>
      </c>
      <c r="Y519" s="131">
        <f>IFERROR(TableC[[#This Row],[Total School Allocation w/ Central District Costs]]/SUM(TableB[[#This Row],[K-12 Enrollment]:[Pre-K
Enrollment]]),"")</f>
        <v>29882.060098030935</v>
      </c>
    </row>
    <row r="520" spans="1:25" s="3" customFormat="1" ht="15" x14ac:dyDescent="0.3">
      <c r="A520" s="156" t="str">
        <f>IF(ISBLANK(TableB[[#This Row],[BEDS Code]]),"",TableB[[#This Row],[BEDS Code]])</f>
        <v>307500011035</v>
      </c>
      <c r="B520" s="134" t="str">
        <f>IF(ISBLANK(TableB[[#This Row],[School Name]]),"",TableB[[#This Row],[School Name]])</f>
        <v>P.S. 035</v>
      </c>
      <c r="C520" s="156" t="str">
        <f>IF(ISBLANK(TableB[[#This Row],[Local School Code]]),"",TableB[[#This Row],[Local School Code]])</f>
        <v>M035</v>
      </c>
      <c r="D520" s="132">
        <v>5106053</v>
      </c>
      <c r="E520" s="132">
        <v>3582941</v>
      </c>
      <c r="F520" s="65">
        <f>IFERROR(SUM(TableC[[#This Row],[Classroom Teachers]:[All Other Salaries]])*'Part-A'!$C$92,0)</f>
        <v>5290337.5119518451</v>
      </c>
      <c r="G520" s="16">
        <v>0</v>
      </c>
      <c r="H520" s="16">
        <v>186498</v>
      </c>
      <c r="I520" s="133">
        <f t="shared" si="24"/>
        <v>14165829.511951845</v>
      </c>
      <c r="J520" s="132">
        <v>0</v>
      </c>
      <c r="K520" s="132">
        <v>0</v>
      </c>
      <c r="L520" s="132">
        <v>13625146.435956268</v>
      </c>
      <c r="M520" s="132">
        <v>0</v>
      </c>
      <c r="N520" s="132">
        <v>540683.07599557796</v>
      </c>
      <c r="O520" s="132">
        <v>0</v>
      </c>
      <c r="P520" s="132">
        <v>0</v>
      </c>
      <c r="Q520" s="133">
        <f t="shared" si="25"/>
        <v>14165829.511951845</v>
      </c>
      <c r="R520" s="132">
        <v>13947299.511951845</v>
      </c>
      <c r="S520" s="132">
        <v>218530</v>
      </c>
      <c r="T520" s="133">
        <f>SUM(TableC[[#This Row],[State &amp; Local Funding]:[Federal 
Funding]])</f>
        <v>14165829.511951845</v>
      </c>
      <c r="U520" s="121">
        <f>IFERROR(TableC[[#This Row],[State &amp; Local Funding]]/SUM(TableB[[#This Row],[K-12 Enrollment]:[Pre-K
Enrollment]]),"")</f>
        <v>43047.220715900759</v>
      </c>
      <c r="V520" s="121">
        <f>IFERROR(TableC[[#This Row],[Federal 
Funding]]/SUM(TableB[[#This Row],[K-12 Enrollment]:[Pre-K
Enrollment]]),"")</f>
        <v>674.47530864197529</v>
      </c>
      <c r="W520" s="65">
        <f>IFERROR(CentralCostperPupil*SUM(TableB[[#This Row],[K-12 Enrollment]:[Pre-K
Enrollment]]),"")</f>
        <v>2162375.8590664272</v>
      </c>
      <c r="X520" s="65">
        <f t="shared" si="26"/>
        <v>16328205.371018272</v>
      </c>
      <c r="Y520" s="131">
        <f>IFERROR(TableC[[#This Row],[Total School Allocation w/ Central District Costs]]/SUM(TableB[[#This Row],[K-12 Enrollment]:[Pre-K
Enrollment]]),"")</f>
        <v>50395.695589562565</v>
      </c>
    </row>
    <row r="521" spans="1:25" s="3" customFormat="1" ht="15" x14ac:dyDescent="0.3">
      <c r="A521" s="156" t="str">
        <f>IF(ISBLANK(TableB[[#This Row],[BEDS Code]]),"",TableB[[#This Row],[BEDS Code]])</f>
        <v>310500010036</v>
      </c>
      <c r="B521" s="134" t="str">
        <f>IF(ISBLANK(TableB[[#This Row],[School Name]]),"",TableB[[#This Row],[School Name]])</f>
        <v>P.S. 036 Margaret Douglas</v>
      </c>
      <c r="C521" s="156" t="str">
        <f>IF(ISBLANK(TableB[[#This Row],[Local School Code]]),"",TableB[[#This Row],[Local School Code]])</f>
        <v>M036</v>
      </c>
      <c r="D521" s="132">
        <v>3806241</v>
      </c>
      <c r="E521" s="132">
        <v>2338092</v>
      </c>
      <c r="F521" s="65">
        <f>IFERROR(SUM(TableC[[#This Row],[Classroom Teachers]:[All Other Salaries]])*'Part-A'!$C$92,0)</f>
        <v>3741007.9182726578</v>
      </c>
      <c r="G521" s="16">
        <v>0</v>
      </c>
      <c r="H521" s="16">
        <v>66430</v>
      </c>
      <c r="I521" s="133">
        <f t="shared" si="24"/>
        <v>9951770.9182726573</v>
      </c>
      <c r="J521" s="132">
        <v>4039722.037462214</v>
      </c>
      <c r="K521" s="132">
        <v>1407096.188971936</v>
      </c>
      <c r="L521" s="132">
        <v>3858597.3060374339</v>
      </c>
      <c r="M521" s="132">
        <v>62077.773042879526</v>
      </c>
      <c r="N521" s="132">
        <v>486591.76176940481</v>
      </c>
      <c r="O521" s="132">
        <v>2181</v>
      </c>
      <c r="P521" s="132">
        <v>95504.850988789432</v>
      </c>
      <c r="Q521" s="133">
        <f t="shared" si="25"/>
        <v>9951770.9182726573</v>
      </c>
      <c r="R521" s="132">
        <v>9453077.9182726573</v>
      </c>
      <c r="S521" s="132">
        <v>498693</v>
      </c>
      <c r="T521" s="133">
        <f>SUM(TableC[[#This Row],[State &amp; Local Funding]:[Federal 
Funding]])</f>
        <v>9951770.9182726573</v>
      </c>
      <c r="U521" s="121">
        <f>IFERROR(TableC[[#This Row],[State &amp; Local Funding]]/SUM(TableB[[#This Row],[K-12 Enrollment]:[Pre-K
Enrollment]]),"")</f>
        <v>23226.23567143159</v>
      </c>
      <c r="V521" s="121">
        <f>IFERROR(TableC[[#This Row],[Federal 
Funding]]/SUM(TableB[[#This Row],[K-12 Enrollment]:[Pre-K
Enrollment]]),"")</f>
        <v>1225.2899262899264</v>
      </c>
      <c r="W521" s="65">
        <f>IFERROR(CentralCostperPupil*SUM(TableB[[#This Row],[K-12 Enrollment]:[Pre-K
Enrollment]]),"")</f>
        <v>2716317.8229630738</v>
      </c>
      <c r="X521" s="65">
        <f t="shared" si="26"/>
        <v>12668088.741235731</v>
      </c>
      <c r="Y521" s="131">
        <f>IFERROR(TableC[[#This Row],[Total School Allocation w/ Central District Costs]]/SUM(TableB[[#This Row],[K-12 Enrollment]:[Pre-K
Enrollment]]),"")</f>
        <v>31125.525162741353</v>
      </c>
    </row>
    <row r="522" spans="1:25" s="3" customFormat="1" ht="15" x14ac:dyDescent="0.3">
      <c r="A522" s="156" t="str">
        <f>IF(ISBLANK(TableB[[#This Row],[BEDS Code]]),"",TableB[[#This Row],[BEDS Code]])</f>
        <v>310400010037</v>
      </c>
      <c r="B522" s="134" t="str">
        <f>IF(ISBLANK(TableB[[#This Row],[School Name]]),"",TableB[[#This Row],[School Name]])</f>
        <v>River East Elementary</v>
      </c>
      <c r="C522" s="156" t="str">
        <f>IF(ISBLANK(TableB[[#This Row],[Local School Code]]),"",TableB[[#This Row],[Local School Code]])</f>
        <v>M037</v>
      </c>
      <c r="D522" s="132">
        <v>1620621</v>
      </c>
      <c r="E522" s="132">
        <v>930136</v>
      </c>
      <c r="F522" s="65">
        <f>IFERROR(SUM(TableC[[#This Row],[Classroom Teachers]:[All Other Salaries]])*'Part-A'!$C$92,0)</f>
        <v>1553041.1738083549</v>
      </c>
      <c r="G522" s="16">
        <v>0</v>
      </c>
      <c r="H522" s="16">
        <v>73598</v>
      </c>
      <c r="I522" s="133">
        <f t="shared" si="24"/>
        <v>4177396.1738083549</v>
      </c>
      <c r="J522" s="132">
        <v>2229227.1748323916</v>
      </c>
      <c r="K522" s="132">
        <v>494464.7273086487</v>
      </c>
      <c r="L522" s="132">
        <v>1097573.7573424086</v>
      </c>
      <c r="M522" s="132">
        <v>0</v>
      </c>
      <c r="N522" s="132">
        <v>242160.0292490081</v>
      </c>
      <c r="O522" s="132">
        <v>1090</v>
      </c>
      <c r="P522" s="132">
        <v>112880.48507589778</v>
      </c>
      <c r="Q522" s="133">
        <f t="shared" si="25"/>
        <v>4177396.1738083549</v>
      </c>
      <c r="R522" s="132">
        <v>3994854.1738083549</v>
      </c>
      <c r="S522" s="132">
        <v>182542</v>
      </c>
      <c r="T522" s="133">
        <f>SUM(TableC[[#This Row],[State &amp; Local Funding]:[Federal 
Funding]])</f>
        <v>4177396.1738083549</v>
      </c>
      <c r="U522" s="121">
        <f>IFERROR(TableC[[#This Row],[State &amp; Local Funding]]/SUM(TableB[[#This Row],[K-12 Enrollment]:[Pre-K
Enrollment]]),"")</f>
        <v>19114.13480291079</v>
      </c>
      <c r="V522" s="121">
        <f>IFERROR(TableC[[#This Row],[Federal 
Funding]]/SUM(TableB[[#This Row],[K-12 Enrollment]:[Pre-K
Enrollment]]),"")</f>
        <v>873.40669856459328</v>
      </c>
      <c r="W522" s="65">
        <f>IFERROR(CentralCostperPupil*SUM(TableB[[#This Row],[K-12 Enrollment]:[Pre-K
Enrollment]]),"")</f>
        <v>1394865.9090891459</v>
      </c>
      <c r="X522" s="65">
        <f t="shared" si="26"/>
        <v>5572262.0828975011</v>
      </c>
      <c r="Y522" s="131">
        <f>IFERROR(TableC[[#This Row],[Total School Allocation w/ Central District Costs]]/SUM(TableB[[#This Row],[K-12 Enrollment]:[Pre-K
Enrollment]]),"")</f>
        <v>26661.541066495221</v>
      </c>
    </row>
    <row r="523" spans="1:25" s="3" customFormat="1" ht="15" x14ac:dyDescent="0.3">
      <c r="A523" s="156" t="str">
        <f>IF(ISBLANK(TableB[[#This Row],[BEDS Code]]),"",TableB[[#This Row],[BEDS Code]])</f>
        <v>310400010038</v>
      </c>
      <c r="B523" s="134" t="str">
        <f>IF(ISBLANK(TableB[[#This Row],[School Name]]),"",TableB[[#This Row],[School Name]])</f>
        <v>P.S. 38 Roberto Clemente</v>
      </c>
      <c r="C523" s="156" t="str">
        <f>IF(ISBLANK(TableB[[#This Row],[Local School Code]]),"",TableB[[#This Row],[Local School Code]])</f>
        <v>M038</v>
      </c>
      <c r="D523" s="132">
        <v>1904427</v>
      </c>
      <c r="E523" s="132">
        <v>1286307</v>
      </c>
      <c r="F523" s="65">
        <f>IFERROR(SUM(TableC[[#This Row],[Classroom Teachers]:[All Other Salaries]])*'Part-A'!$C$92,0)</f>
        <v>1942694.3753051455</v>
      </c>
      <c r="G523" s="16">
        <v>0</v>
      </c>
      <c r="H523" s="16">
        <v>132142</v>
      </c>
      <c r="I523" s="133">
        <f t="shared" ref="I523:I586" si="27">SUM(D523:H523)</f>
        <v>5265570.375305146</v>
      </c>
      <c r="J523" s="132">
        <v>2111620.2379976441</v>
      </c>
      <c r="K523" s="132">
        <v>626969.65281496407</v>
      </c>
      <c r="L523" s="132">
        <v>1952171.8531381297</v>
      </c>
      <c r="M523" s="132">
        <v>31348.482640748203</v>
      </c>
      <c r="N523" s="132">
        <v>446146.75572164397</v>
      </c>
      <c r="O523" s="132">
        <v>1165</v>
      </c>
      <c r="P523" s="132">
        <v>96148.392992015666</v>
      </c>
      <c r="Q523" s="133">
        <f t="shared" ref="Q523:Q586" si="28">SUM(J523:P523)</f>
        <v>5265570.375305145</v>
      </c>
      <c r="R523" s="132">
        <v>4806666.375305145</v>
      </c>
      <c r="S523" s="132">
        <v>458904</v>
      </c>
      <c r="T523" s="133">
        <f>SUM(TableC[[#This Row],[State &amp; Local Funding]:[Federal 
Funding]])</f>
        <v>5265570.375305145</v>
      </c>
      <c r="U523" s="121">
        <f>IFERROR(TableC[[#This Row],[State &amp; Local Funding]]/SUM(TableB[[#This Row],[K-12 Enrollment]:[Pre-K
Enrollment]]),"")</f>
        <v>19460.187754271843</v>
      </c>
      <c r="V523" s="121">
        <f>IFERROR(TableC[[#This Row],[Federal 
Funding]]/SUM(TableB[[#This Row],[K-12 Enrollment]:[Pre-K
Enrollment]]),"")</f>
        <v>1857.910931174089</v>
      </c>
      <c r="W523" s="65">
        <f>IFERROR(CentralCostperPupil*SUM(TableB[[#This Row],[K-12 Enrollment]:[Pre-K
Enrollment]]),"")</f>
        <v>1648477.8925598997</v>
      </c>
      <c r="X523" s="65">
        <f t="shared" ref="X523:X586" si="29">SUM(Q523,W523)</f>
        <v>6914048.267865045</v>
      </c>
      <c r="Y523" s="131">
        <f>IFERROR(TableC[[#This Row],[Total School Allocation w/ Central District Costs]]/SUM(TableB[[#This Row],[K-12 Enrollment]:[Pre-K
Enrollment]]),"")</f>
        <v>27992.09825046577</v>
      </c>
    </row>
    <row r="524" spans="1:25" s="3" customFormat="1" ht="15" x14ac:dyDescent="0.3">
      <c r="A524" s="156" t="str">
        <f>IF(ISBLANK(TableB[[#This Row],[BEDS Code]]),"",TableB[[#This Row],[BEDS Code]])</f>
        <v>310200010040</v>
      </c>
      <c r="B524" s="134" t="str">
        <f>IF(ISBLANK(TableB[[#This Row],[School Name]]),"",TableB[[#This Row],[School Name]])</f>
        <v>P.S. 040 Augustus Saint-Gaudens</v>
      </c>
      <c r="C524" s="156" t="str">
        <f>IF(ISBLANK(TableB[[#This Row],[Local School Code]]),"",TableB[[#This Row],[Local School Code]])</f>
        <v>M040</v>
      </c>
      <c r="D524" s="132">
        <v>3551822</v>
      </c>
      <c r="E524" s="132">
        <v>1692314</v>
      </c>
      <c r="F524" s="65">
        <f>IFERROR(SUM(TableC[[#This Row],[Classroom Teachers]:[All Other Salaries]])*'Part-A'!$C$92,0)</f>
        <v>3192918.46657704</v>
      </c>
      <c r="G524" s="16">
        <v>0</v>
      </c>
      <c r="H524" s="16">
        <v>325053</v>
      </c>
      <c r="I524" s="133">
        <f t="shared" si="27"/>
        <v>8762107.46657704</v>
      </c>
      <c r="J524" s="132">
        <v>5633776.4587299693</v>
      </c>
      <c r="K524" s="132">
        <v>437339.25154636148</v>
      </c>
      <c r="L524" s="132">
        <v>2149319.8995040813</v>
      </c>
      <c r="M524" s="132">
        <v>31238.517967597247</v>
      </c>
      <c r="N524" s="132">
        <v>469536.28982890153</v>
      </c>
      <c r="O524" s="132">
        <v>3969</v>
      </c>
      <c r="P524" s="132">
        <v>36928.049000129438</v>
      </c>
      <c r="Q524" s="133">
        <f t="shared" si="28"/>
        <v>8762107.46657704</v>
      </c>
      <c r="R524" s="132">
        <v>8504712.46657704</v>
      </c>
      <c r="S524" s="132">
        <v>257395</v>
      </c>
      <c r="T524" s="133">
        <f>SUM(TableC[[#This Row],[State &amp; Local Funding]:[Federal 
Funding]])</f>
        <v>8762107.46657704</v>
      </c>
      <c r="U524" s="121">
        <f>IFERROR(TableC[[#This Row],[State &amp; Local Funding]]/SUM(TableB[[#This Row],[K-12 Enrollment]:[Pre-K
Enrollment]]),"")</f>
        <v>12451.994826613529</v>
      </c>
      <c r="V524" s="121">
        <f>IFERROR(TableC[[#This Row],[Federal 
Funding]]/SUM(TableB[[#This Row],[K-12 Enrollment]:[Pre-K
Enrollment]]),"")</f>
        <v>376.85944363103954</v>
      </c>
      <c r="W524" s="65">
        <f>IFERROR(CentralCostperPupil*SUM(TableB[[#This Row],[K-12 Enrollment]:[Pre-K
Enrollment]]),"")</f>
        <v>4558341.7029085485</v>
      </c>
      <c r="X524" s="65">
        <f t="shared" si="29"/>
        <v>13320449.169485588</v>
      </c>
      <c r="Y524" s="131">
        <f>IFERROR(TableC[[#This Row],[Total School Allocation w/ Central District Costs]]/SUM(TableB[[#This Row],[K-12 Enrollment]:[Pre-K
Enrollment]]),"")</f>
        <v>19502.853835264403</v>
      </c>
    </row>
    <row r="525" spans="1:25" s="3" customFormat="1" ht="15" x14ac:dyDescent="0.3">
      <c r="A525" s="156" t="str">
        <f>IF(ISBLANK(TableB[[#This Row],[BEDS Code]]),"",TableB[[#This Row],[BEDS Code]])</f>
        <v>310200010041</v>
      </c>
      <c r="B525" s="134" t="str">
        <f>IF(ISBLANK(TableB[[#This Row],[School Name]]),"",TableB[[#This Row],[School Name]])</f>
        <v>P.S. 041 Greenwich Village</v>
      </c>
      <c r="C525" s="156" t="str">
        <f>IF(ISBLANK(TableB[[#This Row],[Local School Code]]),"",TableB[[#This Row],[Local School Code]])</f>
        <v>M041</v>
      </c>
      <c r="D525" s="132">
        <v>3793273</v>
      </c>
      <c r="E525" s="132">
        <v>2199022</v>
      </c>
      <c r="F525" s="65">
        <f>IFERROR(SUM(TableC[[#This Row],[Classroom Teachers]:[All Other Salaries]])*'Part-A'!$C$92,0)</f>
        <v>3648438.8205563822</v>
      </c>
      <c r="G525" s="16">
        <v>0</v>
      </c>
      <c r="H525" s="16">
        <v>72627</v>
      </c>
      <c r="I525" s="133">
        <f t="shared" si="27"/>
        <v>9713360.8205563817</v>
      </c>
      <c r="J525" s="132">
        <v>5674543.8373011425</v>
      </c>
      <c r="K525" s="132">
        <v>757131.21028888633</v>
      </c>
      <c r="L525" s="132">
        <v>2693921.0648685591</v>
      </c>
      <c r="M525" s="132">
        <v>72107.734313227265</v>
      </c>
      <c r="N525" s="132">
        <v>477448.63875856803</v>
      </c>
      <c r="O525" s="132">
        <v>4099</v>
      </c>
      <c r="P525" s="132">
        <v>34109.335025998531</v>
      </c>
      <c r="Q525" s="133">
        <f t="shared" si="28"/>
        <v>9713360.8205563799</v>
      </c>
      <c r="R525" s="132">
        <v>9422864.8205563799</v>
      </c>
      <c r="S525" s="132">
        <v>290496</v>
      </c>
      <c r="T525" s="133">
        <f>SUM(TableC[[#This Row],[State &amp; Local Funding]:[Federal 
Funding]])</f>
        <v>9713360.8205563799</v>
      </c>
      <c r="U525" s="121">
        <f>IFERROR(TableC[[#This Row],[State &amp; Local Funding]]/SUM(TableB[[#This Row],[K-12 Enrollment]:[Pre-K
Enrollment]]),"")</f>
        <v>13616.856677104595</v>
      </c>
      <c r="V525" s="121">
        <f>IFERROR(TableC[[#This Row],[Federal 
Funding]]/SUM(TableB[[#This Row],[K-12 Enrollment]:[Pre-K
Enrollment]]),"")</f>
        <v>419.79190751445088</v>
      </c>
      <c r="W525" s="65">
        <f>IFERROR(CentralCostperPupil*SUM(TableB[[#This Row],[K-12 Enrollment]:[Pre-K
Enrollment]]),"")</f>
        <v>4618407.6989937276</v>
      </c>
      <c r="X525" s="65">
        <f t="shared" si="29"/>
        <v>14331768.519550107</v>
      </c>
      <c r="Y525" s="131">
        <f>IFERROR(TableC[[#This Row],[Total School Allocation w/ Central District Costs]]/SUM(TableB[[#This Row],[K-12 Enrollment]:[Pre-K
Enrollment]]),"")</f>
        <v>20710.648149638884</v>
      </c>
    </row>
    <row r="526" spans="1:25" s="3" customFormat="1" ht="15" x14ac:dyDescent="0.3">
      <c r="A526" s="156" t="str">
        <f>IF(ISBLANK(TableB[[#This Row],[BEDS Code]]),"",TableB[[#This Row],[BEDS Code]])</f>
        <v>310200010042</v>
      </c>
      <c r="B526" s="134" t="str">
        <f>IF(ISBLANK(TableB[[#This Row],[School Name]]),"",TableB[[#This Row],[School Name]])</f>
        <v>P.S. 042 Benjamin Altman</v>
      </c>
      <c r="C526" s="156" t="str">
        <f>IF(ISBLANK(TableB[[#This Row],[Local School Code]]),"",TableB[[#This Row],[Local School Code]])</f>
        <v>M042</v>
      </c>
      <c r="D526" s="132">
        <v>4428346</v>
      </c>
      <c r="E526" s="132">
        <v>2398370</v>
      </c>
      <c r="F526" s="65">
        <f>IFERROR(SUM(TableC[[#This Row],[Classroom Teachers]:[All Other Salaries]])*'Part-A'!$C$92,0)</f>
        <v>4156480.2252414781</v>
      </c>
      <c r="G526" s="16">
        <v>0</v>
      </c>
      <c r="H526" s="16">
        <v>328868</v>
      </c>
      <c r="I526" s="133">
        <f t="shared" si="27"/>
        <v>11312064.225241479</v>
      </c>
      <c r="J526" s="132">
        <v>7124957.45907705</v>
      </c>
      <c r="K526" s="132">
        <v>737148.42743801966</v>
      </c>
      <c r="L526" s="132">
        <v>2894733.9821170173</v>
      </c>
      <c r="M526" s="132">
        <v>0</v>
      </c>
      <c r="N526" s="132">
        <v>457650.06902931293</v>
      </c>
      <c r="O526" s="132">
        <v>3807</v>
      </c>
      <c r="P526" s="132">
        <v>93767.287580078599</v>
      </c>
      <c r="Q526" s="133">
        <f t="shared" si="28"/>
        <v>11312064.225241479</v>
      </c>
      <c r="R526" s="132">
        <v>10556889.225241479</v>
      </c>
      <c r="S526" s="132">
        <v>755175</v>
      </c>
      <c r="T526" s="133">
        <f>SUM(TableC[[#This Row],[State &amp; Local Funding]:[Federal 
Funding]])</f>
        <v>11312064.225241479</v>
      </c>
      <c r="U526" s="121">
        <f>IFERROR(TableC[[#This Row],[State &amp; Local Funding]]/SUM(TableB[[#This Row],[K-12 Enrollment]:[Pre-K
Enrollment]]),"")</f>
        <v>16918.091707117754</v>
      </c>
      <c r="V526" s="121">
        <f>IFERROR(TableC[[#This Row],[Federal 
Funding]]/SUM(TableB[[#This Row],[K-12 Enrollment]:[Pre-K
Enrollment]]),"")</f>
        <v>1210.2163461538462</v>
      </c>
      <c r="W526" s="65">
        <f>IFERROR(CentralCostperPupil*SUM(TableB[[#This Row],[K-12 Enrollment]:[Pre-K
Enrollment]]),"")</f>
        <v>4164575.7285723784</v>
      </c>
      <c r="X526" s="65">
        <f t="shared" si="29"/>
        <v>15476639.953813856</v>
      </c>
      <c r="Y526" s="131">
        <f>IFERROR(TableC[[#This Row],[Total School Allocation w/ Central District Costs]]/SUM(TableB[[#This Row],[K-12 Enrollment]:[Pre-K
Enrollment]]),"")</f>
        <v>24802.307618291437</v>
      </c>
    </row>
    <row r="527" spans="1:25" s="3" customFormat="1" ht="15" x14ac:dyDescent="0.3">
      <c r="A527" s="156" t="str">
        <f>IF(ISBLANK(TableB[[#This Row],[BEDS Code]]),"",TableB[[#This Row],[BEDS Code]])</f>
        <v>310500010046</v>
      </c>
      <c r="B527" s="134" t="str">
        <f>IF(ISBLANK(TableB[[#This Row],[School Name]]),"",TableB[[#This Row],[School Name]])</f>
        <v>P.S. 046 Arthur Tappan</v>
      </c>
      <c r="C527" s="156" t="str">
        <f>IF(ISBLANK(TableB[[#This Row],[Local School Code]]),"",TableB[[#This Row],[Local School Code]])</f>
        <v>M046</v>
      </c>
      <c r="D527" s="132">
        <v>4445540</v>
      </c>
      <c r="E527" s="132">
        <v>2384769</v>
      </c>
      <c r="F527" s="65">
        <f>IFERROR(SUM(TableC[[#This Row],[Classroom Teachers]:[All Other Salaries]])*'Part-A'!$C$92,0)</f>
        <v>4158667.8412854578</v>
      </c>
      <c r="G527" s="16">
        <v>0</v>
      </c>
      <c r="H527" s="16">
        <v>307450</v>
      </c>
      <c r="I527" s="133">
        <f t="shared" si="27"/>
        <v>11296426.841285458</v>
      </c>
      <c r="J527" s="132">
        <v>5712865.7575168619</v>
      </c>
      <c r="K527" s="132">
        <v>708097.9938512462</v>
      </c>
      <c r="L527" s="132">
        <v>4062359.646835058</v>
      </c>
      <c r="M527" s="132">
        <v>34541.365553719326</v>
      </c>
      <c r="N527" s="132">
        <v>690200.40731514525</v>
      </c>
      <c r="O527" s="132">
        <v>3900</v>
      </c>
      <c r="P527" s="132">
        <v>84461.670213427235</v>
      </c>
      <c r="Q527" s="133">
        <f t="shared" si="28"/>
        <v>11296426.84128546</v>
      </c>
      <c r="R527" s="132">
        <v>10360936.84128546</v>
      </c>
      <c r="S527" s="132">
        <v>935490</v>
      </c>
      <c r="T527" s="133">
        <f>SUM(TableC[[#This Row],[State &amp; Local Funding]:[Federal 
Funding]])</f>
        <v>11296426.84128546</v>
      </c>
      <c r="U527" s="121">
        <f>IFERROR(TableC[[#This Row],[State &amp; Local Funding]]/SUM(TableB[[#This Row],[K-12 Enrollment]:[Pre-K
Enrollment]]),"")</f>
        <v>16957.343439092405</v>
      </c>
      <c r="V527" s="121">
        <f>IFERROR(TableC[[#This Row],[Federal 
Funding]]/SUM(TableB[[#This Row],[K-12 Enrollment]:[Pre-K
Enrollment]]),"")</f>
        <v>1531.0801963993454</v>
      </c>
      <c r="W527" s="65">
        <f>IFERROR(CentralCostperPupil*SUM(TableB[[#This Row],[K-12 Enrollment]:[Pre-K
Enrollment]]),"")</f>
        <v>4077813.7342271204</v>
      </c>
      <c r="X527" s="65">
        <f t="shared" si="29"/>
        <v>15374240.575512581</v>
      </c>
      <c r="Y527" s="131">
        <f>IFERROR(TableC[[#This Row],[Total School Allocation w/ Central District Costs]]/SUM(TableB[[#This Row],[K-12 Enrollment]:[Pre-K
Enrollment]]),"")</f>
        <v>25162.423200511588</v>
      </c>
    </row>
    <row r="528" spans="1:25" s="3" customFormat="1" ht="15" x14ac:dyDescent="0.3">
      <c r="A528" s="156" t="str">
        <f>IF(ISBLANK(TableB[[#This Row],[BEDS Code]]),"",TableB[[#This Row],[BEDS Code]])</f>
        <v>310200010047</v>
      </c>
      <c r="B528" s="134" t="str">
        <f>IF(ISBLANK(TableB[[#This Row],[School Name]]),"",TableB[[#This Row],[School Name]])</f>
        <v>47 The American Sign Language and English Secondary School</v>
      </c>
      <c r="C528" s="156" t="str">
        <f>IF(ISBLANK(TableB[[#This Row],[Local School Code]]),"",TableB[[#This Row],[Local School Code]])</f>
        <v>M047</v>
      </c>
      <c r="D528" s="132">
        <v>1688716</v>
      </c>
      <c r="E528" s="132">
        <v>1113324</v>
      </c>
      <c r="F528" s="65">
        <f>IFERROR(SUM(TableC[[#This Row],[Classroom Teachers]:[All Other Salaries]])*'Part-A'!$C$92,0)</f>
        <v>1706036.0868000998</v>
      </c>
      <c r="G528" s="16">
        <v>0</v>
      </c>
      <c r="H528" s="16">
        <v>29584</v>
      </c>
      <c r="I528" s="133">
        <f t="shared" si="27"/>
        <v>4537660.0868001003</v>
      </c>
      <c r="J528" s="132">
        <v>2973950.7820459623</v>
      </c>
      <c r="K528" s="132">
        <v>0</v>
      </c>
      <c r="L528" s="132">
        <v>766773.86142402689</v>
      </c>
      <c r="M528" s="132">
        <v>0</v>
      </c>
      <c r="N528" s="132">
        <v>696742.01177793997</v>
      </c>
      <c r="O528" s="132">
        <v>1022</v>
      </c>
      <c r="P528" s="132">
        <v>99171.431552170907</v>
      </c>
      <c r="Q528" s="133">
        <f t="shared" si="28"/>
        <v>4537660.0868001003</v>
      </c>
      <c r="R528" s="132">
        <v>4408190.0868001003</v>
      </c>
      <c r="S528" s="132">
        <v>129470</v>
      </c>
      <c r="T528" s="133">
        <f>SUM(TableC[[#This Row],[State &amp; Local Funding]:[Federal 
Funding]])</f>
        <v>4537660.0868001003</v>
      </c>
      <c r="U528" s="121">
        <f>IFERROR(TableC[[#This Row],[State &amp; Local Funding]]/SUM(TableB[[#This Row],[K-12 Enrollment]:[Pre-K
Enrollment]]),"")</f>
        <v>22151.708978894978</v>
      </c>
      <c r="V528" s="121">
        <f>IFERROR(TableC[[#This Row],[Federal 
Funding]]/SUM(TableB[[#This Row],[K-12 Enrollment]:[Pre-K
Enrollment]]),"")</f>
        <v>650.6030150753769</v>
      </c>
      <c r="W528" s="65">
        <f>IFERROR(CentralCostperPupil*SUM(TableB[[#This Row],[K-12 Enrollment]:[Pre-K
Enrollment]]),"")</f>
        <v>1328125.9134389476</v>
      </c>
      <c r="X528" s="65">
        <f t="shared" si="29"/>
        <v>5865786.0002390482</v>
      </c>
      <c r="Y528" s="131">
        <f>IFERROR(TableC[[#This Row],[Total School Allocation w/ Central District Costs]]/SUM(TableB[[#This Row],[K-12 Enrollment]:[Pre-K
Enrollment]]),"")</f>
        <v>29476.31155899019</v>
      </c>
    </row>
    <row r="529" spans="1:25" s="3" customFormat="1" ht="15" x14ac:dyDescent="0.3">
      <c r="A529" s="156" t="str">
        <f>IF(ISBLANK(TableB[[#This Row],[BEDS Code]]),"",TableB[[#This Row],[BEDS Code]])</f>
        <v>310600010048</v>
      </c>
      <c r="B529" s="134" t="str">
        <f>IF(ISBLANK(TableB[[#This Row],[School Name]]),"",TableB[[#This Row],[School Name]])</f>
        <v>P.S. 048 P.O. Michael J. Buczek</v>
      </c>
      <c r="C529" s="156" t="str">
        <f>IF(ISBLANK(TableB[[#This Row],[Local School Code]]),"",TableB[[#This Row],[Local School Code]])</f>
        <v>M048</v>
      </c>
      <c r="D529" s="132">
        <v>3681195</v>
      </c>
      <c r="E529" s="132">
        <v>2264071</v>
      </c>
      <c r="F529" s="65">
        <f>IFERROR(SUM(TableC[[#This Row],[Classroom Teachers]:[All Other Salaries]])*'Part-A'!$C$92,0)</f>
        <v>3619804.9783820654</v>
      </c>
      <c r="G529" s="16">
        <v>0</v>
      </c>
      <c r="H529" s="16">
        <v>50590</v>
      </c>
      <c r="I529" s="133">
        <f t="shared" si="27"/>
        <v>9615660.9783820659</v>
      </c>
      <c r="J529" s="132">
        <v>5099126.6239918061</v>
      </c>
      <c r="K529" s="132">
        <v>416435.17223169247</v>
      </c>
      <c r="L529" s="132">
        <v>3284048.685477748</v>
      </c>
      <c r="M529" s="132">
        <v>29745.36944512089</v>
      </c>
      <c r="N529" s="132">
        <v>669177.49892475223</v>
      </c>
      <c r="O529" s="132">
        <v>3240</v>
      </c>
      <c r="P529" s="132">
        <v>113887.62831094683</v>
      </c>
      <c r="Q529" s="133">
        <f t="shared" si="28"/>
        <v>9615660.9783820678</v>
      </c>
      <c r="R529" s="132">
        <v>8857154.9783820678</v>
      </c>
      <c r="S529" s="132">
        <v>758506</v>
      </c>
      <c r="T529" s="133">
        <f>SUM(TableC[[#This Row],[State &amp; Local Funding]:[Federal 
Funding]])</f>
        <v>9615660.9783820678</v>
      </c>
      <c r="U529" s="121">
        <f>IFERROR(TableC[[#This Row],[State &amp; Local Funding]]/SUM(TableB[[#This Row],[K-12 Enrollment]:[Pre-K
Enrollment]]),"")</f>
        <v>18149.907742586205</v>
      </c>
      <c r="V529" s="121">
        <f>IFERROR(TableC[[#This Row],[Federal 
Funding]]/SUM(TableB[[#This Row],[K-12 Enrollment]:[Pre-K
Enrollment]]),"")</f>
        <v>1554.3155737704917</v>
      </c>
      <c r="W529" s="65">
        <f>IFERROR(CentralCostperPupil*SUM(TableB[[#This Row],[K-12 Enrollment]:[Pre-K
Enrollment]]),"")</f>
        <v>3256911.7877296805</v>
      </c>
      <c r="X529" s="65">
        <f t="shared" si="29"/>
        <v>12872572.766111748</v>
      </c>
      <c r="Y529" s="131">
        <f>IFERROR(TableC[[#This Row],[Total School Allocation w/ Central District Costs]]/SUM(TableB[[#This Row],[K-12 Enrollment]:[Pre-K
Enrollment]]),"")</f>
        <v>26378.222881376532</v>
      </c>
    </row>
    <row r="530" spans="1:25" s="3" customFormat="1" ht="15" x14ac:dyDescent="0.3">
      <c r="A530" s="156" t="str">
        <f>IF(ISBLANK(TableB[[#This Row],[BEDS Code]]),"",TableB[[#This Row],[BEDS Code]])</f>
        <v>310200010051</v>
      </c>
      <c r="B530" s="134" t="str">
        <f>IF(ISBLANK(TableB[[#This Row],[School Name]]),"",TableB[[#This Row],[School Name]])</f>
        <v>P.S. 051 Elias Howe</v>
      </c>
      <c r="C530" s="156" t="str">
        <f>IF(ISBLANK(TableB[[#This Row],[Local School Code]]),"",TableB[[#This Row],[Local School Code]])</f>
        <v>M051</v>
      </c>
      <c r="D530" s="132">
        <v>2888921</v>
      </c>
      <c r="E530" s="132">
        <v>1987319</v>
      </c>
      <c r="F530" s="65">
        <f>IFERROR(SUM(TableC[[#This Row],[Classroom Teachers]:[All Other Salaries]])*'Part-A'!$C$92,0)</f>
        <v>2968923.1445297422</v>
      </c>
      <c r="G530" s="16">
        <v>0</v>
      </c>
      <c r="H530" s="16">
        <v>132616</v>
      </c>
      <c r="I530" s="133">
        <f t="shared" si="27"/>
        <v>7977779.1445297422</v>
      </c>
      <c r="J530" s="132">
        <v>3840720.5979735176</v>
      </c>
      <c r="K530" s="132">
        <v>817877.84788337792</v>
      </c>
      <c r="L530" s="132">
        <v>2702256.7406803146</v>
      </c>
      <c r="M530" s="132">
        <v>87629.769416076189</v>
      </c>
      <c r="N530" s="132">
        <v>452725.36384962418</v>
      </c>
      <c r="O530" s="132">
        <v>2399</v>
      </c>
      <c r="P530" s="132">
        <v>74169.824726831663</v>
      </c>
      <c r="Q530" s="133">
        <f t="shared" si="28"/>
        <v>7977779.1445297422</v>
      </c>
      <c r="R530" s="132">
        <v>7494974.1445297422</v>
      </c>
      <c r="S530" s="132">
        <v>482805</v>
      </c>
      <c r="T530" s="133">
        <f>SUM(TableC[[#This Row],[State &amp; Local Funding]:[Federal 
Funding]])</f>
        <v>7977779.1445297422</v>
      </c>
      <c r="U530" s="121">
        <f>IFERROR(TableC[[#This Row],[State &amp; Local Funding]]/SUM(TableB[[#This Row],[K-12 Enrollment]:[Pre-K
Enrollment]]),"")</f>
        <v>15327.145489835873</v>
      </c>
      <c r="V530" s="121">
        <f>IFERROR(TableC[[#This Row],[Federal 
Funding]]/SUM(TableB[[#This Row],[K-12 Enrollment]:[Pre-K
Enrollment]]),"")</f>
        <v>987.3312883435583</v>
      </c>
      <c r="W530" s="65">
        <f>IFERROR(CentralCostperPupil*SUM(TableB[[#This Row],[K-12 Enrollment]:[Pre-K
Enrollment]]),"")</f>
        <v>3263585.7872947003</v>
      </c>
      <c r="X530" s="65">
        <f t="shared" si="29"/>
        <v>11241364.931824442</v>
      </c>
      <c r="Y530" s="131">
        <f>IFERROR(TableC[[#This Row],[Total School Allocation w/ Central District Costs]]/SUM(TableB[[#This Row],[K-12 Enrollment]:[Pre-K
Enrollment]]),"")</f>
        <v>22988.476343199269</v>
      </c>
    </row>
    <row r="531" spans="1:25" s="3" customFormat="1" ht="15" x14ac:dyDescent="0.3">
      <c r="A531" s="156" t="str">
        <f>IF(ISBLANK(TableB[[#This Row],[BEDS Code]]),"",TableB[[#This Row],[BEDS Code]])</f>
        <v>310600010052</v>
      </c>
      <c r="B531" s="134" t="str">
        <f>IF(ISBLANK(TableB[[#This Row],[School Name]]),"",TableB[[#This Row],[School Name]])</f>
        <v>J.H.S. 052 Inwood</v>
      </c>
      <c r="C531" s="156" t="str">
        <f>IF(ISBLANK(TableB[[#This Row],[Local School Code]]),"",TableB[[#This Row],[Local School Code]])</f>
        <v>M052</v>
      </c>
      <c r="D531" s="132">
        <v>2493055</v>
      </c>
      <c r="E531" s="132">
        <v>1044024</v>
      </c>
      <c r="F531" s="65">
        <f>IFERROR(SUM(TableC[[#This Row],[Classroom Teachers]:[All Other Salaries]])*'Part-A'!$C$92,0)</f>
        <v>2153568.2630736218</v>
      </c>
      <c r="G531" s="16">
        <v>0</v>
      </c>
      <c r="H531" s="16">
        <v>50410</v>
      </c>
      <c r="I531" s="133">
        <f t="shared" si="27"/>
        <v>5741057.2630736213</v>
      </c>
      <c r="J531" s="132">
        <v>3749097.4300007708</v>
      </c>
      <c r="K531" s="132">
        <v>0</v>
      </c>
      <c r="L531" s="132">
        <v>1399755.3403773196</v>
      </c>
      <c r="M531" s="132">
        <v>0</v>
      </c>
      <c r="N531" s="132">
        <v>478347.98870807671</v>
      </c>
      <c r="O531" s="132">
        <v>1663</v>
      </c>
      <c r="P531" s="132">
        <v>112193.50398745378</v>
      </c>
      <c r="Q531" s="133">
        <f t="shared" si="28"/>
        <v>5741057.2630736213</v>
      </c>
      <c r="R531" s="132">
        <v>5513696.2630736213</v>
      </c>
      <c r="S531" s="132">
        <v>227361</v>
      </c>
      <c r="T531" s="133">
        <f>SUM(TableC[[#This Row],[State &amp; Local Funding]:[Federal 
Funding]])</f>
        <v>5741057.2630736213</v>
      </c>
      <c r="U531" s="121">
        <f>IFERROR(TableC[[#This Row],[State &amp; Local Funding]]/SUM(TableB[[#This Row],[K-12 Enrollment]:[Pre-K
Enrollment]]),"")</f>
        <v>25408.738539509777</v>
      </c>
      <c r="V531" s="121">
        <f>IFERROR(TableC[[#This Row],[Federal 
Funding]]/SUM(TableB[[#This Row],[K-12 Enrollment]:[Pre-K
Enrollment]]),"")</f>
        <v>1047.7465437788019</v>
      </c>
      <c r="W531" s="65">
        <f>IFERROR(CentralCostperPupil*SUM(TableB[[#This Row],[K-12 Enrollment]:[Pre-K
Enrollment]]),"")</f>
        <v>1448257.9056093046</v>
      </c>
      <c r="X531" s="65">
        <f t="shared" si="29"/>
        <v>7189315.1686829254</v>
      </c>
      <c r="Y531" s="131">
        <f>IFERROR(TableC[[#This Row],[Total School Allocation w/ Central District Costs]]/SUM(TableB[[#This Row],[K-12 Enrollment]:[Pre-K
Enrollment]]),"")</f>
        <v>33130.484648308411</v>
      </c>
    </row>
    <row r="532" spans="1:25" s="3" customFormat="1" ht="15" x14ac:dyDescent="0.3">
      <c r="A532" s="156" t="str">
        <f>IF(ISBLANK(TableB[[#This Row],[BEDS Code]]),"",TableB[[#This Row],[BEDS Code]])</f>
        <v>310300010054</v>
      </c>
      <c r="B532" s="134" t="str">
        <f>IF(ISBLANK(TableB[[#This Row],[School Name]]),"",TableB[[#This Row],[School Name]])</f>
        <v>J.H.S. 054 Booker T. Washington</v>
      </c>
      <c r="C532" s="156" t="str">
        <f>IF(ISBLANK(TableB[[#This Row],[Local School Code]]),"",TableB[[#This Row],[Local School Code]])</f>
        <v>M054</v>
      </c>
      <c r="D532" s="132">
        <v>4545068</v>
      </c>
      <c r="E532" s="132">
        <v>1521956</v>
      </c>
      <c r="F532" s="65">
        <f>IFERROR(SUM(TableC[[#This Row],[Classroom Teachers]:[All Other Salaries]])*'Part-A'!$C$92,0)</f>
        <v>3693937.9464541152</v>
      </c>
      <c r="G532" s="16">
        <v>0</v>
      </c>
      <c r="H532" s="16">
        <v>94257</v>
      </c>
      <c r="I532" s="133">
        <f t="shared" si="27"/>
        <v>9855218.9464541152</v>
      </c>
      <c r="J532" s="132">
        <v>6746546.6468911525</v>
      </c>
      <c r="K532" s="132">
        <v>0</v>
      </c>
      <c r="L532" s="132">
        <v>2589323.4270809186</v>
      </c>
      <c r="M532" s="132">
        <v>0</v>
      </c>
      <c r="N532" s="132">
        <v>484402.11010342755</v>
      </c>
      <c r="O532" s="132">
        <v>5302</v>
      </c>
      <c r="P532" s="132">
        <v>29644.762378616524</v>
      </c>
      <c r="Q532" s="133">
        <f t="shared" si="28"/>
        <v>9855218.9464541152</v>
      </c>
      <c r="R532" s="132">
        <v>9613071.9464541152</v>
      </c>
      <c r="S532" s="132">
        <v>242147</v>
      </c>
      <c r="T532" s="133">
        <f>SUM(TableC[[#This Row],[State &amp; Local Funding]:[Federal 
Funding]])</f>
        <v>9855218.9464541152</v>
      </c>
      <c r="U532" s="121">
        <f>IFERROR(TableC[[#This Row],[State &amp; Local Funding]]/SUM(TableB[[#This Row],[K-12 Enrollment]:[Pre-K
Enrollment]]),"")</f>
        <v>11897.366270364004</v>
      </c>
      <c r="V532" s="121">
        <f>IFERROR(TableC[[#This Row],[Federal 
Funding]]/SUM(TableB[[#This Row],[K-12 Enrollment]:[Pre-K
Enrollment]]),"")</f>
        <v>299.68688118811883</v>
      </c>
      <c r="W532" s="65">
        <f>IFERROR(CentralCostperPupil*SUM(TableB[[#This Row],[K-12 Enrollment]:[Pre-K
Enrollment]]),"")</f>
        <v>5392591.6485360283</v>
      </c>
      <c r="X532" s="65">
        <f t="shared" si="29"/>
        <v>15247810.594990144</v>
      </c>
      <c r="Y532" s="131">
        <f>IFERROR(TableC[[#This Row],[Total School Allocation w/ Central District Costs]]/SUM(TableB[[#This Row],[K-12 Enrollment]:[Pre-K
Enrollment]]),"")</f>
        <v>18871.052716571961</v>
      </c>
    </row>
    <row r="533" spans="1:25" s="3" customFormat="1" ht="15" x14ac:dyDescent="0.3">
      <c r="A533" s="156" t="str">
        <f>IF(ISBLANK(TableB[[#This Row],[BEDS Code]]),"",TableB[[#This Row],[BEDS Code]])</f>
        <v>310400010057</v>
      </c>
      <c r="B533" s="134" t="str">
        <f>IF(ISBLANK(TableB[[#This Row],[School Name]]),"",TableB[[#This Row],[School Name]])</f>
        <v>James Weldon Johnson</v>
      </c>
      <c r="C533" s="156" t="str">
        <f>IF(ISBLANK(TableB[[#This Row],[Local School Code]]),"",TableB[[#This Row],[Local School Code]])</f>
        <v>M057</v>
      </c>
      <c r="D533" s="132">
        <v>5192839</v>
      </c>
      <c r="E533" s="132">
        <v>2649918</v>
      </c>
      <c r="F533" s="65">
        <f>IFERROR(SUM(TableC[[#This Row],[Classroom Teachers]:[All Other Salaries]])*'Part-A'!$C$92,0)</f>
        <v>4775101.876491446</v>
      </c>
      <c r="G533" s="16">
        <v>0</v>
      </c>
      <c r="H533" s="16">
        <v>245873</v>
      </c>
      <c r="I533" s="133">
        <f t="shared" si="27"/>
        <v>12863731.876491446</v>
      </c>
      <c r="J533" s="132">
        <v>7256709.6321587786</v>
      </c>
      <c r="K533" s="132">
        <v>697473.2652192784</v>
      </c>
      <c r="L533" s="132">
        <v>4258760.8500775304</v>
      </c>
      <c r="M533" s="132">
        <v>34023.086108257485</v>
      </c>
      <c r="N533" s="132">
        <v>436184.72551170184</v>
      </c>
      <c r="O533" s="132">
        <v>4866</v>
      </c>
      <c r="P533" s="132">
        <v>175714.31741589931</v>
      </c>
      <c r="Q533" s="133">
        <f t="shared" si="28"/>
        <v>12863731.876491446</v>
      </c>
      <c r="R533" s="132">
        <v>12169628.876491446</v>
      </c>
      <c r="S533" s="132">
        <v>694103</v>
      </c>
      <c r="T533" s="133">
        <f>SUM(TableC[[#This Row],[State &amp; Local Funding]:[Federal 
Funding]])</f>
        <v>12863731.876491446</v>
      </c>
      <c r="U533" s="121">
        <f>IFERROR(TableC[[#This Row],[State &amp; Local Funding]]/SUM(TableB[[#This Row],[K-12 Enrollment]:[Pre-K
Enrollment]]),"")</f>
        <v>15269.295955447235</v>
      </c>
      <c r="V533" s="121">
        <f>IFERROR(TableC[[#This Row],[Federal 
Funding]]/SUM(TableB[[#This Row],[K-12 Enrollment]:[Pre-K
Enrollment]]),"")</f>
        <v>870.89460476787951</v>
      </c>
      <c r="W533" s="65">
        <f>IFERROR(CentralCostperPupil*SUM(TableB[[#This Row],[K-12 Enrollment]:[Pre-K
Enrollment]]),"")</f>
        <v>5319177.6533208098</v>
      </c>
      <c r="X533" s="65">
        <f t="shared" si="29"/>
        <v>18182909.529812254</v>
      </c>
      <c r="Y533" s="131">
        <f>IFERROR(TableC[[#This Row],[Total School Allocation w/ Central District Costs]]/SUM(TableB[[#This Row],[K-12 Enrollment]:[Pre-K
Enrollment]]),"")</f>
        <v>22814.190125234949</v>
      </c>
    </row>
    <row r="534" spans="1:25" s="3" customFormat="1" ht="15" x14ac:dyDescent="0.3">
      <c r="A534" s="156" t="str">
        <f>IF(ISBLANK(TableB[[#This Row],[BEDS Code]]),"",TableB[[#This Row],[BEDS Code]])</f>
        <v>310200010059</v>
      </c>
      <c r="B534" s="134" t="str">
        <f>IF(ISBLANK(TableB[[#This Row],[School Name]]),"",TableB[[#This Row],[School Name]])</f>
        <v>P.S. 059 Beekman Hill International</v>
      </c>
      <c r="C534" s="156" t="str">
        <f>IF(ISBLANK(TableB[[#This Row],[Local School Code]]),"",TableB[[#This Row],[Local School Code]])</f>
        <v>M059</v>
      </c>
      <c r="D534" s="132">
        <v>3191772</v>
      </c>
      <c r="E534" s="132">
        <v>1568219</v>
      </c>
      <c r="F534" s="65">
        <f>IFERROR(SUM(TableC[[#This Row],[Classroom Teachers]:[All Other Salaries]])*'Part-A'!$C$92,0)</f>
        <v>2898144.3586971257</v>
      </c>
      <c r="G534" s="16">
        <v>0</v>
      </c>
      <c r="H534" s="16">
        <v>139124</v>
      </c>
      <c r="I534" s="133">
        <f t="shared" si="27"/>
        <v>7797259.3586971257</v>
      </c>
      <c r="J534" s="132">
        <v>4555826.4633556418</v>
      </c>
      <c r="K534" s="132">
        <v>315138.97990480339</v>
      </c>
      <c r="L534" s="132">
        <v>2255280.0794662768</v>
      </c>
      <c r="M534" s="132">
        <v>0</v>
      </c>
      <c r="N534" s="132">
        <v>462703.48260964698</v>
      </c>
      <c r="O534" s="132">
        <v>3701</v>
      </c>
      <c r="P534" s="132">
        <v>204609.35336075726</v>
      </c>
      <c r="Q534" s="133">
        <f t="shared" si="28"/>
        <v>7797259.3586971266</v>
      </c>
      <c r="R534" s="132">
        <v>7569851.3586971266</v>
      </c>
      <c r="S534" s="132">
        <v>227408</v>
      </c>
      <c r="T534" s="133">
        <f>SUM(TableC[[#This Row],[State &amp; Local Funding]:[Federal 
Funding]])</f>
        <v>7797259.3586971266</v>
      </c>
      <c r="U534" s="121">
        <f>IFERROR(TableC[[#This Row],[State &amp; Local Funding]]/SUM(TableB[[#This Row],[K-12 Enrollment]:[Pre-K
Enrollment]]),"")</f>
        <v>12150.644235468902</v>
      </c>
      <c r="V534" s="121">
        <f>IFERROR(TableC[[#This Row],[Federal 
Funding]]/SUM(TableB[[#This Row],[K-12 Enrollment]:[Pre-K
Enrollment]]),"")</f>
        <v>365.02086677367578</v>
      </c>
      <c r="W534" s="65">
        <f>IFERROR(CentralCostperPupil*SUM(TableB[[#This Row],[K-12 Enrollment]:[Pre-K
Enrollment]]),"")</f>
        <v>4157901.7290073587</v>
      </c>
      <c r="X534" s="65">
        <f t="shared" si="29"/>
        <v>11955161.087704485</v>
      </c>
      <c r="Y534" s="131">
        <f>IFERROR(TableC[[#This Row],[Total School Allocation w/ Central District Costs]]/SUM(TableB[[#This Row],[K-12 Enrollment]:[Pre-K
Enrollment]]),"")</f>
        <v>19189.664667262416</v>
      </c>
    </row>
    <row r="535" spans="1:25" s="3" customFormat="1" ht="15" x14ac:dyDescent="0.3">
      <c r="A535" s="156" t="str">
        <f>IF(ISBLANK(TableB[[#This Row],[BEDS Code]]),"",TableB[[#This Row],[BEDS Code]])</f>
        <v>310100010063</v>
      </c>
      <c r="B535" s="134" t="str">
        <f>IF(ISBLANK(TableB[[#This Row],[School Name]]),"",TableB[[#This Row],[School Name]])</f>
        <v>The STAR Academy - P.S.63</v>
      </c>
      <c r="C535" s="156" t="str">
        <f>IF(ISBLANK(TableB[[#This Row],[Local School Code]]),"",TableB[[#This Row],[Local School Code]])</f>
        <v>M063</v>
      </c>
      <c r="D535" s="132">
        <v>1860705</v>
      </c>
      <c r="E535" s="132">
        <v>1328103</v>
      </c>
      <c r="F535" s="65">
        <f>IFERROR(SUM(TableC[[#This Row],[Classroom Teachers]:[All Other Salaries]])*'Part-A'!$C$92,0)</f>
        <v>1941521.7205596112</v>
      </c>
      <c r="G535" s="16">
        <v>0</v>
      </c>
      <c r="H535" s="16">
        <v>28997</v>
      </c>
      <c r="I535" s="133">
        <f t="shared" si="27"/>
        <v>5159326.720559611</v>
      </c>
      <c r="J535" s="132">
        <v>2005202.0999116627</v>
      </c>
      <c r="K535" s="132">
        <v>405346.63939817424</v>
      </c>
      <c r="L535" s="132">
        <v>2147860.8163338946</v>
      </c>
      <c r="M535" s="132">
        <v>60051.353984914706</v>
      </c>
      <c r="N535" s="132">
        <v>452495.29758347082</v>
      </c>
      <c r="O535" s="132">
        <v>1103</v>
      </c>
      <c r="P535" s="132">
        <v>87267.513347493616</v>
      </c>
      <c r="Q535" s="133">
        <f t="shared" si="28"/>
        <v>5159326.720559611</v>
      </c>
      <c r="R535" s="132">
        <v>4789816.720559611</v>
      </c>
      <c r="S535" s="132">
        <v>369510</v>
      </c>
      <c r="T535" s="133">
        <f>SUM(TableC[[#This Row],[State &amp; Local Funding]:[Federal 
Funding]])</f>
        <v>5159326.720559611</v>
      </c>
      <c r="U535" s="121">
        <f>IFERROR(TableC[[#This Row],[State &amp; Local Funding]]/SUM(TableB[[#This Row],[K-12 Enrollment]:[Pre-K
Enrollment]]),"")</f>
        <v>23711.963963166392</v>
      </c>
      <c r="V535" s="121">
        <f>IFERROR(TableC[[#This Row],[Federal 
Funding]]/SUM(TableB[[#This Row],[K-12 Enrollment]:[Pre-K
Enrollment]]),"")</f>
        <v>1829.2574257425742</v>
      </c>
      <c r="W535" s="65">
        <f>IFERROR(CentralCostperPupil*SUM(TableB[[#This Row],[K-12 Enrollment]:[Pre-K
Enrollment]]),"")</f>
        <v>1348147.9121340071</v>
      </c>
      <c r="X535" s="65">
        <f t="shared" si="29"/>
        <v>6507474.6326936185</v>
      </c>
      <c r="Y535" s="131">
        <f>IFERROR(TableC[[#This Row],[Total School Allocation w/ Central District Costs]]/SUM(TableB[[#This Row],[K-12 Enrollment]:[Pre-K
Enrollment]]),"")</f>
        <v>32215.220953928805</v>
      </c>
    </row>
    <row r="536" spans="1:25" s="3" customFormat="1" ht="15" x14ac:dyDescent="0.3">
      <c r="A536" s="156" t="str">
        <f>IF(ISBLANK(TableB[[#This Row],[BEDS Code]]),"",TableB[[#This Row],[BEDS Code]])</f>
        <v>310100010064</v>
      </c>
      <c r="B536" s="134" t="str">
        <f>IF(ISBLANK(TableB[[#This Row],[School Name]]),"",TableB[[#This Row],[School Name]])</f>
        <v>P.S. 064 Robert Simon</v>
      </c>
      <c r="C536" s="156" t="str">
        <f>IF(ISBLANK(TableB[[#This Row],[Local School Code]]),"",TableB[[#This Row],[Local School Code]])</f>
        <v>M064</v>
      </c>
      <c r="D536" s="132">
        <v>1676691</v>
      </c>
      <c r="E536" s="132">
        <v>1581084</v>
      </c>
      <c r="F536" s="65">
        <f>IFERROR(SUM(TableC[[#This Row],[Classroom Teachers]:[All Other Salaries]])*'Part-A'!$C$92,0)</f>
        <v>1983512.6239008706</v>
      </c>
      <c r="G536" s="16">
        <v>0</v>
      </c>
      <c r="H536" s="16">
        <v>60707</v>
      </c>
      <c r="I536" s="133">
        <f t="shared" si="27"/>
        <v>5301994.6239008708</v>
      </c>
      <c r="J536" s="132">
        <v>2396067.8817559984</v>
      </c>
      <c r="K536" s="132">
        <v>392426.84863566008</v>
      </c>
      <c r="L536" s="132">
        <v>2007698.4850634558</v>
      </c>
      <c r="M536" s="132">
        <v>42045.733782392155</v>
      </c>
      <c r="N536" s="132">
        <v>462447.67466336454</v>
      </c>
      <c r="O536" s="132">
        <v>1308</v>
      </c>
      <c r="P536" s="132">
        <v>0</v>
      </c>
      <c r="Q536" s="133">
        <f t="shared" si="28"/>
        <v>5301994.6239008708</v>
      </c>
      <c r="R536" s="132">
        <v>4916452.6239008708</v>
      </c>
      <c r="S536" s="132">
        <v>385542</v>
      </c>
      <c r="T536" s="133">
        <f>SUM(TableC[[#This Row],[State &amp; Local Funding]:[Federal 
Funding]])</f>
        <v>5301994.6239008708</v>
      </c>
      <c r="U536" s="121">
        <f>IFERROR(TableC[[#This Row],[State &amp; Local Funding]]/SUM(TableB[[#This Row],[K-12 Enrollment]:[Pre-K
Enrollment]]),"")</f>
        <v>21375.880973482046</v>
      </c>
      <c r="V536" s="121">
        <f>IFERROR(TableC[[#This Row],[Federal 
Funding]]/SUM(TableB[[#This Row],[K-12 Enrollment]:[Pre-K
Enrollment]]),"")</f>
        <v>1676.2695652173913</v>
      </c>
      <c r="W536" s="65">
        <f>IFERROR(CentralCostperPupil*SUM(TableB[[#This Row],[K-12 Enrollment]:[Pre-K
Enrollment]]),"")</f>
        <v>1535019.8999545625</v>
      </c>
      <c r="X536" s="65">
        <f t="shared" si="29"/>
        <v>6837014.5238554329</v>
      </c>
      <c r="Y536" s="131">
        <f>IFERROR(TableC[[#This Row],[Total School Allocation w/ Central District Costs]]/SUM(TableB[[#This Row],[K-12 Enrollment]:[Pre-K
Enrollment]]),"")</f>
        <v>29726.150103719272</v>
      </c>
    </row>
    <row r="537" spans="1:25" s="3" customFormat="1" ht="15" x14ac:dyDescent="0.3">
      <c r="A537" s="156" t="str">
        <f>IF(ISBLANK(TableB[[#This Row],[BEDS Code]]),"",TableB[[#This Row],[BEDS Code]])</f>
        <v>310400010072</v>
      </c>
      <c r="B537" s="134" t="str">
        <f>IF(ISBLANK(TableB[[#This Row],[School Name]]),"",TableB[[#This Row],[School Name]])</f>
        <v>The Lexington Academy</v>
      </c>
      <c r="C537" s="156" t="str">
        <f>IF(ISBLANK(TableB[[#This Row],[Local School Code]]),"",TableB[[#This Row],[Local School Code]])</f>
        <v>M072</v>
      </c>
      <c r="D537" s="132">
        <v>4655865</v>
      </c>
      <c r="E537" s="132">
        <v>2152614</v>
      </c>
      <c r="F537" s="65">
        <f>IFERROR(SUM(TableC[[#This Row],[Classroom Teachers]:[All Other Salaries]])*'Part-A'!$C$92,0)</f>
        <v>4145376.5364593859</v>
      </c>
      <c r="G537" s="16">
        <v>0</v>
      </c>
      <c r="H537" s="16">
        <v>77656</v>
      </c>
      <c r="I537" s="133">
        <f t="shared" si="27"/>
        <v>11031511.536459386</v>
      </c>
      <c r="J537" s="132">
        <v>5934854.0815640436</v>
      </c>
      <c r="K537" s="132">
        <v>610257.40271742991</v>
      </c>
      <c r="L537" s="132">
        <v>3939554.1251683212</v>
      </c>
      <c r="M537" s="132">
        <v>64237.621338676821</v>
      </c>
      <c r="N537" s="132">
        <v>449565.57261378336</v>
      </c>
      <c r="O537" s="132">
        <v>3694</v>
      </c>
      <c r="P537" s="132">
        <v>29348.733057132453</v>
      </c>
      <c r="Q537" s="133">
        <f t="shared" si="28"/>
        <v>11031511.536459386</v>
      </c>
      <c r="R537" s="132">
        <v>10349206.536459386</v>
      </c>
      <c r="S537" s="132">
        <v>682305</v>
      </c>
      <c r="T537" s="133">
        <f>SUM(TableC[[#This Row],[State &amp; Local Funding]:[Federal 
Funding]])</f>
        <v>11031511.536459386</v>
      </c>
      <c r="U537" s="121">
        <f>IFERROR(TableC[[#This Row],[State &amp; Local Funding]]/SUM(TableB[[#This Row],[K-12 Enrollment]:[Pre-K
Enrollment]]),"")</f>
        <v>17812.747911289822</v>
      </c>
      <c r="V537" s="121">
        <f>IFERROR(TableC[[#This Row],[Federal 
Funding]]/SUM(TableB[[#This Row],[K-12 Enrollment]:[Pre-K
Enrollment]]),"")</f>
        <v>1174.3631669535284</v>
      </c>
      <c r="W537" s="65">
        <f>IFERROR(CentralCostperPupil*SUM(TableB[[#This Row],[K-12 Enrollment]:[Pre-K
Enrollment]]),"")</f>
        <v>3877593.7472765255</v>
      </c>
      <c r="X537" s="65">
        <f t="shared" si="29"/>
        <v>14909105.283735912</v>
      </c>
      <c r="Y537" s="131">
        <f>IFERROR(TableC[[#This Row],[Total School Allocation w/ Central District Costs]]/SUM(TableB[[#This Row],[K-12 Enrollment]:[Pre-K
Enrollment]]),"")</f>
        <v>25661.11064326319</v>
      </c>
    </row>
    <row r="538" spans="1:25" s="3" customFormat="1" ht="15" x14ac:dyDescent="0.3">
      <c r="A538" s="156" t="str">
        <f>IF(ISBLANK(TableB[[#This Row],[BEDS Code]]),"",TableB[[#This Row],[BEDS Code]])</f>
        <v>310300010075</v>
      </c>
      <c r="B538" s="134" t="str">
        <f>IF(ISBLANK(TableB[[#This Row],[School Name]]),"",TableB[[#This Row],[School Name]])</f>
        <v>P.S. 075 Emily Dickinson</v>
      </c>
      <c r="C538" s="156" t="str">
        <f>IF(ISBLANK(TableB[[#This Row],[Local School Code]]),"",TableB[[#This Row],[Local School Code]])</f>
        <v>M075</v>
      </c>
      <c r="D538" s="132">
        <v>5946856</v>
      </c>
      <c r="E538" s="132">
        <v>3181515</v>
      </c>
      <c r="F538" s="65">
        <f>IFERROR(SUM(TableC[[#This Row],[Classroom Teachers]:[All Other Salaries]])*'Part-A'!$C$92,0)</f>
        <v>5557854.3988306783</v>
      </c>
      <c r="G538" s="16">
        <v>0</v>
      </c>
      <c r="H538" s="16">
        <v>138331</v>
      </c>
      <c r="I538" s="133">
        <f t="shared" si="27"/>
        <v>14824556.398830678</v>
      </c>
      <c r="J538" s="132">
        <v>4788820.3188868761</v>
      </c>
      <c r="K538" s="132">
        <v>0</v>
      </c>
      <c r="L538" s="132">
        <v>9351157.6185393333</v>
      </c>
      <c r="M538" s="132">
        <v>0</v>
      </c>
      <c r="N538" s="132">
        <v>681071.7639993811</v>
      </c>
      <c r="O538" s="132">
        <v>3489</v>
      </c>
      <c r="P538" s="132">
        <v>17.697405088721467</v>
      </c>
      <c r="Q538" s="133">
        <f t="shared" si="28"/>
        <v>14824556.398830678</v>
      </c>
      <c r="R538" s="132">
        <v>14219543.398830678</v>
      </c>
      <c r="S538" s="132">
        <v>605013</v>
      </c>
      <c r="T538" s="133">
        <f>SUM(TableC[[#This Row],[State &amp; Local Funding]:[Federal 
Funding]])</f>
        <v>14824556.398830678</v>
      </c>
      <c r="U538" s="121">
        <f>IFERROR(TableC[[#This Row],[State &amp; Local Funding]]/SUM(TableB[[#This Row],[K-12 Enrollment]:[Pre-K
Enrollment]]),"")</f>
        <v>25667.045846264762</v>
      </c>
      <c r="V538" s="121">
        <f>IFERROR(TableC[[#This Row],[Federal 
Funding]]/SUM(TableB[[#This Row],[K-12 Enrollment]:[Pre-K
Enrollment]]),"")</f>
        <v>1092.0812274368232</v>
      </c>
      <c r="W538" s="65">
        <f>IFERROR(CentralCostperPupil*SUM(TableB[[#This Row],[K-12 Enrollment]:[Pre-K
Enrollment]]),"")</f>
        <v>3697395.7590209898</v>
      </c>
      <c r="X538" s="65">
        <f t="shared" si="29"/>
        <v>18521952.157851666</v>
      </c>
      <c r="Y538" s="131">
        <f>IFERROR(TableC[[#This Row],[Total School Allocation w/ Central District Costs]]/SUM(TableB[[#This Row],[K-12 Enrollment]:[Pre-K
Enrollment]]),"")</f>
        <v>33433.12663872142</v>
      </c>
    </row>
    <row r="539" spans="1:25" s="3" customFormat="1" ht="15" x14ac:dyDescent="0.3">
      <c r="A539" s="156" t="str">
        <f>IF(ISBLANK(TableB[[#This Row],[BEDS Code]]),"",TableB[[#This Row],[BEDS Code]])</f>
        <v>310300010076</v>
      </c>
      <c r="B539" s="134" t="str">
        <f>IF(ISBLANK(TableB[[#This Row],[School Name]]),"",TableB[[#This Row],[School Name]])</f>
        <v>P.S. 076 A. Philip Randolph</v>
      </c>
      <c r="C539" s="156" t="str">
        <f>IF(ISBLANK(TableB[[#This Row],[Local School Code]]),"",TableB[[#This Row],[Local School Code]])</f>
        <v>M076</v>
      </c>
      <c r="D539" s="132">
        <v>2774164</v>
      </c>
      <c r="E539" s="132">
        <v>1811600</v>
      </c>
      <c r="F539" s="65">
        <f>IFERROR(SUM(TableC[[#This Row],[Classroom Teachers]:[All Other Salaries]])*'Part-A'!$C$92,0)</f>
        <v>2792065.3772068825</v>
      </c>
      <c r="G539" s="16">
        <v>0</v>
      </c>
      <c r="H539" s="16">
        <v>93169</v>
      </c>
      <c r="I539" s="133">
        <f t="shared" si="27"/>
        <v>7470998.3772068825</v>
      </c>
      <c r="J539" s="132">
        <v>4253231.1580916727</v>
      </c>
      <c r="K539" s="132">
        <v>444943.84699322772</v>
      </c>
      <c r="L539" s="132">
        <v>1714078.5706307702</v>
      </c>
      <c r="M539" s="132">
        <v>31781.70335665912</v>
      </c>
      <c r="N539" s="132">
        <v>700213.92088534555</v>
      </c>
      <c r="O539" s="132">
        <v>2766</v>
      </c>
      <c r="P539" s="132">
        <v>323983.17724920774</v>
      </c>
      <c r="Q539" s="133">
        <f t="shared" si="28"/>
        <v>7470998.3772068834</v>
      </c>
      <c r="R539" s="132">
        <v>6807485.3772068834</v>
      </c>
      <c r="S539" s="132">
        <v>663513</v>
      </c>
      <c r="T539" s="133">
        <f>SUM(TableC[[#This Row],[State &amp; Local Funding]:[Federal 
Funding]])</f>
        <v>7470998.3772068834</v>
      </c>
      <c r="U539" s="121">
        <f>IFERROR(TableC[[#This Row],[State &amp; Local Funding]]/SUM(TableB[[#This Row],[K-12 Enrollment]:[Pre-K
Enrollment]]),"")</f>
        <v>16324.904981311471</v>
      </c>
      <c r="V539" s="121">
        <f>IFERROR(TableC[[#This Row],[Federal 
Funding]]/SUM(TableB[[#This Row],[K-12 Enrollment]:[Pre-K
Enrollment]]),"")</f>
        <v>1591.158273381295</v>
      </c>
      <c r="W539" s="65">
        <f>IFERROR(CentralCostperPupil*SUM(TableB[[#This Row],[K-12 Enrollment]:[Pre-K
Enrollment]]),"")</f>
        <v>2783057.8186132722</v>
      </c>
      <c r="X539" s="65">
        <f t="shared" si="29"/>
        <v>10254056.195820156</v>
      </c>
      <c r="Y539" s="131">
        <f>IFERROR(TableC[[#This Row],[Total School Allocation w/ Central District Costs]]/SUM(TableB[[#This Row],[K-12 Enrollment]:[Pre-K
Enrollment]]),"")</f>
        <v>24590.062819712606</v>
      </c>
    </row>
    <row r="540" spans="1:25" s="3" customFormat="1" ht="15" x14ac:dyDescent="0.3">
      <c r="A540" s="156" t="str">
        <f>IF(ISBLANK(TableB[[#This Row],[BEDS Code]]),"",TableB[[#This Row],[BEDS Code]])</f>
        <v>310200010077</v>
      </c>
      <c r="B540" s="134" t="str">
        <f>IF(ISBLANK(TableB[[#This Row],[School Name]]),"",TableB[[#This Row],[School Name]])</f>
        <v>P.S. 77 Lower Lab School</v>
      </c>
      <c r="C540" s="156" t="str">
        <f>IF(ISBLANK(TableB[[#This Row],[Local School Code]]),"",TableB[[#This Row],[Local School Code]])</f>
        <v>M077</v>
      </c>
      <c r="D540" s="132">
        <v>1511578</v>
      </c>
      <c r="E540" s="132">
        <v>888150</v>
      </c>
      <c r="F540" s="65">
        <f>IFERROR(SUM(TableC[[#This Row],[Classroom Teachers]:[All Other Salaries]])*'Part-A'!$C$92,0)</f>
        <v>1461086.4107952171</v>
      </c>
      <c r="G540" s="16">
        <v>0</v>
      </c>
      <c r="H540" s="16">
        <v>68846</v>
      </c>
      <c r="I540" s="133">
        <f t="shared" si="27"/>
        <v>3929660.4107952174</v>
      </c>
      <c r="J540" s="132">
        <v>2594820.6341795148</v>
      </c>
      <c r="K540" s="132">
        <v>0</v>
      </c>
      <c r="L540" s="132">
        <v>757617.86757312564</v>
      </c>
      <c r="M540" s="132">
        <v>0</v>
      </c>
      <c r="N540" s="132">
        <v>439338.08132751042</v>
      </c>
      <c r="O540" s="132">
        <v>2230</v>
      </c>
      <c r="P540" s="132">
        <v>135653.82771506617</v>
      </c>
      <c r="Q540" s="133">
        <f t="shared" si="28"/>
        <v>3929660.4107952174</v>
      </c>
      <c r="R540" s="132">
        <v>3895412.4107952174</v>
      </c>
      <c r="S540" s="132">
        <v>34248</v>
      </c>
      <c r="T540" s="133">
        <f>SUM(TableC[[#This Row],[State &amp; Local Funding]:[Federal 
Funding]])</f>
        <v>3929660.4107952174</v>
      </c>
      <c r="U540" s="121">
        <f>IFERROR(TableC[[#This Row],[State &amp; Local Funding]]/SUM(TableB[[#This Row],[K-12 Enrollment]:[Pre-K
Enrollment]]),"")</f>
        <v>10911.519357969797</v>
      </c>
      <c r="V540" s="121">
        <f>IFERROR(TableC[[#This Row],[Federal 
Funding]]/SUM(TableB[[#This Row],[K-12 Enrollment]:[Pre-K
Enrollment]]),"")</f>
        <v>95.932773109243698</v>
      </c>
      <c r="W540" s="65">
        <f>IFERROR(CentralCostperPupil*SUM(TableB[[#This Row],[K-12 Enrollment]:[Pre-K
Enrollment]]),"")</f>
        <v>2382617.8447120818</v>
      </c>
      <c r="X540" s="65">
        <f t="shared" si="29"/>
        <v>6312278.2555072997</v>
      </c>
      <c r="Y540" s="131">
        <f>IFERROR(TableC[[#This Row],[Total School Allocation w/ Central District Costs]]/SUM(TableB[[#This Row],[K-12 Enrollment]:[Pre-K
Enrollment]]),"")</f>
        <v>17681.45169609888</v>
      </c>
    </row>
    <row r="541" spans="1:25" s="3" customFormat="1" ht="15" x14ac:dyDescent="0.3">
      <c r="A541" s="156" t="str">
        <f>IF(ISBLANK(TableB[[#This Row],[BEDS Code]]),"",TableB[[#This Row],[BEDS Code]])</f>
        <v>307500011079</v>
      </c>
      <c r="B541" s="134" t="str">
        <f>IF(ISBLANK(TableB[[#This Row],[School Name]]),"",TableB[[#This Row],[School Name]])</f>
        <v>P.S. M079 - Horan School</v>
      </c>
      <c r="C541" s="156" t="str">
        <f>IF(ISBLANK(TableB[[#This Row],[Local School Code]]),"",TableB[[#This Row],[Local School Code]])</f>
        <v>M079</v>
      </c>
      <c r="D541" s="132">
        <v>4306806</v>
      </c>
      <c r="E541" s="132">
        <v>6782916</v>
      </c>
      <c r="F541" s="65">
        <f>IFERROR(SUM(TableC[[#This Row],[Classroom Teachers]:[All Other Salaries]])*'Part-A'!$C$92,0)</f>
        <v>6752032.7777551273</v>
      </c>
      <c r="G541" s="16">
        <v>0</v>
      </c>
      <c r="H541" s="16">
        <v>223923</v>
      </c>
      <c r="I541" s="133">
        <f t="shared" si="27"/>
        <v>18065677.777755126</v>
      </c>
      <c r="J541" s="132">
        <v>0</v>
      </c>
      <c r="K541" s="132">
        <v>0</v>
      </c>
      <c r="L541" s="132">
        <v>17168095.959900327</v>
      </c>
      <c r="M541" s="132">
        <v>0</v>
      </c>
      <c r="N541" s="132">
        <v>897581.81785479956</v>
      </c>
      <c r="O541" s="132">
        <v>0</v>
      </c>
      <c r="P541" s="132">
        <v>0</v>
      </c>
      <c r="Q541" s="133">
        <f t="shared" si="28"/>
        <v>18065677.777755126</v>
      </c>
      <c r="R541" s="132">
        <v>17845133.777755126</v>
      </c>
      <c r="S541" s="132">
        <v>220544</v>
      </c>
      <c r="T541" s="133">
        <f>SUM(TableC[[#This Row],[State &amp; Local Funding]:[Federal 
Funding]])</f>
        <v>18065677.777755126</v>
      </c>
      <c r="U541" s="121">
        <f>IFERROR(TableC[[#This Row],[State &amp; Local Funding]]/SUM(TableB[[#This Row],[K-12 Enrollment]:[Pre-K
Enrollment]]),"")</f>
        <v>79311.705678911676</v>
      </c>
      <c r="V541" s="121">
        <f>IFERROR(TableC[[#This Row],[Federal 
Funding]]/SUM(TableB[[#This Row],[K-12 Enrollment]:[Pre-K
Enrollment]]),"")</f>
        <v>980.19555555555553</v>
      </c>
      <c r="W541" s="65">
        <f>IFERROR(CentralCostperPupil*SUM(TableB[[#This Row],[K-12 Enrollment]:[Pre-K
Enrollment]]),"")</f>
        <v>1501649.9021294634</v>
      </c>
      <c r="X541" s="65">
        <f t="shared" si="29"/>
        <v>19567327.67988459</v>
      </c>
      <c r="Y541" s="131">
        <f>IFERROR(TableC[[#This Row],[Total School Allocation w/ Central District Costs]]/SUM(TableB[[#This Row],[K-12 Enrollment]:[Pre-K
Enrollment]]),"")</f>
        <v>86965.900799487063</v>
      </c>
    </row>
    <row r="542" spans="1:25" s="3" customFormat="1" ht="15" x14ac:dyDescent="0.3">
      <c r="A542" s="156" t="str">
        <f>IF(ISBLANK(TableB[[#This Row],[BEDS Code]]),"",TableB[[#This Row],[BEDS Code]])</f>
        <v>310400010083</v>
      </c>
      <c r="B542" s="134" t="str">
        <f>IF(ISBLANK(TableB[[#This Row],[School Name]]),"",TableB[[#This Row],[School Name]])</f>
        <v>P.S. 083 Luis Munoz Rivera</v>
      </c>
      <c r="C542" s="156" t="str">
        <f>IF(ISBLANK(TableB[[#This Row],[Local School Code]]),"",TableB[[#This Row],[Local School Code]])</f>
        <v>M083</v>
      </c>
      <c r="D542" s="132">
        <v>2702999</v>
      </c>
      <c r="E542" s="132">
        <v>1415660</v>
      </c>
      <c r="F542" s="65">
        <f>IFERROR(SUM(TableC[[#This Row],[Classroom Teachers]:[All Other Salaries]])*'Part-A'!$C$92,0)</f>
        <v>2507666.1586644063</v>
      </c>
      <c r="G542" s="16">
        <v>0</v>
      </c>
      <c r="H542" s="16">
        <v>90822</v>
      </c>
      <c r="I542" s="133">
        <f t="shared" si="27"/>
        <v>6717147.1586644063</v>
      </c>
      <c r="J542" s="132">
        <v>3934425.3022415428</v>
      </c>
      <c r="K542" s="132">
        <v>482885.58002636477</v>
      </c>
      <c r="L542" s="132">
        <v>1710847.2524726787</v>
      </c>
      <c r="M542" s="132">
        <v>19315.423201054589</v>
      </c>
      <c r="N542" s="132">
        <v>481430.5549035304</v>
      </c>
      <c r="O542" s="132">
        <v>2623</v>
      </c>
      <c r="P542" s="132">
        <v>85620.045819234452</v>
      </c>
      <c r="Q542" s="133">
        <f t="shared" si="28"/>
        <v>6717147.1586644044</v>
      </c>
      <c r="R542" s="132">
        <v>6318407.1586644044</v>
      </c>
      <c r="S542" s="132">
        <v>398740</v>
      </c>
      <c r="T542" s="133">
        <f>SUM(TableC[[#This Row],[State &amp; Local Funding]:[Federal 
Funding]])</f>
        <v>6717147.1586644044</v>
      </c>
      <c r="U542" s="121">
        <f>IFERROR(TableC[[#This Row],[State &amp; Local Funding]]/SUM(TableB[[#This Row],[K-12 Enrollment]:[Pre-K
Enrollment]]),"")</f>
        <v>15796.017896661011</v>
      </c>
      <c r="V542" s="121">
        <f>IFERROR(TableC[[#This Row],[Federal 
Funding]]/SUM(TableB[[#This Row],[K-12 Enrollment]:[Pre-K
Enrollment]]),"")</f>
        <v>996.85</v>
      </c>
      <c r="W542" s="65">
        <f>IFERROR(CentralCostperPupil*SUM(TableB[[#This Row],[K-12 Enrollment]:[Pre-K
Enrollment]]),"")</f>
        <v>2669599.8260079348</v>
      </c>
      <c r="X542" s="65">
        <f t="shared" si="29"/>
        <v>9386746.9846723396</v>
      </c>
      <c r="Y542" s="131">
        <f>IFERROR(TableC[[#This Row],[Total School Allocation w/ Central District Costs]]/SUM(TableB[[#This Row],[K-12 Enrollment]:[Pre-K
Enrollment]]),"")</f>
        <v>23466.867461680849</v>
      </c>
    </row>
    <row r="543" spans="1:25" s="3" customFormat="1" ht="15" x14ac:dyDescent="0.3">
      <c r="A543" s="156" t="str">
        <f>IF(ISBLANK(TableB[[#This Row],[BEDS Code]]),"",TableB[[#This Row],[BEDS Code]])</f>
        <v>310300010084</v>
      </c>
      <c r="B543" s="134" t="str">
        <f>IF(ISBLANK(TableB[[#This Row],[School Name]]),"",TableB[[#This Row],[School Name]])</f>
        <v>P.S. 084 Lillian Weber</v>
      </c>
      <c r="C543" s="156" t="str">
        <f>IF(ISBLANK(TableB[[#This Row],[Local School Code]]),"",TableB[[#This Row],[Local School Code]])</f>
        <v>M084</v>
      </c>
      <c r="D543" s="132">
        <v>4023051</v>
      </c>
      <c r="E543" s="132">
        <v>1765212</v>
      </c>
      <c r="F543" s="65">
        <f>IFERROR(SUM(TableC[[#This Row],[Classroom Teachers]:[All Other Salaries]])*'Part-A'!$C$92,0)</f>
        <v>3524212.9155507442</v>
      </c>
      <c r="G543" s="16">
        <v>0</v>
      </c>
      <c r="H543" s="16">
        <v>32049</v>
      </c>
      <c r="I543" s="133">
        <f t="shared" si="27"/>
        <v>9344524.9155507442</v>
      </c>
      <c r="J543" s="132">
        <v>4779899.7290652823</v>
      </c>
      <c r="K543" s="132">
        <v>1293335.7686078902</v>
      </c>
      <c r="L543" s="132">
        <v>2491694.5739906784</v>
      </c>
      <c r="M543" s="132">
        <v>43111.192286929669</v>
      </c>
      <c r="N543" s="132">
        <v>658896.91542321316</v>
      </c>
      <c r="O543" s="132">
        <v>3433</v>
      </c>
      <c r="P543" s="132">
        <v>74153.736176751016</v>
      </c>
      <c r="Q543" s="133">
        <f t="shared" si="28"/>
        <v>9344524.9155507442</v>
      </c>
      <c r="R543" s="132">
        <v>9069488.9155507442</v>
      </c>
      <c r="S543" s="132">
        <v>275036</v>
      </c>
      <c r="T543" s="133">
        <f>SUM(TableC[[#This Row],[State &amp; Local Funding]:[Federal 
Funding]])</f>
        <v>9344524.9155507442</v>
      </c>
      <c r="U543" s="121">
        <f>IFERROR(TableC[[#This Row],[State &amp; Local Funding]]/SUM(TableB[[#This Row],[K-12 Enrollment]:[Pre-K
Enrollment]]),"")</f>
        <v>14126.929775001159</v>
      </c>
      <c r="V543" s="121">
        <f>IFERROR(TableC[[#This Row],[Federal 
Funding]]/SUM(TableB[[#This Row],[K-12 Enrollment]:[Pre-K
Enrollment]]),"")</f>
        <v>428.40498442367601</v>
      </c>
      <c r="W543" s="65">
        <f>IFERROR(CentralCostperPupil*SUM(TableB[[#This Row],[K-12 Enrollment]:[Pre-K
Enrollment]]),"")</f>
        <v>4284707.7207427351</v>
      </c>
      <c r="X543" s="65">
        <f t="shared" si="29"/>
        <v>13629232.636293478</v>
      </c>
      <c r="Y543" s="131">
        <f>IFERROR(TableC[[#This Row],[Total School Allocation w/ Central District Costs]]/SUM(TableB[[#This Row],[K-12 Enrollment]:[Pre-K
Enrollment]]),"")</f>
        <v>21229.33432444467</v>
      </c>
    </row>
    <row r="544" spans="1:25" s="3" customFormat="1" ht="15" x14ac:dyDescent="0.3">
      <c r="A544" s="156" t="str">
        <f>IF(ISBLANK(TableB[[#This Row],[BEDS Code]]),"",TableB[[#This Row],[BEDS Code]])</f>
        <v>310300010087</v>
      </c>
      <c r="B544" s="134" t="str">
        <f>IF(ISBLANK(TableB[[#This Row],[School Name]]),"",TableB[[#This Row],[School Name]])</f>
        <v>P.S. 087 William Sherman</v>
      </c>
      <c r="C544" s="156" t="str">
        <f>IF(ISBLANK(TableB[[#This Row],[Local School Code]]),"",TableB[[#This Row],[Local School Code]])</f>
        <v>M087</v>
      </c>
      <c r="D544" s="132">
        <v>5354134</v>
      </c>
      <c r="E544" s="132">
        <v>2010480</v>
      </c>
      <c r="F544" s="65">
        <f>IFERROR(SUM(TableC[[#This Row],[Classroom Teachers]:[All Other Salaries]])*'Part-A'!$C$92,0)</f>
        <v>4483982.1163699413</v>
      </c>
      <c r="G544" s="16">
        <v>0</v>
      </c>
      <c r="H544" s="16">
        <v>84305</v>
      </c>
      <c r="I544" s="133">
        <f t="shared" si="27"/>
        <v>11932901.11636994</v>
      </c>
      <c r="J544" s="132">
        <v>5966642.8265768001</v>
      </c>
      <c r="K544" s="132">
        <v>227050.00776790068</v>
      </c>
      <c r="L544" s="132">
        <v>4983031.3450508118</v>
      </c>
      <c r="M544" s="132">
        <v>17465.385212915437</v>
      </c>
      <c r="N544" s="132">
        <v>647972.78991844784</v>
      </c>
      <c r="O544" s="132">
        <v>5352</v>
      </c>
      <c r="P544" s="132">
        <v>85386.761843064945</v>
      </c>
      <c r="Q544" s="133">
        <f t="shared" si="28"/>
        <v>11932901.116369938</v>
      </c>
      <c r="R544" s="132">
        <v>11562732.116369938</v>
      </c>
      <c r="S544" s="132">
        <v>370169</v>
      </c>
      <c r="T544" s="133">
        <f>SUM(TableC[[#This Row],[State &amp; Local Funding]:[Federal 
Funding]])</f>
        <v>11932901.116369938</v>
      </c>
      <c r="U544" s="121">
        <f>IFERROR(TableC[[#This Row],[State &amp; Local Funding]]/SUM(TableB[[#This Row],[K-12 Enrollment]:[Pre-K
Enrollment]]),"")</f>
        <v>12962.704166334011</v>
      </c>
      <c r="V544" s="121">
        <f>IFERROR(TableC[[#This Row],[Federal 
Funding]]/SUM(TableB[[#This Row],[K-12 Enrollment]:[Pre-K
Enrollment]]),"")</f>
        <v>414.98766816143495</v>
      </c>
      <c r="W544" s="65">
        <f>IFERROR(CentralCostperPupil*SUM(TableB[[#This Row],[K-12 Enrollment]:[Pre-K
Enrollment]]),"")</f>
        <v>5953207.6119976947</v>
      </c>
      <c r="X544" s="65">
        <f t="shared" si="29"/>
        <v>17886108.728367634</v>
      </c>
      <c r="Y544" s="131">
        <f>IFERROR(TableC[[#This Row],[Total School Allocation w/ Central District Costs]]/SUM(TableB[[#This Row],[K-12 Enrollment]:[Pre-K
Enrollment]]),"")</f>
        <v>20051.691399515286</v>
      </c>
    </row>
    <row r="545" spans="1:25" s="3" customFormat="1" ht="15" x14ac:dyDescent="0.3">
      <c r="A545" s="156" t="str">
        <f>IF(ISBLANK(TableB[[#This Row],[BEDS Code]]),"",TableB[[#This Row],[BEDS Code]])</f>
        <v>310200010089</v>
      </c>
      <c r="B545" s="134" t="str">
        <f>IF(ISBLANK(TableB[[#This Row],[School Name]]),"",TableB[[#This Row],[School Name]])</f>
        <v>P.S. 89</v>
      </c>
      <c r="C545" s="156" t="str">
        <f>IF(ISBLANK(TableB[[#This Row],[Local School Code]]),"",TableB[[#This Row],[Local School Code]])</f>
        <v>M089</v>
      </c>
      <c r="D545" s="132">
        <v>2550260</v>
      </c>
      <c r="E545" s="132">
        <v>1440225</v>
      </c>
      <c r="F545" s="65">
        <f>IFERROR(SUM(TableC[[#This Row],[Classroom Teachers]:[All Other Salaries]])*'Part-A'!$C$92,0)</f>
        <v>2429626.7768606073</v>
      </c>
      <c r="G545" s="16">
        <v>0</v>
      </c>
      <c r="H545" s="16">
        <v>30707</v>
      </c>
      <c r="I545" s="133">
        <f t="shared" si="27"/>
        <v>6450818.7768606078</v>
      </c>
      <c r="J545" s="132">
        <v>3403995.679726528</v>
      </c>
      <c r="K545" s="132">
        <v>443579.66667077452</v>
      </c>
      <c r="L545" s="132">
        <v>1960070.308723317</v>
      </c>
      <c r="M545" s="132">
        <v>49286.629630086063</v>
      </c>
      <c r="N545" s="132">
        <v>481430.5549035304</v>
      </c>
      <c r="O545" s="132">
        <v>2473</v>
      </c>
      <c r="P545" s="132">
        <v>109982.93720637166</v>
      </c>
      <c r="Q545" s="133">
        <f t="shared" si="28"/>
        <v>6450818.7768606078</v>
      </c>
      <c r="R545" s="132">
        <v>6243037.7768606078</v>
      </c>
      <c r="S545" s="132">
        <v>207781</v>
      </c>
      <c r="T545" s="133">
        <f>SUM(TableC[[#This Row],[State &amp; Local Funding]:[Federal 
Funding]])</f>
        <v>6450818.7768606078</v>
      </c>
      <c r="U545" s="121">
        <f>IFERROR(TableC[[#This Row],[State &amp; Local Funding]]/SUM(TableB[[#This Row],[K-12 Enrollment]:[Pre-K
Enrollment]]),"")</f>
        <v>13935.352180492428</v>
      </c>
      <c r="V545" s="121">
        <f>IFERROR(TableC[[#This Row],[Federal 
Funding]]/SUM(TableB[[#This Row],[K-12 Enrollment]:[Pre-K
Enrollment]]),"")</f>
        <v>463.796875</v>
      </c>
      <c r="W545" s="65">
        <f>IFERROR(CentralCostperPupil*SUM(TableB[[#This Row],[K-12 Enrollment]:[Pre-K
Enrollment]]),"")</f>
        <v>2989951.8051288868</v>
      </c>
      <c r="X545" s="65">
        <f t="shared" si="29"/>
        <v>9440770.5819894951</v>
      </c>
      <c r="Y545" s="131">
        <f>IFERROR(TableC[[#This Row],[Total School Allocation w/ Central District Costs]]/SUM(TableB[[#This Row],[K-12 Enrollment]:[Pre-K
Enrollment]]),"")</f>
        <v>21073.148620512267</v>
      </c>
    </row>
    <row r="546" spans="1:25" s="3" customFormat="1" ht="15" x14ac:dyDescent="0.3">
      <c r="A546" s="156" t="str">
        <f>IF(ISBLANK(TableB[[#This Row],[BEDS Code]]),"",TableB[[#This Row],[BEDS Code]])</f>
        <v>310500010092</v>
      </c>
      <c r="B546" s="134" t="str">
        <f>IF(ISBLANK(TableB[[#This Row],[School Name]]),"",TableB[[#This Row],[School Name]])</f>
        <v>P.S. 092 Mary McLeod Bethune</v>
      </c>
      <c r="C546" s="156" t="str">
        <f>IF(ISBLANK(TableB[[#This Row],[Local School Code]]),"",TableB[[#This Row],[Local School Code]])</f>
        <v>M092</v>
      </c>
      <c r="D546" s="132">
        <v>2234537</v>
      </c>
      <c r="E546" s="132">
        <v>1878609</v>
      </c>
      <c r="F546" s="65">
        <f>IFERROR(SUM(TableC[[#This Row],[Classroom Teachers]:[All Other Salaries]])*'Part-A'!$C$92,0)</f>
        <v>2504309.5410049404</v>
      </c>
      <c r="G546" s="16">
        <v>0</v>
      </c>
      <c r="H546" s="16">
        <v>35387</v>
      </c>
      <c r="I546" s="133">
        <f t="shared" si="27"/>
        <v>6652842.5410049409</v>
      </c>
      <c r="J546" s="132">
        <v>3014021.2689600531</v>
      </c>
      <c r="K546" s="132">
        <v>239102.16309397118</v>
      </c>
      <c r="L546" s="132">
        <v>2659126.81931586</v>
      </c>
      <c r="M546" s="132">
        <v>0</v>
      </c>
      <c r="N546" s="132">
        <v>739053.28963505686</v>
      </c>
      <c r="O546" s="132">
        <v>1539</v>
      </c>
      <c r="P546" s="132">
        <v>0</v>
      </c>
      <c r="Q546" s="133">
        <f t="shared" si="28"/>
        <v>6652842.5410049409</v>
      </c>
      <c r="R546" s="132">
        <v>6204780.5410049409</v>
      </c>
      <c r="S546" s="132">
        <v>448062</v>
      </c>
      <c r="T546" s="133">
        <f>SUM(TableC[[#This Row],[State &amp; Local Funding]:[Federal 
Funding]])</f>
        <v>6652842.5410049409</v>
      </c>
      <c r="U546" s="121">
        <f>IFERROR(TableC[[#This Row],[State &amp; Local Funding]]/SUM(TableB[[#This Row],[K-12 Enrollment]:[Pre-K
Enrollment]]),"")</f>
        <v>26180.508611835194</v>
      </c>
      <c r="V546" s="121">
        <f>IFERROR(TableC[[#This Row],[Federal 
Funding]]/SUM(TableB[[#This Row],[K-12 Enrollment]:[Pre-K
Enrollment]]),"")</f>
        <v>1890.5569620253164</v>
      </c>
      <c r="W546" s="65">
        <f>IFERROR(CentralCostperPupil*SUM(TableB[[#This Row],[K-12 Enrollment]:[Pre-K
Enrollment]]),"")</f>
        <v>1581737.8969097014</v>
      </c>
      <c r="X546" s="65">
        <f t="shared" si="29"/>
        <v>8234580.4379146425</v>
      </c>
      <c r="Y546" s="131">
        <f>IFERROR(TableC[[#This Row],[Total School Allocation w/ Central District Costs]]/SUM(TableB[[#This Row],[K-12 Enrollment]:[Pre-K
Enrollment]]),"")</f>
        <v>34745.065138880345</v>
      </c>
    </row>
    <row r="547" spans="1:25" s="3" customFormat="1" ht="15" x14ac:dyDescent="0.3">
      <c r="A547" s="156" t="str">
        <f>IF(ISBLANK(TableB[[#This Row],[BEDS Code]]),"",TableB[[#This Row],[BEDS Code]])</f>
        <v>307500011094</v>
      </c>
      <c r="B547" s="134" t="str">
        <f>IF(ISBLANK(TableB[[#This Row],[School Name]]),"",TableB[[#This Row],[School Name]])</f>
        <v>P.S. M094</v>
      </c>
      <c r="C547" s="156" t="str">
        <f>IF(ISBLANK(TableB[[#This Row],[Local School Code]]),"",TableB[[#This Row],[Local School Code]])</f>
        <v>M094</v>
      </c>
      <c r="D547" s="132">
        <v>8613612</v>
      </c>
      <c r="E547" s="132">
        <v>11782504</v>
      </c>
      <c r="F547" s="65">
        <f>IFERROR(SUM(TableC[[#This Row],[Classroom Teachers]:[All Other Salaries]])*'Part-A'!$C$92,0)</f>
        <v>12418277.371686667</v>
      </c>
      <c r="G547" s="16">
        <v>0</v>
      </c>
      <c r="H547" s="16">
        <v>47580</v>
      </c>
      <c r="I547" s="133">
        <f t="shared" si="27"/>
        <v>32861973.371686667</v>
      </c>
      <c r="J547" s="132">
        <v>0</v>
      </c>
      <c r="K547" s="132">
        <v>0</v>
      </c>
      <c r="L547" s="132">
        <v>31753779.562436018</v>
      </c>
      <c r="M547" s="132">
        <v>0</v>
      </c>
      <c r="N547" s="132">
        <v>1108193.8092506495</v>
      </c>
      <c r="O547" s="132">
        <v>0</v>
      </c>
      <c r="P547" s="132">
        <v>0</v>
      </c>
      <c r="Q547" s="133">
        <f t="shared" si="28"/>
        <v>32861973.371686667</v>
      </c>
      <c r="R547" s="132">
        <v>32576589.371686667</v>
      </c>
      <c r="S547" s="132">
        <v>285384</v>
      </c>
      <c r="T547" s="133">
        <f>SUM(TableC[[#This Row],[State &amp; Local Funding]:[Federal 
Funding]])</f>
        <v>32861973.371686667</v>
      </c>
      <c r="U547" s="121">
        <f>IFERROR(TableC[[#This Row],[State &amp; Local Funding]]/SUM(TableB[[#This Row],[K-12 Enrollment]:[Pre-K
Enrollment]]),"")</f>
        <v>78121.317438097525</v>
      </c>
      <c r="V547" s="121">
        <f>IFERROR(TableC[[#This Row],[Federal 
Funding]]/SUM(TableB[[#This Row],[K-12 Enrollment]:[Pre-K
Enrollment]]),"")</f>
        <v>684.3741007194244</v>
      </c>
      <c r="W547" s="65">
        <f>IFERROR(CentralCostperPupil*SUM(TableB[[#This Row],[K-12 Enrollment]:[Pre-K
Enrollment]]),"")</f>
        <v>2783057.8186132722</v>
      </c>
      <c r="X547" s="65">
        <f t="shared" si="29"/>
        <v>35645031.190299943</v>
      </c>
      <c r="Y547" s="131">
        <f>IFERROR(TableC[[#This Row],[Total School Allocation w/ Central District Costs]]/SUM(TableB[[#This Row],[K-12 Enrollment]:[Pre-K
Enrollment]]),"")</f>
        <v>85479.691103836798</v>
      </c>
    </row>
    <row r="548" spans="1:25" s="3" customFormat="1" ht="15" x14ac:dyDescent="0.3">
      <c r="A548" s="156" t="str">
        <f>IF(ISBLANK(TableB[[#This Row],[BEDS Code]]),"",TableB[[#This Row],[BEDS Code]])</f>
        <v>310400010096</v>
      </c>
      <c r="B548" s="134" t="str">
        <f>IF(ISBLANK(TableB[[#This Row],[School Name]]),"",TableB[[#This Row],[School Name]])</f>
        <v>P.S. 096 Joseph Lanzetta</v>
      </c>
      <c r="C548" s="156" t="str">
        <f>IF(ISBLANK(TableB[[#This Row],[Local School Code]]),"",TableB[[#This Row],[Local School Code]])</f>
        <v>M096</v>
      </c>
      <c r="D548" s="132">
        <v>3637149</v>
      </c>
      <c r="E548" s="132">
        <v>1400720</v>
      </c>
      <c r="F548" s="65">
        <f>IFERROR(SUM(TableC[[#This Row],[Classroom Teachers]:[All Other Salaries]])*'Part-A'!$C$92,0)</f>
        <v>3067331.7706283755</v>
      </c>
      <c r="G548" s="16">
        <v>0</v>
      </c>
      <c r="H548" s="16">
        <v>61924</v>
      </c>
      <c r="I548" s="133">
        <f t="shared" si="27"/>
        <v>8167124.7706283759</v>
      </c>
      <c r="J548" s="132">
        <v>4579921.5599230314</v>
      </c>
      <c r="K548" s="132">
        <v>465524.07312755648</v>
      </c>
      <c r="L548" s="132">
        <v>2588670.1568858931</v>
      </c>
      <c r="M548" s="132">
        <v>18620.96292510226</v>
      </c>
      <c r="N548" s="132">
        <v>465938.89003086684</v>
      </c>
      <c r="O548" s="132">
        <v>2386</v>
      </c>
      <c r="P548" s="132">
        <v>46063.127735925846</v>
      </c>
      <c r="Q548" s="133">
        <f t="shared" si="28"/>
        <v>8167124.7706283759</v>
      </c>
      <c r="R548" s="132">
        <v>7531025.7706283759</v>
      </c>
      <c r="S548" s="132">
        <v>636099</v>
      </c>
      <c r="T548" s="133">
        <f>SUM(TableC[[#This Row],[State &amp; Local Funding]:[Federal 
Funding]])</f>
        <v>8167124.7706283759</v>
      </c>
      <c r="U548" s="121">
        <f>IFERROR(TableC[[#This Row],[State &amp; Local Funding]]/SUM(TableB[[#This Row],[K-12 Enrollment]:[Pre-K
Enrollment]]),"")</f>
        <v>20464.743941924935</v>
      </c>
      <c r="V548" s="121">
        <f>IFERROR(TableC[[#This Row],[Federal 
Funding]]/SUM(TableB[[#This Row],[K-12 Enrollment]:[Pre-K
Enrollment]]),"")</f>
        <v>1728.5298913043478</v>
      </c>
      <c r="W548" s="65">
        <f>IFERROR(CentralCostperPupil*SUM(TableB[[#This Row],[K-12 Enrollment]:[Pre-K
Enrollment]]),"")</f>
        <v>2456031.8399272999</v>
      </c>
      <c r="X548" s="65">
        <f t="shared" si="29"/>
        <v>10623156.610555675</v>
      </c>
      <c r="Y548" s="131">
        <f>IFERROR(TableC[[#This Row],[Total School Allocation w/ Central District Costs]]/SUM(TableB[[#This Row],[K-12 Enrollment]:[Pre-K
Enrollment]]),"")</f>
        <v>28867.273398249115</v>
      </c>
    </row>
    <row r="549" spans="1:25" s="3" customFormat="1" ht="15" x14ac:dyDescent="0.3">
      <c r="A549" s="156" t="str">
        <f>IF(ISBLANK(TableB[[#This Row],[BEDS Code]]),"",TableB[[#This Row],[BEDS Code]])</f>
        <v>310600010098</v>
      </c>
      <c r="B549" s="134" t="str">
        <f>IF(ISBLANK(TableB[[#This Row],[School Name]]),"",TableB[[#This Row],[School Name]])</f>
        <v>P.S. 098 Shorac Kappock</v>
      </c>
      <c r="C549" s="156" t="str">
        <f>IF(ISBLANK(TableB[[#This Row],[Local School Code]]),"",TableB[[#This Row],[Local School Code]])</f>
        <v>M098</v>
      </c>
      <c r="D549" s="132">
        <v>3557474</v>
      </c>
      <c r="E549" s="132">
        <v>2629805</v>
      </c>
      <c r="F549" s="65">
        <f>IFERROR(SUM(TableC[[#This Row],[Classroom Teachers]:[All Other Salaries]])*'Part-A'!$C$92,0)</f>
        <v>3767155.8054490425</v>
      </c>
      <c r="G549" s="16">
        <v>0</v>
      </c>
      <c r="H549" s="16">
        <v>94672</v>
      </c>
      <c r="I549" s="133">
        <f t="shared" si="27"/>
        <v>10049106.805449042</v>
      </c>
      <c r="J549" s="132">
        <v>4999632.6975203529</v>
      </c>
      <c r="K549" s="132">
        <v>1492262.8863880632</v>
      </c>
      <c r="L549" s="132">
        <v>2485033.2497186139</v>
      </c>
      <c r="M549" s="132">
        <v>60497.144042759312</v>
      </c>
      <c r="N549" s="132">
        <v>861409.93070846098</v>
      </c>
      <c r="O549" s="132">
        <v>2504</v>
      </c>
      <c r="P549" s="132">
        <v>147766.89707079198</v>
      </c>
      <c r="Q549" s="133">
        <f t="shared" si="28"/>
        <v>10049106.805449042</v>
      </c>
      <c r="R549" s="132">
        <v>9029683.8054490425</v>
      </c>
      <c r="S549" s="132">
        <v>1019423</v>
      </c>
      <c r="T549" s="133">
        <f>SUM(TableC[[#This Row],[State &amp; Local Funding]:[Federal 
Funding]])</f>
        <v>10049106.805449042</v>
      </c>
      <c r="U549" s="121">
        <f>IFERROR(TableC[[#This Row],[State &amp; Local Funding]]/SUM(TableB[[#This Row],[K-12 Enrollment]:[Pre-K
Enrollment]]),"")</f>
        <v>21246.314836350688</v>
      </c>
      <c r="V549" s="121">
        <f>IFERROR(TableC[[#This Row],[Federal 
Funding]]/SUM(TableB[[#This Row],[K-12 Enrollment]:[Pre-K
Enrollment]]),"")</f>
        <v>2398.6423529411763</v>
      </c>
      <c r="W549" s="65">
        <f>IFERROR(CentralCostperPupil*SUM(TableB[[#This Row],[K-12 Enrollment]:[Pre-K
Enrollment]]),"")</f>
        <v>2836449.8151334305</v>
      </c>
      <c r="X549" s="65">
        <f t="shared" si="29"/>
        <v>12885556.620582473</v>
      </c>
      <c r="Y549" s="131">
        <f>IFERROR(TableC[[#This Row],[Total School Allocation w/ Central District Costs]]/SUM(TableB[[#This Row],[K-12 Enrollment]:[Pre-K
Enrollment]]),"")</f>
        <v>30318.956754311701</v>
      </c>
    </row>
    <row r="550" spans="1:25" s="3" customFormat="1" ht="15" x14ac:dyDescent="0.3">
      <c r="A550" s="156" t="str">
        <f>IF(ISBLANK(TableB[[#This Row],[BEDS Code]]),"",TableB[[#This Row],[BEDS Code]])</f>
        <v>310400010102</v>
      </c>
      <c r="B550" s="134" t="str">
        <f>IF(ISBLANK(TableB[[#This Row],[School Name]]),"",TableB[[#This Row],[School Name]])</f>
        <v>P.S. 102 Jacques Cartier</v>
      </c>
      <c r="C550" s="156" t="str">
        <f>IF(ISBLANK(TableB[[#This Row],[Local School Code]]),"",TableB[[#This Row],[Local School Code]])</f>
        <v>M102</v>
      </c>
      <c r="D550" s="132">
        <v>2693713</v>
      </c>
      <c r="E550" s="132">
        <v>1742669</v>
      </c>
      <c r="F550" s="65">
        <f>IFERROR(SUM(TableC[[#This Row],[Classroom Teachers]:[All Other Salaries]])*'Part-A'!$C$92,0)</f>
        <v>2701113.3983920291</v>
      </c>
      <c r="G550" s="16">
        <v>0</v>
      </c>
      <c r="H550" s="16">
        <v>127408</v>
      </c>
      <c r="I550" s="133">
        <f t="shared" si="27"/>
        <v>7264903.3983920291</v>
      </c>
      <c r="J550" s="132">
        <v>3036284.9813031806</v>
      </c>
      <c r="K550" s="132">
        <v>869321.73098698282</v>
      </c>
      <c r="L550" s="132">
        <v>2550041.9735631668</v>
      </c>
      <c r="M550" s="132">
        <v>80867.137766230953</v>
      </c>
      <c r="N550" s="132">
        <v>669874.13314324466</v>
      </c>
      <c r="O550" s="132">
        <v>1819</v>
      </c>
      <c r="P550" s="132">
        <v>56694.441629223249</v>
      </c>
      <c r="Q550" s="133">
        <f t="shared" si="28"/>
        <v>7264903.3983920291</v>
      </c>
      <c r="R550" s="132">
        <v>6814005.3983920291</v>
      </c>
      <c r="S550" s="132">
        <v>450898</v>
      </c>
      <c r="T550" s="133">
        <f>SUM(TableC[[#This Row],[State &amp; Local Funding]:[Federal 
Funding]])</f>
        <v>7264903.3983920291</v>
      </c>
      <c r="U550" s="121">
        <f>IFERROR(TableC[[#This Row],[State &amp; Local Funding]]/SUM(TableB[[#This Row],[K-12 Enrollment]:[Pre-K
Enrollment]]),"")</f>
        <v>19413.120793139686</v>
      </c>
      <c r="V550" s="121">
        <f>IFERROR(TableC[[#This Row],[Federal 
Funding]]/SUM(TableB[[#This Row],[K-12 Enrollment]:[Pre-K
Enrollment]]),"")</f>
        <v>1284.6096866096866</v>
      </c>
      <c r="W550" s="65">
        <f>IFERROR(CentralCostperPupil*SUM(TableB[[#This Row],[K-12 Enrollment]:[Pre-K
Enrollment]]),"")</f>
        <v>2342573.8473219629</v>
      </c>
      <c r="X550" s="65">
        <f t="shared" si="29"/>
        <v>9607477.245713992</v>
      </c>
      <c r="Y550" s="131">
        <f>IFERROR(TableC[[#This Row],[Total School Allocation w/ Central District Costs]]/SUM(TableB[[#This Row],[K-12 Enrollment]:[Pre-K
Enrollment]]),"")</f>
        <v>27371.730044769207</v>
      </c>
    </row>
    <row r="551" spans="1:25" s="3" customFormat="1" ht="15" x14ac:dyDescent="0.3">
      <c r="A551" s="156" t="str">
        <f>IF(ISBLANK(TableB[[#This Row],[BEDS Code]]),"",TableB[[#This Row],[BEDS Code]])</f>
        <v>310600010103</v>
      </c>
      <c r="B551" s="134" t="str">
        <f>IF(ISBLANK(TableB[[#This Row],[School Name]]),"",TableB[[#This Row],[School Name]])</f>
        <v>Dos Puentes Elementary School</v>
      </c>
      <c r="C551" s="156" t="str">
        <f>IF(ISBLANK(TableB[[#This Row],[Local School Code]]),"",TableB[[#This Row],[Local School Code]])</f>
        <v>M103</v>
      </c>
      <c r="D551" s="132">
        <v>2622438</v>
      </c>
      <c r="E551" s="132">
        <v>1552151</v>
      </c>
      <c r="F551" s="65">
        <f>IFERROR(SUM(TableC[[#This Row],[Classroom Teachers]:[All Other Salaries]])*'Part-A'!$C$92,0)</f>
        <v>2541719.4192655147</v>
      </c>
      <c r="G551" s="16">
        <v>0</v>
      </c>
      <c r="H551" s="16">
        <v>259756</v>
      </c>
      <c r="I551" s="133">
        <f t="shared" si="27"/>
        <v>6976064.4192655142</v>
      </c>
      <c r="J551" s="132">
        <v>4603385.3135985564</v>
      </c>
      <c r="K551" s="132">
        <v>0</v>
      </c>
      <c r="L551" s="132">
        <v>1794259.4591950662</v>
      </c>
      <c r="M551" s="132">
        <v>0</v>
      </c>
      <c r="N551" s="132">
        <v>270268.33509492199</v>
      </c>
      <c r="O551" s="132">
        <v>2567</v>
      </c>
      <c r="P551" s="132">
        <v>305584.31137696968</v>
      </c>
      <c r="Q551" s="133">
        <f t="shared" si="28"/>
        <v>6976064.4192655142</v>
      </c>
      <c r="R551" s="132">
        <v>6691530.4192655142</v>
      </c>
      <c r="S551" s="132">
        <v>284534</v>
      </c>
      <c r="T551" s="133">
        <f>SUM(TableC[[#This Row],[State &amp; Local Funding]:[Federal 
Funding]])</f>
        <v>6976064.4192655142</v>
      </c>
      <c r="U551" s="121">
        <f>IFERROR(TableC[[#This Row],[State &amp; Local Funding]]/SUM(TableB[[#This Row],[K-12 Enrollment]:[Pre-K
Enrollment]]),"")</f>
        <v>16085.409661695947</v>
      </c>
      <c r="V551" s="121">
        <f>IFERROR(TableC[[#This Row],[Federal 
Funding]]/SUM(TableB[[#This Row],[K-12 Enrollment]:[Pre-K
Enrollment]]),"")</f>
        <v>683.97596153846155</v>
      </c>
      <c r="W551" s="65">
        <f>IFERROR(CentralCostperPupil*SUM(TableB[[#This Row],[K-12 Enrollment]:[Pre-K
Enrollment]]),"")</f>
        <v>2776383.8190482524</v>
      </c>
      <c r="X551" s="65">
        <f t="shared" si="29"/>
        <v>9752448.2383137662</v>
      </c>
      <c r="Y551" s="131">
        <f>IFERROR(TableC[[#This Row],[Total School Allocation w/ Central District Costs]]/SUM(TableB[[#This Row],[K-12 Enrollment]:[Pre-K
Enrollment]]),"")</f>
        <v>23443.385188254244</v>
      </c>
    </row>
    <row r="552" spans="1:25" s="3" customFormat="1" ht="15" x14ac:dyDescent="0.3">
      <c r="A552" s="156" t="str">
        <f>IF(ISBLANK(TableB[[#This Row],[BEDS Code]]),"",TableB[[#This Row],[BEDS Code]])</f>
        <v>310200010104</v>
      </c>
      <c r="B552" s="134" t="str">
        <f>IF(ISBLANK(TableB[[#This Row],[School Name]]),"",TableB[[#This Row],[School Name]])</f>
        <v>J.H.S. 104 Simon Baruch</v>
      </c>
      <c r="C552" s="156" t="str">
        <f>IF(ISBLANK(TableB[[#This Row],[Local School Code]]),"",TableB[[#This Row],[Local School Code]])</f>
        <v>M104</v>
      </c>
      <c r="D552" s="132">
        <v>5884023</v>
      </c>
      <c r="E552" s="132">
        <v>2284032</v>
      </c>
      <c r="F552" s="65">
        <f>IFERROR(SUM(TableC[[#This Row],[Classroom Teachers]:[All Other Salaries]])*'Part-A'!$C$92,0)</f>
        <v>4973161.1929051653</v>
      </c>
      <c r="G552" s="16">
        <v>0</v>
      </c>
      <c r="H552" s="16">
        <v>480634</v>
      </c>
      <c r="I552" s="133">
        <f t="shared" si="27"/>
        <v>13621850.192905165</v>
      </c>
      <c r="J552" s="132">
        <v>8642475.6023827475</v>
      </c>
      <c r="K552" s="132">
        <v>0</v>
      </c>
      <c r="L552" s="132">
        <v>3676368.8372505461</v>
      </c>
      <c r="M552" s="132">
        <v>0</v>
      </c>
      <c r="N552" s="132">
        <v>845602.93025421654</v>
      </c>
      <c r="O552" s="132">
        <v>7065</v>
      </c>
      <c r="P552" s="132">
        <v>450337.82301765482</v>
      </c>
      <c r="Q552" s="133">
        <f t="shared" si="28"/>
        <v>13621850.192905165</v>
      </c>
      <c r="R552" s="132">
        <v>13370392.192905165</v>
      </c>
      <c r="S552" s="132">
        <v>251458</v>
      </c>
      <c r="T552" s="133">
        <f>SUM(TableC[[#This Row],[State &amp; Local Funding]:[Federal 
Funding]])</f>
        <v>13621850.192905165</v>
      </c>
      <c r="U552" s="121">
        <f>IFERROR(TableC[[#This Row],[State &amp; Local Funding]]/SUM(TableB[[#This Row],[K-12 Enrollment]:[Pre-K
Enrollment]]),"")</f>
        <v>11948.518492319183</v>
      </c>
      <c r="V552" s="121">
        <f>IFERROR(TableC[[#This Row],[Federal 
Funding]]/SUM(TableB[[#This Row],[K-12 Enrollment]:[Pre-K
Enrollment]]),"")</f>
        <v>224.71671134941911</v>
      </c>
      <c r="W552" s="65">
        <f>IFERROR(CentralCostperPupil*SUM(TableB[[#This Row],[K-12 Enrollment]:[Pre-K
Enrollment]]),"")</f>
        <v>7468205.513257198</v>
      </c>
      <c r="X552" s="65">
        <f t="shared" si="29"/>
        <v>21090055.706162363</v>
      </c>
      <c r="Y552" s="131">
        <f>IFERROR(TableC[[#This Row],[Total School Allocation w/ Central District Costs]]/SUM(TableB[[#This Row],[K-12 Enrollment]:[Pre-K
Enrollment]]),"")</f>
        <v>18847.234768688439</v>
      </c>
    </row>
    <row r="553" spans="1:25" s="3" customFormat="1" ht="15" x14ac:dyDescent="0.3">
      <c r="A553" s="156" t="str">
        <f>IF(ISBLANK(TableB[[#This Row],[BEDS Code]]),"",TableB[[#This Row],[BEDS Code]])</f>
        <v>310400010108</v>
      </c>
      <c r="B553" s="134" t="str">
        <f>IF(ISBLANK(TableB[[#This Row],[School Name]]),"",TableB[[#This Row],[School Name]])</f>
        <v>P.S. 108 Assemblyman Angelo Del Toro Educational Complex</v>
      </c>
      <c r="C553" s="156" t="str">
        <f>IF(ISBLANK(TableB[[#This Row],[Local School Code]]),"",TableB[[#This Row],[Local School Code]])</f>
        <v>M108</v>
      </c>
      <c r="D553" s="132">
        <v>4061111</v>
      </c>
      <c r="E553" s="132">
        <v>1993704</v>
      </c>
      <c r="F553" s="65">
        <f>IFERROR(SUM(TableC[[#This Row],[Classroom Teachers]:[All Other Salaries]])*'Part-A'!$C$92,0)</f>
        <v>3686504.4356606426</v>
      </c>
      <c r="G553" s="16">
        <v>0</v>
      </c>
      <c r="H553" s="16">
        <v>94528</v>
      </c>
      <c r="I553" s="133">
        <f t="shared" si="27"/>
        <v>9835847.4356606416</v>
      </c>
      <c r="J553" s="132">
        <v>4848179.1199157843</v>
      </c>
      <c r="K553" s="132">
        <v>1027955.5968425198</v>
      </c>
      <c r="L553" s="132">
        <v>3397359.5928968037</v>
      </c>
      <c r="M553" s="132">
        <v>0</v>
      </c>
      <c r="N553" s="132">
        <v>448790.10449989577</v>
      </c>
      <c r="O553" s="132">
        <v>2729</v>
      </c>
      <c r="P553" s="132">
        <v>110834.02150563835</v>
      </c>
      <c r="Q553" s="133">
        <f t="shared" si="28"/>
        <v>9835847.4356606416</v>
      </c>
      <c r="R553" s="132">
        <v>9216909.4356606416</v>
      </c>
      <c r="S553" s="132">
        <v>618938</v>
      </c>
      <c r="T553" s="133">
        <f>SUM(TableC[[#This Row],[State &amp; Local Funding]:[Federal 
Funding]])</f>
        <v>9835847.4356606416</v>
      </c>
      <c r="U553" s="121">
        <f>IFERROR(TableC[[#This Row],[State &amp; Local Funding]]/SUM(TableB[[#This Row],[K-12 Enrollment]:[Pre-K
Enrollment]]),"")</f>
        <v>21434.67310618754</v>
      </c>
      <c r="V553" s="121">
        <f>IFERROR(TableC[[#This Row],[Federal 
Funding]]/SUM(TableB[[#This Row],[K-12 Enrollment]:[Pre-K
Enrollment]]),"")</f>
        <v>1439.3906976744186</v>
      </c>
      <c r="W553" s="65">
        <f>IFERROR(CentralCostperPupil*SUM(TableB[[#This Row],[K-12 Enrollment]:[Pre-K
Enrollment]]),"")</f>
        <v>2869819.8129585302</v>
      </c>
      <c r="X553" s="65">
        <f t="shared" si="29"/>
        <v>12705667.248619173</v>
      </c>
      <c r="Y553" s="131">
        <f>IFERROR(TableC[[#This Row],[Total School Allocation w/ Central District Costs]]/SUM(TableB[[#This Row],[K-12 Enrollment]:[Pre-K
Enrollment]]),"")</f>
        <v>29548.063368881798</v>
      </c>
    </row>
    <row r="554" spans="1:25" s="3" customFormat="1" ht="15" x14ac:dyDescent="0.3">
      <c r="A554" s="156" t="str">
        <f>IF(ISBLANK(TableB[[#This Row],[BEDS Code]]),"",TableB[[#This Row],[BEDS Code]])</f>
        <v>310100010110</v>
      </c>
      <c r="B554" s="134" t="str">
        <f>IF(ISBLANK(TableB[[#This Row],[School Name]]),"",TableB[[#This Row],[School Name]])</f>
        <v>P.S. 110 Florence Nightingale</v>
      </c>
      <c r="C554" s="156" t="str">
        <f>IF(ISBLANK(TableB[[#This Row],[Local School Code]]),"",TableB[[#This Row],[Local School Code]])</f>
        <v>M110</v>
      </c>
      <c r="D554" s="132">
        <v>2034094</v>
      </c>
      <c r="E554" s="132">
        <v>995421</v>
      </c>
      <c r="F554" s="65">
        <f>IFERROR(SUM(TableC[[#This Row],[Classroom Teachers]:[All Other Salaries]])*'Part-A'!$C$92,0)</f>
        <v>1844535.3797598195</v>
      </c>
      <c r="G554" s="16">
        <v>0</v>
      </c>
      <c r="H554" s="16">
        <v>42248</v>
      </c>
      <c r="I554" s="133">
        <f t="shared" si="27"/>
        <v>4916298.3797598192</v>
      </c>
      <c r="J554" s="132">
        <v>2927166.9999387725</v>
      </c>
      <c r="K554" s="132">
        <v>431656.3284089379</v>
      </c>
      <c r="L554" s="132">
        <v>979873.99377235491</v>
      </c>
      <c r="M554" s="132">
        <v>29769.401959237097</v>
      </c>
      <c r="N554" s="132">
        <v>446146.75572164397</v>
      </c>
      <c r="O554" s="132">
        <v>2174</v>
      </c>
      <c r="P554" s="132">
        <v>99510.899958872746</v>
      </c>
      <c r="Q554" s="133">
        <f t="shared" si="28"/>
        <v>4916298.3797598183</v>
      </c>
      <c r="R554" s="132">
        <v>4805454.3797598183</v>
      </c>
      <c r="S554" s="132">
        <v>110844</v>
      </c>
      <c r="T554" s="133">
        <f>SUM(TableC[[#This Row],[State &amp; Local Funding]:[Federal 
Funding]])</f>
        <v>4916298.3797598183</v>
      </c>
      <c r="U554" s="121">
        <f>IFERROR(TableC[[#This Row],[State &amp; Local Funding]]/SUM(TableB[[#This Row],[K-12 Enrollment]:[Pre-K
Enrollment]]),"")</f>
        <v>13423.056926703402</v>
      </c>
      <c r="V554" s="121">
        <f>IFERROR(TableC[[#This Row],[Federal 
Funding]]/SUM(TableB[[#This Row],[K-12 Enrollment]:[Pre-K
Enrollment]]),"")</f>
        <v>309.62011173184356</v>
      </c>
      <c r="W554" s="65">
        <f>IFERROR(CentralCostperPupil*SUM(TableB[[#This Row],[K-12 Enrollment]:[Pre-K
Enrollment]]),"")</f>
        <v>2389291.8442771016</v>
      </c>
      <c r="X554" s="65">
        <f t="shared" si="29"/>
        <v>7305590.2240369199</v>
      </c>
      <c r="Y554" s="131">
        <f>IFERROR(TableC[[#This Row],[Total School Allocation w/ Central District Costs]]/SUM(TableB[[#This Row],[K-12 Enrollment]:[Pre-K
Enrollment]]),"")</f>
        <v>20406.676603455082</v>
      </c>
    </row>
    <row r="555" spans="1:25" s="3" customFormat="1" ht="15" x14ac:dyDescent="0.3">
      <c r="A555" s="156" t="str">
        <f>IF(ISBLANK(TableB[[#This Row],[BEDS Code]]),"",TableB[[#This Row],[BEDS Code]])</f>
        <v>310200010111</v>
      </c>
      <c r="B555" s="134" t="str">
        <f>IF(ISBLANK(TableB[[#This Row],[School Name]]),"",TableB[[#This Row],[School Name]])</f>
        <v>P.S. 111 Adolph S. Ochs</v>
      </c>
      <c r="C555" s="156" t="str">
        <f>IF(ISBLANK(TableB[[#This Row],[Local School Code]]),"",TableB[[#This Row],[Local School Code]])</f>
        <v>M111</v>
      </c>
      <c r="D555" s="132">
        <v>2833732</v>
      </c>
      <c r="E555" s="132">
        <v>2071993</v>
      </c>
      <c r="F555" s="65">
        <f>IFERROR(SUM(TableC[[#This Row],[Classroom Teachers]:[All Other Salaries]])*'Part-A'!$C$92,0)</f>
        <v>2986875.2344425563</v>
      </c>
      <c r="G555" s="16">
        <v>0</v>
      </c>
      <c r="H555" s="16">
        <v>51322</v>
      </c>
      <c r="I555" s="133">
        <f t="shared" si="27"/>
        <v>7943922.2344425563</v>
      </c>
      <c r="J555" s="132">
        <v>3910884.3389463304</v>
      </c>
      <c r="K555" s="132">
        <v>663780.90957617608</v>
      </c>
      <c r="L555" s="132">
        <v>2755158.8850957709</v>
      </c>
      <c r="M555" s="132">
        <v>63217.229483445335</v>
      </c>
      <c r="N555" s="132">
        <v>472961.54214107315</v>
      </c>
      <c r="O555" s="132">
        <v>2168</v>
      </c>
      <c r="P555" s="132">
        <v>75751.329199760134</v>
      </c>
      <c r="Q555" s="133">
        <f t="shared" si="28"/>
        <v>7943922.2344425553</v>
      </c>
      <c r="R555" s="132">
        <v>7388501.2344425553</v>
      </c>
      <c r="S555" s="132">
        <v>555421</v>
      </c>
      <c r="T555" s="133">
        <f>SUM(TableC[[#This Row],[State &amp; Local Funding]:[Federal 
Funding]])</f>
        <v>7943922.2344425553</v>
      </c>
      <c r="U555" s="121">
        <f>IFERROR(TableC[[#This Row],[State &amp; Local Funding]]/SUM(TableB[[#This Row],[K-12 Enrollment]:[Pre-K
Enrollment]]),"")</f>
        <v>17933.255423404262</v>
      </c>
      <c r="V555" s="121">
        <f>IFERROR(TableC[[#This Row],[Federal 
Funding]]/SUM(TableB[[#This Row],[K-12 Enrollment]:[Pre-K
Enrollment]]),"")</f>
        <v>1348.1092233009708</v>
      </c>
      <c r="W555" s="65">
        <f>IFERROR(CentralCostperPupil*SUM(TableB[[#This Row],[K-12 Enrollment]:[Pre-K
Enrollment]]),"")</f>
        <v>2749687.820788173</v>
      </c>
      <c r="X555" s="65">
        <f t="shared" si="29"/>
        <v>10693610.055230729</v>
      </c>
      <c r="Y555" s="131">
        <f>IFERROR(TableC[[#This Row],[Total School Allocation w/ Central District Costs]]/SUM(TableB[[#This Row],[K-12 Enrollment]:[Pre-K
Enrollment]]),"")</f>
        <v>25955.364211725071</v>
      </c>
    </row>
    <row r="556" spans="1:25" s="3" customFormat="1" ht="15" x14ac:dyDescent="0.3">
      <c r="A556" s="156" t="str">
        <f>IF(ISBLANK(TableB[[#This Row],[BEDS Code]]),"",TableB[[#This Row],[BEDS Code]])</f>
        <v>310400010112</v>
      </c>
      <c r="B556" s="134" t="str">
        <f>IF(ISBLANK(TableB[[#This Row],[School Name]]),"",TableB[[#This Row],[School Name]])</f>
        <v>P.S. 112 Jose Celso Barbosa</v>
      </c>
      <c r="C556" s="156" t="str">
        <f>IF(ISBLANK(TableB[[#This Row],[Local School Code]]),"",TableB[[#This Row],[Local School Code]])</f>
        <v>M112</v>
      </c>
      <c r="D556" s="132">
        <v>5189097</v>
      </c>
      <c r="E556" s="132">
        <v>2321599</v>
      </c>
      <c r="F556" s="65">
        <f>IFERROR(SUM(TableC[[#This Row],[Classroom Teachers]:[All Other Salaries]])*'Part-A'!$C$92,0)</f>
        <v>4572924.8736581784</v>
      </c>
      <c r="G556" s="16">
        <v>0</v>
      </c>
      <c r="H556" s="16">
        <v>248162</v>
      </c>
      <c r="I556" s="133">
        <f t="shared" si="27"/>
        <v>12331782.873658178</v>
      </c>
      <c r="J556" s="132">
        <v>3220057.3490185197</v>
      </c>
      <c r="K556" s="132">
        <v>739625.36013199342</v>
      </c>
      <c r="L556" s="132">
        <v>7877855.0782936355</v>
      </c>
      <c r="M556" s="132">
        <v>0</v>
      </c>
      <c r="N556" s="132">
        <v>492501.0862140297</v>
      </c>
      <c r="O556" s="132">
        <v>1744</v>
      </c>
      <c r="P556" s="132">
        <v>0</v>
      </c>
      <c r="Q556" s="133">
        <f t="shared" si="28"/>
        <v>12331782.873658178</v>
      </c>
      <c r="R556" s="132">
        <v>11722042.873658178</v>
      </c>
      <c r="S556" s="132">
        <v>609740</v>
      </c>
      <c r="T556" s="133">
        <f>SUM(TableC[[#This Row],[State &amp; Local Funding]:[Federal 
Funding]])</f>
        <v>12331782.873658178</v>
      </c>
      <c r="U556" s="121">
        <f>IFERROR(TableC[[#This Row],[State &amp; Local Funding]]/SUM(TableB[[#This Row],[K-12 Enrollment]:[Pre-K
Enrollment]]),"")</f>
        <v>36861.770042950244</v>
      </c>
      <c r="V556" s="121">
        <f>IFERROR(TableC[[#This Row],[Federal 
Funding]]/SUM(TableB[[#This Row],[K-12 Enrollment]:[Pre-K
Enrollment]]),"")</f>
        <v>1917.4213836477988</v>
      </c>
      <c r="W556" s="65">
        <f>IFERROR(CentralCostperPupil*SUM(TableB[[#This Row],[K-12 Enrollment]:[Pre-K
Enrollment]]),"")</f>
        <v>2122331.8616763083</v>
      </c>
      <c r="X556" s="65">
        <f t="shared" si="29"/>
        <v>14454114.735334486</v>
      </c>
      <c r="Y556" s="131">
        <f>IFERROR(TableC[[#This Row],[Total School Allocation w/ Central District Costs]]/SUM(TableB[[#This Row],[K-12 Enrollment]:[Pre-K
Enrollment]]),"")</f>
        <v>45453.190991617877</v>
      </c>
    </row>
    <row r="557" spans="1:25" s="3" customFormat="1" ht="15" x14ac:dyDescent="0.3">
      <c r="A557" s="156" t="str">
        <f>IF(ISBLANK(TableB[[#This Row],[BEDS Code]]),"",TableB[[#This Row],[BEDS Code]])</f>
        <v>310200010114</v>
      </c>
      <c r="B557" s="134" t="str">
        <f>IF(ISBLANK(TableB[[#This Row],[School Name]]),"",TableB[[#This Row],[School Name]])</f>
        <v>East Side Middle School</v>
      </c>
      <c r="C557" s="156" t="str">
        <f>IF(ISBLANK(TableB[[#This Row],[Local School Code]]),"",TableB[[#This Row],[Local School Code]])</f>
        <v>M114</v>
      </c>
      <c r="D557" s="132">
        <v>2519759</v>
      </c>
      <c r="E557" s="132">
        <v>961256</v>
      </c>
      <c r="F557" s="65">
        <f>IFERROR(SUM(TableC[[#This Row],[Classroom Teachers]:[All Other Salaries]])*'Part-A'!$C$92,0)</f>
        <v>2119433.4159014323</v>
      </c>
      <c r="G557" s="16">
        <v>0</v>
      </c>
      <c r="H557" s="16">
        <v>50068</v>
      </c>
      <c r="I557" s="133">
        <f t="shared" si="27"/>
        <v>5650516.4159014318</v>
      </c>
      <c r="J557" s="132">
        <v>3834252.8810401107</v>
      </c>
      <c r="K557" s="132">
        <v>0</v>
      </c>
      <c r="L557" s="132">
        <v>1201433.3923880826</v>
      </c>
      <c r="M557" s="132">
        <v>0</v>
      </c>
      <c r="N557" s="132">
        <v>480817.5811454574</v>
      </c>
      <c r="O557" s="132">
        <v>2804</v>
      </c>
      <c r="P557" s="132">
        <v>131208.56132778095</v>
      </c>
      <c r="Q557" s="133">
        <f t="shared" si="28"/>
        <v>5650516.4159014309</v>
      </c>
      <c r="R557" s="132">
        <v>5509558.4159014309</v>
      </c>
      <c r="S557" s="132">
        <v>140958</v>
      </c>
      <c r="T557" s="133">
        <f>SUM(TableC[[#This Row],[State &amp; Local Funding]:[Federal 
Funding]])</f>
        <v>5650516.4159014309</v>
      </c>
      <c r="U557" s="121">
        <f>IFERROR(TableC[[#This Row],[State &amp; Local Funding]]/SUM(TableB[[#This Row],[K-12 Enrollment]:[Pre-K
Enrollment]]),"")</f>
        <v>12325.634040047944</v>
      </c>
      <c r="V557" s="121">
        <f>IFERROR(TableC[[#This Row],[Federal 
Funding]]/SUM(TableB[[#This Row],[K-12 Enrollment]:[Pre-K
Enrollment]]),"")</f>
        <v>315.34228187919462</v>
      </c>
      <c r="W557" s="65">
        <f>IFERROR(CentralCostperPupil*SUM(TableB[[#This Row],[K-12 Enrollment]:[Pre-K
Enrollment]]),"")</f>
        <v>2983277.8055638671</v>
      </c>
      <c r="X557" s="65">
        <f t="shared" si="29"/>
        <v>8633794.221465297</v>
      </c>
      <c r="Y557" s="131">
        <f>IFERROR(TableC[[#This Row],[Total School Allocation w/ Central District Costs]]/SUM(TableB[[#This Row],[K-12 Enrollment]:[Pre-K
Enrollment]]),"")</f>
        <v>19314.975886946973</v>
      </c>
    </row>
    <row r="558" spans="1:25" s="3" customFormat="1" ht="15" x14ac:dyDescent="0.3">
      <c r="A558" s="156" t="str">
        <f>IF(ISBLANK(TableB[[#This Row],[BEDS Code]]),"",TableB[[#This Row],[BEDS Code]])</f>
        <v>310600010115</v>
      </c>
      <c r="B558" s="134" t="str">
        <f>IF(ISBLANK(TableB[[#This Row],[School Name]]),"",TableB[[#This Row],[School Name]])</f>
        <v>P.S. 115 Alexander Humboldt</v>
      </c>
      <c r="C558" s="156" t="str">
        <f>IF(ISBLANK(TableB[[#This Row],[Local School Code]]),"",TableB[[#This Row],[Local School Code]])</f>
        <v>M115</v>
      </c>
      <c r="D558" s="132">
        <v>3692345</v>
      </c>
      <c r="E558" s="132">
        <v>1913923</v>
      </c>
      <c r="F558" s="65">
        <f>IFERROR(SUM(TableC[[#This Row],[Classroom Teachers]:[All Other Salaries]])*'Part-A'!$C$92,0)</f>
        <v>3413404.3483578474</v>
      </c>
      <c r="G558" s="16">
        <v>0</v>
      </c>
      <c r="H558" s="16">
        <v>34973</v>
      </c>
      <c r="I558" s="133">
        <f t="shared" si="27"/>
        <v>9054645.348357847</v>
      </c>
      <c r="J558" s="132">
        <v>5636893.1336733103</v>
      </c>
      <c r="K558" s="132">
        <v>475480.70914297388</v>
      </c>
      <c r="L558" s="132">
        <v>1996561.7358985953</v>
      </c>
      <c r="M558" s="132">
        <v>33962.907795926702</v>
      </c>
      <c r="N558" s="132">
        <v>841537.35364883475</v>
      </c>
      <c r="O558" s="132">
        <v>2747</v>
      </c>
      <c r="P558" s="132">
        <v>67462.508198206226</v>
      </c>
      <c r="Q558" s="133">
        <f t="shared" si="28"/>
        <v>9054645.3483578451</v>
      </c>
      <c r="R558" s="132">
        <v>8123117.3483578451</v>
      </c>
      <c r="S558" s="132">
        <v>931528</v>
      </c>
      <c r="T558" s="133">
        <f>SUM(TableC[[#This Row],[State &amp; Local Funding]:[Federal 
Funding]])</f>
        <v>9054645.3483578451</v>
      </c>
      <c r="U558" s="121">
        <f>IFERROR(TableC[[#This Row],[State &amp; Local Funding]]/SUM(TableB[[#This Row],[K-12 Enrollment]:[Pre-K
Enrollment]]),"")</f>
        <v>18760.086254868002</v>
      </c>
      <c r="V558" s="121">
        <f>IFERROR(TableC[[#This Row],[Federal 
Funding]]/SUM(TableB[[#This Row],[K-12 Enrollment]:[Pre-K
Enrollment]]),"")</f>
        <v>2151.3348729792147</v>
      </c>
      <c r="W558" s="65">
        <f>IFERROR(CentralCostperPupil*SUM(TableB[[#This Row],[K-12 Enrollment]:[Pre-K
Enrollment]]),"")</f>
        <v>2889841.8116535894</v>
      </c>
      <c r="X558" s="65">
        <f t="shared" si="29"/>
        <v>11944487.160011435</v>
      </c>
      <c r="Y558" s="131">
        <f>IFERROR(TableC[[#This Row],[Total School Allocation w/ Central District Costs]]/SUM(TableB[[#This Row],[K-12 Enrollment]:[Pre-K
Enrollment]]),"")</f>
        <v>27585.420692867054</v>
      </c>
    </row>
    <row r="559" spans="1:25" s="3" customFormat="1" ht="15" x14ac:dyDescent="0.3">
      <c r="A559" s="156" t="str">
        <f>IF(ISBLANK(TableB[[#This Row],[BEDS Code]]),"",TableB[[#This Row],[BEDS Code]])</f>
        <v>310200010116</v>
      </c>
      <c r="B559" s="134" t="str">
        <f>IF(ISBLANK(TableB[[#This Row],[School Name]]),"",TableB[[#This Row],[School Name]])</f>
        <v>P.S. 116 Mary Lindley Murray</v>
      </c>
      <c r="C559" s="156" t="str">
        <f>IF(ISBLANK(TableB[[#This Row],[Local School Code]]),"",TableB[[#This Row],[Local School Code]])</f>
        <v>M116</v>
      </c>
      <c r="D559" s="132">
        <v>3079968</v>
      </c>
      <c r="E559" s="132">
        <v>1976879</v>
      </c>
      <c r="F559" s="65">
        <f>IFERROR(SUM(TableC[[#This Row],[Classroom Teachers]:[All Other Salaries]])*'Part-A'!$C$92,0)</f>
        <v>3078886.6209714441</v>
      </c>
      <c r="G559" s="16">
        <v>0</v>
      </c>
      <c r="H559" s="16">
        <v>48462</v>
      </c>
      <c r="I559" s="133">
        <f t="shared" si="27"/>
        <v>8184195.6209714441</v>
      </c>
      <c r="J559" s="132">
        <v>4482588.2484801412</v>
      </c>
      <c r="K559" s="132">
        <v>634974.71040785045</v>
      </c>
      <c r="L559" s="132">
        <v>2452338.9363737465</v>
      </c>
      <c r="M559" s="132">
        <v>60473.781943604801</v>
      </c>
      <c r="N559" s="132">
        <v>481430.5549035304</v>
      </c>
      <c r="O559" s="132">
        <v>3059</v>
      </c>
      <c r="P559" s="132">
        <v>69330.388862570384</v>
      </c>
      <c r="Q559" s="133">
        <f t="shared" si="28"/>
        <v>8184195.6209714441</v>
      </c>
      <c r="R559" s="132">
        <v>7822717.6209714441</v>
      </c>
      <c r="S559" s="132">
        <v>361478</v>
      </c>
      <c r="T559" s="133">
        <f>SUM(TableC[[#This Row],[State &amp; Local Funding]:[Federal 
Funding]])</f>
        <v>8184195.6209714441</v>
      </c>
      <c r="U559" s="121">
        <f>IFERROR(TableC[[#This Row],[State &amp; Local Funding]]/SUM(TableB[[#This Row],[K-12 Enrollment]:[Pre-K
Enrollment]]),"")</f>
        <v>15189.742953342609</v>
      </c>
      <c r="V559" s="121">
        <f>IFERROR(TableC[[#This Row],[Federal 
Funding]]/SUM(TableB[[#This Row],[K-12 Enrollment]:[Pre-K
Enrollment]]),"")</f>
        <v>701.89902912621358</v>
      </c>
      <c r="W559" s="65">
        <f>IFERROR(CentralCostperPupil*SUM(TableB[[#This Row],[K-12 Enrollment]:[Pre-K
Enrollment]]),"")</f>
        <v>3437109.7759852163</v>
      </c>
      <c r="X559" s="65">
        <f t="shared" si="29"/>
        <v>11621305.39695666</v>
      </c>
      <c r="Y559" s="131">
        <f>IFERROR(TableC[[#This Row],[Total School Allocation w/ Central District Costs]]/SUM(TableB[[#This Row],[K-12 Enrollment]:[Pre-K
Enrollment]]),"")</f>
        <v>22565.64154748866</v>
      </c>
    </row>
    <row r="560" spans="1:25" s="3" customFormat="1" ht="15" x14ac:dyDescent="0.3">
      <c r="A560" s="156" t="str">
        <f>IF(ISBLANK(TableB[[#This Row],[BEDS Code]]),"",TableB[[#This Row],[BEDS Code]])</f>
        <v>310500010123</v>
      </c>
      <c r="B560" s="134" t="str">
        <f>IF(ISBLANK(TableB[[#This Row],[School Name]]),"",TableB[[#This Row],[School Name]])</f>
        <v>P.S. 123 Mahalia Jackson</v>
      </c>
      <c r="C560" s="156" t="str">
        <f>IF(ISBLANK(TableB[[#This Row],[Local School Code]]),"",TableB[[#This Row],[Local School Code]])</f>
        <v>M123</v>
      </c>
      <c r="D560" s="132">
        <v>3951176</v>
      </c>
      <c r="E560" s="132">
        <v>2321476</v>
      </c>
      <c r="F560" s="65">
        <f>IFERROR(SUM(TableC[[#This Row],[Classroom Teachers]:[All Other Salaries]])*'Part-A'!$C$92,0)</f>
        <v>3819135.584052626</v>
      </c>
      <c r="G560" s="16">
        <v>0</v>
      </c>
      <c r="H560" s="16">
        <v>229278</v>
      </c>
      <c r="I560" s="133">
        <f t="shared" si="27"/>
        <v>10321065.584052626</v>
      </c>
      <c r="J560" s="132">
        <v>5903121.9187078746</v>
      </c>
      <c r="K560" s="132">
        <v>668620.48409230425</v>
      </c>
      <c r="L560" s="132">
        <v>2985301.9412942105</v>
      </c>
      <c r="M560" s="132">
        <v>32615.633370356303</v>
      </c>
      <c r="N560" s="132">
        <v>684921.75403368205</v>
      </c>
      <c r="O560" s="132">
        <v>2760</v>
      </c>
      <c r="P560" s="132">
        <v>43723.852554198485</v>
      </c>
      <c r="Q560" s="133">
        <f t="shared" si="28"/>
        <v>10321065.584052628</v>
      </c>
      <c r="R560" s="132">
        <v>9474751.5840526279</v>
      </c>
      <c r="S560" s="132">
        <v>846314</v>
      </c>
      <c r="T560" s="133">
        <f>SUM(TableC[[#This Row],[State &amp; Local Funding]:[Federal 
Funding]])</f>
        <v>10321065.584052628</v>
      </c>
      <c r="U560" s="121">
        <f>IFERROR(TableC[[#This Row],[State &amp; Local Funding]]/SUM(TableB[[#This Row],[K-12 Enrollment]:[Pre-K
Enrollment]]),"")</f>
        <v>20642.160313840148</v>
      </c>
      <c r="V560" s="121">
        <f>IFERROR(TableC[[#This Row],[Federal 
Funding]]/SUM(TableB[[#This Row],[K-12 Enrollment]:[Pre-K
Enrollment]]),"")</f>
        <v>1843.8213507625273</v>
      </c>
      <c r="W560" s="65">
        <f>IFERROR(CentralCostperPupil*SUM(TableB[[#This Row],[K-12 Enrollment]:[Pre-K
Enrollment]]),"")</f>
        <v>3063365.8003441053</v>
      </c>
      <c r="X560" s="65">
        <f t="shared" si="29"/>
        <v>13384431.384396734</v>
      </c>
      <c r="Y560" s="131">
        <f>IFERROR(TableC[[#This Row],[Total School Allocation w/ Central District Costs]]/SUM(TableB[[#This Row],[K-12 Enrollment]:[Pre-K
Enrollment]]),"")</f>
        <v>29159.981229622514</v>
      </c>
    </row>
    <row r="561" spans="1:25" s="3" customFormat="1" ht="15" x14ac:dyDescent="0.3">
      <c r="A561" s="156" t="str">
        <f>IF(ISBLANK(TableB[[#This Row],[BEDS Code]]),"",TableB[[#This Row],[BEDS Code]])</f>
        <v>310200010124</v>
      </c>
      <c r="B561" s="134" t="str">
        <f>IF(ISBLANK(TableB[[#This Row],[School Name]]),"",TableB[[#This Row],[School Name]])</f>
        <v>P.S. 124 Yung Wing</v>
      </c>
      <c r="C561" s="156" t="str">
        <f>IF(ISBLANK(TableB[[#This Row],[Local School Code]]),"",TableB[[#This Row],[Local School Code]])</f>
        <v>M124</v>
      </c>
      <c r="D561" s="132">
        <v>4382461</v>
      </c>
      <c r="E561" s="132">
        <v>1739190</v>
      </c>
      <c r="F561" s="65">
        <f>IFERROR(SUM(TableC[[#This Row],[Classroom Teachers]:[All Other Salaries]])*'Part-A'!$C$92,0)</f>
        <v>3727197.8689797143</v>
      </c>
      <c r="G561" s="16">
        <v>0</v>
      </c>
      <c r="H561" s="16">
        <v>115942</v>
      </c>
      <c r="I561" s="133">
        <f t="shared" si="27"/>
        <v>9964790.8689797148</v>
      </c>
      <c r="J561" s="132">
        <v>6131157.2407733472</v>
      </c>
      <c r="K561" s="132">
        <v>885059.421150301</v>
      </c>
      <c r="L561" s="132">
        <v>2046164.3802894198</v>
      </c>
      <c r="M561" s="132">
        <v>112643.92632822013</v>
      </c>
      <c r="N561" s="132">
        <v>671748.4492276411</v>
      </c>
      <c r="O561" s="132">
        <v>4162</v>
      </c>
      <c r="P561" s="132">
        <v>113855.45121078553</v>
      </c>
      <c r="Q561" s="133">
        <f t="shared" si="28"/>
        <v>9964790.8689797129</v>
      </c>
      <c r="R561" s="132">
        <v>9406216.8689797129</v>
      </c>
      <c r="S561" s="132">
        <v>558574</v>
      </c>
      <c r="T561" s="133">
        <f>SUM(TableC[[#This Row],[State &amp; Local Funding]:[Federal 
Funding]])</f>
        <v>9964790.8689797129</v>
      </c>
      <c r="U561" s="121">
        <f>IFERROR(TableC[[#This Row],[State &amp; Local Funding]]/SUM(TableB[[#This Row],[K-12 Enrollment]:[Pre-K
Enrollment]]),"")</f>
        <v>14230.282706474603</v>
      </c>
      <c r="V561" s="121">
        <f>IFERROR(TableC[[#This Row],[Federal 
Funding]]/SUM(TableB[[#This Row],[K-12 Enrollment]:[Pre-K
Enrollment]]),"")</f>
        <v>845.04387291981845</v>
      </c>
      <c r="W561" s="65">
        <f>IFERROR(CentralCostperPupil*SUM(TableB[[#This Row],[K-12 Enrollment]:[Pre-K
Enrollment]]),"")</f>
        <v>4411513.7124781124</v>
      </c>
      <c r="X561" s="65">
        <f t="shared" si="29"/>
        <v>14376304.581457825</v>
      </c>
      <c r="Y561" s="131">
        <f>IFERROR(TableC[[#This Row],[Total School Allocation w/ Central District Costs]]/SUM(TableB[[#This Row],[K-12 Enrollment]:[Pre-K
Enrollment]]),"")</f>
        <v>21749.326144414259</v>
      </c>
    </row>
    <row r="562" spans="1:25" s="3" customFormat="1" ht="15" x14ac:dyDescent="0.3">
      <c r="A562" s="156" t="str">
        <f>IF(ISBLANK(TableB[[#This Row],[BEDS Code]]),"",TableB[[#This Row],[BEDS Code]])</f>
        <v>310500010125</v>
      </c>
      <c r="B562" s="134" t="str">
        <f>IF(ISBLANK(TableB[[#This Row],[School Name]]),"",TableB[[#This Row],[School Name]])</f>
        <v>P.S. 125 Ralph Bunche</v>
      </c>
      <c r="C562" s="156" t="str">
        <f>IF(ISBLANK(TableB[[#This Row],[Local School Code]]),"",TableB[[#This Row],[Local School Code]])</f>
        <v>M125</v>
      </c>
      <c r="D562" s="132">
        <v>1879923</v>
      </c>
      <c r="E562" s="132">
        <v>1852308</v>
      </c>
      <c r="F562" s="65">
        <f>IFERROR(SUM(TableC[[#This Row],[Classroom Teachers]:[All Other Salaries]])*'Part-A'!$C$92,0)</f>
        <v>2272387.5356076374</v>
      </c>
      <c r="G562" s="16">
        <v>0</v>
      </c>
      <c r="H562" s="16">
        <v>149751</v>
      </c>
      <c r="I562" s="133">
        <f t="shared" si="27"/>
        <v>6154369.5356076378</v>
      </c>
      <c r="J562" s="132">
        <v>3117559.7901404579</v>
      </c>
      <c r="K562" s="132">
        <v>451586.35518953123</v>
      </c>
      <c r="L562" s="132">
        <v>2209744.8205136657</v>
      </c>
      <c r="M562" s="132">
        <v>15571.943282397629</v>
      </c>
      <c r="N562" s="132">
        <v>242888.8405676618</v>
      </c>
      <c r="O562" s="132">
        <v>1539</v>
      </c>
      <c r="P562" s="132">
        <v>115478.7859139237</v>
      </c>
      <c r="Q562" s="133">
        <f t="shared" si="28"/>
        <v>6154369.5356076378</v>
      </c>
      <c r="R562" s="132">
        <v>5676985.5356076378</v>
      </c>
      <c r="S562" s="132">
        <v>477384</v>
      </c>
      <c r="T562" s="133">
        <f>SUM(TableC[[#This Row],[State &amp; Local Funding]:[Federal 
Funding]])</f>
        <v>6154369.5356076378</v>
      </c>
      <c r="U562" s="121">
        <f>IFERROR(TableC[[#This Row],[State &amp; Local Funding]]/SUM(TableB[[#This Row],[K-12 Enrollment]:[Pre-K
Enrollment]]),"")</f>
        <v>17908.471721159742</v>
      </c>
      <c r="V562" s="121">
        <f>IFERROR(TableC[[#This Row],[Federal 
Funding]]/SUM(TableB[[#This Row],[K-12 Enrollment]:[Pre-K
Enrollment]]),"")</f>
        <v>1505.9432176656151</v>
      </c>
      <c r="W562" s="65">
        <f>IFERROR(CentralCostperPupil*SUM(TableB[[#This Row],[K-12 Enrollment]:[Pre-K
Enrollment]]),"")</f>
        <v>2115657.8621112881</v>
      </c>
      <c r="X562" s="65">
        <f t="shared" si="29"/>
        <v>8270027.397718926</v>
      </c>
      <c r="Y562" s="131">
        <f>IFERROR(TableC[[#This Row],[Total School Allocation w/ Central District Costs]]/SUM(TableB[[#This Row],[K-12 Enrollment]:[Pre-K
Enrollment]]),"")</f>
        <v>26088.414503845193</v>
      </c>
    </row>
    <row r="563" spans="1:25" s="3" customFormat="1" ht="15" x14ac:dyDescent="0.3">
      <c r="A563" s="156" t="str">
        <f>IF(ISBLANK(TableB[[#This Row],[BEDS Code]]),"",TableB[[#This Row],[BEDS Code]])</f>
        <v>310200010126</v>
      </c>
      <c r="B563" s="134" t="str">
        <f>IF(ISBLANK(TableB[[#This Row],[School Name]]),"",TableB[[#This Row],[School Name]])</f>
        <v>P.S. 126 Jacob August Riis</v>
      </c>
      <c r="C563" s="156" t="str">
        <f>IF(ISBLANK(TableB[[#This Row],[Local School Code]]),"",TableB[[#This Row],[Local School Code]])</f>
        <v>M126</v>
      </c>
      <c r="D563" s="132">
        <v>5433970</v>
      </c>
      <c r="E563" s="132">
        <v>2213090</v>
      </c>
      <c r="F563" s="65">
        <f>IFERROR(SUM(TableC[[#This Row],[Classroom Teachers]:[All Other Salaries]])*'Part-A'!$C$92,0)</f>
        <v>4655950.7779780347</v>
      </c>
      <c r="G563" s="16">
        <v>0</v>
      </c>
      <c r="H563" s="16">
        <v>211935</v>
      </c>
      <c r="I563" s="133">
        <f t="shared" si="27"/>
        <v>12514945.777978035</v>
      </c>
      <c r="J563" s="132">
        <v>7519475.6584407501</v>
      </c>
      <c r="K563" s="132">
        <v>873179.0140347681</v>
      </c>
      <c r="L563" s="132">
        <v>3077155.1195615106</v>
      </c>
      <c r="M563" s="132">
        <v>152806.3274560844</v>
      </c>
      <c r="N563" s="132">
        <v>658546.18503145478</v>
      </c>
      <c r="O563" s="132">
        <v>4697</v>
      </c>
      <c r="P563" s="132">
        <v>229086.47345346713</v>
      </c>
      <c r="Q563" s="133">
        <f t="shared" si="28"/>
        <v>12514945.777978037</v>
      </c>
      <c r="R563" s="132">
        <v>11687264.777978037</v>
      </c>
      <c r="S563" s="132">
        <v>827681</v>
      </c>
      <c r="T563" s="133">
        <f>SUM(TableC[[#This Row],[State &amp; Local Funding]:[Federal 
Funding]])</f>
        <v>12514945.777978037</v>
      </c>
      <c r="U563" s="121">
        <f>IFERROR(TableC[[#This Row],[State &amp; Local Funding]]/SUM(TableB[[#This Row],[K-12 Enrollment]:[Pre-K
Enrollment]]),"")</f>
        <v>14850.399972017836</v>
      </c>
      <c r="V563" s="121">
        <f>IFERROR(TableC[[#This Row],[Federal 
Funding]]/SUM(TableB[[#This Row],[K-12 Enrollment]:[Pre-K
Enrollment]]),"")</f>
        <v>1051.6912325285896</v>
      </c>
      <c r="W563" s="65">
        <f>IFERROR(CentralCostperPupil*SUM(TableB[[#This Row],[K-12 Enrollment]:[Pre-K
Enrollment]]),"")</f>
        <v>5252437.6576706115</v>
      </c>
      <c r="X563" s="65">
        <f t="shared" si="29"/>
        <v>17767383.43564865</v>
      </c>
      <c r="Y563" s="131">
        <f>IFERROR(TableC[[#This Row],[Total School Allocation w/ Central District Costs]]/SUM(TableB[[#This Row],[K-12 Enrollment]:[Pre-K
Enrollment]]),"")</f>
        <v>22576.090769566264</v>
      </c>
    </row>
    <row r="564" spans="1:25" s="3" customFormat="1" ht="15" x14ac:dyDescent="0.3">
      <c r="A564" s="156" t="str">
        <f>IF(ISBLANK(TableB[[#This Row],[BEDS Code]]),"",TableB[[#This Row],[BEDS Code]])</f>
        <v>310600010128</v>
      </c>
      <c r="B564" s="134" t="str">
        <f>IF(ISBLANK(TableB[[#This Row],[School Name]]),"",TableB[[#This Row],[School Name]])</f>
        <v>P.S. 128 Audubon</v>
      </c>
      <c r="C564" s="156" t="str">
        <f>IF(ISBLANK(TableB[[#This Row],[Local School Code]]),"",TableB[[#This Row],[Local School Code]])</f>
        <v>M128</v>
      </c>
      <c r="D564" s="132">
        <v>4330655</v>
      </c>
      <c r="E564" s="132">
        <v>2142930</v>
      </c>
      <c r="F564" s="65">
        <f>IFERROR(SUM(TableC[[#This Row],[Classroom Teachers]:[All Other Salaries]])*'Part-A'!$C$92,0)</f>
        <v>3941474.6473882687</v>
      </c>
      <c r="G564" s="16">
        <v>0</v>
      </c>
      <c r="H564" s="16">
        <v>178099</v>
      </c>
      <c r="I564" s="133">
        <f t="shared" si="27"/>
        <v>10593158.647388268</v>
      </c>
      <c r="J564" s="132">
        <v>5642664.443550162</v>
      </c>
      <c r="K564" s="132">
        <v>1169116.5013722419</v>
      </c>
      <c r="L564" s="132">
        <v>3034429.2059220462</v>
      </c>
      <c r="M564" s="132">
        <v>31176.440036593114</v>
      </c>
      <c r="N564" s="132">
        <v>664283.36199021677</v>
      </c>
      <c r="O564" s="132">
        <v>3215</v>
      </c>
      <c r="P564" s="132">
        <v>48273.694517007963</v>
      </c>
      <c r="Q564" s="133">
        <f t="shared" si="28"/>
        <v>10593158.647388268</v>
      </c>
      <c r="R564" s="132">
        <v>9989915.6473882683</v>
      </c>
      <c r="S564" s="132">
        <v>603243</v>
      </c>
      <c r="T564" s="133">
        <f>SUM(TableC[[#This Row],[State &amp; Local Funding]:[Federal 
Funding]])</f>
        <v>10593158.647388268</v>
      </c>
      <c r="U564" s="121">
        <f>IFERROR(TableC[[#This Row],[State &amp; Local Funding]]/SUM(TableB[[#This Row],[K-12 Enrollment]:[Pre-K
Enrollment]]),"")</f>
        <v>17343.603554493522</v>
      </c>
      <c r="V564" s="121">
        <f>IFERROR(TableC[[#This Row],[Federal 
Funding]]/SUM(TableB[[#This Row],[K-12 Enrollment]:[Pre-K
Enrollment]]),"")</f>
        <v>1047.296875</v>
      </c>
      <c r="W564" s="65">
        <f>IFERROR(CentralCostperPupil*SUM(TableB[[#This Row],[K-12 Enrollment]:[Pre-K
Enrollment]]),"")</f>
        <v>3844223.7494514263</v>
      </c>
      <c r="X564" s="65">
        <f t="shared" si="29"/>
        <v>14437382.396839695</v>
      </c>
      <c r="Y564" s="131">
        <f>IFERROR(TableC[[#This Row],[Total School Allocation w/ Central District Costs]]/SUM(TableB[[#This Row],[K-12 Enrollment]:[Pre-K
Enrollment]]),"")</f>
        <v>25064.899994513358</v>
      </c>
    </row>
    <row r="565" spans="1:25" s="3" customFormat="1" ht="15" x14ac:dyDescent="0.3">
      <c r="A565" s="156" t="str">
        <f>IF(ISBLANK(TableB[[#This Row],[BEDS Code]]),"",TableB[[#This Row],[BEDS Code]])</f>
        <v>310500010129</v>
      </c>
      <c r="B565" s="134" t="str">
        <f>IF(ISBLANK(TableB[[#This Row],[School Name]]),"",TableB[[#This Row],[School Name]])</f>
        <v>P.S. 129 John H. Finley</v>
      </c>
      <c r="C565" s="156" t="str">
        <f>IF(ISBLANK(TableB[[#This Row],[Local School Code]]),"",TableB[[#This Row],[Local School Code]])</f>
        <v>M129</v>
      </c>
      <c r="D565" s="132">
        <v>3663859</v>
      </c>
      <c r="E565" s="132">
        <v>2375668</v>
      </c>
      <c r="F565" s="65">
        <f>IFERROR(SUM(TableC[[#This Row],[Classroom Teachers]:[All Other Salaries]])*'Part-A'!$C$92,0)</f>
        <v>3677196.2602973357</v>
      </c>
      <c r="G565" s="16">
        <v>0</v>
      </c>
      <c r="H565" s="16">
        <v>46157</v>
      </c>
      <c r="I565" s="133">
        <f t="shared" si="27"/>
        <v>9762880.2602973357</v>
      </c>
      <c r="J565" s="132">
        <v>4894521.4979342129</v>
      </c>
      <c r="K565" s="132">
        <v>1068812.32347777</v>
      </c>
      <c r="L565" s="132">
        <v>3101389.799048034</v>
      </c>
      <c r="M565" s="132">
        <v>0</v>
      </c>
      <c r="N565" s="132">
        <v>483388.53144834621</v>
      </c>
      <c r="O565" s="132">
        <v>2536</v>
      </c>
      <c r="P565" s="132">
        <v>212232.10838897203</v>
      </c>
      <c r="Q565" s="133">
        <f t="shared" si="28"/>
        <v>9762880.2602973338</v>
      </c>
      <c r="R565" s="132">
        <v>9236385.2602973338</v>
      </c>
      <c r="S565" s="132">
        <v>526495</v>
      </c>
      <c r="T565" s="133">
        <f>SUM(TableC[[#This Row],[State &amp; Local Funding]:[Federal 
Funding]])</f>
        <v>9762880.2602973338</v>
      </c>
      <c r="U565" s="121">
        <f>IFERROR(TableC[[#This Row],[State &amp; Local Funding]]/SUM(TableB[[#This Row],[K-12 Enrollment]:[Pre-K
Enrollment]]),"")</f>
        <v>20944.184263712774</v>
      </c>
      <c r="V565" s="121">
        <f>IFERROR(TableC[[#This Row],[Federal 
Funding]]/SUM(TableB[[#This Row],[K-12 Enrollment]:[Pre-K
Enrollment]]),"")</f>
        <v>1193.8662131519275</v>
      </c>
      <c r="W565" s="65">
        <f>IFERROR(CentralCostperPupil*SUM(TableB[[#This Row],[K-12 Enrollment]:[Pre-K
Enrollment]]),"")</f>
        <v>2943233.8081737482</v>
      </c>
      <c r="X565" s="65">
        <f t="shared" si="29"/>
        <v>12706114.068471082</v>
      </c>
      <c r="Y565" s="131">
        <f>IFERROR(TableC[[#This Row],[Total School Allocation w/ Central District Costs]]/SUM(TableB[[#This Row],[K-12 Enrollment]:[Pre-K
Enrollment]]),"")</f>
        <v>28812.05004188454</v>
      </c>
    </row>
    <row r="566" spans="1:25" s="3" customFormat="1" ht="15" x14ac:dyDescent="0.3">
      <c r="A566" s="156" t="str">
        <f>IF(ISBLANK(TableB[[#This Row],[BEDS Code]]),"",TableB[[#This Row],[BEDS Code]])</f>
        <v>310200010130</v>
      </c>
      <c r="B566" s="134" t="str">
        <f>IF(ISBLANK(TableB[[#This Row],[School Name]]),"",TableB[[#This Row],[School Name]])</f>
        <v>P.S. 130 Hernando De Soto</v>
      </c>
      <c r="C566" s="156" t="str">
        <f>IF(ISBLANK(TableB[[#This Row],[Local School Code]]),"",TableB[[#This Row],[Local School Code]])</f>
        <v>M130</v>
      </c>
      <c r="D566" s="132">
        <v>4921380</v>
      </c>
      <c r="E566" s="132">
        <v>2066928</v>
      </c>
      <c r="F566" s="65">
        <f>IFERROR(SUM(TableC[[#This Row],[Classroom Teachers]:[All Other Salaries]])*'Part-A'!$C$92,0)</f>
        <v>4254866.3237048127</v>
      </c>
      <c r="G566" s="16">
        <v>0</v>
      </c>
      <c r="H566" s="16">
        <v>173251</v>
      </c>
      <c r="I566" s="133">
        <f t="shared" si="27"/>
        <v>11416425.323704813</v>
      </c>
      <c r="J566" s="132">
        <v>7235857.698083546</v>
      </c>
      <c r="K566" s="132">
        <v>430469.46152349026</v>
      </c>
      <c r="L566" s="132">
        <v>2871229.9296696922</v>
      </c>
      <c r="M566" s="132">
        <v>47829.940169276699</v>
      </c>
      <c r="N566" s="132">
        <v>630267.34055468603</v>
      </c>
      <c r="O566" s="132">
        <v>5464</v>
      </c>
      <c r="P566" s="132">
        <v>195306.95370412205</v>
      </c>
      <c r="Q566" s="133">
        <f t="shared" si="28"/>
        <v>11416425.323704813</v>
      </c>
      <c r="R566" s="132">
        <v>10701340.323704813</v>
      </c>
      <c r="S566" s="132">
        <v>715085</v>
      </c>
      <c r="T566" s="133">
        <f>SUM(TableC[[#This Row],[State &amp; Local Funding]:[Federal 
Funding]])</f>
        <v>11416425.323704813</v>
      </c>
      <c r="U566" s="121">
        <f>IFERROR(TableC[[#This Row],[State &amp; Local Funding]]/SUM(TableB[[#This Row],[K-12 Enrollment]:[Pre-K
Enrollment]]),"")</f>
        <v>12357.20591651826</v>
      </c>
      <c r="V566" s="121">
        <f>IFERROR(TableC[[#This Row],[Federal 
Funding]]/SUM(TableB[[#This Row],[K-12 Enrollment]:[Pre-K
Enrollment]]),"")</f>
        <v>825.73325635103924</v>
      </c>
      <c r="W566" s="65">
        <f>IFERROR(CentralCostperPupil*SUM(TableB[[#This Row],[K-12 Enrollment]:[Pre-K
Enrollment]]),"")</f>
        <v>5779683.6233071787</v>
      </c>
      <c r="X566" s="65">
        <f t="shared" si="29"/>
        <v>17196108.947011992</v>
      </c>
      <c r="Y566" s="131">
        <f>IFERROR(TableC[[#This Row],[Total School Allocation w/ Central District Costs]]/SUM(TableB[[#This Row],[K-12 Enrollment]:[Pre-K
Enrollment]]),"")</f>
        <v>19856.938737889137</v>
      </c>
    </row>
    <row r="567" spans="1:25" s="3" customFormat="1" ht="15" x14ac:dyDescent="0.3">
      <c r="A567" s="156" t="str">
        <f>IF(ISBLANK(TableB[[#This Row],[BEDS Code]]),"",TableB[[#This Row],[BEDS Code]])</f>
        <v>310200010131</v>
      </c>
      <c r="B567" s="134" t="str">
        <f>IF(ISBLANK(TableB[[#This Row],[School Name]]),"",TableB[[#This Row],[School Name]])</f>
        <v>M.S. 131</v>
      </c>
      <c r="C567" s="156" t="str">
        <f>IF(ISBLANK(TableB[[#This Row],[Local School Code]]),"",TableB[[#This Row],[Local School Code]])</f>
        <v>M131</v>
      </c>
      <c r="D567" s="132">
        <v>3332699</v>
      </c>
      <c r="E567" s="132">
        <v>1990976</v>
      </c>
      <c r="F567" s="65">
        <f>IFERROR(SUM(TableC[[#This Row],[Classroom Teachers]:[All Other Salaries]])*'Part-A'!$C$92,0)</f>
        <v>3241346.1850635689</v>
      </c>
      <c r="G567" s="16">
        <v>0</v>
      </c>
      <c r="H567" s="16">
        <v>34998</v>
      </c>
      <c r="I567" s="133">
        <f t="shared" si="27"/>
        <v>8600019.1850635689</v>
      </c>
      <c r="J567" s="132">
        <v>5078262.6701967493</v>
      </c>
      <c r="K567" s="132">
        <v>0</v>
      </c>
      <c r="L567" s="132">
        <v>2711678.4592993143</v>
      </c>
      <c r="M567" s="132">
        <v>0</v>
      </c>
      <c r="N567" s="132">
        <v>464897.96084064839</v>
      </c>
      <c r="O567" s="132">
        <v>2716</v>
      </c>
      <c r="P567" s="132">
        <v>342464.09472685715</v>
      </c>
      <c r="Q567" s="133">
        <f t="shared" si="28"/>
        <v>8600019.1850635689</v>
      </c>
      <c r="R567" s="132">
        <v>7948414.1850635689</v>
      </c>
      <c r="S567" s="132">
        <v>651605</v>
      </c>
      <c r="T567" s="133">
        <f>SUM(TableC[[#This Row],[State &amp; Local Funding]:[Federal 
Funding]])</f>
        <v>8600019.1850635689</v>
      </c>
      <c r="U567" s="121">
        <f>IFERROR(TableC[[#This Row],[State &amp; Local Funding]]/SUM(TableB[[#This Row],[K-12 Enrollment]:[Pre-K
Enrollment]]),"")</f>
        <v>18147.064349460205</v>
      </c>
      <c r="V567" s="121">
        <f>IFERROR(TableC[[#This Row],[Federal 
Funding]]/SUM(TableB[[#This Row],[K-12 Enrollment]:[Pre-K
Enrollment]]),"")</f>
        <v>1487.6826484018266</v>
      </c>
      <c r="W567" s="65">
        <f>IFERROR(CentralCostperPupil*SUM(TableB[[#This Row],[K-12 Enrollment]:[Pre-K
Enrollment]]),"")</f>
        <v>2923211.8094786885</v>
      </c>
      <c r="X567" s="65">
        <f t="shared" si="29"/>
        <v>11523230.994542258</v>
      </c>
      <c r="Y567" s="131">
        <f>IFERROR(TableC[[#This Row],[Total School Allocation w/ Central District Costs]]/SUM(TableB[[#This Row],[K-12 Enrollment]:[Pre-K
Enrollment]]),"")</f>
        <v>26308.746562881868</v>
      </c>
    </row>
    <row r="568" spans="1:25" s="3" customFormat="1" ht="15" x14ac:dyDescent="0.3">
      <c r="A568" s="156" t="str">
        <f>IF(ISBLANK(TableB[[#This Row],[BEDS Code]]),"",TableB[[#This Row],[BEDS Code]])</f>
        <v>310600010132</v>
      </c>
      <c r="B568" s="134" t="str">
        <f>IF(ISBLANK(TableB[[#This Row],[School Name]]),"",TableB[[#This Row],[School Name]])</f>
        <v>P.S. 132 Juan Pablo Duarte</v>
      </c>
      <c r="C568" s="156" t="str">
        <f>IF(ISBLANK(TableB[[#This Row],[Local School Code]]),"",TableB[[#This Row],[Local School Code]])</f>
        <v>M132</v>
      </c>
      <c r="D568" s="132">
        <v>3114566</v>
      </c>
      <c r="E568" s="132">
        <v>1710419</v>
      </c>
      <c r="F568" s="65">
        <f>IFERROR(SUM(TableC[[#This Row],[Classroom Teachers]:[All Other Salaries]])*'Part-A'!$C$92,0)</f>
        <v>2937716.2810913408</v>
      </c>
      <c r="G568" s="16">
        <v>0</v>
      </c>
      <c r="H568" s="16">
        <v>88551</v>
      </c>
      <c r="I568" s="133">
        <f t="shared" si="27"/>
        <v>7851252.2810913408</v>
      </c>
      <c r="J568" s="132">
        <v>4812228.1953404862</v>
      </c>
      <c r="K568" s="132">
        <v>0</v>
      </c>
      <c r="L568" s="132">
        <v>2455585.7456804584</v>
      </c>
      <c r="M568" s="132">
        <v>0</v>
      </c>
      <c r="N568" s="132">
        <v>518400.43413386954</v>
      </c>
      <c r="O568" s="132">
        <v>1900</v>
      </c>
      <c r="P568" s="132">
        <v>63137.905936525931</v>
      </c>
      <c r="Q568" s="133">
        <f t="shared" si="28"/>
        <v>7851252.2810913408</v>
      </c>
      <c r="R568" s="132">
        <v>7442508.2810913408</v>
      </c>
      <c r="S568" s="132">
        <v>408744</v>
      </c>
      <c r="T568" s="133">
        <f>SUM(TableC[[#This Row],[State &amp; Local Funding]:[Federal 
Funding]])</f>
        <v>7851252.2810913408</v>
      </c>
      <c r="U568" s="121">
        <f>IFERROR(TableC[[#This Row],[State &amp; Local Funding]]/SUM(TableB[[#This Row],[K-12 Enrollment]:[Pre-K
Enrollment]]),"")</f>
        <v>28406.520156837178</v>
      </c>
      <c r="V568" s="121">
        <f>IFERROR(TableC[[#This Row],[Federal 
Funding]]/SUM(TableB[[#This Row],[K-12 Enrollment]:[Pre-K
Enrollment]]),"")</f>
        <v>1560.0916030534352</v>
      </c>
      <c r="W568" s="65">
        <f>IFERROR(CentralCostperPupil*SUM(TableB[[#This Row],[K-12 Enrollment]:[Pre-K
Enrollment]]),"")</f>
        <v>1748587.8860351974</v>
      </c>
      <c r="X568" s="65">
        <f t="shared" si="29"/>
        <v>9599840.1671265382</v>
      </c>
      <c r="Y568" s="131">
        <f>IFERROR(TableC[[#This Row],[Total School Allocation w/ Central District Costs]]/SUM(TableB[[#This Row],[K-12 Enrollment]:[Pre-K
Enrollment]]),"")</f>
        <v>36640.611324910453</v>
      </c>
    </row>
    <row r="569" spans="1:25" s="3" customFormat="1" ht="15" x14ac:dyDescent="0.3">
      <c r="A569" s="156" t="str">
        <f>IF(ISBLANK(TableB[[#This Row],[BEDS Code]]),"",TableB[[#This Row],[BEDS Code]])</f>
        <v>310500010133</v>
      </c>
      <c r="B569" s="134" t="str">
        <f>IF(ISBLANK(TableB[[#This Row],[School Name]]),"",TableB[[#This Row],[School Name]])</f>
        <v>P.S. 133 Fred R Moore</v>
      </c>
      <c r="C569" s="156" t="str">
        <f>IF(ISBLANK(TableB[[#This Row],[Local School Code]]),"",TableB[[#This Row],[Local School Code]])</f>
        <v>M133</v>
      </c>
      <c r="D569" s="132">
        <v>2112674</v>
      </c>
      <c r="E569" s="132">
        <v>2133218</v>
      </c>
      <c r="F569" s="65">
        <f>IFERROR(SUM(TableC[[#This Row],[Classroom Teachers]:[All Other Salaries]])*'Part-A'!$C$92,0)</f>
        <v>2585132.6079056151</v>
      </c>
      <c r="G569" s="16">
        <v>0</v>
      </c>
      <c r="H569" s="16">
        <v>25028</v>
      </c>
      <c r="I569" s="133">
        <f t="shared" si="27"/>
        <v>6856052.6079056151</v>
      </c>
      <c r="J569" s="132">
        <v>1672499.2023704965</v>
      </c>
      <c r="K569" s="132">
        <v>529574.77014966402</v>
      </c>
      <c r="L569" s="132">
        <v>3943771.8015761031</v>
      </c>
      <c r="M569" s="132">
        <v>0</v>
      </c>
      <c r="N569" s="132">
        <v>647972.78991844784</v>
      </c>
      <c r="O569" s="132">
        <v>1215</v>
      </c>
      <c r="P569" s="132">
        <v>61019.043890903551</v>
      </c>
      <c r="Q569" s="133">
        <f t="shared" si="28"/>
        <v>6856052.6079056151</v>
      </c>
      <c r="R569" s="132">
        <v>6692674.6079056151</v>
      </c>
      <c r="S569" s="132">
        <v>163378</v>
      </c>
      <c r="T569" s="133">
        <f>SUM(TableC[[#This Row],[State &amp; Local Funding]:[Federal 
Funding]])</f>
        <v>6856052.6079056151</v>
      </c>
      <c r="U569" s="121">
        <f>IFERROR(TableC[[#This Row],[State &amp; Local Funding]]/SUM(TableB[[#This Row],[K-12 Enrollment]:[Pre-K
Enrollment]]),"")</f>
        <v>31421.007548852653</v>
      </c>
      <c r="V569" s="121">
        <f>IFERROR(TableC[[#This Row],[Federal 
Funding]]/SUM(TableB[[#This Row],[K-12 Enrollment]:[Pre-K
Enrollment]]),"")</f>
        <v>767.03286384976525</v>
      </c>
      <c r="W569" s="65">
        <f>IFERROR(CentralCostperPupil*SUM(TableB[[#This Row],[K-12 Enrollment]:[Pre-K
Enrollment]]),"")</f>
        <v>1421561.9073492254</v>
      </c>
      <c r="X569" s="65">
        <f t="shared" si="29"/>
        <v>8277614.5152548403</v>
      </c>
      <c r="Y569" s="131">
        <f>IFERROR(TableC[[#This Row],[Total School Allocation w/ Central District Costs]]/SUM(TableB[[#This Row],[K-12 Enrollment]:[Pre-K
Enrollment]]),"")</f>
        <v>38862.039977722256</v>
      </c>
    </row>
    <row r="570" spans="1:25" s="3" customFormat="1" ht="15" x14ac:dyDescent="0.3">
      <c r="A570" s="156" t="str">
        <f>IF(ISBLANK(TableB[[#This Row],[BEDS Code]]),"",TableB[[#This Row],[BEDS Code]])</f>
        <v>310100010134</v>
      </c>
      <c r="B570" s="134" t="str">
        <f>IF(ISBLANK(TableB[[#This Row],[School Name]]),"",TableB[[#This Row],[School Name]])</f>
        <v>P.S. 134 Henrietta Szold</v>
      </c>
      <c r="C570" s="156" t="str">
        <f>IF(ISBLANK(TableB[[#This Row],[Local School Code]]),"",TableB[[#This Row],[Local School Code]])</f>
        <v>M134</v>
      </c>
      <c r="D570" s="132">
        <v>2674147</v>
      </c>
      <c r="E570" s="132">
        <v>1965833</v>
      </c>
      <c r="F570" s="65">
        <f>IFERROR(SUM(TableC[[#This Row],[Classroom Teachers]:[All Other Salaries]])*'Part-A'!$C$92,0)</f>
        <v>2825075.0603241664</v>
      </c>
      <c r="G570" s="16">
        <v>0</v>
      </c>
      <c r="H570" s="16">
        <v>21299</v>
      </c>
      <c r="I570" s="133">
        <f t="shared" si="27"/>
        <v>7486354.060324166</v>
      </c>
      <c r="J570" s="132">
        <v>2550875.1779294582</v>
      </c>
      <c r="K570" s="132">
        <v>479882.33852635417</v>
      </c>
      <c r="L570" s="132">
        <v>3946556.5531007149</v>
      </c>
      <c r="M570" s="132">
        <v>51415.964842109373</v>
      </c>
      <c r="N570" s="132">
        <v>455898.02592552954</v>
      </c>
      <c r="O570" s="132">
        <v>1726</v>
      </c>
      <c r="P570" s="132">
        <v>0</v>
      </c>
      <c r="Q570" s="133">
        <f t="shared" si="28"/>
        <v>7486354.060324165</v>
      </c>
      <c r="R570" s="132">
        <v>6928774.060324165</v>
      </c>
      <c r="S570" s="132">
        <v>557580</v>
      </c>
      <c r="T570" s="133">
        <f>SUM(TableC[[#This Row],[State &amp; Local Funding]:[Federal 
Funding]])</f>
        <v>7486354.060324165</v>
      </c>
      <c r="U570" s="121">
        <f>IFERROR(TableC[[#This Row],[State &amp; Local Funding]]/SUM(TableB[[#This Row],[K-12 Enrollment]:[Pre-K
Enrollment]]),"")</f>
        <v>25104.25384175422</v>
      </c>
      <c r="V570" s="121">
        <f>IFERROR(TableC[[#This Row],[Federal 
Funding]]/SUM(TableB[[#This Row],[K-12 Enrollment]:[Pre-K
Enrollment]]),"")</f>
        <v>2020.2173913043478</v>
      </c>
      <c r="W570" s="65">
        <f>IFERROR(CentralCostperPupil*SUM(TableB[[#This Row],[K-12 Enrollment]:[Pre-K
Enrollment]]),"")</f>
        <v>1842023.8799454751</v>
      </c>
      <c r="X570" s="65">
        <f t="shared" si="29"/>
        <v>9328377.9402696397</v>
      </c>
      <c r="Y570" s="131">
        <f>IFERROR(TableC[[#This Row],[Total School Allocation w/ Central District Costs]]/SUM(TableB[[#This Row],[K-12 Enrollment]:[Pre-K
Enrollment]]),"")</f>
        <v>33798.470798078408</v>
      </c>
    </row>
    <row r="571" spans="1:25" s="3" customFormat="1" ht="15" x14ac:dyDescent="0.3">
      <c r="A571" s="156" t="str">
        <f>IF(ISBLANK(TableB[[#This Row],[BEDS Code]]),"",TableB[[#This Row],[BEDS Code]])</f>
        <v>310200011135</v>
      </c>
      <c r="B571" s="134" t="str">
        <f>IF(ISBLANK(TableB[[#This Row],[School Name]]),"",TableB[[#This Row],[School Name]])</f>
        <v>The Urban Assembly School for Emergency Management</v>
      </c>
      <c r="C571" s="156" t="str">
        <f>IF(ISBLANK(TableB[[#This Row],[Local School Code]]),"",TableB[[#This Row],[Local School Code]])</f>
        <v>M135</v>
      </c>
      <c r="D571" s="132">
        <v>1846158</v>
      </c>
      <c r="E571" s="132">
        <v>1203331</v>
      </c>
      <c r="F571" s="65">
        <f>IFERROR(SUM(TableC[[#This Row],[Classroom Teachers]:[All Other Salaries]])*'Part-A'!$C$92,0)</f>
        <v>1856696.6496909217</v>
      </c>
      <c r="G571" s="16">
        <v>0</v>
      </c>
      <c r="H571" s="16">
        <v>58034</v>
      </c>
      <c r="I571" s="133">
        <f t="shared" si="27"/>
        <v>4964219.6496909214</v>
      </c>
      <c r="J571" s="132">
        <v>3568531.1836774526</v>
      </c>
      <c r="K571" s="132">
        <v>0</v>
      </c>
      <c r="L571" s="132">
        <v>588688.09172623896</v>
      </c>
      <c r="M571" s="132">
        <v>0</v>
      </c>
      <c r="N571" s="132">
        <v>698545.53824198153</v>
      </c>
      <c r="O571" s="132">
        <v>1688</v>
      </c>
      <c r="P571" s="132">
        <v>106766.83604524855</v>
      </c>
      <c r="Q571" s="133">
        <f t="shared" si="28"/>
        <v>4964219.6496909214</v>
      </c>
      <c r="R571" s="132">
        <v>4793130.6496909214</v>
      </c>
      <c r="S571" s="132">
        <v>171089</v>
      </c>
      <c r="T571" s="133">
        <f>SUM(TableC[[#This Row],[State &amp; Local Funding]:[Federal 
Funding]])</f>
        <v>4964219.6496909214</v>
      </c>
      <c r="U571" s="121">
        <f>IFERROR(TableC[[#This Row],[State &amp; Local Funding]]/SUM(TableB[[#This Row],[K-12 Enrollment]:[Pre-K
Enrollment]]),"")</f>
        <v>16759.198075842382</v>
      </c>
      <c r="V571" s="121">
        <f>IFERROR(TableC[[#This Row],[Federal 
Funding]]/SUM(TableB[[#This Row],[K-12 Enrollment]:[Pre-K
Enrollment]]),"")</f>
        <v>598.21328671328672</v>
      </c>
      <c r="W571" s="65">
        <f>IFERROR(CentralCostperPupil*SUM(TableB[[#This Row],[K-12 Enrollment]:[Pre-K
Enrollment]]),"")</f>
        <v>1908763.8755956735</v>
      </c>
      <c r="X571" s="65">
        <f t="shared" si="29"/>
        <v>6872983.5252865944</v>
      </c>
      <c r="Y571" s="131">
        <f>IFERROR(TableC[[#This Row],[Total School Allocation w/ Central District Costs]]/SUM(TableB[[#This Row],[K-12 Enrollment]:[Pre-K
Enrollment]]),"")</f>
        <v>24031.410927575504</v>
      </c>
    </row>
    <row r="572" spans="1:25" s="3" customFormat="1" ht="15" x14ac:dyDescent="0.3">
      <c r="A572" s="156" t="str">
        <f>IF(ISBLANK(TableB[[#This Row],[BEDS Code]]),"",TableB[[#This Row],[BEDS Code]])</f>
        <v>307500011138</v>
      </c>
      <c r="B572" s="134" t="str">
        <f>IF(ISBLANK(TableB[[#This Row],[School Name]]),"",TableB[[#This Row],[School Name]])</f>
        <v>P.S. 138</v>
      </c>
      <c r="C572" s="156" t="str">
        <f>IF(ISBLANK(TableB[[#This Row],[Local School Code]]),"",TableB[[#This Row],[Local School Code]])</f>
        <v>M138</v>
      </c>
      <c r="D572" s="132">
        <v>10908258</v>
      </c>
      <c r="E572" s="132">
        <v>21589533</v>
      </c>
      <c r="F572" s="65">
        <f>IFERROR(SUM(TableC[[#This Row],[Classroom Teachers]:[All Other Salaries]])*'Part-A'!$C$92,0)</f>
        <v>19786442.801418789</v>
      </c>
      <c r="G572" s="16">
        <v>0</v>
      </c>
      <c r="H572" s="16">
        <v>280345</v>
      </c>
      <c r="I572" s="133">
        <f t="shared" si="27"/>
        <v>52564578.801418789</v>
      </c>
      <c r="J572" s="132">
        <v>0</v>
      </c>
      <c r="K572" s="132">
        <v>0</v>
      </c>
      <c r="L572" s="132">
        <v>50248177.032706156</v>
      </c>
      <c r="M572" s="132">
        <v>791538.6451981127</v>
      </c>
      <c r="N572" s="132">
        <v>1524863.1235145158</v>
      </c>
      <c r="O572" s="132">
        <v>0</v>
      </c>
      <c r="P572" s="132">
        <v>0</v>
      </c>
      <c r="Q572" s="133">
        <f t="shared" si="28"/>
        <v>52564578.801418789</v>
      </c>
      <c r="R572" s="132">
        <v>52253338.801418789</v>
      </c>
      <c r="S572" s="132">
        <v>311240</v>
      </c>
      <c r="T572" s="133">
        <f>SUM(TableC[[#This Row],[State &amp; Local Funding]:[Federal 
Funding]])</f>
        <v>52564578.801418789</v>
      </c>
      <c r="U572" s="121">
        <f>IFERROR(TableC[[#This Row],[State &amp; Local Funding]]/SUM(TableB[[#This Row],[K-12 Enrollment]:[Pre-K
Enrollment]]),"")</f>
        <v>85381.272551337897</v>
      </c>
      <c r="V572" s="121">
        <f>IFERROR(TableC[[#This Row],[Federal 
Funding]]/SUM(TableB[[#This Row],[K-12 Enrollment]:[Pre-K
Enrollment]]),"")</f>
        <v>508.56209150326799</v>
      </c>
      <c r="W572" s="65">
        <f>IFERROR(CentralCostperPupil*SUM(TableB[[#This Row],[K-12 Enrollment]:[Pre-K
Enrollment]]),"")</f>
        <v>4084487.7337921401</v>
      </c>
      <c r="X572" s="65">
        <f t="shared" si="29"/>
        <v>56649066.53521093</v>
      </c>
      <c r="Y572" s="131">
        <f>IFERROR(TableC[[#This Row],[Total School Allocation w/ Central District Costs]]/SUM(TableB[[#This Row],[K-12 Enrollment]:[Pre-K
Enrollment]]),"")</f>
        <v>92563.834207861</v>
      </c>
    </row>
    <row r="573" spans="1:25" s="3" customFormat="1" ht="15" x14ac:dyDescent="0.3">
      <c r="A573" s="156" t="str">
        <f>IF(ISBLANK(TableB[[#This Row],[BEDS Code]]),"",TableB[[#This Row],[BEDS Code]])</f>
        <v>310200011139</v>
      </c>
      <c r="B573" s="134" t="str">
        <f>IF(ISBLANK(TableB[[#This Row],[School Name]]),"",TableB[[#This Row],[School Name]])</f>
        <v>Stephen T. Mather Building Arts &amp; Craftsmanship High School</v>
      </c>
      <c r="C573" s="156" t="str">
        <f>IF(ISBLANK(TableB[[#This Row],[Local School Code]]),"",TableB[[#This Row],[Local School Code]])</f>
        <v>M139</v>
      </c>
      <c r="D573" s="132">
        <v>2989735</v>
      </c>
      <c r="E573" s="132">
        <v>1604226</v>
      </c>
      <c r="F573" s="65">
        <f>IFERROR(SUM(TableC[[#This Row],[Classroom Teachers]:[All Other Salaries]])*'Part-A'!$C$92,0)</f>
        <v>2797056.1617079964</v>
      </c>
      <c r="G573" s="16">
        <v>0</v>
      </c>
      <c r="H573" s="16">
        <v>112790</v>
      </c>
      <c r="I573" s="133">
        <f t="shared" si="27"/>
        <v>7503807.1617079964</v>
      </c>
      <c r="J573" s="132">
        <v>4799830.5332345357</v>
      </c>
      <c r="K573" s="132">
        <v>0</v>
      </c>
      <c r="L573" s="132">
        <v>1743453.426895363</v>
      </c>
      <c r="M573" s="132">
        <v>0</v>
      </c>
      <c r="N573" s="132">
        <v>681501.32828653464</v>
      </c>
      <c r="O573" s="132">
        <v>2442</v>
      </c>
      <c r="P573" s="132">
        <v>276579.8732915633</v>
      </c>
      <c r="Q573" s="133">
        <f t="shared" si="28"/>
        <v>7503807.1617079973</v>
      </c>
      <c r="R573" s="132">
        <v>7124787.1617079973</v>
      </c>
      <c r="S573" s="132">
        <v>379020</v>
      </c>
      <c r="T573" s="133">
        <f>SUM(TableC[[#This Row],[State &amp; Local Funding]:[Federal 
Funding]])</f>
        <v>7503807.1617079973</v>
      </c>
      <c r="U573" s="121">
        <f>IFERROR(TableC[[#This Row],[State &amp; Local Funding]]/SUM(TableB[[#This Row],[K-12 Enrollment]:[Pre-K
Enrollment]]),"")</f>
        <v>17723.351148527356</v>
      </c>
      <c r="V573" s="121">
        <f>IFERROR(TableC[[#This Row],[Federal 
Funding]]/SUM(TableB[[#This Row],[K-12 Enrollment]:[Pre-K
Enrollment]]),"")</f>
        <v>942.83582089552237</v>
      </c>
      <c r="W573" s="65">
        <f>IFERROR(CentralCostperPupil*SUM(TableB[[#This Row],[K-12 Enrollment]:[Pre-K
Enrollment]]),"")</f>
        <v>2682947.8251379747</v>
      </c>
      <c r="X573" s="65">
        <f t="shared" si="29"/>
        <v>10186754.986845972</v>
      </c>
      <c r="Y573" s="131">
        <f>IFERROR(TableC[[#This Row],[Total School Allocation w/ Central District Costs]]/SUM(TableB[[#This Row],[K-12 Enrollment]:[Pre-K
Enrollment]]),"")</f>
        <v>25340.186534442717</v>
      </c>
    </row>
    <row r="574" spans="1:25" s="3" customFormat="1" ht="15" x14ac:dyDescent="0.3">
      <c r="A574" s="156" t="str">
        <f>IF(ISBLANK(TableB[[#This Row],[BEDS Code]]),"",TableB[[#This Row],[BEDS Code]])</f>
        <v>310100010140</v>
      </c>
      <c r="B574" s="134" t="str">
        <f>IF(ISBLANK(TableB[[#This Row],[School Name]]),"",TableB[[#This Row],[School Name]])</f>
        <v>P.S. 140 Nathan Straus</v>
      </c>
      <c r="C574" s="156" t="str">
        <f>IF(ISBLANK(TableB[[#This Row],[Local School Code]]),"",TableB[[#This Row],[Local School Code]])</f>
        <v>M140</v>
      </c>
      <c r="D574" s="132">
        <v>2943749</v>
      </c>
      <c r="E574" s="132">
        <v>1347894</v>
      </c>
      <c r="F574" s="65">
        <f>IFERROR(SUM(TableC[[#This Row],[Classroom Teachers]:[All Other Salaries]])*'Part-A'!$C$92,0)</f>
        <v>2612988.3333796239</v>
      </c>
      <c r="G574" s="16">
        <v>0</v>
      </c>
      <c r="H574" s="16">
        <v>35725</v>
      </c>
      <c r="I574" s="133">
        <f t="shared" si="27"/>
        <v>6940356.3333796244</v>
      </c>
      <c r="J574" s="132">
        <v>4031833.2883305303</v>
      </c>
      <c r="K574" s="132">
        <v>188274.5199178402</v>
      </c>
      <c r="L574" s="132">
        <v>2336686.5661558942</v>
      </c>
      <c r="M574" s="132">
        <v>47068.629979460056</v>
      </c>
      <c r="N574" s="132">
        <v>271719.52231219714</v>
      </c>
      <c r="O574" s="132">
        <v>2199</v>
      </c>
      <c r="P574" s="132">
        <v>62574.806683702976</v>
      </c>
      <c r="Q574" s="133">
        <f t="shared" si="28"/>
        <v>6940356.3333796253</v>
      </c>
      <c r="R574" s="132">
        <v>6653167.3333796253</v>
      </c>
      <c r="S574" s="132">
        <v>287189</v>
      </c>
      <c r="T574" s="133">
        <f>SUM(TableC[[#This Row],[State &amp; Local Funding]:[Federal 
Funding]])</f>
        <v>6940356.3333796253</v>
      </c>
      <c r="U574" s="121">
        <f>IFERROR(TableC[[#This Row],[State &amp; Local Funding]]/SUM(TableB[[#This Row],[K-12 Enrollment]:[Pre-K
Enrollment]]),"")</f>
        <v>18901.043560737573</v>
      </c>
      <c r="V574" s="121">
        <f>IFERROR(TableC[[#This Row],[Federal 
Funding]]/SUM(TableB[[#This Row],[K-12 Enrollment]:[Pre-K
Enrollment]]),"")</f>
        <v>815.87784090909088</v>
      </c>
      <c r="W574" s="65">
        <f>IFERROR(CentralCostperPupil*SUM(TableB[[#This Row],[K-12 Enrollment]:[Pre-K
Enrollment]]),"")</f>
        <v>2349247.8468869827</v>
      </c>
      <c r="X574" s="65">
        <f t="shared" si="29"/>
        <v>9289604.1802666076</v>
      </c>
      <c r="Y574" s="131">
        <f>IFERROR(TableC[[#This Row],[Total School Allocation w/ Central District Costs]]/SUM(TableB[[#This Row],[K-12 Enrollment]:[Pre-K
Enrollment]]),"")</f>
        <v>26390.920966666497</v>
      </c>
    </row>
    <row r="575" spans="1:25" s="3" customFormat="1" ht="15" x14ac:dyDescent="0.3">
      <c r="A575" s="156" t="str">
        <f>IF(ISBLANK(TableB[[#This Row],[BEDS Code]]),"",TableB[[#This Row],[BEDS Code]])</f>
        <v>310100010142</v>
      </c>
      <c r="B575" s="134" t="str">
        <f>IF(ISBLANK(TableB[[#This Row],[School Name]]),"",TableB[[#This Row],[School Name]])</f>
        <v>P.S. 142 Amalia Castro</v>
      </c>
      <c r="C575" s="156" t="str">
        <f>IF(ISBLANK(TableB[[#This Row],[Local School Code]]),"",TableB[[#This Row],[Local School Code]])</f>
        <v>M142</v>
      </c>
      <c r="D575" s="132">
        <v>3068717</v>
      </c>
      <c r="E575" s="132">
        <v>1764244</v>
      </c>
      <c r="F575" s="65">
        <f>IFERROR(SUM(TableC[[#This Row],[Classroom Teachers]:[All Other Salaries]])*'Part-A'!$C$92,0)</f>
        <v>2942572.5086356718</v>
      </c>
      <c r="G575" s="16">
        <v>0</v>
      </c>
      <c r="H575" s="16">
        <v>97476</v>
      </c>
      <c r="I575" s="133">
        <f t="shared" si="27"/>
        <v>7873009.5086356718</v>
      </c>
      <c r="J575" s="132">
        <v>3095705.2487792494</v>
      </c>
      <c r="K575" s="132">
        <v>900980.8508080754</v>
      </c>
      <c r="L575" s="132">
        <v>3395912.4311710494</v>
      </c>
      <c r="M575" s="132">
        <v>40043.593369247799</v>
      </c>
      <c r="N575" s="132">
        <v>438448.38450805016</v>
      </c>
      <c r="O575" s="132">
        <v>1919</v>
      </c>
      <c r="P575" s="132">
        <v>0</v>
      </c>
      <c r="Q575" s="133">
        <f t="shared" si="28"/>
        <v>7873009.5086356718</v>
      </c>
      <c r="R575" s="132">
        <v>7424628.5086356718</v>
      </c>
      <c r="S575" s="132">
        <v>448381</v>
      </c>
      <c r="T575" s="133">
        <f>SUM(TableC[[#This Row],[State &amp; Local Funding]:[Federal 
Funding]])</f>
        <v>7873009.5086356718</v>
      </c>
      <c r="U575" s="121">
        <f>IFERROR(TableC[[#This Row],[State &amp; Local Funding]]/SUM(TableB[[#This Row],[K-12 Enrollment]:[Pre-K
Enrollment]]),"")</f>
        <v>20623.968079543534</v>
      </c>
      <c r="V575" s="121">
        <f>IFERROR(TableC[[#This Row],[Federal 
Funding]]/SUM(TableB[[#This Row],[K-12 Enrollment]:[Pre-K
Enrollment]]),"")</f>
        <v>1245.5027777777777</v>
      </c>
      <c r="W575" s="65">
        <f>IFERROR(CentralCostperPupil*SUM(TableB[[#This Row],[K-12 Enrollment]:[Pre-K
Enrollment]]),"")</f>
        <v>2402639.8434071415</v>
      </c>
      <c r="X575" s="65">
        <f t="shared" si="29"/>
        <v>10275649.352042813</v>
      </c>
      <c r="Y575" s="131">
        <f>IFERROR(TableC[[#This Row],[Total School Allocation w/ Central District Costs]]/SUM(TableB[[#This Row],[K-12 Enrollment]:[Pre-K
Enrollment]]),"")</f>
        <v>28543.470422341146</v>
      </c>
    </row>
    <row r="576" spans="1:25" s="3" customFormat="1" ht="15" x14ac:dyDescent="0.3">
      <c r="A576" s="156" t="str">
        <f>IF(ISBLANK(TableB[[#This Row],[BEDS Code]]),"",TableB[[#This Row],[BEDS Code]])</f>
        <v>310600010143</v>
      </c>
      <c r="B576" s="134" t="str">
        <f>IF(ISBLANK(TableB[[#This Row],[School Name]]),"",TableB[[#This Row],[School Name]])</f>
        <v>J.H.S. 143 Eleanor Roosevelt</v>
      </c>
      <c r="C576" s="156" t="str">
        <f>IF(ISBLANK(TableB[[#This Row],[Local School Code]]),"",TableB[[#This Row],[Local School Code]])</f>
        <v>M143</v>
      </c>
      <c r="D576" s="132">
        <v>2532302</v>
      </c>
      <c r="E576" s="132">
        <v>1447980</v>
      </c>
      <c r="F576" s="65">
        <f>IFERROR(SUM(TableC[[#This Row],[Classroom Teachers]:[All Other Salaries]])*'Part-A'!$C$92,0)</f>
        <v>2423414.6292133145</v>
      </c>
      <c r="G576" s="16">
        <v>0</v>
      </c>
      <c r="H576" s="16">
        <v>103559</v>
      </c>
      <c r="I576" s="133">
        <f t="shared" si="27"/>
        <v>6507255.6292133145</v>
      </c>
      <c r="J576" s="132">
        <v>3374526.1932814145</v>
      </c>
      <c r="K576" s="132">
        <v>0</v>
      </c>
      <c r="L576" s="132">
        <v>2385631.1210747585</v>
      </c>
      <c r="M576" s="132">
        <v>0</v>
      </c>
      <c r="N576" s="132">
        <v>662439.6141509735</v>
      </c>
      <c r="O576" s="132">
        <v>1645</v>
      </c>
      <c r="P576" s="132">
        <v>83013.700706168209</v>
      </c>
      <c r="Q576" s="133">
        <f t="shared" si="28"/>
        <v>6507255.6292133136</v>
      </c>
      <c r="R576" s="132">
        <v>6079970.6292133136</v>
      </c>
      <c r="S576" s="132">
        <v>427285</v>
      </c>
      <c r="T576" s="133">
        <f>SUM(TableC[[#This Row],[State &amp; Local Funding]:[Federal 
Funding]])</f>
        <v>6507255.6292133136</v>
      </c>
      <c r="U576" s="121">
        <f>IFERROR(TableC[[#This Row],[State &amp; Local Funding]]/SUM(TableB[[#This Row],[K-12 Enrollment]:[Pre-K
Enrollment]]),"")</f>
        <v>27142.726023273721</v>
      </c>
      <c r="V576" s="121">
        <f>IFERROR(TableC[[#This Row],[Federal 
Funding]]/SUM(TableB[[#This Row],[K-12 Enrollment]:[Pre-K
Enrollment]]),"")</f>
        <v>1907.5223214285713</v>
      </c>
      <c r="W576" s="65">
        <f>IFERROR(CentralCostperPupil*SUM(TableB[[#This Row],[K-12 Enrollment]:[Pre-K
Enrollment]]),"")</f>
        <v>1494975.9025644434</v>
      </c>
      <c r="X576" s="65">
        <f t="shared" si="29"/>
        <v>8002231.5317777572</v>
      </c>
      <c r="Y576" s="131">
        <f>IFERROR(TableC[[#This Row],[Total School Allocation w/ Central District Costs]]/SUM(TableB[[#This Row],[K-12 Enrollment]:[Pre-K
Enrollment]]),"")</f>
        <v>35724.247909722129</v>
      </c>
    </row>
    <row r="577" spans="1:25" s="3" customFormat="1" ht="15" x14ac:dyDescent="0.3">
      <c r="A577" s="156" t="str">
        <f>IF(ISBLANK(TableB[[#This Row],[BEDS Code]]),"",TableB[[#This Row],[BEDS Code]])</f>
        <v>310300010145</v>
      </c>
      <c r="B577" s="134" t="str">
        <f>IF(ISBLANK(TableB[[#This Row],[School Name]]),"",TableB[[#This Row],[School Name]])</f>
        <v>P.S. 145, The Bloomingdale School</v>
      </c>
      <c r="C577" s="156" t="str">
        <f>IF(ISBLANK(TableB[[#This Row],[Local School Code]]),"",TableB[[#This Row],[Local School Code]])</f>
        <v>M145</v>
      </c>
      <c r="D577" s="132">
        <v>3346175</v>
      </c>
      <c r="E577" s="132">
        <v>1755368</v>
      </c>
      <c r="F577" s="65">
        <f>IFERROR(SUM(TableC[[#This Row],[Classroom Teachers]:[All Other Salaries]])*'Part-A'!$C$92,0)</f>
        <v>3106100.0044119433</v>
      </c>
      <c r="G577" s="16">
        <v>0</v>
      </c>
      <c r="H577" s="16">
        <v>66651</v>
      </c>
      <c r="I577" s="133">
        <f t="shared" si="27"/>
        <v>8274294.0044119433</v>
      </c>
      <c r="J577" s="132">
        <v>4094531.2993614096</v>
      </c>
      <c r="K577" s="132">
        <v>697821.20810547401</v>
      </c>
      <c r="L577" s="132">
        <v>2943525.3500213036</v>
      </c>
      <c r="M577" s="132">
        <v>31014.275915798844</v>
      </c>
      <c r="N577" s="132">
        <v>469193.60371218354</v>
      </c>
      <c r="O577" s="132">
        <v>2149</v>
      </c>
      <c r="P577" s="132">
        <v>36059.267295774021</v>
      </c>
      <c r="Q577" s="133">
        <f t="shared" si="28"/>
        <v>8274294.0044119433</v>
      </c>
      <c r="R577" s="132">
        <v>7671719.0044119433</v>
      </c>
      <c r="S577" s="132">
        <v>602575</v>
      </c>
      <c r="T577" s="133">
        <f>SUM(TableC[[#This Row],[State &amp; Local Funding]:[Federal 
Funding]])</f>
        <v>8274294.0044119433</v>
      </c>
      <c r="U577" s="121">
        <f>IFERROR(TableC[[#This Row],[State &amp; Local Funding]]/SUM(TableB[[#This Row],[K-12 Enrollment]:[Pre-K
Enrollment]]),"")</f>
        <v>16677.65000959118</v>
      </c>
      <c r="V577" s="121">
        <f>IFERROR(TableC[[#This Row],[Federal 
Funding]]/SUM(TableB[[#This Row],[K-12 Enrollment]:[Pre-K
Enrollment]]),"")</f>
        <v>1309.945652173913</v>
      </c>
      <c r="W577" s="65">
        <f>IFERROR(CentralCostperPupil*SUM(TableB[[#This Row],[K-12 Enrollment]:[Pre-K
Enrollment]]),"")</f>
        <v>3070039.7999091251</v>
      </c>
      <c r="X577" s="65">
        <f t="shared" si="29"/>
        <v>11344333.804321069</v>
      </c>
      <c r="Y577" s="131">
        <f>IFERROR(TableC[[#This Row],[Total School Allocation w/ Central District Costs]]/SUM(TableB[[#This Row],[K-12 Enrollment]:[Pre-K
Enrollment]]),"")</f>
        <v>24661.595226784932</v>
      </c>
    </row>
    <row r="578" spans="1:25" s="3" customFormat="1" ht="15" x14ac:dyDescent="0.3">
      <c r="A578" s="156" t="str">
        <f>IF(ISBLANK(TableB[[#This Row],[BEDS Code]]),"",TableB[[#This Row],[BEDS Code]])</f>
        <v>310400010146</v>
      </c>
      <c r="B578" s="134" t="str">
        <f>IF(ISBLANK(TableB[[#This Row],[School Name]]),"",TableB[[#This Row],[School Name]])</f>
        <v>P.S. 146 Ann M. Short</v>
      </c>
      <c r="C578" s="156" t="str">
        <f>IF(ISBLANK(TableB[[#This Row],[Local School Code]]),"",TableB[[#This Row],[Local School Code]])</f>
        <v>M146</v>
      </c>
      <c r="D578" s="132">
        <v>3134999</v>
      </c>
      <c r="E578" s="132">
        <v>2697769</v>
      </c>
      <c r="F578" s="65">
        <f>IFERROR(SUM(TableC[[#This Row],[Classroom Teachers]:[All Other Salaries]])*'Part-A'!$C$92,0)</f>
        <v>3551310.007684703</v>
      </c>
      <c r="G578" s="16">
        <v>0</v>
      </c>
      <c r="H578" s="16">
        <v>178949</v>
      </c>
      <c r="I578" s="133">
        <f t="shared" si="27"/>
        <v>9563027.0076847039</v>
      </c>
      <c r="J578" s="132">
        <v>3417910.6866833195</v>
      </c>
      <c r="K578" s="132">
        <v>957068.54937191261</v>
      </c>
      <c r="L578" s="132">
        <v>4662532.2581082433</v>
      </c>
      <c r="M578" s="132">
        <v>17723.491655035417</v>
      </c>
      <c r="N578" s="132">
        <v>486591.76176940481</v>
      </c>
      <c r="O578" s="132">
        <v>1894</v>
      </c>
      <c r="P578" s="132">
        <v>19306.260096787053</v>
      </c>
      <c r="Q578" s="133">
        <f t="shared" si="28"/>
        <v>9563027.0076847021</v>
      </c>
      <c r="R578" s="132">
        <v>8714431.0076847021</v>
      </c>
      <c r="S578" s="132">
        <v>848596</v>
      </c>
      <c r="T578" s="133">
        <f>SUM(TableC[[#This Row],[State &amp; Local Funding]:[Federal 
Funding]])</f>
        <v>9563027.0076847021</v>
      </c>
      <c r="U578" s="121">
        <f>IFERROR(TableC[[#This Row],[State &amp; Local Funding]]/SUM(TableB[[#This Row],[K-12 Enrollment]:[Pre-K
Enrollment]]),"")</f>
        <v>24827.438768332486</v>
      </c>
      <c r="V578" s="121">
        <f>IFERROR(TableC[[#This Row],[Federal 
Funding]]/SUM(TableB[[#This Row],[K-12 Enrollment]:[Pre-K
Enrollment]]),"")</f>
        <v>2417.6524216524217</v>
      </c>
      <c r="W578" s="65">
        <f>IFERROR(CentralCostperPupil*SUM(TableB[[#This Row],[K-12 Enrollment]:[Pre-K
Enrollment]]),"")</f>
        <v>2342573.8473219629</v>
      </c>
      <c r="X578" s="65">
        <f t="shared" si="29"/>
        <v>11905600.855006665</v>
      </c>
      <c r="Y578" s="131">
        <f>IFERROR(TableC[[#This Row],[Total School Allocation w/ Central District Costs]]/SUM(TableB[[#This Row],[K-12 Enrollment]:[Pre-K
Enrollment]]),"")</f>
        <v>33919.090755004741</v>
      </c>
    </row>
    <row r="579" spans="1:25" s="3" customFormat="1" ht="15" x14ac:dyDescent="0.3">
      <c r="A579" s="156" t="str">
        <f>IF(ISBLANK(TableB[[#This Row],[BEDS Code]]),"",TableB[[#This Row],[BEDS Code]])</f>
        <v>310500011148</v>
      </c>
      <c r="B579" s="134" t="str">
        <f>IF(ISBLANK(TableB[[#This Row],[School Name]]),"",TableB[[#This Row],[School Name]])</f>
        <v>Eagle Academy for Young Men of Harlem</v>
      </c>
      <c r="C579" s="156" t="str">
        <f>IF(ISBLANK(TableB[[#This Row],[Local School Code]]),"",TableB[[#This Row],[Local School Code]])</f>
        <v>M148</v>
      </c>
      <c r="D579" s="132">
        <v>2604385</v>
      </c>
      <c r="E579" s="132">
        <v>1295085</v>
      </c>
      <c r="F579" s="65">
        <f>IFERROR(SUM(TableC[[#This Row],[Classroom Teachers]:[All Other Salaries]])*'Part-A'!$C$92,0)</f>
        <v>2374211.838301518</v>
      </c>
      <c r="G579" s="16">
        <v>0</v>
      </c>
      <c r="H579" s="16">
        <v>120095</v>
      </c>
      <c r="I579" s="133">
        <f t="shared" si="27"/>
        <v>6393776.838301518</v>
      </c>
      <c r="J579" s="132">
        <v>4607710.7742194589</v>
      </c>
      <c r="K579" s="132">
        <v>0</v>
      </c>
      <c r="L579" s="132">
        <v>1067013.5564642027</v>
      </c>
      <c r="M579" s="132">
        <v>0</v>
      </c>
      <c r="N579" s="132">
        <v>689527.90592177387</v>
      </c>
      <c r="O579" s="132">
        <v>2380</v>
      </c>
      <c r="P579" s="132">
        <v>27144.601696082598</v>
      </c>
      <c r="Q579" s="133">
        <f t="shared" si="28"/>
        <v>6393776.838301518</v>
      </c>
      <c r="R579" s="132">
        <v>6025470.838301518</v>
      </c>
      <c r="S579" s="132">
        <v>368306</v>
      </c>
      <c r="T579" s="133">
        <f>SUM(TableC[[#This Row],[State &amp; Local Funding]:[Federal 
Funding]])</f>
        <v>6393776.838301518</v>
      </c>
      <c r="U579" s="121">
        <f>IFERROR(TableC[[#This Row],[State &amp; Local Funding]]/SUM(TableB[[#This Row],[K-12 Enrollment]:[Pre-K
Enrollment]]),"")</f>
        <v>15371.09907729979</v>
      </c>
      <c r="V579" s="121">
        <f>IFERROR(TableC[[#This Row],[Federal 
Funding]]/SUM(TableB[[#This Row],[K-12 Enrollment]:[Pre-K
Enrollment]]),"")</f>
        <v>939.55612244897964</v>
      </c>
      <c r="W579" s="65">
        <f>IFERROR(CentralCostperPupil*SUM(TableB[[#This Row],[K-12 Enrollment]:[Pre-K
Enrollment]]),"")</f>
        <v>2616207.8294877759</v>
      </c>
      <c r="X579" s="65">
        <f t="shared" si="29"/>
        <v>9009984.6677892935</v>
      </c>
      <c r="Y579" s="131">
        <f>IFERROR(TableC[[#This Row],[Total School Allocation w/ Central District Costs]]/SUM(TableB[[#This Row],[K-12 Enrollment]:[Pre-K
Enrollment]]),"")</f>
        <v>22984.654764768606</v>
      </c>
    </row>
    <row r="580" spans="1:25" s="3" customFormat="1" ht="15" x14ac:dyDescent="0.3">
      <c r="A580" s="156" t="str">
        <f>IF(ISBLANK(TableB[[#This Row],[BEDS Code]]),"",TableB[[#This Row],[BEDS Code]])</f>
        <v>310300010149</v>
      </c>
      <c r="B580" s="134" t="str">
        <f>IF(ISBLANK(TableB[[#This Row],[School Name]]),"",TableB[[#This Row],[School Name]])</f>
        <v>P.S. 149 Sojourner Truth</v>
      </c>
      <c r="C580" s="156" t="str">
        <f>IF(ISBLANK(TableB[[#This Row],[Local School Code]]),"",TableB[[#This Row],[Local School Code]])</f>
        <v>M149</v>
      </c>
      <c r="D580" s="132">
        <v>1711896</v>
      </c>
      <c r="E580" s="132">
        <v>1496745</v>
      </c>
      <c r="F580" s="65">
        <f>IFERROR(SUM(TableC[[#This Row],[Classroom Teachers]:[All Other Salaries]])*'Part-A'!$C$92,0)</f>
        <v>1953597.141934576</v>
      </c>
      <c r="G580" s="16">
        <v>0</v>
      </c>
      <c r="H580" s="16">
        <v>191955</v>
      </c>
      <c r="I580" s="133">
        <f t="shared" si="27"/>
        <v>5354193.1419345755</v>
      </c>
      <c r="J580" s="132">
        <v>2904260.6359752771</v>
      </c>
      <c r="K580" s="132">
        <v>405562.54866429325</v>
      </c>
      <c r="L580" s="132">
        <v>1294985.0933970804</v>
      </c>
      <c r="M580" s="132">
        <v>0</v>
      </c>
      <c r="N580" s="132">
        <v>490390.26844344765</v>
      </c>
      <c r="O580" s="132">
        <v>2778</v>
      </c>
      <c r="P580" s="132">
        <v>256216.59545447712</v>
      </c>
      <c r="Q580" s="133">
        <f t="shared" si="28"/>
        <v>5354193.1419345746</v>
      </c>
      <c r="R580" s="132">
        <v>4888711.1419345746</v>
      </c>
      <c r="S580" s="132">
        <v>465482</v>
      </c>
      <c r="T580" s="133">
        <f>SUM(TableC[[#This Row],[State &amp; Local Funding]:[Federal 
Funding]])</f>
        <v>5354193.1419345746</v>
      </c>
      <c r="U580" s="121">
        <f>IFERROR(TableC[[#This Row],[State &amp; Local Funding]]/SUM(TableB[[#This Row],[K-12 Enrollment]:[Pre-K
Enrollment]]),"")</f>
        <v>19476.936820456471</v>
      </c>
      <c r="V580" s="121">
        <f>IFERROR(TableC[[#This Row],[Federal 
Funding]]/SUM(TableB[[#This Row],[K-12 Enrollment]:[Pre-K
Enrollment]]),"")</f>
        <v>1854.5099601593627</v>
      </c>
      <c r="W580" s="65">
        <f>IFERROR(CentralCostperPupil*SUM(TableB[[#This Row],[K-12 Enrollment]:[Pre-K
Enrollment]]),"")</f>
        <v>1675173.8908199791</v>
      </c>
      <c r="X580" s="65">
        <f t="shared" si="29"/>
        <v>7029367.0327545535</v>
      </c>
      <c r="Y580" s="131">
        <f>IFERROR(TableC[[#This Row],[Total School Allocation w/ Central District Costs]]/SUM(TableB[[#This Row],[K-12 Enrollment]:[Pre-K
Enrollment]]),"")</f>
        <v>28005.446345635672</v>
      </c>
    </row>
    <row r="581" spans="1:25" s="3" customFormat="1" ht="15" x14ac:dyDescent="0.3">
      <c r="A581" s="156" t="str">
        <f>IF(ISBLANK(TableB[[#This Row],[BEDS Code]]),"",TableB[[#This Row],[BEDS Code]])</f>
        <v>310200010150</v>
      </c>
      <c r="B581" s="134" t="str">
        <f>IF(ISBLANK(TableB[[#This Row],[School Name]]),"",TableB[[#This Row],[School Name]])</f>
        <v>P.S. 150</v>
      </c>
      <c r="C581" s="156" t="str">
        <f>IF(ISBLANK(TableB[[#This Row],[Local School Code]]),"",TableB[[#This Row],[Local School Code]])</f>
        <v>M150</v>
      </c>
      <c r="D581" s="132">
        <v>945316</v>
      </c>
      <c r="E581" s="132">
        <v>656833</v>
      </c>
      <c r="F581" s="65">
        <f>IFERROR(SUM(TableC[[#This Row],[Classroom Teachers]:[All Other Salaries]])*'Part-A'!$C$92,0)</f>
        <v>975476.44231727358</v>
      </c>
      <c r="G581" s="16">
        <v>0</v>
      </c>
      <c r="H581" s="16">
        <v>138047</v>
      </c>
      <c r="I581" s="133">
        <f t="shared" si="27"/>
        <v>2715672.4423172735</v>
      </c>
      <c r="J581" s="132">
        <v>1695933.0923247929</v>
      </c>
      <c r="K581" s="132">
        <v>231283.7496550366</v>
      </c>
      <c r="L581" s="132">
        <v>455775.75294491654</v>
      </c>
      <c r="M581" s="132">
        <v>0</v>
      </c>
      <c r="N581" s="132">
        <v>262806.46556751378</v>
      </c>
      <c r="O581" s="132">
        <v>1053</v>
      </c>
      <c r="P581" s="132">
        <v>68820.381825013581</v>
      </c>
      <c r="Q581" s="133">
        <f t="shared" si="28"/>
        <v>2715672.4423172735</v>
      </c>
      <c r="R581" s="132">
        <v>2693231.4423172735</v>
      </c>
      <c r="S581" s="132">
        <v>22441</v>
      </c>
      <c r="T581" s="133">
        <f>SUM(TableC[[#This Row],[State &amp; Local Funding]:[Federal 
Funding]])</f>
        <v>2715672.4423172735</v>
      </c>
      <c r="U581" s="121">
        <f>IFERROR(TableC[[#This Row],[State &amp; Local Funding]]/SUM(TableB[[#This Row],[K-12 Enrollment]:[Pre-K
Enrollment]]),"")</f>
        <v>14797.974957787217</v>
      </c>
      <c r="V581" s="121">
        <f>IFERROR(TableC[[#This Row],[Federal 
Funding]]/SUM(TableB[[#This Row],[K-12 Enrollment]:[Pre-K
Enrollment]]),"")</f>
        <v>123.3021978021978</v>
      </c>
      <c r="W581" s="65">
        <f>IFERROR(CentralCostperPupil*SUM(TableB[[#This Row],[K-12 Enrollment]:[Pre-K
Enrollment]]),"")</f>
        <v>1214667.9208336102</v>
      </c>
      <c r="X581" s="65">
        <f t="shared" si="29"/>
        <v>3930340.3631508835</v>
      </c>
      <c r="Y581" s="131">
        <f>IFERROR(TableC[[#This Row],[Total School Allocation w/ Central District Costs]]/SUM(TableB[[#This Row],[K-12 Enrollment]:[Pre-K
Enrollment]]),"")</f>
        <v>21595.27672060925</v>
      </c>
    </row>
    <row r="582" spans="1:25" s="3" customFormat="1" ht="15" x14ac:dyDescent="0.3">
      <c r="A582" s="156" t="str">
        <f>IF(ISBLANK(TableB[[#This Row],[BEDS Code]]),"",TableB[[#This Row],[BEDS Code]])</f>
        <v>310200010151</v>
      </c>
      <c r="B582" s="134" t="str">
        <f>IF(ISBLANK(TableB[[#This Row],[School Name]]),"",TableB[[#This Row],[School Name]])</f>
        <v>Yorkville Community School</v>
      </c>
      <c r="C582" s="156" t="str">
        <f>IF(ISBLANK(TableB[[#This Row],[Local School Code]]),"",TableB[[#This Row],[Local School Code]])</f>
        <v>M151</v>
      </c>
      <c r="D582" s="132">
        <v>2976952</v>
      </c>
      <c r="E582" s="132">
        <v>1705732</v>
      </c>
      <c r="F582" s="65">
        <f>IFERROR(SUM(TableC[[#This Row],[Classroom Teachers]:[All Other Salaries]])*'Part-A'!$C$92,0)</f>
        <v>2851075.6045885994</v>
      </c>
      <c r="G582" s="16">
        <v>0</v>
      </c>
      <c r="H582" s="16">
        <v>129554</v>
      </c>
      <c r="I582" s="133">
        <f t="shared" si="27"/>
        <v>7663313.6045885999</v>
      </c>
      <c r="J582" s="132">
        <v>3834887.3936617617</v>
      </c>
      <c r="K582" s="132">
        <v>690212.62281403167</v>
      </c>
      <c r="L582" s="132">
        <v>2642150.1812707521</v>
      </c>
      <c r="M582" s="132">
        <v>0</v>
      </c>
      <c r="N582" s="132">
        <v>437280.35577219451</v>
      </c>
      <c r="O582" s="132">
        <v>2959</v>
      </c>
      <c r="P582" s="132">
        <v>55824.051069859772</v>
      </c>
      <c r="Q582" s="133">
        <f t="shared" si="28"/>
        <v>7663313.6045885989</v>
      </c>
      <c r="R582" s="132">
        <v>7385270.6045885989</v>
      </c>
      <c r="S582" s="132">
        <v>278043</v>
      </c>
      <c r="T582" s="133">
        <f>SUM(TableC[[#This Row],[State &amp; Local Funding]:[Federal 
Funding]])</f>
        <v>7663313.6045885989</v>
      </c>
      <c r="U582" s="121">
        <f>IFERROR(TableC[[#This Row],[State &amp; Local Funding]]/SUM(TableB[[#This Row],[K-12 Enrollment]:[Pre-K
Enrollment]]),"")</f>
        <v>14741.059090995208</v>
      </c>
      <c r="V582" s="121">
        <f>IFERROR(TableC[[#This Row],[Federal 
Funding]]/SUM(TableB[[#This Row],[K-12 Enrollment]:[Pre-K
Enrollment]]),"")</f>
        <v>554.97604790419166</v>
      </c>
      <c r="W582" s="65">
        <f>IFERROR(CentralCostperPupil*SUM(TableB[[#This Row],[K-12 Enrollment]:[Pre-K
Enrollment]]),"")</f>
        <v>3343673.7820749385</v>
      </c>
      <c r="X582" s="65">
        <f t="shared" si="29"/>
        <v>11006987.386663537</v>
      </c>
      <c r="Y582" s="131">
        <f>IFERROR(TableC[[#This Row],[Total School Allocation w/ Central District Costs]]/SUM(TableB[[#This Row],[K-12 Enrollment]:[Pre-K
Enrollment]]),"")</f>
        <v>21970.034703919235</v>
      </c>
    </row>
    <row r="583" spans="1:25" s="3" customFormat="1" ht="15" x14ac:dyDescent="0.3">
      <c r="A583" s="156" t="str">
        <f>IF(ISBLANK(TableB[[#This Row],[BEDS Code]]),"",TableB[[#This Row],[BEDS Code]])</f>
        <v>310600010152</v>
      </c>
      <c r="B583" s="134" t="str">
        <f>IF(ISBLANK(TableB[[#This Row],[School Name]]),"",TableB[[#This Row],[School Name]])</f>
        <v>P.S. 152 Dyckman Valley</v>
      </c>
      <c r="C583" s="156" t="str">
        <f>IF(ISBLANK(TableB[[#This Row],[Local School Code]]),"",TableB[[#This Row],[Local School Code]])</f>
        <v>M152</v>
      </c>
      <c r="D583" s="132">
        <v>4329667</v>
      </c>
      <c r="E583" s="132">
        <v>2117586</v>
      </c>
      <c r="F583" s="65">
        <f>IFERROR(SUM(TableC[[#This Row],[Classroom Teachers]:[All Other Salaries]])*'Part-A'!$C$92,0)</f>
        <v>3925442.2773158858</v>
      </c>
      <c r="G583" s="16">
        <v>0</v>
      </c>
      <c r="H583" s="16">
        <v>83022</v>
      </c>
      <c r="I583" s="133">
        <f t="shared" si="27"/>
        <v>10455717.277315885</v>
      </c>
      <c r="J583" s="132">
        <v>5637042.1147331139</v>
      </c>
      <c r="K583" s="132">
        <v>1055533.9607932656</v>
      </c>
      <c r="L583" s="132">
        <v>2796558.0166264498</v>
      </c>
      <c r="M583" s="132">
        <v>35184.465359775524</v>
      </c>
      <c r="N583" s="132">
        <v>674687.82732737693</v>
      </c>
      <c r="O583" s="132">
        <v>3202</v>
      </c>
      <c r="P583" s="132">
        <v>253508.89247590274</v>
      </c>
      <c r="Q583" s="133">
        <f t="shared" si="28"/>
        <v>10455717.277315883</v>
      </c>
      <c r="R583" s="132">
        <v>9648814.277315883</v>
      </c>
      <c r="S583" s="132">
        <v>806903</v>
      </c>
      <c r="T583" s="133">
        <f>SUM(TableC[[#This Row],[State &amp; Local Funding]:[Federal 
Funding]])</f>
        <v>10455717.277315883</v>
      </c>
      <c r="U583" s="121">
        <f>IFERROR(TableC[[#This Row],[State &amp; Local Funding]]/SUM(TableB[[#This Row],[K-12 Enrollment]:[Pre-K
Enrollment]]),"")</f>
        <v>18519.797077381732</v>
      </c>
      <c r="V583" s="121">
        <f>IFERROR(TableC[[#This Row],[Federal 
Funding]]/SUM(TableB[[#This Row],[K-12 Enrollment]:[Pre-K
Enrollment]]),"")</f>
        <v>1548.7581573896352</v>
      </c>
      <c r="W583" s="65">
        <f>IFERROR(CentralCostperPupil*SUM(TableB[[#This Row],[K-12 Enrollment]:[Pre-K
Enrollment]]),"")</f>
        <v>3477153.7733753351</v>
      </c>
      <c r="X583" s="65">
        <f t="shared" si="29"/>
        <v>13932871.050691217</v>
      </c>
      <c r="Y583" s="131">
        <f>IFERROR(TableC[[#This Row],[Total School Allocation w/ Central District Costs]]/SUM(TableB[[#This Row],[K-12 Enrollment]:[Pre-K
Enrollment]]),"")</f>
        <v>26742.554799791204</v>
      </c>
    </row>
    <row r="584" spans="1:25" s="3" customFormat="1" ht="15" x14ac:dyDescent="0.3">
      <c r="A584" s="156" t="str">
        <f>IF(ISBLANK(TableB[[#This Row],[BEDS Code]]),"",TableB[[#This Row],[BEDS Code]])</f>
        <v>310600010153</v>
      </c>
      <c r="B584" s="134" t="str">
        <f>IF(ISBLANK(TableB[[#This Row],[School Name]]),"",TableB[[#This Row],[School Name]])</f>
        <v>P.S. 153 Adam Clayton Powell</v>
      </c>
      <c r="C584" s="156" t="str">
        <f>IF(ISBLANK(TableB[[#This Row],[Local School Code]]),"",TableB[[#This Row],[Local School Code]])</f>
        <v>M153</v>
      </c>
      <c r="D584" s="132">
        <v>2851150</v>
      </c>
      <c r="E584" s="132">
        <v>2866408</v>
      </c>
      <c r="F584" s="65">
        <f>IFERROR(SUM(TableC[[#This Row],[Classroom Teachers]:[All Other Salaries]])*'Part-A'!$C$92,0)</f>
        <v>3481163.8222054667</v>
      </c>
      <c r="G584" s="16">
        <v>0</v>
      </c>
      <c r="H584" s="16">
        <v>108042</v>
      </c>
      <c r="I584" s="133">
        <f t="shared" si="27"/>
        <v>9306763.8222054671</v>
      </c>
      <c r="J584" s="132">
        <v>5546261.8975294922</v>
      </c>
      <c r="K584" s="132">
        <v>671705.1850179676</v>
      </c>
      <c r="L584" s="132">
        <v>1950485.8907738114</v>
      </c>
      <c r="M584" s="132">
        <v>14926.78188928817</v>
      </c>
      <c r="N584" s="132">
        <v>979335.7850896524</v>
      </c>
      <c r="O584" s="132">
        <v>3370</v>
      </c>
      <c r="P584" s="132">
        <v>140678.28190525502</v>
      </c>
      <c r="Q584" s="133">
        <f t="shared" si="28"/>
        <v>9306763.8222054653</v>
      </c>
      <c r="R584" s="132">
        <v>8740514.8222054653</v>
      </c>
      <c r="S584" s="132">
        <v>566249</v>
      </c>
      <c r="T584" s="133">
        <f>SUM(TableC[[#This Row],[State &amp; Local Funding]:[Federal 
Funding]])</f>
        <v>9306763.8222054653</v>
      </c>
      <c r="U584" s="121">
        <f>IFERROR(TableC[[#This Row],[State &amp; Local Funding]]/SUM(TableB[[#This Row],[K-12 Enrollment]:[Pre-K
Enrollment]]),"")</f>
        <v>16873.580737848388</v>
      </c>
      <c r="V584" s="121">
        <f>IFERROR(TableC[[#This Row],[Federal 
Funding]]/SUM(TableB[[#This Row],[K-12 Enrollment]:[Pre-K
Enrollment]]),"")</f>
        <v>1093.1447876447876</v>
      </c>
      <c r="W584" s="65">
        <f>IFERROR(CentralCostperPupil*SUM(TableB[[#This Row],[K-12 Enrollment]:[Pre-K
Enrollment]]),"")</f>
        <v>3457131.7746802755</v>
      </c>
      <c r="X584" s="65">
        <f t="shared" si="29"/>
        <v>12763895.596885741</v>
      </c>
      <c r="Y584" s="131">
        <f>IFERROR(TableC[[#This Row],[Total School Allocation w/ Central District Costs]]/SUM(TableB[[#This Row],[K-12 Enrollment]:[Pre-K
Enrollment]]),"")</f>
        <v>24640.725090513013</v>
      </c>
    </row>
    <row r="585" spans="1:25" s="3" customFormat="1" ht="15" x14ac:dyDescent="0.3">
      <c r="A585" s="156" t="str">
        <f>IF(ISBLANK(TableB[[#This Row],[BEDS Code]]),"",TableB[[#This Row],[BEDS Code]])</f>
        <v>310500010154</v>
      </c>
      <c r="B585" s="134" t="str">
        <f>IF(ISBLANK(TableB[[#This Row],[School Name]]),"",TableB[[#This Row],[School Name]])</f>
        <v>P.S. 154 Harriet Tubman</v>
      </c>
      <c r="C585" s="156" t="str">
        <f>IF(ISBLANK(TableB[[#This Row],[Local School Code]]),"",TableB[[#This Row],[Local School Code]])</f>
        <v>M154</v>
      </c>
      <c r="D585" s="132">
        <v>2637667</v>
      </c>
      <c r="E585" s="132">
        <v>1663749</v>
      </c>
      <c r="F585" s="65">
        <f>IFERROR(SUM(TableC[[#This Row],[Classroom Teachers]:[All Other Salaries]])*'Part-A'!$C$92,0)</f>
        <v>2618938.6733734487</v>
      </c>
      <c r="G585" s="16">
        <v>0</v>
      </c>
      <c r="H585" s="16">
        <v>115488</v>
      </c>
      <c r="I585" s="133">
        <f t="shared" si="27"/>
        <v>7035842.6733734487</v>
      </c>
      <c r="J585" s="132">
        <v>3766919.7003171202</v>
      </c>
      <c r="K585" s="132">
        <v>724707.1371401964</v>
      </c>
      <c r="L585" s="132">
        <v>1970491.7379083014</v>
      </c>
      <c r="M585" s="132">
        <v>17254.931836671341</v>
      </c>
      <c r="N585" s="132">
        <v>469537.89868390956</v>
      </c>
      <c r="O585" s="132">
        <v>1707</v>
      </c>
      <c r="P585" s="132">
        <v>85224.267487250327</v>
      </c>
      <c r="Q585" s="133">
        <f t="shared" si="28"/>
        <v>7035842.6733734487</v>
      </c>
      <c r="R585" s="132">
        <v>6495823.6733734487</v>
      </c>
      <c r="S585" s="132">
        <v>540019</v>
      </c>
      <c r="T585" s="133">
        <f>SUM(TableC[[#This Row],[State &amp; Local Funding]:[Federal 
Funding]])</f>
        <v>7035842.6733734487</v>
      </c>
      <c r="U585" s="121">
        <f>IFERROR(TableC[[#This Row],[State &amp; Local Funding]]/SUM(TableB[[#This Row],[K-12 Enrollment]:[Pre-K
Enrollment]]),"")</f>
        <v>21580.80954609119</v>
      </c>
      <c r="V585" s="121">
        <f>IFERROR(TableC[[#This Row],[Federal 
Funding]]/SUM(TableB[[#This Row],[K-12 Enrollment]:[Pre-K
Enrollment]]),"")</f>
        <v>1794.0830564784053</v>
      </c>
      <c r="W585" s="65">
        <f>IFERROR(CentralCostperPupil*SUM(TableB[[#This Row],[K-12 Enrollment]:[Pre-K
Enrollment]]),"")</f>
        <v>2008873.8690709709</v>
      </c>
      <c r="X585" s="65">
        <f t="shared" si="29"/>
        <v>9044716.5424444191</v>
      </c>
      <c r="Y585" s="131">
        <f>IFERROR(TableC[[#This Row],[Total School Allocation w/ Central District Costs]]/SUM(TableB[[#This Row],[K-12 Enrollment]:[Pre-K
Enrollment]]),"")</f>
        <v>30048.892167589431</v>
      </c>
    </row>
    <row r="586" spans="1:25" s="3" customFormat="1" ht="15" x14ac:dyDescent="0.3">
      <c r="A586" s="156" t="str">
        <f>IF(ISBLANK(TableB[[#This Row],[BEDS Code]]),"",TableB[[#This Row],[BEDS Code]])</f>
        <v>310400010155</v>
      </c>
      <c r="B586" s="134" t="str">
        <f>IF(ISBLANK(TableB[[#This Row],[School Name]]),"",TableB[[#This Row],[School Name]])</f>
        <v>P.S. 155 William Paca</v>
      </c>
      <c r="C586" s="156" t="str">
        <f>IF(ISBLANK(TableB[[#This Row],[Local School Code]]),"",TableB[[#This Row],[Local School Code]])</f>
        <v>M155</v>
      </c>
      <c r="D586" s="132">
        <v>1929136</v>
      </c>
      <c r="E586" s="132">
        <v>1819353</v>
      </c>
      <c r="F586" s="65">
        <f>IFERROR(SUM(TableC[[#This Row],[Classroom Teachers]:[All Other Salaries]])*'Part-A'!$C$92,0)</f>
        <v>2282286.3003287674</v>
      </c>
      <c r="G586" s="16">
        <v>0</v>
      </c>
      <c r="H586" s="16">
        <v>70024</v>
      </c>
      <c r="I586" s="133">
        <f t="shared" si="27"/>
        <v>6100799.3003287669</v>
      </c>
      <c r="J586" s="132">
        <v>2885622.0796515793</v>
      </c>
      <c r="K586" s="132">
        <v>438749.89238601638</v>
      </c>
      <c r="L586" s="132">
        <v>1922482.5074495734</v>
      </c>
      <c r="M586" s="132">
        <v>54843.736548252047</v>
      </c>
      <c r="N586" s="132">
        <v>665248.67499505612</v>
      </c>
      <c r="O586" s="132">
        <v>1545</v>
      </c>
      <c r="P586" s="132">
        <v>132307.40929828974</v>
      </c>
      <c r="Q586" s="133">
        <f t="shared" si="28"/>
        <v>6100799.3003287679</v>
      </c>
      <c r="R586" s="132">
        <v>5562548.3003287679</v>
      </c>
      <c r="S586" s="132">
        <v>538251</v>
      </c>
      <c r="T586" s="133">
        <f>SUM(TableC[[#This Row],[State &amp; Local Funding]:[Federal 
Funding]])</f>
        <v>6100799.3003287679</v>
      </c>
      <c r="U586" s="121">
        <f>IFERROR(TableC[[#This Row],[State &amp; Local Funding]]/SUM(TableB[[#This Row],[K-12 Enrollment]:[Pre-K
Enrollment]]),"")</f>
        <v>22611.984960686048</v>
      </c>
      <c r="V586" s="121">
        <f>IFERROR(TableC[[#This Row],[Federal 
Funding]]/SUM(TableB[[#This Row],[K-12 Enrollment]:[Pre-K
Enrollment]]),"")</f>
        <v>2188.0121951219512</v>
      </c>
      <c r="W586" s="65">
        <f>IFERROR(CentralCostperPupil*SUM(TableB[[#This Row],[K-12 Enrollment]:[Pre-K
Enrollment]]),"")</f>
        <v>1641803.89299488</v>
      </c>
      <c r="X586" s="65">
        <f t="shared" si="29"/>
        <v>7742603.1933236476</v>
      </c>
      <c r="Y586" s="131">
        <f>IFERROR(TableC[[#This Row],[Total School Allocation w/ Central District Costs]]/SUM(TableB[[#This Row],[K-12 Enrollment]:[Pre-K
Enrollment]]),"")</f>
        <v>31473.996720827836</v>
      </c>
    </row>
    <row r="587" spans="1:25" s="3" customFormat="1" ht="15" x14ac:dyDescent="0.3">
      <c r="A587" s="156" t="str">
        <f>IF(ISBLANK(TableB[[#This Row],[BEDS Code]]),"",TableB[[#This Row],[BEDS Code]])</f>
        <v>310500011157</v>
      </c>
      <c r="B587" s="134" t="str">
        <f>IF(ISBLANK(TableB[[#This Row],[School Name]]),"",TableB[[#This Row],[School Name]])</f>
        <v>The Urban Assembly School for Global Commerce</v>
      </c>
      <c r="C587" s="156" t="str">
        <f>IF(ISBLANK(TableB[[#This Row],[Local School Code]]),"",TableB[[#This Row],[Local School Code]])</f>
        <v>M157</v>
      </c>
      <c r="D587" s="132">
        <v>1545117</v>
      </c>
      <c r="E587" s="132">
        <v>1030433</v>
      </c>
      <c r="F587" s="65">
        <f>IFERROR(SUM(TableC[[#This Row],[Classroom Teachers]:[All Other Salaries]])*'Part-A'!$C$92,0)</f>
        <v>1568136.5160233248</v>
      </c>
      <c r="G587" s="16">
        <v>0</v>
      </c>
      <c r="H587" s="16">
        <v>130134</v>
      </c>
      <c r="I587" s="133">
        <f t="shared" ref="I587:I650" si="30">SUM(D587:H587)</f>
        <v>4273820.5160233248</v>
      </c>
      <c r="J587" s="132">
        <v>3149841.5466657542</v>
      </c>
      <c r="K587" s="132">
        <v>0</v>
      </c>
      <c r="L587" s="132">
        <v>402952.21646509907</v>
      </c>
      <c r="M587" s="132">
        <v>0</v>
      </c>
      <c r="N587" s="132">
        <v>483216.3839624832</v>
      </c>
      <c r="O587" s="132">
        <v>1439</v>
      </c>
      <c r="P587" s="132">
        <v>236371.36892998812</v>
      </c>
      <c r="Q587" s="133">
        <f t="shared" ref="Q587:Q650" si="31">SUM(J587:P587)</f>
        <v>4273820.5160233248</v>
      </c>
      <c r="R587" s="132">
        <v>4080602.5160233248</v>
      </c>
      <c r="S587" s="132">
        <v>193218</v>
      </c>
      <c r="T587" s="133">
        <f>SUM(TableC[[#This Row],[State &amp; Local Funding]:[Federal 
Funding]])</f>
        <v>4273820.5160233248</v>
      </c>
      <c r="U587" s="121">
        <f>IFERROR(TableC[[#This Row],[State &amp; Local Funding]]/SUM(TableB[[#This Row],[K-12 Enrollment]:[Pre-K
Enrollment]]),"")</f>
        <v>17588.803948376401</v>
      </c>
      <c r="V587" s="121">
        <f>IFERROR(TableC[[#This Row],[Federal 
Funding]]/SUM(TableB[[#This Row],[K-12 Enrollment]:[Pre-K
Enrollment]]),"")</f>
        <v>832.83620689655174</v>
      </c>
      <c r="W587" s="65">
        <f>IFERROR(CentralCostperPupil*SUM(TableB[[#This Row],[K-12 Enrollment]:[Pre-K
Enrollment]]),"")</f>
        <v>1548367.8990846022</v>
      </c>
      <c r="X587" s="65">
        <f t="shared" ref="X587:X650" si="32">SUM(Q587,W587)</f>
        <v>5822188.4151079273</v>
      </c>
      <c r="Y587" s="131">
        <f>IFERROR(TableC[[#This Row],[Total School Allocation w/ Central District Costs]]/SUM(TableB[[#This Row],[K-12 Enrollment]:[Pre-K
Enrollment]]),"")</f>
        <v>25095.639720292791</v>
      </c>
    </row>
    <row r="588" spans="1:25" s="3" customFormat="1" ht="15" x14ac:dyDescent="0.3">
      <c r="A588" s="156" t="str">
        <f>IF(ISBLANK(TableB[[#This Row],[BEDS Code]]),"",TableB[[#This Row],[BEDS Code]])</f>
        <v>310200010158</v>
      </c>
      <c r="B588" s="134" t="str">
        <f>IF(ISBLANK(TableB[[#This Row],[School Name]]),"",TableB[[#This Row],[School Name]])</f>
        <v>P.S. 158 Bayard Taylor</v>
      </c>
      <c r="C588" s="156" t="str">
        <f>IF(ISBLANK(TableB[[#This Row],[Local School Code]]),"",TableB[[#This Row],[Local School Code]])</f>
        <v>M158</v>
      </c>
      <c r="D588" s="132">
        <v>3729755</v>
      </c>
      <c r="E588" s="132">
        <v>2445137</v>
      </c>
      <c r="F588" s="65">
        <f>IFERROR(SUM(TableC[[#This Row],[Classroom Teachers]:[All Other Salaries]])*'Part-A'!$C$92,0)</f>
        <v>3759613.918464134</v>
      </c>
      <c r="G588" s="16">
        <v>0</v>
      </c>
      <c r="H588" s="16">
        <v>76742</v>
      </c>
      <c r="I588" s="133">
        <f t="shared" si="30"/>
        <v>10011247.918464134</v>
      </c>
      <c r="J588" s="132">
        <v>5521261.201571756</v>
      </c>
      <c r="K588" s="132">
        <v>823391.59699834953</v>
      </c>
      <c r="L588" s="132">
        <v>3120193.0065127825</v>
      </c>
      <c r="M588" s="132">
        <v>56785.627379196514</v>
      </c>
      <c r="N588" s="132">
        <v>436067.27909611305</v>
      </c>
      <c r="O588" s="132">
        <v>4492</v>
      </c>
      <c r="P588" s="132">
        <v>49057.206905935906</v>
      </c>
      <c r="Q588" s="133">
        <f t="shared" si="31"/>
        <v>10011247.918464134</v>
      </c>
      <c r="R588" s="132">
        <v>9689761.9184641335</v>
      </c>
      <c r="S588" s="132">
        <v>321486</v>
      </c>
      <c r="T588" s="133">
        <f>SUM(TableC[[#This Row],[State &amp; Local Funding]:[Federal 
Funding]])</f>
        <v>10011247.918464134</v>
      </c>
      <c r="U588" s="121">
        <f>IFERROR(TableC[[#This Row],[State &amp; Local Funding]]/SUM(TableB[[#This Row],[K-12 Enrollment]:[Pre-K
Enrollment]]),"")</f>
        <v>12406.865452578917</v>
      </c>
      <c r="V588" s="121">
        <f>IFERROR(TableC[[#This Row],[Federal 
Funding]]/SUM(TableB[[#This Row],[K-12 Enrollment]:[Pre-K
Enrollment]]),"")</f>
        <v>411.63380281690144</v>
      </c>
      <c r="W588" s="65">
        <f>IFERROR(CentralCostperPupil*SUM(TableB[[#This Row],[K-12 Enrollment]:[Pre-K
Enrollment]]),"")</f>
        <v>5212393.6602804931</v>
      </c>
      <c r="X588" s="65">
        <f t="shared" si="32"/>
        <v>15223641.578744628</v>
      </c>
      <c r="Y588" s="131">
        <f>IFERROR(TableC[[#This Row],[Total School Allocation w/ Central District Costs]]/SUM(TableB[[#This Row],[K-12 Enrollment]:[Pre-K
Enrollment]]),"")</f>
        <v>19492.498820415658</v>
      </c>
    </row>
    <row r="589" spans="1:25" s="3" customFormat="1" ht="15" x14ac:dyDescent="0.3">
      <c r="A589" s="156" t="str">
        <f>IF(ISBLANK(TableB[[#This Row],[BEDS Code]]),"",TableB[[#This Row],[BEDS Code]])</f>
        <v>310500010161</v>
      </c>
      <c r="B589" s="134" t="str">
        <f>IF(ISBLANK(TableB[[#This Row],[School Name]]),"",TableB[[#This Row],[School Name]])</f>
        <v>P.S. 161 Pedro Albizu Campos</v>
      </c>
      <c r="C589" s="156" t="str">
        <f>IF(ISBLANK(TableB[[#This Row],[Local School Code]]),"",TableB[[#This Row],[Local School Code]])</f>
        <v>M161</v>
      </c>
      <c r="D589" s="132">
        <v>6153445</v>
      </c>
      <c r="E589" s="132">
        <v>2952417</v>
      </c>
      <c r="F589" s="65">
        <f>IFERROR(SUM(TableC[[#This Row],[Classroom Teachers]:[All Other Salaries]])*'Part-A'!$C$92,0)</f>
        <v>5544149.6814541304</v>
      </c>
      <c r="G589" s="16">
        <v>0</v>
      </c>
      <c r="H589" s="16">
        <v>168300</v>
      </c>
      <c r="I589" s="133">
        <f t="shared" si="30"/>
        <v>14818311.68145413</v>
      </c>
      <c r="J589" s="132">
        <v>9345041.379586447</v>
      </c>
      <c r="K589" s="132">
        <v>0</v>
      </c>
      <c r="L589" s="132">
        <v>4344494.1450000228</v>
      </c>
      <c r="M589" s="132">
        <v>0</v>
      </c>
      <c r="N589" s="132">
        <v>880058.16910694912</v>
      </c>
      <c r="O589" s="132">
        <v>5221</v>
      </c>
      <c r="P589" s="132">
        <v>243496.98776071059</v>
      </c>
      <c r="Q589" s="133">
        <f t="shared" si="31"/>
        <v>14818311.68145413</v>
      </c>
      <c r="R589" s="132">
        <v>13618078.68145413</v>
      </c>
      <c r="S589" s="132">
        <v>1200233</v>
      </c>
      <c r="T589" s="133">
        <f>SUM(TableC[[#This Row],[State &amp; Local Funding]:[Federal 
Funding]])</f>
        <v>14818311.68145413</v>
      </c>
      <c r="U589" s="121">
        <f>IFERROR(TableC[[#This Row],[State &amp; Local Funding]]/SUM(TableB[[#This Row],[K-12 Enrollment]:[Pre-K
Enrollment]]),"")</f>
        <v>16980.147981863003</v>
      </c>
      <c r="V589" s="121">
        <f>IFERROR(TableC[[#This Row],[Federal 
Funding]]/SUM(TableB[[#This Row],[K-12 Enrollment]:[Pre-K
Enrollment]]),"")</f>
        <v>1496.5498753117206</v>
      </c>
      <c r="W589" s="65">
        <f>IFERROR(CentralCostperPupil*SUM(TableB[[#This Row],[K-12 Enrollment]:[Pre-K
Enrollment]]),"")</f>
        <v>5352547.651145909</v>
      </c>
      <c r="X589" s="65">
        <f t="shared" si="32"/>
        <v>20170859.332600038</v>
      </c>
      <c r="Y589" s="131">
        <f>IFERROR(TableC[[#This Row],[Total School Allocation w/ Central District Costs]]/SUM(TableB[[#This Row],[K-12 Enrollment]:[Pre-K
Enrollment]]),"")</f>
        <v>25150.69742219456</v>
      </c>
    </row>
    <row r="590" spans="1:25" s="3" customFormat="1" ht="15" x14ac:dyDescent="0.3">
      <c r="A590" s="156" t="str">
        <f>IF(ISBLANK(TableB[[#This Row],[BEDS Code]]),"",TableB[[#This Row],[BEDS Code]])</f>
        <v>310300010163</v>
      </c>
      <c r="B590" s="134" t="str">
        <f>IF(ISBLANK(TableB[[#This Row],[School Name]]),"",TableB[[#This Row],[School Name]])</f>
        <v>P.S. 163 Alfred E. Smith</v>
      </c>
      <c r="C590" s="156" t="str">
        <f>IF(ISBLANK(TableB[[#This Row],[Local School Code]]),"",TableB[[#This Row],[Local School Code]])</f>
        <v>M163</v>
      </c>
      <c r="D590" s="132">
        <v>3986804</v>
      </c>
      <c r="E590" s="132">
        <v>1853827</v>
      </c>
      <c r="F590" s="65">
        <f>IFERROR(SUM(TableC[[#This Row],[Classroom Teachers]:[All Other Salaries]])*'Part-A'!$C$92,0)</f>
        <v>3556097.4346131226</v>
      </c>
      <c r="G590" s="16">
        <v>0</v>
      </c>
      <c r="H590" s="16">
        <v>27858</v>
      </c>
      <c r="I590" s="133">
        <f t="shared" si="30"/>
        <v>9424586.4346131235</v>
      </c>
      <c r="J590" s="132">
        <v>5530362.0000421237</v>
      </c>
      <c r="K590" s="132">
        <v>628735.34729716694</v>
      </c>
      <c r="L590" s="132">
        <v>2569882.679663612</v>
      </c>
      <c r="M590" s="132">
        <v>120910.64371099365</v>
      </c>
      <c r="N590" s="132">
        <v>485692.41181989614</v>
      </c>
      <c r="O590" s="132">
        <v>3364</v>
      </c>
      <c r="P590" s="132">
        <v>85639.352079331249</v>
      </c>
      <c r="Q590" s="133">
        <f t="shared" si="31"/>
        <v>9424586.4346131235</v>
      </c>
      <c r="R590" s="132">
        <v>9141363.4346131235</v>
      </c>
      <c r="S590" s="132">
        <v>283223</v>
      </c>
      <c r="T590" s="133">
        <f>SUM(TableC[[#This Row],[State &amp; Local Funding]:[Federal 
Funding]])</f>
        <v>9424586.4346131235</v>
      </c>
      <c r="U590" s="121">
        <f>IFERROR(TableC[[#This Row],[State &amp; Local Funding]]/SUM(TableB[[#This Row],[K-12 Enrollment]:[Pre-K
Enrollment]]),"")</f>
        <v>16590.496251566467</v>
      </c>
      <c r="V590" s="121">
        <f>IFERROR(TableC[[#This Row],[Federal 
Funding]]/SUM(TableB[[#This Row],[K-12 Enrollment]:[Pre-K
Enrollment]]),"")</f>
        <v>514.016333938294</v>
      </c>
      <c r="W590" s="65">
        <f>IFERROR(CentralCostperPupil*SUM(TableB[[#This Row],[K-12 Enrollment]:[Pre-K
Enrollment]]),"")</f>
        <v>3677373.7603259301</v>
      </c>
      <c r="X590" s="65">
        <f t="shared" si="32"/>
        <v>13101960.194939055</v>
      </c>
      <c r="Y590" s="131">
        <f>IFERROR(TableC[[#This Row],[Total School Allocation w/ Central District Costs]]/SUM(TableB[[#This Row],[K-12 Enrollment]:[Pre-K
Enrollment]]),"")</f>
        <v>23778.512150524599</v>
      </c>
    </row>
    <row r="591" spans="1:25" s="3" customFormat="1" ht="15" x14ac:dyDescent="0.3">
      <c r="A591" s="156" t="str">
        <f>IF(ISBLANK(TableB[[#This Row],[BEDS Code]]),"",TableB[[#This Row],[BEDS Code]])</f>
        <v>310300010165</v>
      </c>
      <c r="B591" s="134" t="str">
        <f>IF(ISBLANK(TableB[[#This Row],[School Name]]),"",TableB[[#This Row],[School Name]])</f>
        <v>P.S. 165 Robert E. Simon</v>
      </c>
      <c r="C591" s="156" t="str">
        <f>IF(ISBLANK(TableB[[#This Row],[Local School Code]]),"",TableB[[#This Row],[Local School Code]])</f>
        <v>M165</v>
      </c>
      <c r="D591" s="132">
        <v>2921256</v>
      </c>
      <c r="E591" s="132">
        <v>1878222</v>
      </c>
      <c r="F591" s="65">
        <f>IFERROR(SUM(TableC[[#This Row],[Classroom Teachers]:[All Other Salaries]])*'Part-A'!$C$92,0)</f>
        <v>2922186.2164006117</v>
      </c>
      <c r="G591" s="16">
        <v>0</v>
      </c>
      <c r="H591" s="16">
        <v>54519</v>
      </c>
      <c r="I591" s="133">
        <f t="shared" si="30"/>
        <v>7776183.2164006121</v>
      </c>
      <c r="J591" s="132">
        <v>4538483.8610658757</v>
      </c>
      <c r="K591" s="132">
        <v>391812.61164625344</v>
      </c>
      <c r="L591" s="132">
        <v>2263361.4654287905</v>
      </c>
      <c r="M591" s="132">
        <v>60278.863330192842</v>
      </c>
      <c r="N591" s="132">
        <v>452850.85454025329</v>
      </c>
      <c r="O591" s="132">
        <v>2723</v>
      </c>
      <c r="P591" s="132">
        <v>66672.560389246035</v>
      </c>
      <c r="Q591" s="133">
        <f t="shared" si="31"/>
        <v>7776183.2164006112</v>
      </c>
      <c r="R591" s="132">
        <v>7250076.2164006112</v>
      </c>
      <c r="S591" s="132">
        <v>526107</v>
      </c>
      <c r="T591" s="133">
        <f>SUM(TableC[[#This Row],[State &amp; Local Funding]:[Federal 
Funding]])</f>
        <v>7776183.2164006112</v>
      </c>
      <c r="U591" s="121">
        <f>IFERROR(TableC[[#This Row],[State &amp; Local Funding]]/SUM(TableB[[#This Row],[K-12 Enrollment]:[Pre-K
Enrollment]]),"")</f>
        <v>17554.663962229082</v>
      </c>
      <c r="V591" s="121">
        <f>IFERROR(TableC[[#This Row],[Federal 
Funding]]/SUM(TableB[[#This Row],[K-12 Enrollment]:[Pre-K
Enrollment]]),"")</f>
        <v>1273.8668280871671</v>
      </c>
      <c r="W591" s="65">
        <f>IFERROR(CentralCostperPupil*SUM(TableB[[#This Row],[K-12 Enrollment]:[Pre-K
Enrollment]]),"")</f>
        <v>2756361.8203531927</v>
      </c>
      <c r="X591" s="65">
        <f t="shared" si="32"/>
        <v>10532545.036753803</v>
      </c>
      <c r="Y591" s="131">
        <f>IFERROR(TableC[[#This Row],[Total School Allocation w/ Central District Costs]]/SUM(TableB[[#This Row],[K-12 Enrollment]:[Pre-K
Enrollment]]),"")</f>
        <v>25502.530355336086</v>
      </c>
    </row>
    <row r="592" spans="1:25" s="3" customFormat="1" ht="15" x14ac:dyDescent="0.3">
      <c r="A592" s="156" t="str">
        <f>IF(ISBLANK(TableB[[#This Row],[BEDS Code]]),"",TableB[[#This Row],[BEDS Code]])</f>
        <v>310300010166</v>
      </c>
      <c r="B592" s="134" t="str">
        <f>IF(ISBLANK(TableB[[#This Row],[School Name]]),"",TableB[[#This Row],[School Name]])</f>
        <v>P.S. 166 The Richard Rodgers School of the Arts and Technology</v>
      </c>
      <c r="C592" s="156" t="str">
        <f>IF(ISBLANK(TableB[[#This Row],[Local School Code]]),"",TableB[[#This Row],[Local School Code]])</f>
        <v>M166</v>
      </c>
      <c r="D592" s="132">
        <v>3324204</v>
      </c>
      <c r="E592" s="132">
        <v>1363936</v>
      </c>
      <c r="F592" s="65">
        <f>IFERROR(SUM(TableC[[#This Row],[Classroom Teachers]:[All Other Salaries]])*'Part-A'!$C$92,0)</f>
        <v>2854397.5175126051</v>
      </c>
      <c r="G592" s="16">
        <v>0</v>
      </c>
      <c r="H592" s="16">
        <v>33567</v>
      </c>
      <c r="I592" s="133">
        <f t="shared" si="30"/>
        <v>7576104.5175126046</v>
      </c>
      <c r="J592" s="132">
        <v>5026770.4077274008</v>
      </c>
      <c r="K592" s="132">
        <v>0</v>
      </c>
      <c r="L592" s="132">
        <v>1994212.7861624816</v>
      </c>
      <c r="M592" s="132">
        <v>0</v>
      </c>
      <c r="N592" s="132">
        <v>465728.13002481026</v>
      </c>
      <c r="O592" s="132">
        <v>4037</v>
      </c>
      <c r="P592" s="132">
        <v>85356.193597911697</v>
      </c>
      <c r="Q592" s="133">
        <f t="shared" si="31"/>
        <v>7576104.5175126046</v>
      </c>
      <c r="R592" s="132">
        <v>7317077.5175126046</v>
      </c>
      <c r="S592" s="132">
        <v>259027</v>
      </c>
      <c r="T592" s="133">
        <f>SUM(TableC[[#This Row],[State &amp; Local Funding]:[Federal 
Funding]])</f>
        <v>7576104.5175126046</v>
      </c>
      <c r="U592" s="121">
        <f>IFERROR(TableC[[#This Row],[State &amp; Local Funding]]/SUM(TableB[[#This Row],[K-12 Enrollment]:[Pre-K
Enrollment]]),"")</f>
        <v>11309.238821503253</v>
      </c>
      <c r="V592" s="121">
        <f>IFERROR(TableC[[#This Row],[Federal 
Funding]]/SUM(TableB[[#This Row],[K-12 Enrollment]:[Pre-K
Enrollment]]),"")</f>
        <v>400.35085007727974</v>
      </c>
      <c r="W592" s="65">
        <f>IFERROR(CentralCostperPupil*SUM(TableB[[#This Row],[K-12 Enrollment]:[Pre-K
Enrollment]]),"")</f>
        <v>4318077.7185678342</v>
      </c>
      <c r="X592" s="65">
        <f t="shared" si="32"/>
        <v>11894182.236080438</v>
      </c>
      <c r="Y592" s="131">
        <f>IFERROR(TableC[[#This Row],[Total School Allocation w/ Central District Costs]]/SUM(TableB[[#This Row],[K-12 Enrollment]:[Pre-K
Enrollment]]),"")</f>
        <v>18383.589236600368</v>
      </c>
    </row>
    <row r="593" spans="1:25" s="3" customFormat="1" ht="15" x14ac:dyDescent="0.3">
      <c r="A593" s="156" t="str">
        <f>IF(ISBLANK(TableB[[#This Row],[BEDS Code]]),"",TableB[[#This Row],[BEDS Code]])</f>
        <v>310200010167</v>
      </c>
      <c r="B593" s="134" t="str">
        <f>IF(ISBLANK(TableB[[#This Row],[School Name]]),"",TableB[[#This Row],[School Name]])</f>
        <v>J.H.S. 167 Robert F. Wagner</v>
      </c>
      <c r="C593" s="156" t="str">
        <f>IF(ISBLANK(TableB[[#This Row],[Local School Code]]),"",TableB[[#This Row],[Local School Code]])</f>
        <v>M167</v>
      </c>
      <c r="D593" s="132">
        <v>7066050</v>
      </c>
      <c r="E593" s="132">
        <v>2473677</v>
      </c>
      <c r="F593" s="65">
        <f>IFERROR(SUM(TableC[[#This Row],[Classroom Teachers]:[All Other Salaries]])*'Part-A'!$C$92,0)</f>
        <v>5808310.5595285064</v>
      </c>
      <c r="G593" s="16">
        <v>0</v>
      </c>
      <c r="H593" s="16">
        <v>160984</v>
      </c>
      <c r="I593" s="133">
        <f t="shared" si="30"/>
        <v>15509021.559528507</v>
      </c>
      <c r="J593" s="132">
        <v>9957843.0643657409</v>
      </c>
      <c r="K593" s="132">
        <v>0</v>
      </c>
      <c r="L593" s="132">
        <v>4275382.5604185499</v>
      </c>
      <c r="M593" s="132">
        <v>0</v>
      </c>
      <c r="N593" s="132">
        <v>972152.24747863959</v>
      </c>
      <c r="O593" s="132">
        <v>8311</v>
      </c>
      <c r="P593" s="132">
        <v>295332.68726557575</v>
      </c>
      <c r="Q593" s="133">
        <f t="shared" si="31"/>
        <v>15509021.559528505</v>
      </c>
      <c r="R593" s="132">
        <v>15366719.559528505</v>
      </c>
      <c r="S593" s="132">
        <v>142302</v>
      </c>
      <c r="T593" s="133">
        <f>SUM(TableC[[#This Row],[State &amp; Local Funding]:[Federal 
Funding]])</f>
        <v>15509021.559528505</v>
      </c>
      <c r="U593" s="121">
        <f>IFERROR(TableC[[#This Row],[State &amp; Local Funding]]/SUM(TableB[[#This Row],[K-12 Enrollment]:[Pre-K
Enrollment]]),"")</f>
        <v>11748.256543982037</v>
      </c>
      <c r="V593" s="121">
        <f>IFERROR(TableC[[#This Row],[Federal 
Funding]]/SUM(TableB[[#This Row],[K-12 Enrollment]:[Pre-K
Enrollment]]),"")</f>
        <v>108.79357798165138</v>
      </c>
      <c r="W593" s="65">
        <f>IFERROR(CentralCostperPupil*SUM(TableB[[#This Row],[K-12 Enrollment]:[Pre-K
Enrollment]]),"")</f>
        <v>8729591.4310459476</v>
      </c>
      <c r="X593" s="65">
        <f t="shared" si="32"/>
        <v>24238612.990574453</v>
      </c>
      <c r="Y593" s="131">
        <f>IFERROR(TableC[[#This Row],[Total School Allocation w/ Central District Costs]]/SUM(TableB[[#This Row],[K-12 Enrollment]:[Pre-K
Enrollment]]),"")</f>
        <v>18531.049686983526</v>
      </c>
    </row>
    <row r="594" spans="1:25" s="3" customFormat="1" ht="15" x14ac:dyDescent="0.3">
      <c r="A594" s="156" t="str">
        <f>IF(ISBLANK(TableB[[#This Row],[BEDS Code]]),"",TableB[[#This Row],[BEDS Code]])</f>
        <v>307500011169</v>
      </c>
      <c r="B594" s="134" t="str">
        <f>IF(ISBLANK(TableB[[#This Row],[School Name]]),"",TableB[[#This Row],[School Name]])</f>
        <v>P.S. M169 - Robert F. Kennedy</v>
      </c>
      <c r="C594" s="156" t="str">
        <f>IF(ISBLANK(TableB[[#This Row],[Local School Code]]),"",TableB[[#This Row],[Local School Code]])</f>
        <v>M169</v>
      </c>
      <c r="D594" s="132">
        <v>6679944</v>
      </c>
      <c r="E594" s="132">
        <v>7558829</v>
      </c>
      <c r="F594" s="65">
        <f>IFERROR(SUM(TableC[[#This Row],[Classroom Teachers]:[All Other Salaries]])*'Part-A'!$C$92,0)</f>
        <v>8669348.2497590743</v>
      </c>
      <c r="G594" s="16">
        <v>0</v>
      </c>
      <c r="H594" s="16">
        <v>164775</v>
      </c>
      <c r="I594" s="133">
        <f t="shared" si="30"/>
        <v>23072896.249759074</v>
      </c>
      <c r="J594" s="132">
        <v>0</v>
      </c>
      <c r="K594" s="132">
        <v>0</v>
      </c>
      <c r="L594" s="132">
        <v>22113045.307672106</v>
      </c>
      <c r="M594" s="132">
        <v>0</v>
      </c>
      <c r="N594" s="132">
        <v>959850.94208697008</v>
      </c>
      <c r="O594" s="132">
        <v>0</v>
      </c>
      <c r="P594" s="132">
        <v>0</v>
      </c>
      <c r="Q594" s="133">
        <f t="shared" si="31"/>
        <v>23072896.249759074</v>
      </c>
      <c r="R594" s="132">
        <v>22792309.249759074</v>
      </c>
      <c r="S594" s="132">
        <v>280587</v>
      </c>
      <c r="T594" s="133">
        <f>SUM(TableC[[#This Row],[State &amp; Local Funding]:[Federal 
Funding]])</f>
        <v>23072896.249759074</v>
      </c>
      <c r="U594" s="121">
        <f>IFERROR(TableC[[#This Row],[State &amp; Local Funding]]/SUM(TableB[[#This Row],[K-12 Enrollment]:[Pre-K
Enrollment]]),"")</f>
        <v>57411.358311735705</v>
      </c>
      <c r="V594" s="121">
        <f>IFERROR(TableC[[#This Row],[Federal 
Funding]]/SUM(TableB[[#This Row],[K-12 Enrollment]:[Pre-K
Enrollment]]),"")</f>
        <v>706.76826196473553</v>
      </c>
      <c r="W594" s="65">
        <f>IFERROR(CentralCostperPupil*SUM(TableB[[#This Row],[K-12 Enrollment]:[Pre-K
Enrollment]]),"")</f>
        <v>2649577.8273128755</v>
      </c>
      <c r="X594" s="65">
        <f t="shared" si="32"/>
        <v>25722474.07707195</v>
      </c>
      <c r="Y594" s="131">
        <f>IFERROR(TableC[[#This Row],[Total School Allocation w/ Central District Costs]]/SUM(TableB[[#This Row],[K-12 Enrollment]:[Pre-K
Enrollment]]),"")</f>
        <v>64792.126138720276</v>
      </c>
    </row>
    <row r="595" spans="1:25" s="3" customFormat="1" ht="15" x14ac:dyDescent="0.3">
      <c r="A595" s="156" t="str">
        <f>IF(ISBLANK(TableB[[#This Row],[BEDS Code]]),"",TableB[[#This Row],[BEDS Code]])</f>
        <v>310400010171</v>
      </c>
      <c r="B595" s="134" t="str">
        <f>IF(ISBLANK(TableB[[#This Row],[School Name]]),"",TableB[[#This Row],[School Name]])</f>
        <v>P.S. 171 Patrick Henry</v>
      </c>
      <c r="C595" s="156" t="str">
        <f>IF(ISBLANK(TableB[[#This Row],[Local School Code]]),"",TableB[[#This Row],[Local School Code]])</f>
        <v>M171</v>
      </c>
      <c r="D595" s="132">
        <v>4845050</v>
      </c>
      <c r="E595" s="132">
        <v>1878834</v>
      </c>
      <c r="F595" s="65">
        <f>IFERROR(SUM(TableC[[#This Row],[Classroom Teachers]:[All Other Salaries]])*'Part-A'!$C$92,0)</f>
        <v>4093870.4470520774</v>
      </c>
      <c r="G595" s="16">
        <v>0</v>
      </c>
      <c r="H595" s="16">
        <v>100135</v>
      </c>
      <c r="I595" s="133">
        <f t="shared" si="30"/>
        <v>10917889.447052076</v>
      </c>
      <c r="J595" s="132">
        <v>6954712.7079527471</v>
      </c>
      <c r="K595" s="132">
        <v>914744.43665830151</v>
      </c>
      <c r="L595" s="132">
        <v>1995008.4558543826</v>
      </c>
      <c r="M595" s="132">
        <v>66526.868120603744</v>
      </c>
      <c r="N595" s="132">
        <v>781979.15010525484</v>
      </c>
      <c r="O595" s="132">
        <v>4292</v>
      </c>
      <c r="P595" s="132">
        <v>200625.82836078687</v>
      </c>
      <c r="Q595" s="133">
        <f t="shared" si="31"/>
        <v>10917889.447052076</v>
      </c>
      <c r="R595" s="132">
        <v>10234315.447052076</v>
      </c>
      <c r="S595" s="132">
        <v>683574</v>
      </c>
      <c r="T595" s="133">
        <f>SUM(TableC[[#This Row],[State &amp; Local Funding]:[Federal 
Funding]])</f>
        <v>10917889.447052076</v>
      </c>
      <c r="U595" s="121">
        <f>IFERROR(TableC[[#This Row],[State &amp; Local Funding]]/SUM(TableB[[#This Row],[K-12 Enrollment]:[Pre-K
Enrollment]]),"")</f>
        <v>13483.946570556096</v>
      </c>
      <c r="V595" s="121">
        <f>IFERROR(TableC[[#This Row],[Federal 
Funding]]/SUM(TableB[[#This Row],[K-12 Enrollment]:[Pre-K
Enrollment]]),"")</f>
        <v>900.62450592885375</v>
      </c>
      <c r="W595" s="65">
        <f>IFERROR(CentralCostperPupil*SUM(TableB[[#This Row],[K-12 Enrollment]:[Pre-K
Enrollment]]),"")</f>
        <v>5065565.6698500561</v>
      </c>
      <c r="X595" s="65">
        <f t="shared" si="32"/>
        <v>15983455.116902132</v>
      </c>
      <c r="Y595" s="131">
        <f>IFERROR(TableC[[#This Row],[Total School Allocation w/ Central District Costs]]/SUM(TableB[[#This Row],[K-12 Enrollment]:[Pre-K
Enrollment]]),"")</f>
        <v>21058.570641504786</v>
      </c>
    </row>
    <row r="596" spans="1:25" s="3" customFormat="1" ht="15" x14ac:dyDescent="0.3">
      <c r="A596" s="156" t="str">
        <f>IF(ISBLANK(TableB[[#This Row],[BEDS Code]]),"",TableB[[#This Row],[BEDS Code]])</f>
        <v>310600010173</v>
      </c>
      <c r="B596" s="134" t="str">
        <f>IF(ISBLANK(TableB[[#This Row],[School Name]]),"",TableB[[#This Row],[School Name]])</f>
        <v>P.S. 173</v>
      </c>
      <c r="C596" s="156" t="str">
        <f>IF(ISBLANK(TableB[[#This Row],[Local School Code]]),"",TableB[[#This Row],[Local School Code]])</f>
        <v>M173</v>
      </c>
      <c r="D596" s="132">
        <v>2923312</v>
      </c>
      <c r="E596" s="132">
        <v>2258658</v>
      </c>
      <c r="F596" s="65">
        <f>IFERROR(SUM(TableC[[#This Row],[Classroom Teachers]:[All Other Salaries]])*'Part-A'!$C$92,0)</f>
        <v>3155068.3861456346</v>
      </c>
      <c r="G596" s="16">
        <v>0</v>
      </c>
      <c r="H596" s="16">
        <v>115518</v>
      </c>
      <c r="I596" s="133">
        <f t="shared" si="30"/>
        <v>8452556.3861456346</v>
      </c>
      <c r="J596" s="132">
        <v>4616790.812936198</v>
      </c>
      <c r="K596" s="132">
        <v>841713.49732294376</v>
      </c>
      <c r="L596" s="132">
        <v>2082217.9335818989</v>
      </c>
      <c r="M596" s="132">
        <v>90183.588998886815</v>
      </c>
      <c r="N596" s="132">
        <v>671606.86998693133</v>
      </c>
      <c r="O596" s="132">
        <v>2679</v>
      </c>
      <c r="P596" s="132">
        <v>147364.68331877558</v>
      </c>
      <c r="Q596" s="133">
        <f t="shared" si="31"/>
        <v>8452556.3861456346</v>
      </c>
      <c r="R596" s="132">
        <v>7795136.3861456346</v>
      </c>
      <c r="S596" s="132">
        <v>657420</v>
      </c>
      <c r="T596" s="133">
        <f>SUM(TableC[[#This Row],[State &amp; Local Funding]:[Federal 
Funding]])</f>
        <v>8452556.3861456346</v>
      </c>
      <c r="U596" s="121">
        <f>IFERROR(TableC[[#This Row],[State &amp; Local Funding]]/SUM(TableB[[#This Row],[K-12 Enrollment]:[Pre-K
Enrollment]]),"")</f>
        <v>17477.884273869135</v>
      </c>
      <c r="V596" s="121">
        <f>IFERROR(TableC[[#This Row],[Federal 
Funding]]/SUM(TableB[[#This Row],[K-12 Enrollment]:[Pre-K
Enrollment]]),"")</f>
        <v>1474.0358744394618</v>
      </c>
      <c r="W596" s="65">
        <f>IFERROR(CentralCostperPupil*SUM(TableB[[#This Row],[K-12 Enrollment]:[Pre-K
Enrollment]]),"")</f>
        <v>2976603.8059988474</v>
      </c>
      <c r="X596" s="65">
        <f t="shared" si="32"/>
        <v>11429160.192144481</v>
      </c>
      <c r="Y596" s="131">
        <f>IFERROR(TableC[[#This Row],[Total School Allocation w/ Central District Costs]]/SUM(TableB[[#This Row],[K-12 Enrollment]:[Pre-K
Enrollment]]),"")</f>
        <v>25625.919713328432</v>
      </c>
    </row>
    <row r="597" spans="1:25" s="3" customFormat="1" ht="15" x14ac:dyDescent="0.3">
      <c r="A597" s="156" t="str">
        <f>IF(ISBLANK(TableB[[#This Row],[BEDS Code]]),"",TableB[[#This Row],[BEDS Code]])</f>
        <v>310500010175</v>
      </c>
      <c r="B597" s="134" t="str">
        <f>IF(ISBLANK(TableB[[#This Row],[School Name]]),"",TableB[[#This Row],[School Name]])</f>
        <v>P.S. 175 Henry H Garnet</v>
      </c>
      <c r="C597" s="156" t="str">
        <f>IF(ISBLANK(TableB[[#This Row],[Local School Code]]),"",TableB[[#This Row],[Local School Code]])</f>
        <v>M175</v>
      </c>
      <c r="D597" s="132">
        <v>2428099</v>
      </c>
      <c r="E597" s="132">
        <v>1650315</v>
      </c>
      <c r="F597" s="65">
        <f>IFERROR(SUM(TableC[[#This Row],[Classroom Teachers]:[All Other Salaries]])*'Part-A'!$C$92,0)</f>
        <v>2483162.7888648068</v>
      </c>
      <c r="G597" s="16">
        <v>0</v>
      </c>
      <c r="H597" s="16">
        <v>70006</v>
      </c>
      <c r="I597" s="133">
        <f t="shared" si="30"/>
        <v>6631582.7888648063</v>
      </c>
      <c r="J597" s="132">
        <v>3611450.9833235983</v>
      </c>
      <c r="K597" s="132">
        <v>735655.5784176226</v>
      </c>
      <c r="L597" s="132">
        <v>1780083.8377190004</v>
      </c>
      <c r="M597" s="132">
        <v>0</v>
      </c>
      <c r="N597" s="132">
        <v>442900.0863153676</v>
      </c>
      <c r="O597" s="132">
        <v>1807</v>
      </c>
      <c r="P597" s="132">
        <v>59685.303089217181</v>
      </c>
      <c r="Q597" s="133">
        <f t="shared" si="31"/>
        <v>6631582.7888648054</v>
      </c>
      <c r="R597" s="132">
        <v>6128344.7888648054</v>
      </c>
      <c r="S597" s="132">
        <v>503238</v>
      </c>
      <c r="T597" s="133">
        <f>SUM(TableC[[#This Row],[State &amp; Local Funding]:[Federal 
Funding]])</f>
        <v>6631582.7888648054</v>
      </c>
      <c r="U597" s="121">
        <f>IFERROR(TableC[[#This Row],[State &amp; Local Funding]]/SUM(TableB[[#This Row],[K-12 Enrollment]:[Pre-K
Enrollment]]),"")</f>
        <v>16169.775168508721</v>
      </c>
      <c r="V597" s="121">
        <f>IFERROR(TableC[[#This Row],[Federal 
Funding]]/SUM(TableB[[#This Row],[K-12 Enrollment]:[Pre-K
Enrollment]]),"")</f>
        <v>1327.8047493403694</v>
      </c>
      <c r="W597" s="65">
        <f>IFERROR(CentralCostperPupil*SUM(TableB[[#This Row],[K-12 Enrollment]:[Pre-K
Enrollment]]),"")</f>
        <v>2529445.8351425184</v>
      </c>
      <c r="X597" s="65">
        <f t="shared" si="32"/>
        <v>9161028.6240073238</v>
      </c>
      <c r="Y597" s="131">
        <f>IFERROR(TableC[[#This Row],[Total School Allocation w/ Central District Costs]]/SUM(TableB[[#This Row],[K-12 Enrollment]:[Pre-K
Enrollment]]),"")</f>
        <v>24171.579482868929</v>
      </c>
    </row>
    <row r="598" spans="1:25" s="3" customFormat="1" ht="15" x14ac:dyDescent="0.3">
      <c r="A598" s="156" t="str">
        <f>IF(ISBLANK(TableB[[#This Row],[BEDS Code]]),"",TableB[[#This Row],[BEDS Code]])</f>
        <v>310200010177</v>
      </c>
      <c r="B598" s="134" t="str">
        <f>IF(ISBLANK(TableB[[#This Row],[School Name]]),"",TableB[[#This Row],[School Name]])</f>
        <v>Yorkville East Middle School</v>
      </c>
      <c r="C598" s="156" t="str">
        <f>IF(ISBLANK(TableB[[#This Row],[Local School Code]]),"",TableB[[#This Row],[Local School Code]])</f>
        <v>M177</v>
      </c>
      <c r="D598" s="132">
        <v>1397670</v>
      </c>
      <c r="E598" s="132">
        <v>861597</v>
      </c>
      <c r="F598" s="65">
        <f>IFERROR(SUM(TableC[[#This Row],[Classroom Teachers]:[All Other Salaries]])*'Part-A'!$C$92,0)</f>
        <v>1375566.0275073166</v>
      </c>
      <c r="G598" s="16">
        <v>0</v>
      </c>
      <c r="H598" s="16">
        <v>75692</v>
      </c>
      <c r="I598" s="133">
        <f t="shared" si="30"/>
        <v>3710525.0275073163</v>
      </c>
      <c r="J598" s="132">
        <v>2119389.1357178381</v>
      </c>
      <c r="K598" s="132">
        <v>0</v>
      </c>
      <c r="L598" s="132">
        <v>955775.71235153999</v>
      </c>
      <c r="M598" s="132">
        <v>0</v>
      </c>
      <c r="N598" s="132">
        <v>446780.64459482185</v>
      </c>
      <c r="O598" s="132">
        <v>1452</v>
      </c>
      <c r="P598" s="132">
        <v>187127.53484311659</v>
      </c>
      <c r="Q598" s="133">
        <f t="shared" si="31"/>
        <v>3710525.0275073168</v>
      </c>
      <c r="R598" s="132">
        <v>3660330.0275073168</v>
      </c>
      <c r="S598" s="132">
        <v>50195</v>
      </c>
      <c r="T598" s="133">
        <f>SUM(TableC[[#This Row],[State &amp; Local Funding]:[Federal 
Funding]])</f>
        <v>3710525.0275073168</v>
      </c>
      <c r="U598" s="121">
        <f>IFERROR(TableC[[#This Row],[State &amp; Local Funding]]/SUM(TableB[[#This Row],[K-12 Enrollment]:[Pre-K
Enrollment]]),"")</f>
        <v>16713.835742042542</v>
      </c>
      <c r="V598" s="121">
        <f>IFERROR(TableC[[#This Row],[Federal 
Funding]]/SUM(TableB[[#This Row],[K-12 Enrollment]:[Pre-K
Enrollment]]),"")</f>
        <v>229.20091324200914</v>
      </c>
      <c r="W598" s="65">
        <f>IFERROR(CentralCostperPupil*SUM(TableB[[#This Row],[K-12 Enrollment]:[Pre-K
Enrollment]]),"")</f>
        <v>1461605.9047393443</v>
      </c>
      <c r="X598" s="65">
        <f t="shared" si="32"/>
        <v>5172130.9322466608</v>
      </c>
      <c r="Y598" s="131">
        <f>IFERROR(TableC[[#This Row],[Total School Allocation w/ Central District Costs]]/SUM(TableB[[#This Row],[K-12 Enrollment]:[Pre-K
Enrollment]]),"")</f>
        <v>23617.036220304388</v>
      </c>
    </row>
    <row r="599" spans="1:25" s="3" customFormat="1" ht="15" x14ac:dyDescent="0.3">
      <c r="A599" s="156" t="str">
        <f>IF(ISBLANK(TableB[[#This Row],[BEDS Code]]),"",TableB[[#This Row],[BEDS Code]])</f>
        <v>310600010178</v>
      </c>
      <c r="B599" s="134" t="str">
        <f>IF(ISBLANK(TableB[[#This Row],[School Name]]),"",TableB[[#This Row],[School Name]])</f>
        <v>Professor Juan Bosch Public School</v>
      </c>
      <c r="C599" s="156" t="str">
        <f>IF(ISBLANK(TableB[[#This Row],[Local School Code]]),"",TableB[[#This Row],[Local School Code]])</f>
        <v>M178</v>
      </c>
      <c r="D599" s="132">
        <v>2629444</v>
      </c>
      <c r="E599" s="132">
        <v>1783885</v>
      </c>
      <c r="F599" s="65">
        <f>IFERROR(SUM(TableC[[#This Row],[Classroom Teachers]:[All Other Salaries]])*'Part-A'!$C$92,0)</f>
        <v>2687077.4638910932</v>
      </c>
      <c r="G599" s="16">
        <v>0</v>
      </c>
      <c r="H599" s="16">
        <v>19169</v>
      </c>
      <c r="I599" s="133">
        <f t="shared" si="30"/>
        <v>7119575.4638910927</v>
      </c>
      <c r="J599" s="132">
        <v>3521114.4365652371</v>
      </c>
      <c r="K599" s="132">
        <v>0</v>
      </c>
      <c r="L599" s="132">
        <v>2993194.2997556231</v>
      </c>
      <c r="M599" s="132">
        <v>0</v>
      </c>
      <c r="N599" s="132">
        <v>532601.79729006451</v>
      </c>
      <c r="O599" s="132">
        <v>1819</v>
      </c>
      <c r="P599" s="132">
        <v>70845.930280168162</v>
      </c>
      <c r="Q599" s="133">
        <f t="shared" si="31"/>
        <v>7119575.4638910936</v>
      </c>
      <c r="R599" s="132">
        <v>6680420.4638910936</v>
      </c>
      <c r="S599" s="132">
        <v>439155</v>
      </c>
      <c r="T599" s="133">
        <f>SUM(TableC[[#This Row],[State &amp; Local Funding]:[Federal 
Funding]])</f>
        <v>7119575.4638910936</v>
      </c>
      <c r="U599" s="121">
        <f>IFERROR(TableC[[#This Row],[State &amp; Local Funding]]/SUM(TableB[[#This Row],[K-12 Enrollment]:[Pre-K
Enrollment]]),"")</f>
        <v>23276.726355021234</v>
      </c>
      <c r="V599" s="121">
        <f>IFERROR(TableC[[#This Row],[Federal 
Funding]]/SUM(TableB[[#This Row],[K-12 Enrollment]:[Pre-K
Enrollment]]),"")</f>
        <v>1530.1567944250871</v>
      </c>
      <c r="W599" s="65">
        <f>IFERROR(CentralCostperPupil*SUM(TableB[[#This Row],[K-12 Enrollment]:[Pre-K
Enrollment]]),"")</f>
        <v>1915437.8751606932</v>
      </c>
      <c r="X599" s="65">
        <f t="shared" si="32"/>
        <v>9035013.3390517868</v>
      </c>
      <c r="Y599" s="131">
        <f>IFERROR(TableC[[#This Row],[Total School Allocation w/ Central District Costs]]/SUM(TableB[[#This Row],[K-12 Enrollment]:[Pre-K
Enrollment]]),"")</f>
        <v>31480.882714466155</v>
      </c>
    </row>
    <row r="600" spans="1:25" s="3" customFormat="1" ht="15" x14ac:dyDescent="0.3">
      <c r="A600" s="156" t="str">
        <f>IF(ISBLANK(TableB[[#This Row],[BEDS Code]]),"",TableB[[#This Row],[BEDS Code]])</f>
        <v>310300010180</v>
      </c>
      <c r="B600" s="134" t="str">
        <f>IF(ISBLANK(TableB[[#This Row],[School Name]]),"",TableB[[#This Row],[School Name]])</f>
        <v>P.S. 180 Hugo Newman</v>
      </c>
      <c r="C600" s="156" t="str">
        <f>IF(ISBLANK(TableB[[#This Row],[Local School Code]]),"",TableB[[#This Row],[Local School Code]])</f>
        <v>M180</v>
      </c>
      <c r="D600" s="132">
        <v>3447237</v>
      </c>
      <c r="E600" s="132">
        <v>1814572</v>
      </c>
      <c r="F600" s="65">
        <f>IFERROR(SUM(TableC[[#This Row],[Classroom Teachers]:[All Other Salaries]])*'Part-A'!$C$92,0)</f>
        <v>3203678.761134583</v>
      </c>
      <c r="G600" s="16">
        <v>0</v>
      </c>
      <c r="H600" s="16">
        <v>67833</v>
      </c>
      <c r="I600" s="133">
        <f t="shared" si="30"/>
        <v>8533320.7611345835</v>
      </c>
      <c r="J600" s="132">
        <v>4623959.5416985694</v>
      </c>
      <c r="K600" s="132">
        <v>1173742.8038060809</v>
      </c>
      <c r="L600" s="132">
        <v>2004999.5739533766</v>
      </c>
      <c r="M600" s="132">
        <v>15443.98426060633</v>
      </c>
      <c r="N600" s="132">
        <v>634947.4997731488</v>
      </c>
      <c r="O600" s="132">
        <v>2872</v>
      </c>
      <c r="P600" s="132">
        <v>77355.357642801537</v>
      </c>
      <c r="Q600" s="133">
        <f t="shared" si="31"/>
        <v>8533320.7611345854</v>
      </c>
      <c r="R600" s="132">
        <v>8005543.7611345854</v>
      </c>
      <c r="S600" s="132">
        <v>527777</v>
      </c>
      <c r="T600" s="133">
        <f>SUM(TableC[[#This Row],[State &amp; Local Funding]:[Federal 
Funding]])</f>
        <v>8533320.7611345854</v>
      </c>
      <c r="U600" s="121">
        <f>IFERROR(TableC[[#This Row],[State &amp; Local Funding]]/SUM(TableB[[#This Row],[K-12 Enrollment]:[Pre-K
Enrollment]]),"")</f>
        <v>16238.425478974817</v>
      </c>
      <c r="V600" s="121">
        <f>IFERROR(TableC[[#This Row],[Federal 
Funding]]/SUM(TableB[[#This Row],[K-12 Enrollment]:[Pre-K
Enrollment]]),"")</f>
        <v>1070.5415821501015</v>
      </c>
      <c r="W600" s="65">
        <f>IFERROR(CentralCostperPupil*SUM(TableB[[#This Row],[K-12 Enrollment]:[Pre-K
Enrollment]]),"")</f>
        <v>3290281.7855547797</v>
      </c>
      <c r="X600" s="65">
        <f t="shared" si="32"/>
        <v>11823602.546689365</v>
      </c>
      <c r="Y600" s="131">
        <f>IFERROR(TableC[[#This Row],[Total School Allocation w/ Central District Costs]]/SUM(TableB[[#This Row],[K-12 Enrollment]:[Pre-K
Enrollment]]),"")</f>
        <v>23982.966626144756</v>
      </c>
    </row>
    <row r="601" spans="1:25" s="3" customFormat="1" ht="15" x14ac:dyDescent="0.3">
      <c r="A601" s="156" t="str">
        <f>IF(ISBLANK(TableB[[#This Row],[BEDS Code]]),"",TableB[[#This Row],[BEDS Code]])</f>
        <v>310400010182</v>
      </c>
      <c r="B601" s="134" t="str">
        <f>IF(ISBLANK(TableB[[#This Row],[School Name]]),"",TableB[[#This Row],[School Name]])</f>
        <v>The Bilingual Bicultural School</v>
      </c>
      <c r="C601" s="156" t="str">
        <f>IF(ISBLANK(TableB[[#This Row],[Local School Code]]),"",TableB[[#This Row],[Local School Code]])</f>
        <v>M182</v>
      </c>
      <c r="D601" s="132">
        <v>3024679</v>
      </c>
      <c r="E601" s="132">
        <v>1079432</v>
      </c>
      <c r="F601" s="65">
        <f>IFERROR(SUM(TableC[[#This Row],[Classroom Teachers]:[All Other Salaries]])*'Part-A'!$C$92,0)</f>
        <v>2498808.5360070681</v>
      </c>
      <c r="G601" s="16">
        <v>0</v>
      </c>
      <c r="H601" s="16">
        <v>138274</v>
      </c>
      <c r="I601" s="133">
        <f t="shared" si="30"/>
        <v>6741193.5360070681</v>
      </c>
      <c r="J601" s="132">
        <v>3623584.2352928794</v>
      </c>
      <c r="K601" s="132">
        <v>523351.14133321174</v>
      </c>
      <c r="L601" s="132">
        <v>2051814.6220162539</v>
      </c>
      <c r="M601" s="132">
        <v>0</v>
      </c>
      <c r="N601" s="132">
        <v>445215.22867197404</v>
      </c>
      <c r="O601" s="132">
        <v>1931</v>
      </c>
      <c r="P601" s="132">
        <v>95297.308692748964</v>
      </c>
      <c r="Q601" s="133">
        <f t="shared" si="31"/>
        <v>6741193.5360070681</v>
      </c>
      <c r="R601" s="132">
        <v>6387270.5360070681</v>
      </c>
      <c r="S601" s="132">
        <v>353923</v>
      </c>
      <c r="T601" s="133">
        <f>SUM(TableC[[#This Row],[State &amp; Local Funding]:[Federal 
Funding]])</f>
        <v>6741193.5360070681</v>
      </c>
      <c r="U601" s="121">
        <f>IFERROR(TableC[[#This Row],[State &amp; Local Funding]]/SUM(TableB[[#This Row],[K-12 Enrollment]:[Pre-K
Enrollment]]),"")</f>
        <v>19009.733738116272</v>
      </c>
      <c r="V601" s="121">
        <f>IFERROR(TableC[[#This Row],[Federal 
Funding]]/SUM(TableB[[#This Row],[K-12 Enrollment]:[Pre-K
Enrollment]]),"")</f>
        <v>1053.3422619047619</v>
      </c>
      <c r="W601" s="65">
        <f>IFERROR(CentralCostperPupil*SUM(TableB[[#This Row],[K-12 Enrollment]:[Pre-K
Enrollment]]),"")</f>
        <v>2242463.8538466655</v>
      </c>
      <c r="X601" s="65">
        <f t="shared" si="32"/>
        <v>8983657.3898537345</v>
      </c>
      <c r="Y601" s="131">
        <f>IFERROR(TableC[[#This Row],[Total School Allocation w/ Central District Costs]]/SUM(TableB[[#This Row],[K-12 Enrollment]:[Pre-K
Enrollment]]),"")</f>
        <v>26737.075565040876</v>
      </c>
    </row>
    <row r="602" spans="1:25" s="3" customFormat="1" ht="15" x14ac:dyDescent="0.3">
      <c r="A602" s="156" t="str">
        <f>IF(ISBLANK(TableB[[#This Row],[BEDS Code]]),"",TableB[[#This Row],[BEDS Code]])</f>
        <v>310200010183</v>
      </c>
      <c r="B602" s="134" t="str">
        <f>IF(ISBLANK(TableB[[#This Row],[School Name]]),"",TableB[[#This Row],[School Name]])</f>
        <v>P.S. 183 Robert L. Stevenson</v>
      </c>
      <c r="C602" s="156" t="str">
        <f>IF(ISBLANK(TableB[[#This Row],[Local School Code]]),"",TableB[[#This Row],[Local School Code]])</f>
        <v>M183</v>
      </c>
      <c r="D602" s="132">
        <v>3190862</v>
      </c>
      <c r="E602" s="132">
        <v>1880213</v>
      </c>
      <c r="F602" s="65">
        <f>IFERROR(SUM(TableC[[#This Row],[Classroom Teachers]:[All Other Salaries]])*'Part-A'!$C$92,0)</f>
        <v>3087549.410026201</v>
      </c>
      <c r="G602" s="16">
        <v>0</v>
      </c>
      <c r="H602" s="16">
        <v>43084</v>
      </c>
      <c r="I602" s="133">
        <f t="shared" si="30"/>
        <v>8201708.410026201</v>
      </c>
      <c r="J602" s="132">
        <v>4746847.3641552441</v>
      </c>
      <c r="K602" s="132">
        <v>532554.49695282732</v>
      </c>
      <c r="L602" s="132">
        <v>2339750.7592677488</v>
      </c>
      <c r="M602" s="132">
        <v>59172.721883647486</v>
      </c>
      <c r="N602" s="132">
        <v>434802.71905977355</v>
      </c>
      <c r="O602" s="132">
        <v>3414</v>
      </c>
      <c r="P602" s="132">
        <v>85166.348706959965</v>
      </c>
      <c r="Q602" s="133">
        <f t="shared" si="31"/>
        <v>8201708.4100262001</v>
      </c>
      <c r="R602" s="132">
        <v>7933179.4100262001</v>
      </c>
      <c r="S602" s="132">
        <v>268529</v>
      </c>
      <c r="T602" s="133">
        <f>SUM(TableC[[#This Row],[State &amp; Local Funding]:[Federal 
Funding]])</f>
        <v>8201708.4100262001</v>
      </c>
      <c r="U602" s="121">
        <f>IFERROR(TableC[[#This Row],[State &amp; Local Funding]]/SUM(TableB[[#This Row],[K-12 Enrollment]:[Pre-K
Enrollment]]),"")</f>
        <v>13701.51884287772</v>
      </c>
      <c r="V602" s="121">
        <f>IFERROR(TableC[[#This Row],[Federal 
Funding]]/SUM(TableB[[#This Row],[K-12 Enrollment]:[Pre-K
Enrollment]]),"")</f>
        <v>463.78065630397236</v>
      </c>
      <c r="W602" s="65">
        <f>IFERROR(CentralCostperPupil*SUM(TableB[[#This Row],[K-12 Enrollment]:[Pre-K
Enrollment]]),"")</f>
        <v>3864245.7481464855</v>
      </c>
      <c r="X602" s="65">
        <f t="shared" si="32"/>
        <v>12065954.158172686</v>
      </c>
      <c r="Y602" s="131">
        <f>IFERROR(TableC[[#This Row],[Total School Allocation w/ Central District Costs]]/SUM(TableB[[#This Row],[K-12 Enrollment]:[Pre-K
Enrollment]]),"")</f>
        <v>20839.299064201528</v>
      </c>
    </row>
    <row r="603" spans="1:25" s="3" customFormat="1" ht="15" x14ac:dyDescent="0.3">
      <c r="A603" s="156" t="str">
        <f>IF(ISBLANK(TableB[[#This Row],[BEDS Code]]),"",TableB[[#This Row],[BEDS Code]])</f>
        <v>310100010184</v>
      </c>
      <c r="B603" s="134" t="str">
        <f>IF(ISBLANK(TableB[[#This Row],[School Name]]),"",TableB[[#This Row],[School Name]])</f>
        <v>P.S. 184M Shuang Wen</v>
      </c>
      <c r="C603" s="156" t="str">
        <f>IF(ISBLANK(TableB[[#This Row],[Local School Code]]),"",TableB[[#This Row],[Local School Code]])</f>
        <v>M184</v>
      </c>
      <c r="D603" s="132">
        <v>4014189</v>
      </c>
      <c r="E603" s="132">
        <v>2160827</v>
      </c>
      <c r="F603" s="65">
        <f>IFERROR(SUM(TableC[[#This Row],[Classroom Teachers]:[All Other Salaries]])*'Part-A'!$C$92,0)</f>
        <v>3759689.4164851345</v>
      </c>
      <c r="G603" s="16">
        <v>0</v>
      </c>
      <c r="H603" s="16">
        <v>181318</v>
      </c>
      <c r="I603" s="133">
        <f t="shared" si="30"/>
        <v>10116023.416485135</v>
      </c>
      <c r="J603" s="132">
        <v>5912189.2695701728</v>
      </c>
      <c r="K603" s="132">
        <v>367649.75007348944</v>
      </c>
      <c r="L603" s="132">
        <v>2846177.9962889077</v>
      </c>
      <c r="M603" s="132">
        <v>70701.875014132587</v>
      </c>
      <c r="N603" s="132">
        <v>712561.88307224889</v>
      </c>
      <c r="O603" s="132">
        <v>4043</v>
      </c>
      <c r="P603" s="132">
        <v>202699.64246618343</v>
      </c>
      <c r="Q603" s="133">
        <f t="shared" si="31"/>
        <v>10116023.416485136</v>
      </c>
      <c r="R603" s="132">
        <v>9490874.4164851364</v>
      </c>
      <c r="S603" s="132">
        <v>625149</v>
      </c>
      <c r="T603" s="133">
        <f>SUM(TableC[[#This Row],[State &amp; Local Funding]:[Federal 
Funding]])</f>
        <v>10116023.416485136</v>
      </c>
      <c r="U603" s="121">
        <f>IFERROR(TableC[[#This Row],[State &amp; Local Funding]]/SUM(TableB[[#This Row],[K-12 Enrollment]:[Pre-K
Enrollment]]),"")</f>
        <v>13348.627871287112</v>
      </c>
      <c r="V603" s="121">
        <f>IFERROR(TableC[[#This Row],[Federal 
Funding]]/SUM(TableB[[#This Row],[K-12 Enrollment]:[Pre-K
Enrollment]]),"")</f>
        <v>879.25316455696202</v>
      </c>
      <c r="W603" s="65">
        <f>IFERROR(CentralCostperPupil*SUM(TableB[[#This Row],[K-12 Enrollment]:[Pre-K
Enrollment]]),"")</f>
        <v>4745213.690729104</v>
      </c>
      <c r="X603" s="65">
        <f t="shared" si="32"/>
        <v>14861237.10721424</v>
      </c>
      <c r="Y603" s="131">
        <f>IFERROR(TableC[[#This Row],[Total School Allocation w/ Central District Costs]]/SUM(TableB[[#This Row],[K-12 Enrollment]:[Pre-K
Enrollment]]),"")</f>
        <v>20901.880600863911</v>
      </c>
    </row>
    <row r="604" spans="1:25" s="3" customFormat="1" ht="15" x14ac:dyDescent="0.3">
      <c r="A604" s="156" t="str">
        <f>IF(ISBLANK(TableB[[#This Row],[BEDS Code]]),"",TableB[[#This Row],[BEDS Code]])</f>
        <v>310300010185</v>
      </c>
      <c r="B604" s="134" t="str">
        <f>IF(ISBLANK(TableB[[#This Row],[School Name]]),"",TableB[[#This Row],[School Name]])</f>
        <v>P.S. 185 - The Early Childhood Discovery and Design Magnet School</v>
      </c>
      <c r="C604" s="156" t="str">
        <f>IF(ISBLANK(TableB[[#This Row],[Local School Code]]),"",TableB[[#This Row],[Local School Code]])</f>
        <v>M185</v>
      </c>
      <c r="D604" s="132">
        <v>2617031</v>
      </c>
      <c r="E604" s="132">
        <v>1687681</v>
      </c>
      <c r="F604" s="65">
        <f>IFERROR(SUM(TableC[[#This Row],[Classroom Teachers]:[All Other Salaries]])*'Part-A'!$C$92,0)</f>
        <v>2620945.4594800328</v>
      </c>
      <c r="G604" s="16">
        <v>0</v>
      </c>
      <c r="H604" s="16">
        <v>82388</v>
      </c>
      <c r="I604" s="133">
        <f t="shared" si="30"/>
        <v>7008045.4594800323</v>
      </c>
      <c r="J604" s="132">
        <v>3254589.8265149412</v>
      </c>
      <c r="K604" s="132">
        <v>1044033.8940918356</v>
      </c>
      <c r="L604" s="132">
        <v>2010871.2304233853</v>
      </c>
      <c r="M604" s="132">
        <v>72002.337523574868</v>
      </c>
      <c r="N604" s="132">
        <v>464962.31504097104</v>
      </c>
      <c r="O604" s="132">
        <v>1944</v>
      </c>
      <c r="P604" s="132">
        <v>159641.8558853241</v>
      </c>
      <c r="Q604" s="133">
        <f t="shared" si="31"/>
        <v>7008045.4594800323</v>
      </c>
      <c r="R604" s="132">
        <v>6568417.4594800323</v>
      </c>
      <c r="S604" s="132">
        <v>439628</v>
      </c>
      <c r="T604" s="133">
        <f>SUM(TableC[[#This Row],[State &amp; Local Funding]:[Federal 
Funding]])</f>
        <v>7008045.4594800323</v>
      </c>
      <c r="U604" s="121">
        <f>IFERROR(TableC[[#This Row],[State &amp; Local Funding]]/SUM(TableB[[#This Row],[K-12 Enrollment]:[Pre-K
Enrollment]]),"")</f>
        <v>18766.907027085806</v>
      </c>
      <c r="V604" s="121">
        <f>IFERROR(TableC[[#This Row],[Federal 
Funding]]/SUM(TableB[[#This Row],[K-12 Enrollment]:[Pre-K
Enrollment]]),"")</f>
        <v>1256.08</v>
      </c>
      <c r="W604" s="65">
        <f>IFERROR(CentralCostperPupil*SUM(TableB[[#This Row],[K-12 Enrollment]:[Pre-K
Enrollment]]),"")</f>
        <v>2335899.8477569432</v>
      </c>
      <c r="X604" s="65">
        <f t="shared" si="32"/>
        <v>9343945.3072369751</v>
      </c>
      <c r="Y604" s="131">
        <f>IFERROR(TableC[[#This Row],[Total School Allocation w/ Central District Costs]]/SUM(TableB[[#This Row],[K-12 Enrollment]:[Pre-K
Enrollment]]),"")</f>
        <v>26696.986592105644</v>
      </c>
    </row>
    <row r="605" spans="1:25" s="3" customFormat="1" ht="15" x14ac:dyDescent="0.3">
      <c r="A605" s="156" t="str">
        <f>IF(ISBLANK(TableB[[#This Row],[BEDS Code]]),"",TableB[[#This Row],[BEDS Code]])</f>
        <v>310600010187</v>
      </c>
      <c r="B605" s="134" t="str">
        <f>IF(ISBLANK(TableB[[#This Row],[School Name]]),"",TableB[[#This Row],[School Name]])</f>
        <v>P.S./I.S. 187 Hudson Cliffs</v>
      </c>
      <c r="C605" s="156" t="str">
        <f>IF(ISBLANK(TableB[[#This Row],[Local School Code]]),"",TableB[[#This Row],[Local School Code]])</f>
        <v>M187</v>
      </c>
      <c r="D605" s="132">
        <v>4487510</v>
      </c>
      <c r="E605" s="132">
        <v>1742119</v>
      </c>
      <c r="F605" s="65">
        <f>IFERROR(SUM(TableC[[#This Row],[Classroom Teachers]:[All Other Salaries]])*'Part-A'!$C$92,0)</f>
        <v>3792940.8150406205</v>
      </c>
      <c r="G605" s="16">
        <v>0</v>
      </c>
      <c r="H605" s="16">
        <v>51413</v>
      </c>
      <c r="I605" s="133">
        <f t="shared" si="30"/>
        <v>10073982.81504062</v>
      </c>
      <c r="J605" s="132">
        <v>6354632.8807472885</v>
      </c>
      <c r="K605" s="132">
        <v>213583.25964245092</v>
      </c>
      <c r="L605" s="132">
        <v>2639511.8048889325</v>
      </c>
      <c r="M605" s="132">
        <v>16429.481510957761</v>
      </c>
      <c r="N605" s="132">
        <v>691423.13712127507</v>
      </c>
      <c r="O605" s="132">
        <v>4866</v>
      </c>
      <c r="P605" s="132">
        <v>153536.25112971518</v>
      </c>
      <c r="Q605" s="133">
        <f t="shared" si="31"/>
        <v>10073982.81504062</v>
      </c>
      <c r="R605" s="132">
        <v>9709303.81504062</v>
      </c>
      <c r="S605" s="132">
        <v>364679</v>
      </c>
      <c r="T605" s="133">
        <f>SUM(TableC[[#This Row],[State &amp; Local Funding]:[Federal 
Funding]])</f>
        <v>10073982.81504062</v>
      </c>
      <c r="U605" s="121">
        <f>IFERROR(TableC[[#This Row],[State &amp; Local Funding]]/SUM(TableB[[#This Row],[K-12 Enrollment]:[Pre-K
Enrollment]]),"")</f>
        <v>12463.804640616971</v>
      </c>
      <c r="V605" s="121">
        <f>IFERROR(TableC[[#This Row],[Federal 
Funding]]/SUM(TableB[[#This Row],[K-12 Enrollment]:[Pre-K
Enrollment]]),"")</f>
        <v>468.13735558408217</v>
      </c>
      <c r="W605" s="65">
        <f>IFERROR(CentralCostperPupil*SUM(TableB[[#This Row],[K-12 Enrollment]:[Pre-K
Enrollment]]),"")</f>
        <v>5199045.6611504527</v>
      </c>
      <c r="X605" s="65">
        <f t="shared" si="32"/>
        <v>15273028.476191074</v>
      </c>
      <c r="Y605" s="131">
        <f>IFERROR(TableC[[#This Row],[Total School Allocation w/ Central District Costs]]/SUM(TableB[[#This Row],[K-12 Enrollment]:[Pre-K
Enrollment]]),"")</f>
        <v>19605.94156122089</v>
      </c>
    </row>
    <row r="606" spans="1:25" s="3" customFormat="1" ht="15" x14ac:dyDescent="0.3">
      <c r="A606" s="156" t="str">
        <f>IF(ISBLANK(TableB[[#This Row],[BEDS Code]]),"",TableB[[#This Row],[BEDS Code]])</f>
        <v>310100010188</v>
      </c>
      <c r="B606" s="134" t="str">
        <f>IF(ISBLANK(TableB[[#This Row],[School Name]]),"",TableB[[#This Row],[School Name]])</f>
        <v>P.S. 188 The Island School</v>
      </c>
      <c r="C606" s="156" t="str">
        <f>IF(ISBLANK(TableB[[#This Row],[Local School Code]]),"",TableB[[#This Row],[Local School Code]])</f>
        <v>M188</v>
      </c>
      <c r="D606" s="132">
        <v>3497645</v>
      </c>
      <c r="E606" s="132">
        <v>2041736</v>
      </c>
      <c r="F606" s="65">
        <f>IFERROR(SUM(TableC[[#This Row],[Classroom Teachers]:[All Other Salaries]])*'Part-A'!$C$92,0)</f>
        <v>3372679.8634333643</v>
      </c>
      <c r="G606" s="16">
        <v>0</v>
      </c>
      <c r="H606" s="16">
        <v>173210</v>
      </c>
      <c r="I606" s="133">
        <f t="shared" si="30"/>
        <v>9085270.8634333648</v>
      </c>
      <c r="J606" s="132">
        <v>4947659.7765046172</v>
      </c>
      <c r="K606" s="132">
        <v>253594.3763053313</v>
      </c>
      <c r="L606" s="132">
        <v>3267710.2265858394</v>
      </c>
      <c r="M606" s="132">
        <v>18113.884021809379</v>
      </c>
      <c r="N606" s="132">
        <v>453996.35930599598</v>
      </c>
      <c r="O606" s="132">
        <v>2617</v>
      </c>
      <c r="P606" s="132">
        <v>141579.24070977172</v>
      </c>
      <c r="Q606" s="133">
        <f t="shared" si="31"/>
        <v>9085270.8634333666</v>
      </c>
      <c r="R606" s="132">
        <v>8580733.8634333666</v>
      </c>
      <c r="S606" s="132">
        <v>504537</v>
      </c>
      <c r="T606" s="133">
        <f>SUM(TableC[[#This Row],[State &amp; Local Funding]:[Federal 
Funding]])</f>
        <v>9085270.8634333666</v>
      </c>
      <c r="U606" s="121">
        <f>IFERROR(TableC[[#This Row],[State &amp; Local Funding]]/SUM(TableB[[#This Row],[K-12 Enrollment]:[Pre-K
Enrollment]]),"")</f>
        <v>21186.997193662635</v>
      </c>
      <c r="V606" s="121">
        <f>IFERROR(TableC[[#This Row],[Federal 
Funding]]/SUM(TableB[[#This Row],[K-12 Enrollment]:[Pre-K
Enrollment]]),"")</f>
        <v>1245.7703703703703</v>
      </c>
      <c r="W606" s="65">
        <f>IFERROR(CentralCostperPupil*SUM(TableB[[#This Row],[K-12 Enrollment]:[Pre-K
Enrollment]]),"")</f>
        <v>2702969.8238330339</v>
      </c>
      <c r="X606" s="65">
        <f t="shared" si="32"/>
        <v>11788240.6872664</v>
      </c>
      <c r="Y606" s="131">
        <f>IFERROR(TableC[[#This Row],[Total School Allocation w/ Central District Costs]]/SUM(TableB[[#This Row],[K-12 Enrollment]:[Pre-K
Enrollment]]),"")</f>
        <v>29106.767129052841</v>
      </c>
    </row>
    <row r="607" spans="1:25" s="3" customFormat="1" ht="15" x14ac:dyDescent="0.3">
      <c r="A607" s="156" t="str">
        <f>IF(ISBLANK(TableB[[#This Row],[BEDS Code]]),"",TableB[[#This Row],[BEDS Code]])</f>
        <v>310600010189</v>
      </c>
      <c r="B607" s="134" t="str">
        <f>IF(ISBLANK(TableB[[#This Row],[School Name]]),"",TableB[[#This Row],[School Name]])</f>
        <v>P.S. 189</v>
      </c>
      <c r="C607" s="156" t="str">
        <f>IF(ISBLANK(TableB[[#This Row],[Local School Code]]),"",TableB[[#This Row],[Local School Code]])</f>
        <v>M189</v>
      </c>
      <c r="D607" s="132">
        <v>5565209</v>
      </c>
      <c r="E607" s="132">
        <v>3320067</v>
      </c>
      <c r="F607" s="65">
        <f>IFERROR(SUM(TableC[[#This Row],[Classroom Teachers]:[All Other Salaries]])*'Part-A'!$C$92,0)</f>
        <v>5409844.7906449744</v>
      </c>
      <c r="G607" s="16">
        <v>0</v>
      </c>
      <c r="H607" s="16">
        <v>158415</v>
      </c>
      <c r="I607" s="133">
        <f t="shared" si="30"/>
        <v>14453535.790644974</v>
      </c>
      <c r="J607" s="132">
        <v>8306888.1871063821</v>
      </c>
      <c r="K607" s="132">
        <v>1090186.0959226612</v>
      </c>
      <c r="L607" s="132">
        <v>3839440.6879557739</v>
      </c>
      <c r="M607" s="132">
        <v>138750.95766288415</v>
      </c>
      <c r="N607" s="132">
        <v>839180.38106201869</v>
      </c>
      <c r="O607" s="132">
        <v>4660</v>
      </c>
      <c r="P607" s="132">
        <v>234429.48093525294</v>
      </c>
      <c r="Q607" s="133">
        <f t="shared" si="31"/>
        <v>14453535.790644974</v>
      </c>
      <c r="R607" s="132">
        <v>13191915.790644974</v>
      </c>
      <c r="S607" s="132">
        <v>1261620</v>
      </c>
      <c r="T607" s="133">
        <f>SUM(TableC[[#This Row],[State &amp; Local Funding]:[Federal 
Funding]])</f>
        <v>14453535.790644974</v>
      </c>
      <c r="U607" s="121">
        <f>IFERROR(TableC[[#This Row],[State &amp; Local Funding]]/SUM(TableB[[#This Row],[K-12 Enrollment]:[Pre-K
Enrollment]]),"")</f>
        <v>18170.68290722448</v>
      </c>
      <c r="V607" s="121">
        <f>IFERROR(TableC[[#This Row],[Federal 
Funding]]/SUM(TableB[[#This Row],[K-12 Enrollment]:[Pre-K
Enrollment]]),"")</f>
        <v>1737.7685950413222</v>
      </c>
      <c r="W607" s="65">
        <f>IFERROR(CentralCostperPupil*SUM(TableB[[#This Row],[K-12 Enrollment]:[Pre-K
Enrollment]]),"")</f>
        <v>4845323.6842044014</v>
      </c>
      <c r="X607" s="65">
        <f t="shared" si="32"/>
        <v>19298859.474849373</v>
      </c>
      <c r="Y607" s="131">
        <f>IFERROR(TableC[[#This Row],[Total School Allocation w/ Central District Costs]]/SUM(TableB[[#This Row],[K-12 Enrollment]:[Pre-K
Enrollment]]),"")</f>
        <v>26582.451067285638</v>
      </c>
    </row>
    <row r="608" spans="1:25" s="3" customFormat="1" ht="15" x14ac:dyDescent="0.3">
      <c r="A608" s="156" t="str">
        <f>IF(ISBLANK(TableB[[#This Row],[BEDS Code]]),"",TableB[[#This Row],[BEDS Code]])</f>
        <v>310300010191</v>
      </c>
      <c r="B608" s="134" t="str">
        <f>IF(ISBLANK(TableB[[#This Row],[School Name]]),"",TableB[[#This Row],[School Name]])</f>
        <v>The Riverside School for Makers and Artists</v>
      </c>
      <c r="C608" s="156" t="str">
        <f>IF(ISBLANK(TableB[[#This Row],[Local School Code]]),"",TableB[[#This Row],[Local School Code]])</f>
        <v>M191</v>
      </c>
      <c r="D608" s="132">
        <v>4427308</v>
      </c>
      <c r="E608" s="132">
        <v>2365754</v>
      </c>
      <c r="F608" s="65">
        <f>IFERROR(SUM(TableC[[#This Row],[Classroom Teachers]:[All Other Salaries]])*'Part-A'!$C$92,0)</f>
        <v>4135989.8188000387</v>
      </c>
      <c r="G608" s="16">
        <v>0</v>
      </c>
      <c r="H608" s="16">
        <v>91924</v>
      </c>
      <c r="I608" s="133">
        <f t="shared" si="30"/>
        <v>11020975.81880004</v>
      </c>
      <c r="J608" s="132">
        <v>5475631.5636074971</v>
      </c>
      <c r="K608" s="132">
        <v>1106797.6770348772</v>
      </c>
      <c r="L608" s="132">
        <v>3678554.7871529567</v>
      </c>
      <c r="M608" s="132">
        <v>128324.36835186982</v>
      </c>
      <c r="N608" s="132">
        <v>454041.40724622185</v>
      </c>
      <c r="O608" s="132">
        <v>2766</v>
      </c>
      <c r="P608" s="132">
        <v>174860.0154066165</v>
      </c>
      <c r="Q608" s="133">
        <f t="shared" si="31"/>
        <v>11020975.81880004</v>
      </c>
      <c r="R608" s="132">
        <v>10306455.81880004</v>
      </c>
      <c r="S608" s="132">
        <v>714520</v>
      </c>
      <c r="T608" s="133">
        <f>SUM(TableC[[#This Row],[State &amp; Local Funding]:[Federal 
Funding]])</f>
        <v>11020975.81880004</v>
      </c>
      <c r="U608" s="121">
        <f>IFERROR(TableC[[#This Row],[State &amp; Local Funding]]/SUM(TableB[[#This Row],[K-12 Enrollment]:[Pre-K
Enrollment]]),"")</f>
        <v>17120.358502990101</v>
      </c>
      <c r="V608" s="121">
        <f>IFERROR(TableC[[#This Row],[Federal 
Funding]]/SUM(TableB[[#This Row],[K-12 Enrollment]:[Pre-K
Enrollment]]),"")</f>
        <v>1186.9102990033223</v>
      </c>
      <c r="W608" s="65">
        <f>IFERROR(CentralCostperPupil*SUM(TableB[[#This Row],[K-12 Enrollment]:[Pre-K
Enrollment]]),"")</f>
        <v>4017747.7381419418</v>
      </c>
      <c r="X608" s="65">
        <f t="shared" si="32"/>
        <v>15038723.556941982</v>
      </c>
      <c r="Y608" s="131">
        <f>IFERROR(TableC[[#This Row],[Total School Allocation w/ Central District Costs]]/SUM(TableB[[#This Row],[K-12 Enrollment]:[Pre-K
Enrollment]]),"")</f>
        <v>24981.268367013261</v>
      </c>
    </row>
    <row r="609" spans="1:25" s="3" customFormat="1" ht="15" x14ac:dyDescent="0.3">
      <c r="A609" s="156" t="str">
        <f>IF(ISBLANK(TableB[[#This Row],[BEDS Code]]),"",TableB[[#This Row],[BEDS Code]])</f>
        <v>310600010192</v>
      </c>
      <c r="B609" s="134" t="str">
        <f>IF(ISBLANK(TableB[[#This Row],[School Name]]),"",TableB[[#This Row],[School Name]])</f>
        <v>P.S. 192 Jacob H. Schiff</v>
      </c>
      <c r="C609" s="156" t="str">
        <f>IF(ISBLANK(TableB[[#This Row],[Local School Code]]),"",TableB[[#This Row],[Local School Code]])</f>
        <v>M192</v>
      </c>
      <c r="D609" s="132">
        <v>3001284</v>
      </c>
      <c r="E609" s="132">
        <v>2193959</v>
      </c>
      <c r="F609" s="65">
        <f>IFERROR(SUM(TableC[[#This Row],[Classroom Teachers]:[All Other Salaries]])*'Part-A'!$C$92,0)</f>
        <v>3163149.7186676892</v>
      </c>
      <c r="G609" s="16">
        <v>0</v>
      </c>
      <c r="H609" s="16">
        <v>297532</v>
      </c>
      <c r="I609" s="133">
        <f t="shared" si="30"/>
        <v>8655924.7186676897</v>
      </c>
      <c r="J609" s="132">
        <v>5086555.661764062</v>
      </c>
      <c r="K609" s="132">
        <v>887480.39883589908</v>
      </c>
      <c r="L609" s="132">
        <v>1755560.9247885144</v>
      </c>
      <c r="M609" s="132">
        <v>84521.942746276094</v>
      </c>
      <c r="N609" s="132">
        <v>721330.14286620636</v>
      </c>
      <c r="O609" s="132">
        <v>2442</v>
      </c>
      <c r="P609" s="132">
        <v>118033.64766673185</v>
      </c>
      <c r="Q609" s="133">
        <f t="shared" si="31"/>
        <v>8655924.7186676897</v>
      </c>
      <c r="R609" s="132">
        <v>8052535.7186676897</v>
      </c>
      <c r="S609" s="132">
        <v>603389</v>
      </c>
      <c r="T609" s="133">
        <f>SUM(TableC[[#This Row],[State &amp; Local Funding]:[Federal 
Funding]])</f>
        <v>8655924.7186676897</v>
      </c>
      <c r="U609" s="121">
        <f>IFERROR(TableC[[#This Row],[State &amp; Local Funding]]/SUM(TableB[[#This Row],[K-12 Enrollment]:[Pre-K
Enrollment]]),"")</f>
        <v>18384.784745816643</v>
      </c>
      <c r="V609" s="121">
        <f>IFERROR(TableC[[#This Row],[Federal 
Funding]]/SUM(TableB[[#This Row],[K-12 Enrollment]:[Pre-K
Enrollment]]),"")</f>
        <v>1377.6004566210045</v>
      </c>
      <c r="W609" s="65">
        <f>IFERROR(CentralCostperPupil*SUM(TableB[[#This Row],[K-12 Enrollment]:[Pre-K
Enrollment]]),"")</f>
        <v>2923211.8094786885</v>
      </c>
      <c r="X609" s="65">
        <f t="shared" si="32"/>
        <v>11579136.528146379</v>
      </c>
      <c r="Y609" s="131">
        <f>IFERROR(TableC[[#This Row],[Total School Allocation w/ Central District Costs]]/SUM(TableB[[#This Row],[K-12 Enrollment]:[Pre-K
Enrollment]]),"")</f>
        <v>26436.384767457486</v>
      </c>
    </row>
    <row r="610" spans="1:25" s="3" customFormat="1" ht="15" x14ac:dyDescent="0.3">
      <c r="A610" s="156" t="str">
        <f>IF(ISBLANK(TableB[[#This Row],[BEDS Code]]),"",TableB[[#This Row],[BEDS Code]])</f>
        <v>310500010194</v>
      </c>
      <c r="B610" s="134" t="str">
        <f>IF(ISBLANK(TableB[[#This Row],[School Name]]),"",TableB[[#This Row],[School Name]])</f>
        <v>P.S. 194 Countee Cullen</v>
      </c>
      <c r="C610" s="156" t="str">
        <f>IF(ISBLANK(TableB[[#This Row],[Local School Code]]),"",TableB[[#This Row],[Local School Code]])</f>
        <v>M194</v>
      </c>
      <c r="D610" s="132">
        <v>2064748</v>
      </c>
      <c r="E610" s="132">
        <v>1337623</v>
      </c>
      <c r="F610" s="65">
        <f>IFERROR(SUM(TableC[[#This Row],[Classroom Teachers]:[All Other Salaries]])*'Part-A'!$C$92,0)</f>
        <v>2071550.6226471225</v>
      </c>
      <c r="G610" s="16">
        <v>0</v>
      </c>
      <c r="H610" s="16">
        <v>70750</v>
      </c>
      <c r="I610" s="133">
        <f t="shared" si="30"/>
        <v>5544671.6226471225</v>
      </c>
      <c r="J610" s="132">
        <v>3300338.8615593179</v>
      </c>
      <c r="K610" s="132">
        <v>210097.84221155522</v>
      </c>
      <c r="L610" s="132">
        <v>1448245.8063986232</v>
      </c>
      <c r="M610" s="132">
        <v>16161.372477811939</v>
      </c>
      <c r="N610" s="132">
        <v>498239.87202779966</v>
      </c>
      <c r="O610" s="132">
        <v>1371</v>
      </c>
      <c r="P610" s="132">
        <v>70216.867972014516</v>
      </c>
      <c r="Q610" s="133">
        <f t="shared" si="31"/>
        <v>5544671.6226471225</v>
      </c>
      <c r="R610" s="132">
        <v>5154562.6226471225</v>
      </c>
      <c r="S610" s="132">
        <v>390109</v>
      </c>
      <c r="T610" s="133">
        <f>SUM(TableC[[#This Row],[State &amp; Local Funding]:[Federal 
Funding]])</f>
        <v>5544671.6226471225</v>
      </c>
      <c r="U610" s="121">
        <f>IFERROR(TableC[[#This Row],[State &amp; Local Funding]]/SUM(TableB[[#This Row],[K-12 Enrollment]:[Pre-K
Enrollment]]),"")</f>
        <v>22028.045395927875</v>
      </c>
      <c r="V610" s="121">
        <f>IFERROR(TableC[[#This Row],[Federal 
Funding]]/SUM(TableB[[#This Row],[K-12 Enrollment]:[Pre-K
Enrollment]]),"")</f>
        <v>1667.1324786324785</v>
      </c>
      <c r="W610" s="65">
        <f>IFERROR(CentralCostperPupil*SUM(TableB[[#This Row],[K-12 Enrollment]:[Pre-K
Enrollment]]),"")</f>
        <v>1561715.898214642</v>
      </c>
      <c r="X610" s="65">
        <f t="shared" si="32"/>
        <v>7106387.5208617644</v>
      </c>
      <c r="Y610" s="131">
        <f>IFERROR(TableC[[#This Row],[Total School Allocation w/ Central District Costs]]/SUM(TableB[[#This Row],[K-12 Enrollment]:[Pre-K
Enrollment]]),"")</f>
        <v>30369.177439580191</v>
      </c>
    </row>
    <row r="611" spans="1:25" s="3" customFormat="1" ht="15" x14ac:dyDescent="0.3">
      <c r="A611" s="156" t="str">
        <f>IF(ISBLANK(TableB[[#This Row],[BEDS Code]]),"",TableB[[#This Row],[BEDS Code]])</f>
        <v>310500010197</v>
      </c>
      <c r="B611" s="134" t="str">
        <f>IF(ISBLANK(TableB[[#This Row],[School Name]]),"",TableB[[#This Row],[School Name]])</f>
        <v>P.S. 197 John B. Russwurm</v>
      </c>
      <c r="C611" s="156" t="str">
        <f>IF(ISBLANK(TableB[[#This Row],[Local School Code]]),"",TableB[[#This Row],[Local School Code]])</f>
        <v>M197</v>
      </c>
      <c r="D611" s="132">
        <v>2848184</v>
      </c>
      <c r="E611" s="132">
        <v>2262763</v>
      </c>
      <c r="F611" s="65">
        <f>IFERROR(SUM(TableC[[#This Row],[Classroom Teachers]:[All Other Salaries]])*'Part-A'!$C$92,0)</f>
        <v>3111825.6769077922</v>
      </c>
      <c r="G611" s="16">
        <v>0</v>
      </c>
      <c r="H611" s="16">
        <v>85486</v>
      </c>
      <c r="I611" s="133">
        <f t="shared" si="30"/>
        <v>8308258.6769077927</v>
      </c>
      <c r="J611" s="132">
        <v>3839567.8641782552</v>
      </c>
      <c r="K611" s="132">
        <v>1033690.3213980243</v>
      </c>
      <c r="L611" s="132">
        <v>2771918.8173663141</v>
      </c>
      <c r="M611" s="132">
        <v>0</v>
      </c>
      <c r="N611" s="132">
        <v>442530.04966351256</v>
      </c>
      <c r="O611" s="132">
        <v>1794</v>
      </c>
      <c r="P611" s="132">
        <v>218757.62430168604</v>
      </c>
      <c r="Q611" s="133">
        <f t="shared" si="31"/>
        <v>8308258.6769077927</v>
      </c>
      <c r="R611" s="132">
        <v>7673805.6769077927</v>
      </c>
      <c r="S611" s="132">
        <v>634453</v>
      </c>
      <c r="T611" s="133">
        <f>SUM(TableC[[#This Row],[State &amp; Local Funding]:[Federal 
Funding]])</f>
        <v>8308258.6769077927</v>
      </c>
      <c r="U611" s="121">
        <f>IFERROR(TableC[[#This Row],[State &amp; Local Funding]]/SUM(TableB[[#This Row],[K-12 Enrollment]:[Pre-K
Enrollment]]),"")</f>
        <v>23905.93668818627</v>
      </c>
      <c r="V611" s="121">
        <f>IFERROR(TableC[[#This Row],[Federal 
Funding]]/SUM(TableB[[#This Row],[K-12 Enrollment]:[Pre-K
Enrollment]]),"")</f>
        <v>1976.4890965732088</v>
      </c>
      <c r="W611" s="65">
        <f>IFERROR(CentralCostperPupil*SUM(TableB[[#This Row],[K-12 Enrollment]:[Pre-K
Enrollment]]),"")</f>
        <v>2142353.8603713675</v>
      </c>
      <c r="X611" s="65">
        <f t="shared" si="32"/>
        <v>10450612.537279161</v>
      </c>
      <c r="Y611" s="131">
        <f>IFERROR(TableC[[#This Row],[Total School Allocation w/ Central District Costs]]/SUM(TableB[[#This Row],[K-12 Enrollment]:[Pre-K
Enrollment]]),"")</f>
        <v>32556.425349779318</v>
      </c>
    </row>
    <row r="612" spans="1:25" s="3" customFormat="1" ht="15" x14ac:dyDescent="0.3">
      <c r="A612" s="156" t="str">
        <f>IF(ISBLANK(TableB[[#This Row],[BEDS Code]]),"",TableB[[#This Row],[BEDS Code]])</f>
        <v>310200010198</v>
      </c>
      <c r="B612" s="134" t="str">
        <f>IF(ISBLANK(TableB[[#This Row],[School Name]]),"",TableB[[#This Row],[School Name]])</f>
        <v>P.S. 198 Isador E. Ida Straus</v>
      </c>
      <c r="C612" s="156" t="str">
        <f>IF(ISBLANK(TableB[[#This Row],[Local School Code]]),"",TableB[[#This Row],[Local School Code]])</f>
        <v>M198</v>
      </c>
      <c r="D612" s="132">
        <v>2872253</v>
      </c>
      <c r="E612" s="132">
        <v>1964715</v>
      </c>
      <c r="F612" s="65">
        <f>IFERROR(SUM(TableC[[#This Row],[Classroom Teachers]:[All Other Salaries]])*'Part-A'!$C$92,0)</f>
        <v>2945012.1906529907</v>
      </c>
      <c r="G612" s="16">
        <v>0</v>
      </c>
      <c r="H612" s="16">
        <v>16100</v>
      </c>
      <c r="I612" s="133">
        <f t="shared" si="30"/>
        <v>7798080.1906529907</v>
      </c>
      <c r="J612" s="132">
        <v>3657176.2466914188</v>
      </c>
      <c r="K612" s="132">
        <v>974071.61150326184</v>
      </c>
      <c r="L612" s="132">
        <v>2549132.6201244323</v>
      </c>
      <c r="M612" s="132">
        <v>139153.08735760883</v>
      </c>
      <c r="N612" s="132">
        <v>428145.27703639813</v>
      </c>
      <c r="O612" s="132">
        <v>2554</v>
      </c>
      <c r="P612" s="132">
        <v>47847.347939870582</v>
      </c>
      <c r="Q612" s="133">
        <f t="shared" si="31"/>
        <v>7798080.1906529898</v>
      </c>
      <c r="R612" s="132">
        <v>7491612.1906529898</v>
      </c>
      <c r="S612" s="132">
        <v>306468</v>
      </c>
      <c r="T612" s="133">
        <f>SUM(TableC[[#This Row],[State &amp; Local Funding]:[Federal 
Funding]])</f>
        <v>7798080.1906529898</v>
      </c>
      <c r="U612" s="121">
        <f>IFERROR(TableC[[#This Row],[State &amp; Local Funding]]/SUM(TableB[[#This Row],[K-12 Enrollment]:[Pre-K
Enrollment]]),"")</f>
        <v>17143.277324148719</v>
      </c>
      <c r="V612" s="121">
        <f>IFERROR(TableC[[#This Row],[Federal 
Funding]]/SUM(TableB[[#This Row],[K-12 Enrollment]:[Pre-K
Enrollment]]),"")</f>
        <v>701.29977116704811</v>
      </c>
      <c r="W612" s="65">
        <f>IFERROR(CentralCostperPupil*SUM(TableB[[#This Row],[K-12 Enrollment]:[Pre-K
Enrollment]]),"")</f>
        <v>2916537.8099136688</v>
      </c>
      <c r="X612" s="65">
        <f t="shared" si="32"/>
        <v>10714618.000566658</v>
      </c>
      <c r="Y612" s="131">
        <f>IFERROR(TableC[[#This Row],[Total School Allocation w/ Central District Costs]]/SUM(TableB[[#This Row],[K-12 Enrollment]:[Pre-K
Enrollment]]),"")</f>
        <v>24518.576660335602</v>
      </c>
    </row>
    <row r="613" spans="1:25" s="3" customFormat="1" ht="15" x14ac:dyDescent="0.3">
      <c r="A613" s="156" t="str">
        <f>IF(ISBLANK(TableB[[#This Row],[BEDS Code]]),"",TableB[[#This Row],[BEDS Code]])</f>
        <v>310300010199</v>
      </c>
      <c r="B613" s="134" t="str">
        <f>IF(ISBLANK(TableB[[#This Row],[School Name]]),"",TableB[[#This Row],[School Name]])</f>
        <v>P.S. 199 Jessie Isador Straus</v>
      </c>
      <c r="C613" s="156" t="str">
        <f>IF(ISBLANK(TableB[[#This Row],[Local School Code]]),"",TableB[[#This Row],[Local School Code]])</f>
        <v>M199</v>
      </c>
      <c r="D613" s="132">
        <v>4706810</v>
      </c>
      <c r="E613" s="132">
        <v>2682586</v>
      </c>
      <c r="F613" s="65">
        <f>IFERROR(SUM(TableC[[#This Row],[Classroom Teachers]:[All Other Salaries]])*'Part-A'!$C$92,0)</f>
        <v>4499070.7611798225</v>
      </c>
      <c r="G613" s="16">
        <v>0</v>
      </c>
      <c r="H613" s="16">
        <v>21859</v>
      </c>
      <c r="I613" s="133">
        <f t="shared" si="30"/>
        <v>11910325.761179823</v>
      </c>
      <c r="J613" s="132">
        <v>7032709.0297136102</v>
      </c>
      <c r="K613" s="132">
        <v>0</v>
      </c>
      <c r="L613" s="132">
        <v>4392537.7732508779</v>
      </c>
      <c r="M613" s="132">
        <v>0</v>
      </c>
      <c r="N613" s="132">
        <v>468244.37925742485</v>
      </c>
      <c r="O613" s="132">
        <v>5283</v>
      </c>
      <c r="P613" s="132">
        <v>11551.578957910921</v>
      </c>
      <c r="Q613" s="133">
        <f t="shared" si="31"/>
        <v>11910325.761179825</v>
      </c>
      <c r="R613" s="132">
        <v>11498765.761179825</v>
      </c>
      <c r="S613" s="132">
        <v>411560</v>
      </c>
      <c r="T613" s="133">
        <f>SUM(TableC[[#This Row],[State &amp; Local Funding]:[Federal 
Funding]])</f>
        <v>11910325.761179825</v>
      </c>
      <c r="U613" s="121">
        <f>IFERROR(TableC[[#This Row],[State &amp; Local Funding]]/SUM(TableB[[#This Row],[K-12 Enrollment]:[Pre-K
Enrollment]]),"")</f>
        <v>14427.560553550597</v>
      </c>
      <c r="V613" s="121">
        <f>IFERROR(TableC[[#This Row],[Federal 
Funding]]/SUM(TableB[[#This Row],[K-12 Enrollment]:[Pre-K
Enrollment]]),"")</f>
        <v>516.38644918444163</v>
      </c>
      <c r="W613" s="65">
        <f>IFERROR(CentralCostperPupil*SUM(TableB[[#This Row],[K-12 Enrollment]:[Pre-K
Enrollment]]),"")</f>
        <v>5319177.6533208098</v>
      </c>
      <c r="X613" s="65">
        <f t="shared" si="32"/>
        <v>17229503.414500635</v>
      </c>
      <c r="Y613" s="131">
        <f>IFERROR(TableC[[#This Row],[Total School Allocation w/ Central District Costs]]/SUM(TableB[[#This Row],[K-12 Enrollment]:[Pre-K
Enrollment]]),"")</f>
        <v>21617.946567754876</v>
      </c>
    </row>
    <row r="614" spans="1:25" s="3" customFormat="1" ht="15" x14ac:dyDescent="0.3">
      <c r="A614" s="156" t="str">
        <f>IF(ISBLANK(TableB[[#This Row],[BEDS Code]]),"",TableB[[#This Row],[BEDS Code]])</f>
        <v>310500010200</v>
      </c>
      <c r="B614" s="134" t="str">
        <f>IF(ISBLANK(TableB[[#This Row],[School Name]]),"",TableB[[#This Row],[School Name]])</f>
        <v>P.S. 200- The James McCune Smith School</v>
      </c>
      <c r="C614" s="156" t="str">
        <f>IF(ISBLANK(TableB[[#This Row],[Local School Code]]),"",TableB[[#This Row],[Local School Code]])</f>
        <v>M200</v>
      </c>
      <c r="D614" s="132">
        <v>3749734</v>
      </c>
      <c r="E614" s="132">
        <v>1405133</v>
      </c>
      <c r="F614" s="65">
        <f>IFERROR(SUM(TableC[[#This Row],[Classroom Teachers]:[All Other Salaries]])*'Part-A'!$C$92,0)</f>
        <v>3138566.5888620331</v>
      </c>
      <c r="G614" s="16">
        <v>0</v>
      </c>
      <c r="H614" s="16">
        <v>90583</v>
      </c>
      <c r="I614" s="133">
        <f t="shared" si="30"/>
        <v>8384016.5888620336</v>
      </c>
      <c r="J614" s="132">
        <v>3892100.2620538641</v>
      </c>
      <c r="K614" s="132">
        <v>1280062.7185424422</v>
      </c>
      <c r="L614" s="132">
        <v>2667905.9768516552</v>
      </c>
      <c r="M614" s="132">
        <v>18286.610264892031</v>
      </c>
      <c r="N614" s="132">
        <v>496495.87319905654</v>
      </c>
      <c r="O614" s="132">
        <v>2212</v>
      </c>
      <c r="P614" s="132">
        <v>26953.147950122795</v>
      </c>
      <c r="Q614" s="133">
        <f t="shared" si="31"/>
        <v>8384016.5888620326</v>
      </c>
      <c r="R614" s="132">
        <v>7686559.5888620326</v>
      </c>
      <c r="S614" s="132">
        <v>697457</v>
      </c>
      <c r="T614" s="133">
        <f>SUM(TableC[[#This Row],[State &amp; Local Funding]:[Federal 
Funding]])</f>
        <v>8384016.5888620326</v>
      </c>
      <c r="U614" s="121">
        <f>IFERROR(TableC[[#This Row],[State &amp; Local Funding]]/SUM(TableB[[#This Row],[K-12 Enrollment]:[Pre-K
Enrollment]]),"")</f>
        <v>20887.390187125089</v>
      </c>
      <c r="V614" s="121">
        <f>IFERROR(TableC[[#This Row],[Federal 
Funding]]/SUM(TableB[[#This Row],[K-12 Enrollment]:[Pre-K
Enrollment]]),"")</f>
        <v>1895.2635869565217</v>
      </c>
      <c r="W614" s="65">
        <f>IFERROR(CentralCostperPupil*SUM(TableB[[#This Row],[K-12 Enrollment]:[Pre-K
Enrollment]]),"")</f>
        <v>2456031.8399272999</v>
      </c>
      <c r="X614" s="65">
        <f t="shared" si="32"/>
        <v>10840048.428789333</v>
      </c>
      <c r="Y614" s="131">
        <f>IFERROR(TableC[[#This Row],[Total School Allocation w/ Central District Costs]]/SUM(TableB[[#This Row],[K-12 Enrollment]:[Pre-K
Enrollment]]),"")</f>
        <v>29456.653339101445</v>
      </c>
    </row>
    <row r="615" spans="1:25" s="3" customFormat="1" ht="15" x14ac:dyDescent="0.3">
      <c r="A615" s="156" t="str">
        <f>IF(ISBLANK(TableB[[#This Row],[BEDS Code]]),"",TableB[[#This Row],[BEDS Code]])</f>
        <v>310400010206</v>
      </c>
      <c r="B615" s="134" t="str">
        <f>IF(ISBLANK(TableB[[#This Row],[School Name]]),"",TableB[[#This Row],[School Name]])</f>
        <v>P.S. 206 Jose Celso Barbosa</v>
      </c>
      <c r="C615" s="156" t="str">
        <f>IF(ISBLANK(TableB[[#This Row],[Local School Code]]),"",TableB[[#This Row],[Local School Code]])</f>
        <v>M206</v>
      </c>
      <c r="D615" s="132">
        <v>6643430</v>
      </c>
      <c r="E615" s="132">
        <v>2379287</v>
      </c>
      <c r="F615" s="65">
        <f>IFERROR(SUM(TableC[[#This Row],[Classroom Teachers]:[All Other Salaries]])*'Part-A'!$C$92,0)</f>
        <v>5493526.4318085173</v>
      </c>
      <c r="G615" s="16">
        <v>0</v>
      </c>
      <c r="H615" s="16">
        <v>552886</v>
      </c>
      <c r="I615" s="133">
        <f t="shared" si="30"/>
        <v>15069129.431808516</v>
      </c>
      <c r="J615" s="132">
        <v>5258658.1771459412</v>
      </c>
      <c r="K615" s="132">
        <v>0</v>
      </c>
      <c r="L615" s="132">
        <v>9000446.5310114641</v>
      </c>
      <c r="M615" s="132">
        <v>0</v>
      </c>
      <c r="N615" s="132">
        <v>663454.80166106299</v>
      </c>
      <c r="O615" s="132">
        <v>2941</v>
      </c>
      <c r="P615" s="132">
        <v>143628.9219900473</v>
      </c>
      <c r="Q615" s="133">
        <f t="shared" si="31"/>
        <v>15069129.431808516</v>
      </c>
      <c r="R615" s="132">
        <v>14554002.431808516</v>
      </c>
      <c r="S615" s="132">
        <v>515127</v>
      </c>
      <c r="T615" s="133">
        <f>SUM(TableC[[#This Row],[State &amp; Local Funding]:[Federal 
Funding]])</f>
        <v>15069129.431808516</v>
      </c>
      <c r="U615" s="121">
        <f>IFERROR(TableC[[#This Row],[State &amp; Local Funding]]/SUM(TableB[[#This Row],[K-12 Enrollment]:[Pre-K
Enrollment]]),"")</f>
        <v>30447.703832235391</v>
      </c>
      <c r="V615" s="121">
        <f>IFERROR(TableC[[#This Row],[Federal 
Funding]]/SUM(TableB[[#This Row],[K-12 Enrollment]:[Pre-K
Enrollment]]),"")</f>
        <v>1077.6715481171548</v>
      </c>
      <c r="W615" s="65">
        <f>IFERROR(CentralCostperPupil*SUM(TableB[[#This Row],[K-12 Enrollment]:[Pre-K
Enrollment]]),"")</f>
        <v>3190171.7920794822</v>
      </c>
      <c r="X615" s="65">
        <f t="shared" si="32"/>
        <v>18259301.223887999</v>
      </c>
      <c r="Y615" s="131">
        <f>IFERROR(TableC[[#This Row],[Total School Allocation w/ Central District Costs]]/SUM(TableB[[#This Row],[K-12 Enrollment]:[Pre-K
Enrollment]]),"")</f>
        <v>38199.374945372379</v>
      </c>
    </row>
    <row r="616" spans="1:25" s="3" customFormat="1" ht="15" x14ac:dyDescent="0.3">
      <c r="A616" s="156" t="str">
        <f>IF(ISBLANK(TableB[[#This Row],[BEDS Code]]),"",TableB[[#This Row],[BEDS Code]])</f>
        <v>310600010209</v>
      </c>
      <c r="B616" s="134" t="str">
        <f>IF(ISBLANK(TableB[[#This Row],[School Name]]),"",TableB[[#This Row],[School Name]])</f>
        <v>Hamilton Grange Middle School</v>
      </c>
      <c r="C616" s="156" t="str">
        <f>IF(ISBLANK(TableB[[#This Row],[Local School Code]]),"",TableB[[#This Row],[Local School Code]])</f>
        <v>M209</v>
      </c>
      <c r="D616" s="132">
        <v>2060536</v>
      </c>
      <c r="E616" s="132">
        <v>1005470</v>
      </c>
      <c r="F616" s="65">
        <f>IFERROR(SUM(TableC[[#This Row],[Classroom Teachers]:[All Other Salaries]])*'Part-A'!$C$92,0)</f>
        <v>1866753.107859141</v>
      </c>
      <c r="G616" s="16">
        <v>0</v>
      </c>
      <c r="H616" s="16">
        <v>122986</v>
      </c>
      <c r="I616" s="133">
        <f t="shared" si="30"/>
        <v>5055745.1078591412</v>
      </c>
      <c r="J616" s="132">
        <v>3290006.3774703932</v>
      </c>
      <c r="K616" s="132">
        <v>0</v>
      </c>
      <c r="L616" s="132">
        <v>1061697.8995175541</v>
      </c>
      <c r="M616" s="132">
        <v>0</v>
      </c>
      <c r="N616" s="132">
        <v>446129.05831655528</v>
      </c>
      <c r="O616" s="132">
        <v>1663</v>
      </c>
      <c r="P616" s="132">
        <v>256248.77255463845</v>
      </c>
      <c r="Q616" s="133">
        <f t="shared" si="31"/>
        <v>5055745.1078591412</v>
      </c>
      <c r="R616" s="132">
        <v>4859432.1078591412</v>
      </c>
      <c r="S616" s="132">
        <v>196313</v>
      </c>
      <c r="T616" s="133">
        <f>SUM(TableC[[#This Row],[State &amp; Local Funding]:[Federal 
Funding]])</f>
        <v>5055745.1078591412</v>
      </c>
      <c r="U616" s="121">
        <f>IFERROR(TableC[[#This Row],[State &amp; Local Funding]]/SUM(TableB[[#This Row],[K-12 Enrollment]:[Pre-K
Enrollment]]),"")</f>
        <v>16198.107026197138</v>
      </c>
      <c r="V616" s="121">
        <f>IFERROR(TableC[[#This Row],[Federal 
Funding]]/SUM(TableB[[#This Row],[K-12 Enrollment]:[Pre-K
Enrollment]]),"")</f>
        <v>654.37666666666667</v>
      </c>
      <c r="W616" s="65">
        <f>IFERROR(CentralCostperPupil*SUM(TableB[[#This Row],[K-12 Enrollment]:[Pre-K
Enrollment]]),"")</f>
        <v>2002199.8695059512</v>
      </c>
      <c r="X616" s="65">
        <f t="shared" si="32"/>
        <v>7057944.9773650924</v>
      </c>
      <c r="Y616" s="131">
        <f>IFERROR(TableC[[#This Row],[Total School Allocation w/ Central District Costs]]/SUM(TableB[[#This Row],[K-12 Enrollment]:[Pre-K
Enrollment]]),"")</f>
        <v>23526.483257883639</v>
      </c>
    </row>
    <row r="617" spans="1:25" s="3" customFormat="1" ht="15" x14ac:dyDescent="0.3">
      <c r="A617" s="156" t="str">
        <f>IF(ISBLANK(TableB[[#This Row],[BEDS Code]]),"",TableB[[#This Row],[BEDS Code]])</f>
        <v>310600010210</v>
      </c>
      <c r="B617" s="134" t="str">
        <f>IF(ISBLANK(TableB[[#This Row],[School Name]]),"",TableB[[#This Row],[School Name]])</f>
        <v>P.S./I.S. 210 - Twenty-First Century Academy for Community Leadership</v>
      </c>
      <c r="C617" s="156" t="str">
        <f>IF(ISBLANK(TableB[[#This Row],[Local School Code]]),"",TableB[[#This Row],[Local School Code]])</f>
        <v>M210</v>
      </c>
      <c r="D617" s="132">
        <v>3522534</v>
      </c>
      <c r="E617" s="132">
        <v>1057867</v>
      </c>
      <c r="F617" s="65">
        <f>IFERROR(SUM(TableC[[#This Row],[Classroom Teachers]:[All Other Salaries]])*'Part-A'!$C$92,0)</f>
        <v>2788800.0877986271</v>
      </c>
      <c r="G617" s="16">
        <v>0</v>
      </c>
      <c r="H617" s="16">
        <v>19378</v>
      </c>
      <c r="I617" s="133">
        <f t="shared" si="30"/>
        <v>7388579.0877986271</v>
      </c>
      <c r="J617" s="132">
        <v>4567498.8099419493</v>
      </c>
      <c r="K617" s="132">
        <v>204143.01524484798</v>
      </c>
      <c r="L617" s="132">
        <v>1956400.0967443457</v>
      </c>
      <c r="M617" s="132">
        <v>34023.835874141332</v>
      </c>
      <c r="N617" s="132">
        <v>488729.93007512396</v>
      </c>
      <c r="O617" s="132">
        <v>2498</v>
      </c>
      <c r="P617" s="132">
        <v>135285.39991821916</v>
      </c>
      <c r="Q617" s="133">
        <f t="shared" si="31"/>
        <v>7388579.0877986271</v>
      </c>
      <c r="R617" s="132">
        <v>7051808.0877986271</v>
      </c>
      <c r="S617" s="132">
        <v>336771</v>
      </c>
      <c r="T617" s="133">
        <f>SUM(TableC[[#This Row],[State &amp; Local Funding]:[Federal 
Funding]])</f>
        <v>7388579.0877986271</v>
      </c>
      <c r="U617" s="121">
        <f>IFERROR(TableC[[#This Row],[State &amp; Local Funding]]/SUM(TableB[[#This Row],[K-12 Enrollment]:[Pre-K
Enrollment]]),"")</f>
        <v>17585.55632867488</v>
      </c>
      <c r="V617" s="121">
        <f>IFERROR(TableC[[#This Row],[Federal 
Funding]]/SUM(TableB[[#This Row],[K-12 Enrollment]:[Pre-K
Enrollment]]),"")</f>
        <v>839.82793017456356</v>
      </c>
      <c r="W617" s="65">
        <f>IFERROR(CentralCostperPupil*SUM(TableB[[#This Row],[K-12 Enrollment]:[Pre-K
Enrollment]]),"")</f>
        <v>2676273.8255729545</v>
      </c>
      <c r="X617" s="65">
        <f t="shared" si="32"/>
        <v>10064852.913371582</v>
      </c>
      <c r="Y617" s="131">
        <f>IFERROR(TableC[[#This Row],[Total School Allocation w/ Central District Costs]]/SUM(TableB[[#This Row],[K-12 Enrollment]:[Pre-K
Enrollment]]),"")</f>
        <v>25099.383823869281</v>
      </c>
    </row>
    <row r="618" spans="1:25" s="3" customFormat="1" ht="15" x14ac:dyDescent="0.3">
      <c r="A618" s="156" t="str">
        <f>IF(ISBLANK(TableB[[#This Row],[BEDS Code]]),"",TableB[[#This Row],[BEDS Code]])</f>
        <v>310600011211</v>
      </c>
      <c r="B618" s="134" t="str">
        <f>IF(ISBLANK(TableB[[#This Row],[School Name]]),"",TableB[[#This Row],[School Name]])</f>
        <v>Inwood Early College for Health and Information Technologies</v>
      </c>
      <c r="C618" s="156" t="str">
        <f>IF(ISBLANK(TableB[[#This Row],[Local School Code]]),"",TableB[[#This Row],[Local School Code]])</f>
        <v>M211</v>
      </c>
      <c r="D618" s="132">
        <v>2735090</v>
      </c>
      <c r="E618" s="132">
        <v>1571486</v>
      </c>
      <c r="F618" s="65">
        <f>IFERROR(SUM(TableC[[#This Row],[Classroom Teachers]:[All Other Salaries]])*'Part-A'!$C$92,0)</f>
        <v>2622080.3652150673</v>
      </c>
      <c r="G618" s="16">
        <v>0</v>
      </c>
      <c r="H618" s="16">
        <v>229229</v>
      </c>
      <c r="I618" s="133">
        <f t="shared" si="30"/>
        <v>7157885.3652150668</v>
      </c>
      <c r="J618" s="132">
        <v>5104652.2259734422</v>
      </c>
      <c r="K618" s="132">
        <v>0</v>
      </c>
      <c r="L618" s="132">
        <v>1145071.9837455289</v>
      </c>
      <c r="M618" s="132">
        <v>0</v>
      </c>
      <c r="N618" s="132">
        <v>645377.70679043804</v>
      </c>
      <c r="O618" s="132">
        <v>2342</v>
      </c>
      <c r="P618" s="132">
        <v>260441.44870565736</v>
      </c>
      <c r="Q618" s="133">
        <f t="shared" si="31"/>
        <v>7157885.3652150659</v>
      </c>
      <c r="R618" s="132">
        <v>6681081.3652150659</v>
      </c>
      <c r="S618" s="132">
        <v>476804</v>
      </c>
      <c r="T618" s="133">
        <f>SUM(TableC[[#This Row],[State &amp; Local Funding]:[Federal 
Funding]])</f>
        <v>7157885.3652150659</v>
      </c>
      <c r="U618" s="121">
        <f>IFERROR(TableC[[#This Row],[State &amp; Local Funding]]/SUM(TableB[[#This Row],[K-12 Enrollment]:[Pre-K
Enrollment]]),"")</f>
        <v>16098.991241482086</v>
      </c>
      <c r="V618" s="121">
        <f>IFERROR(TableC[[#This Row],[Federal 
Funding]]/SUM(TableB[[#This Row],[K-12 Enrollment]:[Pre-K
Enrollment]]),"")</f>
        <v>1148.9253012048193</v>
      </c>
      <c r="W618" s="65">
        <f>IFERROR(CentralCostperPupil*SUM(TableB[[#This Row],[K-12 Enrollment]:[Pre-K
Enrollment]]),"")</f>
        <v>2769709.8194832322</v>
      </c>
      <c r="X618" s="65">
        <f t="shared" si="32"/>
        <v>9927595.1846982986</v>
      </c>
      <c r="Y618" s="131">
        <f>IFERROR(TableC[[#This Row],[Total School Allocation w/ Central District Costs]]/SUM(TableB[[#This Row],[K-12 Enrollment]:[Pre-K
Enrollment]]),"")</f>
        <v>23921.916107706744</v>
      </c>
    </row>
    <row r="619" spans="1:25" s="3" customFormat="1" ht="15" x14ac:dyDescent="0.3">
      <c r="A619" s="156" t="str">
        <f>IF(ISBLANK(TableB[[#This Row],[BEDS Code]]),"",TableB[[#This Row],[BEDS Code]])</f>
        <v>310200010212</v>
      </c>
      <c r="B619" s="134" t="str">
        <f>IF(ISBLANK(TableB[[#This Row],[School Name]]),"",TableB[[#This Row],[School Name]])</f>
        <v>P.S. 212 Midtown West</v>
      </c>
      <c r="C619" s="156" t="str">
        <f>IF(ISBLANK(TableB[[#This Row],[Local School Code]]),"",TableB[[#This Row],[Local School Code]])</f>
        <v>M212</v>
      </c>
      <c r="D619" s="132">
        <v>1696200</v>
      </c>
      <c r="E619" s="132">
        <v>880834</v>
      </c>
      <c r="F619" s="65">
        <f>IFERROR(SUM(TableC[[#This Row],[Classroom Teachers]:[All Other Salaries]])*'Part-A'!$C$92,0)</f>
        <v>1569040.0568552942</v>
      </c>
      <c r="G619" s="16">
        <v>0</v>
      </c>
      <c r="H619" s="16">
        <v>75427</v>
      </c>
      <c r="I619" s="133">
        <f t="shared" si="30"/>
        <v>4221501.0568552939</v>
      </c>
      <c r="J619" s="132">
        <v>2661846.1898241686</v>
      </c>
      <c r="K619" s="132">
        <v>411936.43349763635</v>
      </c>
      <c r="L619" s="132">
        <v>831172.71097826341</v>
      </c>
      <c r="M619" s="132">
        <v>45770.714833070706</v>
      </c>
      <c r="N619" s="132">
        <v>235385.1408100439</v>
      </c>
      <c r="O619" s="132">
        <v>2056</v>
      </c>
      <c r="P619" s="132">
        <v>33333.866912110912</v>
      </c>
      <c r="Q619" s="133">
        <f t="shared" si="31"/>
        <v>4221501.0568552939</v>
      </c>
      <c r="R619" s="132">
        <v>4046295.0568552939</v>
      </c>
      <c r="S619" s="132">
        <v>175206</v>
      </c>
      <c r="T619" s="133">
        <f>SUM(TableC[[#This Row],[State &amp; Local Funding]:[Federal 
Funding]])</f>
        <v>4221501.0568552939</v>
      </c>
      <c r="U619" s="121">
        <f>IFERROR(TableC[[#This Row],[State &amp; Local Funding]]/SUM(TableB[[#This Row],[K-12 Enrollment]:[Pre-K
Enrollment]]),"")</f>
        <v>11660.792671052721</v>
      </c>
      <c r="V619" s="121">
        <f>IFERROR(TableC[[#This Row],[Federal 
Funding]]/SUM(TableB[[#This Row],[K-12 Enrollment]:[Pre-K
Enrollment]]),"")</f>
        <v>504.91642651296831</v>
      </c>
      <c r="W619" s="65">
        <f>IFERROR(CentralCostperPupil*SUM(TableB[[#This Row],[K-12 Enrollment]:[Pre-K
Enrollment]]),"")</f>
        <v>2315877.8490618835</v>
      </c>
      <c r="X619" s="65">
        <f t="shared" si="32"/>
        <v>6537378.905917177</v>
      </c>
      <c r="Y619" s="131">
        <f>IFERROR(TableC[[#This Row],[Total School Allocation w/ Central District Costs]]/SUM(TableB[[#This Row],[K-12 Enrollment]:[Pre-K
Enrollment]]),"")</f>
        <v>18839.708662585523</v>
      </c>
    </row>
    <row r="620" spans="1:25" s="3" customFormat="1" ht="15" x14ac:dyDescent="0.3">
      <c r="A620" s="156" t="str">
        <f>IF(ISBLANK(TableB[[#This Row],[BEDS Code]]),"",TableB[[#This Row],[BEDS Code]])</f>
        <v>310200010217</v>
      </c>
      <c r="B620" s="134" t="str">
        <f>IF(ISBLANK(TableB[[#This Row],[School Name]]),"",TableB[[#This Row],[School Name]])</f>
        <v>P.S./I.S. 217 Roosevelt Island</v>
      </c>
      <c r="C620" s="156" t="str">
        <f>IF(ISBLANK(TableB[[#This Row],[Local School Code]]),"",TableB[[#This Row],[Local School Code]])</f>
        <v>M217</v>
      </c>
      <c r="D620" s="132">
        <v>3368139</v>
      </c>
      <c r="E620" s="132">
        <v>1752019</v>
      </c>
      <c r="F620" s="65">
        <f>IFERROR(SUM(TableC[[#This Row],[Classroom Teachers]:[All Other Salaries]])*'Part-A'!$C$92,0)</f>
        <v>3117433.8403870845</v>
      </c>
      <c r="G620" s="16">
        <v>0</v>
      </c>
      <c r="H620" s="16">
        <v>232018</v>
      </c>
      <c r="I620" s="133">
        <f t="shared" si="30"/>
        <v>8469609.8403870836</v>
      </c>
      <c r="J620" s="132">
        <v>5529310.5230340119</v>
      </c>
      <c r="K620" s="132">
        <v>420731.50520496874</v>
      </c>
      <c r="L620" s="132">
        <v>1865936.2301840293</v>
      </c>
      <c r="M620" s="132">
        <v>14507.98293810237</v>
      </c>
      <c r="N620" s="132">
        <v>474570.39714913873</v>
      </c>
      <c r="O620" s="132">
        <v>3613</v>
      </c>
      <c r="P620" s="132">
        <v>160940.20187683302</v>
      </c>
      <c r="Q620" s="133">
        <f t="shared" si="31"/>
        <v>8469609.8403870836</v>
      </c>
      <c r="R620" s="132">
        <v>8115312.8403870836</v>
      </c>
      <c r="S620" s="132">
        <v>354297</v>
      </c>
      <c r="T620" s="133">
        <f>SUM(TableC[[#This Row],[State &amp; Local Funding]:[Federal 
Funding]])</f>
        <v>8469609.8403870836</v>
      </c>
      <c r="U620" s="121">
        <f>IFERROR(TableC[[#This Row],[State &amp; Local Funding]]/SUM(TableB[[#This Row],[K-12 Enrollment]:[Pre-K
Enrollment]]),"")</f>
        <v>13152.857115700297</v>
      </c>
      <c r="V620" s="121">
        <f>IFERROR(TableC[[#This Row],[Federal 
Funding]]/SUM(TableB[[#This Row],[K-12 Enrollment]:[Pre-K
Enrollment]]),"")</f>
        <v>574.22528363047002</v>
      </c>
      <c r="W620" s="65">
        <f>IFERROR(CentralCostperPupil*SUM(TableB[[#This Row],[K-12 Enrollment]:[Pre-K
Enrollment]]),"")</f>
        <v>4117857.7316172393</v>
      </c>
      <c r="X620" s="65">
        <f t="shared" si="32"/>
        <v>12587467.572004322</v>
      </c>
      <c r="Y620" s="131">
        <f>IFERROR(TableC[[#This Row],[Total School Allocation w/ Central District Costs]]/SUM(TableB[[#This Row],[K-12 Enrollment]:[Pre-K
Enrollment]]),"")</f>
        <v>20401.081964350604</v>
      </c>
    </row>
    <row r="621" spans="1:25" s="3" customFormat="1" ht="15" x14ac:dyDescent="0.3">
      <c r="A621" s="156" t="str">
        <f>IF(ISBLANK(TableB[[#This Row],[BEDS Code]]),"",TableB[[#This Row],[BEDS Code]])</f>
        <v>310600010223</v>
      </c>
      <c r="B621" s="134" t="str">
        <f>IF(ISBLANK(TableB[[#This Row],[School Name]]),"",TableB[[#This Row],[School Name]])</f>
        <v>The Mott Hall School</v>
      </c>
      <c r="C621" s="156" t="str">
        <f>IF(ISBLANK(TableB[[#This Row],[Local School Code]]),"",TableB[[#This Row],[Local School Code]])</f>
        <v>M223</v>
      </c>
      <c r="D621" s="132">
        <v>2095345</v>
      </c>
      <c r="E621" s="132">
        <v>752067</v>
      </c>
      <c r="F621" s="65">
        <f>IFERROR(SUM(TableC[[#This Row],[Classroom Teachers]:[All Other Salaries]])*'Part-A'!$C$92,0)</f>
        <v>1733661.0562260519</v>
      </c>
      <c r="G621" s="16">
        <v>0</v>
      </c>
      <c r="H621" s="16">
        <v>69029</v>
      </c>
      <c r="I621" s="133">
        <f t="shared" si="30"/>
        <v>4650102.0562260523</v>
      </c>
      <c r="J621" s="132">
        <v>3278854.6327507691</v>
      </c>
      <c r="K621" s="132">
        <v>0</v>
      </c>
      <c r="L621" s="132">
        <v>754289.14656143798</v>
      </c>
      <c r="M621" s="132">
        <v>0</v>
      </c>
      <c r="N621" s="132">
        <v>475777.03840518789</v>
      </c>
      <c r="O621" s="132">
        <v>1819</v>
      </c>
      <c r="P621" s="132">
        <v>139362.23850865735</v>
      </c>
      <c r="Q621" s="133">
        <f t="shared" si="31"/>
        <v>4650102.0562260533</v>
      </c>
      <c r="R621" s="132">
        <v>4445502.0562260533</v>
      </c>
      <c r="S621" s="132">
        <v>204600</v>
      </c>
      <c r="T621" s="133">
        <f>SUM(TableC[[#This Row],[State &amp; Local Funding]:[Federal 
Funding]])</f>
        <v>4650102.0562260533</v>
      </c>
      <c r="U621" s="121">
        <f>IFERROR(TableC[[#This Row],[State &amp; Local Funding]]/SUM(TableB[[#This Row],[K-12 Enrollment]:[Pre-K
Enrollment]]),"")</f>
        <v>15172.36196664182</v>
      </c>
      <c r="V621" s="121">
        <f>IFERROR(TableC[[#This Row],[Federal 
Funding]]/SUM(TableB[[#This Row],[K-12 Enrollment]:[Pre-K
Enrollment]]),"")</f>
        <v>698.29351535836179</v>
      </c>
      <c r="W621" s="65">
        <f>IFERROR(CentralCostperPupil*SUM(TableB[[#This Row],[K-12 Enrollment]:[Pre-K
Enrollment]]),"")</f>
        <v>1955481.8725508123</v>
      </c>
      <c r="X621" s="65">
        <f t="shared" si="32"/>
        <v>6605583.9287768658</v>
      </c>
      <c r="Y621" s="131">
        <f>IFERROR(TableC[[#This Row],[Total School Allocation w/ Central District Costs]]/SUM(TableB[[#This Row],[K-12 Enrollment]:[Pre-K
Enrollment]]),"")</f>
        <v>22544.65504702002</v>
      </c>
    </row>
    <row r="622" spans="1:25" s="3" customFormat="1" ht="15" x14ac:dyDescent="0.3">
      <c r="A622" s="156" t="str">
        <f>IF(ISBLANK(TableB[[#This Row],[BEDS Code]]),"",TableB[[#This Row],[BEDS Code]])</f>
        <v>310400010224</v>
      </c>
      <c r="B622" s="134" t="str">
        <f>IF(ISBLANK(TableB[[#This Row],[School Name]]),"",TableB[[#This Row],[School Name]])</f>
        <v>M.S. 224 Manhattan East School for Arts &amp; Academics</v>
      </c>
      <c r="C622" s="156" t="str">
        <f>IF(ISBLANK(TableB[[#This Row],[Local School Code]]),"",TableB[[#This Row],[Local School Code]])</f>
        <v>M224</v>
      </c>
      <c r="D622" s="132">
        <v>1384105</v>
      </c>
      <c r="E622" s="132">
        <v>741752</v>
      </c>
      <c r="F622" s="65">
        <f>IFERROR(SUM(TableC[[#This Row],[Classroom Teachers]:[All Other Salaries]])*'Part-A'!$C$92,0)</f>
        <v>1294338.6808812865</v>
      </c>
      <c r="G622" s="16">
        <v>0</v>
      </c>
      <c r="H622" s="16">
        <v>62139</v>
      </c>
      <c r="I622" s="133">
        <f t="shared" si="30"/>
        <v>3482334.6808812865</v>
      </c>
      <c r="J622" s="132">
        <v>2323479.1337170312</v>
      </c>
      <c r="K622" s="132">
        <v>0</v>
      </c>
      <c r="L622" s="132">
        <v>679297.19692548481</v>
      </c>
      <c r="M622" s="132">
        <v>0</v>
      </c>
      <c r="N622" s="132">
        <v>468292.64490766678</v>
      </c>
      <c r="O622" s="132">
        <v>1072</v>
      </c>
      <c r="P622" s="132">
        <v>10193.705331103565</v>
      </c>
      <c r="Q622" s="133">
        <f t="shared" si="31"/>
        <v>3482334.680881286</v>
      </c>
      <c r="R622" s="132">
        <v>3279410.680881286</v>
      </c>
      <c r="S622" s="132">
        <v>202924</v>
      </c>
      <c r="T622" s="133">
        <f>SUM(TableC[[#This Row],[State &amp; Local Funding]:[Federal 
Funding]])</f>
        <v>3482334.680881286</v>
      </c>
      <c r="U622" s="121">
        <f>IFERROR(TableC[[#This Row],[State &amp; Local Funding]]/SUM(TableB[[#This Row],[K-12 Enrollment]:[Pre-K
Enrollment]]),"")</f>
        <v>18633.015232280035</v>
      </c>
      <c r="V622" s="121">
        <f>IFERROR(TableC[[#This Row],[Federal 
Funding]]/SUM(TableB[[#This Row],[K-12 Enrollment]:[Pre-K
Enrollment]]),"")</f>
        <v>1152.9772727272727</v>
      </c>
      <c r="W622" s="65">
        <f>IFERROR(CentralCostperPupil*SUM(TableB[[#This Row],[K-12 Enrollment]:[Pre-K
Enrollment]]),"")</f>
        <v>1174623.9234434913</v>
      </c>
      <c r="X622" s="65">
        <f t="shared" si="32"/>
        <v>4656958.6043247776</v>
      </c>
      <c r="Y622" s="131">
        <f>IFERROR(TableC[[#This Row],[Total School Allocation w/ Central District Costs]]/SUM(TableB[[#This Row],[K-12 Enrollment]:[Pre-K
Enrollment]]),"")</f>
        <v>26459.992070027147</v>
      </c>
    </row>
    <row r="623" spans="1:25" s="3" customFormat="1" ht="15" x14ac:dyDescent="0.3">
      <c r="A623" s="156" t="str">
        <f>IF(ISBLANK(TableB[[#This Row],[BEDS Code]]),"",TableB[[#This Row],[BEDS Code]])</f>
        <v>310200011225</v>
      </c>
      <c r="B623" s="134" t="str">
        <f>IF(ISBLANK(TableB[[#This Row],[School Name]]),"",TableB[[#This Row],[School Name]])</f>
        <v>Ella Baker School</v>
      </c>
      <c r="C623" s="156" t="str">
        <f>IF(ISBLANK(TableB[[#This Row],[Local School Code]]),"",TableB[[#This Row],[Local School Code]])</f>
        <v>M225</v>
      </c>
      <c r="D623" s="132">
        <v>2063797</v>
      </c>
      <c r="E623" s="132">
        <v>1229087</v>
      </c>
      <c r="F623" s="65">
        <f>IFERROR(SUM(TableC[[#This Row],[Classroom Teachers]:[All Other Salaries]])*'Part-A'!$C$92,0)</f>
        <v>2004888.9143790454</v>
      </c>
      <c r="G623" s="16">
        <v>0</v>
      </c>
      <c r="H623" s="16">
        <v>50958</v>
      </c>
      <c r="I623" s="133">
        <f t="shared" si="30"/>
        <v>5348730.9143790454</v>
      </c>
      <c r="J623" s="132">
        <v>2781356.4514599056</v>
      </c>
      <c r="K623" s="132">
        <v>611787.06661903975</v>
      </c>
      <c r="L623" s="132">
        <v>1368399.3998121247</v>
      </c>
      <c r="M623" s="132">
        <v>43699.076187074272</v>
      </c>
      <c r="N623" s="132">
        <v>448788.49564488768</v>
      </c>
      <c r="O623" s="132">
        <v>1744</v>
      </c>
      <c r="P623" s="132">
        <v>92956.424656013536</v>
      </c>
      <c r="Q623" s="133">
        <f t="shared" si="31"/>
        <v>5348730.9143790463</v>
      </c>
      <c r="R623" s="132">
        <v>5225122.9143790463</v>
      </c>
      <c r="S623" s="132">
        <v>123608</v>
      </c>
      <c r="T623" s="133">
        <f>SUM(TableC[[#This Row],[State &amp; Local Funding]:[Federal 
Funding]])</f>
        <v>5348730.9143790463</v>
      </c>
      <c r="U623" s="121">
        <f>IFERROR(TableC[[#This Row],[State &amp; Local Funding]]/SUM(TableB[[#This Row],[K-12 Enrollment]:[Pre-K
Enrollment]]),"")</f>
        <v>17244.630080458897</v>
      </c>
      <c r="V623" s="121">
        <f>IFERROR(TableC[[#This Row],[Federal 
Funding]]/SUM(TableB[[#This Row],[K-12 Enrollment]:[Pre-K
Enrollment]]),"")</f>
        <v>407.94719471947195</v>
      </c>
      <c r="W623" s="65">
        <f>IFERROR(CentralCostperPupil*SUM(TableB[[#This Row],[K-12 Enrollment]:[Pre-K
Enrollment]]),"")</f>
        <v>2022221.8682010106</v>
      </c>
      <c r="X623" s="65">
        <f t="shared" si="32"/>
        <v>7370952.7825800572</v>
      </c>
      <c r="Y623" s="131">
        <f>IFERROR(TableC[[#This Row],[Total School Allocation w/ Central District Costs]]/SUM(TableB[[#This Row],[K-12 Enrollment]:[Pre-K
Enrollment]]),"")</f>
        <v>24326.57684019821</v>
      </c>
    </row>
    <row r="624" spans="1:25" s="3" customFormat="1" ht="15" x14ac:dyDescent="0.3">
      <c r="A624" s="156" t="str">
        <f>IF(ISBLANK(TableB[[#This Row],[BEDS Code]]),"",TableB[[#This Row],[BEDS Code]])</f>
        <v>307500011226</v>
      </c>
      <c r="B624" s="134" t="str">
        <f>IF(ISBLANK(TableB[[#This Row],[School Name]]),"",TableB[[#This Row],[School Name]])</f>
        <v>P.S. M226</v>
      </c>
      <c r="C624" s="156" t="str">
        <f>IF(ISBLANK(TableB[[#This Row],[Local School Code]]),"",TableB[[#This Row],[Local School Code]])</f>
        <v>M226</v>
      </c>
      <c r="D624" s="132">
        <v>5640042</v>
      </c>
      <c r="E624" s="132">
        <v>7540996</v>
      </c>
      <c r="F624" s="65">
        <f>IFERROR(SUM(TableC[[#This Row],[Classroom Teachers]:[All Other Salaries]])*'Part-A'!$C$92,0)</f>
        <v>8025340.997802821</v>
      </c>
      <c r="G624" s="16">
        <v>0</v>
      </c>
      <c r="H624" s="16">
        <v>126795</v>
      </c>
      <c r="I624" s="133">
        <f t="shared" si="30"/>
        <v>21333173.99780282</v>
      </c>
      <c r="J624" s="132">
        <v>0</v>
      </c>
      <c r="K624" s="132">
        <v>0</v>
      </c>
      <c r="L624" s="132">
        <v>18575612.602528483</v>
      </c>
      <c r="M624" s="132">
        <v>1845635.0261676246</v>
      </c>
      <c r="N624" s="132">
        <v>911926.36910671229</v>
      </c>
      <c r="O624" s="132">
        <v>0</v>
      </c>
      <c r="P624" s="132">
        <v>0</v>
      </c>
      <c r="Q624" s="133">
        <f t="shared" si="31"/>
        <v>21333173.99780282</v>
      </c>
      <c r="R624" s="132">
        <v>21062185.99780282</v>
      </c>
      <c r="S624" s="132">
        <v>270988</v>
      </c>
      <c r="T624" s="133">
        <f>SUM(TableC[[#This Row],[State &amp; Local Funding]:[Federal 
Funding]])</f>
        <v>21333173.99780282</v>
      </c>
      <c r="U624" s="121">
        <f>IFERROR(TableC[[#This Row],[State &amp; Local Funding]]/SUM(TableB[[#This Row],[K-12 Enrollment]:[Pre-K
Enrollment]]),"")</f>
        <v>78008.096288158587</v>
      </c>
      <c r="V624" s="121">
        <f>IFERROR(TableC[[#This Row],[Federal 
Funding]]/SUM(TableB[[#This Row],[K-12 Enrollment]:[Pre-K
Enrollment]]),"")</f>
        <v>1003.6592592592592</v>
      </c>
      <c r="W624" s="65">
        <f>IFERROR(CentralCostperPupil*SUM(TableB[[#This Row],[K-12 Enrollment]:[Pre-K
Enrollment]]),"")</f>
        <v>1801979.882555356</v>
      </c>
      <c r="X624" s="65">
        <f t="shared" si="32"/>
        <v>23135153.880358174</v>
      </c>
      <c r="Y624" s="131">
        <f>IFERROR(TableC[[#This Row],[Total School Allocation w/ Central District Costs]]/SUM(TableB[[#This Row],[K-12 Enrollment]:[Pre-K
Enrollment]]),"")</f>
        <v>85685.755112437677</v>
      </c>
    </row>
    <row r="625" spans="1:25" s="3" customFormat="1" ht="15" x14ac:dyDescent="0.3">
      <c r="A625" s="156" t="str">
        <f>IF(ISBLANK(TableB[[#This Row],[BEDS Code]]),"",TableB[[#This Row],[BEDS Code]])</f>
        <v>310200010234</v>
      </c>
      <c r="B625" s="134" t="str">
        <f>IF(ISBLANK(TableB[[#This Row],[School Name]]),"",TableB[[#This Row],[School Name]])</f>
        <v>P.S. 234 Independence School</v>
      </c>
      <c r="C625" s="156" t="str">
        <f>IF(ISBLANK(TableB[[#This Row],[Local School Code]]),"",TableB[[#This Row],[Local School Code]])</f>
        <v>M234</v>
      </c>
      <c r="D625" s="132">
        <v>3501933</v>
      </c>
      <c r="E625" s="132">
        <v>1376156</v>
      </c>
      <c r="F625" s="65">
        <f>IFERROR(SUM(TableC[[#This Row],[Classroom Teachers]:[All Other Salaries]])*'Part-A'!$C$92,0)</f>
        <v>2970048.9174396554</v>
      </c>
      <c r="G625" s="16">
        <v>0</v>
      </c>
      <c r="H625" s="16">
        <v>102135</v>
      </c>
      <c r="I625" s="133">
        <f t="shared" si="30"/>
        <v>7950272.9174396554</v>
      </c>
      <c r="J625" s="132">
        <v>5052859.8052842598</v>
      </c>
      <c r="K625" s="132">
        <v>0</v>
      </c>
      <c r="L625" s="132">
        <v>2404445.0715390774</v>
      </c>
      <c r="M625" s="132">
        <v>0</v>
      </c>
      <c r="N625" s="132">
        <v>488968.04061631765</v>
      </c>
      <c r="O625" s="132">
        <v>4000</v>
      </c>
      <c r="P625" s="132">
        <v>0</v>
      </c>
      <c r="Q625" s="133">
        <f t="shared" si="31"/>
        <v>7950272.9174396554</v>
      </c>
      <c r="R625" s="132">
        <v>7710461.9174396554</v>
      </c>
      <c r="S625" s="132">
        <v>239811</v>
      </c>
      <c r="T625" s="133">
        <f>SUM(TableC[[#This Row],[State &amp; Local Funding]:[Federal 
Funding]])</f>
        <v>7950272.9174396554</v>
      </c>
      <c r="U625" s="121">
        <f>IFERROR(TableC[[#This Row],[State &amp; Local Funding]]/SUM(TableB[[#This Row],[K-12 Enrollment]:[Pre-K
Enrollment]]),"")</f>
        <v>12496.696786774159</v>
      </c>
      <c r="V625" s="121">
        <f>IFERROR(TableC[[#This Row],[Federal 
Funding]]/SUM(TableB[[#This Row],[K-12 Enrollment]:[Pre-K
Enrollment]]),"")</f>
        <v>388.67260940032418</v>
      </c>
      <c r="W625" s="65">
        <f>IFERROR(CentralCostperPupil*SUM(TableB[[#This Row],[K-12 Enrollment]:[Pre-K
Enrollment]]),"")</f>
        <v>4117857.7316172393</v>
      </c>
      <c r="X625" s="65">
        <f t="shared" si="32"/>
        <v>12068130.649056895</v>
      </c>
      <c r="Y625" s="131">
        <f>IFERROR(TableC[[#This Row],[Total School Allocation w/ Central District Costs]]/SUM(TableB[[#This Row],[K-12 Enrollment]:[Pre-K
Enrollment]]),"")</f>
        <v>19559.368961194319</v>
      </c>
    </row>
    <row r="626" spans="1:25" s="3" customFormat="1" ht="15" x14ac:dyDescent="0.3">
      <c r="A626" s="156" t="str">
        <f>IF(ISBLANK(TableB[[#This Row],[BEDS Code]]),"",TableB[[#This Row],[BEDS Code]])</f>
        <v>310300010241</v>
      </c>
      <c r="B626" s="134" t="str">
        <f>IF(ISBLANK(TableB[[#This Row],[School Name]]),"",TableB[[#This Row],[School Name]])</f>
        <v>STEM Institute of Manhattan</v>
      </c>
      <c r="C626" s="156" t="str">
        <f>IF(ISBLANK(TableB[[#This Row],[Local School Code]]),"",TableB[[#This Row],[Local School Code]])</f>
        <v>M241</v>
      </c>
      <c r="D626" s="132">
        <v>1392038</v>
      </c>
      <c r="E626" s="132">
        <v>991644</v>
      </c>
      <c r="F626" s="65">
        <f>IFERROR(SUM(TableC[[#This Row],[Classroom Teachers]:[All Other Salaries]])*'Part-A'!$C$92,0)</f>
        <v>1451316.7233357967</v>
      </c>
      <c r="G626" s="16">
        <v>0</v>
      </c>
      <c r="H626" s="16">
        <v>12323</v>
      </c>
      <c r="I626" s="133">
        <f t="shared" si="30"/>
        <v>3847321.723335797</v>
      </c>
      <c r="J626" s="132">
        <v>1891917.7334270594</v>
      </c>
      <c r="K626" s="132">
        <v>0</v>
      </c>
      <c r="L626" s="132">
        <v>1609796.1882453063</v>
      </c>
      <c r="M626" s="132">
        <v>0</v>
      </c>
      <c r="N626" s="132">
        <v>246159.64279905913</v>
      </c>
      <c r="O626" s="132">
        <v>835</v>
      </c>
      <c r="P626" s="132">
        <v>98613.158864372148</v>
      </c>
      <c r="Q626" s="133">
        <f t="shared" si="31"/>
        <v>3847321.7233357965</v>
      </c>
      <c r="R626" s="132">
        <v>3604290.7233357965</v>
      </c>
      <c r="S626" s="132">
        <v>243031</v>
      </c>
      <c r="T626" s="133">
        <f>SUM(TableC[[#This Row],[State &amp; Local Funding]:[Federal 
Funding]])</f>
        <v>3847321.7233357965</v>
      </c>
      <c r="U626" s="121">
        <f>IFERROR(TableC[[#This Row],[State &amp; Local Funding]]/SUM(TableB[[#This Row],[K-12 Enrollment]:[Pre-K
Enrollment]]),"")</f>
        <v>25029.796689831921</v>
      </c>
      <c r="V626" s="121">
        <f>IFERROR(TableC[[#This Row],[Federal 
Funding]]/SUM(TableB[[#This Row],[K-12 Enrollment]:[Pre-K
Enrollment]]),"")</f>
        <v>1687.7152777777778</v>
      </c>
      <c r="W626" s="65">
        <f>IFERROR(CentralCostperPupil*SUM(TableB[[#This Row],[K-12 Enrollment]:[Pre-K
Enrollment]]),"")</f>
        <v>961055.93736285658</v>
      </c>
      <c r="X626" s="65">
        <f t="shared" si="32"/>
        <v>4808377.6606986532</v>
      </c>
      <c r="Y626" s="131">
        <f>IFERROR(TableC[[#This Row],[Total School Allocation w/ Central District Costs]]/SUM(TableB[[#This Row],[K-12 Enrollment]:[Pre-K
Enrollment]]),"")</f>
        <v>33391.511532629534</v>
      </c>
    </row>
    <row r="627" spans="1:25" s="3" customFormat="1" ht="15" x14ac:dyDescent="0.3">
      <c r="A627" s="156" t="str">
        <f>IF(ISBLANK(TableB[[#This Row],[BEDS Code]]),"",TableB[[#This Row],[BEDS Code]])</f>
        <v>310300010242</v>
      </c>
      <c r="B627" s="134" t="str">
        <f>IF(ISBLANK(TableB[[#This Row],[School Name]]),"",TableB[[#This Row],[School Name]])</f>
        <v>P.S. 242 - The Young Diplomats Magnet Academy</v>
      </c>
      <c r="C627" s="156" t="str">
        <f>IF(ISBLANK(TableB[[#This Row],[Local School Code]]),"",TableB[[#This Row],[Local School Code]])</f>
        <v>M242</v>
      </c>
      <c r="D627" s="132">
        <v>1615495</v>
      </c>
      <c r="E627" s="132">
        <v>812393</v>
      </c>
      <c r="F627" s="65">
        <f>IFERROR(SUM(TableC[[#This Row],[Classroom Teachers]:[All Other Salaries]])*'Part-A'!$C$92,0)</f>
        <v>1478231.7678223441</v>
      </c>
      <c r="G627" s="16">
        <v>0</v>
      </c>
      <c r="H627" s="16">
        <v>12067</v>
      </c>
      <c r="I627" s="133">
        <f t="shared" si="30"/>
        <v>3918186.7678223439</v>
      </c>
      <c r="J627" s="132">
        <v>1927283.2075836996</v>
      </c>
      <c r="K627" s="132">
        <v>229867.57255988297</v>
      </c>
      <c r="L627" s="132">
        <v>1392579.042613843</v>
      </c>
      <c r="M627" s="132">
        <v>17682.120966144841</v>
      </c>
      <c r="N627" s="132">
        <v>263145.93397421564</v>
      </c>
      <c r="O627" s="132">
        <v>947</v>
      </c>
      <c r="P627" s="132">
        <v>86681.890124557744</v>
      </c>
      <c r="Q627" s="133">
        <f t="shared" si="31"/>
        <v>3918186.7678223439</v>
      </c>
      <c r="R627" s="132">
        <v>3692223.7678223439</v>
      </c>
      <c r="S627" s="132">
        <v>225963</v>
      </c>
      <c r="T627" s="133">
        <f>SUM(TableC[[#This Row],[State &amp; Local Funding]:[Federal 
Funding]])</f>
        <v>3918186.7678223439</v>
      </c>
      <c r="U627" s="121">
        <f>IFERROR(TableC[[#This Row],[State &amp; Local Funding]]/SUM(TableB[[#This Row],[K-12 Enrollment]:[Pre-K
Enrollment]]),"")</f>
        <v>26562.760919585209</v>
      </c>
      <c r="V627" s="121">
        <f>IFERROR(TableC[[#This Row],[Federal 
Funding]]/SUM(TableB[[#This Row],[K-12 Enrollment]:[Pre-K
Enrollment]]),"")</f>
        <v>1625.6330935251799</v>
      </c>
      <c r="W627" s="65">
        <f>IFERROR(CentralCostperPupil*SUM(TableB[[#This Row],[K-12 Enrollment]:[Pre-K
Enrollment]]),"")</f>
        <v>927685.93953775731</v>
      </c>
      <c r="X627" s="65">
        <f t="shared" si="32"/>
        <v>4845872.7073601009</v>
      </c>
      <c r="Y627" s="131">
        <f>IFERROR(TableC[[#This Row],[Total School Allocation w/ Central District Costs]]/SUM(TableB[[#This Row],[K-12 Enrollment]:[Pre-K
Enrollment]]),"")</f>
        <v>34862.393578130221</v>
      </c>
    </row>
    <row r="628" spans="1:25" s="3" customFormat="1" ht="15" x14ac:dyDescent="0.3">
      <c r="A628" s="156" t="str">
        <f>IF(ISBLANK(TableB[[#This Row],[BEDS Code]]),"",TableB[[#This Row],[BEDS Code]])</f>
        <v>310300010243</v>
      </c>
      <c r="B628" s="134" t="str">
        <f>IF(ISBLANK(TableB[[#This Row],[School Name]]),"",TableB[[#This Row],[School Name]])</f>
        <v>M.S. 243 Center School</v>
      </c>
      <c r="C628" s="156" t="str">
        <f>IF(ISBLANK(TableB[[#This Row],[Local School Code]]),"",TableB[[#This Row],[Local School Code]])</f>
        <v>M243</v>
      </c>
      <c r="D628" s="132">
        <v>1430993</v>
      </c>
      <c r="E628" s="132">
        <v>435000</v>
      </c>
      <c r="F628" s="65">
        <f>IFERROR(SUM(TableC[[#This Row],[Classroom Teachers]:[All Other Salaries]])*'Part-A'!$C$92,0)</f>
        <v>1136119.1830653306</v>
      </c>
      <c r="G628" s="16">
        <v>0</v>
      </c>
      <c r="H628" s="16">
        <v>23550</v>
      </c>
      <c r="I628" s="133">
        <f t="shared" si="30"/>
        <v>3025662.1830653306</v>
      </c>
      <c r="J628" s="132">
        <v>2533375.1326247132</v>
      </c>
      <c r="K628" s="132">
        <v>0</v>
      </c>
      <c r="L628" s="132">
        <v>182543.90692513774</v>
      </c>
      <c r="M628" s="132">
        <v>0</v>
      </c>
      <c r="N628" s="132">
        <v>280806.33539775159</v>
      </c>
      <c r="O628" s="132">
        <v>1464</v>
      </c>
      <c r="P628" s="132">
        <v>27472.808117727978</v>
      </c>
      <c r="Q628" s="133">
        <f t="shared" si="31"/>
        <v>3025662.1830653301</v>
      </c>
      <c r="R628" s="132">
        <v>3022463.1830653301</v>
      </c>
      <c r="S628" s="132">
        <v>3199</v>
      </c>
      <c r="T628" s="133">
        <f>SUM(TableC[[#This Row],[State &amp; Local Funding]:[Federal 
Funding]])</f>
        <v>3025662.1830653301</v>
      </c>
      <c r="U628" s="121">
        <f>IFERROR(TableC[[#This Row],[State &amp; Local Funding]]/SUM(TableB[[#This Row],[K-12 Enrollment]:[Pre-K
Enrollment]]),"")</f>
        <v>12971.944991696695</v>
      </c>
      <c r="V628" s="121">
        <f>IFERROR(TableC[[#This Row],[Federal 
Funding]]/SUM(TableB[[#This Row],[K-12 Enrollment]:[Pre-K
Enrollment]]),"")</f>
        <v>13.729613733905579</v>
      </c>
      <c r="W628" s="65">
        <f>IFERROR(CentralCostperPupil*SUM(TableB[[#This Row],[K-12 Enrollment]:[Pre-K
Enrollment]]),"")</f>
        <v>1555041.898649622</v>
      </c>
      <c r="X628" s="65">
        <f t="shared" si="32"/>
        <v>4580704.0817149524</v>
      </c>
      <c r="Y628" s="131">
        <f>IFERROR(TableC[[#This Row],[Total School Allocation w/ Central District Costs]]/SUM(TableB[[#This Row],[K-12 Enrollment]:[Pre-K
Enrollment]]),"")</f>
        <v>19659.674170450438</v>
      </c>
    </row>
    <row r="629" spans="1:25" s="3" customFormat="1" ht="15" x14ac:dyDescent="0.3">
      <c r="A629" s="156" t="str">
        <f>IF(ISBLANK(TableB[[#This Row],[BEDS Code]]),"",TableB[[#This Row],[BEDS Code]])</f>
        <v>310300010245</v>
      </c>
      <c r="B629" s="134" t="str">
        <f>IF(ISBLANK(TableB[[#This Row],[School Name]]),"",TableB[[#This Row],[School Name]])</f>
        <v>M.S. M245 The Computer School</v>
      </c>
      <c r="C629" s="156" t="str">
        <f>IF(ISBLANK(TableB[[#This Row],[Local School Code]]),"",TableB[[#This Row],[Local School Code]])</f>
        <v>M245</v>
      </c>
      <c r="D629" s="132">
        <v>2287492</v>
      </c>
      <c r="E629" s="132">
        <v>1034685</v>
      </c>
      <c r="F629" s="65">
        <f>IFERROR(SUM(TableC[[#This Row],[Classroom Teachers]:[All Other Salaries]])*'Part-A'!$C$92,0)</f>
        <v>2022724.1041303107</v>
      </c>
      <c r="G629" s="16">
        <v>0</v>
      </c>
      <c r="H629" s="16">
        <v>84666</v>
      </c>
      <c r="I629" s="133">
        <f t="shared" si="30"/>
        <v>5429567.1041303109</v>
      </c>
      <c r="J629" s="132">
        <v>3669598.8969846484</v>
      </c>
      <c r="K629" s="132">
        <v>0</v>
      </c>
      <c r="L629" s="132">
        <v>1157291.237531787</v>
      </c>
      <c r="M629" s="132">
        <v>0</v>
      </c>
      <c r="N629" s="132">
        <v>464897.96084064839</v>
      </c>
      <c r="O629" s="132">
        <v>2492</v>
      </c>
      <c r="P629" s="132">
        <v>135287.00877322722</v>
      </c>
      <c r="Q629" s="133">
        <f t="shared" si="31"/>
        <v>5429567.1041303109</v>
      </c>
      <c r="R629" s="132">
        <v>5271862.1041303109</v>
      </c>
      <c r="S629" s="132">
        <v>157705</v>
      </c>
      <c r="T629" s="133">
        <f>SUM(TableC[[#This Row],[State &amp; Local Funding]:[Federal 
Funding]])</f>
        <v>5429567.1041303109</v>
      </c>
      <c r="U629" s="121">
        <f>IFERROR(TableC[[#This Row],[State &amp; Local Funding]]/SUM(TableB[[#This Row],[K-12 Enrollment]:[Pre-K
Enrollment]]),"")</f>
        <v>13179.655260325777</v>
      </c>
      <c r="V629" s="121">
        <f>IFERROR(TableC[[#This Row],[Federal 
Funding]]/SUM(TableB[[#This Row],[K-12 Enrollment]:[Pre-K
Enrollment]]),"")</f>
        <v>394.26249999999999</v>
      </c>
      <c r="W629" s="65">
        <f>IFERROR(CentralCostperPupil*SUM(TableB[[#This Row],[K-12 Enrollment]:[Pre-K
Enrollment]]),"")</f>
        <v>2669599.8260079348</v>
      </c>
      <c r="X629" s="65">
        <f t="shared" si="32"/>
        <v>8099166.9301382452</v>
      </c>
      <c r="Y629" s="131">
        <f>IFERROR(TableC[[#This Row],[Total School Allocation w/ Central District Costs]]/SUM(TableB[[#This Row],[K-12 Enrollment]:[Pre-K
Enrollment]]),"")</f>
        <v>20247.917325345614</v>
      </c>
    </row>
    <row r="630" spans="1:25" s="3" customFormat="1" ht="15" x14ac:dyDescent="0.3">
      <c r="A630" s="156" t="str">
        <f>IF(ISBLANK(TableB[[#This Row],[BEDS Code]]),"",TableB[[#This Row],[BEDS Code]])</f>
        <v>310300010247</v>
      </c>
      <c r="B630" s="134" t="str">
        <f>IF(ISBLANK(TableB[[#This Row],[School Name]]),"",TableB[[#This Row],[School Name]])</f>
        <v>M.S. M247 Dual Language Middle School</v>
      </c>
      <c r="C630" s="156" t="str">
        <f>IF(ISBLANK(TableB[[#This Row],[Local School Code]]),"",TableB[[#This Row],[Local School Code]])</f>
        <v>M247</v>
      </c>
      <c r="D630" s="132">
        <v>1636401</v>
      </c>
      <c r="E630" s="132">
        <v>431682</v>
      </c>
      <c r="F630" s="65">
        <f>IFERROR(SUM(TableC[[#This Row],[Classroom Teachers]:[All Other Salaries]])*'Part-A'!$C$92,0)</f>
        <v>1259162.6916453051</v>
      </c>
      <c r="G630" s="16">
        <v>0</v>
      </c>
      <c r="H630" s="16">
        <v>30031</v>
      </c>
      <c r="I630" s="133">
        <f t="shared" si="30"/>
        <v>3357276.6916453051</v>
      </c>
      <c r="J630" s="132">
        <v>2387085.6302126837</v>
      </c>
      <c r="K630" s="132">
        <v>0</v>
      </c>
      <c r="L630" s="132">
        <v>624726.44390690816</v>
      </c>
      <c r="M630" s="132">
        <v>0</v>
      </c>
      <c r="N630" s="132">
        <v>242126.24329383872</v>
      </c>
      <c r="O630" s="132">
        <v>1234</v>
      </c>
      <c r="P630" s="132">
        <v>102104.37423187448</v>
      </c>
      <c r="Q630" s="133">
        <f t="shared" si="31"/>
        <v>3357276.6916453051</v>
      </c>
      <c r="R630" s="132">
        <v>3204150.6916453051</v>
      </c>
      <c r="S630" s="132">
        <v>153126</v>
      </c>
      <c r="T630" s="133">
        <f>SUM(TableC[[#This Row],[State &amp; Local Funding]:[Federal 
Funding]])</f>
        <v>3357276.6916453051</v>
      </c>
      <c r="U630" s="121">
        <f>IFERROR(TableC[[#This Row],[State &amp; Local Funding]]/SUM(TableB[[#This Row],[K-12 Enrollment]:[Pre-K
Enrollment]]),"")</f>
        <v>16601.817055157022</v>
      </c>
      <c r="V630" s="121">
        <f>IFERROR(TableC[[#This Row],[Federal 
Funding]]/SUM(TableB[[#This Row],[K-12 Enrollment]:[Pre-K
Enrollment]]),"")</f>
        <v>793.3989637305699</v>
      </c>
      <c r="W630" s="65">
        <f>IFERROR(CentralCostperPupil*SUM(TableB[[#This Row],[K-12 Enrollment]:[Pre-K
Enrollment]]),"")</f>
        <v>1288081.9160488285</v>
      </c>
      <c r="X630" s="65">
        <f t="shared" si="32"/>
        <v>4645358.6076941341</v>
      </c>
      <c r="Y630" s="131">
        <f>IFERROR(TableC[[#This Row],[Total School Allocation w/ Central District Costs]]/SUM(TableB[[#This Row],[K-12 Enrollment]:[Pre-K
Enrollment]]),"")</f>
        <v>24069.215583907429</v>
      </c>
    </row>
    <row r="631" spans="1:25" s="3" customFormat="1" ht="15" x14ac:dyDescent="0.3">
      <c r="A631" s="156" t="str">
        <f>IF(ISBLANK(TableB[[#This Row],[BEDS Code]]),"",TableB[[#This Row],[BEDS Code]])</f>
        <v>310300010250</v>
      </c>
      <c r="B631" s="134" t="str">
        <f>IF(ISBLANK(TableB[[#This Row],[School Name]]),"",TableB[[#This Row],[School Name]])</f>
        <v>M.S. 250 West Side Collaborative Middle School</v>
      </c>
      <c r="C631" s="156" t="str">
        <f>IF(ISBLANK(TableB[[#This Row],[Local School Code]]),"",TableB[[#This Row],[Local School Code]])</f>
        <v>M250</v>
      </c>
      <c r="D631" s="132">
        <v>1448337</v>
      </c>
      <c r="E631" s="132">
        <v>614713</v>
      </c>
      <c r="F631" s="65">
        <f>IFERROR(SUM(TableC[[#This Row],[Classroom Teachers]:[All Other Salaries]])*'Part-A'!$C$92,0)</f>
        <v>1256098.324389711</v>
      </c>
      <c r="G631" s="16">
        <v>0</v>
      </c>
      <c r="H631" s="16">
        <v>32763</v>
      </c>
      <c r="I631" s="133">
        <f t="shared" si="30"/>
        <v>3351911.324389711</v>
      </c>
      <c r="J631" s="132">
        <v>2375086.4630682063</v>
      </c>
      <c r="K631" s="132">
        <v>0</v>
      </c>
      <c r="L631" s="132">
        <v>714877.02542885521</v>
      </c>
      <c r="M631" s="132">
        <v>0</v>
      </c>
      <c r="N631" s="132">
        <v>246117.81256884945</v>
      </c>
      <c r="O631" s="132">
        <v>1109</v>
      </c>
      <c r="P631" s="132">
        <v>14721.023323800129</v>
      </c>
      <c r="Q631" s="133">
        <f t="shared" si="31"/>
        <v>3351911.324389711</v>
      </c>
      <c r="R631" s="132">
        <v>3211342.324389711</v>
      </c>
      <c r="S631" s="132">
        <v>140569</v>
      </c>
      <c r="T631" s="133">
        <f>SUM(TableC[[#This Row],[State &amp; Local Funding]:[Federal 
Funding]])</f>
        <v>3351911.324389711</v>
      </c>
      <c r="U631" s="121">
        <f>IFERROR(TableC[[#This Row],[State &amp; Local Funding]]/SUM(TableB[[#This Row],[K-12 Enrollment]:[Pre-K
Enrollment]]),"")</f>
        <v>19462.680753877037</v>
      </c>
      <c r="V631" s="121">
        <f>IFERROR(TableC[[#This Row],[Federal 
Funding]]/SUM(TableB[[#This Row],[K-12 Enrollment]:[Pre-K
Enrollment]]),"")</f>
        <v>851.93333333333328</v>
      </c>
      <c r="W631" s="65">
        <f>IFERROR(CentralCostperPupil*SUM(TableB[[#This Row],[K-12 Enrollment]:[Pre-K
Enrollment]]),"")</f>
        <v>1101209.9282282731</v>
      </c>
      <c r="X631" s="65">
        <f t="shared" si="32"/>
        <v>4453121.2526179841</v>
      </c>
      <c r="Y631" s="131">
        <f>IFERROR(TableC[[#This Row],[Total School Allocation w/ Central District Costs]]/SUM(TableB[[#This Row],[K-12 Enrollment]:[Pre-K
Enrollment]]),"")</f>
        <v>26988.613652230208</v>
      </c>
    </row>
    <row r="632" spans="1:25" s="3" customFormat="1" ht="15" x14ac:dyDescent="0.3">
      <c r="A632" s="156" t="str">
        <f>IF(ISBLANK(TableB[[#This Row],[BEDS Code]]),"",TableB[[#This Row],[BEDS Code]])</f>
        <v>310200010255</v>
      </c>
      <c r="B632" s="134" t="str">
        <f>IF(ISBLANK(TableB[[#This Row],[School Name]]),"",TableB[[#This Row],[School Name]])</f>
        <v>M.S. 255 Salk School of Science</v>
      </c>
      <c r="C632" s="156" t="str">
        <f>IF(ISBLANK(TableB[[#This Row],[Local School Code]]),"",TableB[[#This Row],[Local School Code]])</f>
        <v>M255</v>
      </c>
      <c r="D632" s="132">
        <v>2023824</v>
      </c>
      <c r="E632" s="132">
        <v>863609</v>
      </c>
      <c r="F632" s="65">
        <f>IFERROR(SUM(TableC[[#This Row],[Classroom Teachers]:[All Other Salaries]])*'Part-A'!$C$92,0)</f>
        <v>1758028.0425038447</v>
      </c>
      <c r="G632" s="16">
        <v>0</v>
      </c>
      <c r="H632" s="16">
        <v>58613</v>
      </c>
      <c r="I632" s="133">
        <f t="shared" si="30"/>
        <v>4704074.0425038449</v>
      </c>
      <c r="J632" s="132">
        <v>2792677.3061185973</v>
      </c>
      <c r="K632" s="132">
        <v>0</v>
      </c>
      <c r="L632" s="132">
        <v>1326935.3450022549</v>
      </c>
      <c r="M632" s="132">
        <v>0</v>
      </c>
      <c r="N632" s="132">
        <v>483388.53144834621</v>
      </c>
      <c r="O632" s="132">
        <v>2405</v>
      </c>
      <c r="P632" s="132">
        <v>98667.859934646374</v>
      </c>
      <c r="Q632" s="133">
        <f t="shared" si="31"/>
        <v>4704074.0425038449</v>
      </c>
      <c r="R632" s="132">
        <v>4639974.0425038449</v>
      </c>
      <c r="S632" s="132">
        <v>64100</v>
      </c>
      <c r="T632" s="133">
        <f>SUM(TableC[[#This Row],[State &amp; Local Funding]:[Federal 
Funding]])</f>
        <v>4704074.0425038449</v>
      </c>
      <c r="U632" s="121">
        <f>IFERROR(TableC[[#This Row],[State &amp; Local Funding]]/SUM(TableB[[#This Row],[K-12 Enrollment]:[Pre-K
Enrollment]]),"")</f>
        <v>12146.528907078127</v>
      </c>
      <c r="V632" s="121">
        <f>IFERROR(TableC[[#This Row],[Federal 
Funding]]/SUM(TableB[[#This Row],[K-12 Enrollment]:[Pre-K
Enrollment]]),"")</f>
        <v>167.80104712041884</v>
      </c>
      <c r="W632" s="65">
        <f>IFERROR(CentralCostperPupil*SUM(TableB[[#This Row],[K-12 Enrollment]:[Pre-K
Enrollment]]),"")</f>
        <v>2549467.8338375776</v>
      </c>
      <c r="X632" s="65">
        <f t="shared" si="32"/>
        <v>7253541.876341423</v>
      </c>
      <c r="Y632" s="131">
        <f>IFERROR(TableC[[#This Row],[Total School Allocation w/ Central District Costs]]/SUM(TableB[[#This Row],[K-12 Enrollment]:[Pre-K
Enrollment]]),"")</f>
        <v>18988.329519218383</v>
      </c>
    </row>
    <row r="633" spans="1:25" s="3" customFormat="1" ht="15" x14ac:dyDescent="0.3">
      <c r="A633" s="156" t="str">
        <f>IF(ISBLANK(TableB[[#This Row],[BEDS Code]]),"",TableB[[#This Row],[BEDS Code]])</f>
        <v>310300010256</v>
      </c>
      <c r="B633" s="134" t="str">
        <f>IF(ISBLANK(TableB[[#This Row],[School Name]]),"",TableB[[#This Row],[School Name]])</f>
        <v>Lafayette Academy</v>
      </c>
      <c r="C633" s="156" t="str">
        <f>IF(ISBLANK(TableB[[#This Row],[Local School Code]]),"",TableB[[#This Row],[Local School Code]])</f>
        <v>M256</v>
      </c>
      <c r="D633" s="132">
        <v>1383850</v>
      </c>
      <c r="E633" s="132">
        <v>601080</v>
      </c>
      <c r="F633" s="65">
        <f>IFERROR(SUM(TableC[[#This Row],[Classroom Teachers]:[All Other Salaries]])*'Part-A'!$C$92,0)</f>
        <v>1208534.5711596273</v>
      </c>
      <c r="G633" s="16">
        <v>0</v>
      </c>
      <c r="H633" s="16">
        <v>14316</v>
      </c>
      <c r="I633" s="133">
        <f t="shared" si="30"/>
        <v>3207780.5711596273</v>
      </c>
      <c r="J633" s="132">
        <v>1836874.4765211823</v>
      </c>
      <c r="K633" s="132">
        <v>0</v>
      </c>
      <c r="L633" s="132">
        <v>823942.91528062953</v>
      </c>
      <c r="M633" s="132">
        <v>0</v>
      </c>
      <c r="N633" s="132">
        <v>246117.81256884945</v>
      </c>
      <c r="O633" s="132">
        <v>847</v>
      </c>
      <c r="P633" s="132">
        <v>299998.366788966</v>
      </c>
      <c r="Q633" s="133">
        <f t="shared" si="31"/>
        <v>3207780.5711596273</v>
      </c>
      <c r="R633" s="132">
        <v>3078927.5711596273</v>
      </c>
      <c r="S633" s="132">
        <v>128853</v>
      </c>
      <c r="T633" s="133">
        <f>SUM(TableC[[#This Row],[State &amp; Local Funding]:[Federal 
Funding]])</f>
        <v>3207780.5711596273</v>
      </c>
      <c r="U633" s="121">
        <f>IFERROR(TableC[[#This Row],[State &amp; Local Funding]]/SUM(TableB[[#This Row],[K-12 Enrollment]:[Pre-K
Enrollment]]),"")</f>
        <v>22806.870897478722</v>
      </c>
      <c r="V633" s="121">
        <f>IFERROR(TableC[[#This Row],[Federal 
Funding]]/SUM(TableB[[#This Row],[K-12 Enrollment]:[Pre-K
Enrollment]]),"")</f>
        <v>954.4666666666667</v>
      </c>
      <c r="W633" s="65">
        <f>IFERROR(CentralCostperPupil*SUM(TableB[[#This Row],[K-12 Enrollment]:[Pre-K
Enrollment]]),"")</f>
        <v>900989.94127767801</v>
      </c>
      <c r="X633" s="65">
        <f t="shared" si="32"/>
        <v>4108770.5124373054</v>
      </c>
      <c r="Y633" s="131">
        <f>IFERROR(TableC[[#This Row],[Total School Allocation w/ Central District Costs]]/SUM(TableB[[#This Row],[K-12 Enrollment]:[Pre-K
Enrollment]]),"")</f>
        <v>30435.337129165226</v>
      </c>
    </row>
    <row r="634" spans="1:25" s="3" customFormat="1" ht="15" x14ac:dyDescent="0.3">
      <c r="A634" s="156" t="str">
        <f>IF(ISBLANK(TableB[[#This Row],[BEDS Code]]),"",TableB[[#This Row],[BEDS Code]])</f>
        <v>310300010258</v>
      </c>
      <c r="B634" s="134" t="str">
        <f>IF(ISBLANK(TableB[[#This Row],[School Name]]),"",TableB[[#This Row],[School Name]])</f>
        <v>Community Action School - MS 258</v>
      </c>
      <c r="C634" s="156" t="str">
        <f>IF(ISBLANK(TableB[[#This Row],[Local School Code]]),"",TableB[[#This Row],[Local School Code]])</f>
        <v>M258</v>
      </c>
      <c r="D634" s="132">
        <v>1768689</v>
      </c>
      <c r="E634" s="132">
        <v>899441</v>
      </c>
      <c r="F634" s="65">
        <f>IFERROR(SUM(TableC[[#This Row],[Classroom Teachers]:[All Other Salaries]])*'Part-A'!$C$92,0)</f>
        <v>1624504.3126700372</v>
      </c>
      <c r="G634" s="16">
        <v>0</v>
      </c>
      <c r="H634" s="16">
        <v>19745</v>
      </c>
      <c r="I634" s="133">
        <f t="shared" si="30"/>
        <v>4312379.3126700372</v>
      </c>
      <c r="J634" s="132">
        <v>2464187.2577665569</v>
      </c>
      <c r="K634" s="132">
        <v>0</v>
      </c>
      <c r="L634" s="132">
        <v>1290475.4728094726</v>
      </c>
      <c r="M634" s="132">
        <v>0</v>
      </c>
      <c r="N634" s="132">
        <v>445713.97372447432</v>
      </c>
      <c r="O634" s="132">
        <v>1389</v>
      </c>
      <c r="P634" s="132">
        <v>110613.60836953337</v>
      </c>
      <c r="Q634" s="133">
        <f t="shared" si="31"/>
        <v>4312379.3126700372</v>
      </c>
      <c r="R634" s="132">
        <v>4075784.3126700372</v>
      </c>
      <c r="S634" s="132">
        <v>236595</v>
      </c>
      <c r="T634" s="133">
        <f>SUM(TableC[[#This Row],[State &amp; Local Funding]:[Federal 
Funding]])</f>
        <v>4312379.3126700372</v>
      </c>
      <c r="U634" s="121">
        <f>IFERROR(TableC[[#This Row],[State &amp; Local Funding]]/SUM(TableB[[#This Row],[K-12 Enrollment]:[Pre-K
Enrollment]]),"")</f>
        <v>16635.854337428722</v>
      </c>
      <c r="V634" s="121">
        <f>IFERROR(TableC[[#This Row],[Federal 
Funding]]/SUM(TableB[[#This Row],[K-12 Enrollment]:[Pre-K
Enrollment]]),"")</f>
        <v>965.69387755102036</v>
      </c>
      <c r="W634" s="65">
        <f>IFERROR(CentralCostperPupil*SUM(TableB[[#This Row],[K-12 Enrollment]:[Pre-K
Enrollment]]),"")</f>
        <v>1635129.89342986</v>
      </c>
      <c r="X634" s="65">
        <f t="shared" si="32"/>
        <v>5947509.2060998976</v>
      </c>
      <c r="Y634" s="131">
        <f>IFERROR(TableC[[#This Row],[Total School Allocation w/ Central District Costs]]/SUM(TableB[[#This Row],[K-12 Enrollment]:[Pre-K
Enrollment]]),"")</f>
        <v>24275.547779999582</v>
      </c>
    </row>
    <row r="635" spans="1:25" s="3" customFormat="1" ht="15" x14ac:dyDescent="0.3">
      <c r="A635" s="156" t="str">
        <f>IF(ISBLANK(TableB[[#This Row],[BEDS Code]]),"",TableB[[#This Row],[BEDS Code]])</f>
        <v>310200010260</v>
      </c>
      <c r="B635" s="134" t="str">
        <f>IF(ISBLANK(TableB[[#This Row],[School Name]]),"",TableB[[#This Row],[School Name]])</f>
        <v>M.S. 260 Clinton School Writers &amp; Artists</v>
      </c>
      <c r="C635" s="156" t="str">
        <f>IF(ISBLANK(TableB[[#This Row],[Local School Code]]),"",TableB[[#This Row],[Local School Code]])</f>
        <v>M260</v>
      </c>
      <c r="D635" s="132">
        <v>3967570</v>
      </c>
      <c r="E635" s="132">
        <v>1252101</v>
      </c>
      <c r="F635" s="65">
        <f>IFERROR(SUM(TableC[[#This Row],[Classroom Teachers]:[All Other Salaries]])*'Part-A'!$C$92,0)</f>
        <v>3178022.8288047151</v>
      </c>
      <c r="G635" s="16">
        <v>0</v>
      </c>
      <c r="H635" s="16">
        <v>121582</v>
      </c>
      <c r="I635" s="133">
        <f t="shared" si="30"/>
        <v>8519275.8288047146</v>
      </c>
      <c r="J635" s="132">
        <v>6105083.1299332865</v>
      </c>
      <c r="K635" s="132">
        <v>0</v>
      </c>
      <c r="L635" s="132">
        <v>1547000.9684254983</v>
      </c>
      <c r="M635" s="132">
        <v>0</v>
      </c>
      <c r="N635" s="132">
        <v>495461.37942887039</v>
      </c>
      <c r="O635" s="132">
        <v>4292</v>
      </c>
      <c r="P635" s="132">
        <v>367438.35101705929</v>
      </c>
      <c r="Q635" s="133">
        <f t="shared" si="31"/>
        <v>8519275.8288047146</v>
      </c>
      <c r="R635" s="132">
        <v>8503327.8288047146</v>
      </c>
      <c r="S635" s="132">
        <v>15948</v>
      </c>
      <c r="T635" s="133">
        <f>SUM(TableC[[#This Row],[State &amp; Local Funding]:[Federal 
Funding]])</f>
        <v>8519275.8288047146</v>
      </c>
      <c r="U635" s="121">
        <f>IFERROR(TableC[[#This Row],[State &amp; Local Funding]]/SUM(TableB[[#This Row],[K-12 Enrollment]:[Pre-K
Enrollment]]),"")</f>
        <v>11664.372879018812</v>
      </c>
      <c r="V635" s="121">
        <f>IFERROR(TableC[[#This Row],[Federal 
Funding]]/SUM(TableB[[#This Row],[K-12 Enrollment]:[Pre-K
Enrollment]]),"")</f>
        <v>21.876543209876544</v>
      </c>
      <c r="W635" s="65">
        <f>IFERROR(CentralCostperPupil*SUM(TableB[[#This Row],[K-12 Enrollment]:[Pre-K
Enrollment]]),"")</f>
        <v>4865345.6828994611</v>
      </c>
      <c r="X635" s="65">
        <f t="shared" si="32"/>
        <v>13384621.511704177</v>
      </c>
      <c r="Y635" s="131">
        <f>IFERROR(TableC[[#This Row],[Total School Allocation w/ Central District Costs]]/SUM(TableB[[#This Row],[K-12 Enrollment]:[Pre-K
Enrollment]]),"")</f>
        <v>18360.248987248528</v>
      </c>
    </row>
    <row r="636" spans="1:25" s="3" customFormat="1" ht="15" x14ac:dyDescent="0.3">
      <c r="A636" s="156" t="str">
        <f>IF(ISBLANK(TableB[[#This Row],[BEDS Code]]),"",TableB[[#This Row],[BEDS Code]])</f>
        <v>310200010267</v>
      </c>
      <c r="B636" s="134" t="str">
        <f>IF(ISBLANK(TableB[[#This Row],[School Name]]),"",TableB[[#This Row],[School Name]])</f>
        <v>East Side Elementary School, PS 267</v>
      </c>
      <c r="C636" s="156" t="str">
        <f>IF(ISBLANK(TableB[[#This Row],[Local School Code]]),"",TableB[[#This Row],[Local School Code]])</f>
        <v>M267</v>
      </c>
      <c r="D636" s="132">
        <v>2158821</v>
      </c>
      <c r="E636" s="132">
        <v>1438328</v>
      </c>
      <c r="F636" s="65">
        <f>IFERROR(SUM(TableC[[#This Row],[Classroom Teachers]:[All Other Salaries]])*'Part-A'!$C$92,0)</f>
        <v>2190142.1834081216</v>
      </c>
      <c r="G636" s="16">
        <v>0</v>
      </c>
      <c r="H636" s="16">
        <v>26886</v>
      </c>
      <c r="I636" s="133">
        <f t="shared" si="30"/>
        <v>5814177.1834081216</v>
      </c>
      <c r="J636" s="132">
        <v>3336385.8310537389</v>
      </c>
      <c r="K636" s="132">
        <v>0</v>
      </c>
      <c r="L636" s="132">
        <v>2029847.3157361264</v>
      </c>
      <c r="M636" s="132">
        <v>0</v>
      </c>
      <c r="N636" s="132">
        <v>445471.03661825642</v>
      </c>
      <c r="O636" s="132">
        <v>2473</v>
      </c>
      <c r="P636" s="132">
        <v>0</v>
      </c>
      <c r="Q636" s="133">
        <f t="shared" si="31"/>
        <v>5814177.1834081216</v>
      </c>
      <c r="R636" s="132">
        <v>5604725.1834081216</v>
      </c>
      <c r="S636" s="132">
        <v>209452</v>
      </c>
      <c r="T636" s="133">
        <f>SUM(TableC[[#This Row],[State &amp; Local Funding]:[Federal 
Funding]])</f>
        <v>5814177.1834081216</v>
      </c>
      <c r="U636" s="121">
        <f>IFERROR(TableC[[#This Row],[State &amp; Local Funding]]/SUM(TableB[[#This Row],[K-12 Enrollment]:[Pre-K
Enrollment]]),"")</f>
        <v>13376.432418635135</v>
      </c>
      <c r="V636" s="121">
        <f>IFERROR(TableC[[#This Row],[Federal 
Funding]]/SUM(TableB[[#This Row],[K-12 Enrollment]:[Pre-K
Enrollment]]),"")</f>
        <v>499.88544152744629</v>
      </c>
      <c r="W636" s="65">
        <f>IFERROR(CentralCostperPupil*SUM(TableB[[#This Row],[K-12 Enrollment]:[Pre-K
Enrollment]]),"")</f>
        <v>2796405.8177433116</v>
      </c>
      <c r="X636" s="65">
        <f t="shared" si="32"/>
        <v>8610583.0011514332</v>
      </c>
      <c r="Y636" s="131">
        <f>IFERROR(TableC[[#This Row],[Total School Allocation w/ Central District Costs]]/SUM(TableB[[#This Row],[K-12 Enrollment]:[Pre-K
Enrollment]]),"")</f>
        <v>20550.317425182417</v>
      </c>
    </row>
    <row r="637" spans="1:25" s="3" customFormat="1" ht="15" x14ac:dyDescent="0.3">
      <c r="A637" s="156" t="str">
        <f>IF(ISBLANK(TableB[[#This Row],[BEDS Code]]),"",TableB[[#This Row],[BEDS Code]])</f>
        <v>310200010276</v>
      </c>
      <c r="B637" s="134" t="str">
        <f>IF(ISBLANK(TableB[[#This Row],[School Name]]),"",TableB[[#This Row],[School Name]])</f>
        <v>Battery Park City School</v>
      </c>
      <c r="C637" s="156" t="str">
        <f>IF(ISBLANK(TableB[[#This Row],[Local School Code]]),"",TableB[[#This Row],[Local School Code]])</f>
        <v>M276</v>
      </c>
      <c r="D637" s="132">
        <v>5029009</v>
      </c>
      <c r="E637" s="132">
        <v>2133165</v>
      </c>
      <c r="F637" s="65">
        <f>IFERROR(SUM(TableC[[#This Row],[Classroom Teachers]:[All Other Salaries]])*'Part-A'!$C$92,0)</f>
        <v>4360725.5085371444</v>
      </c>
      <c r="G637" s="16">
        <v>0</v>
      </c>
      <c r="H637" s="16">
        <v>157108</v>
      </c>
      <c r="I637" s="133">
        <f t="shared" si="30"/>
        <v>11680007.508537143</v>
      </c>
      <c r="J637" s="132">
        <v>5672160.745273822</v>
      </c>
      <c r="K637" s="132">
        <v>242509.5690310892</v>
      </c>
      <c r="L637" s="132">
        <v>4947631.3635536991</v>
      </c>
      <c r="M637" s="132">
        <v>0</v>
      </c>
      <c r="N637" s="132">
        <v>642744.01114223467</v>
      </c>
      <c r="O637" s="132">
        <v>5152</v>
      </c>
      <c r="P637" s="132">
        <v>169809.8195362986</v>
      </c>
      <c r="Q637" s="133">
        <f t="shared" si="31"/>
        <v>11680007.508537143</v>
      </c>
      <c r="R637" s="132">
        <v>11202538.508537143</v>
      </c>
      <c r="S637" s="132">
        <v>477469</v>
      </c>
      <c r="T637" s="133">
        <f>SUM(TableC[[#This Row],[State &amp; Local Funding]:[Federal 
Funding]])</f>
        <v>11680007.508537143</v>
      </c>
      <c r="U637" s="121">
        <f>IFERROR(TableC[[#This Row],[State &amp; Local Funding]]/SUM(TableB[[#This Row],[K-12 Enrollment]:[Pre-K
Enrollment]]),"")</f>
        <v>13830.294454984129</v>
      </c>
      <c r="V637" s="121">
        <f>IFERROR(TableC[[#This Row],[Federal 
Funding]]/SUM(TableB[[#This Row],[K-12 Enrollment]:[Pre-K
Enrollment]]),"")</f>
        <v>589.46790123456788</v>
      </c>
      <c r="W637" s="65">
        <f>IFERROR(CentralCostperPupil*SUM(TableB[[#This Row],[K-12 Enrollment]:[Pre-K
Enrollment]]),"")</f>
        <v>5405939.6476660678</v>
      </c>
      <c r="X637" s="65">
        <f t="shared" si="32"/>
        <v>17085947.15620321</v>
      </c>
      <c r="Y637" s="131">
        <f>IFERROR(TableC[[#This Row],[Total School Allocation w/ Central District Costs]]/SUM(TableB[[#This Row],[K-12 Enrollment]:[Pre-K
Enrollment]]),"")</f>
        <v>21093.761921238533</v>
      </c>
    </row>
    <row r="638" spans="1:25" s="3" customFormat="1" ht="15" x14ac:dyDescent="0.3">
      <c r="A638" s="156" t="str">
        <f>IF(ISBLANK(TableB[[#This Row],[BEDS Code]]),"",TableB[[#This Row],[BEDS Code]])</f>
        <v>310600010278</v>
      </c>
      <c r="B638" s="134" t="str">
        <f>IF(ISBLANK(TableB[[#This Row],[School Name]]),"",TableB[[#This Row],[School Name]])</f>
        <v>Paula Hedbavny School</v>
      </c>
      <c r="C638" s="156" t="str">
        <f>IF(ISBLANK(TableB[[#This Row],[Local School Code]]),"",TableB[[#This Row],[Local School Code]])</f>
        <v>M278</v>
      </c>
      <c r="D638" s="132">
        <v>3180637</v>
      </c>
      <c r="E638" s="132">
        <v>1205376</v>
      </c>
      <c r="F638" s="65">
        <f>IFERROR(SUM(TableC[[#This Row],[Classroom Teachers]:[All Other Salaries]])*'Part-A'!$C$92,0)</f>
        <v>2670445.9804907735</v>
      </c>
      <c r="G638" s="16">
        <v>0</v>
      </c>
      <c r="H638" s="16">
        <v>40531</v>
      </c>
      <c r="I638" s="133">
        <f t="shared" si="30"/>
        <v>7096989.9804907739</v>
      </c>
      <c r="J638" s="132">
        <v>4683313.4700078778</v>
      </c>
      <c r="K638" s="132">
        <v>0</v>
      </c>
      <c r="L638" s="132">
        <v>1840057.1258546612</v>
      </c>
      <c r="M638" s="132">
        <v>0</v>
      </c>
      <c r="N638" s="132">
        <v>488844.15878069663</v>
      </c>
      <c r="O638" s="132">
        <v>3483</v>
      </c>
      <c r="P638" s="132">
        <v>81292.225847538022</v>
      </c>
      <c r="Q638" s="133">
        <f t="shared" si="31"/>
        <v>7096989.9804907739</v>
      </c>
      <c r="R638" s="132">
        <v>6929949.9804907739</v>
      </c>
      <c r="S638" s="132">
        <v>167040</v>
      </c>
      <c r="T638" s="133">
        <f>SUM(TableC[[#This Row],[State &amp; Local Funding]:[Federal 
Funding]])</f>
        <v>7096989.9804907739</v>
      </c>
      <c r="U638" s="121">
        <f>IFERROR(TableC[[#This Row],[State &amp; Local Funding]]/SUM(TableB[[#This Row],[K-12 Enrollment]:[Pre-K
Enrollment]]),"")</f>
        <v>12374.91067944781</v>
      </c>
      <c r="V638" s="121">
        <f>IFERROR(TableC[[#This Row],[Federal 
Funding]]/SUM(TableB[[#This Row],[K-12 Enrollment]:[Pre-K
Enrollment]]),"")</f>
        <v>298.28571428571428</v>
      </c>
      <c r="W638" s="65">
        <f>IFERROR(CentralCostperPupil*SUM(TableB[[#This Row],[K-12 Enrollment]:[Pre-K
Enrollment]]),"")</f>
        <v>3737439.7564111087</v>
      </c>
      <c r="X638" s="65">
        <f t="shared" si="32"/>
        <v>10834429.736901883</v>
      </c>
      <c r="Y638" s="131">
        <f>IFERROR(TableC[[#This Row],[Total School Allocation w/ Central District Costs]]/SUM(TableB[[#This Row],[K-12 Enrollment]:[Pre-K
Enrollment]]),"")</f>
        <v>19347.195958753364</v>
      </c>
    </row>
    <row r="639" spans="1:25" s="3" customFormat="1" ht="15" x14ac:dyDescent="0.3">
      <c r="A639" s="156" t="str">
        <f>IF(ISBLANK(TableB[[#This Row],[BEDS Code]]),"",TableB[[#This Row],[BEDS Code]])</f>
        <v>310200011280</v>
      </c>
      <c r="B639" s="134" t="str">
        <f>IF(ISBLANK(TableB[[#This Row],[School Name]]),"",TableB[[#This Row],[School Name]])</f>
        <v>Manhattan Early College School for Advertising</v>
      </c>
      <c r="C639" s="156" t="str">
        <f>IF(ISBLANK(TableB[[#This Row],[Local School Code]]),"",TableB[[#This Row],[Local School Code]])</f>
        <v>M280</v>
      </c>
      <c r="D639" s="132">
        <v>2704770</v>
      </c>
      <c r="E639" s="132">
        <v>1084773</v>
      </c>
      <c r="F639" s="65">
        <f>IFERROR(SUM(TableC[[#This Row],[Classroom Teachers]:[All Other Salaries]])*'Part-A'!$C$92,0)</f>
        <v>2307282.2338298922</v>
      </c>
      <c r="G639" s="16">
        <v>0</v>
      </c>
      <c r="H639" s="16">
        <v>213546</v>
      </c>
      <c r="I639" s="133">
        <f t="shared" si="30"/>
        <v>6310371.2338298922</v>
      </c>
      <c r="J639" s="132">
        <v>4051074.3289698483</v>
      </c>
      <c r="K639" s="132">
        <v>0</v>
      </c>
      <c r="L639" s="132">
        <v>1374171.3280390606</v>
      </c>
      <c r="M639" s="132">
        <v>0</v>
      </c>
      <c r="N639" s="132">
        <v>674451.32564119122</v>
      </c>
      <c r="O639" s="132">
        <v>2268</v>
      </c>
      <c r="P639" s="132">
        <v>208406.25117979207</v>
      </c>
      <c r="Q639" s="133">
        <f t="shared" si="31"/>
        <v>6310371.2338298922</v>
      </c>
      <c r="R639" s="132">
        <v>6050385.2338298922</v>
      </c>
      <c r="S639" s="132">
        <v>259986</v>
      </c>
      <c r="T639" s="133">
        <f>SUM(TableC[[#This Row],[State &amp; Local Funding]:[Federal 
Funding]])</f>
        <v>6310371.2338298922</v>
      </c>
      <c r="U639" s="121">
        <f>IFERROR(TableC[[#This Row],[State &amp; Local Funding]]/SUM(TableB[[#This Row],[K-12 Enrollment]:[Pre-K
Enrollment]]),"")</f>
        <v>14474.605822559552</v>
      </c>
      <c r="V639" s="121">
        <f>IFERROR(TableC[[#This Row],[Federal 
Funding]]/SUM(TableB[[#This Row],[K-12 Enrollment]:[Pre-K
Enrollment]]),"")</f>
        <v>621.97607655502395</v>
      </c>
      <c r="W639" s="65">
        <f>IFERROR(CentralCostperPupil*SUM(TableB[[#This Row],[K-12 Enrollment]:[Pre-K
Enrollment]]),"")</f>
        <v>2789731.8181782919</v>
      </c>
      <c r="X639" s="65">
        <f t="shared" si="32"/>
        <v>9100103.0520081837</v>
      </c>
      <c r="Y639" s="131">
        <f>IFERROR(TableC[[#This Row],[Total School Allocation w/ Central District Costs]]/SUM(TableB[[#This Row],[K-12 Enrollment]:[Pre-K
Enrollment]]),"")</f>
        <v>21770.581464134411</v>
      </c>
    </row>
    <row r="640" spans="1:25" s="3" customFormat="1" ht="15" x14ac:dyDescent="0.3">
      <c r="A640" s="156" t="str">
        <f>IF(ISBLANK(TableB[[#This Row],[BEDS Code]]),"",TableB[[#This Row],[BEDS Code]])</f>
        <v>310200010281</v>
      </c>
      <c r="B640" s="134" t="str">
        <f>IF(ISBLANK(TableB[[#This Row],[School Name]]),"",TableB[[#This Row],[School Name]])</f>
        <v>The River School</v>
      </c>
      <c r="C640" s="156" t="str">
        <f>IF(ISBLANK(TableB[[#This Row],[Local School Code]]),"",TableB[[#This Row],[Local School Code]])</f>
        <v>M281</v>
      </c>
      <c r="D640" s="132">
        <v>1899525</v>
      </c>
      <c r="E640" s="132">
        <v>1080141</v>
      </c>
      <c r="F640" s="65">
        <f>IFERROR(SUM(TableC[[#This Row],[Classroom Teachers]:[All Other Salaries]])*'Part-A'!$C$92,0)</f>
        <v>1814184.566462758</v>
      </c>
      <c r="G640" s="16">
        <v>0</v>
      </c>
      <c r="H640" s="16">
        <v>17736</v>
      </c>
      <c r="I640" s="133">
        <f t="shared" si="30"/>
        <v>4811586.566462758</v>
      </c>
      <c r="J640" s="132">
        <v>2636496.3637968143</v>
      </c>
      <c r="K640" s="132">
        <v>414971.94450049801</v>
      </c>
      <c r="L640" s="132">
        <v>1308243.4465637153</v>
      </c>
      <c r="M640" s="132">
        <v>14309.377396568896</v>
      </c>
      <c r="N640" s="132">
        <v>435877.43420516135</v>
      </c>
      <c r="O640" s="132">
        <v>1688</v>
      </c>
      <c r="P640" s="132">
        <v>0</v>
      </c>
      <c r="Q640" s="133">
        <f t="shared" si="31"/>
        <v>4811586.566462758</v>
      </c>
      <c r="R640" s="132">
        <v>4728326.566462758</v>
      </c>
      <c r="S640" s="132">
        <v>83260</v>
      </c>
      <c r="T640" s="133">
        <f>SUM(TableC[[#This Row],[State &amp; Local Funding]:[Federal 
Funding]])</f>
        <v>4811586.566462758</v>
      </c>
      <c r="U640" s="121">
        <f>IFERROR(TableC[[#This Row],[State &amp; Local Funding]]/SUM(TableB[[#This Row],[K-12 Enrollment]:[Pre-K
Enrollment]]),"")</f>
        <v>13587.145305927466</v>
      </c>
      <c r="V640" s="121">
        <f>IFERROR(TableC[[#This Row],[Federal 
Funding]]/SUM(TableB[[#This Row],[K-12 Enrollment]:[Pre-K
Enrollment]]),"")</f>
        <v>239.2528735632184</v>
      </c>
      <c r="W640" s="65">
        <f>IFERROR(CentralCostperPupil*SUM(TableB[[#This Row],[K-12 Enrollment]:[Pre-K
Enrollment]]),"")</f>
        <v>2322551.8486269033</v>
      </c>
      <c r="X640" s="65">
        <f t="shared" si="32"/>
        <v>7134138.4150896613</v>
      </c>
      <c r="Y640" s="131">
        <f>IFERROR(TableC[[#This Row],[Total School Allocation w/ Central District Costs]]/SUM(TableB[[#This Row],[K-12 Enrollment]:[Pre-K
Enrollment]]),"")</f>
        <v>20500.397744510519</v>
      </c>
    </row>
    <row r="641" spans="1:25" s="3" customFormat="1" ht="15" x14ac:dyDescent="0.3">
      <c r="A641" s="156" t="str">
        <f>IF(ISBLANK(TableB[[#This Row],[BEDS Code]]),"",TableB[[#This Row],[BEDS Code]])</f>
        <v>310200011282</v>
      </c>
      <c r="B641" s="134" t="str">
        <f>IF(ISBLANK(TableB[[#This Row],[School Name]]),"",TableB[[#This Row],[School Name]])</f>
        <v>Urban Assembly Maker Academy</v>
      </c>
      <c r="C641" s="156" t="str">
        <f>IF(ISBLANK(TableB[[#This Row],[Local School Code]]),"",TableB[[#This Row],[Local School Code]])</f>
        <v>M282</v>
      </c>
      <c r="D641" s="132">
        <v>2293038</v>
      </c>
      <c r="E641" s="132">
        <v>1136779</v>
      </c>
      <c r="F641" s="65">
        <f>IFERROR(SUM(TableC[[#This Row],[Classroom Teachers]:[All Other Salaries]])*'Part-A'!$C$92,0)</f>
        <v>2088261.2571984904</v>
      </c>
      <c r="G641" s="16">
        <v>0</v>
      </c>
      <c r="H641" s="16">
        <v>372608</v>
      </c>
      <c r="I641" s="133">
        <f t="shared" si="30"/>
        <v>5890686.2571984902</v>
      </c>
      <c r="J641" s="132">
        <v>4124239.0065048151</v>
      </c>
      <c r="K641" s="132">
        <v>0</v>
      </c>
      <c r="L641" s="132">
        <v>995530.51960084063</v>
      </c>
      <c r="M641" s="132">
        <v>0</v>
      </c>
      <c r="N641" s="132">
        <v>661466.25687109388</v>
      </c>
      <c r="O641" s="132">
        <v>2386</v>
      </c>
      <c r="P641" s="132">
        <v>107064.47422174067</v>
      </c>
      <c r="Q641" s="133">
        <f t="shared" si="31"/>
        <v>5890686.2571984902</v>
      </c>
      <c r="R641" s="132">
        <v>5615698.2571984902</v>
      </c>
      <c r="S641" s="132">
        <v>274988</v>
      </c>
      <c r="T641" s="133">
        <f>SUM(TableC[[#This Row],[State &amp; Local Funding]:[Federal 
Funding]])</f>
        <v>5890686.2571984902</v>
      </c>
      <c r="U641" s="121">
        <f>IFERROR(TableC[[#This Row],[State &amp; Local Funding]]/SUM(TableB[[#This Row],[K-12 Enrollment]:[Pre-K
Enrollment]]),"")</f>
        <v>13696.825017557294</v>
      </c>
      <c r="V641" s="121">
        <f>IFERROR(TableC[[#This Row],[Federal 
Funding]]/SUM(TableB[[#This Row],[K-12 Enrollment]:[Pre-K
Enrollment]]),"")</f>
        <v>670.70243902439029</v>
      </c>
      <c r="W641" s="65">
        <f>IFERROR(CentralCostperPupil*SUM(TableB[[#This Row],[K-12 Enrollment]:[Pre-K
Enrollment]]),"")</f>
        <v>2736339.8216581331</v>
      </c>
      <c r="X641" s="65">
        <f t="shared" si="32"/>
        <v>8627026.0788566228</v>
      </c>
      <c r="Y641" s="131">
        <f>IFERROR(TableC[[#This Row],[Total School Allocation w/ Central District Costs]]/SUM(TableB[[#This Row],[K-12 Enrollment]:[Pre-K
Enrollment]]),"")</f>
        <v>21041.52702160152</v>
      </c>
    </row>
    <row r="642" spans="1:25" s="3" customFormat="1" ht="15" x14ac:dyDescent="0.3">
      <c r="A642" s="156" t="str">
        <f>IF(ISBLANK(TableB[[#This Row],[BEDS Code]]),"",TableB[[#This Row],[BEDS Code]])</f>
        <v>310500011285</v>
      </c>
      <c r="B642" s="134" t="str">
        <f>IF(ISBLANK(TableB[[#This Row],[School Name]]),"",TableB[[#This Row],[School Name]])</f>
        <v>Harlem Renaissance High School</v>
      </c>
      <c r="C642" s="156" t="str">
        <f>IF(ISBLANK(TableB[[#This Row],[Local School Code]]),"",TableB[[#This Row],[Local School Code]])</f>
        <v>M285</v>
      </c>
      <c r="D642" s="132">
        <v>1910482</v>
      </c>
      <c r="E642" s="132">
        <v>1031446</v>
      </c>
      <c r="F642" s="65">
        <f>IFERROR(SUM(TableC[[#This Row],[Classroom Teachers]:[All Other Salaries]])*'Part-A'!$C$92,0)</f>
        <v>1791207.5961683788</v>
      </c>
      <c r="G642" s="16">
        <v>0</v>
      </c>
      <c r="H642" s="16">
        <v>185600</v>
      </c>
      <c r="I642" s="133">
        <f t="shared" si="30"/>
        <v>4918735.5961683784</v>
      </c>
      <c r="J642" s="132">
        <v>3803371.4255284346</v>
      </c>
      <c r="K642" s="132">
        <v>0</v>
      </c>
      <c r="L642" s="132">
        <v>371449.2265521668</v>
      </c>
      <c r="M642" s="132">
        <v>0</v>
      </c>
      <c r="N642" s="132">
        <v>491402.2382435209</v>
      </c>
      <c r="O642" s="132">
        <v>1327</v>
      </c>
      <c r="P642" s="132">
        <v>251185.70584425604</v>
      </c>
      <c r="Q642" s="133">
        <f t="shared" si="31"/>
        <v>4918735.5961683784</v>
      </c>
      <c r="R642" s="132">
        <v>4676151.5961683784</v>
      </c>
      <c r="S642" s="132">
        <v>242584</v>
      </c>
      <c r="T642" s="133">
        <f>SUM(TableC[[#This Row],[State &amp; Local Funding]:[Federal 
Funding]])</f>
        <v>4918735.5961683784</v>
      </c>
      <c r="U642" s="121">
        <f>IFERROR(TableC[[#This Row],[State &amp; Local Funding]]/SUM(TableB[[#This Row],[K-12 Enrollment]:[Pre-K
Enrollment]]),"")</f>
        <v>22161.855906011271</v>
      </c>
      <c r="V642" s="121">
        <f>IFERROR(TableC[[#This Row],[Federal 
Funding]]/SUM(TableB[[#This Row],[K-12 Enrollment]:[Pre-K
Enrollment]]),"")</f>
        <v>1149.6872037914693</v>
      </c>
      <c r="W642" s="65">
        <f>IFERROR(CentralCostperPupil*SUM(TableB[[#This Row],[K-12 Enrollment]:[Pre-K
Enrollment]]),"")</f>
        <v>1408213.9082191857</v>
      </c>
      <c r="X642" s="65">
        <f t="shared" si="32"/>
        <v>6326949.504387564</v>
      </c>
      <c r="Y642" s="131">
        <f>IFERROR(TableC[[#This Row],[Total School Allocation w/ Central District Costs]]/SUM(TableB[[#This Row],[K-12 Enrollment]:[Pre-K
Enrollment]]),"")</f>
        <v>29985.54267482258</v>
      </c>
    </row>
    <row r="643" spans="1:25" s="3" customFormat="1" ht="15" x14ac:dyDescent="0.3">
      <c r="A643" s="156" t="str">
        <f>IF(ISBLANK(TableB[[#This Row],[BEDS Code]]),"",TableB[[#This Row],[BEDS Code]])</f>
        <v>310500010286</v>
      </c>
      <c r="B643" s="134" t="str">
        <f>IF(ISBLANK(TableB[[#This Row],[School Name]]),"",TableB[[#This Row],[School Name]])</f>
        <v>Urban Assembly Academy for Future Leaders</v>
      </c>
      <c r="C643" s="156" t="str">
        <f>IF(ISBLANK(TableB[[#This Row],[Local School Code]]),"",TableB[[#This Row],[Local School Code]])</f>
        <v>M286</v>
      </c>
      <c r="D643" s="132">
        <v>1241213</v>
      </c>
      <c r="E643" s="132">
        <v>1221314</v>
      </c>
      <c r="F643" s="65">
        <f>IFERROR(SUM(TableC[[#This Row],[Classroom Teachers]:[All Other Salaries]])*'Part-A'!$C$92,0)</f>
        <v>1499321.8964467279</v>
      </c>
      <c r="G643" s="16">
        <v>0</v>
      </c>
      <c r="H643" s="16">
        <v>58145</v>
      </c>
      <c r="I643" s="133">
        <f t="shared" si="30"/>
        <v>4019993.8964467281</v>
      </c>
      <c r="J643" s="132">
        <v>1861017.0246634926</v>
      </c>
      <c r="K643" s="132">
        <v>0</v>
      </c>
      <c r="L643" s="132">
        <v>1470496.6950819634</v>
      </c>
      <c r="M643" s="132">
        <v>0</v>
      </c>
      <c r="N643" s="132">
        <v>493488.92318898195</v>
      </c>
      <c r="O643" s="132">
        <v>1047</v>
      </c>
      <c r="P643" s="132">
        <v>193944.25351229048</v>
      </c>
      <c r="Q643" s="133">
        <f t="shared" si="31"/>
        <v>4019993.8964467286</v>
      </c>
      <c r="R643" s="132">
        <v>3787049.8964467286</v>
      </c>
      <c r="S643" s="132">
        <v>232944</v>
      </c>
      <c r="T643" s="133">
        <f>SUM(TableC[[#This Row],[State &amp; Local Funding]:[Federal 
Funding]])</f>
        <v>4019993.8964467286</v>
      </c>
      <c r="U643" s="121">
        <f>IFERROR(TableC[[#This Row],[State &amp; Local Funding]]/SUM(TableB[[#This Row],[K-12 Enrollment]:[Pre-K
Enrollment]]),"")</f>
        <v>22276.764096745461</v>
      </c>
      <c r="V643" s="121">
        <f>IFERROR(TableC[[#This Row],[Federal 
Funding]]/SUM(TableB[[#This Row],[K-12 Enrollment]:[Pre-K
Enrollment]]),"")</f>
        <v>1370.2588235294118</v>
      </c>
      <c r="W643" s="65">
        <f>IFERROR(CentralCostperPupil*SUM(TableB[[#This Row],[K-12 Enrollment]:[Pre-K
Enrollment]]),"")</f>
        <v>1134579.9260533722</v>
      </c>
      <c r="X643" s="65">
        <f t="shared" si="32"/>
        <v>5154573.8225001004</v>
      </c>
      <c r="Y643" s="131">
        <f>IFERROR(TableC[[#This Row],[Total School Allocation w/ Central District Costs]]/SUM(TableB[[#This Row],[K-12 Enrollment]:[Pre-K
Enrollment]]),"")</f>
        <v>30321.022485294707</v>
      </c>
    </row>
    <row r="644" spans="1:25" s="3" customFormat="1" ht="15" x14ac:dyDescent="0.3">
      <c r="A644" s="156" t="str">
        <f>IF(ISBLANK(TableB[[#This Row],[BEDS Code]]),"",TableB[[#This Row],[BEDS Code]])</f>
        <v>310200011288</v>
      </c>
      <c r="B644" s="134" t="str">
        <f>IF(ISBLANK(TableB[[#This Row],[School Name]]),"",TableB[[#This Row],[School Name]])</f>
        <v>Food and Finance High School</v>
      </c>
      <c r="C644" s="156" t="str">
        <f>IF(ISBLANK(TableB[[#This Row],[Local School Code]]),"",TableB[[#This Row],[Local School Code]])</f>
        <v>M288</v>
      </c>
      <c r="D644" s="132">
        <v>2773162</v>
      </c>
      <c r="E644" s="132">
        <v>947747</v>
      </c>
      <c r="F644" s="65">
        <f>IFERROR(SUM(TableC[[#This Row],[Classroom Teachers]:[All Other Salaries]])*'Part-A'!$C$92,0)</f>
        <v>2265494.0792063186</v>
      </c>
      <c r="G644" s="16">
        <v>0</v>
      </c>
      <c r="H644" s="16">
        <v>116453</v>
      </c>
      <c r="I644" s="133">
        <f t="shared" si="30"/>
        <v>6102856.0792063186</v>
      </c>
      <c r="J644" s="132">
        <v>4323819.6635692799</v>
      </c>
      <c r="K644" s="132">
        <v>0</v>
      </c>
      <c r="L644" s="132">
        <v>990153.72616388544</v>
      </c>
      <c r="M644" s="132">
        <v>0</v>
      </c>
      <c r="N644" s="132">
        <v>502887.85414610116</v>
      </c>
      <c r="O644" s="132">
        <v>2336</v>
      </c>
      <c r="P644" s="132">
        <v>283658.83532705187</v>
      </c>
      <c r="Q644" s="133">
        <f t="shared" si="31"/>
        <v>6102856.0792063186</v>
      </c>
      <c r="R644" s="132">
        <v>5767558.0792063186</v>
      </c>
      <c r="S644" s="132">
        <v>335298</v>
      </c>
      <c r="T644" s="133">
        <f>SUM(TableC[[#This Row],[State &amp; Local Funding]:[Federal 
Funding]])</f>
        <v>6102856.0792063186</v>
      </c>
      <c r="U644" s="121">
        <f>IFERROR(TableC[[#This Row],[State &amp; Local Funding]]/SUM(TableB[[#This Row],[K-12 Enrollment]:[Pre-K
Enrollment]]),"")</f>
        <v>15672.7121717563</v>
      </c>
      <c r="V644" s="121">
        <f>IFERROR(TableC[[#This Row],[Federal 
Funding]]/SUM(TableB[[#This Row],[K-12 Enrollment]:[Pre-K
Enrollment]]),"")</f>
        <v>911.13586956521738</v>
      </c>
      <c r="W644" s="65">
        <f>IFERROR(CentralCostperPupil*SUM(TableB[[#This Row],[K-12 Enrollment]:[Pre-K
Enrollment]]),"")</f>
        <v>2456031.8399272999</v>
      </c>
      <c r="X644" s="65">
        <f t="shared" si="32"/>
        <v>8558887.9191336185</v>
      </c>
      <c r="Y644" s="131">
        <f>IFERROR(TableC[[#This Row],[Total School Allocation w/ Central District Costs]]/SUM(TableB[[#This Row],[K-12 Enrollment]:[Pre-K
Enrollment]]),"")</f>
        <v>23257.847606341355</v>
      </c>
    </row>
    <row r="645" spans="1:25" s="3" customFormat="1" ht="15" x14ac:dyDescent="0.3">
      <c r="A645" s="156" t="str">
        <f>IF(ISBLANK(TableB[[#This Row],[BEDS Code]]),"",TableB[[#This Row],[BEDS Code]])</f>
        <v>310200010289</v>
      </c>
      <c r="B645" s="134" t="str">
        <f>IF(ISBLANK(TableB[[#This Row],[School Name]]),"",TableB[[#This Row],[School Name]])</f>
        <v>I.S. 289</v>
      </c>
      <c r="C645" s="156" t="str">
        <f>IF(ISBLANK(TableB[[#This Row],[Local School Code]]),"",TableB[[#This Row],[Local School Code]])</f>
        <v>M289</v>
      </c>
      <c r="D645" s="132">
        <v>1717557</v>
      </c>
      <c r="E645" s="132">
        <v>649520</v>
      </c>
      <c r="F645" s="65">
        <f>IFERROR(SUM(TableC[[#This Row],[Classroom Teachers]:[All Other Salaries]])*'Part-A'!$C$92,0)</f>
        <v>1441206.6859268676</v>
      </c>
      <c r="G645" s="16">
        <v>0</v>
      </c>
      <c r="H645" s="16">
        <v>37929</v>
      </c>
      <c r="I645" s="133">
        <f t="shared" si="30"/>
        <v>3846212.6859268676</v>
      </c>
      <c r="J645" s="132">
        <v>2368531.149467723</v>
      </c>
      <c r="K645" s="132">
        <v>0</v>
      </c>
      <c r="L645" s="132">
        <v>920702.67317571014</v>
      </c>
      <c r="M645" s="132">
        <v>0</v>
      </c>
      <c r="N645" s="132">
        <v>452781.67377490649</v>
      </c>
      <c r="O645" s="132">
        <v>1763</v>
      </c>
      <c r="P645" s="132">
        <v>102434.18950852791</v>
      </c>
      <c r="Q645" s="133">
        <f t="shared" si="31"/>
        <v>3846212.6859268676</v>
      </c>
      <c r="R645" s="132">
        <v>3824666.6859268676</v>
      </c>
      <c r="S645" s="132">
        <v>21546</v>
      </c>
      <c r="T645" s="133">
        <f>SUM(TableC[[#This Row],[State &amp; Local Funding]:[Federal 
Funding]])</f>
        <v>3846212.6859268676</v>
      </c>
      <c r="U645" s="121">
        <f>IFERROR(TableC[[#This Row],[State &amp; Local Funding]]/SUM(TableB[[#This Row],[K-12 Enrollment]:[Pre-K
Enrollment]]),"")</f>
        <v>13326.364759327065</v>
      </c>
      <c r="V645" s="121">
        <f>IFERROR(TableC[[#This Row],[Federal 
Funding]]/SUM(TableB[[#This Row],[K-12 Enrollment]:[Pre-K
Enrollment]]),"")</f>
        <v>75.073170731707322</v>
      </c>
      <c r="W645" s="65">
        <f>IFERROR(CentralCostperPupil*SUM(TableB[[#This Row],[K-12 Enrollment]:[Pre-K
Enrollment]]),"")</f>
        <v>1915437.8751606932</v>
      </c>
      <c r="X645" s="65">
        <f t="shared" si="32"/>
        <v>5761650.5610875608</v>
      </c>
      <c r="Y645" s="131">
        <f>IFERROR(TableC[[#This Row],[Total School Allocation w/ Central District Costs]]/SUM(TableB[[#This Row],[K-12 Enrollment]:[Pre-K
Enrollment]]),"")</f>
        <v>20075.437495078608</v>
      </c>
    </row>
    <row r="646" spans="1:25" s="3" customFormat="1" ht="15" x14ac:dyDescent="0.3">
      <c r="A646" s="156" t="str">
        <f>IF(ISBLANK(TableB[[#This Row],[BEDS Code]]),"",TableB[[#This Row],[BEDS Code]])</f>
        <v>310200010290</v>
      </c>
      <c r="B646" s="134" t="str">
        <f>IF(ISBLANK(TableB[[#This Row],[School Name]]),"",TableB[[#This Row],[School Name]])</f>
        <v>P.S. 290 Manhattan New School</v>
      </c>
      <c r="C646" s="156" t="str">
        <f>IF(ISBLANK(TableB[[#This Row],[Local School Code]]),"",TableB[[#This Row],[Local School Code]])</f>
        <v>M290</v>
      </c>
      <c r="D646" s="132">
        <v>3393171</v>
      </c>
      <c r="E646" s="132">
        <v>1615302</v>
      </c>
      <c r="F646" s="65">
        <f>IFERROR(SUM(TableC[[#This Row],[Classroom Teachers]:[All Other Salaries]])*'Part-A'!$C$92,0)</f>
        <v>3049433.8688112791</v>
      </c>
      <c r="G646" s="16">
        <v>0</v>
      </c>
      <c r="H646" s="16">
        <v>12169</v>
      </c>
      <c r="I646" s="133">
        <f t="shared" si="30"/>
        <v>8070075.8688112795</v>
      </c>
      <c r="J646" s="132">
        <v>4644094.7927953824</v>
      </c>
      <c r="K646" s="132">
        <v>627282.05645872001</v>
      </c>
      <c r="L646" s="132">
        <v>2201816.9694922529</v>
      </c>
      <c r="M646" s="132">
        <v>44805.861175622864</v>
      </c>
      <c r="N646" s="132">
        <v>445390.59386785317</v>
      </c>
      <c r="O646" s="132">
        <v>3669</v>
      </c>
      <c r="P646" s="132">
        <v>103016.59502144766</v>
      </c>
      <c r="Q646" s="133">
        <f t="shared" si="31"/>
        <v>8070075.8688112795</v>
      </c>
      <c r="R646" s="132">
        <v>7845985.8688112795</v>
      </c>
      <c r="S646" s="132">
        <v>224090</v>
      </c>
      <c r="T646" s="133">
        <f>SUM(TableC[[#This Row],[State &amp; Local Funding]:[Federal 
Funding]])</f>
        <v>8070075.8688112795</v>
      </c>
      <c r="U646" s="121">
        <f>IFERROR(TableC[[#This Row],[State &amp; Local Funding]]/SUM(TableB[[#This Row],[K-12 Enrollment]:[Pre-K
Enrollment]]),"")</f>
        <v>12799.324418941729</v>
      </c>
      <c r="V646" s="121">
        <f>IFERROR(TableC[[#This Row],[Federal 
Funding]]/SUM(TableB[[#This Row],[K-12 Enrollment]:[Pre-K
Enrollment]]),"")</f>
        <v>365.56280587275694</v>
      </c>
      <c r="W646" s="65">
        <f>IFERROR(CentralCostperPupil*SUM(TableB[[#This Row],[K-12 Enrollment]:[Pre-K
Enrollment]]),"")</f>
        <v>4091161.7333571604</v>
      </c>
      <c r="X646" s="65">
        <f t="shared" si="32"/>
        <v>12161237.602168441</v>
      </c>
      <c r="Y646" s="131">
        <f>IFERROR(TableC[[#This Row],[Total School Allocation w/ Central District Costs]]/SUM(TableB[[#This Row],[K-12 Enrollment]:[Pre-K
Enrollment]]),"")</f>
        <v>19838.886789834323</v>
      </c>
    </row>
    <row r="647" spans="1:25" s="3" customFormat="1" ht="15" x14ac:dyDescent="0.3">
      <c r="A647" s="156" t="str">
        <f>IF(ISBLANK(TableB[[#This Row],[BEDS Code]]),"",TableB[[#This Row],[BEDS Code]])</f>
        <v>310300011291</v>
      </c>
      <c r="B647" s="134" t="str">
        <f>IF(ISBLANK(TableB[[#This Row],[School Name]]),"",TableB[[#This Row],[School Name]])</f>
        <v>West End Secondary School</v>
      </c>
      <c r="C647" s="156" t="str">
        <f>IF(ISBLANK(TableB[[#This Row],[Local School Code]]),"",TableB[[#This Row],[Local School Code]])</f>
        <v>M291</v>
      </c>
      <c r="D647" s="132">
        <v>2042009</v>
      </c>
      <c r="E647" s="132">
        <v>882610</v>
      </c>
      <c r="F647" s="65">
        <f>IFERROR(SUM(TableC[[#This Row],[Classroom Teachers]:[All Other Salaries]])*'Part-A'!$C$92,0)</f>
        <v>1780668.9248337715</v>
      </c>
      <c r="G647" s="16">
        <v>0</v>
      </c>
      <c r="H647" s="16">
        <v>178348</v>
      </c>
      <c r="I647" s="133">
        <f t="shared" si="30"/>
        <v>4883635.9248337718</v>
      </c>
      <c r="J647" s="132">
        <v>3834323.044682018</v>
      </c>
      <c r="K647" s="132">
        <v>0</v>
      </c>
      <c r="L647" s="132">
        <v>671685.70388232649</v>
      </c>
      <c r="M647" s="132">
        <v>0</v>
      </c>
      <c r="N647" s="132">
        <v>272393.6325605766</v>
      </c>
      <c r="O647" s="132">
        <v>2735</v>
      </c>
      <c r="P647" s="132">
        <v>102498.54370885054</v>
      </c>
      <c r="Q647" s="133">
        <f t="shared" si="31"/>
        <v>4883635.9248337718</v>
      </c>
      <c r="R647" s="132">
        <v>4876437.9248337718</v>
      </c>
      <c r="S647" s="132">
        <v>7198</v>
      </c>
      <c r="T647" s="133">
        <f>SUM(TableC[[#This Row],[State &amp; Local Funding]:[Federal 
Funding]])</f>
        <v>4883635.9248337718</v>
      </c>
      <c r="U647" s="121">
        <f>IFERROR(TableC[[#This Row],[State &amp; Local Funding]]/SUM(TableB[[#This Row],[K-12 Enrollment]:[Pre-K
Enrollment]]),"")</f>
        <v>12221.64893442048</v>
      </c>
      <c r="V647" s="121">
        <f>IFERROR(TableC[[#This Row],[Federal 
Funding]]/SUM(TableB[[#This Row],[K-12 Enrollment]:[Pre-K
Enrollment]]),"")</f>
        <v>18.040100250626566</v>
      </c>
      <c r="W647" s="65">
        <f>IFERROR(CentralCostperPupil*SUM(TableB[[#This Row],[K-12 Enrollment]:[Pre-K
Enrollment]]),"")</f>
        <v>2662925.826442915</v>
      </c>
      <c r="X647" s="65">
        <f t="shared" si="32"/>
        <v>7546561.7512766868</v>
      </c>
      <c r="Y647" s="131">
        <f>IFERROR(TableC[[#This Row],[Total School Allocation w/ Central District Costs]]/SUM(TableB[[#This Row],[K-12 Enrollment]:[Pre-K
Enrollment]]),"")</f>
        <v>18913.688599690944</v>
      </c>
    </row>
    <row r="648" spans="1:25" s="3" customFormat="1" ht="15" x14ac:dyDescent="0.3">
      <c r="A648" s="156" t="str">
        <f>IF(ISBLANK(TableB[[#This Row],[BEDS Code]]),"",TableB[[#This Row],[BEDS Code]])</f>
        <v>310100011292</v>
      </c>
      <c r="B648" s="134" t="str">
        <f>IF(ISBLANK(TableB[[#This Row],[School Name]]),"",TableB[[#This Row],[School Name]])</f>
        <v>Orchard Collegiate Academy</v>
      </c>
      <c r="C648" s="156" t="str">
        <f>IF(ISBLANK(TableB[[#This Row],[Local School Code]]),"",TableB[[#This Row],[Local School Code]])</f>
        <v>M292</v>
      </c>
      <c r="D648" s="132">
        <v>1562510</v>
      </c>
      <c r="E648" s="132">
        <v>1048148</v>
      </c>
      <c r="F648" s="65">
        <f>IFERROR(SUM(TableC[[#This Row],[Classroom Teachers]:[All Other Salaries]])*'Part-A'!$C$92,0)</f>
        <v>1589512.1976464915</v>
      </c>
      <c r="G648" s="16">
        <v>0</v>
      </c>
      <c r="H648" s="16">
        <v>93581</v>
      </c>
      <c r="I648" s="133">
        <f t="shared" si="30"/>
        <v>4293751.1976464912</v>
      </c>
      <c r="J648" s="132">
        <v>3350074.1369709438</v>
      </c>
      <c r="K648" s="132">
        <v>0</v>
      </c>
      <c r="L648" s="132">
        <v>347525.55258223152</v>
      </c>
      <c r="M648" s="132">
        <v>0</v>
      </c>
      <c r="N648" s="132">
        <v>483536.54610908823</v>
      </c>
      <c r="O648" s="132">
        <v>1065</v>
      </c>
      <c r="P648" s="132">
        <v>111549.96198422754</v>
      </c>
      <c r="Q648" s="133">
        <f t="shared" si="31"/>
        <v>4293751.1976464912</v>
      </c>
      <c r="R648" s="132">
        <v>4138736.1976464912</v>
      </c>
      <c r="S648" s="132">
        <v>155015</v>
      </c>
      <c r="T648" s="133">
        <f>SUM(TableC[[#This Row],[State &amp; Local Funding]:[Federal 
Funding]])</f>
        <v>4293751.1976464912</v>
      </c>
      <c r="U648" s="121">
        <f>IFERROR(TableC[[#This Row],[State &amp; Local Funding]]/SUM(TableB[[#This Row],[K-12 Enrollment]:[Pre-K
Enrollment]]),"")</f>
        <v>21333.691740445833</v>
      </c>
      <c r="V648" s="121">
        <f>IFERROR(TableC[[#This Row],[Federal 
Funding]]/SUM(TableB[[#This Row],[K-12 Enrollment]:[Pre-K
Enrollment]]),"")</f>
        <v>799.04639175257728</v>
      </c>
      <c r="W648" s="65">
        <f>IFERROR(CentralCostperPupil*SUM(TableB[[#This Row],[K-12 Enrollment]:[Pre-K
Enrollment]]),"")</f>
        <v>1294755.9156138485</v>
      </c>
      <c r="X648" s="65">
        <f t="shared" si="32"/>
        <v>5588507.1132603399</v>
      </c>
      <c r="Y648" s="131">
        <f>IFERROR(TableC[[#This Row],[Total School Allocation w/ Central District Costs]]/SUM(TableB[[#This Row],[K-12 Enrollment]:[Pre-K
Enrollment]]),"")</f>
        <v>28806.737697218246</v>
      </c>
    </row>
    <row r="649" spans="1:25" s="3" customFormat="1" ht="15" x14ac:dyDescent="0.3">
      <c r="A649" s="156" t="str">
        <f>IF(ISBLANK(TableB[[#This Row],[BEDS Code]]),"",TableB[[#This Row],[BEDS Code]])</f>
        <v>310600011293</v>
      </c>
      <c r="B649" s="134" t="str">
        <f>IF(ISBLANK(TableB[[#This Row],[School Name]]),"",TableB[[#This Row],[School Name]])</f>
        <v>City College Academy of the Arts</v>
      </c>
      <c r="C649" s="156" t="str">
        <f>IF(ISBLANK(TableB[[#This Row],[Local School Code]]),"",TableB[[#This Row],[Local School Code]])</f>
        <v>M293</v>
      </c>
      <c r="D649" s="132">
        <v>3374400</v>
      </c>
      <c r="E649" s="132">
        <v>1314677</v>
      </c>
      <c r="F649" s="65">
        <f>IFERROR(SUM(TableC[[#This Row],[Classroom Teachers]:[All Other Salaries]])*'Part-A'!$C$92,0)</f>
        <v>2854968.0146551626</v>
      </c>
      <c r="G649" s="16">
        <v>0</v>
      </c>
      <c r="H649" s="16">
        <v>73929</v>
      </c>
      <c r="I649" s="133">
        <f t="shared" si="30"/>
        <v>7617974.0146551626</v>
      </c>
      <c r="J649" s="132">
        <v>4735720.1618595114</v>
      </c>
      <c r="K649" s="132">
        <v>0</v>
      </c>
      <c r="L649" s="132">
        <v>1480128.9100152522</v>
      </c>
      <c r="M649" s="132">
        <v>0</v>
      </c>
      <c r="N649" s="132">
        <v>929218.34273340122</v>
      </c>
      <c r="O649" s="132">
        <v>3750</v>
      </c>
      <c r="P649" s="132">
        <v>469156.60004699801</v>
      </c>
      <c r="Q649" s="133">
        <f t="shared" si="31"/>
        <v>7617974.0146551626</v>
      </c>
      <c r="R649" s="132">
        <v>7183513.0146551626</v>
      </c>
      <c r="S649" s="132">
        <v>434461</v>
      </c>
      <c r="T649" s="133">
        <f>SUM(TableC[[#This Row],[State &amp; Local Funding]:[Federal 
Funding]])</f>
        <v>7617974.0146551626</v>
      </c>
      <c r="U649" s="121">
        <f>IFERROR(TableC[[#This Row],[State &amp; Local Funding]]/SUM(TableB[[#This Row],[K-12 Enrollment]:[Pre-K
Enrollment]]),"")</f>
        <v>12113.849940396563</v>
      </c>
      <c r="V649" s="121">
        <f>IFERROR(TableC[[#This Row],[Federal 
Funding]]/SUM(TableB[[#This Row],[K-12 Enrollment]:[Pre-K
Enrollment]]),"")</f>
        <v>732.64924114671169</v>
      </c>
      <c r="W649" s="65">
        <f>IFERROR(CentralCostperPupil*SUM(TableB[[#This Row],[K-12 Enrollment]:[Pre-K
Enrollment]]),"")</f>
        <v>3957681.7420567633</v>
      </c>
      <c r="X649" s="65">
        <f t="shared" si="32"/>
        <v>11575655.756711926</v>
      </c>
      <c r="Y649" s="131">
        <f>IFERROR(TableC[[#This Row],[Total School Allocation w/ Central District Costs]]/SUM(TableB[[#This Row],[K-12 Enrollment]:[Pre-K
Enrollment]]),"")</f>
        <v>19520.498746563113</v>
      </c>
    </row>
    <row r="650" spans="1:25" s="3" customFormat="1" ht="15" x14ac:dyDescent="0.3">
      <c r="A650" s="156" t="str">
        <f>IF(ISBLANK(TableB[[#This Row],[BEDS Code]]),"",TableB[[#This Row],[BEDS Code]])</f>
        <v>310200011294</v>
      </c>
      <c r="B650" s="134" t="str">
        <f>IF(ISBLANK(TableB[[#This Row],[School Name]]),"",TableB[[#This Row],[School Name]])</f>
        <v>Essex Street Academy</v>
      </c>
      <c r="C650" s="156" t="str">
        <f>IF(ISBLANK(TableB[[#This Row],[Local School Code]]),"",TableB[[#This Row],[Local School Code]])</f>
        <v>M294</v>
      </c>
      <c r="D650" s="132">
        <v>2307602</v>
      </c>
      <c r="E650" s="132">
        <v>923492</v>
      </c>
      <c r="F650" s="65">
        <f>IFERROR(SUM(TableC[[#This Row],[Classroom Teachers]:[All Other Salaries]])*'Part-A'!$C$92,0)</f>
        <v>1967267.7634306727</v>
      </c>
      <c r="G650" s="16">
        <v>0</v>
      </c>
      <c r="H650" s="16">
        <v>87376</v>
      </c>
      <c r="I650" s="133">
        <f t="shared" si="30"/>
        <v>5285737.7634306727</v>
      </c>
      <c r="J650" s="132">
        <v>3750465.7709743772</v>
      </c>
      <c r="K650" s="132">
        <v>0</v>
      </c>
      <c r="L650" s="132">
        <v>811517.72805333894</v>
      </c>
      <c r="M650" s="132">
        <v>0</v>
      </c>
      <c r="N650" s="132">
        <v>475085.23075171973</v>
      </c>
      <c r="O650" s="132">
        <v>2075</v>
      </c>
      <c r="P650" s="132">
        <v>246594.03365123685</v>
      </c>
      <c r="Q650" s="133">
        <f t="shared" si="31"/>
        <v>5285737.7634306718</v>
      </c>
      <c r="R650" s="132">
        <v>5101038.7634306718</v>
      </c>
      <c r="S650" s="132">
        <v>184699</v>
      </c>
      <c r="T650" s="133">
        <f>SUM(TableC[[#This Row],[State &amp; Local Funding]:[Federal 
Funding]])</f>
        <v>5285737.7634306718</v>
      </c>
      <c r="U650" s="121">
        <f>IFERROR(TableC[[#This Row],[State &amp; Local Funding]]/SUM(TableB[[#This Row],[K-12 Enrollment]:[Pre-K
Enrollment]]),"")</f>
        <v>15599.506921806336</v>
      </c>
      <c r="V650" s="121">
        <f>IFERROR(TableC[[#This Row],[Federal 
Funding]]/SUM(TableB[[#This Row],[K-12 Enrollment]:[Pre-K
Enrollment]]),"")</f>
        <v>564.82874617737002</v>
      </c>
      <c r="W650" s="65">
        <f>IFERROR(CentralCostperPupil*SUM(TableB[[#This Row],[K-12 Enrollment]:[Pre-K
Enrollment]]),"")</f>
        <v>2182397.8577614869</v>
      </c>
      <c r="X650" s="65">
        <f t="shared" si="32"/>
        <v>7468135.6211921591</v>
      </c>
      <c r="Y650" s="131">
        <f>IFERROR(TableC[[#This Row],[Total School Allocation w/ Central District Costs]]/SUM(TableB[[#This Row],[K-12 Enrollment]:[Pre-K
Enrollment]]),"")</f>
        <v>22838.335233003545</v>
      </c>
    </row>
    <row r="651" spans="1:25" s="3" customFormat="1" ht="15" x14ac:dyDescent="0.3">
      <c r="A651" s="156" t="str">
        <f>IF(ISBLANK(TableB[[#This Row],[BEDS Code]]),"",TableB[[#This Row],[BEDS Code]])</f>
        <v>310200011296</v>
      </c>
      <c r="B651" s="134" t="str">
        <f>IF(ISBLANK(TableB[[#This Row],[School Name]]),"",TableB[[#This Row],[School Name]])</f>
        <v>High School of Hospitality Management</v>
      </c>
      <c r="C651" s="156" t="str">
        <f>IF(ISBLANK(TableB[[#This Row],[Local School Code]]),"",TableB[[#This Row],[Local School Code]])</f>
        <v>M296</v>
      </c>
      <c r="D651" s="132">
        <v>2359637</v>
      </c>
      <c r="E651" s="132">
        <v>1149115</v>
      </c>
      <c r="F651" s="65">
        <f>IFERROR(SUM(TableC[[#This Row],[Classroom Teachers]:[All Other Salaries]])*'Part-A'!$C$92,0)</f>
        <v>2136321.2272601477</v>
      </c>
      <c r="G651" s="16">
        <v>0</v>
      </c>
      <c r="H651" s="16">
        <v>170721</v>
      </c>
      <c r="I651" s="133">
        <f t="shared" ref="I651:I714" si="33">SUM(D651:H651)</f>
        <v>5815794.2272601482</v>
      </c>
      <c r="J651" s="132">
        <v>4370218.6245648963</v>
      </c>
      <c r="K651" s="132">
        <v>0</v>
      </c>
      <c r="L651" s="132">
        <v>672168.36038474622</v>
      </c>
      <c r="M651" s="132">
        <v>0</v>
      </c>
      <c r="N651" s="132">
        <v>512132.335022446</v>
      </c>
      <c r="O651" s="132">
        <v>2349</v>
      </c>
      <c r="P651" s="132">
        <v>258925.90728805959</v>
      </c>
      <c r="Q651" s="133">
        <f t="shared" ref="Q651:Q714" si="34">SUM(J651:P651)</f>
        <v>5815794.2272601482</v>
      </c>
      <c r="R651" s="132">
        <v>5349385.2272601482</v>
      </c>
      <c r="S651" s="132">
        <v>466409</v>
      </c>
      <c r="T651" s="133">
        <f>SUM(TableC[[#This Row],[State &amp; Local Funding]:[Federal 
Funding]])</f>
        <v>5815794.2272601482</v>
      </c>
      <c r="U651" s="121">
        <f>IFERROR(TableC[[#This Row],[State &amp; Local Funding]]/SUM(TableB[[#This Row],[K-12 Enrollment]:[Pre-K
Enrollment]]),"")</f>
        <v>14303.169056845316</v>
      </c>
      <c r="V651" s="121">
        <f>IFERROR(TableC[[#This Row],[Federal 
Funding]]/SUM(TableB[[#This Row],[K-12 Enrollment]:[Pre-K
Enrollment]]),"")</f>
        <v>1247.0828877005347</v>
      </c>
      <c r="W651" s="65">
        <f>IFERROR(CentralCostperPupil*SUM(TableB[[#This Row],[K-12 Enrollment]:[Pre-K
Enrollment]]),"")</f>
        <v>2496075.8373174192</v>
      </c>
      <c r="X651" s="65">
        <f t="shared" ref="X651:X714" si="35">SUM(Q651,W651)</f>
        <v>8311870.0645775674</v>
      </c>
      <c r="Y651" s="131">
        <f>IFERROR(TableC[[#This Row],[Total School Allocation w/ Central District Costs]]/SUM(TableB[[#This Row],[K-12 Enrollment]:[Pre-K
Enrollment]]),"")</f>
        <v>22224.251509565689</v>
      </c>
    </row>
    <row r="652" spans="1:25" s="3" customFormat="1" ht="15" x14ac:dyDescent="0.3">
      <c r="A652" s="156" t="str">
        <f>IF(ISBLANK(TableB[[#This Row],[BEDS Code]]),"",TableB[[#This Row],[BEDS Code]])</f>
        <v>310200010297</v>
      </c>
      <c r="B652" s="134" t="str">
        <f>IF(ISBLANK(TableB[[#This Row],[School Name]]),"",TableB[[#This Row],[School Name]])</f>
        <v>M.S. 297</v>
      </c>
      <c r="C652" s="156" t="str">
        <f>IF(ISBLANK(TableB[[#This Row],[Local School Code]]),"",TableB[[#This Row],[Local School Code]])</f>
        <v>M297</v>
      </c>
      <c r="D652" s="132">
        <v>3013486</v>
      </c>
      <c r="E652" s="132">
        <v>705383</v>
      </c>
      <c r="F652" s="65">
        <f>IFERROR(SUM(TableC[[#This Row],[Classroom Teachers]:[All Other Salaries]])*'Part-A'!$C$92,0)</f>
        <v>2264252.014989865</v>
      </c>
      <c r="G652" s="16">
        <v>0</v>
      </c>
      <c r="H652" s="16">
        <v>116305</v>
      </c>
      <c r="I652" s="133">
        <f t="shared" si="33"/>
        <v>6099426.014989865</v>
      </c>
      <c r="J652" s="132">
        <v>4389935.452956913</v>
      </c>
      <c r="K652" s="132">
        <v>0</v>
      </c>
      <c r="L652" s="132">
        <v>1098775.5720334335</v>
      </c>
      <c r="M652" s="132">
        <v>0</v>
      </c>
      <c r="N652" s="132">
        <v>480817.5811454574</v>
      </c>
      <c r="O652" s="132">
        <v>2423</v>
      </c>
      <c r="P652" s="132">
        <v>127474.40885406072</v>
      </c>
      <c r="Q652" s="133">
        <f t="shared" si="34"/>
        <v>6099426.0149898641</v>
      </c>
      <c r="R652" s="132">
        <v>6052430.0149898641</v>
      </c>
      <c r="S652" s="132">
        <v>46996</v>
      </c>
      <c r="T652" s="133">
        <f>SUM(TableC[[#This Row],[State &amp; Local Funding]:[Federal 
Funding]])</f>
        <v>6099426.0149898641</v>
      </c>
      <c r="U652" s="121">
        <f>IFERROR(TableC[[#This Row],[State &amp; Local Funding]]/SUM(TableB[[#This Row],[K-12 Enrollment]:[Pre-K
Enrollment]]),"")</f>
        <v>12505.020692127819</v>
      </c>
      <c r="V652" s="121">
        <f>IFERROR(TableC[[#This Row],[Federal 
Funding]]/SUM(TableB[[#This Row],[K-12 Enrollment]:[Pre-K
Enrollment]]),"")</f>
        <v>97.099173553719012</v>
      </c>
      <c r="W652" s="65">
        <f>IFERROR(CentralCostperPupil*SUM(TableB[[#This Row],[K-12 Enrollment]:[Pre-K
Enrollment]]),"")</f>
        <v>3230215.7894696011</v>
      </c>
      <c r="X652" s="65">
        <f t="shared" si="35"/>
        <v>9329641.8044594657</v>
      </c>
      <c r="Y652" s="131">
        <f>IFERROR(TableC[[#This Row],[Total School Allocation w/ Central District Costs]]/SUM(TableB[[#This Row],[K-12 Enrollment]:[Pre-K
Enrollment]]),"")</f>
        <v>19276.119430701376</v>
      </c>
    </row>
    <row r="653" spans="1:25" s="3" customFormat="1" ht="15" x14ac:dyDescent="0.3">
      <c r="A653" s="156" t="str">
        <f>IF(ISBLANK(TableB[[#This Row],[BEDS Code]]),"",TableB[[#This Row],[BEDS Code]])</f>
        <v>310200011298</v>
      </c>
      <c r="B653" s="134" t="str">
        <f>IF(ISBLANK(TableB[[#This Row],[School Name]]),"",TableB[[#This Row],[School Name]])</f>
        <v>Pace High School</v>
      </c>
      <c r="C653" s="156" t="str">
        <f>IF(ISBLANK(TableB[[#This Row],[Local School Code]]),"",TableB[[#This Row],[Local School Code]])</f>
        <v>M298</v>
      </c>
      <c r="D653" s="132">
        <v>3287794</v>
      </c>
      <c r="E653" s="132">
        <v>1297569</v>
      </c>
      <c r="F653" s="65">
        <f>IFERROR(SUM(TableC[[#This Row],[Classroom Teachers]:[All Other Salaries]])*'Part-A'!$C$92,0)</f>
        <v>2791821.2263486483</v>
      </c>
      <c r="G653" s="16">
        <v>0</v>
      </c>
      <c r="H653" s="16">
        <v>287505</v>
      </c>
      <c r="I653" s="133">
        <f t="shared" si="33"/>
        <v>7664689.2263486478</v>
      </c>
      <c r="J653" s="132">
        <v>5465574.081110524</v>
      </c>
      <c r="K653" s="132">
        <v>0</v>
      </c>
      <c r="L653" s="132">
        <v>1165736.1174691233</v>
      </c>
      <c r="M653" s="132">
        <v>0</v>
      </c>
      <c r="N653" s="132">
        <v>676319.20630555542</v>
      </c>
      <c r="O653" s="132">
        <v>3308</v>
      </c>
      <c r="P653" s="132">
        <v>353751.82146344532</v>
      </c>
      <c r="Q653" s="133">
        <f t="shared" si="34"/>
        <v>7664689.2263486478</v>
      </c>
      <c r="R653" s="132">
        <v>7363174.2263486478</v>
      </c>
      <c r="S653" s="132">
        <v>301515</v>
      </c>
      <c r="T653" s="133">
        <f>SUM(TableC[[#This Row],[State &amp; Local Funding]:[Federal 
Funding]])</f>
        <v>7664689.2263486478</v>
      </c>
      <c r="U653" s="121">
        <f>IFERROR(TableC[[#This Row],[State &amp; Local Funding]]/SUM(TableB[[#This Row],[K-12 Enrollment]:[Pre-K
Enrollment]]),"")</f>
        <v>13032.166772298491</v>
      </c>
      <c r="V653" s="121">
        <f>IFERROR(TableC[[#This Row],[Federal 
Funding]]/SUM(TableB[[#This Row],[K-12 Enrollment]:[Pre-K
Enrollment]]),"")</f>
        <v>533.6548672566372</v>
      </c>
      <c r="W653" s="65">
        <f>IFERROR(CentralCostperPupil*SUM(TableB[[#This Row],[K-12 Enrollment]:[Pre-K
Enrollment]]),"")</f>
        <v>3770809.7542362078</v>
      </c>
      <c r="X653" s="65">
        <f t="shared" si="35"/>
        <v>11435498.980584856</v>
      </c>
      <c r="Y653" s="131">
        <f>IFERROR(TableC[[#This Row],[Total School Allocation w/ Central District Costs]]/SUM(TableB[[#This Row],[K-12 Enrollment]:[Pre-K
Enrollment]]),"")</f>
        <v>20239.821204574968</v>
      </c>
    </row>
    <row r="654" spans="1:25" s="3" customFormat="1" ht="15" x14ac:dyDescent="0.3">
      <c r="A654" s="156" t="str">
        <f>IF(ISBLANK(TableB[[#This Row],[BEDS Code]]),"",TableB[[#This Row],[BEDS Code]])</f>
        <v>310300011299</v>
      </c>
      <c r="B654" s="134" t="str">
        <f>IF(ISBLANK(TableB[[#This Row],[School Name]]),"",TableB[[#This Row],[School Name]])</f>
        <v>The Maxine Greene HS for Imaginative Inquiry</v>
      </c>
      <c r="C654" s="156" t="str">
        <f>IF(ISBLANK(TableB[[#This Row],[Local School Code]]),"",TableB[[#This Row],[Local School Code]])</f>
        <v>M299</v>
      </c>
      <c r="D654" s="132">
        <v>2126986</v>
      </c>
      <c r="E654" s="132">
        <v>1284839</v>
      </c>
      <c r="F654" s="65">
        <f>IFERROR(SUM(TableC[[#This Row],[Classroom Teachers]:[All Other Salaries]])*'Part-A'!$C$92,0)</f>
        <v>2077306.7378933744</v>
      </c>
      <c r="G654" s="16">
        <v>0</v>
      </c>
      <c r="H654" s="16">
        <v>143240</v>
      </c>
      <c r="I654" s="133">
        <f t="shared" si="33"/>
        <v>5632371.7378933746</v>
      </c>
      <c r="J654" s="132">
        <v>3721530.311140595</v>
      </c>
      <c r="K654" s="132">
        <v>0</v>
      </c>
      <c r="L654" s="132">
        <v>826837.24544013955</v>
      </c>
      <c r="M654" s="132">
        <v>0</v>
      </c>
      <c r="N654" s="132">
        <v>701851.73528355628</v>
      </c>
      <c r="O654" s="132">
        <v>2342</v>
      </c>
      <c r="P654" s="132">
        <v>379810.44602908369</v>
      </c>
      <c r="Q654" s="133">
        <f t="shared" si="34"/>
        <v>5632371.7378933746</v>
      </c>
      <c r="R654" s="132">
        <v>5345090.7378933746</v>
      </c>
      <c r="S654" s="132">
        <v>287281</v>
      </c>
      <c r="T654" s="133">
        <f>SUM(TableC[[#This Row],[State &amp; Local Funding]:[Federal 
Funding]])</f>
        <v>5632371.7378933746</v>
      </c>
      <c r="U654" s="121">
        <f>IFERROR(TableC[[#This Row],[State &amp; Local Funding]]/SUM(TableB[[#This Row],[K-12 Enrollment]:[Pre-K
Enrollment]]),"")</f>
        <v>15184.916869015269</v>
      </c>
      <c r="V654" s="121">
        <f>IFERROR(TableC[[#This Row],[Federal 
Funding]]/SUM(TableB[[#This Row],[K-12 Enrollment]:[Pre-K
Enrollment]]),"")</f>
        <v>816.1392045454545</v>
      </c>
      <c r="W654" s="65">
        <f>IFERROR(CentralCostperPupil*SUM(TableB[[#This Row],[K-12 Enrollment]:[Pre-K
Enrollment]]),"")</f>
        <v>2349247.8468869827</v>
      </c>
      <c r="X654" s="65">
        <f t="shared" si="35"/>
        <v>7981619.5847803578</v>
      </c>
      <c r="Y654" s="131">
        <f>IFERROR(TableC[[#This Row],[Total School Allocation w/ Central District Costs]]/SUM(TableB[[#This Row],[K-12 Enrollment]:[Pre-K
Enrollment]]),"")</f>
        <v>22675.055638580561</v>
      </c>
    </row>
    <row r="655" spans="1:25" s="3" customFormat="1" ht="15" x14ac:dyDescent="0.3">
      <c r="A655" s="156" t="str">
        <f>IF(ISBLANK(TableB[[#This Row],[BEDS Code]]),"",TableB[[#This Row],[BEDS Code]])</f>
        <v>310200011300</v>
      </c>
      <c r="B655" s="134" t="str">
        <f>IF(ISBLANK(TableB[[#This Row],[School Name]]),"",TableB[[#This Row],[School Name]])</f>
        <v>Urban Assembly School of Design and Construction, The</v>
      </c>
      <c r="C655" s="156" t="str">
        <f>IF(ISBLANK(TableB[[#This Row],[Local School Code]]),"",TableB[[#This Row],[Local School Code]])</f>
        <v>M300</v>
      </c>
      <c r="D655" s="132">
        <v>1586564</v>
      </c>
      <c r="E655" s="132">
        <v>1647889</v>
      </c>
      <c r="F655" s="65">
        <f>IFERROR(SUM(TableC[[#This Row],[Classroom Teachers]:[All Other Salaries]])*'Part-A'!$C$92,0)</f>
        <v>1969312.907402765</v>
      </c>
      <c r="G655" s="16">
        <v>0</v>
      </c>
      <c r="H655" s="16">
        <v>82573</v>
      </c>
      <c r="I655" s="133">
        <f t="shared" si="33"/>
        <v>5286338.907402765</v>
      </c>
      <c r="J655" s="132">
        <v>3812992.7958123256</v>
      </c>
      <c r="K655" s="132">
        <v>0</v>
      </c>
      <c r="L655" s="132">
        <v>594245.07692409749</v>
      </c>
      <c r="M655" s="132">
        <v>0</v>
      </c>
      <c r="N655" s="132">
        <v>488322.88975808339</v>
      </c>
      <c r="O655" s="132">
        <v>2156</v>
      </c>
      <c r="P655" s="132">
        <v>388622.14490825887</v>
      </c>
      <c r="Q655" s="133">
        <f t="shared" si="34"/>
        <v>5286338.907402765</v>
      </c>
      <c r="R655" s="132">
        <v>5008588.907402765</v>
      </c>
      <c r="S655" s="132">
        <v>277750</v>
      </c>
      <c r="T655" s="133">
        <f>SUM(TableC[[#This Row],[State &amp; Local Funding]:[Federal 
Funding]])</f>
        <v>5286338.907402765</v>
      </c>
      <c r="U655" s="121">
        <f>IFERROR(TableC[[#This Row],[State &amp; Local Funding]]/SUM(TableB[[#This Row],[K-12 Enrollment]:[Pre-K
Enrollment]]),"")</f>
        <v>15316.78564954974</v>
      </c>
      <c r="V655" s="121">
        <f>IFERROR(TableC[[#This Row],[Federal 
Funding]]/SUM(TableB[[#This Row],[K-12 Enrollment]:[Pre-K
Enrollment]]),"")</f>
        <v>849.388379204893</v>
      </c>
      <c r="W655" s="65">
        <f>IFERROR(CentralCostperPupil*SUM(TableB[[#This Row],[K-12 Enrollment]:[Pre-K
Enrollment]]),"")</f>
        <v>2182397.8577614869</v>
      </c>
      <c r="X655" s="65">
        <f t="shared" si="35"/>
        <v>7468736.7651642524</v>
      </c>
      <c r="Y655" s="131">
        <f>IFERROR(TableC[[#This Row],[Total School Allocation w/ Central District Costs]]/SUM(TableB[[#This Row],[K-12 Enrollment]:[Pre-K
Enrollment]]),"")</f>
        <v>22840.173593774471</v>
      </c>
    </row>
    <row r="656" spans="1:25" s="3" customFormat="1" ht="15" x14ac:dyDescent="0.3">
      <c r="A656" s="156" t="str">
        <f>IF(ISBLANK(TableB[[#This Row],[BEDS Code]]),"",TableB[[#This Row],[BEDS Code]])</f>
        <v>310200011303</v>
      </c>
      <c r="B656" s="134" t="str">
        <f>IF(ISBLANK(TableB[[#This Row],[School Name]]),"",TableB[[#This Row],[School Name]])</f>
        <v>Facing History School, The</v>
      </c>
      <c r="C656" s="156" t="str">
        <f>IF(ISBLANK(TableB[[#This Row],[Local School Code]]),"",TableB[[#This Row],[Local School Code]])</f>
        <v>M303</v>
      </c>
      <c r="D656" s="132">
        <v>2295056</v>
      </c>
      <c r="E656" s="132">
        <v>1457732</v>
      </c>
      <c r="F656" s="65">
        <f>IFERROR(SUM(TableC[[#This Row],[Classroom Teachers]:[All Other Salaries]])*'Part-A'!$C$92,0)</f>
        <v>2284903.7680084417</v>
      </c>
      <c r="G656" s="16">
        <v>0</v>
      </c>
      <c r="H656" s="16">
        <v>223782</v>
      </c>
      <c r="I656" s="133">
        <f t="shared" si="33"/>
        <v>6261473.7680084417</v>
      </c>
      <c r="J656" s="132">
        <v>3739873.1093539004</v>
      </c>
      <c r="K656" s="132">
        <v>0</v>
      </c>
      <c r="L656" s="132">
        <v>1456718.4607928898</v>
      </c>
      <c r="M656" s="132">
        <v>0</v>
      </c>
      <c r="N656" s="132">
        <v>693199.31305017951</v>
      </c>
      <c r="O656" s="132">
        <v>2367</v>
      </c>
      <c r="P656" s="132">
        <v>369315.88481147186</v>
      </c>
      <c r="Q656" s="133">
        <f t="shared" si="34"/>
        <v>6261473.7680084417</v>
      </c>
      <c r="R656" s="132">
        <v>5849964.7680084417</v>
      </c>
      <c r="S656" s="132">
        <v>411509</v>
      </c>
      <c r="T656" s="133">
        <f>SUM(TableC[[#This Row],[State &amp; Local Funding]:[Federal 
Funding]])</f>
        <v>6261473.7680084417</v>
      </c>
      <c r="U656" s="121">
        <f>IFERROR(TableC[[#This Row],[State &amp; Local Funding]]/SUM(TableB[[#This Row],[K-12 Enrollment]:[Pre-K
Enrollment]]),"")</f>
        <v>16619.218090933075</v>
      </c>
      <c r="V656" s="121">
        <f>IFERROR(TableC[[#This Row],[Federal 
Funding]]/SUM(TableB[[#This Row],[K-12 Enrollment]:[Pre-K
Enrollment]]),"")</f>
        <v>1169.059659090909</v>
      </c>
      <c r="W656" s="65">
        <f>IFERROR(CentralCostperPupil*SUM(TableB[[#This Row],[K-12 Enrollment]:[Pre-K
Enrollment]]),"")</f>
        <v>2349247.8468869827</v>
      </c>
      <c r="X656" s="65">
        <f t="shared" si="35"/>
        <v>8610721.6148954239</v>
      </c>
      <c r="Y656" s="131">
        <f>IFERROR(TableC[[#This Row],[Total School Allocation w/ Central District Costs]]/SUM(TableB[[#This Row],[K-12 Enrollment]:[Pre-K
Enrollment]]),"")</f>
        <v>24462.277315043819</v>
      </c>
    </row>
    <row r="657" spans="1:25" s="3" customFormat="1" ht="15" x14ac:dyDescent="0.3">
      <c r="A657" s="156" t="str">
        <f>IF(ISBLANK(TableB[[#This Row],[BEDS Code]]),"",TableB[[#This Row],[BEDS Code]])</f>
        <v>310500011304</v>
      </c>
      <c r="B657" s="134" t="str">
        <f>IF(ISBLANK(TableB[[#This Row],[School Name]]),"",TableB[[#This Row],[School Name]])</f>
        <v>Mott Hall High School</v>
      </c>
      <c r="C657" s="156" t="str">
        <f>IF(ISBLANK(TableB[[#This Row],[Local School Code]]),"",TableB[[#This Row],[Local School Code]])</f>
        <v>M304</v>
      </c>
      <c r="D657" s="132">
        <v>1620572</v>
      </c>
      <c r="E657" s="132">
        <v>1100098</v>
      </c>
      <c r="F657" s="65">
        <f>IFERROR(SUM(TableC[[#This Row],[Classroom Teachers]:[All Other Salaries]])*'Part-A'!$C$92,0)</f>
        <v>1656493.554793803</v>
      </c>
      <c r="G657" s="16">
        <v>0</v>
      </c>
      <c r="H657" s="16">
        <v>188906</v>
      </c>
      <c r="I657" s="133">
        <f t="shared" si="33"/>
        <v>4566069.554793803</v>
      </c>
      <c r="J657" s="132">
        <v>3389653.2956951009</v>
      </c>
      <c r="K657" s="132">
        <v>0</v>
      </c>
      <c r="L657" s="132">
        <v>340745.83757824311</v>
      </c>
      <c r="M657" s="132">
        <v>0</v>
      </c>
      <c r="N657" s="132">
        <v>515369.35129867395</v>
      </c>
      <c r="O657" s="132">
        <v>1788</v>
      </c>
      <c r="P657" s="132">
        <v>318513.07022178476</v>
      </c>
      <c r="Q657" s="133">
        <f t="shared" si="34"/>
        <v>4566069.5547938021</v>
      </c>
      <c r="R657" s="132">
        <v>4240829.5547938021</v>
      </c>
      <c r="S657" s="132">
        <v>325240</v>
      </c>
      <c r="T657" s="133">
        <f>SUM(TableC[[#This Row],[State &amp; Local Funding]:[Federal 
Funding]])</f>
        <v>4566069.5547938021</v>
      </c>
      <c r="U657" s="121">
        <f>IFERROR(TableC[[#This Row],[State &amp; Local Funding]]/SUM(TableB[[#This Row],[K-12 Enrollment]:[Pre-K
Enrollment]]),"")</f>
        <v>16124.827204539171</v>
      </c>
      <c r="V657" s="121">
        <f>IFERROR(TableC[[#This Row],[Federal 
Funding]]/SUM(TableB[[#This Row],[K-12 Enrollment]:[Pre-K
Enrollment]]),"")</f>
        <v>1236.6539923954372</v>
      </c>
      <c r="W657" s="65">
        <f>IFERROR(CentralCostperPupil*SUM(TableB[[#This Row],[K-12 Enrollment]:[Pre-K
Enrollment]]),"")</f>
        <v>1755261.8856002172</v>
      </c>
      <c r="X657" s="65">
        <f t="shared" si="35"/>
        <v>6321331.4403940197</v>
      </c>
      <c r="Y657" s="131">
        <f>IFERROR(TableC[[#This Row],[Total School Allocation w/ Central District Costs]]/SUM(TableB[[#This Row],[K-12 Enrollment]:[Pre-K
Enrollment]]),"")</f>
        <v>24035.480761954448</v>
      </c>
    </row>
    <row r="658" spans="1:25" s="3" customFormat="1" ht="15" x14ac:dyDescent="0.3">
      <c r="A658" s="156" t="str">
        <f>IF(ISBLANK(TableB[[#This Row],[BEDS Code]]),"",TableB[[#This Row],[BEDS Code]])</f>
        <v>310200011305</v>
      </c>
      <c r="B658" s="134" t="str">
        <f>IF(ISBLANK(TableB[[#This Row],[School Name]]),"",TableB[[#This Row],[School Name]])</f>
        <v>Urban Assembly Academy of Government and Law, The</v>
      </c>
      <c r="C658" s="156" t="str">
        <f>IF(ISBLANK(TableB[[#This Row],[Local School Code]]),"",TableB[[#This Row],[Local School Code]])</f>
        <v>M305</v>
      </c>
      <c r="D658" s="132">
        <v>1776310</v>
      </c>
      <c r="E658" s="132">
        <v>998599</v>
      </c>
      <c r="F658" s="65">
        <f>IFERROR(SUM(TableC[[#This Row],[Classroom Teachers]:[All Other Salaries]])*'Part-A'!$C$92,0)</f>
        <v>1689517.2415762725</v>
      </c>
      <c r="G658" s="16">
        <v>0</v>
      </c>
      <c r="H658" s="16">
        <v>78197</v>
      </c>
      <c r="I658" s="133">
        <f t="shared" si="33"/>
        <v>4542623.241576273</v>
      </c>
      <c r="J658" s="132">
        <v>3511063.3390092081</v>
      </c>
      <c r="K658" s="132">
        <v>0</v>
      </c>
      <c r="L658" s="132">
        <v>524942.03859666421</v>
      </c>
      <c r="M658" s="132">
        <v>0</v>
      </c>
      <c r="N658" s="132">
        <v>485192.05791238771</v>
      </c>
      <c r="O658" s="132">
        <v>1875</v>
      </c>
      <c r="P658" s="132">
        <v>19550.806058013026</v>
      </c>
      <c r="Q658" s="133">
        <f t="shared" si="34"/>
        <v>4542623.241576273</v>
      </c>
      <c r="R658" s="132">
        <v>4300481.241576273</v>
      </c>
      <c r="S658" s="132">
        <v>242142</v>
      </c>
      <c r="T658" s="133">
        <f>SUM(TableC[[#This Row],[State &amp; Local Funding]:[Federal 
Funding]])</f>
        <v>4542623.241576273</v>
      </c>
      <c r="U658" s="121">
        <f>IFERROR(TableC[[#This Row],[State &amp; Local Funding]]/SUM(TableB[[#This Row],[K-12 Enrollment]:[Pre-K
Enrollment]]),"")</f>
        <v>14193.007397941496</v>
      </c>
      <c r="V658" s="121">
        <f>IFERROR(TableC[[#This Row],[Federal 
Funding]]/SUM(TableB[[#This Row],[K-12 Enrollment]:[Pre-K
Enrollment]]),"")</f>
        <v>799.14851485148517</v>
      </c>
      <c r="W658" s="65">
        <f>IFERROR(CentralCostperPupil*SUM(TableB[[#This Row],[K-12 Enrollment]:[Pre-K
Enrollment]]),"")</f>
        <v>2022221.8682010106</v>
      </c>
      <c r="X658" s="65">
        <f t="shared" si="35"/>
        <v>6564845.1097772839</v>
      </c>
      <c r="Y658" s="131">
        <f>IFERROR(TableC[[#This Row],[Total School Allocation w/ Central District Costs]]/SUM(TableB[[#This Row],[K-12 Enrollment]:[Pre-K
Enrollment]]),"")</f>
        <v>21666.155477812819</v>
      </c>
    </row>
    <row r="659" spans="1:25" s="3" customFormat="1" ht="15" x14ac:dyDescent="0.3">
      <c r="A659" s="156" t="str">
        <f>IF(ISBLANK(TableB[[#This Row],[BEDS Code]]),"",TableB[[#This Row],[BEDS Code]])</f>
        <v>310300011307</v>
      </c>
      <c r="B659" s="134" t="str">
        <f>IF(ISBLANK(TableB[[#This Row],[School Name]]),"",TableB[[#This Row],[School Name]])</f>
        <v>Urban Assembly School for Media Studies, The</v>
      </c>
      <c r="C659" s="156" t="str">
        <f>IF(ISBLANK(TableB[[#This Row],[Local School Code]]),"",TableB[[#This Row],[Local School Code]])</f>
        <v>M307</v>
      </c>
      <c r="D659" s="132">
        <v>2341706</v>
      </c>
      <c r="E659" s="132">
        <v>1460776</v>
      </c>
      <c r="F659" s="65">
        <f>IFERROR(SUM(TableC[[#This Row],[Classroom Teachers]:[All Other Salaries]])*'Part-A'!$C$92,0)</f>
        <v>2315160.2087792526</v>
      </c>
      <c r="G659" s="16">
        <v>0</v>
      </c>
      <c r="H659" s="16">
        <v>203450</v>
      </c>
      <c r="I659" s="133">
        <f t="shared" si="33"/>
        <v>6321092.2087792531</v>
      </c>
      <c r="J659" s="132">
        <v>4807025.4822860444</v>
      </c>
      <c r="K659" s="132">
        <v>0</v>
      </c>
      <c r="L659" s="132">
        <v>481826.33323551452</v>
      </c>
      <c r="M659" s="132">
        <v>0</v>
      </c>
      <c r="N659" s="132">
        <v>696466.89757156069</v>
      </c>
      <c r="O659" s="132">
        <v>2430</v>
      </c>
      <c r="P659" s="132">
        <v>333343.49568613333</v>
      </c>
      <c r="Q659" s="133">
        <f t="shared" si="34"/>
        <v>6321092.2087792531</v>
      </c>
      <c r="R659" s="132">
        <v>5927653.2087792531</v>
      </c>
      <c r="S659" s="132">
        <v>393439</v>
      </c>
      <c r="T659" s="133">
        <f>SUM(TableC[[#This Row],[State &amp; Local Funding]:[Federal 
Funding]])</f>
        <v>6321092.2087792531</v>
      </c>
      <c r="U659" s="121">
        <f>IFERROR(TableC[[#This Row],[State &amp; Local Funding]]/SUM(TableB[[#This Row],[K-12 Enrollment]:[Pre-K
Enrollment]]),"")</f>
        <v>15277.45672365787</v>
      </c>
      <c r="V659" s="121">
        <f>IFERROR(TableC[[#This Row],[Federal 
Funding]]/SUM(TableB[[#This Row],[K-12 Enrollment]:[Pre-K
Enrollment]]),"")</f>
        <v>1014.0180412371134</v>
      </c>
      <c r="W659" s="65">
        <f>IFERROR(CentralCostperPupil*SUM(TableB[[#This Row],[K-12 Enrollment]:[Pre-K
Enrollment]]),"")</f>
        <v>2589511.831227697</v>
      </c>
      <c r="X659" s="65">
        <f t="shared" si="35"/>
        <v>8910604.0400069505</v>
      </c>
      <c r="Y659" s="131">
        <f>IFERROR(TableC[[#This Row],[Total School Allocation w/ Central District Costs]]/SUM(TableB[[#This Row],[K-12 Enrollment]:[Pre-K
Enrollment]]),"")</f>
        <v>22965.474329914821</v>
      </c>
    </row>
    <row r="660" spans="1:25" s="3" customFormat="1" ht="15" x14ac:dyDescent="0.3">
      <c r="A660" s="156" t="str">
        <f>IF(ISBLANK(TableB[[#This Row],[BEDS Code]]),"",TableB[[#This Row],[BEDS Code]])</f>
        <v>310200011308</v>
      </c>
      <c r="B660" s="134" t="str">
        <f>IF(ISBLANK(TableB[[#This Row],[School Name]]),"",TableB[[#This Row],[School Name]])</f>
        <v>Lower Manhattan Arts Academy</v>
      </c>
      <c r="C660" s="156" t="str">
        <f>IF(ISBLANK(TableB[[#This Row],[Local School Code]]),"",TableB[[#This Row],[Local School Code]])</f>
        <v>M308</v>
      </c>
      <c r="D660" s="132">
        <v>2019782</v>
      </c>
      <c r="E660" s="132">
        <v>1553107</v>
      </c>
      <c r="F660" s="65">
        <f>IFERROR(SUM(TableC[[#This Row],[Classroom Teachers]:[All Other Salaries]])*'Part-A'!$C$92,0)</f>
        <v>2175371.3609124501</v>
      </c>
      <c r="G660" s="16">
        <v>0</v>
      </c>
      <c r="H660" s="16">
        <v>88713</v>
      </c>
      <c r="I660" s="133">
        <f t="shared" si="33"/>
        <v>5836973.3609124497</v>
      </c>
      <c r="J660" s="132">
        <v>3852039.644691322</v>
      </c>
      <c r="K660" s="132">
        <v>0</v>
      </c>
      <c r="L660" s="132">
        <v>1268284.535683224</v>
      </c>
      <c r="M660" s="132">
        <v>0</v>
      </c>
      <c r="N660" s="132">
        <v>512132.335022446</v>
      </c>
      <c r="O660" s="132">
        <v>1962</v>
      </c>
      <c r="P660" s="132">
        <v>202554.84551545751</v>
      </c>
      <c r="Q660" s="133">
        <f t="shared" si="34"/>
        <v>5836973.3609124497</v>
      </c>
      <c r="R660" s="132">
        <v>5378832.3609124497</v>
      </c>
      <c r="S660" s="132">
        <v>458141</v>
      </c>
      <c r="T660" s="133">
        <f>SUM(TableC[[#This Row],[State &amp; Local Funding]:[Federal 
Funding]])</f>
        <v>5836973.3609124497</v>
      </c>
      <c r="U660" s="121">
        <f>IFERROR(TableC[[#This Row],[State &amp; Local Funding]]/SUM(TableB[[#This Row],[K-12 Enrollment]:[Pre-K
Enrollment]]),"")</f>
        <v>17693.527503001478</v>
      </c>
      <c r="V660" s="121">
        <f>IFERROR(TableC[[#This Row],[Federal 
Funding]]/SUM(TableB[[#This Row],[K-12 Enrollment]:[Pre-K
Enrollment]]),"")</f>
        <v>1507.0427631578948</v>
      </c>
      <c r="W660" s="65">
        <f>IFERROR(CentralCostperPupil*SUM(TableB[[#This Row],[K-12 Enrollment]:[Pre-K
Enrollment]]),"")</f>
        <v>2028895.8677660304</v>
      </c>
      <c r="X660" s="65">
        <f t="shared" si="35"/>
        <v>7865869.2286784798</v>
      </c>
      <c r="Y660" s="131">
        <f>IFERROR(TableC[[#This Row],[Total School Allocation w/ Central District Costs]]/SUM(TableB[[#This Row],[K-12 Enrollment]:[Pre-K
Enrollment]]),"")</f>
        <v>25874.569831179211</v>
      </c>
    </row>
    <row r="661" spans="1:25" s="3" customFormat="1" ht="15" x14ac:dyDescent="0.3">
      <c r="A661" s="156" t="str">
        <f>IF(ISBLANK(TableB[[#This Row],[BEDS Code]]),"",TableB[[#This Row],[BEDS Code]])</f>
        <v>310200010310</v>
      </c>
      <c r="B661" s="134" t="str">
        <f>IF(ISBLANK(TableB[[#This Row],[School Name]]),"",TableB[[#This Row],[School Name]])</f>
        <v>The Judith S. Kaye High School</v>
      </c>
      <c r="C661" s="156" t="str">
        <f>IF(ISBLANK(TableB[[#This Row],[Local School Code]]),"",TableB[[#This Row],[Local School Code]])</f>
        <v>M310</v>
      </c>
      <c r="D661" s="132">
        <v>778348</v>
      </c>
      <c r="E661" s="132">
        <v>894909</v>
      </c>
      <c r="F661" s="65">
        <f>IFERROR(SUM(TableC[[#This Row],[Classroom Teachers]:[All Other Salaries]])*'Part-A'!$C$92,0)</f>
        <v>1018770.9042308014</v>
      </c>
      <c r="G661" s="16">
        <v>0</v>
      </c>
      <c r="H661" s="16">
        <v>53676</v>
      </c>
      <c r="I661" s="133">
        <f t="shared" si="33"/>
        <v>2745703.9042308014</v>
      </c>
      <c r="J661" s="132">
        <v>1668988.5200203022</v>
      </c>
      <c r="K661" s="132">
        <v>0</v>
      </c>
      <c r="L661" s="132">
        <v>38200.653311509319</v>
      </c>
      <c r="M661" s="132">
        <v>0</v>
      </c>
      <c r="N661" s="132">
        <v>459221.92037219304</v>
      </c>
      <c r="O661" s="132">
        <v>467</v>
      </c>
      <c r="P661" s="132">
        <v>578825.81052679685</v>
      </c>
      <c r="Q661" s="133">
        <f t="shared" si="34"/>
        <v>2745703.9042308014</v>
      </c>
      <c r="R661" s="132">
        <v>2696117.9042308014</v>
      </c>
      <c r="S661" s="132">
        <v>49586</v>
      </c>
      <c r="T661" s="133">
        <f>SUM(TableC[[#This Row],[State &amp; Local Funding]:[Federal 
Funding]])</f>
        <v>2745703.9042308014</v>
      </c>
      <c r="U661" s="121">
        <f>IFERROR(TableC[[#This Row],[State &amp; Local Funding]]/SUM(TableB[[#This Row],[K-12 Enrollment]:[Pre-K
Enrollment]]),"")</f>
        <v>35948.238723077353</v>
      </c>
      <c r="V661" s="121">
        <f>IFERROR(TableC[[#This Row],[Federal 
Funding]]/SUM(TableB[[#This Row],[K-12 Enrollment]:[Pre-K
Enrollment]]),"")</f>
        <v>661.14666666666665</v>
      </c>
      <c r="W661" s="65">
        <f>IFERROR(CentralCostperPupil*SUM(TableB[[#This Row],[K-12 Enrollment]:[Pre-K
Enrollment]]),"")</f>
        <v>500549.9673764878</v>
      </c>
      <c r="X661" s="65">
        <f t="shared" si="35"/>
        <v>3246253.8716072892</v>
      </c>
      <c r="Y661" s="131">
        <f>IFERROR(TableC[[#This Row],[Total School Allocation w/ Central District Costs]]/SUM(TableB[[#This Row],[K-12 Enrollment]:[Pre-K
Enrollment]]),"")</f>
        <v>43283.384954763853</v>
      </c>
    </row>
    <row r="662" spans="1:25" s="3" customFormat="1" ht="15" x14ac:dyDescent="0.3">
      <c r="A662" s="156" t="str">
        <f>IF(ISBLANK(TableB[[#This Row],[BEDS Code]]),"",TableB[[#This Row],[BEDS Code]])</f>
        <v>310600010311</v>
      </c>
      <c r="B662" s="134" t="str">
        <f>IF(ISBLANK(TableB[[#This Row],[School Name]]),"",TableB[[#This Row],[School Name]])</f>
        <v>Amistad Dual Language School</v>
      </c>
      <c r="C662" s="156" t="str">
        <f>IF(ISBLANK(TableB[[#This Row],[Local School Code]]),"",TableB[[#This Row],[Local School Code]])</f>
        <v>M311</v>
      </c>
      <c r="D662" s="132">
        <v>2305567</v>
      </c>
      <c r="E662" s="132">
        <v>1311945</v>
      </c>
      <c r="F662" s="65">
        <f>IFERROR(SUM(TableC[[#This Row],[Classroom Teachers]:[All Other Salaries]])*'Part-A'!$C$92,0)</f>
        <v>2202540.2979373611</v>
      </c>
      <c r="G662" s="16">
        <v>0</v>
      </c>
      <c r="H662" s="16">
        <v>133391</v>
      </c>
      <c r="I662" s="133">
        <f t="shared" si="33"/>
        <v>5953443.2979373615</v>
      </c>
      <c r="J662" s="132">
        <v>4210082.1239397991</v>
      </c>
      <c r="K662" s="132">
        <v>0</v>
      </c>
      <c r="L662" s="132">
        <v>1152245.8682264935</v>
      </c>
      <c r="M662" s="132">
        <v>0</v>
      </c>
      <c r="N662" s="132">
        <v>436947.32278552494</v>
      </c>
      <c r="O662" s="132">
        <v>2461</v>
      </c>
      <c r="P662" s="132">
        <v>151706.9829855446</v>
      </c>
      <c r="Q662" s="133">
        <f t="shared" si="34"/>
        <v>5953443.2979373625</v>
      </c>
      <c r="R662" s="132">
        <v>5598794.2979373625</v>
      </c>
      <c r="S662" s="132">
        <v>354649</v>
      </c>
      <c r="T662" s="133">
        <f>SUM(TableC[[#This Row],[State &amp; Local Funding]:[Federal 
Funding]])</f>
        <v>5953443.2979373625</v>
      </c>
      <c r="U662" s="121">
        <f>IFERROR(TableC[[#This Row],[State &amp; Local Funding]]/SUM(TableB[[#This Row],[K-12 Enrollment]:[Pre-K
Enrollment]]),"")</f>
        <v>14319.167002397346</v>
      </c>
      <c r="V662" s="121">
        <f>IFERROR(TableC[[#This Row],[Federal 
Funding]]/SUM(TableB[[#This Row],[K-12 Enrollment]:[Pre-K
Enrollment]]),"")</f>
        <v>907.03069053708441</v>
      </c>
      <c r="W662" s="65">
        <f>IFERROR(CentralCostperPupil*SUM(TableB[[#This Row],[K-12 Enrollment]:[Pre-K
Enrollment]]),"")</f>
        <v>2609533.8299227562</v>
      </c>
      <c r="X662" s="65">
        <f t="shared" si="35"/>
        <v>8562977.1278601177</v>
      </c>
      <c r="Y662" s="131">
        <f>IFERROR(TableC[[#This Row],[Total School Allocation w/ Central District Costs]]/SUM(TableB[[#This Row],[K-12 Enrollment]:[Pre-K
Enrollment]]),"")</f>
        <v>21900.197257954263</v>
      </c>
    </row>
    <row r="663" spans="1:25" s="3" customFormat="1" ht="15" x14ac:dyDescent="0.3">
      <c r="A663" s="156" t="str">
        <f>IF(ISBLANK(TableB[[#This Row],[BEDS Code]]),"",TableB[[#This Row],[BEDS Code]])</f>
        <v>310200010312</v>
      </c>
      <c r="B663" s="134" t="str">
        <f>IF(ISBLANK(TableB[[#This Row],[School Name]]),"",TableB[[#This Row],[School Name]])</f>
        <v>New York City Lab Middle School for Collaborative Studies</v>
      </c>
      <c r="C663" s="156" t="str">
        <f>IF(ISBLANK(TableB[[#This Row],[Local School Code]]),"",TableB[[#This Row],[Local School Code]])</f>
        <v>M312</v>
      </c>
      <c r="D663" s="132">
        <v>2987388</v>
      </c>
      <c r="E663" s="132">
        <v>1364898</v>
      </c>
      <c r="F663" s="65">
        <f>IFERROR(SUM(TableC[[#This Row],[Classroom Teachers]:[All Other Salaries]])*'Part-A'!$C$92,0)</f>
        <v>2649911.1276337453</v>
      </c>
      <c r="G663" s="16">
        <v>0</v>
      </c>
      <c r="H663" s="16">
        <v>114625</v>
      </c>
      <c r="I663" s="133">
        <f t="shared" si="33"/>
        <v>7116822.1276337449</v>
      </c>
      <c r="J663" s="132">
        <v>4380526.5718483198</v>
      </c>
      <c r="K663" s="132">
        <v>0</v>
      </c>
      <c r="L663" s="132">
        <v>2094935.1539424278</v>
      </c>
      <c r="M663" s="132">
        <v>0</v>
      </c>
      <c r="N663" s="132">
        <v>456028.3431811828</v>
      </c>
      <c r="O663" s="132">
        <v>3451</v>
      </c>
      <c r="P663" s="132">
        <v>181881.05866181472</v>
      </c>
      <c r="Q663" s="133">
        <f t="shared" si="34"/>
        <v>7116822.1276337449</v>
      </c>
      <c r="R663" s="132">
        <v>6916120.1276337449</v>
      </c>
      <c r="S663" s="132">
        <v>200702</v>
      </c>
      <c r="T663" s="133">
        <f>SUM(TableC[[#This Row],[State &amp; Local Funding]:[Federal 
Funding]])</f>
        <v>7116822.1276337449</v>
      </c>
      <c r="U663" s="121">
        <f>IFERROR(TableC[[#This Row],[State &amp; Local Funding]]/SUM(TableB[[#This Row],[K-12 Enrollment]:[Pre-K
Enrollment]]),"")</f>
        <v>12284.405200059937</v>
      </c>
      <c r="V663" s="121">
        <f>IFERROR(TableC[[#This Row],[Federal 
Funding]]/SUM(TableB[[#This Row],[K-12 Enrollment]:[Pre-K
Enrollment]]),"")</f>
        <v>356.48667850799291</v>
      </c>
      <c r="W663" s="65">
        <f>IFERROR(CentralCostperPupil*SUM(TableB[[#This Row],[K-12 Enrollment]:[Pre-K
Enrollment]]),"")</f>
        <v>3757461.7551061683</v>
      </c>
      <c r="X663" s="65">
        <f t="shared" si="35"/>
        <v>10874283.882739913</v>
      </c>
      <c r="Y663" s="131">
        <f>IFERROR(TableC[[#This Row],[Total School Allocation w/ Central District Costs]]/SUM(TableB[[#This Row],[K-12 Enrollment]:[Pre-K
Enrollment]]),"")</f>
        <v>19314.891443587767</v>
      </c>
    </row>
    <row r="664" spans="1:25" s="3" customFormat="1" ht="15" x14ac:dyDescent="0.3">
      <c r="A664" s="156" t="str">
        <f>IF(ISBLANK(TableB[[#This Row],[BEDS Code]]),"",TableB[[#This Row],[BEDS Code]])</f>
        <v>310200011313</v>
      </c>
      <c r="B664" s="134" t="str">
        <f>IF(ISBLANK(TableB[[#This Row],[School Name]]),"",TableB[[#This Row],[School Name]])</f>
        <v>James Baldwin School, The: A School for Expeditionary Learning</v>
      </c>
      <c r="C664" s="156" t="str">
        <f>IF(ISBLANK(TableB[[#This Row],[Local School Code]]),"",TableB[[#This Row],[Local School Code]])</f>
        <v>M313</v>
      </c>
      <c r="D664" s="132">
        <v>1674613</v>
      </c>
      <c r="E664" s="132">
        <v>1053145</v>
      </c>
      <c r="F664" s="65">
        <f>IFERROR(SUM(TableC[[#This Row],[Classroom Teachers]:[All Other Salaries]])*'Part-A'!$C$92,0)</f>
        <v>1660809.119090972</v>
      </c>
      <c r="G664" s="16">
        <v>0</v>
      </c>
      <c r="H664" s="16">
        <v>124198</v>
      </c>
      <c r="I664" s="133">
        <f t="shared" si="33"/>
        <v>4512765.1190909725</v>
      </c>
      <c r="J664" s="132">
        <v>2697758.9790398292</v>
      </c>
      <c r="K664" s="132">
        <v>0</v>
      </c>
      <c r="L664" s="132">
        <v>729622.18157777633</v>
      </c>
      <c r="M664" s="132">
        <v>0</v>
      </c>
      <c r="N664" s="132">
        <v>549839.06984647922</v>
      </c>
      <c r="O664" s="132">
        <v>1582</v>
      </c>
      <c r="P664" s="132">
        <v>533962.88862688793</v>
      </c>
      <c r="Q664" s="133">
        <f t="shared" si="34"/>
        <v>4512765.1190909725</v>
      </c>
      <c r="R664" s="132">
        <v>4348543.1190909725</v>
      </c>
      <c r="S664" s="132">
        <v>164222</v>
      </c>
      <c r="T664" s="133">
        <f>SUM(TableC[[#This Row],[State &amp; Local Funding]:[Federal 
Funding]])</f>
        <v>4512765.1190909725</v>
      </c>
      <c r="U664" s="121">
        <f>IFERROR(TableC[[#This Row],[State &amp; Local Funding]]/SUM(TableB[[#This Row],[K-12 Enrollment]:[Pre-K
Enrollment]]),"")</f>
        <v>17256.12348845624</v>
      </c>
      <c r="V664" s="121">
        <f>IFERROR(TableC[[#This Row],[Federal 
Funding]]/SUM(TableB[[#This Row],[K-12 Enrollment]:[Pre-K
Enrollment]]),"")</f>
        <v>651.67460317460313</v>
      </c>
      <c r="W664" s="65">
        <f>IFERROR(CentralCostperPupil*SUM(TableB[[#This Row],[K-12 Enrollment]:[Pre-K
Enrollment]]),"")</f>
        <v>1681847.8903849989</v>
      </c>
      <c r="X664" s="65">
        <f t="shared" si="35"/>
        <v>6194613.0094759716</v>
      </c>
      <c r="Y664" s="131">
        <f>IFERROR(TableC[[#This Row],[Total School Allocation w/ Central District Costs]]/SUM(TableB[[#This Row],[K-12 Enrollment]:[Pre-K
Enrollment]]),"")</f>
        <v>24581.79765665068</v>
      </c>
    </row>
    <row r="665" spans="1:25" s="3" customFormat="1" ht="15" x14ac:dyDescent="0.3">
      <c r="A665" s="156" t="str">
        <f>IF(ISBLANK(TableB[[#This Row],[BEDS Code]]),"",TableB[[#This Row],[BEDS Code]])</f>
        <v>310600010314</v>
      </c>
      <c r="B665" s="134" t="str">
        <f>IF(ISBLANK(TableB[[#This Row],[School Name]]),"",TableB[[#This Row],[School Name]])</f>
        <v>Muscota</v>
      </c>
      <c r="C665" s="156" t="str">
        <f>IF(ISBLANK(TableB[[#This Row],[Local School Code]]),"",TableB[[#This Row],[Local School Code]])</f>
        <v>M314</v>
      </c>
      <c r="D665" s="132">
        <v>1732833</v>
      </c>
      <c r="E665" s="132">
        <v>1002229</v>
      </c>
      <c r="F665" s="65">
        <f>IFERROR(SUM(TableC[[#This Row],[Classroom Teachers]:[All Other Salaries]])*'Part-A'!$C$92,0)</f>
        <v>1665256.1960698829</v>
      </c>
      <c r="G665" s="16">
        <v>0</v>
      </c>
      <c r="H665" s="16">
        <v>12835</v>
      </c>
      <c r="I665" s="133">
        <f t="shared" si="33"/>
        <v>4413153.1960698832</v>
      </c>
      <c r="J665" s="132">
        <v>2596175.7103200448</v>
      </c>
      <c r="K665" s="132">
        <v>0</v>
      </c>
      <c r="L665" s="132">
        <v>1279179.7017978441</v>
      </c>
      <c r="M665" s="132">
        <v>0</v>
      </c>
      <c r="N665" s="132">
        <v>492718.28164011857</v>
      </c>
      <c r="O665" s="132">
        <v>1819</v>
      </c>
      <c r="P665" s="132">
        <v>43260.502311875593</v>
      </c>
      <c r="Q665" s="133">
        <f t="shared" si="34"/>
        <v>4413153.1960698841</v>
      </c>
      <c r="R665" s="132">
        <v>4305277.1960698841</v>
      </c>
      <c r="S665" s="132">
        <v>107876</v>
      </c>
      <c r="T665" s="133">
        <f>SUM(TableC[[#This Row],[State &amp; Local Funding]:[Federal 
Funding]])</f>
        <v>4413153.1960698841</v>
      </c>
      <c r="U665" s="121">
        <f>IFERROR(TableC[[#This Row],[State &amp; Local Funding]]/SUM(TableB[[#This Row],[K-12 Enrollment]:[Pre-K
Enrollment]]),"")</f>
        <v>14544.855392127987</v>
      </c>
      <c r="V665" s="121">
        <f>IFERROR(TableC[[#This Row],[Federal 
Funding]]/SUM(TableB[[#This Row],[K-12 Enrollment]:[Pre-K
Enrollment]]),"")</f>
        <v>364.44594594594594</v>
      </c>
      <c r="W665" s="65">
        <f>IFERROR(CentralCostperPupil*SUM(TableB[[#This Row],[K-12 Enrollment]:[Pre-K
Enrollment]]),"")</f>
        <v>1975503.8712458718</v>
      </c>
      <c r="X665" s="65">
        <f t="shared" si="35"/>
        <v>6388657.0673157554</v>
      </c>
      <c r="Y665" s="131">
        <f>IFERROR(TableC[[#This Row],[Total School Allocation w/ Central District Costs]]/SUM(TableB[[#This Row],[K-12 Enrollment]:[Pre-K
Enrollment]]),"")</f>
        <v>21583.300903093768</v>
      </c>
    </row>
    <row r="666" spans="1:25" s="3" customFormat="1" ht="15" x14ac:dyDescent="0.3">
      <c r="A666" s="156" t="str">
        <f>IF(ISBLANK(TableB[[#This Row],[BEDS Code]]),"",TableB[[#This Row],[BEDS Code]])</f>
        <v>310100010315</v>
      </c>
      <c r="B666" s="134" t="str">
        <f>IF(ISBLANK(TableB[[#This Row],[School Name]]),"",TableB[[#This Row],[School Name]])</f>
        <v>The East Village Community School</v>
      </c>
      <c r="C666" s="156" t="str">
        <f>IF(ISBLANK(TableB[[#This Row],[Local School Code]]),"",TableB[[#This Row],[Local School Code]])</f>
        <v>M315</v>
      </c>
      <c r="D666" s="132">
        <v>1861402</v>
      </c>
      <c r="E666" s="132">
        <v>1175481</v>
      </c>
      <c r="F666" s="65">
        <f>IFERROR(SUM(TableC[[#This Row],[Classroom Teachers]:[All Other Salaries]])*'Part-A'!$C$92,0)</f>
        <v>1849021.4234592468</v>
      </c>
      <c r="G666" s="16">
        <v>0</v>
      </c>
      <c r="H666" s="16">
        <v>60589</v>
      </c>
      <c r="I666" s="133">
        <f t="shared" si="33"/>
        <v>4946493.4234592468</v>
      </c>
      <c r="J666" s="132">
        <v>2304183.7725535007</v>
      </c>
      <c r="K666" s="132">
        <v>411064.12607376865</v>
      </c>
      <c r="L666" s="132">
        <v>1664272.4028414779</v>
      </c>
      <c r="M666" s="132">
        <v>28349.250074053009</v>
      </c>
      <c r="N666" s="132">
        <v>436067.27909611305</v>
      </c>
      <c r="O666" s="132">
        <v>1757</v>
      </c>
      <c r="P666" s="132">
        <v>100799.59282033327</v>
      </c>
      <c r="Q666" s="133">
        <f t="shared" si="34"/>
        <v>4946493.4234592468</v>
      </c>
      <c r="R666" s="132">
        <v>4872400.4234592468</v>
      </c>
      <c r="S666" s="132">
        <v>74093</v>
      </c>
      <c r="T666" s="133">
        <f>SUM(TableC[[#This Row],[State &amp; Local Funding]:[Federal 
Funding]])</f>
        <v>4946493.4234592468</v>
      </c>
      <c r="U666" s="121">
        <f>IFERROR(TableC[[#This Row],[State &amp; Local Funding]]/SUM(TableB[[#This Row],[K-12 Enrollment]:[Pre-K
Enrollment]]),"")</f>
        <v>15322.013910249203</v>
      </c>
      <c r="V666" s="121">
        <f>IFERROR(TableC[[#This Row],[Federal 
Funding]]/SUM(TableB[[#This Row],[K-12 Enrollment]:[Pre-K
Enrollment]]),"")</f>
        <v>232.99685534591194</v>
      </c>
      <c r="W666" s="65">
        <f>IFERROR(CentralCostperPupil*SUM(TableB[[#This Row],[K-12 Enrollment]:[Pre-K
Enrollment]]),"")</f>
        <v>2122331.8616763083</v>
      </c>
      <c r="X666" s="65">
        <f t="shared" si="35"/>
        <v>7068825.2851355551</v>
      </c>
      <c r="Y666" s="131">
        <f>IFERROR(TableC[[#This Row],[Total School Allocation w/ Central District Costs]]/SUM(TableB[[#This Row],[K-12 Enrollment]:[Pre-K
Enrollment]]),"")</f>
        <v>22229.010330614954</v>
      </c>
    </row>
    <row r="667" spans="1:25" s="3" customFormat="1" ht="15" x14ac:dyDescent="0.3">
      <c r="A667" s="156" t="str">
        <f>IF(ISBLANK(TableB[[#This Row],[BEDS Code]]),"",TableB[[#This Row],[BEDS Code]])</f>
        <v>310200011316</v>
      </c>
      <c r="B667" s="134" t="str">
        <f>IF(ISBLANK(TableB[[#This Row],[School Name]]),"",TableB[[#This Row],[School Name]])</f>
        <v>Urban Assembly School of Business for Young Women, The</v>
      </c>
      <c r="C667" s="156" t="str">
        <f>IF(ISBLANK(TableB[[#This Row],[Local School Code]]),"",TableB[[#This Row],[Local School Code]])</f>
        <v>M316</v>
      </c>
      <c r="D667" s="132">
        <v>1045295</v>
      </c>
      <c r="E667" s="132">
        <v>858063</v>
      </c>
      <c r="F667" s="65">
        <f>IFERROR(SUM(TableC[[#This Row],[Classroom Teachers]:[All Other Salaries]])*'Part-A'!$C$92,0)</f>
        <v>1158869.0504417012</v>
      </c>
      <c r="G667" s="16">
        <v>0</v>
      </c>
      <c r="H667" s="16">
        <v>55860</v>
      </c>
      <c r="I667" s="133">
        <f t="shared" si="33"/>
        <v>3118087.050441701</v>
      </c>
      <c r="J667" s="132">
        <v>1866434.9122240134</v>
      </c>
      <c r="K667" s="132">
        <v>0</v>
      </c>
      <c r="L667" s="132">
        <v>426097.20461113064</v>
      </c>
      <c r="M667" s="132">
        <v>0</v>
      </c>
      <c r="N667" s="132">
        <v>697102.39529974665</v>
      </c>
      <c r="O667" s="132">
        <v>1427</v>
      </c>
      <c r="P667" s="132">
        <v>127025.53830681043</v>
      </c>
      <c r="Q667" s="133">
        <f t="shared" si="34"/>
        <v>3118087.050441701</v>
      </c>
      <c r="R667" s="132">
        <v>2981325.050441701</v>
      </c>
      <c r="S667" s="132">
        <v>136762</v>
      </c>
      <c r="T667" s="133">
        <f>SUM(TableC[[#This Row],[State &amp; Local Funding]:[Federal 
Funding]])</f>
        <v>3118087.050441701</v>
      </c>
      <c r="U667" s="121">
        <f>IFERROR(TableC[[#This Row],[State &amp; Local Funding]]/SUM(TableB[[#This Row],[K-12 Enrollment]:[Pre-K
Enrollment]]),"")</f>
        <v>14906.625252208505</v>
      </c>
      <c r="V667" s="121">
        <f>IFERROR(TableC[[#This Row],[Federal 
Funding]]/SUM(TableB[[#This Row],[K-12 Enrollment]:[Pre-K
Enrollment]]),"")</f>
        <v>683.81</v>
      </c>
      <c r="W667" s="65">
        <f>IFERROR(CentralCostperPupil*SUM(TableB[[#This Row],[K-12 Enrollment]:[Pre-K
Enrollment]]),"")</f>
        <v>1334799.9130039674</v>
      </c>
      <c r="X667" s="65">
        <f t="shared" si="35"/>
        <v>4452886.9634456681</v>
      </c>
      <c r="Y667" s="131">
        <f>IFERROR(TableC[[#This Row],[Total School Allocation w/ Central District Costs]]/SUM(TableB[[#This Row],[K-12 Enrollment]:[Pre-K
Enrollment]]),"")</f>
        <v>22264.434817228339</v>
      </c>
    </row>
    <row r="668" spans="1:25" s="3" customFormat="1" ht="15" x14ac:dyDescent="0.3">
      <c r="A668" s="156" t="str">
        <f>IF(ISBLANK(TableB[[#This Row],[BEDS Code]]),"",TableB[[#This Row],[BEDS Code]])</f>
        <v>310500010318</v>
      </c>
      <c r="B668" s="134" t="str">
        <f>IF(ISBLANK(TableB[[#This Row],[School Name]]),"",TableB[[#This Row],[School Name]])</f>
        <v>Thurgood Marshall Academy Lower School</v>
      </c>
      <c r="C668" s="156" t="str">
        <f>IF(ISBLANK(TableB[[#This Row],[Local School Code]]),"",TableB[[#This Row],[Local School Code]])</f>
        <v>M318</v>
      </c>
      <c r="D668" s="132">
        <v>1254093</v>
      </c>
      <c r="E668" s="132">
        <v>909532</v>
      </c>
      <c r="F668" s="65">
        <f>IFERROR(SUM(TableC[[#This Row],[Classroom Teachers]:[All Other Salaries]])*'Part-A'!$C$92,0)</f>
        <v>1317333.9168259075</v>
      </c>
      <c r="G668" s="16">
        <v>0</v>
      </c>
      <c r="H668" s="16">
        <v>90346</v>
      </c>
      <c r="I668" s="133">
        <f t="shared" si="33"/>
        <v>3571304.9168259073</v>
      </c>
      <c r="J668" s="132">
        <v>2394125.1935713179</v>
      </c>
      <c r="K668" s="132">
        <v>0</v>
      </c>
      <c r="L668" s="132">
        <v>727611.11281769443</v>
      </c>
      <c r="M668" s="132">
        <v>0</v>
      </c>
      <c r="N668" s="132">
        <v>444710.0481994414</v>
      </c>
      <c r="O668" s="132">
        <v>1377</v>
      </c>
      <c r="P668" s="132">
        <v>3481.5622374539321</v>
      </c>
      <c r="Q668" s="133">
        <f t="shared" si="34"/>
        <v>3571304.9168259078</v>
      </c>
      <c r="R668" s="132">
        <v>3342839.9168259078</v>
      </c>
      <c r="S668" s="132">
        <v>228465</v>
      </c>
      <c r="T668" s="133">
        <f>SUM(TableC[[#This Row],[State &amp; Local Funding]:[Federal 
Funding]])</f>
        <v>3571304.9168259078</v>
      </c>
      <c r="U668" s="121">
        <f>IFERROR(TableC[[#This Row],[State &amp; Local Funding]]/SUM(TableB[[#This Row],[K-12 Enrollment]:[Pre-K
Enrollment]]),"")</f>
        <v>15476.110726045868</v>
      </c>
      <c r="V668" s="121">
        <f>IFERROR(TableC[[#This Row],[Federal 
Funding]]/SUM(TableB[[#This Row],[K-12 Enrollment]:[Pre-K
Enrollment]]),"")</f>
        <v>1057.7083333333333</v>
      </c>
      <c r="W668" s="65">
        <f>IFERROR(CentralCostperPupil*SUM(TableB[[#This Row],[K-12 Enrollment]:[Pre-K
Enrollment]]),"")</f>
        <v>1441583.9060442848</v>
      </c>
      <c r="X668" s="65">
        <f t="shared" si="35"/>
        <v>5012888.822870193</v>
      </c>
      <c r="Y668" s="131">
        <f>IFERROR(TableC[[#This Row],[Total School Allocation w/ Central District Costs]]/SUM(TableB[[#This Row],[K-12 Enrollment]:[Pre-K
Enrollment]]),"")</f>
        <v>23207.818624399042</v>
      </c>
    </row>
    <row r="669" spans="1:25" s="3" customFormat="1" ht="15" x14ac:dyDescent="0.3">
      <c r="A669" s="156" t="str">
        <f>IF(ISBLANK(TableB[[#This Row],[BEDS Code]]),"",TableB[[#This Row],[BEDS Code]])</f>
        <v>310600010319</v>
      </c>
      <c r="B669" s="134" t="str">
        <f>IF(ISBLANK(TableB[[#This Row],[School Name]]),"",TableB[[#This Row],[School Name]])</f>
        <v>M.S. 319 - Maria Teresa</v>
      </c>
      <c r="C669" s="156" t="str">
        <f>IF(ISBLANK(TableB[[#This Row],[Local School Code]]),"",TableB[[#This Row],[Local School Code]])</f>
        <v>M319</v>
      </c>
      <c r="D669" s="132">
        <v>3336183</v>
      </c>
      <c r="E669" s="132">
        <v>1801942</v>
      </c>
      <c r="F669" s="65">
        <f>IFERROR(SUM(TableC[[#This Row],[Classroom Teachers]:[All Other Salaries]])*'Part-A'!$C$92,0)</f>
        <v>3128373.1383169987</v>
      </c>
      <c r="G669" s="16">
        <v>0</v>
      </c>
      <c r="H669" s="16">
        <v>105909</v>
      </c>
      <c r="I669" s="133">
        <f t="shared" si="33"/>
        <v>8372407.1383169983</v>
      </c>
      <c r="J669" s="132">
        <v>4284561.0627516396</v>
      </c>
      <c r="K669" s="132">
        <v>0</v>
      </c>
      <c r="L669" s="132">
        <v>3097699.0856595314</v>
      </c>
      <c r="M669" s="132">
        <v>0</v>
      </c>
      <c r="N669" s="132">
        <v>916138.35151782806</v>
      </c>
      <c r="O669" s="132">
        <v>2598</v>
      </c>
      <c r="P669" s="132">
        <v>71410.638387999192</v>
      </c>
      <c r="Q669" s="133">
        <f t="shared" si="34"/>
        <v>8372407.1383169992</v>
      </c>
      <c r="R669" s="132">
        <v>7706193.1383169992</v>
      </c>
      <c r="S669" s="132">
        <v>666214</v>
      </c>
      <c r="T669" s="133">
        <f>SUM(TableC[[#This Row],[State &amp; Local Funding]:[Federal 
Funding]])</f>
        <v>8372407.1383169992</v>
      </c>
      <c r="U669" s="121">
        <f>IFERROR(TableC[[#This Row],[State &amp; Local Funding]]/SUM(TableB[[#This Row],[K-12 Enrollment]:[Pre-K
Enrollment]]),"")</f>
        <v>18569.140092330119</v>
      </c>
      <c r="V669" s="121">
        <f>IFERROR(TableC[[#This Row],[Federal 
Funding]]/SUM(TableB[[#This Row],[K-12 Enrollment]:[Pre-K
Enrollment]]),"")</f>
        <v>1605.3349397590362</v>
      </c>
      <c r="W669" s="65">
        <f>IFERROR(CentralCostperPupil*SUM(TableB[[#This Row],[K-12 Enrollment]:[Pre-K
Enrollment]]),"")</f>
        <v>2769709.8194832322</v>
      </c>
      <c r="X669" s="65">
        <f t="shared" si="35"/>
        <v>11142116.957800232</v>
      </c>
      <c r="Y669" s="131">
        <f>IFERROR(TableC[[#This Row],[Total School Allocation w/ Central District Costs]]/SUM(TableB[[#This Row],[K-12 Enrollment]:[Pre-K
Enrollment]]),"")</f>
        <v>26848.474597108994</v>
      </c>
    </row>
    <row r="670" spans="1:25" s="3" customFormat="1" ht="15" x14ac:dyDescent="0.3">
      <c r="A670" s="156" t="str">
        <f>IF(ISBLANK(TableB[[#This Row],[BEDS Code]]),"",TableB[[#This Row],[BEDS Code]])</f>
        <v>310600010322</v>
      </c>
      <c r="B670" s="134" t="str">
        <f>IF(ISBLANK(TableB[[#This Row],[School Name]]),"",TableB[[#This Row],[School Name]])</f>
        <v>Middle School 322</v>
      </c>
      <c r="C670" s="156" t="str">
        <f>IF(ISBLANK(TableB[[#This Row],[Local School Code]]),"",TableB[[#This Row],[Local School Code]])</f>
        <v>M322</v>
      </c>
      <c r="D670" s="132">
        <v>3446939</v>
      </c>
      <c r="E670" s="132">
        <v>1765315</v>
      </c>
      <c r="F670" s="65">
        <f>IFERROR(SUM(TableC[[#This Row],[Classroom Teachers]:[All Other Salaries]])*'Part-A'!$C$92,0)</f>
        <v>3173506.951209893</v>
      </c>
      <c r="G670" s="16">
        <v>0</v>
      </c>
      <c r="H670" s="16">
        <v>258193</v>
      </c>
      <c r="I670" s="133">
        <f t="shared" si="33"/>
        <v>8643953.9512098935</v>
      </c>
      <c r="J670" s="132">
        <v>5340727.8945401553</v>
      </c>
      <c r="K670" s="132">
        <v>0</v>
      </c>
      <c r="L670" s="132">
        <v>2438988.7974172537</v>
      </c>
      <c r="M670" s="132">
        <v>0</v>
      </c>
      <c r="N670" s="132">
        <v>701573.40336716094</v>
      </c>
      <c r="O670" s="132">
        <v>3022</v>
      </c>
      <c r="P670" s="132">
        <v>159641.8558853241</v>
      </c>
      <c r="Q670" s="133">
        <f t="shared" si="34"/>
        <v>8643953.9512098953</v>
      </c>
      <c r="R670" s="132">
        <v>8197464.9512098953</v>
      </c>
      <c r="S670" s="132">
        <v>446489</v>
      </c>
      <c r="T670" s="133">
        <f>SUM(TableC[[#This Row],[State &amp; Local Funding]:[Federal 
Funding]])</f>
        <v>8643953.9512098953</v>
      </c>
      <c r="U670" s="121">
        <f>IFERROR(TableC[[#This Row],[State &amp; Local Funding]]/SUM(TableB[[#This Row],[K-12 Enrollment]:[Pre-K
Enrollment]]),"")</f>
        <v>19425.27239623198</v>
      </c>
      <c r="V670" s="121">
        <f>IFERROR(TableC[[#This Row],[Federal 
Funding]]/SUM(TableB[[#This Row],[K-12 Enrollment]:[Pre-K
Enrollment]]),"")</f>
        <v>1058.0308056872038</v>
      </c>
      <c r="W670" s="65">
        <f>IFERROR(CentralCostperPupil*SUM(TableB[[#This Row],[K-12 Enrollment]:[Pre-K
Enrollment]]),"")</f>
        <v>2816427.8164383713</v>
      </c>
      <c r="X670" s="65">
        <f t="shared" si="35"/>
        <v>11460381.767648267</v>
      </c>
      <c r="Y670" s="131">
        <f>IFERROR(TableC[[#This Row],[Total School Allocation w/ Central District Costs]]/SUM(TableB[[#This Row],[K-12 Enrollment]:[Pre-K
Enrollment]]),"")</f>
        <v>27157.302766939021</v>
      </c>
    </row>
    <row r="671" spans="1:25" s="3" customFormat="1" ht="15" x14ac:dyDescent="0.3">
      <c r="A671" s="156" t="str">
        <f>IF(ISBLANK(TableB[[#This Row],[BEDS Code]]),"",TableB[[#This Row],[BEDS Code]])</f>
        <v>310600010324</v>
      </c>
      <c r="B671" s="134" t="str">
        <f>IF(ISBLANK(TableB[[#This Row],[School Name]]),"",TableB[[#This Row],[School Name]])</f>
        <v>M.S. 324 - Patria Mirabal</v>
      </c>
      <c r="C671" s="156" t="str">
        <f>IF(ISBLANK(TableB[[#This Row],[Local School Code]]),"",TableB[[#This Row],[Local School Code]])</f>
        <v>M324</v>
      </c>
      <c r="D671" s="132">
        <v>2849280</v>
      </c>
      <c r="E671" s="132">
        <v>1720631</v>
      </c>
      <c r="F671" s="65">
        <f>IFERROR(SUM(TableC[[#This Row],[Classroom Teachers]:[All Other Salaries]])*'Part-A'!$C$92,0)</f>
        <v>2782413.1987640187</v>
      </c>
      <c r="G671" s="16">
        <v>0</v>
      </c>
      <c r="H671" s="16">
        <v>137481</v>
      </c>
      <c r="I671" s="133">
        <f t="shared" si="33"/>
        <v>7489805.1987640187</v>
      </c>
      <c r="J671" s="132">
        <v>4458310.1813390329</v>
      </c>
      <c r="K671" s="132">
        <v>0</v>
      </c>
      <c r="L671" s="132">
        <v>2325715.7517193882</v>
      </c>
      <c r="M671" s="132">
        <v>0</v>
      </c>
      <c r="N671" s="132">
        <v>684102.84683457669</v>
      </c>
      <c r="O671" s="132">
        <v>2523</v>
      </c>
      <c r="P671" s="132">
        <v>19153.418871020825</v>
      </c>
      <c r="Q671" s="133">
        <f t="shared" si="34"/>
        <v>7489805.1987640187</v>
      </c>
      <c r="R671" s="132">
        <v>7002579.1987640187</v>
      </c>
      <c r="S671" s="132">
        <v>487226</v>
      </c>
      <c r="T671" s="133">
        <f>SUM(TableC[[#This Row],[State &amp; Local Funding]:[Federal 
Funding]])</f>
        <v>7489805.1987640187</v>
      </c>
      <c r="U671" s="121">
        <f>IFERROR(TableC[[#This Row],[State &amp; Local Funding]]/SUM(TableB[[#This Row],[K-12 Enrollment]:[Pre-K
Enrollment]]),"")</f>
        <v>19344.141433049776</v>
      </c>
      <c r="V671" s="121">
        <f>IFERROR(TableC[[#This Row],[Federal 
Funding]]/SUM(TableB[[#This Row],[K-12 Enrollment]:[Pre-K
Enrollment]]),"")</f>
        <v>1345.9281767955802</v>
      </c>
      <c r="W671" s="65">
        <f>IFERROR(CentralCostperPupil*SUM(TableB[[#This Row],[K-12 Enrollment]:[Pre-K
Enrollment]]),"")</f>
        <v>2415987.842537181</v>
      </c>
      <c r="X671" s="65">
        <f t="shared" si="35"/>
        <v>9905793.0413012002</v>
      </c>
      <c r="Y671" s="131">
        <f>IFERROR(TableC[[#This Row],[Total School Allocation w/ Central District Costs]]/SUM(TableB[[#This Row],[K-12 Enrollment]:[Pre-K
Enrollment]]),"")</f>
        <v>27364.069174865195</v>
      </c>
    </row>
    <row r="672" spans="1:25" s="3" customFormat="1" ht="15" x14ac:dyDescent="0.3">
      <c r="A672" s="156" t="str">
        <f>IF(ISBLANK(TableB[[#This Row],[BEDS Code]]),"",TableB[[#This Row],[BEDS Code]])</f>
        <v>310600010328</v>
      </c>
      <c r="B672" s="134" t="str">
        <f>IF(ISBLANK(TableB[[#This Row],[School Name]]),"",TableB[[#This Row],[School Name]])</f>
        <v>Community Math &amp; Science Prep</v>
      </c>
      <c r="C672" s="156" t="str">
        <f>IF(ISBLANK(TableB[[#This Row],[Local School Code]]),"",TableB[[#This Row],[Local School Code]])</f>
        <v>M328</v>
      </c>
      <c r="D672" s="132">
        <v>2284676</v>
      </c>
      <c r="E672" s="132">
        <v>1157014</v>
      </c>
      <c r="F672" s="65">
        <f>IFERROR(SUM(TableC[[#This Row],[Classroom Teachers]:[All Other Salaries]])*'Part-A'!$C$92,0)</f>
        <v>2095490.1927092532</v>
      </c>
      <c r="G672" s="16">
        <v>0</v>
      </c>
      <c r="H672" s="16">
        <v>53476</v>
      </c>
      <c r="I672" s="133">
        <f t="shared" si="33"/>
        <v>5590656.1927092532</v>
      </c>
      <c r="J672" s="132">
        <v>3207679.8659498924</v>
      </c>
      <c r="K672" s="132">
        <v>0</v>
      </c>
      <c r="L672" s="132">
        <v>1834152.6279750606</v>
      </c>
      <c r="M672" s="132">
        <v>0</v>
      </c>
      <c r="N672" s="132">
        <v>468292.64490766678</v>
      </c>
      <c r="O672" s="132">
        <v>1414</v>
      </c>
      <c r="P672" s="132">
        <v>79117.053876633348</v>
      </c>
      <c r="Q672" s="133">
        <f t="shared" si="34"/>
        <v>5590656.1927092532</v>
      </c>
      <c r="R672" s="132">
        <v>5356355.1927092532</v>
      </c>
      <c r="S672" s="132">
        <v>234301</v>
      </c>
      <c r="T672" s="133">
        <f>SUM(TableC[[#This Row],[State &amp; Local Funding]:[Federal 
Funding]])</f>
        <v>5590656.1927092532</v>
      </c>
      <c r="U672" s="121">
        <f>IFERROR(TableC[[#This Row],[State &amp; Local Funding]]/SUM(TableB[[#This Row],[K-12 Enrollment]:[Pre-K
Enrollment]]),"")</f>
        <v>24347.069057769331</v>
      </c>
      <c r="V672" s="121">
        <f>IFERROR(TableC[[#This Row],[Federal 
Funding]]/SUM(TableB[[#This Row],[K-12 Enrollment]:[Pre-K
Enrollment]]),"")</f>
        <v>1065.0045454545455</v>
      </c>
      <c r="W672" s="65">
        <f>IFERROR(CentralCostperPupil*SUM(TableB[[#This Row],[K-12 Enrollment]:[Pre-K
Enrollment]]),"")</f>
        <v>1468279.9043043642</v>
      </c>
      <c r="X672" s="65">
        <f t="shared" si="35"/>
        <v>7058936.0970136169</v>
      </c>
      <c r="Y672" s="131">
        <f>IFERROR(TableC[[#This Row],[Total School Allocation w/ Central District Costs]]/SUM(TableB[[#This Row],[K-12 Enrollment]:[Pre-K
Enrollment]]),"")</f>
        <v>32086.073168243714</v>
      </c>
    </row>
    <row r="673" spans="1:25" s="3" customFormat="1" ht="15" x14ac:dyDescent="0.3">
      <c r="A673" s="156" t="str">
        <f>IF(ISBLANK(TableB[[#This Row],[BEDS Code]]),"",TableB[[#This Row],[BEDS Code]])</f>
        <v>310100010332</v>
      </c>
      <c r="B673" s="134" t="str">
        <f>IF(ISBLANK(TableB[[#This Row],[School Name]]),"",TableB[[#This Row],[School Name]])</f>
        <v>University Neighborhood Middle School</v>
      </c>
      <c r="C673" s="156" t="str">
        <f>IF(ISBLANK(TableB[[#This Row],[Local School Code]]),"",TableB[[#This Row],[Local School Code]])</f>
        <v>M332</v>
      </c>
      <c r="D673" s="132">
        <v>2072200</v>
      </c>
      <c r="E673" s="132">
        <v>1668961</v>
      </c>
      <c r="F673" s="65">
        <f>IFERROR(SUM(TableC[[#This Row],[Classroom Teachers]:[All Other Salaries]])*'Part-A'!$C$92,0)</f>
        <v>2277824.610829663</v>
      </c>
      <c r="G673" s="16">
        <v>0</v>
      </c>
      <c r="H673" s="16">
        <v>84371</v>
      </c>
      <c r="I673" s="133">
        <f t="shared" si="33"/>
        <v>6103356.6108296625</v>
      </c>
      <c r="J673" s="132">
        <v>2986058.1900327797</v>
      </c>
      <c r="K673" s="132">
        <v>0</v>
      </c>
      <c r="L673" s="132">
        <v>2657801.510834618</v>
      </c>
      <c r="M673" s="132">
        <v>0</v>
      </c>
      <c r="N673" s="132">
        <v>449565.57261378336</v>
      </c>
      <c r="O673" s="132">
        <v>1258</v>
      </c>
      <c r="P673" s="132">
        <v>8673.3373484815838</v>
      </c>
      <c r="Q673" s="133">
        <f t="shared" si="34"/>
        <v>6103356.6108296625</v>
      </c>
      <c r="R673" s="132">
        <v>5707766.6108296625</v>
      </c>
      <c r="S673" s="132">
        <v>395590</v>
      </c>
      <c r="T673" s="133">
        <f>SUM(TableC[[#This Row],[State &amp; Local Funding]:[Federal 
Funding]])</f>
        <v>6103356.6108296625</v>
      </c>
      <c r="U673" s="121">
        <f>IFERROR(TableC[[#This Row],[State &amp; Local Funding]]/SUM(TableB[[#This Row],[K-12 Enrollment]:[Pre-K
Enrollment]]),"")</f>
        <v>28827.104095099305</v>
      </c>
      <c r="V673" s="121">
        <f>IFERROR(TableC[[#This Row],[Federal 
Funding]]/SUM(TableB[[#This Row],[K-12 Enrollment]:[Pre-K
Enrollment]]),"")</f>
        <v>1997.9292929292928</v>
      </c>
      <c r="W673" s="65">
        <f>IFERROR(CentralCostperPupil*SUM(TableB[[#This Row],[K-12 Enrollment]:[Pre-K
Enrollment]]),"")</f>
        <v>1321451.9138739277</v>
      </c>
      <c r="X673" s="65">
        <f t="shared" si="35"/>
        <v>7424808.5247035902</v>
      </c>
      <c r="Y673" s="131">
        <f>IFERROR(TableC[[#This Row],[Total School Allocation w/ Central District Costs]]/SUM(TableB[[#This Row],[K-12 Enrollment]:[Pre-K
Enrollment]]),"")</f>
        <v>37499.032953048438</v>
      </c>
    </row>
    <row r="674" spans="1:25" s="3" customFormat="1" ht="15" x14ac:dyDescent="0.3">
      <c r="A674" s="156" t="str">
        <f>IF(ISBLANK(TableB[[#This Row],[BEDS Code]]),"",TableB[[#This Row],[BEDS Code]])</f>
        <v>310300010333</v>
      </c>
      <c r="B674" s="134" t="str">
        <f>IF(ISBLANK(TableB[[#This Row],[School Name]]),"",TableB[[#This Row],[School Name]])</f>
        <v>P.S. 333 Manhattan School for Children</v>
      </c>
      <c r="C674" s="156" t="str">
        <f>IF(ISBLANK(TableB[[#This Row],[Local School Code]]),"",TableB[[#This Row],[Local School Code]])</f>
        <v>M333</v>
      </c>
      <c r="D674" s="132">
        <v>3881159</v>
      </c>
      <c r="E674" s="132">
        <v>2937831</v>
      </c>
      <c r="F674" s="65">
        <f>IFERROR(SUM(TableC[[#This Row],[Classroom Teachers]:[All Other Salaries]])*'Part-A'!$C$92,0)</f>
        <v>4151776.211449163</v>
      </c>
      <c r="G674" s="16">
        <v>0</v>
      </c>
      <c r="H674" s="16">
        <v>79017</v>
      </c>
      <c r="I674" s="133">
        <f t="shared" si="33"/>
        <v>11049783.211449163</v>
      </c>
      <c r="J674" s="132">
        <v>5471886.537399305</v>
      </c>
      <c r="K674" s="132">
        <v>0</v>
      </c>
      <c r="L674" s="132">
        <v>4826183.7255598521</v>
      </c>
      <c r="M674" s="132">
        <v>0</v>
      </c>
      <c r="N674" s="132">
        <v>679668.84243234794</v>
      </c>
      <c r="O674" s="132">
        <v>4691</v>
      </c>
      <c r="P674" s="132">
        <v>67353.106057657773</v>
      </c>
      <c r="Q674" s="133">
        <f t="shared" si="34"/>
        <v>11049783.211449161</v>
      </c>
      <c r="R674" s="132">
        <v>10600435.211449161</v>
      </c>
      <c r="S674" s="132">
        <v>449348</v>
      </c>
      <c r="T674" s="133">
        <f>SUM(TableC[[#This Row],[State &amp; Local Funding]:[Federal 
Funding]])</f>
        <v>11049783.211449161</v>
      </c>
      <c r="U674" s="121">
        <f>IFERROR(TableC[[#This Row],[State &amp; Local Funding]]/SUM(TableB[[#This Row],[K-12 Enrollment]:[Pre-K
Enrollment]]),"")</f>
        <v>13984.743023020001</v>
      </c>
      <c r="V674" s="121">
        <f>IFERROR(TableC[[#This Row],[Federal 
Funding]]/SUM(TableB[[#This Row],[K-12 Enrollment]:[Pre-K
Enrollment]]),"")</f>
        <v>592.80738786279687</v>
      </c>
      <c r="W674" s="65">
        <f>IFERROR(CentralCostperPupil*SUM(TableB[[#This Row],[K-12 Enrollment]:[Pre-K
Enrollment]]),"")</f>
        <v>5058891.6702850368</v>
      </c>
      <c r="X674" s="65">
        <f t="shared" si="35"/>
        <v>16108674.881734198</v>
      </c>
      <c r="Y674" s="131">
        <f>IFERROR(TableC[[#This Row],[Total School Allocation w/ Central District Costs]]/SUM(TableB[[#This Row],[K-12 Enrollment]:[Pre-K
Enrollment]]),"")</f>
        <v>21251.549975902635</v>
      </c>
    </row>
    <row r="675" spans="1:25" s="3" customFormat="1" ht="15" x14ac:dyDescent="0.3">
      <c r="A675" s="156" t="str">
        <f>IF(ISBLANK(TableB[[#This Row],[BEDS Code]]),"",TableB[[#This Row],[BEDS Code]])</f>
        <v>310300010334</v>
      </c>
      <c r="B675" s="134" t="str">
        <f>IF(ISBLANK(TableB[[#This Row],[School Name]]),"",TableB[[#This Row],[School Name]])</f>
        <v>The Anderson School</v>
      </c>
      <c r="C675" s="156" t="str">
        <f>IF(ISBLANK(TableB[[#This Row],[Local School Code]]),"",TableB[[#This Row],[Local School Code]])</f>
        <v>M334</v>
      </c>
      <c r="D675" s="132">
        <v>2427184</v>
      </c>
      <c r="E675" s="132">
        <v>738672</v>
      </c>
      <c r="F675" s="65">
        <f>IFERROR(SUM(TableC[[#This Row],[Classroom Teachers]:[All Other Salaries]])*'Part-A'!$C$92,0)</f>
        <v>1927547.2804144898</v>
      </c>
      <c r="G675" s="16">
        <v>0</v>
      </c>
      <c r="H675" s="16">
        <v>113666</v>
      </c>
      <c r="I675" s="133">
        <f t="shared" si="33"/>
        <v>5207069.28041449</v>
      </c>
      <c r="J675" s="132">
        <v>3821504.4596250854</v>
      </c>
      <c r="K675" s="132">
        <v>0</v>
      </c>
      <c r="L675" s="132">
        <v>805756.41826945613</v>
      </c>
      <c r="M675" s="132">
        <v>0</v>
      </c>
      <c r="N675" s="132">
        <v>443215.42189694848</v>
      </c>
      <c r="O675" s="132">
        <v>3346</v>
      </c>
      <c r="P675" s="132">
        <v>133246.98062300007</v>
      </c>
      <c r="Q675" s="133">
        <f t="shared" si="34"/>
        <v>5207069.28041449</v>
      </c>
      <c r="R675" s="132">
        <v>5195119.28041449</v>
      </c>
      <c r="S675" s="132">
        <v>11950</v>
      </c>
      <c r="T675" s="133">
        <f>SUM(TableC[[#This Row],[State &amp; Local Funding]:[Federal 
Funding]])</f>
        <v>5207069.28041449</v>
      </c>
      <c r="U675" s="121">
        <f>IFERROR(TableC[[#This Row],[State &amp; Local Funding]]/SUM(TableB[[#This Row],[K-12 Enrollment]:[Pre-K
Enrollment]]),"")</f>
        <v>9914.3497717833779</v>
      </c>
      <c r="V675" s="121">
        <f>IFERROR(TableC[[#This Row],[Federal 
Funding]]/SUM(TableB[[#This Row],[K-12 Enrollment]:[Pre-K
Enrollment]]),"")</f>
        <v>22.805343511450381</v>
      </c>
      <c r="W675" s="65">
        <f>IFERROR(CentralCostperPupil*SUM(TableB[[#This Row],[K-12 Enrollment]:[Pre-K
Enrollment]]),"")</f>
        <v>3497175.7720703948</v>
      </c>
      <c r="X675" s="65">
        <f t="shared" si="35"/>
        <v>8704245.0524848849</v>
      </c>
      <c r="Y675" s="131">
        <f>IFERROR(TableC[[#This Row],[Total School Allocation w/ Central District Costs]]/SUM(TableB[[#This Row],[K-12 Enrollment]:[Pre-K
Enrollment]]),"")</f>
        <v>16611.154680314667</v>
      </c>
    </row>
    <row r="676" spans="1:25" s="3" customFormat="1" ht="15" x14ac:dyDescent="0.3">
      <c r="A676" s="156" t="str">
        <f>IF(ISBLANK(TableB[[#This Row],[BEDS Code]]),"",TableB[[#This Row],[BEDS Code]])</f>
        <v>310200010340</v>
      </c>
      <c r="B676" s="134" t="str">
        <f>IF(ISBLANK(TableB[[#This Row],[School Name]]),"",TableB[[#This Row],[School Name]])</f>
        <v>Sixth Avenue Elementary School</v>
      </c>
      <c r="C676" s="156" t="str">
        <f>IF(ISBLANK(TableB[[#This Row],[Local School Code]]),"",TableB[[#This Row],[Local School Code]])</f>
        <v>M340</v>
      </c>
      <c r="D676" s="132">
        <v>1936281</v>
      </c>
      <c r="E676" s="132">
        <v>1119808</v>
      </c>
      <c r="F676" s="65">
        <f>IFERROR(SUM(TableC[[#This Row],[Classroom Teachers]:[All Other Salaries]])*'Part-A'!$C$92,0)</f>
        <v>1860715.0927441544</v>
      </c>
      <c r="G676" s="16">
        <v>0</v>
      </c>
      <c r="H676" s="16">
        <v>43523</v>
      </c>
      <c r="I676" s="133">
        <f t="shared" si="33"/>
        <v>4960327.0927441549</v>
      </c>
      <c r="J676" s="132">
        <v>2456501.6407651305</v>
      </c>
      <c r="K676" s="132">
        <v>791482.51609715074</v>
      </c>
      <c r="L676" s="132">
        <v>1258429.7392256851</v>
      </c>
      <c r="M676" s="132">
        <v>84801.698153266145</v>
      </c>
      <c r="N676" s="132">
        <v>235866.18845745552</v>
      </c>
      <c r="O676" s="132">
        <v>1501</v>
      </c>
      <c r="P676" s="132">
        <v>131744.31004546679</v>
      </c>
      <c r="Q676" s="133">
        <f t="shared" si="34"/>
        <v>4960327.0927441549</v>
      </c>
      <c r="R676" s="132">
        <v>4900582.0927441549</v>
      </c>
      <c r="S676" s="132">
        <v>59745</v>
      </c>
      <c r="T676" s="133">
        <f>SUM(TableC[[#This Row],[State &amp; Local Funding]:[Federal 
Funding]])</f>
        <v>4960327.0927441549</v>
      </c>
      <c r="U676" s="121">
        <f>IFERROR(TableC[[#This Row],[State &amp; Local Funding]]/SUM(TableB[[#This Row],[K-12 Enrollment]:[Pre-K
Enrollment]]),"")</f>
        <v>14760.78943597637</v>
      </c>
      <c r="V676" s="121">
        <f>IFERROR(TableC[[#This Row],[Federal 
Funding]]/SUM(TableB[[#This Row],[K-12 Enrollment]:[Pre-K
Enrollment]]),"")</f>
        <v>179.95481927710844</v>
      </c>
      <c r="W676" s="65">
        <f>IFERROR(CentralCostperPupil*SUM(TableB[[#This Row],[K-12 Enrollment]:[Pre-K
Enrollment]]),"")</f>
        <v>2215767.8555865861</v>
      </c>
      <c r="X676" s="65">
        <f t="shared" si="35"/>
        <v>7176094.9483307414</v>
      </c>
      <c r="Y676" s="131">
        <f>IFERROR(TableC[[#This Row],[Total School Allocation w/ Central District Costs]]/SUM(TableB[[#This Row],[K-12 Enrollment]:[Pre-K
Enrollment]]),"")</f>
        <v>21614.743820273317</v>
      </c>
    </row>
    <row r="677" spans="1:25" s="3" customFormat="1" ht="15" x14ac:dyDescent="0.3">
      <c r="A677" s="156" t="str">
        <f>IF(ISBLANK(TableB[[#This Row],[BEDS Code]]),"",TableB[[#This Row],[BEDS Code]])</f>
        <v>310200010343</v>
      </c>
      <c r="B677" s="134" t="str">
        <f>IF(ISBLANK(TableB[[#This Row],[School Name]]),"",TableB[[#This Row],[School Name]])</f>
        <v>The Peck Slip School</v>
      </c>
      <c r="C677" s="156" t="str">
        <f>IF(ISBLANK(TableB[[#This Row],[Local School Code]]),"",TableB[[#This Row],[Local School Code]])</f>
        <v>M343</v>
      </c>
      <c r="D677" s="132">
        <v>2492338</v>
      </c>
      <c r="E677" s="132">
        <v>1466366</v>
      </c>
      <c r="F677" s="65">
        <f>IFERROR(SUM(TableC[[#This Row],[Classroom Teachers]:[All Other Salaries]])*'Part-A'!$C$92,0)</f>
        <v>2410276.7558492753</v>
      </c>
      <c r="G677" s="16">
        <v>0</v>
      </c>
      <c r="H677" s="16">
        <v>70908</v>
      </c>
      <c r="I677" s="133">
        <f t="shared" si="33"/>
        <v>6439888.7558492757</v>
      </c>
      <c r="J677" s="132">
        <v>3549138.8350588651</v>
      </c>
      <c r="K677" s="132">
        <v>427084.62533212558</v>
      </c>
      <c r="L677" s="132">
        <v>1983252.059690428</v>
      </c>
      <c r="M677" s="132">
        <v>14727.056045935366</v>
      </c>
      <c r="N677" s="132">
        <v>463157.17972192145</v>
      </c>
      <c r="O677" s="132">
        <v>2529</v>
      </c>
      <c r="P677" s="132">
        <v>0</v>
      </c>
      <c r="Q677" s="133">
        <f t="shared" si="34"/>
        <v>6439888.7558492757</v>
      </c>
      <c r="R677" s="132">
        <v>6348295.7558492757</v>
      </c>
      <c r="S677" s="132">
        <v>91593</v>
      </c>
      <c r="T677" s="133">
        <f>SUM(TableC[[#This Row],[State &amp; Local Funding]:[Federal 
Funding]])</f>
        <v>6439888.7558492757</v>
      </c>
      <c r="U677" s="121">
        <f>IFERROR(TableC[[#This Row],[State &amp; Local Funding]]/SUM(TableB[[#This Row],[K-12 Enrollment]:[Pre-K
Enrollment]]),"")</f>
        <v>14395.22847131355</v>
      </c>
      <c r="V677" s="121">
        <f>IFERROR(TableC[[#This Row],[Federal 
Funding]]/SUM(TableB[[#This Row],[K-12 Enrollment]:[Pre-K
Enrollment]]),"")</f>
        <v>207.69387755102042</v>
      </c>
      <c r="W677" s="65">
        <f>IFERROR(CentralCostperPupil*SUM(TableB[[#This Row],[K-12 Enrollment]:[Pre-K
Enrollment]]),"")</f>
        <v>2943233.8081737482</v>
      </c>
      <c r="X677" s="65">
        <f t="shared" si="35"/>
        <v>9383122.5640230235</v>
      </c>
      <c r="Y677" s="131">
        <f>IFERROR(TableC[[#This Row],[Total School Allocation w/ Central District Costs]]/SUM(TableB[[#This Row],[K-12 Enrollment]:[Pre-K
Enrollment]]),"")</f>
        <v>21276.921913884406</v>
      </c>
    </row>
    <row r="678" spans="1:25" s="3" customFormat="1" ht="15" x14ac:dyDescent="0.3">
      <c r="A678" s="156" t="str">
        <f>IF(ISBLANK(TableB[[#This Row],[BEDS Code]]),"",TableB[[#This Row],[BEDS Code]])</f>
        <v>310600011346</v>
      </c>
      <c r="B678" s="134" t="str">
        <f>IF(ISBLANK(TableB[[#This Row],[School Name]]),"",TableB[[#This Row],[School Name]])</f>
        <v>Community Health Academy of the Heights</v>
      </c>
      <c r="C678" s="156" t="str">
        <f>IF(ISBLANK(TableB[[#This Row],[Local School Code]]),"",TableB[[#This Row],[Local School Code]])</f>
        <v>M346</v>
      </c>
      <c r="D678" s="132">
        <v>4108848</v>
      </c>
      <c r="E678" s="132">
        <v>1932268</v>
      </c>
      <c r="F678" s="65">
        <f>IFERROR(SUM(TableC[[#This Row],[Classroom Teachers]:[All Other Salaries]])*'Part-A'!$C$92,0)</f>
        <v>3678163.7309051519</v>
      </c>
      <c r="G678" s="16">
        <v>0</v>
      </c>
      <c r="H678" s="16">
        <v>262320</v>
      </c>
      <c r="I678" s="133">
        <f t="shared" si="33"/>
        <v>9981599.7309051529</v>
      </c>
      <c r="J678" s="132">
        <v>7569196.6323871054</v>
      </c>
      <c r="K678" s="132">
        <v>0</v>
      </c>
      <c r="L678" s="132">
        <v>1328238.5175587879</v>
      </c>
      <c r="M678" s="132">
        <v>0</v>
      </c>
      <c r="N678" s="132">
        <v>701005.4775493138</v>
      </c>
      <c r="O678" s="132">
        <v>4174</v>
      </c>
      <c r="P678" s="132">
        <v>378985.10340994602</v>
      </c>
      <c r="Q678" s="133">
        <f t="shared" si="34"/>
        <v>9981599.7309051529</v>
      </c>
      <c r="R678" s="132">
        <v>9433157.7309051529</v>
      </c>
      <c r="S678" s="132">
        <v>548442</v>
      </c>
      <c r="T678" s="133">
        <f>SUM(TableC[[#This Row],[State &amp; Local Funding]:[Federal 
Funding]])</f>
        <v>9981599.7309051529</v>
      </c>
      <c r="U678" s="121">
        <f>IFERROR(TableC[[#This Row],[State &amp; Local Funding]]/SUM(TableB[[#This Row],[K-12 Enrollment]:[Pre-K
Enrollment]]),"")</f>
        <v>13710.985073990048</v>
      </c>
      <c r="V678" s="121">
        <f>IFERROR(TableC[[#This Row],[Federal 
Funding]]/SUM(TableB[[#This Row],[K-12 Enrollment]:[Pre-K
Enrollment]]),"")</f>
        <v>797.15406976744191</v>
      </c>
      <c r="W678" s="65">
        <f>IFERROR(CentralCostperPupil*SUM(TableB[[#This Row],[K-12 Enrollment]:[Pre-K
Enrollment]]),"")</f>
        <v>4591711.7007336477</v>
      </c>
      <c r="X678" s="65">
        <f t="shared" si="35"/>
        <v>14573311.4316388</v>
      </c>
      <c r="Y678" s="131">
        <f>IFERROR(TableC[[#This Row],[Total School Allocation w/ Central District Costs]]/SUM(TableB[[#This Row],[K-12 Enrollment]:[Pre-K
Enrollment]]),"")</f>
        <v>21182.138708777326</v>
      </c>
    </row>
    <row r="679" spans="1:25" s="3" customFormat="1" ht="15" x14ac:dyDescent="0.3">
      <c r="A679" s="156" t="str">
        <f>IF(ISBLANK(TableB[[#This Row],[BEDS Code]]),"",TableB[[#This Row],[BEDS Code]])</f>
        <v>310200010347</v>
      </c>
      <c r="B679" s="134" t="str">
        <f>IF(ISBLANK(TableB[[#This Row],[School Name]]),"",TableB[[#This Row],[School Name]])</f>
        <v>The 47 American Sign Language &amp; English Lower School</v>
      </c>
      <c r="C679" s="156" t="str">
        <f>IF(ISBLANK(TableB[[#This Row],[Local School Code]]),"",TableB[[#This Row],[Local School Code]])</f>
        <v>M347</v>
      </c>
      <c r="D679" s="132">
        <v>3870067</v>
      </c>
      <c r="E679" s="132">
        <v>1383376</v>
      </c>
      <c r="F679" s="65">
        <f>IFERROR(SUM(TableC[[#This Row],[Classroom Teachers]:[All Other Salaries]])*'Part-A'!$C$92,0)</f>
        <v>3198585.0801371061</v>
      </c>
      <c r="G679" s="16">
        <v>0</v>
      </c>
      <c r="H679" s="16">
        <v>157830</v>
      </c>
      <c r="I679" s="133">
        <f t="shared" si="33"/>
        <v>8609858.0801371057</v>
      </c>
      <c r="J679" s="132">
        <v>4203747.5736977123</v>
      </c>
      <c r="K679" s="132">
        <v>1149586.4308981609</v>
      </c>
      <c r="L679" s="132">
        <v>2617192.0135306306</v>
      </c>
      <c r="M679" s="132">
        <v>0</v>
      </c>
      <c r="N679" s="132">
        <v>492396.51063850545</v>
      </c>
      <c r="O679" s="132">
        <v>903</v>
      </c>
      <c r="P679" s="132">
        <v>146032.55137209728</v>
      </c>
      <c r="Q679" s="133">
        <f t="shared" si="34"/>
        <v>8609858.0801371075</v>
      </c>
      <c r="R679" s="132">
        <v>8499168.0801371075</v>
      </c>
      <c r="S679" s="132">
        <v>110690</v>
      </c>
      <c r="T679" s="133">
        <f>SUM(TableC[[#This Row],[State &amp; Local Funding]:[Federal 
Funding]])</f>
        <v>8609858.0801371075</v>
      </c>
      <c r="U679" s="121">
        <f>IFERROR(TableC[[#This Row],[State &amp; Local Funding]]/SUM(TableB[[#This Row],[K-12 Enrollment]:[Pre-K
Enrollment]]),"")</f>
        <v>39348.000371005124</v>
      </c>
      <c r="V679" s="121">
        <f>IFERROR(TableC[[#This Row],[Federal 
Funding]]/SUM(TableB[[#This Row],[K-12 Enrollment]:[Pre-K
Enrollment]]),"")</f>
        <v>512.4537037037037</v>
      </c>
      <c r="W679" s="65">
        <f>IFERROR(CentralCostperPupil*SUM(TableB[[#This Row],[K-12 Enrollment]:[Pre-K
Enrollment]]),"")</f>
        <v>1441583.9060442848</v>
      </c>
      <c r="X679" s="65">
        <f t="shared" si="35"/>
        <v>10051441.986181393</v>
      </c>
      <c r="Y679" s="131">
        <f>IFERROR(TableC[[#This Row],[Total School Allocation w/ Central District Costs]]/SUM(TableB[[#This Row],[K-12 Enrollment]:[Pre-K
Enrollment]]),"")</f>
        <v>46534.453639728672</v>
      </c>
    </row>
    <row r="680" spans="1:25" s="3" customFormat="1" ht="15" x14ac:dyDescent="0.3">
      <c r="A680" s="156" t="str">
        <f>IF(ISBLANK(TableB[[#This Row],[BEDS Code]]),"",TableB[[#This Row],[BEDS Code]])</f>
        <v>310600011348</v>
      </c>
      <c r="B680" s="134" t="str">
        <f>IF(ISBLANK(TableB[[#This Row],[School Name]]),"",TableB[[#This Row],[School Name]])</f>
        <v>Washington Heights Expeditionary Learning School</v>
      </c>
      <c r="C680" s="156" t="str">
        <f>IF(ISBLANK(TableB[[#This Row],[Local School Code]]),"",TableB[[#This Row],[Local School Code]])</f>
        <v>M348</v>
      </c>
      <c r="D680" s="132">
        <v>5168997</v>
      </c>
      <c r="E680" s="132">
        <v>2029806</v>
      </c>
      <c r="F680" s="65">
        <f>IFERROR(SUM(TableC[[#This Row],[Classroom Teachers]:[All Other Salaries]])*'Part-A'!$C$92,0)</f>
        <v>4383027.2586275786</v>
      </c>
      <c r="G680" s="16">
        <v>0</v>
      </c>
      <c r="H680" s="16">
        <v>454425</v>
      </c>
      <c r="I680" s="133">
        <f t="shared" si="33"/>
        <v>12036255.258627579</v>
      </c>
      <c r="J680" s="132">
        <v>7213402.1440124949</v>
      </c>
      <c r="K680" s="132">
        <v>441868.94642264373</v>
      </c>
      <c r="L680" s="132">
        <v>3034591.7479681587</v>
      </c>
      <c r="M680" s="132">
        <v>0</v>
      </c>
      <c r="N680" s="132">
        <v>844515.34426876425</v>
      </c>
      <c r="O680" s="132">
        <v>5090</v>
      </c>
      <c r="P680" s="132">
        <v>496787.07595551643</v>
      </c>
      <c r="Q680" s="133">
        <f t="shared" si="34"/>
        <v>12036255.258627577</v>
      </c>
      <c r="R680" s="132">
        <v>11291954.258627577</v>
      </c>
      <c r="S680" s="132">
        <v>744301</v>
      </c>
      <c r="T680" s="133">
        <f>SUM(TableC[[#This Row],[State &amp; Local Funding]:[Federal 
Funding]])</f>
        <v>12036255.258627577</v>
      </c>
      <c r="U680" s="121">
        <f>IFERROR(TableC[[#This Row],[State &amp; Local Funding]]/SUM(TableB[[#This Row],[K-12 Enrollment]:[Pre-K
Enrollment]]),"")</f>
        <v>13523.298513326439</v>
      </c>
      <c r="V680" s="121">
        <f>IFERROR(TableC[[#This Row],[Federal 
Funding]]/SUM(TableB[[#This Row],[K-12 Enrollment]:[Pre-K
Enrollment]]),"")</f>
        <v>891.37844311377251</v>
      </c>
      <c r="W680" s="65">
        <f>IFERROR(CentralCostperPupil*SUM(TableB[[#This Row],[K-12 Enrollment]:[Pre-K
Enrollment]]),"")</f>
        <v>5572789.6367915636</v>
      </c>
      <c r="X680" s="65">
        <f t="shared" si="35"/>
        <v>17609044.895419139</v>
      </c>
      <c r="Y680" s="131">
        <f>IFERROR(TableC[[#This Row],[Total School Allocation w/ Central District Costs]]/SUM(TableB[[#This Row],[K-12 Enrollment]:[Pre-K
Enrollment]]),"")</f>
        <v>21088.676521460045</v>
      </c>
    </row>
    <row r="681" spans="1:25" s="3" customFormat="1" ht="15" x14ac:dyDescent="0.3">
      <c r="A681" s="156" t="str">
        <f>IF(ISBLANK(TableB[[#This Row],[BEDS Code]]),"",TableB[[#This Row],[BEDS Code]])</f>
        <v>310600010349</v>
      </c>
      <c r="B681" s="134" t="str">
        <f>IF(ISBLANK(TableB[[#This Row],[School Name]]),"",TableB[[#This Row],[School Name]])</f>
        <v>Harbor Heights</v>
      </c>
      <c r="C681" s="156" t="str">
        <f>IF(ISBLANK(TableB[[#This Row],[Local School Code]]),"",TableB[[#This Row],[Local School Code]])</f>
        <v>M349</v>
      </c>
      <c r="D681" s="132">
        <v>787627</v>
      </c>
      <c r="E681" s="132">
        <v>804670</v>
      </c>
      <c r="F681" s="65">
        <f>IFERROR(SUM(TableC[[#This Row],[Classroom Teachers]:[All Other Salaries]])*'Part-A'!$C$92,0)</f>
        <v>969478.00277781137</v>
      </c>
      <c r="G681" s="16">
        <v>0</v>
      </c>
      <c r="H681" s="16">
        <v>26077</v>
      </c>
      <c r="I681" s="133">
        <f t="shared" si="33"/>
        <v>2587852.0027778111</v>
      </c>
      <c r="J681" s="132">
        <v>1915145.1034693958</v>
      </c>
      <c r="K681" s="132">
        <v>0</v>
      </c>
      <c r="L681" s="132">
        <v>0</v>
      </c>
      <c r="M681" s="132">
        <v>0</v>
      </c>
      <c r="N681" s="132">
        <v>474301.71836279175</v>
      </c>
      <c r="O681" s="132">
        <v>804</v>
      </c>
      <c r="P681" s="132">
        <v>197601.18094562358</v>
      </c>
      <c r="Q681" s="133">
        <f t="shared" si="34"/>
        <v>2587852.0027778111</v>
      </c>
      <c r="R681" s="132">
        <v>2454920.0027778111</v>
      </c>
      <c r="S681" s="132">
        <v>132932</v>
      </c>
      <c r="T681" s="133">
        <f>SUM(TableC[[#This Row],[State &amp; Local Funding]:[Federal 
Funding]])</f>
        <v>2587852.0027778111</v>
      </c>
      <c r="U681" s="121">
        <f>IFERROR(TableC[[#This Row],[State &amp; Local Funding]]/SUM(TableB[[#This Row],[K-12 Enrollment]:[Pre-K
Enrollment]]),"")</f>
        <v>19958.699209575701</v>
      </c>
      <c r="V681" s="121">
        <f>IFERROR(TableC[[#This Row],[Federal 
Funding]]/SUM(TableB[[#This Row],[K-12 Enrollment]:[Pre-K
Enrollment]]),"")</f>
        <v>1080.7479674796748</v>
      </c>
      <c r="W681" s="65">
        <f>IFERROR(CentralCostperPupil*SUM(TableB[[#This Row],[K-12 Enrollment]:[Pre-K
Enrollment]]),"")</f>
        <v>820901.94649743999</v>
      </c>
      <c r="X681" s="65">
        <f t="shared" si="35"/>
        <v>3408753.949275251</v>
      </c>
      <c r="Y681" s="131">
        <f>IFERROR(TableC[[#This Row],[Total School Allocation w/ Central District Costs]]/SUM(TableB[[#This Row],[K-12 Enrollment]:[Pre-K
Enrollment]]),"")</f>
        <v>27713.446742075212</v>
      </c>
    </row>
    <row r="682" spans="1:25" s="3" customFormat="1" ht="15" x14ac:dyDescent="0.3">
      <c r="A682" s="156" t="str">
        <f>IF(ISBLANK(TableB[[#This Row],[BEDS Code]]),"",TableB[[#This Row],[BEDS Code]])</f>
        <v>310100010361</v>
      </c>
      <c r="B682" s="134" t="str">
        <f>IF(ISBLANK(TableB[[#This Row],[School Name]]),"",TableB[[#This Row],[School Name]])</f>
        <v>The Children's Workshop School</v>
      </c>
      <c r="C682" s="156" t="str">
        <f>IF(ISBLANK(TableB[[#This Row],[Local School Code]]),"",TableB[[#This Row],[Local School Code]])</f>
        <v>M361</v>
      </c>
      <c r="D682" s="132">
        <v>2478296</v>
      </c>
      <c r="E682" s="132">
        <v>1065083</v>
      </c>
      <c r="F682" s="65">
        <f>IFERROR(SUM(TableC[[#This Row],[Classroom Teachers]:[All Other Salaries]])*'Part-A'!$C$92,0)</f>
        <v>2157404.0496244347</v>
      </c>
      <c r="G682" s="16">
        <v>0</v>
      </c>
      <c r="H682" s="16">
        <v>66322</v>
      </c>
      <c r="I682" s="133">
        <f t="shared" si="33"/>
        <v>5767105.0496244347</v>
      </c>
      <c r="J682" s="132">
        <v>3022331.7360699493</v>
      </c>
      <c r="K682" s="132">
        <v>485805.91433862684</v>
      </c>
      <c r="L682" s="132">
        <v>1971472.8246567086</v>
      </c>
      <c r="M682" s="132">
        <v>16193.530477954228</v>
      </c>
      <c r="N682" s="132">
        <v>269525.04408119567</v>
      </c>
      <c r="O682" s="132">
        <v>1776</v>
      </c>
      <c r="P682" s="132">
        <v>0</v>
      </c>
      <c r="Q682" s="133">
        <f t="shared" si="34"/>
        <v>5767105.0496244347</v>
      </c>
      <c r="R682" s="132">
        <v>5577834.0496244347</v>
      </c>
      <c r="S682" s="132">
        <v>189271</v>
      </c>
      <c r="T682" s="133">
        <f>SUM(TableC[[#This Row],[State &amp; Local Funding]:[Federal 
Funding]])</f>
        <v>5767105.0496244347</v>
      </c>
      <c r="U682" s="121">
        <f>IFERROR(TableC[[#This Row],[State &amp; Local Funding]]/SUM(TableB[[#This Row],[K-12 Enrollment]:[Pre-K
Enrollment]]),"")</f>
        <v>16214.63386518731</v>
      </c>
      <c r="V682" s="121">
        <f>IFERROR(TableC[[#This Row],[Federal 
Funding]]/SUM(TableB[[#This Row],[K-12 Enrollment]:[Pre-K
Enrollment]]),"")</f>
        <v>550.20639534883719</v>
      </c>
      <c r="W682" s="65">
        <f>IFERROR(CentralCostperPupil*SUM(TableB[[#This Row],[K-12 Enrollment]:[Pre-K
Enrollment]]),"")</f>
        <v>2295855.8503668238</v>
      </c>
      <c r="X682" s="65">
        <f t="shared" si="35"/>
        <v>8062960.899991259</v>
      </c>
      <c r="Y682" s="131">
        <f>IFERROR(TableC[[#This Row],[Total School Allocation w/ Central District Costs]]/SUM(TableB[[#This Row],[K-12 Enrollment]:[Pre-K
Enrollment]]),"")</f>
        <v>23438.839825555984</v>
      </c>
    </row>
    <row r="683" spans="1:25" s="3" customFormat="1" ht="15" x14ac:dyDescent="0.3">
      <c r="A683" s="156" t="str">
        <f>IF(ISBLANK(TableB[[#This Row],[BEDS Code]]),"",TableB[[#This Row],[BEDS Code]])</f>
        <v>310500011362</v>
      </c>
      <c r="B683" s="134" t="str">
        <f>IF(ISBLANK(TableB[[#This Row],[School Name]]),"",TableB[[#This Row],[School Name]])</f>
        <v>Columbia Secondary School</v>
      </c>
      <c r="C683" s="156" t="str">
        <f>IF(ISBLANK(TableB[[#This Row],[Local School Code]]),"",TableB[[#This Row],[Local School Code]])</f>
        <v>M362</v>
      </c>
      <c r="D683" s="132">
        <v>4013669</v>
      </c>
      <c r="E683" s="132">
        <v>1609330</v>
      </c>
      <c r="F683" s="65">
        <f>IFERROR(SUM(TableC[[#This Row],[Classroom Teachers]:[All Other Salaries]])*'Part-A'!$C$92,0)</f>
        <v>3423591.1014977926</v>
      </c>
      <c r="G683" s="16">
        <v>0</v>
      </c>
      <c r="H683" s="16">
        <v>88931</v>
      </c>
      <c r="I683" s="133">
        <f t="shared" si="33"/>
        <v>9135521.1014977917</v>
      </c>
      <c r="J683" s="132">
        <v>5730171.3671228252</v>
      </c>
      <c r="K683" s="132">
        <v>0</v>
      </c>
      <c r="L683" s="132">
        <v>2466722.2400462884</v>
      </c>
      <c r="M683" s="132">
        <v>0</v>
      </c>
      <c r="N683" s="132">
        <v>744825.86140399612</v>
      </c>
      <c r="O683" s="132">
        <v>4367</v>
      </c>
      <c r="P683" s="132">
        <v>189434.63292468264</v>
      </c>
      <c r="Q683" s="133">
        <f t="shared" si="34"/>
        <v>9135521.1014977936</v>
      </c>
      <c r="R683" s="132">
        <v>8969690.1014977936</v>
      </c>
      <c r="S683" s="132">
        <v>165831</v>
      </c>
      <c r="T683" s="133">
        <f>SUM(TableC[[#This Row],[State &amp; Local Funding]:[Federal 
Funding]])</f>
        <v>9135521.1014977936</v>
      </c>
      <c r="U683" s="121">
        <f>IFERROR(TableC[[#This Row],[State &amp; Local Funding]]/SUM(TableB[[#This Row],[K-12 Enrollment]:[Pre-K
Enrollment]]),"")</f>
        <v>12423.393492379215</v>
      </c>
      <c r="V683" s="121">
        <f>IFERROR(TableC[[#This Row],[Federal 
Funding]]/SUM(TableB[[#This Row],[K-12 Enrollment]:[Pre-K
Enrollment]]),"")</f>
        <v>229.68282548476455</v>
      </c>
      <c r="W683" s="65">
        <f>IFERROR(CentralCostperPupil*SUM(TableB[[#This Row],[K-12 Enrollment]:[Pre-K
Enrollment]]),"")</f>
        <v>4818627.6859443225</v>
      </c>
      <c r="X683" s="65">
        <f t="shared" si="35"/>
        <v>13954148.787442116</v>
      </c>
      <c r="Y683" s="131">
        <f>IFERROR(TableC[[#This Row],[Total School Allocation w/ Central District Costs]]/SUM(TableB[[#This Row],[K-12 Enrollment]:[Pre-K
Enrollment]]),"")</f>
        <v>19327.075882883819</v>
      </c>
    </row>
    <row r="684" spans="1:25" s="3" customFormat="1" ht="15" x14ac:dyDescent="0.3">
      <c r="A684" s="156" t="str">
        <f>IF(ISBLANK(TableB[[#This Row],[BEDS Code]]),"",TableB[[#This Row],[BEDS Code]])</f>
        <v>310100010363</v>
      </c>
      <c r="B684" s="134" t="str">
        <f>IF(ISBLANK(TableB[[#This Row],[School Name]]),"",TableB[[#This Row],[School Name]])</f>
        <v>Neighborhood School</v>
      </c>
      <c r="C684" s="156" t="str">
        <f>IF(ISBLANK(TableB[[#This Row],[Local School Code]]),"",TableB[[#This Row],[Local School Code]])</f>
        <v>M363</v>
      </c>
      <c r="D684" s="132">
        <v>2124797</v>
      </c>
      <c r="E684" s="132">
        <v>1306172</v>
      </c>
      <c r="F684" s="65">
        <f>IFERROR(SUM(TableC[[#This Row],[Classroom Teachers]:[All Other Salaries]])*'Part-A'!$C$92,0)</f>
        <v>2088962.658167782</v>
      </c>
      <c r="G684" s="16">
        <v>0</v>
      </c>
      <c r="H684" s="16">
        <v>96563</v>
      </c>
      <c r="I684" s="133">
        <f t="shared" si="33"/>
        <v>5616494.6581677822</v>
      </c>
      <c r="J684" s="132">
        <v>2526099.8689740943</v>
      </c>
      <c r="K684" s="132">
        <v>496570.39714913873</v>
      </c>
      <c r="L684" s="132">
        <v>2303970.4674303737</v>
      </c>
      <c r="M684" s="132">
        <v>0</v>
      </c>
      <c r="N684" s="132">
        <v>235866.18845745552</v>
      </c>
      <c r="O684" s="132">
        <v>1782</v>
      </c>
      <c r="P684" s="132">
        <v>52205.736156720261</v>
      </c>
      <c r="Q684" s="133">
        <f t="shared" si="34"/>
        <v>5616494.6581677832</v>
      </c>
      <c r="R684" s="132">
        <v>5458469.6581677832</v>
      </c>
      <c r="S684" s="132">
        <v>158025</v>
      </c>
      <c r="T684" s="133">
        <f>SUM(TableC[[#This Row],[State &amp; Local Funding]:[Federal 
Funding]])</f>
        <v>5616494.6581677832</v>
      </c>
      <c r="U684" s="121">
        <f>IFERROR(TableC[[#This Row],[State &amp; Local Funding]]/SUM(TableB[[#This Row],[K-12 Enrollment]:[Pre-K
Enrollment]]),"")</f>
        <v>16197.239341744164</v>
      </c>
      <c r="V684" s="121">
        <f>IFERROR(TableC[[#This Row],[Federal 
Funding]]/SUM(TableB[[#This Row],[K-12 Enrollment]:[Pre-K
Enrollment]]),"")</f>
        <v>468.91691394658756</v>
      </c>
      <c r="W684" s="65">
        <f>IFERROR(CentralCostperPupil*SUM(TableB[[#This Row],[K-12 Enrollment]:[Pre-K
Enrollment]]),"")</f>
        <v>2249137.8534116852</v>
      </c>
      <c r="X684" s="65">
        <f t="shared" si="35"/>
        <v>7865632.5115794688</v>
      </c>
      <c r="Y684" s="131">
        <f>IFERROR(TableC[[#This Row],[Total School Allocation w/ Central District Costs]]/SUM(TableB[[#This Row],[K-12 Enrollment]:[Pre-K
Enrollment]]),"")</f>
        <v>23340.155820710592</v>
      </c>
    </row>
    <row r="685" spans="1:25" s="3" customFormat="1" ht="15" x14ac:dyDescent="0.3">
      <c r="A685" s="156" t="str">
        <f>IF(ISBLANK(TableB[[#This Row],[BEDS Code]]),"",TableB[[#This Row],[BEDS Code]])</f>
        <v>310100010364</v>
      </c>
      <c r="B685" s="134" t="str">
        <f>IF(ISBLANK(TableB[[#This Row],[School Name]]),"",TableB[[#This Row],[School Name]])</f>
        <v>Earth School</v>
      </c>
      <c r="C685" s="156" t="str">
        <f>IF(ISBLANK(TableB[[#This Row],[Local School Code]]),"",TableB[[#This Row],[Local School Code]])</f>
        <v>M364</v>
      </c>
      <c r="D685" s="132">
        <v>2651409</v>
      </c>
      <c r="E685" s="132">
        <v>1108336</v>
      </c>
      <c r="F685" s="65">
        <f>IFERROR(SUM(TableC[[#This Row],[Classroom Teachers]:[All Other Salaries]])*'Part-A'!$C$92,0)</f>
        <v>2289139.5722995535</v>
      </c>
      <c r="G685" s="16">
        <v>0</v>
      </c>
      <c r="H685" s="16">
        <v>53296</v>
      </c>
      <c r="I685" s="133">
        <f t="shared" si="33"/>
        <v>6102180.5722995531</v>
      </c>
      <c r="J685" s="132">
        <v>2868521.5550297722</v>
      </c>
      <c r="K685" s="132">
        <v>470200.53974587715</v>
      </c>
      <c r="L685" s="132">
        <v>2437109.7689315453</v>
      </c>
      <c r="M685" s="132">
        <v>15673.351324862571</v>
      </c>
      <c r="N685" s="132">
        <v>246159.64279905913</v>
      </c>
      <c r="O685" s="132">
        <v>1994</v>
      </c>
      <c r="P685" s="132">
        <v>62521.71446843681</v>
      </c>
      <c r="Q685" s="133">
        <f t="shared" si="34"/>
        <v>6102180.5722995531</v>
      </c>
      <c r="R685" s="132">
        <v>5970977.5722995531</v>
      </c>
      <c r="S685" s="132">
        <v>131203</v>
      </c>
      <c r="T685" s="133">
        <f>SUM(TableC[[#This Row],[State &amp; Local Funding]:[Federal 
Funding]])</f>
        <v>6102180.5722995531</v>
      </c>
      <c r="U685" s="121">
        <f>IFERROR(TableC[[#This Row],[State &amp; Local Funding]]/SUM(TableB[[#This Row],[K-12 Enrollment]:[Pre-K
Enrollment]]),"")</f>
        <v>16094.279170618742</v>
      </c>
      <c r="V685" s="121">
        <f>IFERROR(TableC[[#This Row],[Federal 
Funding]]/SUM(TableB[[#This Row],[K-12 Enrollment]:[Pre-K
Enrollment]]),"")</f>
        <v>353.64690026954179</v>
      </c>
      <c r="W685" s="65">
        <f>IFERROR(CentralCostperPupil*SUM(TableB[[#This Row],[K-12 Enrollment]:[Pre-K
Enrollment]]),"")</f>
        <v>2476053.8386223596</v>
      </c>
      <c r="X685" s="65">
        <f t="shared" si="35"/>
        <v>8578234.4109219126</v>
      </c>
      <c r="Y685" s="131">
        <f>IFERROR(TableC[[#This Row],[Total School Allocation w/ Central District Costs]]/SUM(TableB[[#This Row],[K-12 Enrollment]:[Pre-K
Enrollment]]),"")</f>
        <v>23121.925635908119</v>
      </c>
    </row>
    <row r="686" spans="1:25" s="3" customFormat="1" ht="15" x14ac:dyDescent="0.3">
      <c r="A686" s="156" t="str">
        <f>IF(ISBLANK(TableB[[#This Row],[BEDS Code]]),"",TableB[[#This Row],[BEDS Code]])</f>
        <v>310600010366</v>
      </c>
      <c r="B686" s="134" t="str">
        <f>IF(ISBLANK(TableB[[#This Row],[School Name]]),"",TableB[[#This Row],[School Name]])</f>
        <v>Washington Heights Academy</v>
      </c>
      <c r="C686" s="156" t="str">
        <f>IF(ISBLANK(TableB[[#This Row],[Local School Code]]),"",TableB[[#This Row],[Local School Code]])</f>
        <v>M366</v>
      </c>
      <c r="D686" s="132">
        <v>3335255</v>
      </c>
      <c r="E686" s="132">
        <v>1676032</v>
      </c>
      <c r="F686" s="65">
        <f>IFERROR(SUM(TableC[[#This Row],[Classroom Teachers]:[All Other Salaries]])*'Part-A'!$C$92,0)</f>
        <v>3051147.1868039756</v>
      </c>
      <c r="G686" s="16">
        <v>0</v>
      </c>
      <c r="H686" s="16">
        <v>184244</v>
      </c>
      <c r="I686" s="133">
        <f t="shared" si="33"/>
        <v>8246678.1868039761</v>
      </c>
      <c r="J686" s="132">
        <v>5113546.1922339238</v>
      </c>
      <c r="K686" s="132">
        <v>666566.04744579084</v>
      </c>
      <c r="L686" s="132">
        <v>1688742.4236902136</v>
      </c>
      <c r="M686" s="132">
        <v>63482.480709122938</v>
      </c>
      <c r="N686" s="132">
        <v>694378.60377109156</v>
      </c>
      <c r="O686" s="132">
        <v>3240</v>
      </c>
      <c r="P686" s="132">
        <v>16722.43895383372</v>
      </c>
      <c r="Q686" s="133">
        <f t="shared" si="34"/>
        <v>8246678.1868039761</v>
      </c>
      <c r="R686" s="132">
        <v>7820841.1868039761</v>
      </c>
      <c r="S686" s="132">
        <v>425837</v>
      </c>
      <c r="T686" s="133">
        <f>SUM(TableC[[#This Row],[State &amp; Local Funding]:[Federal 
Funding]])</f>
        <v>8246678.1868039761</v>
      </c>
      <c r="U686" s="121">
        <f>IFERROR(TableC[[#This Row],[State &amp; Local Funding]]/SUM(TableB[[#This Row],[K-12 Enrollment]:[Pre-K
Enrollment]]),"")</f>
        <v>13842.196790803497</v>
      </c>
      <c r="V686" s="121">
        <f>IFERROR(TableC[[#This Row],[Federal 
Funding]]/SUM(TableB[[#This Row],[K-12 Enrollment]:[Pre-K
Enrollment]]),"")</f>
        <v>753.69380530973456</v>
      </c>
      <c r="W686" s="65">
        <f>IFERROR(CentralCostperPupil*SUM(TableB[[#This Row],[K-12 Enrollment]:[Pre-K
Enrollment]]),"")</f>
        <v>3770809.7542362078</v>
      </c>
      <c r="X686" s="65">
        <f t="shared" si="35"/>
        <v>12017487.941040184</v>
      </c>
      <c r="Y686" s="131">
        <f>IFERROR(TableC[[#This Row],[Total School Allocation w/ Central District Costs]]/SUM(TableB[[#This Row],[K-12 Enrollment]:[Pre-K
Enrollment]]),"")</f>
        <v>21269.890161133069</v>
      </c>
    </row>
    <row r="687" spans="1:25" s="3" customFormat="1" ht="15" x14ac:dyDescent="0.3">
      <c r="A687" s="156" t="str">
        <f>IF(ISBLANK(TableB[[#This Row],[BEDS Code]]),"",TableB[[#This Row],[BEDS Code]])</f>
        <v>310600010368</v>
      </c>
      <c r="B687" s="134" t="str">
        <f>IF(ISBLANK(TableB[[#This Row],[School Name]]),"",TableB[[#This Row],[School Name]])</f>
        <v>Hamilton Heights School</v>
      </c>
      <c r="C687" s="156" t="str">
        <f>IF(ISBLANK(TableB[[#This Row],[Local School Code]]),"",TableB[[#This Row],[Local School Code]])</f>
        <v>M368</v>
      </c>
      <c r="D687" s="132">
        <v>1233555</v>
      </c>
      <c r="E687" s="132">
        <v>711591</v>
      </c>
      <c r="F687" s="65">
        <f>IFERROR(SUM(TableC[[#This Row],[Classroom Teachers]:[All Other Salaries]])*'Part-A'!$C$92,0)</f>
        <v>1184311.8835187461</v>
      </c>
      <c r="G687" s="16">
        <v>0</v>
      </c>
      <c r="H687" s="16">
        <v>16485</v>
      </c>
      <c r="I687" s="133">
        <f t="shared" si="33"/>
        <v>3145942.8835187461</v>
      </c>
      <c r="J687" s="132">
        <v>2065458.4460873494</v>
      </c>
      <c r="K687" s="132">
        <v>0</v>
      </c>
      <c r="L687" s="132">
        <v>803298.08781713189</v>
      </c>
      <c r="M687" s="132">
        <v>0</v>
      </c>
      <c r="N687" s="132">
        <v>247277.79702966474</v>
      </c>
      <c r="O687" s="132">
        <v>1065</v>
      </c>
      <c r="P687" s="132">
        <v>28843.55258459986</v>
      </c>
      <c r="Q687" s="133">
        <f t="shared" si="34"/>
        <v>3145942.8835187457</v>
      </c>
      <c r="R687" s="132">
        <v>3028675.8835187457</v>
      </c>
      <c r="S687" s="132">
        <v>117267</v>
      </c>
      <c r="T687" s="133">
        <f>SUM(TableC[[#This Row],[State &amp; Local Funding]:[Federal 
Funding]])</f>
        <v>3145942.8835187457</v>
      </c>
      <c r="U687" s="121">
        <f>IFERROR(TableC[[#This Row],[State &amp; Local Funding]]/SUM(TableB[[#This Row],[K-12 Enrollment]:[Pre-K
Enrollment]]),"")</f>
        <v>22944.514269081406</v>
      </c>
      <c r="V687" s="121">
        <f>IFERROR(TableC[[#This Row],[Federal 
Funding]]/SUM(TableB[[#This Row],[K-12 Enrollment]:[Pre-K
Enrollment]]),"")</f>
        <v>888.38636363636363</v>
      </c>
      <c r="W687" s="65">
        <f>IFERROR(CentralCostperPupil*SUM(TableB[[#This Row],[K-12 Enrollment]:[Pre-K
Enrollment]]),"")</f>
        <v>880967.94258261845</v>
      </c>
      <c r="X687" s="65">
        <f t="shared" si="35"/>
        <v>4026910.8261013641</v>
      </c>
      <c r="Y687" s="131">
        <f>IFERROR(TableC[[#This Row],[Total School Allocation w/ Central District Costs]]/SUM(TableB[[#This Row],[K-12 Enrollment]:[Pre-K
Enrollment]]),"")</f>
        <v>30506.900197737607</v>
      </c>
    </row>
    <row r="688" spans="1:25" s="3" customFormat="1" ht="15" x14ac:dyDescent="0.3">
      <c r="A688" s="156" t="str">
        <f>IF(ISBLANK(TableB[[#This Row],[BEDS Code]]),"",TableB[[#This Row],[BEDS Code]])</f>
        <v>310500011369</v>
      </c>
      <c r="B688" s="134" t="str">
        <f>IF(ISBLANK(TableB[[#This Row],[School Name]]),"",TableB[[#This Row],[School Name]])</f>
        <v>Urban Assembly School for the Performing Arts</v>
      </c>
      <c r="C688" s="156" t="str">
        <f>IF(ISBLANK(TableB[[#This Row],[Local School Code]]),"",TableB[[#This Row],[Local School Code]])</f>
        <v>M369</v>
      </c>
      <c r="D688" s="132">
        <v>2133005</v>
      </c>
      <c r="E688" s="132">
        <v>1214991</v>
      </c>
      <c r="F688" s="65">
        <f>IFERROR(SUM(TableC[[#This Row],[Classroom Teachers]:[All Other Salaries]])*'Part-A'!$C$92,0)</f>
        <v>2038444.1315835561</v>
      </c>
      <c r="G688" s="16">
        <v>0</v>
      </c>
      <c r="H688" s="16">
        <v>128477</v>
      </c>
      <c r="I688" s="133">
        <f t="shared" si="33"/>
        <v>5514917.1315835565</v>
      </c>
      <c r="J688" s="132">
        <v>3575886.7681387421</v>
      </c>
      <c r="K688" s="132">
        <v>0</v>
      </c>
      <c r="L688" s="132">
        <v>854488.63646376273</v>
      </c>
      <c r="M688" s="132">
        <v>0</v>
      </c>
      <c r="N688" s="132">
        <v>678064.81398930657</v>
      </c>
      <c r="O688" s="132">
        <v>2199</v>
      </c>
      <c r="P688" s="132">
        <v>404277.91299174511</v>
      </c>
      <c r="Q688" s="133">
        <f t="shared" si="34"/>
        <v>5514917.1315835575</v>
      </c>
      <c r="R688" s="132">
        <v>5186326.1315835575</v>
      </c>
      <c r="S688" s="132">
        <v>328591</v>
      </c>
      <c r="T688" s="133">
        <f>SUM(TableC[[#This Row],[State &amp; Local Funding]:[Federal 
Funding]])</f>
        <v>5514917.1315835575</v>
      </c>
      <c r="U688" s="121">
        <f>IFERROR(TableC[[#This Row],[State &amp; Local Funding]]/SUM(TableB[[#This Row],[K-12 Enrollment]:[Pre-K
Enrollment]]),"")</f>
        <v>13684.237814204636</v>
      </c>
      <c r="V688" s="121">
        <f>IFERROR(TableC[[#This Row],[Federal 
Funding]]/SUM(TableB[[#This Row],[K-12 Enrollment]:[Pre-K
Enrollment]]),"")</f>
        <v>866.99472295514511</v>
      </c>
      <c r="W688" s="65">
        <f>IFERROR(CentralCostperPupil*SUM(TableB[[#This Row],[K-12 Enrollment]:[Pre-K
Enrollment]]),"")</f>
        <v>2529445.8351425184</v>
      </c>
      <c r="X688" s="65">
        <f t="shared" si="35"/>
        <v>8044362.9667260759</v>
      </c>
      <c r="Y688" s="131">
        <f>IFERROR(TableC[[#This Row],[Total School Allocation w/ Central District Costs]]/SUM(TableB[[#This Row],[K-12 Enrollment]:[Pre-K
Enrollment]]),"")</f>
        <v>21225.23210217962</v>
      </c>
    </row>
    <row r="689" spans="1:25" s="3" customFormat="1" ht="15" x14ac:dyDescent="0.3">
      <c r="A689" s="156" t="str">
        <f>IF(ISBLANK(TableB[[#This Row],[BEDS Code]]),"",TableB[[#This Row],[BEDS Code]])</f>
        <v>310400010372</v>
      </c>
      <c r="B689" s="134" t="str">
        <f>IF(ISBLANK(TableB[[#This Row],[School Name]]),"",TableB[[#This Row],[School Name]])</f>
        <v>Esperanza Preparatory Academy</v>
      </c>
      <c r="C689" s="156" t="str">
        <f>IF(ISBLANK(TableB[[#This Row],[Local School Code]]),"",TableB[[#This Row],[Local School Code]])</f>
        <v>M372</v>
      </c>
      <c r="D689" s="132">
        <v>4021860</v>
      </c>
      <c r="E689" s="132">
        <v>2953486</v>
      </c>
      <c r="F689" s="65">
        <f>IFERROR(SUM(TableC[[#This Row],[Classroom Teachers]:[All Other Salaries]])*'Part-A'!$C$92,0)</f>
        <v>4246974.3450902663</v>
      </c>
      <c r="G689" s="16">
        <v>0</v>
      </c>
      <c r="H689" s="16">
        <v>234796</v>
      </c>
      <c r="I689" s="133">
        <f t="shared" si="33"/>
        <v>11457116.345090266</v>
      </c>
      <c r="J689" s="132">
        <v>6876704.7066953629</v>
      </c>
      <c r="K689" s="132">
        <v>0</v>
      </c>
      <c r="L689" s="132">
        <v>3550598.2058500266</v>
      </c>
      <c r="M689" s="132">
        <v>0</v>
      </c>
      <c r="N689" s="132">
        <v>703212.8266203797</v>
      </c>
      <c r="O689" s="132">
        <v>3557</v>
      </c>
      <c r="P689" s="132">
        <v>323043.60592449747</v>
      </c>
      <c r="Q689" s="133">
        <f t="shared" si="34"/>
        <v>11457116.345090268</v>
      </c>
      <c r="R689" s="132">
        <v>10653067.345090268</v>
      </c>
      <c r="S689" s="132">
        <v>804049</v>
      </c>
      <c r="T689" s="133">
        <f>SUM(TableC[[#This Row],[State &amp; Local Funding]:[Federal 
Funding]])</f>
        <v>11457116.345090268</v>
      </c>
      <c r="U689" s="121">
        <f>IFERROR(TableC[[#This Row],[State &amp; Local Funding]]/SUM(TableB[[#This Row],[K-12 Enrollment]:[Pre-K
Enrollment]]),"")</f>
        <v>19439.903914398299</v>
      </c>
      <c r="V689" s="121">
        <f>IFERROR(TableC[[#This Row],[Federal 
Funding]]/SUM(TableB[[#This Row],[K-12 Enrollment]:[Pre-K
Enrollment]]),"")</f>
        <v>1467.242700729927</v>
      </c>
      <c r="W689" s="65">
        <f>IFERROR(CentralCostperPupil*SUM(TableB[[#This Row],[K-12 Enrollment]:[Pre-K
Enrollment]]),"")</f>
        <v>3657351.7616308709</v>
      </c>
      <c r="X689" s="65">
        <f t="shared" si="35"/>
        <v>15114468.106721139</v>
      </c>
      <c r="Y689" s="131">
        <f>IFERROR(TableC[[#This Row],[Total School Allocation w/ Central District Costs]]/SUM(TableB[[#This Row],[K-12 Enrollment]:[Pre-K
Enrollment]]),"")</f>
        <v>27581.146180148062</v>
      </c>
    </row>
    <row r="690" spans="1:25" s="3" customFormat="1" ht="15" x14ac:dyDescent="0.3">
      <c r="A690" s="156" t="str">
        <f>IF(ISBLANK(TableB[[#This Row],[BEDS Code]]),"",TableB[[#This Row],[BEDS Code]])</f>
        <v>310200011374</v>
      </c>
      <c r="B690" s="134" t="str">
        <f>IF(ISBLANK(TableB[[#This Row],[School Name]]),"",TableB[[#This Row],[School Name]])</f>
        <v>Gramercy Arts High School</v>
      </c>
      <c r="C690" s="156" t="str">
        <f>IF(ISBLANK(TableB[[#This Row],[Local School Code]]),"",TableB[[#This Row],[Local School Code]])</f>
        <v>M374</v>
      </c>
      <c r="D690" s="132">
        <v>2730621</v>
      </c>
      <c r="E690" s="132">
        <v>1005439</v>
      </c>
      <c r="F690" s="65">
        <f>IFERROR(SUM(TableC[[#This Row],[Classroom Teachers]:[All Other Salaries]])*'Part-A'!$C$92,0)</f>
        <v>2274718.8414335204</v>
      </c>
      <c r="G690" s="16">
        <v>0</v>
      </c>
      <c r="H690" s="16">
        <v>94867</v>
      </c>
      <c r="I690" s="133">
        <f t="shared" si="33"/>
        <v>6105645.8414335204</v>
      </c>
      <c r="J690" s="132">
        <v>4257498.6452032914</v>
      </c>
      <c r="K690" s="132">
        <v>0</v>
      </c>
      <c r="L690" s="132">
        <v>1094967.4122293424</v>
      </c>
      <c r="M690" s="132">
        <v>0</v>
      </c>
      <c r="N690" s="132">
        <v>498809.40670065489</v>
      </c>
      <c r="O690" s="132">
        <v>2990</v>
      </c>
      <c r="P690" s="132">
        <v>251380.37730023198</v>
      </c>
      <c r="Q690" s="133">
        <f t="shared" si="34"/>
        <v>6105645.8414335204</v>
      </c>
      <c r="R690" s="132">
        <v>5789828.8414335204</v>
      </c>
      <c r="S690" s="132">
        <v>315817</v>
      </c>
      <c r="T690" s="133">
        <f>SUM(TableC[[#This Row],[State &amp; Local Funding]:[Federal 
Funding]])</f>
        <v>6105645.8414335204</v>
      </c>
      <c r="U690" s="121">
        <f>IFERROR(TableC[[#This Row],[State &amp; Local Funding]]/SUM(TableB[[#This Row],[K-12 Enrollment]:[Pre-K
Enrollment]]),"")</f>
        <v>12696.993073319123</v>
      </c>
      <c r="V690" s="121">
        <f>IFERROR(TableC[[#This Row],[Federal 
Funding]]/SUM(TableB[[#This Row],[K-12 Enrollment]:[Pre-K
Enrollment]]),"")</f>
        <v>692.58114035087715</v>
      </c>
      <c r="W690" s="65">
        <f>IFERROR(CentralCostperPupil*SUM(TableB[[#This Row],[K-12 Enrollment]:[Pre-K
Enrollment]]),"")</f>
        <v>3043343.8016490457</v>
      </c>
      <c r="X690" s="65">
        <f t="shared" si="35"/>
        <v>9148989.6430825666</v>
      </c>
      <c r="Y690" s="131">
        <f>IFERROR(TableC[[#This Row],[Total School Allocation w/ Central District Costs]]/SUM(TableB[[#This Row],[K-12 Enrollment]:[Pre-K
Enrollment]]),"")</f>
        <v>20063.573778689839</v>
      </c>
    </row>
    <row r="691" spans="1:25" s="3" customFormat="1" ht="15" x14ac:dyDescent="0.3">
      <c r="A691" s="156" t="str">
        <f>IF(ISBLANK(TableB[[#This Row],[BEDS Code]]),"",TableB[[#This Row],[BEDS Code]])</f>
        <v>310400010375</v>
      </c>
      <c r="B691" s="134" t="str">
        <f>IF(ISBLANK(TableB[[#This Row],[School Name]]),"",TableB[[#This Row],[School Name]])</f>
        <v>Mosaic Preparatory Academy</v>
      </c>
      <c r="C691" s="156" t="str">
        <f>IF(ISBLANK(TableB[[#This Row],[Local School Code]]),"",TableB[[#This Row],[Local School Code]])</f>
        <v>M375</v>
      </c>
      <c r="D691" s="132">
        <v>2377866</v>
      </c>
      <c r="E691" s="132">
        <v>1870694</v>
      </c>
      <c r="F691" s="65">
        <f>IFERROR(SUM(TableC[[#This Row],[Classroom Teachers]:[All Other Salaries]])*'Part-A'!$C$92,0)</f>
        <v>2586757.0330671342</v>
      </c>
      <c r="G691" s="16">
        <v>0</v>
      </c>
      <c r="H691" s="16">
        <v>48517</v>
      </c>
      <c r="I691" s="133">
        <f t="shared" si="33"/>
        <v>6883834.0330671342</v>
      </c>
      <c r="J691" s="132">
        <v>2705689.3433060041</v>
      </c>
      <c r="K691" s="132">
        <v>737160.18391027476</v>
      </c>
      <c r="L691" s="132">
        <v>2731406.2394082146</v>
      </c>
      <c r="M691" s="132">
        <v>0</v>
      </c>
      <c r="N691" s="132">
        <v>545409.89200927457</v>
      </c>
      <c r="O691" s="132">
        <v>1925</v>
      </c>
      <c r="P691" s="132">
        <v>162243.37443336615</v>
      </c>
      <c r="Q691" s="133">
        <f t="shared" si="34"/>
        <v>6883834.0330671351</v>
      </c>
      <c r="R691" s="132">
        <v>6395652.0330671351</v>
      </c>
      <c r="S691" s="132">
        <v>488182</v>
      </c>
      <c r="T691" s="133">
        <f>SUM(TableC[[#This Row],[State &amp; Local Funding]:[Federal 
Funding]])</f>
        <v>6883834.0330671351</v>
      </c>
      <c r="U691" s="121">
        <f>IFERROR(TableC[[#This Row],[State &amp; Local Funding]]/SUM(TableB[[#This Row],[K-12 Enrollment]:[Pre-K
Enrollment]]),"")</f>
        <v>20112.11331153187</v>
      </c>
      <c r="V691" s="121">
        <f>IFERROR(TableC[[#This Row],[Federal 
Funding]]/SUM(TableB[[#This Row],[K-12 Enrollment]:[Pre-K
Enrollment]]),"")</f>
        <v>1535.1635220125786</v>
      </c>
      <c r="W691" s="65">
        <f>IFERROR(CentralCostperPupil*SUM(TableB[[#This Row],[K-12 Enrollment]:[Pre-K
Enrollment]]),"")</f>
        <v>2122331.8616763083</v>
      </c>
      <c r="X691" s="65">
        <f t="shared" si="35"/>
        <v>9006165.8947434425</v>
      </c>
      <c r="Y691" s="131">
        <f>IFERROR(TableC[[#This Row],[Total School Allocation w/ Central District Costs]]/SUM(TableB[[#This Row],[K-12 Enrollment]:[Pre-K
Enrollment]]),"")</f>
        <v>28321.276398564285</v>
      </c>
    </row>
    <row r="692" spans="1:25" s="3" customFormat="1" ht="15" x14ac:dyDescent="0.3">
      <c r="A692" s="156" t="str">
        <f>IF(ISBLANK(TableB[[#This Row],[BEDS Code]]),"",TableB[[#This Row],[BEDS Code]])</f>
        <v>310200011376</v>
      </c>
      <c r="B692" s="134" t="str">
        <f>IF(ISBLANK(TableB[[#This Row],[School Name]]),"",TableB[[#This Row],[School Name]])</f>
        <v>NYC iSchool</v>
      </c>
      <c r="C692" s="156" t="str">
        <f>IF(ISBLANK(TableB[[#This Row],[Local School Code]]),"",TableB[[#This Row],[Local School Code]])</f>
        <v>M376</v>
      </c>
      <c r="D692" s="132">
        <v>2802327</v>
      </c>
      <c r="E692" s="132">
        <v>823532</v>
      </c>
      <c r="F692" s="65">
        <f>IFERROR(SUM(TableC[[#This Row],[Classroom Teachers]:[All Other Salaries]])*'Part-A'!$C$92,0)</f>
        <v>2207622.4106896846</v>
      </c>
      <c r="G692" s="16">
        <v>0</v>
      </c>
      <c r="H692" s="16">
        <v>83330</v>
      </c>
      <c r="I692" s="133">
        <f t="shared" si="33"/>
        <v>5916811.4106896846</v>
      </c>
      <c r="J692" s="132">
        <v>4619448.7966948627</v>
      </c>
      <c r="K692" s="132">
        <v>0</v>
      </c>
      <c r="L692" s="132">
        <v>473891.46033573506</v>
      </c>
      <c r="M692" s="132">
        <v>0</v>
      </c>
      <c r="N692" s="132">
        <v>509617.6946448395</v>
      </c>
      <c r="O692" s="132">
        <v>2828</v>
      </c>
      <c r="P692" s="132">
        <v>311025.45901424752</v>
      </c>
      <c r="Q692" s="133">
        <f t="shared" si="34"/>
        <v>5916811.4106896846</v>
      </c>
      <c r="R692" s="132">
        <v>5892065.4106896846</v>
      </c>
      <c r="S692" s="132">
        <v>24746</v>
      </c>
      <c r="T692" s="133">
        <f>SUM(TableC[[#This Row],[State &amp; Local Funding]:[Federal 
Funding]])</f>
        <v>5916811.4106896846</v>
      </c>
      <c r="U692" s="121">
        <f>IFERROR(TableC[[#This Row],[State &amp; Local Funding]]/SUM(TableB[[#This Row],[K-12 Enrollment]:[Pre-K
Enrollment]]),"")</f>
        <v>12698.41683338294</v>
      </c>
      <c r="V692" s="121">
        <f>IFERROR(TableC[[#This Row],[Federal 
Funding]]/SUM(TableB[[#This Row],[K-12 Enrollment]:[Pre-K
Enrollment]]),"")</f>
        <v>53.331896551724135</v>
      </c>
      <c r="W692" s="65">
        <f>IFERROR(CentralCostperPupil*SUM(TableB[[#This Row],[K-12 Enrollment]:[Pre-K
Enrollment]]),"")</f>
        <v>3096735.7981692045</v>
      </c>
      <c r="X692" s="65">
        <f t="shared" si="35"/>
        <v>9013547.2088588886</v>
      </c>
      <c r="Y692" s="131">
        <f>IFERROR(TableC[[#This Row],[Total School Allocation w/ Central District Costs]]/SUM(TableB[[#This Row],[K-12 Enrollment]:[Pre-K
Enrollment]]),"")</f>
        <v>19425.748294954501</v>
      </c>
    </row>
    <row r="693" spans="1:25" s="3" customFormat="1" ht="15" x14ac:dyDescent="0.3">
      <c r="A693" s="156" t="str">
        <f>IF(ISBLANK(TableB[[#This Row],[BEDS Code]]),"",TableB[[#This Row],[BEDS Code]])</f>
        <v>310400010377</v>
      </c>
      <c r="B693" s="134" t="str">
        <f>IF(ISBLANK(TableB[[#This Row],[School Name]]),"",TableB[[#This Row],[School Name]])</f>
        <v>Renaissance School of the Arts</v>
      </c>
      <c r="C693" s="156" t="str">
        <f>IF(ISBLANK(TableB[[#This Row],[Local School Code]]),"",TableB[[#This Row],[Local School Code]])</f>
        <v>M377</v>
      </c>
      <c r="D693" s="132">
        <v>1274479</v>
      </c>
      <c r="E693" s="132">
        <v>799967</v>
      </c>
      <c r="F693" s="65">
        <f>IFERROR(SUM(TableC[[#This Row],[Classroom Teachers]:[All Other Salaries]])*'Part-A'!$C$92,0)</f>
        <v>1263036.8360616264</v>
      </c>
      <c r="G693" s="16">
        <v>0</v>
      </c>
      <c r="H693" s="16">
        <v>77406</v>
      </c>
      <c r="I693" s="133">
        <f t="shared" si="33"/>
        <v>3414888.8360616267</v>
      </c>
      <c r="J693" s="132">
        <v>2199004.1464906884</v>
      </c>
      <c r="K693" s="132">
        <v>0</v>
      </c>
      <c r="L693" s="132">
        <v>797893.94384503958</v>
      </c>
      <c r="M693" s="132">
        <v>0</v>
      </c>
      <c r="N693" s="132">
        <v>269229.01475971163</v>
      </c>
      <c r="O693" s="132">
        <v>916</v>
      </c>
      <c r="P693" s="132">
        <v>147845.7309661872</v>
      </c>
      <c r="Q693" s="133">
        <f t="shared" si="34"/>
        <v>3414888.8360616267</v>
      </c>
      <c r="R693" s="132">
        <v>3294968.8360616267</v>
      </c>
      <c r="S693" s="132">
        <v>119920</v>
      </c>
      <c r="T693" s="133">
        <f>SUM(TableC[[#This Row],[State &amp; Local Funding]:[Federal 
Funding]])</f>
        <v>3414888.8360616267</v>
      </c>
      <c r="U693" s="121">
        <f>IFERROR(TableC[[#This Row],[State &amp; Local Funding]]/SUM(TableB[[#This Row],[K-12 Enrollment]:[Pre-K
Enrollment]]),"")</f>
        <v>20987.062650074055</v>
      </c>
      <c r="V693" s="121">
        <f>IFERROR(TableC[[#This Row],[Federal 
Funding]]/SUM(TableB[[#This Row],[K-12 Enrollment]:[Pre-K
Enrollment]]),"")</f>
        <v>763.82165605095543</v>
      </c>
      <c r="W693" s="65">
        <f>IFERROR(CentralCostperPupil*SUM(TableB[[#This Row],[K-12 Enrollment]:[Pre-K
Enrollment]]),"")</f>
        <v>1047817.9317081145</v>
      </c>
      <c r="X693" s="65">
        <f t="shared" si="35"/>
        <v>4462706.7677697409</v>
      </c>
      <c r="Y693" s="131">
        <f>IFERROR(TableC[[#This Row],[Total School Allocation w/ Central District Costs]]/SUM(TableB[[#This Row],[K-12 Enrollment]:[Pre-K
Enrollment]]),"")</f>
        <v>28424.883871144848</v>
      </c>
    </row>
    <row r="694" spans="1:25" s="3" customFormat="1" ht="15" x14ac:dyDescent="0.3">
      <c r="A694" s="156" t="str">
        <f>IF(ISBLANK(TableB[[#This Row],[BEDS Code]]),"",TableB[[#This Row],[BEDS Code]])</f>
        <v>310100010378</v>
      </c>
      <c r="B694" s="134" t="str">
        <f>IF(ISBLANK(TableB[[#This Row],[School Name]]),"",TableB[[#This Row],[School Name]])</f>
        <v>School for Global Leaders</v>
      </c>
      <c r="C694" s="156" t="str">
        <f>IF(ISBLANK(TableB[[#This Row],[Local School Code]]),"",TableB[[#This Row],[Local School Code]])</f>
        <v>M378</v>
      </c>
      <c r="D694" s="132">
        <v>2642573</v>
      </c>
      <c r="E694" s="132">
        <v>1286918</v>
      </c>
      <c r="F694" s="65">
        <f>IFERROR(SUM(TableC[[#This Row],[Classroom Teachers]:[All Other Salaries]])*'Part-A'!$C$92,0)</f>
        <v>2392490.274498655</v>
      </c>
      <c r="G694" s="16">
        <v>0</v>
      </c>
      <c r="H694" s="16">
        <v>228241</v>
      </c>
      <c r="I694" s="133">
        <f t="shared" si="33"/>
        <v>6550222.2744986545</v>
      </c>
      <c r="J694" s="132">
        <v>3828575.5288706417</v>
      </c>
      <c r="K694" s="132">
        <v>0</v>
      </c>
      <c r="L694" s="132">
        <v>2175678.7602322153</v>
      </c>
      <c r="M694" s="132">
        <v>0</v>
      </c>
      <c r="N694" s="132">
        <v>450723.94821959059</v>
      </c>
      <c r="O694" s="132">
        <v>2249</v>
      </c>
      <c r="P694" s="132">
        <v>92995.037176207115</v>
      </c>
      <c r="Q694" s="133">
        <f t="shared" si="34"/>
        <v>6550222.2744986545</v>
      </c>
      <c r="R694" s="132">
        <v>6268939.2744986545</v>
      </c>
      <c r="S694" s="132">
        <v>281283</v>
      </c>
      <c r="T694" s="133">
        <f>SUM(TableC[[#This Row],[State &amp; Local Funding]:[Federal 
Funding]])</f>
        <v>6550222.2744986545</v>
      </c>
      <c r="U694" s="121">
        <f>IFERROR(TableC[[#This Row],[State &amp; Local Funding]]/SUM(TableB[[#This Row],[K-12 Enrollment]:[Pre-K
Enrollment]]),"")</f>
        <v>18602.193692874345</v>
      </c>
      <c r="V694" s="121">
        <f>IFERROR(TableC[[#This Row],[Federal 
Funding]]/SUM(TableB[[#This Row],[K-12 Enrollment]:[Pre-K
Enrollment]]),"")</f>
        <v>834.66765578635011</v>
      </c>
      <c r="W694" s="65">
        <f>IFERROR(CentralCostperPupil*SUM(TableB[[#This Row],[K-12 Enrollment]:[Pre-K
Enrollment]]),"")</f>
        <v>2249137.8534116852</v>
      </c>
      <c r="X694" s="65">
        <f t="shared" si="35"/>
        <v>8799360.1279103402</v>
      </c>
      <c r="Y694" s="131">
        <f>IFERROR(TableC[[#This Row],[Total School Allocation w/ Central District Costs]]/SUM(TableB[[#This Row],[K-12 Enrollment]:[Pre-K
Enrollment]]),"")</f>
        <v>26110.860913680535</v>
      </c>
    </row>
    <row r="695" spans="1:25" s="3" customFormat="1" ht="15" x14ac:dyDescent="0.3">
      <c r="A695" s="156" t="str">
        <f>IF(ISBLANK(TableB[[#This Row],[BEDS Code]]),"",TableB[[#This Row],[BEDS Code]])</f>
        <v>310200011392</v>
      </c>
      <c r="B695" s="134" t="str">
        <f>IF(ISBLANK(TableB[[#This Row],[School Name]]),"",TableB[[#This Row],[School Name]])</f>
        <v>Manhattan Business Academy</v>
      </c>
      <c r="C695" s="156" t="str">
        <f>IF(ISBLANK(TableB[[#This Row],[Local School Code]]),"",TableB[[#This Row],[Local School Code]])</f>
        <v>M392</v>
      </c>
      <c r="D695" s="132">
        <v>2629151</v>
      </c>
      <c r="E695" s="132">
        <v>1407749</v>
      </c>
      <c r="F695" s="65">
        <f>IFERROR(SUM(TableC[[#This Row],[Classroom Teachers]:[All Other Salaries]])*'Part-A'!$C$92,0)</f>
        <v>2457886.7820599717</v>
      </c>
      <c r="G695" s="16">
        <v>0</v>
      </c>
      <c r="H695" s="16">
        <v>74100</v>
      </c>
      <c r="I695" s="133">
        <f t="shared" si="33"/>
        <v>6568886.7820599712</v>
      </c>
      <c r="J695" s="132">
        <v>4756999.3993795561</v>
      </c>
      <c r="K695" s="132">
        <v>0</v>
      </c>
      <c r="L695" s="132">
        <v>726517.09141220979</v>
      </c>
      <c r="M695" s="132">
        <v>0</v>
      </c>
      <c r="N695" s="132">
        <v>681501.32828653464</v>
      </c>
      <c r="O695" s="132">
        <v>2598</v>
      </c>
      <c r="P695" s="132">
        <v>401270.96298167051</v>
      </c>
      <c r="Q695" s="133">
        <f t="shared" si="34"/>
        <v>6568886.7820599703</v>
      </c>
      <c r="R695" s="132">
        <v>6248556.7820599703</v>
      </c>
      <c r="S695" s="132">
        <v>320330</v>
      </c>
      <c r="T695" s="133">
        <f>SUM(TableC[[#This Row],[State &amp; Local Funding]:[Federal 
Funding]])</f>
        <v>6568886.7820599703</v>
      </c>
      <c r="U695" s="121">
        <f>IFERROR(TableC[[#This Row],[State &amp; Local Funding]]/SUM(TableB[[#This Row],[K-12 Enrollment]:[Pre-K
Enrollment]]),"")</f>
        <v>14877.516147761835</v>
      </c>
      <c r="V695" s="121">
        <f>IFERROR(TableC[[#This Row],[Federal 
Funding]]/SUM(TableB[[#This Row],[K-12 Enrollment]:[Pre-K
Enrollment]]),"")</f>
        <v>762.69047619047615</v>
      </c>
      <c r="W695" s="65">
        <f>IFERROR(CentralCostperPupil*SUM(TableB[[#This Row],[K-12 Enrollment]:[Pre-K
Enrollment]]),"")</f>
        <v>2803079.8173083314</v>
      </c>
      <c r="X695" s="65">
        <f t="shared" si="35"/>
        <v>9371966.5993683022</v>
      </c>
      <c r="Y695" s="131">
        <f>IFERROR(TableC[[#This Row],[Total School Allocation w/ Central District Costs]]/SUM(TableB[[#This Row],[K-12 Enrollment]:[Pre-K
Enrollment]]),"")</f>
        <v>22314.206188972148</v>
      </c>
    </row>
    <row r="696" spans="1:25" s="3" customFormat="1" ht="15" x14ac:dyDescent="0.3">
      <c r="A696" s="156" t="str">
        <f>IF(ISBLANK(TableB[[#This Row],[BEDS Code]]),"",TableB[[#This Row],[BEDS Code]])</f>
        <v>310200011393</v>
      </c>
      <c r="B696" s="134" t="str">
        <f>IF(ISBLANK(TableB[[#This Row],[School Name]]),"",TableB[[#This Row],[School Name]])</f>
        <v>Business of Sports School</v>
      </c>
      <c r="C696" s="156" t="str">
        <f>IF(ISBLANK(TableB[[#This Row],[Local School Code]]),"",TableB[[#This Row],[Local School Code]])</f>
        <v>M393</v>
      </c>
      <c r="D696" s="132">
        <v>2980413</v>
      </c>
      <c r="E696" s="132">
        <v>1363496</v>
      </c>
      <c r="F696" s="65">
        <f>IFERROR(SUM(TableC[[#This Row],[Classroom Teachers]:[All Other Salaries]])*'Part-A'!$C$92,0)</f>
        <v>2644810.7492311797</v>
      </c>
      <c r="G696" s="16">
        <v>0</v>
      </c>
      <c r="H696" s="16">
        <v>199356</v>
      </c>
      <c r="I696" s="133">
        <f t="shared" si="33"/>
        <v>7188075.7492311802</v>
      </c>
      <c r="J696" s="132">
        <v>5083204.1758421184</v>
      </c>
      <c r="K696" s="132">
        <v>0</v>
      </c>
      <c r="L696" s="132">
        <v>1056079.7778293891</v>
      </c>
      <c r="M696" s="132">
        <v>0</v>
      </c>
      <c r="N696" s="132">
        <v>725447.2028318462</v>
      </c>
      <c r="O696" s="132">
        <v>2629</v>
      </c>
      <c r="P696" s="132">
        <v>320715.59272782656</v>
      </c>
      <c r="Q696" s="133">
        <f t="shared" si="34"/>
        <v>7188075.7492311802</v>
      </c>
      <c r="R696" s="132">
        <v>6721220.7492311802</v>
      </c>
      <c r="S696" s="132">
        <v>466855</v>
      </c>
      <c r="T696" s="133">
        <f>SUM(TableC[[#This Row],[State &amp; Local Funding]:[Federal 
Funding]])</f>
        <v>7188075.7492311802</v>
      </c>
      <c r="U696" s="121">
        <f>IFERROR(TableC[[#This Row],[State &amp; Local Funding]]/SUM(TableB[[#This Row],[K-12 Enrollment]:[Pre-K
Enrollment]]),"")</f>
        <v>16195.712648749832</v>
      </c>
      <c r="V696" s="121">
        <f>IFERROR(TableC[[#This Row],[Federal 
Funding]]/SUM(TableB[[#This Row],[K-12 Enrollment]:[Pre-K
Enrollment]]),"")</f>
        <v>1124.9518072289156</v>
      </c>
      <c r="W696" s="65">
        <f>IFERROR(CentralCostperPupil*SUM(TableB[[#This Row],[K-12 Enrollment]:[Pre-K
Enrollment]]),"")</f>
        <v>2769709.8194832322</v>
      </c>
      <c r="X696" s="65">
        <f t="shared" si="35"/>
        <v>9957785.5687144119</v>
      </c>
      <c r="Y696" s="131">
        <f>IFERROR(TableC[[#This Row],[Total School Allocation w/ Central District Costs]]/SUM(TableB[[#This Row],[K-12 Enrollment]:[Pre-K
Enrollment]]),"")</f>
        <v>23994.664020998582</v>
      </c>
    </row>
    <row r="697" spans="1:25" s="3" customFormat="1" ht="15" x14ac:dyDescent="0.3">
      <c r="A697" s="156" t="str">
        <f>IF(ISBLANK(TableB[[#This Row],[BEDS Code]]),"",TableB[[#This Row],[BEDS Code]])</f>
        <v>310200011394</v>
      </c>
      <c r="B697" s="134" t="str">
        <f>IF(ISBLANK(TableB[[#This Row],[School Name]]),"",TableB[[#This Row],[School Name]])</f>
        <v>Emma Lazarus High School</v>
      </c>
      <c r="C697" s="156" t="str">
        <f>IF(ISBLANK(TableB[[#This Row],[Local School Code]]),"",TableB[[#This Row],[Local School Code]])</f>
        <v>M394</v>
      </c>
      <c r="D697" s="132">
        <v>1504896</v>
      </c>
      <c r="E697" s="132">
        <v>1320727</v>
      </c>
      <c r="F697" s="65">
        <f>IFERROR(SUM(TableC[[#This Row],[Classroom Teachers]:[All Other Salaries]])*'Part-A'!$C$92,0)</f>
        <v>1720394.7144553107</v>
      </c>
      <c r="G697" s="16">
        <v>0</v>
      </c>
      <c r="H697" s="16">
        <v>275188</v>
      </c>
      <c r="I697" s="133">
        <f t="shared" si="33"/>
        <v>4821205.7144553103</v>
      </c>
      <c r="J697" s="132">
        <v>3771649.2852627737</v>
      </c>
      <c r="K697" s="132">
        <v>0</v>
      </c>
      <c r="L697" s="132">
        <v>0</v>
      </c>
      <c r="M697" s="132">
        <v>0</v>
      </c>
      <c r="N697" s="132">
        <v>745984.23700980342</v>
      </c>
      <c r="O697" s="132">
        <v>1825</v>
      </c>
      <c r="P697" s="132">
        <v>301747.19218273327</v>
      </c>
      <c r="Q697" s="133">
        <f t="shared" si="34"/>
        <v>4821205.7144553112</v>
      </c>
      <c r="R697" s="132">
        <v>4578979.7144553112</v>
      </c>
      <c r="S697" s="132">
        <v>242226</v>
      </c>
      <c r="T697" s="133">
        <f>SUM(TableC[[#This Row],[State &amp; Local Funding]:[Federal 
Funding]])</f>
        <v>4821205.7144553112</v>
      </c>
      <c r="U697" s="121">
        <f>IFERROR(TableC[[#This Row],[State &amp; Local Funding]]/SUM(TableB[[#This Row],[K-12 Enrollment]:[Pre-K
Enrollment]]),"")</f>
        <v>15263.265714851037</v>
      </c>
      <c r="V697" s="121">
        <f>IFERROR(TableC[[#This Row],[Federal 
Funding]]/SUM(TableB[[#This Row],[K-12 Enrollment]:[Pre-K
Enrollment]]),"")</f>
        <v>807.42</v>
      </c>
      <c r="W697" s="65">
        <f>IFERROR(CentralCostperPupil*SUM(TableB[[#This Row],[K-12 Enrollment]:[Pre-K
Enrollment]]),"")</f>
        <v>2002199.8695059512</v>
      </c>
      <c r="X697" s="65">
        <f t="shared" si="35"/>
        <v>6823405.5839612624</v>
      </c>
      <c r="Y697" s="131">
        <f>IFERROR(TableC[[#This Row],[Total School Allocation w/ Central District Costs]]/SUM(TableB[[#This Row],[K-12 Enrollment]:[Pre-K
Enrollment]]),"")</f>
        <v>22744.685279870875</v>
      </c>
    </row>
    <row r="698" spans="1:25" s="3" customFormat="1" ht="15" x14ac:dyDescent="0.3">
      <c r="A698" s="156" t="str">
        <f>IF(ISBLANK(TableB[[#This Row],[BEDS Code]]),"",TableB[[#This Row],[BEDS Code]])</f>
        <v>310200010397</v>
      </c>
      <c r="B698" s="134" t="str">
        <f>IF(ISBLANK(TableB[[#This Row],[School Name]]),"",TableB[[#This Row],[School Name]])</f>
        <v>Spruce Street School</v>
      </c>
      <c r="C698" s="156" t="str">
        <f>IF(ISBLANK(TableB[[#This Row],[Local School Code]]),"",TableB[[#This Row],[Local School Code]])</f>
        <v>M397</v>
      </c>
      <c r="D698" s="132">
        <v>3094555</v>
      </c>
      <c r="E698" s="132">
        <v>1294061</v>
      </c>
      <c r="F698" s="65">
        <f>IFERROR(SUM(TableC[[#This Row],[Classroom Teachers]:[All Other Salaries]])*'Part-A'!$C$92,0)</f>
        <v>2672030.8300767681</v>
      </c>
      <c r="G698" s="16">
        <v>0</v>
      </c>
      <c r="H698" s="16">
        <v>108993</v>
      </c>
      <c r="I698" s="133">
        <f t="shared" si="33"/>
        <v>7169639.8300767681</v>
      </c>
      <c r="J698" s="132">
        <v>4247309.7170712538</v>
      </c>
      <c r="K698" s="132">
        <v>188900.60340343014</v>
      </c>
      <c r="L698" s="132">
        <v>2119061.9523289022</v>
      </c>
      <c r="M698" s="132">
        <v>51518.346382753669</v>
      </c>
      <c r="N698" s="132">
        <v>443215.42189694848</v>
      </c>
      <c r="O698" s="132">
        <v>3246</v>
      </c>
      <c r="P698" s="132">
        <v>116387.78899348076</v>
      </c>
      <c r="Q698" s="133">
        <f t="shared" si="34"/>
        <v>7169639.830076769</v>
      </c>
      <c r="R698" s="132">
        <v>6976086.830076769</v>
      </c>
      <c r="S698" s="132">
        <v>193553</v>
      </c>
      <c r="T698" s="133">
        <f>SUM(TableC[[#This Row],[State &amp; Local Funding]:[Federal 
Funding]])</f>
        <v>7169639.830076769</v>
      </c>
      <c r="U698" s="121">
        <f>IFERROR(TableC[[#This Row],[State &amp; Local Funding]]/SUM(TableB[[#This Row],[K-12 Enrollment]:[Pre-K
Enrollment]]),"")</f>
        <v>12753.35800745296</v>
      </c>
      <c r="V698" s="121">
        <f>IFERROR(TableC[[#This Row],[Federal 
Funding]]/SUM(TableB[[#This Row],[K-12 Enrollment]:[Pre-K
Enrollment]]),"")</f>
        <v>353.84460694698356</v>
      </c>
      <c r="W698" s="65">
        <f>IFERROR(CentralCostperPupil*SUM(TableB[[#This Row],[K-12 Enrollment]:[Pre-K
Enrollment]]),"")</f>
        <v>3650677.7620658507</v>
      </c>
      <c r="X698" s="65">
        <f t="shared" si="35"/>
        <v>10820317.592142619</v>
      </c>
      <c r="Y698" s="131">
        <f>IFERROR(TableC[[#This Row],[Total School Allocation w/ Central District Costs]]/SUM(TableB[[#This Row],[K-12 Enrollment]:[Pre-K
Enrollment]]),"")</f>
        <v>19781.202179419779</v>
      </c>
    </row>
    <row r="699" spans="1:25" s="3" customFormat="1" ht="15" x14ac:dyDescent="0.3">
      <c r="A699" s="156" t="str">
        <f>IF(ISBLANK(TableB[[#This Row],[BEDS Code]]),"",TableB[[#This Row],[BEDS Code]])</f>
        <v>310200011399</v>
      </c>
      <c r="B699" s="134" t="str">
        <f>IF(ISBLANK(TableB[[#This Row],[School Name]]),"",TableB[[#This Row],[School Name]])</f>
        <v>The High School for Language and Diplomacy</v>
      </c>
      <c r="C699" s="156" t="str">
        <f>IF(ISBLANK(TableB[[#This Row],[Local School Code]]),"",TableB[[#This Row],[Local School Code]])</f>
        <v>M399</v>
      </c>
      <c r="D699" s="132">
        <v>1570400</v>
      </c>
      <c r="E699" s="132">
        <v>922639</v>
      </c>
      <c r="F699" s="65">
        <f>IFERROR(SUM(TableC[[#This Row],[Classroom Teachers]:[All Other Salaries]])*'Part-A'!$C$92,0)</f>
        <v>1517899.2804528251</v>
      </c>
      <c r="G699" s="16">
        <v>0</v>
      </c>
      <c r="H699" s="16">
        <v>50529</v>
      </c>
      <c r="I699" s="133">
        <f t="shared" si="33"/>
        <v>4061467.2804528251</v>
      </c>
      <c r="J699" s="132">
        <v>2531167.2072210489</v>
      </c>
      <c r="K699" s="132">
        <v>0</v>
      </c>
      <c r="L699" s="132">
        <v>673543.93141664227</v>
      </c>
      <c r="M699" s="132">
        <v>0</v>
      </c>
      <c r="N699" s="132">
        <v>738422.61847189511</v>
      </c>
      <c r="O699" s="132">
        <v>1994</v>
      </c>
      <c r="P699" s="132">
        <v>116339.52334323879</v>
      </c>
      <c r="Q699" s="133">
        <f t="shared" si="34"/>
        <v>4061467.2804528251</v>
      </c>
      <c r="R699" s="132">
        <v>3809358.2804528251</v>
      </c>
      <c r="S699" s="132">
        <v>252109</v>
      </c>
      <c r="T699" s="133">
        <f>SUM(TableC[[#This Row],[State &amp; Local Funding]:[Federal 
Funding]])</f>
        <v>4061467.2804528251</v>
      </c>
      <c r="U699" s="121">
        <f>IFERROR(TableC[[#This Row],[State &amp; Local Funding]]/SUM(TableB[[#This Row],[K-12 Enrollment]:[Pre-K
Enrollment]]),"")</f>
        <v>14764.954575398548</v>
      </c>
      <c r="V699" s="121">
        <f>IFERROR(TableC[[#This Row],[Federal 
Funding]]/SUM(TableB[[#This Row],[K-12 Enrollment]:[Pre-K
Enrollment]]),"")</f>
        <v>977.16666666666663</v>
      </c>
      <c r="W699" s="65">
        <f>IFERROR(CentralCostperPupil*SUM(TableB[[#This Row],[K-12 Enrollment]:[Pre-K
Enrollment]]),"")</f>
        <v>1721891.887775118</v>
      </c>
      <c r="X699" s="65">
        <f t="shared" si="35"/>
        <v>5783359.1682279427</v>
      </c>
      <c r="Y699" s="131">
        <f>IFERROR(TableC[[#This Row],[Total School Allocation w/ Central District Costs]]/SUM(TableB[[#This Row],[K-12 Enrollment]:[Pre-K
Enrollment]]),"")</f>
        <v>22416.120807085048</v>
      </c>
    </row>
    <row r="700" spans="1:25" s="3" customFormat="1" ht="15" x14ac:dyDescent="0.3">
      <c r="A700" s="156" t="str">
        <f>IF(ISBLANK(TableB[[#This Row],[BEDS Code]]),"",TableB[[#This Row],[BEDS Code]])</f>
        <v>310200011400</v>
      </c>
      <c r="B700" s="134" t="str">
        <f>IF(ISBLANK(TableB[[#This Row],[School Name]]),"",TableB[[#This Row],[School Name]])</f>
        <v>High School for Environmental Studies</v>
      </c>
      <c r="C700" s="156" t="str">
        <f>IF(ISBLANK(TableB[[#This Row],[Local School Code]]),"",TableB[[#This Row],[Local School Code]])</f>
        <v>M400</v>
      </c>
      <c r="D700" s="132">
        <v>6063657</v>
      </c>
      <c r="E700" s="132">
        <v>2705222</v>
      </c>
      <c r="F700" s="65">
        <f>IFERROR(SUM(TableC[[#This Row],[Classroom Teachers]:[All Other Salaries]])*'Part-A'!$C$92,0)</f>
        <v>5338975.8942711642</v>
      </c>
      <c r="G700" s="16">
        <v>0</v>
      </c>
      <c r="H700" s="16">
        <v>307030</v>
      </c>
      <c r="I700" s="133">
        <f t="shared" si="33"/>
        <v>14414884.894271165</v>
      </c>
      <c r="J700" s="132">
        <v>10454427.021582451</v>
      </c>
      <c r="K700" s="132">
        <v>0</v>
      </c>
      <c r="L700" s="132">
        <v>2006686.2390400141</v>
      </c>
      <c r="M700" s="132">
        <v>0</v>
      </c>
      <c r="N700" s="132">
        <v>1340697.490741248</v>
      </c>
      <c r="O700" s="132">
        <v>7189</v>
      </c>
      <c r="P700" s="132">
        <v>605885.14290745195</v>
      </c>
      <c r="Q700" s="133">
        <f t="shared" si="34"/>
        <v>14414884.894271163</v>
      </c>
      <c r="R700" s="132">
        <v>13650410.894271163</v>
      </c>
      <c r="S700" s="132">
        <v>764474</v>
      </c>
      <c r="T700" s="133">
        <f>SUM(TableC[[#This Row],[State &amp; Local Funding]:[Federal 
Funding]])</f>
        <v>14414884.894271163</v>
      </c>
      <c r="U700" s="121">
        <f>IFERROR(TableC[[#This Row],[State &amp; Local Funding]]/SUM(TableB[[#This Row],[K-12 Enrollment]:[Pre-K
Enrollment]]),"")</f>
        <v>12026.793739445959</v>
      </c>
      <c r="V700" s="121">
        <f>IFERROR(TableC[[#This Row],[Federal 
Funding]]/SUM(TableB[[#This Row],[K-12 Enrollment]:[Pre-K
Enrollment]]),"")</f>
        <v>673.54537444933919</v>
      </c>
      <c r="W700" s="65">
        <f>IFERROR(CentralCostperPupil*SUM(TableB[[#This Row],[K-12 Enrollment]:[Pre-K
Enrollment]]),"")</f>
        <v>7574989.5062975148</v>
      </c>
      <c r="X700" s="65">
        <f t="shared" si="35"/>
        <v>21989874.400568679</v>
      </c>
      <c r="Y700" s="131">
        <f>IFERROR(TableC[[#This Row],[Total School Allocation w/ Central District Costs]]/SUM(TableB[[#This Row],[K-12 Enrollment]:[Pre-K
Enrollment]]),"")</f>
        <v>19374.338678915137</v>
      </c>
    </row>
    <row r="701" spans="1:25" s="3" customFormat="1" ht="15" x14ac:dyDescent="0.3">
      <c r="A701" s="156" t="str">
        <f>IF(ISBLANK(TableB[[#This Row],[BEDS Code]]),"",TableB[[#This Row],[BEDS Code]])</f>
        <v>307500011401</v>
      </c>
      <c r="B701" s="134" t="str">
        <f>IF(ISBLANK(TableB[[#This Row],[School Name]]),"",TableB[[#This Row],[School Name]])</f>
        <v>Hospital Schools</v>
      </c>
      <c r="C701" s="156" t="str">
        <f>IF(ISBLANK(TableB[[#This Row],[Local School Code]]),"",TableB[[#This Row],[Local School Code]])</f>
        <v>M401</v>
      </c>
      <c r="D701" s="132">
        <v>7295202</v>
      </c>
      <c r="E701" s="132">
        <v>2115792</v>
      </c>
      <c r="F701" s="65">
        <f>IFERROR(SUM(TableC[[#This Row],[Classroom Teachers]:[All Other Salaries]])*'Part-A'!$C$92,0)</f>
        <v>5729930.827775199</v>
      </c>
      <c r="G701" s="16">
        <v>0</v>
      </c>
      <c r="H701" s="16">
        <v>115242</v>
      </c>
      <c r="I701" s="133">
        <f t="shared" si="33"/>
        <v>15256166.827775199</v>
      </c>
      <c r="J701" s="132">
        <v>0</v>
      </c>
      <c r="K701" s="132">
        <v>0</v>
      </c>
      <c r="L701" s="132">
        <v>14271269.230922664</v>
      </c>
      <c r="M701" s="132">
        <v>0</v>
      </c>
      <c r="N701" s="132">
        <v>984897.59685253515</v>
      </c>
      <c r="O701" s="132">
        <v>0</v>
      </c>
      <c r="P701" s="132">
        <v>0</v>
      </c>
      <c r="Q701" s="133">
        <f t="shared" si="34"/>
        <v>15256166.827775199</v>
      </c>
      <c r="R701" s="132">
        <v>15246569.827775199</v>
      </c>
      <c r="S701" s="132">
        <v>9597</v>
      </c>
      <c r="T701" s="133">
        <f>SUM(TableC[[#This Row],[State &amp; Local Funding]:[Federal 
Funding]])</f>
        <v>15256166.827775199</v>
      </c>
      <c r="U701" s="121">
        <f>IFERROR(TableC[[#This Row],[State &amp; Local Funding]]/SUM(TableB[[#This Row],[K-12 Enrollment]:[Pre-K
Enrollment]]),"")</f>
        <v>114635.86336673082</v>
      </c>
      <c r="V701" s="121">
        <f>IFERROR(TableC[[#This Row],[Federal 
Funding]]/SUM(TableB[[#This Row],[K-12 Enrollment]:[Pre-K
Enrollment]]),"")</f>
        <v>72.15789473684211</v>
      </c>
      <c r="W701" s="65">
        <f>IFERROR(CentralCostperPupil*SUM(TableB[[#This Row],[K-12 Enrollment]:[Pre-K
Enrollment]]),"")</f>
        <v>887641.9421476383</v>
      </c>
      <c r="X701" s="65">
        <f t="shared" si="35"/>
        <v>16143808.769922838</v>
      </c>
      <c r="Y701" s="131">
        <f>IFERROR(TableC[[#This Row],[Total School Allocation w/ Central District Costs]]/SUM(TableB[[#This Row],[K-12 Enrollment]:[Pre-K
Enrollment]]),"")</f>
        <v>121382.0208264875</v>
      </c>
    </row>
    <row r="702" spans="1:25" s="3" customFormat="1" ht="15" x14ac:dyDescent="0.3">
      <c r="A702" s="156" t="str">
        <f>IF(ISBLANK(TableB[[#This Row],[BEDS Code]]),"",TableB[[#This Row],[BEDS Code]])</f>
        <v>310300011402</v>
      </c>
      <c r="B702" s="134" t="str">
        <f>IF(ISBLANK(TableB[[#This Row],[School Name]]),"",TableB[[#This Row],[School Name]])</f>
        <v>The Urban Assembly School for Green Careers</v>
      </c>
      <c r="C702" s="156" t="str">
        <f>IF(ISBLANK(TableB[[#This Row],[Local School Code]]),"",TableB[[#This Row],[Local School Code]])</f>
        <v>M402</v>
      </c>
      <c r="D702" s="132">
        <v>2086213</v>
      </c>
      <c r="E702" s="132">
        <v>1453780</v>
      </c>
      <c r="F702" s="65">
        <f>IFERROR(SUM(TableC[[#This Row],[Classroom Teachers]:[All Other Salaries]])*'Part-A'!$C$92,0)</f>
        <v>2155342.4665671247</v>
      </c>
      <c r="G702" s="16">
        <v>0</v>
      </c>
      <c r="H702" s="16">
        <v>232219</v>
      </c>
      <c r="I702" s="133">
        <f t="shared" si="33"/>
        <v>5927554.4665671252</v>
      </c>
      <c r="J702" s="132">
        <v>4098371.2140564723</v>
      </c>
      <c r="K702" s="132">
        <v>0</v>
      </c>
      <c r="L702" s="132">
        <v>1027139.6939443052</v>
      </c>
      <c r="M702" s="132">
        <v>0</v>
      </c>
      <c r="N702" s="132">
        <v>658980.57588363253</v>
      </c>
      <c r="O702" s="132">
        <v>1894</v>
      </c>
      <c r="P702" s="132">
        <v>141168.98268271502</v>
      </c>
      <c r="Q702" s="133">
        <f t="shared" si="34"/>
        <v>5927554.4665671252</v>
      </c>
      <c r="R702" s="132">
        <v>5622895.4665671252</v>
      </c>
      <c r="S702" s="132">
        <v>304659</v>
      </c>
      <c r="T702" s="133">
        <f>SUM(TableC[[#This Row],[State &amp; Local Funding]:[Federal 
Funding]])</f>
        <v>5927554.4665671252</v>
      </c>
      <c r="U702" s="121">
        <f>IFERROR(TableC[[#This Row],[State &amp; Local Funding]]/SUM(TableB[[#This Row],[K-12 Enrollment]:[Pre-K
Enrollment]]),"")</f>
        <v>18435.722841203689</v>
      </c>
      <c r="V702" s="121">
        <f>IFERROR(TableC[[#This Row],[Federal 
Funding]]/SUM(TableB[[#This Row],[K-12 Enrollment]:[Pre-K
Enrollment]]),"")</f>
        <v>998.88196721311476</v>
      </c>
      <c r="W702" s="65">
        <f>IFERROR(CentralCostperPupil*SUM(TableB[[#This Row],[K-12 Enrollment]:[Pre-K
Enrollment]]),"")</f>
        <v>2035569.8673310503</v>
      </c>
      <c r="X702" s="65">
        <f t="shared" si="35"/>
        <v>7963124.3338981755</v>
      </c>
      <c r="Y702" s="131">
        <f>IFERROR(TableC[[#This Row],[Total School Allocation w/ Central District Costs]]/SUM(TableB[[#This Row],[K-12 Enrollment]:[Pre-K
Enrollment]]),"")</f>
        <v>26108.604373436639</v>
      </c>
    </row>
    <row r="703" spans="1:25" s="3" customFormat="1" ht="15" x14ac:dyDescent="0.3">
      <c r="A703" s="156" t="str">
        <f>IF(ISBLANK(TableB[[#This Row],[BEDS Code]]),"",TableB[[#This Row],[BEDS Code]])</f>
        <v>310300011403</v>
      </c>
      <c r="B703" s="134" t="str">
        <f>IF(ISBLANK(TableB[[#This Row],[School Name]]),"",TableB[[#This Row],[School Name]])</f>
        <v>The Global Learning Collaborative</v>
      </c>
      <c r="C703" s="156" t="str">
        <f>IF(ISBLANK(TableB[[#This Row],[Local School Code]]),"",TableB[[#This Row],[Local School Code]])</f>
        <v>M403</v>
      </c>
      <c r="D703" s="132">
        <v>2749978</v>
      </c>
      <c r="E703" s="132">
        <v>1226362</v>
      </c>
      <c r="F703" s="65">
        <f>IFERROR(SUM(TableC[[#This Row],[Classroom Teachers]:[All Other Salaries]])*'Part-A'!$C$92,0)</f>
        <v>2421014.5227715196</v>
      </c>
      <c r="G703" s="16">
        <v>0</v>
      </c>
      <c r="H703" s="16">
        <v>183287</v>
      </c>
      <c r="I703" s="133">
        <f t="shared" si="33"/>
        <v>6580641.5227715196</v>
      </c>
      <c r="J703" s="132">
        <v>5280771.0729730017</v>
      </c>
      <c r="K703" s="132">
        <v>0</v>
      </c>
      <c r="L703" s="132">
        <v>493257.2480678205</v>
      </c>
      <c r="M703" s="132">
        <v>0</v>
      </c>
      <c r="N703" s="132">
        <v>708325.76783601218</v>
      </c>
      <c r="O703" s="132">
        <v>2604</v>
      </c>
      <c r="P703" s="132">
        <v>95683.433894684713</v>
      </c>
      <c r="Q703" s="133">
        <f t="shared" si="34"/>
        <v>6580641.5227715187</v>
      </c>
      <c r="R703" s="132">
        <v>6148564.5227715187</v>
      </c>
      <c r="S703" s="132">
        <v>432077</v>
      </c>
      <c r="T703" s="133">
        <f>SUM(TableC[[#This Row],[State &amp; Local Funding]:[Federal 
Funding]])</f>
        <v>6580641.5227715187</v>
      </c>
      <c r="U703" s="121">
        <f>IFERROR(TableC[[#This Row],[State &amp; Local Funding]]/SUM(TableB[[#This Row],[K-12 Enrollment]:[Pre-K
Enrollment]]),"")</f>
        <v>14674.378335970212</v>
      </c>
      <c r="V703" s="121">
        <f>IFERROR(TableC[[#This Row],[Federal 
Funding]]/SUM(TableB[[#This Row],[K-12 Enrollment]:[Pre-K
Enrollment]]),"")</f>
        <v>1031.2100238663484</v>
      </c>
      <c r="W703" s="65">
        <f>IFERROR(CentralCostperPupil*SUM(TableB[[#This Row],[K-12 Enrollment]:[Pre-K
Enrollment]]),"")</f>
        <v>2796405.8177433116</v>
      </c>
      <c r="X703" s="65">
        <f t="shared" si="35"/>
        <v>9377047.3405148312</v>
      </c>
      <c r="Y703" s="131">
        <f>IFERROR(TableC[[#This Row],[Total School Allocation w/ Central District Costs]]/SUM(TableB[[#This Row],[K-12 Enrollment]:[Pre-K
Enrollment]]),"")</f>
        <v>22379.587924856398</v>
      </c>
    </row>
    <row r="704" spans="1:25" s="3" customFormat="1" ht="15" x14ac:dyDescent="0.3">
      <c r="A704" s="156" t="str">
        <f>IF(ISBLANK(TableB[[#This Row],[BEDS Code]]),"",TableB[[#This Row],[BEDS Code]])</f>
        <v>310300011404</v>
      </c>
      <c r="B704" s="134" t="str">
        <f>IF(ISBLANK(TableB[[#This Row],[School Name]]),"",TableB[[#This Row],[School Name]])</f>
        <v>Innovation Diploma Plus</v>
      </c>
      <c r="C704" s="156" t="str">
        <f>IF(ISBLANK(TableB[[#This Row],[Local School Code]]),"",TableB[[#This Row],[Local School Code]])</f>
        <v>M404</v>
      </c>
      <c r="D704" s="132">
        <v>1243952</v>
      </c>
      <c r="E704" s="132">
        <v>561573</v>
      </c>
      <c r="F704" s="65">
        <f>IFERROR(SUM(TableC[[#This Row],[Classroom Teachers]:[All Other Salaries]])*'Part-A'!$C$92,0)</f>
        <v>1099302.9384376206</v>
      </c>
      <c r="G704" s="16">
        <v>0</v>
      </c>
      <c r="H704" s="16">
        <v>102474</v>
      </c>
      <c r="I704" s="133">
        <f t="shared" si="33"/>
        <v>3007301.9384376206</v>
      </c>
      <c r="J704" s="132">
        <v>2386996.4391187164</v>
      </c>
      <c r="K704" s="132">
        <v>0</v>
      </c>
      <c r="L704" s="132">
        <v>133948.44140651665</v>
      </c>
      <c r="M704" s="132">
        <v>0</v>
      </c>
      <c r="N704" s="132">
        <v>485192.05791238771</v>
      </c>
      <c r="O704" s="132">
        <v>1165</v>
      </c>
      <c r="P704" s="132">
        <v>0</v>
      </c>
      <c r="Q704" s="133">
        <f t="shared" si="34"/>
        <v>3007301.9384376211</v>
      </c>
      <c r="R704" s="132">
        <v>2891334.9384376211</v>
      </c>
      <c r="S704" s="132">
        <v>115967</v>
      </c>
      <c r="T704" s="133">
        <f>SUM(TableC[[#This Row],[State &amp; Local Funding]:[Federal 
Funding]])</f>
        <v>3007301.9384376211</v>
      </c>
      <c r="U704" s="121">
        <f>IFERROR(TableC[[#This Row],[State &amp; Local Funding]]/SUM(TableB[[#This Row],[K-12 Enrollment]:[Pre-K
Enrollment]]),"")</f>
        <v>15379.441161902239</v>
      </c>
      <c r="V704" s="121">
        <f>IFERROR(TableC[[#This Row],[Federal 
Funding]]/SUM(TableB[[#This Row],[K-12 Enrollment]:[Pre-K
Enrollment]]),"")</f>
        <v>616.84574468085111</v>
      </c>
      <c r="W704" s="65">
        <f>IFERROR(CentralCostperPupil*SUM(TableB[[#This Row],[K-12 Enrollment]:[Pre-K
Enrollment]]),"")</f>
        <v>1254711.9182237294</v>
      </c>
      <c r="X704" s="65">
        <f t="shared" si="35"/>
        <v>4262013.8566613505</v>
      </c>
      <c r="Y704" s="131">
        <f>IFERROR(TableC[[#This Row],[Total School Allocation w/ Central District Costs]]/SUM(TableB[[#This Row],[K-12 Enrollment]:[Pre-K
Enrollment]]),"")</f>
        <v>22670.286471602929</v>
      </c>
    </row>
    <row r="705" spans="1:25" s="3" customFormat="1" ht="15" x14ac:dyDescent="0.3">
      <c r="A705" s="156" t="str">
        <f>IF(ISBLANK(TableB[[#This Row],[BEDS Code]]),"",TableB[[#This Row],[BEDS Code]])</f>
        <v>310200011407</v>
      </c>
      <c r="B705" s="134" t="str">
        <f>IF(ISBLANK(TableB[[#This Row],[School Name]]),"",TableB[[#This Row],[School Name]])</f>
        <v>Institute for Collaborative Education</v>
      </c>
      <c r="C705" s="156" t="str">
        <f>IF(ISBLANK(TableB[[#This Row],[Local School Code]]),"",TableB[[#This Row],[Local School Code]])</f>
        <v>M407</v>
      </c>
      <c r="D705" s="132">
        <v>2132138</v>
      </c>
      <c r="E705" s="132">
        <v>787384</v>
      </c>
      <c r="F705" s="65">
        <f>IFERROR(SUM(TableC[[#This Row],[Classroom Teachers]:[All Other Salaries]])*'Part-A'!$C$92,0)</f>
        <v>1777565.5908576613</v>
      </c>
      <c r="G705" s="16">
        <v>0</v>
      </c>
      <c r="H705" s="16">
        <v>106898</v>
      </c>
      <c r="I705" s="133">
        <f t="shared" si="33"/>
        <v>4803985.5908576613</v>
      </c>
      <c r="J705" s="132">
        <v>3995680.7405405445</v>
      </c>
      <c r="K705" s="132">
        <v>0</v>
      </c>
      <c r="L705" s="132">
        <v>313075.14029452309</v>
      </c>
      <c r="M705" s="132">
        <v>0</v>
      </c>
      <c r="N705" s="132">
        <v>492214.71002259402</v>
      </c>
      <c r="O705" s="132">
        <v>3015</v>
      </c>
      <c r="P705" s="132">
        <v>0</v>
      </c>
      <c r="Q705" s="133">
        <f t="shared" si="34"/>
        <v>4803985.5908576613</v>
      </c>
      <c r="R705" s="132">
        <v>4781638.5908576613</v>
      </c>
      <c r="S705" s="132">
        <v>22347</v>
      </c>
      <c r="T705" s="133">
        <f>SUM(TableC[[#This Row],[State &amp; Local Funding]:[Federal 
Funding]])</f>
        <v>4803985.5908576613</v>
      </c>
      <c r="U705" s="121">
        <f>IFERROR(TableC[[#This Row],[State &amp; Local Funding]]/SUM(TableB[[#This Row],[K-12 Enrollment]:[Pre-K
Enrollment]]),"")</f>
        <v>9818.5597348206593</v>
      </c>
      <c r="V705" s="121">
        <f>IFERROR(TableC[[#This Row],[Federal 
Funding]]/SUM(TableB[[#This Row],[K-12 Enrollment]:[Pre-K
Enrollment]]),"")</f>
        <v>45.887063655030801</v>
      </c>
      <c r="W705" s="65">
        <f>IFERROR(CentralCostperPupil*SUM(TableB[[#This Row],[K-12 Enrollment]:[Pre-K
Enrollment]]),"")</f>
        <v>3250237.7881646608</v>
      </c>
      <c r="X705" s="65">
        <f t="shared" si="35"/>
        <v>8054223.3790223226</v>
      </c>
      <c r="Y705" s="131">
        <f>IFERROR(TableC[[#This Row],[Total School Allocation w/ Central District Costs]]/SUM(TableB[[#This Row],[K-12 Enrollment]:[Pre-K
Enrollment]]),"")</f>
        <v>16538.446363495528</v>
      </c>
    </row>
    <row r="706" spans="1:25" s="3" customFormat="1" ht="15" x14ac:dyDescent="0.3">
      <c r="A706" s="156" t="str">
        <f>IF(ISBLANK(TableB[[#This Row],[BEDS Code]]),"",TableB[[#This Row],[BEDS Code]])</f>
        <v>310200011408</v>
      </c>
      <c r="B706" s="134" t="str">
        <f>IF(ISBLANK(TableB[[#This Row],[School Name]]),"",TableB[[#This Row],[School Name]])</f>
        <v>Professional Performing Arts High School</v>
      </c>
      <c r="C706" s="156" t="str">
        <f>IF(ISBLANK(TableB[[#This Row],[Local School Code]]),"",TableB[[#This Row],[Local School Code]])</f>
        <v>M408</v>
      </c>
      <c r="D706" s="132">
        <v>2729579</v>
      </c>
      <c r="E706" s="132">
        <v>1068022</v>
      </c>
      <c r="F706" s="65">
        <f>IFERROR(SUM(TableC[[#This Row],[Classroom Teachers]:[All Other Salaries]])*'Part-A'!$C$92,0)</f>
        <v>2312188.3874848848</v>
      </c>
      <c r="G706" s="16">
        <v>0</v>
      </c>
      <c r="H706" s="16">
        <v>680197</v>
      </c>
      <c r="I706" s="133">
        <f t="shared" si="33"/>
        <v>6789986.3874848848</v>
      </c>
      <c r="J706" s="132">
        <v>5492184.4928862648</v>
      </c>
      <c r="K706" s="132">
        <v>0</v>
      </c>
      <c r="L706" s="132">
        <v>498260.78714290453</v>
      </c>
      <c r="M706" s="132">
        <v>0</v>
      </c>
      <c r="N706" s="132">
        <v>694766.33782803547</v>
      </c>
      <c r="O706" s="132">
        <v>3507</v>
      </c>
      <c r="P706" s="132">
        <v>101267.76962768036</v>
      </c>
      <c r="Q706" s="133">
        <f t="shared" si="34"/>
        <v>6789986.3874848848</v>
      </c>
      <c r="R706" s="132">
        <v>6770791.3874848848</v>
      </c>
      <c r="S706" s="132">
        <v>19195</v>
      </c>
      <c r="T706" s="133">
        <f>SUM(TableC[[#This Row],[State &amp; Local Funding]:[Federal 
Funding]])</f>
        <v>6789986.3874848848</v>
      </c>
      <c r="U706" s="121">
        <f>IFERROR(TableC[[#This Row],[State &amp; Local Funding]]/SUM(TableB[[#This Row],[K-12 Enrollment]:[Pre-K
Enrollment]]),"")</f>
        <v>12355.458736286286</v>
      </c>
      <c r="V706" s="121">
        <f>IFERROR(TableC[[#This Row],[Federal 
Funding]]/SUM(TableB[[#This Row],[K-12 Enrollment]:[Pre-K
Enrollment]]),"")</f>
        <v>35.027372262773724</v>
      </c>
      <c r="W706" s="65">
        <f>IFERROR(CentralCostperPupil*SUM(TableB[[#This Row],[K-12 Enrollment]:[Pre-K
Enrollment]]),"")</f>
        <v>3657351.7616308709</v>
      </c>
      <c r="X706" s="65">
        <f t="shared" si="35"/>
        <v>10447338.149115756</v>
      </c>
      <c r="Y706" s="131">
        <f>IFERROR(TableC[[#This Row],[Total School Allocation w/ Central District Costs]]/SUM(TableB[[#This Row],[K-12 Enrollment]:[Pre-K
Enrollment]]),"")</f>
        <v>19064.485673568899</v>
      </c>
    </row>
    <row r="707" spans="1:25" s="3" customFormat="1" ht="15" x14ac:dyDescent="0.3">
      <c r="A707" s="156" t="str">
        <f>IF(ISBLANK(TableB[[#This Row],[BEDS Code]]),"",TableB[[#This Row],[BEDS Code]])</f>
        <v>310200011411</v>
      </c>
      <c r="B707" s="134" t="str">
        <f>IF(ISBLANK(TableB[[#This Row],[School Name]]),"",TableB[[#This Row],[School Name]])</f>
        <v>Baruch College Campus High School</v>
      </c>
      <c r="C707" s="156" t="str">
        <f>IF(ISBLANK(TableB[[#This Row],[Local School Code]]),"",TableB[[#This Row],[Local School Code]])</f>
        <v>M411</v>
      </c>
      <c r="D707" s="132">
        <v>2211513</v>
      </c>
      <c r="E707" s="132">
        <v>1281120</v>
      </c>
      <c r="F707" s="65">
        <f>IFERROR(SUM(TableC[[#This Row],[Classroom Teachers]:[All Other Salaries]])*'Part-A'!$C$92,0)</f>
        <v>2126507.0933851385</v>
      </c>
      <c r="G707" s="16">
        <v>0</v>
      </c>
      <c r="H707" s="16">
        <v>72154</v>
      </c>
      <c r="I707" s="133">
        <f t="shared" si="33"/>
        <v>5691294.0933851385</v>
      </c>
      <c r="J707" s="132">
        <v>3326704.5577302342</v>
      </c>
      <c r="K707" s="132">
        <v>0</v>
      </c>
      <c r="L707" s="132">
        <v>1311335.8868440511</v>
      </c>
      <c r="M707" s="132">
        <v>0</v>
      </c>
      <c r="N707" s="132">
        <v>680983.27697393752</v>
      </c>
      <c r="O707" s="132">
        <v>2866</v>
      </c>
      <c r="P707" s="132">
        <v>369404.37183691544</v>
      </c>
      <c r="Q707" s="133">
        <f t="shared" si="34"/>
        <v>5691294.0933851385</v>
      </c>
      <c r="R707" s="132">
        <v>5680897.0933851385</v>
      </c>
      <c r="S707" s="132">
        <v>10397</v>
      </c>
      <c r="T707" s="133">
        <f>SUM(TableC[[#This Row],[State &amp; Local Funding]:[Federal 
Funding]])</f>
        <v>5691294.0933851385</v>
      </c>
      <c r="U707" s="121">
        <f>IFERROR(TableC[[#This Row],[State &amp; Local Funding]]/SUM(TableB[[#This Row],[K-12 Enrollment]:[Pre-K
Enrollment]]),"")</f>
        <v>11985.01496494755</v>
      </c>
      <c r="V707" s="121">
        <f>IFERROR(TableC[[#This Row],[Federal 
Funding]]/SUM(TableB[[#This Row],[K-12 Enrollment]:[Pre-K
Enrollment]]),"")</f>
        <v>21.934599156118143</v>
      </c>
      <c r="W707" s="65">
        <f>IFERROR(CentralCostperPupil*SUM(TableB[[#This Row],[K-12 Enrollment]:[Pre-K
Enrollment]]),"")</f>
        <v>3163475.7938194028</v>
      </c>
      <c r="X707" s="65">
        <f t="shared" si="35"/>
        <v>8854769.8872045409</v>
      </c>
      <c r="Y707" s="131">
        <f>IFERROR(TableC[[#This Row],[Total School Allocation w/ Central District Costs]]/SUM(TableB[[#This Row],[K-12 Enrollment]:[Pre-K
Enrollment]]),"")</f>
        <v>18680.949129123503</v>
      </c>
    </row>
    <row r="708" spans="1:25" s="3" customFormat="1" ht="15" x14ac:dyDescent="0.3">
      <c r="A708" s="156" t="str">
        <f>IF(ISBLANK(TableB[[#This Row],[BEDS Code]]),"",TableB[[#This Row],[BEDS Code]])</f>
        <v>310200010412</v>
      </c>
      <c r="B708" s="134" t="str">
        <f>IF(ISBLANK(TableB[[#This Row],[School Name]]),"",TableB[[#This Row],[School Name]])</f>
        <v>N.Y.C. Lab School for Collaborative Studies</v>
      </c>
      <c r="C708" s="156" t="str">
        <f>IF(ISBLANK(TableB[[#This Row],[Local School Code]]),"",TableB[[#This Row],[Local School Code]])</f>
        <v>M412</v>
      </c>
      <c r="D708" s="132">
        <v>3650049</v>
      </c>
      <c r="E708" s="132">
        <v>1976838</v>
      </c>
      <c r="F708" s="65">
        <f>IFERROR(SUM(TableC[[#This Row],[Classroom Teachers]:[All Other Salaries]])*'Part-A'!$C$92,0)</f>
        <v>3425958.3297691518</v>
      </c>
      <c r="G708" s="16">
        <v>0</v>
      </c>
      <c r="H708" s="16">
        <v>89074</v>
      </c>
      <c r="I708" s="133">
        <f t="shared" si="33"/>
        <v>9141919.3297691513</v>
      </c>
      <c r="J708" s="132">
        <v>4520785.1209079493</v>
      </c>
      <c r="K708" s="132">
        <v>0</v>
      </c>
      <c r="L708" s="132">
        <v>3680794.0265075052</v>
      </c>
      <c r="M708" s="132">
        <v>0</v>
      </c>
      <c r="N708" s="132">
        <v>733078.00213510124</v>
      </c>
      <c r="O708" s="132">
        <v>3084</v>
      </c>
      <c r="P708" s="132">
        <v>204178.18021859569</v>
      </c>
      <c r="Q708" s="133">
        <f t="shared" si="34"/>
        <v>9141919.3297691513</v>
      </c>
      <c r="R708" s="132">
        <v>8958214.3297691513</v>
      </c>
      <c r="S708" s="132">
        <v>183705</v>
      </c>
      <c r="T708" s="133">
        <f>SUM(TableC[[#This Row],[State &amp; Local Funding]:[Federal 
Funding]])</f>
        <v>9141919.3297691513</v>
      </c>
      <c r="U708" s="121">
        <f>IFERROR(TableC[[#This Row],[State &amp; Local Funding]]/SUM(TableB[[#This Row],[K-12 Enrollment]:[Pre-K
Enrollment]]),"")</f>
        <v>18859.398588987686</v>
      </c>
      <c r="V708" s="121">
        <f>IFERROR(TableC[[#This Row],[Federal 
Funding]]/SUM(TableB[[#This Row],[K-12 Enrollment]:[Pre-K
Enrollment]]),"")</f>
        <v>386.74736842105261</v>
      </c>
      <c r="W708" s="65">
        <f>IFERROR(CentralCostperPupil*SUM(TableB[[#This Row],[K-12 Enrollment]:[Pre-K
Enrollment]]),"")</f>
        <v>3170149.7933844225</v>
      </c>
      <c r="X708" s="65">
        <f t="shared" si="35"/>
        <v>12312069.123153575</v>
      </c>
      <c r="Y708" s="131">
        <f>IFERROR(TableC[[#This Row],[Total School Allocation w/ Central District Costs]]/SUM(TableB[[#This Row],[K-12 Enrollment]:[Pre-K
Enrollment]]),"")</f>
        <v>25920.145522428578</v>
      </c>
    </row>
    <row r="709" spans="1:25" s="3" customFormat="1" ht="15" x14ac:dyDescent="0.3">
      <c r="A709" s="156" t="str">
        <f>IF(ISBLANK(TableB[[#This Row],[BEDS Code]]),"",TableB[[#This Row],[BEDS Code]])</f>
        <v>310200010413</v>
      </c>
      <c r="B709" s="134" t="str">
        <f>IF(ISBLANK(TableB[[#This Row],[School Name]]),"",TableB[[#This Row],[School Name]])</f>
        <v>School of the Future High School</v>
      </c>
      <c r="C709" s="156" t="str">
        <f>IF(ISBLANK(TableB[[#This Row],[Local School Code]]),"",TableB[[#This Row],[Local School Code]])</f>
        <v>M413</v>
      </c>
      <c r="D709" s="132">
        <v>4360239</v>
      </c>
      <c r="E709" s="132">
        <v>1798369</v>
      </c>
      <c r="F709" s="65">
        <f>IFERROR(SUM(TableC[[#This Row],[Classroom Teachers]:[All Other Salaries]])*'Part-A'!$C$92,0)</f>
        <v>3749699.323512794</v>
      </c>
      <c r="G709" s="16">
        <v>0</v>
      </c>
      <c r="H709" s="16">
        <v>189902</v>
      </c>
      <c r="I709" s="133">
        <f t="shared" si="33"/>
        <v>10098209.323512794</v>
      </c>
      <c r="J709" s="132">
        <v>5815258.1457376089</v>
      </c>
      <c r="K709" s="132">
        <v>0</v>
      </c>
      <c r="L709" s="132">
        <v>3261689.6766316569</v>
      </c>
      <c r="M709" s="132">
        <v>0</v>
      </c>
      <c r="N709" s="132">
        <v>509617.6946448395</v>
      </c>
      <c r="O709" s="132">
        <v>9237</v>
      </c>
      <c r="P709" s="132">
        <v>502406.80649868952</v>
      </c>
      <c r="Q709" s="133">
        <f t="shared" si="34"/>
        <v>10098209.323512794</v>
      </c>
      <c r="R709" s="132">
        <v>9830752.3235127944</v>
      </c>
      <c r="S709" s="132">
        <v>267457</v>
      </c>
      <c r="T709" s="133">
        <f>SUM(TableC[[#This Row],[State &amp; Local Funding]:[Federal 
Funding]])</f>
        <v>10098209.323512794</v>
      </c>
      <c r="U709" s="121">
        <f>IFERROR(TableC[[#This Row],[State &amp; Local Funding]]/SUM(TableB[[#This Row],[K-12 Enrollment]:[Pre-K
Enrollment]]),"")</f>
        <v>13231.160596921662</v>
      </c>
      <c r="V709" s="121">
        <f>IFERROR(TableC[[#This Row],[Federal 
Funding]]/SUM(TableB[[#This Row],[K-12 Enrollment]:[Pre-K
Enrollment]]),"")</f>
        <v>359.96904441453569</v>
      </c>
      <c r="W709" s="65">
        <f>IFERROR(CentralCostperPupil*SUM(TableB[[#This Row],[K-12 Enrollment]:[Pre-K
Enrollment]]),"")</f>
        <v>4958781.6768097393</v>
      </c>
      <c r="X709" s="65">
        <f t="shared" si="35"/>
        <v>15056991.000322534</v>
      </c>
      <c r="Y709" s="131">
        <f>IFERROR(TableC[[#This Row],[Total School Allocation w/ Central District Costs]]/SUM(TableB[[#This Row],[K-12 Enrollment]:[Pre-K
Enrollment]]),"")</f>
        <v>20265.129206356036</v>
      </c>
    </row>
    <row r="710" spans="1:25" s="3" customFormat="1" ht="15" x14ac:dyDescent="0.3">
      <c r="A710" s="156" t="str">
        <f>IF(ISBLANK(TableB[[#This Row],[BEDS Code]]),"",TableB[[#This Row],[BEDS Code]])</f>
        <v>310200010414</v>
      </c>
      <c r="B710" s="134" t="str">
        <f>IF(ISBLANK(TableB[[#This Row],[School Name]]),"",TableB[[#This Row],[School Name]])</f>
        <v>N.Y.C. Museum School</v>
      </c>
      <c r="C710" s="156" t="str">
        <f>IF(ISBLANK(TableB[[#This Row],[Local School Code]]),"",TableB[[#This Row],[Local School Code]])</f>
        <v>M414</v>
      </c>
      <c r="D710" s="132">
        <v>2544293</v>
      </c>
      <c r="E710" s="132">
        <v>1033435</v>
      </c>
      <c r="F710" s="65">
        <f>IFERROR(SUM(TableC[[#This Row],[Classroom Teachers]:[All Other Salaries]])*'Part-A'!$C$92,0)</f>
        <v>2178317.6102964799</v>
      </c>
      <c r="G710" s="16">
        <v>0</v>
      </c>
      <c r="H710" s="16">
        <v>84580</v>
      </c>
      <c r="I710" s="133">
        <f t="shared" si="33"/>
        <v>5840625.6102964804</v>
      </c>
      <c r="J710" s="132">
        <v>4607329.078752717</v>
      </c>
      <c r="K710" s="132">
        <v>0</v>
      </c>
      <c r="L710" s="132">
        <v>463125.00262176013</v>
      </c>
      <c r="M710" s="132">
        <v>0</v>
      </c>
      <c r="N710" s="132">
        <v>519280.47782328143</v>
      </c>
      <c r="O710" s="132">
        <v>2804</v>
      </c>
      <c r="P710" s="132">
        <v>248087.05109872171</v>
      </c>
      <c r="Q710" s="133">
        <f t="shared" si="34"/>
        <v>5840625.6102964813</v>
      </c>
      <c r="R710" s="132">
        <v>5600786.6102964813</v>
      </c>
      <c r="S710" s="132">
        <v>239839</v>
      </c>
      <c r="T710" s="133">
        <f>SUM(TableC[[#This Row],[State &amp; Local Funding]:[Federal 
Funding]])</f>
        <v>5840625.6102964813</v>
      </c>
      <c r="U710" s="121">
        <f>IFERROR(TableC[[#This Row],[State &amp; Local Funding]]/SUM(TableB[[#This Row],[K-12 Enrollment]:[Pre-K
Enrollment]]),"")</f>
        <v>12473.912272375237</v>
      </c>
      <c r="V710" s="121">
        <f>IFERROR(TableC[[#This Row],[Federal 
Funding]]/SUM(TableB[[#This Row],[K-12 Enrollment]:[Pre-K
Enrollment]]),"")</f>
        <v>534.162583518931</v>
      </c>
      <c r="W710" s="65">
        <f>IFERROR(CentralCostperPupil*SUM(TableB[[#This Row],[K-12 Enrollment]:[Pre-K
Enrollment]]),"")</f>
        <v>2996625.804693907</v>
      </c>
      <c r="X710" s="65">
        <f t="shared" si="35"/>
        <v>8837251.4149903879</v>
      </c>
      <c r="Y710" s="131">
        <f>IFERROR(TableC[[#This Row],[Total School Allocation w/ Central District Costs]]/SUM(TableB[[#This Row],[K-12 Enrollment]:[Pre-K
Enrollment]]),"")</f>
        <v>19682.074420914003</v>
      </c>
    </row>
    <row r="711" spans="1:25" s="3" customFormat="1" ht="15" x14ac:dyDescent="0.3">
      <c r="A711" s="156" t="str">
        <f>IF(ISBLANK(TableB[[#This Row],[BEDS Code]]),"",TableB[[#This Row],[BEDS Code]])</f>
        <v>310300011415</v>
      </c>
      <c r="B711" s="134" t="str">
        <f>IF(ISBLANK(TableB[[#This Row],[School Name]]),"",TableB[[#This Row],[School Name]])</f>
        <v>Wadleigh Secondary School for the Performing &amp; Visual Arts</v>
      </c>
      <c r="C711" s="156" t="str">
        <f>IF(ISBLANK(TableB[[#This Row],[Local School Code]]),"",TableB[[#This Row],[Local School Code]])</f>
        <v>M415</v>
      </c>
      <c r="D711" s="132">
        <v>2631599</v>
      </c>
      <c r="E711" s="132">
        <v>2168179</v>
      </c>
      <c r="F711" s="65">
        <f>IFERROR(SUM(TableC[[#This Row],[Classroom Teachers]:[All Other Salaries]])*'Part-A'!$C$92,0)</f>
        <v>2922368.8729030313</v>
      </c>
      <c r="G711" s="16">
        <v>0</v>
      </c>
      <c r="H711" s="16">
        <v>26537</v>
      </c>
      <c r="I711" s="133">
        <f t="shared" si="33"/>
        <v>7748683.8729030313</v>
      </c>
      <c r="J711" s="132">
        <v>5991951.6899495963</v>
      </c>
      <c r="K711" s="132">
        <v>0</v>
      </c>
      <c r="L711" s="132">
        <v>1006082.9995987428</v>
      </c>
      <c r="M711" s="132">
        <v>0</v>
      </c>
      <c r="N711" s="132">
        <v>478557.13985912525</v>
      </c>
      <c r="O711" s="132">
        <v>1695</v>
      </c>
      <c r="P711" s="132">
        <v>270397.04349556722</v>
      </c>
      <c r="Q711" s="133">
        <f t="shared" si="34"/>
        <v>7748683.8729030313</v>
      </c>
      <c r="R711" s="132">
        <v>7459993.8729030313</v>
      </c>
      <c r="S711" s="132">
        <v>288690</v>
      </c>
      <c r="T711" s="133">
        <f>SUM(TableC[[#This Row],[State &amp; Local Funding]:[Federal 
Funding]])</f>
        <v>7748683.8729030313</v>
      </c>
      <c r="U711" s="121">
        <f>IFERROR(TableC[[#This Row],[State &amp; Local Funding]]/SUM(TableB[[#This Row],[K-12 Enrollment]:[Pre-K
Enrollment]]),"")</f>
        <v>26834.510334183567</v>
      </c>
      <c r="V711" s="121">
        <f>IFERROR(TableC[[#This Row],[Federal 
Funding]]/SUM(TableB[[#This Row],[K-12 Enrollment]:[Pre-K
Enrollment]]),"")</f>
        <v>1038.453237410072</v>
      </c>
      <c r="W711" s="65">
        <f>IFERROR(CentralCostperPupil*SUM(TableB[[#This Row],[K-12 Enrollment]:[Pre-K
Enrollment]]),"")</f>
        <v>1855371.8790755146</v>
      </c>
      <c r="X711" s="65">
        <f t="shared" si="35"/>
        <v>9604055.7519785464</v>
      </c>
      <c r="Y711" s="131">
        <f>IFERROR(TableC[[#This Row],[Total School Allocation w/ Central District Costs]]/SUM(TableB[[#This Row],[K-12 Enrollment]:[Pre-K
Enrollment]]),"")</f>
        <v>34546.963136613478</v>
      </c>
    </row>
    <row r="712" spans="1:25" s="3" customFormat="1" ht="15" x14ac:dyDescent="0.3">
      <c r="A712" s="156" t="str">
        <f>IF(ISBLANK(TableB[[#This Row],[BEDS Code]]),"",TableB[[#This Row],[BEDS Code]])</f>
        <v>310200010416</v>
      </c>
      <c r="B712" s="134" t="str">
        <f>IF(ISBLANK(TableB[[#This Row],[School Name]]),"",TableB[[#This Row],[School Name]])</f>
        <v>Eleanor Roosevelt High School</v>
      </c>
      <c r="C712" s="156" t="str">
        <f>IF(ISBLANK(TableB[[#This Row],[Local School Code]]),"",TableB[[#This Row],[Local School Code]])</f>
        <v>M416</v>
      </c>
      <c r="D712" s="132">
        <v>3001795</v>
      </c>
      <c r="E712" s="132">
        <v>1195730</v>
      </c>
      <c r="F712" s="65">
        <f>IFERROR(SUM(TableC[[#This Row],[Classroom Teachers]:[All Other Salaries]])*'Part-A'!$C$92,0)</f>
        <v>2555684.1177305067</v>
      </c>
      <c r="G712" s="16">
        <v>0</v>
      </c>
      <c r="H712" s="16">
        <v>78370</v>
      </c>
      <c r="I712" s="133">
        <f t="shared" si="33"/>
        <v>6831579.1177305067</v>
      </c>
      <c r="J712" s="132">
        <v>4850173.3686741246</v>
      </c>
      <c r="K712" s="132">
        <v>0</v>
      </c>
      <c r="L712" s="132">
        <v>902019.03996704449</v>
      </c>
      <c r="M712" s="132">
        <v>0</v>
      </c>
      <c r="N712" s="132">
        <v>795704.29217906238</v>
      </c>
      <c r="O712" s="132">
        <v>3370</v>
      </c>
      <c r="P712" s="132">
        <v>280312.41691027547</v>
      </c>
      <c r="Q712" s="133">
        <f t="shared" si="34"/>
        <v>6831579.1177305067</v>
      </c>
      <c r="R712" s="132">
        <v>6828380.1177305067</v>
      </c>
      <c r="S712" s="132">
        <v>3199</v>
      </c>
      <c r="T712" s="133">
        <f>SUM(TableC[[#This Row],[State &amp; Local Funding]:[Federal 
Funding]])</f>
        <v>6831579.1177305067</v>
      </c>
      <c r="U712" s="121">
        <f>IFERROR(TableC[[#This Row],[State &amp; Local Funding]]/SUM(TableB[[#This Row],[K-12 Enrollment]:[Pre-K
Enrollment]]),"")</f>
        <v>12598.487302085805</v>
      </c>
      <c r="V712" s="121">
        <f>IFERROR(TableC[[#This Row],[Federal 
Funding]]/SUM(TableB[[#This Row],[K-12 Enrollment]:[Pre-K
Enrollment]]),"")</f>
        <v>5.9022140221402211</v>
      </c>
      <c r="W712" s="65">
        <f>IFERROR(CentralCostperPupil*SUM(TableB[[#This Row],[K-12 Enrollment]:[Pre-K
Enrollment]]),"")</f>
        <v>3617307.7642407515</v>
      </c>
      <c r="X712" s="65">
        <f t="shared" si="35"/>
        <v>10448886.881971259</v>
      </c>
      <c r="Y712" s="131">
        <f>IFERROR(TableC[[#This Row],[Total School Allocation w/ Central District Costs]]/SUM(TableB[[#This Row],[K-12 Enrollment]:[Pre-K
Enrollment]]),"")</f>
        <v>19278.389081127785</v>
      </c>
    </row>
    <row r="713" spans="1:25" s="3" customFormat="1" ht="15" x14ac:dyDescent="0.3">
      <c r="A713" s="156" t="str">
        <f>IF(ISBLANK(TableB[[#This Row],[BEDS Code]]),"",TableB[[#This Row],[BEDS Code]])</f>
        <v>310300011417</v>
      </c>
      <c r="B713" s="134" t="str">
        <f>IF(ISBLANK(TableB[[#This Row],[School Name]]),"",TableB[[#This Row],[School Name]])</f>
        <v>Frank McCourt High School</v>
      </c>
      <c r="C713" s="156" t="str">
        <f>IF(ISBLANK(TableB[[#This Row],[Local School Code]]),"",TableB[[#This Row],[Local School Code]])</f>
        <v>M417</v>
      </c>
      <c r="D713" s="132">
        <v>2235576</v>
      </c>
      <c r="E713" s="132">
        <v>807878</v>
      </c>
      <c r="F713" s="65">
        <f>IFERROR(SUM(TableC[[#This Row],[Classroom Teachers]:[All Other Salaries]])*'Part-A'!$C$92,0)</f>
        <v>1853022.2097172458</v>
      </c>
      <c r="G713" s="16">
        <v>0</v>
      </c>
      <c r="H713" s="16">
        <v>76146</v>
      </c>
      <c r="I713" s="133">
        <f t="shared" si="33"/>
        <v>4972622.2097172458</v>
      </c>
      <c r="J713" s="132">
        <v>3459158.6856876826</v>
      </c>
      <c r="K713" s="132">
        <v>0</v>
      </c>
      <c r="L713" s="132">
        <v>882680.60277009604</v>
      </c>
      <c r="M713" s="132">
        <v>0</v>
      </c>
      <c r="N713" s="132">
        <v>488322.88975808339</v>
      </c>
      <c r="O713" s="132">
        <v>2554</v>
      </c>
      <c r="P713" s="132">
        <v>139906.03150138352</v>
      </c>
      <c r="Q713" s="133">
        <f t="shared" si="34"/>
        <v>4972622.2097172448</v>
      </c>
      <c r="R713" s="132">
        <v>4947077.2097172448</v>
      </c>
      <c r="S713" s="132">
        <v>25545</v>
      </c>
      <c r="T713" s="133">
        <f>SUM(TableC[[#This Row],[State &amp; Local Funding]:[Federal 
Funding]])</f>
        <v>4972622.2097172448</v>
      </c>
      <c r="U713" s="121">
        <f>IFERROR(TableC[[#This Row],[State &amp; Local Funding]]/SUM(TableB[[#This Row],[K-12 Enrollment]:[Pre-K
Enrollment]]),"")</f>
        <v>11835.112941907284</v>
      </c>
      <c r="V713" s="121">
        <f>IFERROR(TableC[[#This Row],[Federal 
Funding]]/SUM(TableB[[#This Row],[K-12 Enrollment]:[Pre-K
Enrollment]]),"")</f>
        <v>61.112440191387563</v>
      </c>
      <c r="W713" s="65">
        <f>IFERROR(CentralCostperPupil*SUM(TableB[[#This Row],[K-12 Enrollment]:[Pre-K
Enrollment]]),"")</f>
        <v>2789731.8181782919</v>
      </c>
      <c r="X713" s="65">
        <f t="shared" si="35"/>
        <v>7762354.0278955363</v>
      </c>
      <c r="Y713" s="131">
        <f>IFERROR(TableC[[#This Row],[Total School Allocation w/ Central District Costs]]/SUM(TableB[[#This Row],[K-12 Enrollment]:[Pre-K
Enrollment]]),"")</f>
        <v>18570.22494711851</v>
      </c>
    </row>
    <row r="714" spans="1:25" s="3" customFormat="1" ht="15" x14ac:dyDescent="0.3">
      <c r="A714" s="156" t="str">
        <f>IF(ISBLANK(TableB[[#This Row],[BEDS Code]]),"",TableB[[#This Row],[BEDS Code]])</f>
        <v>310200010418</v>
      </c>
      <c r="B714" s="134" t="str">
        <f>IF(ISBLANK(TableB[[#This Row],[School Name]]),"",TableB[[#This Row],[School Name]])</f>
        <v>Millennium High School</v>
      </c>
      <c r="C714" s="156" t="str">
        <f>IF(ISBLANK(TableB[[#This Row],[Local School Code]]),"",TableB[[#This Row],[Local School Code]])</f>
        <v>M418</v>
      </c>
      <c r="D714" s="132">
        <v>3464370</v>
      </c>
      <c r="E714" s="132">
        <v>795915</v>
      </c>
      <c r="F714" s="65">
        <f>IFERROR(SUM(TableC[[#This Row],[Classroom Teachers]:[All Other Salaries]])*'Part-A'!$C$92,0)</f>
        <v>2593895.858036703</v>
      </c>
      <c r="G714" s="16">
        <v>0</v>
      </c>
      <c r="H714" s="16">
        <v>89826</v>
      </c>
      <c r="I714" s="133">
        <f t="shared" si="33"/>
        <v>6944006.8580367025</v>
      </c>
      <c r="J714" s="132">
        <v>5552738.6456580767</v>
      </c>
      <c r="K714" s="132">
        <v>0</v>
      </c>
      <c r="L714" s="132">
        <v>821075.93565625662</v>
      </c>
      <c r="M714" s="132">
        <v>0</v>
      </c>
      <c r="N714" s="132">
        <v>459221.92037219304</v>
      </c>
      <c r="O714" s="132">
        <v>4218</v>
      </c>
      <c r="P714" s="132">
        <v>106752.35635017595</v>
      </c>
      <c r="Q714" s="133">
        <f t="shared" si="34"/>
        <v>6944006.8580367025</v>
      </c>
      <c r="R714" s="132">
        <v>6924012.8580367025</v>
      </c>
      <c r="S714" s="132">
        <v>19994</v>
      </c>
      <c r="T714" s="133">
        <f>SUM(TableC[[#This Row],[State &amp; Local Funding]:[Federal 
Funding]])</f>
        <v>6944006.8580367025</v>
      </c>
      <c r="U714" s="121">
        <f>IFERROR(TableC[[#This Row],[State &amp; Local Funding]]/SUM(TableB[[#This Row],[K-12 Enrollment]:[Pre-K
Enrollment]]),"")</f>
        <v>10635.964451669282</v>
      </c>
      <c r="V714" s="121">
        <f>IFERROR(TableC[[#This Row],[Federal 
Funding]]/SUM(TableB[[#This Row],[K-12 Enrollment]:[Pre-K
Enrollment]]),"")</f>
        <v>30.712749615975422</v>
      </c>
      <c r="W714" s="65">
        <f>IFERROR(CentralCostperPupil*SUM(TableB[[#This Row],[K-12 Enrollment]:[Pre-K
Enrollment]]),"")</f>
        <v>4344773.7168279141</v>
      </c>
      <c r="X714" s="65">
        <f t="shared" si="35"/>
        <v>11288780.574864617</v>
      </c>
      <c r="Y714" s="131">
        <f>IFERROR(TableC[[#This Row],[Total School Allocation w/ Central District Costs]]/SUM(TableB[[#This Row],[K-12 Enrollment]:[Pre-K
Enrollment]]),"")</f>
        <v>17340.676766305096</v>
      </c>
    </row>
    <row r="715" spans="1:25" s="3" customFormat="1" ht="15" x14ac:dyDescent="0.3">
      <c r="A715" s="156" t="str">
        <f>IF(ISBLANK(TableB[[#This Row],[BEDS Code]]),"",TableB[[#This Row],[BEDS Code]])</f>
        <v>310200011419</v>
      </c>
      <c r="B715" s="134" t="str">
        <f>IF(ISBLANK(TableB[[#This Row],[School Name]]),"",TableB[[#This Row],[School Name]])</f>
        <v>Landmark High School</v>
      </c>
      <c r="C715" s="156" t="str">
        <f>IF(ISBLANK(TableB[[#This Row],[Local School Code]]),"",TableB[[#This Row],[Local School Code]])</f>
        <v>M419</v>
      </c>
      <c r="D715" s="132">
        <v>1989025</v>
      </c>
      <c r="E715" s="132">
        <v>1196430</v>
      </c>
      <c r="F715" s="65">
        <f>IFERROR(SUM(TableC[[#This Row],[Classroom Teachers]:[All Other Salaries]])*'Part-A'!$C$92,0)</f>
        <v>1939480.2297175673</v>
      </c>
      <c r="G715" s="16">
        <v>0</v>
      </c>
      <c r="H715" s="16">
        <v>60501</v>
      </c>
      <c r="I715" s="133">
        <f t="shared" ref="I715:I778" si="36">SUM(D715:H715)</f>
        <v>5185436.2297175676</v>
      </c>
      <c r="J715" s="132">
        <v>2991115.657712454</v>
      </c>
      <c r="K715" s="132">
        <v>0</v>
      </c>
      <c r="L715" s="132">
        <v>1213647.8196093165</v>
      </c>
      <c r="M715" s="132">
        <v>0</v>
      </c>
      <c r="N715" s="132">
        <v>683940.35247876204</v>
      </c>
      <c r="O715" s="132">
        <v>2106</v>
      </c>
      <c r="P715" s="132">
        <v>294626.39991703496</v>
      </c>
      <c r="Q715" s="133">
        <f t="shared" ref="Q715:Q778" si="37">SUM(J715:P715)</f>
        <v>5185436.2297175676</v>
      </c>
      <c r="R715" s="132">
        <v>4830346.2297175676</v>
      </c>
      <c r="S715" s="132">
        <v>355090</v>
      </c>
      <c r="T715" s="133">
        <f>SUM(TableC[[#This Row],[State &amp; Local Funding]:[Federal 
Funding]])</f>
        <v>5185436.2297175676</v>
      </c>
      <c r="U715" s="121">
        <f>IFERROR(TableC[[#This Row],[State &amp; Local Funding]]/SUM(TableB[[#This Row],[K-12 Enrollment]:[Pre-K
Enrollment]]),"")</f>
        <v>14817.012974593765</v>
      </c>
      <c r="V715" s="121">
        <f>IFERROR(TableC[[#This Row],[Federal 
Funding]]/SUM(TableB[[#This Row],[K-12 Enrollment]:[Pre-K
Enrollment]]),"")</f>
        <v>1089.2331288343557</v>
      </c>
      <c r="W715" s="65">
        <f>IFERROR(CentralCostperPupil*SUM(TableB[[#This Row],[K-12 Enrollment]:[Pre-K
Enrollment]]),"")</f>
        <v>2175723.8581964667</v>
      </c>
      <c r="X715" s="65">
        <f t="shared" ref="X715:X778" si="38">SUM(Q715,W715)</f>
        <v>7361160.0879140347</v>
      </c>
      <c r="Y715" s="131">
        <f>IFERROR(TableC[[#This Row],[Total School Allocation w/ Central District Costs]]/SUM(TableB[[#This Row],[K-12 Enrollment]:[Pre-K
Enrollment]]),"")</f>
        <v>22580.245668447958</v>
      </c>
    </row>
    <row r="716" spans="1:25" s="3" customFormat="1" ht="15" x14ac:dyDescent="0.3">
      <c r="A716" s="156" t="str">
        <f>IF(ISBLANK(TableB[[#This Row],[BEDS Code]]),"",TableB[[#This Row],[BEDS Code]])</f>
        <v>310200011420</v>
      </c>
      <c r="B716" s="134" t="str">
        <f>IF(ISBLANK(TableB[[#This Row],[School Name]]),"",TableB[[#This Row],[School Name]])</f>
        <v>High School for Health Professions and Human Services</v>
      </c>
      <c r="C716" s="156" t="str">
        <f>IF(ISBLANK(TableB[[#This Row],[Local School Code]]),"",TableB[[#This Row],[Local School Code]])</f>
        <v>M420</v>
      </c>
      <c r="D716" s="132">
        <v>8505825</v>
      </c>
      <c r="E716" s="132">
        <v>3993771</v>
      </c>
      <c r="F716" s="65">
        <f>IFERROR(SUM(TableC[[#This Row],[Classroom Teachers]:[All Other Salaries]])*'Part-A'!$C$92,0)</f>
        <v>7610441.6233965904</v>
      </c>
      <c r="G716" s="16">
        <v>0</v>
      </c>
      <c r="H716" s="16">
        <v>755493</v>
      </c>
      <c r="I716" s="133">
        <f t="shared" si="36"/>
        <v>20865530.62339659</v>
      </c>
      <c r="J716" s="132">
        <v>14338630.563792348</v>
      </c>
      <c r="K716" s="132">
        <v>0</v>
      </c>
      <c r="L716" s="132">
        <v>3468314.9253175203</v>
      </c>
      <c r="M716" s="132">
        <v>0</v>
      </c>
      <c r="N716" s="132">
        <v>2161314.902720206</v>
      </c>
      <c r="O716" s="132">
        <v>11314</v>
      </c>
      <c r="P716" s="132">
        <v>885956.23156651761</v>
      </c>
      <c r="Q716" s="133">
        <f t="shared" si="37"/>
        <v>20865530.62339659</v>
      </c>
      <c r="R716" s="132">
        <v>19683376.62339659</v>
      </c>
      <c r="S716" s="132">
        <v>1182154</v>
      </c>
      <c r="T716" s="133">
        <f>SUM(TableC[[#This Row],[State &amp; Local Funding]:[Federal 
Funding]])</f>
        <v>20865530.62339659</v>
      </c>
      <c r="U716" s="121">
        <f>IFERROR(TableC[[#This Row],[State &amp; Local Funding]]/SUM(TableB[[#This Row],[K-12 Enrollment]:[Pre-K
Enrollment]]),"")</f>
        <v>10832.898526910616</v>
      </c>
      <c r="V716" s="121">
        <f>IFERROR(TableC[[#This Row],[Federal 
Funding]]/SUM(TableB[[#This Row],[K-12 Enrollment]:[Pre-K
Enrollment]]),"")</f>
        <v>650.60759493670889</v>
      </c>
      <c r="W716" s="65">
        <f>IFERROR(CentralCostperPupil*SUM(TableB[[#This Row],[K-12 Enrollment]:[Pre-K
Enrollment]]),"")</f>
        <v>12126657.209641043</v>
      </c>
      <c r="X716" s="65">
        <f t="shared" si="38"/>
        <v>32992187.833037633</v>
      </c>
      <c r="Y716" s="131">
        <f>IFERROR(TableC[[#This Row],[Total School Allocation w/ Central District Costs]]/SUM(TableB[[#This Row],[K-12 Enrollment]:[Pre-K
Enrollment]]),"")</f>
        <v>18157.505686867164</v>
      </c>
    </row>
    <row r="717" spans="1:25" s="3" customFormat="1" ht="15" x14ac:dyDescent="0.3">
      <c r="A717" s="156" t="str">
        <f>IF(ISBLANK(TableB[[#This Row],[BEDS Code]]),"",TableB[[#This Row],[BEDS Code]])</f>
        <v>310300010421</v>
      </c>
      <c r="B717" s="134" t="str">
        <f>IF(ISBLANK(TableB[[#This Row],[School Name]]),"",TableB[[#This Row],[School Name]])</f>
        <v>West Prep Academy</v>
      </c>
      <c r="C717" s="156" t="str">
        <f>IF(ISBLANK(TableB[[#This Row],[Local School Code]]),"",TableB[[#This Row],[Local School Code]])</f>
        <v>M421</v>
      </c>
      <c r="D717" s="132">
        <v>1427564</v>
      </c>
      <c r="E717" s="132">
        <v>749452</v>
      </c>
      <c r="F717" s="65">
        <f>IFERROR(SUM(TableC[[#This Row],[Classroom Teachers]:[All Other Salaries]])*'Part-A'!$C$92,0)</f>
        <v>1325487.0942389139</v>
      </c>
      <c r="G717" s="16">
        <v>0</v>
      </c>
      <c r="H717" s="16">
        <v>73473</v>
      </c>
      <c r="I717" s="133">
        <f t="shared" si="36"/>
        <v>3575976.0942389136</v>
      </c>
      <c r="J717" s="132">
        <v>2346622.1920772004</v>
      </c>
      <c r="K717" s="132">
        <v>0</v>
      </c>
      <c r="L717" s="132">
        <v>702408.39911634696</v>
      </c>
      <c r="M717" s="132">
        <v>0</v>
      </c>
      <c r="N717" s="132">
        <v>439296.25109730073</v>
      </c>
      <c r="O717" s="132">
        <v>1265</v>
      </c>
      <c r="P717" s="132">
        <v>86384.251948065605</v>
      </c>
      <c r="Q717" s="133">
        <f t="shared" si="37"/>
        <v>3575976.0942389136</v>
      </c>
      <c r="R717" s="132">
        <v>3453657.0942389136</v>
      </c>
      <c r="S717" s="132">
        <v>122319</v>
      </c>
      <c r="T717" s="133">
        <f>SUM(TableC[[#This Row],[State &amp; Local Funding]:[Federal 
Funding]])</f>
        <v>3575976.0942389136</v>
      </c>
      <c r="U717" s="121">
        <f>IFERROR(TableC[[#This Row],[State &amp; Local Funding]]/SUM(TableB[[#This Row],[K-12 Enrollment]:[Pre-K
Enrollment]]),"")</f>
        <v>18177.142601257441</v>
      </c>
      <c r="V717" s="121">
        <f>IFERROR(TableC[[#This Row],[Federal 
Funding]]/SUM(TableB[[#This Row],[K-12 Enrollment]:[Pre-K
Enrollment]]),"")</f>
        <v>643.78421052631575</v>
      </c>
      <c r="W717" s="65">
        <f>IFERROR(CentralCostperPupil*SUM(TableB[[#This Row],[K-12 Enrollment]:[Pre-K
Enrollment]]),"")</f>
        <v>1268059.9173537691</v>
      </c>
      <c r="X717" s="65">
        <f t="shared" si="38"/>
        <v>4844036.0115926825</v>
      </c>
      <c r="Y717" s="131">
        <f>IFERROR(TableC[[#This Row],[Total School Allocation w/ Central District Costs]]/SUM(TableB[[#This Row],[K-12 Enrollment]:[Pre-K
Enrollment]]),"")</f>
        <v>25494.926376803593</v>
      </c>
    </row>
    <row r="718" spans="1:25" s="3" customFormat="1" ht="15" x14ac:dyDescent="0.3">
      <c r="A718" s="156" t="str">
        <f>IF(ISBLANK(TableB[[#This Row],[BEDS Code]]),"",TableB[[#This Row],[BEDS Code]])</f>
        <v>310200011422</v>
      </c>
      <c r="B718" s="134" t="str">
        <f>IF(ISBLANK(TableB[[#This Row],[School Name]]),"",TableB[[#This Row],[School Name]])</f>
        <v>Quest to Learn</v>
      </c>
      <c r="C718" s="156" t="str">
        <f>IF(ISBLANK(TableB[[#This Row],[Local School Code]]),"",TableB[[#This Row],[Local School Code]])</f>
        <v>M422</v>
      </c>
      <c r="D718" s="132">
        <v>3824842</v>
      </c>
      <c r="E718" s="132">
        <v>1866627</v>
      </c>
      <c r="F718" s="65">
        <f>IFERROR(SUM(TableC[[#This Row],[Classroom Teachers]:[All Other Salaries]])*'Part-A'!$C$92,0)</f>
        <v>3465279.4039000436</v>
      </c>
      <c r="G718" s="16">
        <v>0</v>
      </c>
      <c r="H718" s="16">
        <v>71806</v>
      </c>
      <c r="I718" s="133">
        <f t="shared" si="36"/>
        <v>9228554.403900044</v>
      </c>
      <c r="J718" s="132">
        <v>5965652.8732901793</v>
      </c>
      <c r="K718" s="132">
        <v>0</v>
      </c>
      <c r="L718" s="132">
        <v>2311028.5143507575</v>
      </c>
      <c r="M718" s="132">
        <v>0</v>
      </c>
      <c r="N718" s="132">
        <v>669262.76824017975</v>
      </c>
      <c r="O718" s="132">
        <v>3564</v>
      </c>
      <c r="P718" s="132">
        <v>279046.24801892781</v>
      </c>
      <c r="Q718" s="133">
        <f t="shared" si="37"/>
        <v>9228554.403900044</v>
      </c>
      <c r="R718" s="132">
        <v>8768629.403900044</v>
      </c>
      <c r="S718" s="132">
        <v>459925</v>
      </c>
      <c r="T718" s="133">
        <f>SUM(TableC[[#This Row],[State &amp; Local Funding]:[Federal 
Funding]])</f>
        <v>9228554.403900044</v>
      </c>
      <c r="U718" s="121">
        <f>IFERROR(TableC[[#This Row],[State &amp; Local Funding]]/SUM(TableB[[#This Row],[K-12 Enrollment]:[Pre-K
Enrollment]]),"")</f>
        <v>15658.266792678651</v>
      </c>
      <c r="V718" s="121">
        <f>IFERROR(TableC[[#This Row],[Federal 
Funding]]/SUM(TableB[[#This Row],[K-12 Enrollment]:[Pre-K
Enrollment]]),"")</f>
        <v>821.29464285714289</v>
      </c>
      <c r="W718" s="65">
        <f>IFERROR(CentralCostperPupil*SUM(TableB[[#This Row],[K-12 Enrollment]:[Pre-K
Enrollment]]),"")</f>
        <v>3737439.7564111087</v>
      </c>
      <c r="X718" s="65">
        <f t="shared" si="38"/>
        <v>12965994.160311153</v>
      </c>
      <c r="Y718" s="131">
        <f>IFERROR(TableC[[#This Row],[Total School Allocation w/ Central District Costs]]/SUM(TableB[[#This Row],[K-12 Enrollment]:[Pre-K
Enrollment]]),"")</f>
        <v>23153.56100055563</v>
      </c>
    </row>
    <row r="719" spans="1:25" s="3" customFormat="1" ht="15" x14ac:dyDescent="0.3">
      <c r="A719" s="156" t="str">
        <f>IF(ISBLANK(TableB[[#This Row],[BEDS Code]]),"",TableB[[#This Row],[BEDS Code]])</f>
        <v>310600011423</v>
      </c>
      <c r="B719" s="134" t="str">
        <f>IF(ISBLANK(TableB[[#This Row],[School Name]]),"",TableB[[#This Row],[School Name]])</f>
        <v>High School for Excellence and Innovation</v>
      </c>
      <c r="C719" s="156" t="str">
        <f>IF(ISBLANK(TableB[[#This Row],[Local School Code]]),"",TableB[[#This Row],[Local School Code]])</f>
        <v>M423</v>
      </c>
      <c r="D719" s="132">
        <v>1739492</v>
      </c>
      <c r="E719" s="132">
        <v>710796</v>
      </c>
      <c r="F719" s="65">
        <f>IFERROR(SUM(TableC[[#This Row],[Classroom Teachers]:[All Other Salaries]])*'Part-A'!$C$92,0)</f>
        <v>1491870.1200030132</v>
      </c>
      <c r="G719" s="16">
        <v>0</v>
      </c>
      <c r="H719" s="16">
        <v>132505</v>
      </c>
      <c r="I719" s="133">
        <f t="shared" si="36"/>
        <v>4074663.1200030129</v>
      </c>
      <c r="J719" s="132">
        <v>3312798.2434840305</v>
      </c>
      <c r="K719" s="132">
        <v>0</v>
      </c>
      <c r="L719" s="132">
        <v>347047.72264483606</v>
      </c>
      <c r="M719" s="132">
        <v>0</v>
      </c>
      <c r="N719" s="132">
        <v>292581.54520178359</v>
      </c>
      <c r="O719" s="132">
        <v>1084</v>
      </c>
      <c r="P719" s="132">
        <v>121151.60867236297</v>
      </c>
      <c r="Q719" s="133">
        <f t="shared" si="37"/>
        <v>4074663.1200030129</v>
      </c>
      <c r="R719" s="132">
        <v>3896756.1200030129</v>
      </c>
      <c r="S719" s="132">
        <v>177907</v>
      </c>
      <c r="T719" s="133">
        <f>SUM(TableC[[#This Row],[State &amp; Local Funding]:[Federal 
Funding]])</f>
        <v>4074663.1200030129</v>
      </c>
      <c r="U719" s="121">
        <f>IFERROR(TableC[[#This Row],[State &amp; Local Funding]]/SUM(TableB[[#This Row],[K-12 Enrollment]:[Pre-K
Enrollment]]),"")</f>
        <v>22922.094823547133</v>
      </c>
      <c r="V719" s="121">
        <f>IFERROR(TableC[[#This Row],[Federal 
Funding]]/SUM(TableB[[#This Row],[K-12 Enrollment]:[Pre-K
Enrollment]]),"")</f>
        <v>1046.5117647058823</v>
      </c>
      <c r="W719" s="65">
        <f>IFERROR(CentralCostperPupil*SUM(TableB[[#This Row],[K-12 Enrollment]:[Pre-K
Enrollment]]),"")</f>
        <v>1134579.9260533722</v>
      </c>
      <c r="X719" s="65">
        <f t="shared" si="38"/>
        <v>5209243.0460563852</v>
      </c>
      <c r="Y719" s="131">
        <f>IFERROR(TableC[[#This Row],[Total School Allocation w/ Central District Costs]]/SUM(TableB[[#This Row],[K-12 Enrollment]:[Pre-K
Enrollment]]),"")</f>
        <v>30642.606153272853</v>
      </c>
    </row>
    <row r="720" spans="1:25" s="3" customFormat="1" ht="15" x14ac:dyDescent="0.3">
      <c r="A720" s="156" t="str">
        <f>IF(ISBLANK(TableB[[#This Row],[BEDS Code]]),"",TableB[[#This Row],[BEDS Code]])</f>
        <v>310200011425</v>
      </c>
      <c r="B720" s="134" t="str">
        <f>IF(ISBLANK(TableB[[#This Row],[School Name]]),"",TableB[[#This Row],[School Name]])</f>
        <v>Leadership and Public Service High School</v>
      </c>
      <c r="C720" s="156" t="str">
        <f>IF(ISBLANK(TableB[[#This Row],[Local School Code]]),"",TableB[[#This Row],[Local School Code]])</f>
        <v>M425</v>
      </c>
      <c r="D720" s="132">
        <v>2506291</v>
      </c>
      <c r="E720" s="132">
        <v>1636083</v>
      </c>
      <c r="F720" s="65">
        <f>IFERROR(SUM(TableC[[#This Row],[Classroom Teachers]:[All Other Salaries]])*'Part-A'!$C$92,0)</f>
        <v>2522105.1551806815</v>
      </c>
      <c r="G720" s="16">
        <v>0</v>
      </c>
      <c r="H720" s="16">
        <v>117115</v>
      </c>
      <c r="I720" s="133">
        <f t="shared" si="36"/>
        <v>6781594.1551806815</v>
      </c>
      <c r="J720" s="132">
        <v>4897917.4993081465</v>
      </c>
      <c r="K720" s="132">
        <v>0</v>
      </c>
      <c r="L720" s="132">
        <v>1010862.9078277056</v>
      </c>
      <c r="M720" s="132">
        <v>0</v>
      </c>
      <c r="N720" s="132">
        <v>662109.79887432011</v>
      </c>
      <c r="O720" s="132">
        <v>3152</v>
      </c>
      <c r="P720" s="132">
        <v>207551.94917050924</v>
      </c>
      <c r="Q720" s="133">
        <f t="shared" si="37"/>
        <v>6781594.1551806815</v>
      </c>
      <c r="R720" s="132">
        <v>6307631.1551806815</v>
      </c>
      <c r="S720" s="132">
        <v>473963</v>
      </c>
      <c r="T720" s="133">
        <f>SUM(TableC[[#This Row],[State &amp; Local Funding]:[Federal 
Funding]])</f>
        <v>6781594.1551806815</v>
      </c>
      <c r="U720" s="121">
        <f>IFERROR(TableC[[#This Row],[State &amp; Local Funding]]/SUM(TableB[[#This Row],[K-12 Enrollment]:[Pre-K
Enrollment]]),"")</f>
        <v>13594.03266202733</v>
      </c>
      <c r="V720" s="121">
        <f>IFERROR(TableC[[#This Row],[Federal 
Funding]]/SUM(TableB[[#This Row],[K-12 Enrollment]:[Pre-K
Enrollment]]),"")</f>
        <v>1021.4719827586207</v>
      </c>
      <c r="W720" s="65">
        <f>IFERROR(CentralCostperPupil*SUM(TableB[[#This Row],[K-12 Enrollment]:[Pre-K
Enrollment]]),"")</f>
        <v>3096735.7981692045</v>
      </c>
      <c r="X720" s="65">
        <f t="shared" si="38"/>
        <v>9878329.9533498865</v>
      </c>
      <c r="Y720" s="131">
        <f>IFERROR(TableC[[#This Row],[Total School Allocation w/ Central District Costs]]/SUM(TableB[[#This Row],[K-12 Enrollment]:[Pre-K
Enrollment]]),"")</f>
        <v>21289.504209805789</v>
      </c>
    </row>
    <row r="721" spans="1:25" s="3" customFormat="1" ht="15" x14ac:dyDescent="0.3">
      <c r="A721" s="156" t="str">
        <f>IF(ISBLANK(TableB[[#This Row],[BEDS Code]]),"",TableB[[#This Row],[BEDS Code]])</f>
        <v>310200011427</v>
      </c>
      <c r="B721" s="134" t="str">
        <f>IF(ISBLANK(TableB[[#This Row],[School Name]]),"",TableB[[#This Row],[School Name]])</f>
        <v>Manhattan Academy for Arts &amp; Language</v>
      </c>
      <c r="C721" s="156" t="str">
        <f>IF(ISBLANK(TableB[[#This Row],[Local School Code]]),"",TableB[[#This Row],[Local School Code]])</f>
        <v>M427</v>
      </c>
      <c r="D721" s="132">
        <v>1634761</v>
      </c>
      <c r="E721" s="132">
        <v>1087040</v>
      </c>
      <c r="F721" s="65">
        <f>IFERROR(SUM(TableC[[#This Row],[Classroom Teachers]:[All Other Salaries]])*'Part-A'!$C$92,0)</f>
        <v>1657182.1698079251</v>
      </c>
      <c r="G721" s="16">
        <v>0</v>
      </c>
      <c r="H721" s="16">
        <v>41314</v>
      </c>
      <c r="I721" s="133">
        <f t="shared" si="36"/>
        <v>4420297.1698079249</v>
      </c>
      <c r="J721" s="132">
        <v>3347248.0480267112</v>
      </c>
      <c r="K721" s="132">
        <v>0</v>
      </c>
      <c r="L721" s="132">
        <v>66555.113973657237</v>
      </c>
      <c r="M721" s="132">
        <v>0</v>
      </c>
      <c r="N721" s="132">
        <v>724037.84584478068</v>
      </c>
      <c r="O721" s="132">
        <v>1645</v>
      </c>
      <c r="P721" s="132">
        <v>280811.1619627758</v>
      </c>
      <c r="Q721" s="133">
        <f t="shared" si="37"/>
        <v>4420297.1698079249</v>
      </c>
      <c r="R721" s="132">
        <v>4186790.1698079249</v>
      </c>
      <c r="S721" s="132">
        <v>233507</v>
      </c>
      <c r="T721" s="133">
        <f>SUM(TableC[[#This Row],[State &amp; Local Funding]:[Federal 
Funding]])</f>
        <v>4420297.1698079249</v>
      </c>
      <c r="U721" s="121">
        <f>IFERROR(TableC[[#This Row],[State &amp; Local Funding]]/SUM(TableB[[#This Row],[K-12 Enrollment]:[Pre-K
Enrollment]]),"")</f>
        <v>17892.265682939851</v>
      </c>
      <c r="V721" s="121">
        <f>IFERROR(TableC[[#This Row],[Federal 
Funding]]/SUM(TableB[[#This Row],[K-12 Enrollment]:[Pre-K
Enrollment]]),"")</f>
        <v>997.89316239316236</v>
      </c>
      <c r="W721" s="65">
        <f>IFERROR(CentralCostperPupil*SUM(TableB[[#This Row],[K-12 Enrollment]:[Pre-K
Enrollment]]),"")</f>
        <v>1561715.898214642</v>
      </c>
      <c r="X721" s="65">
        <f t="shared" si="38"/>
        <v>5982013.0680225668</v>
      </c>
      <c r="Y721" s="131">
        <f>IFERROR(TableC[[#This Row],[Total School Allocation w/ Central District Costs]]/SUM(TableB[[#This Row],[K-12 Enrollment]:[Pre-K
Enrollment]]),"")</f>
        <v>25564.158410352851</v>
      </c>
    </row>
    <row r="722" spans="1:25" s="3" customFormat="1" ht="15" x14ac:dyDescent="0.3">
      <c r="A722" s="156" t="str">
        <f>IF(ISBLANK(TableB[[#This Row],[BEDS Code]]),"",TableB[[#This Row],[BEDS Code]])</f>
        <v>310200011432</v>
      </c>
      <c r="B722" s="134" t="str">
        <f>IF(ISBLANK(TableB[[#This Row],[School Name]]),"",TableB[[#This Row],[School Name]])</f>
        <v>Murray Hill Academy</v>
      </c>
      <c r="C722" s="156" t="str">
        <f>IF(ISBLANK(TableB[[#This Row],[Local School Code]]),"",TableB[[#This Row],[Local School Code]])</f>
        <v>M432</v>
      </c>
      <c r="D722" s="132">
        <v>1910292</v>
      </c>
      <c r="E722" s="132">
        <v>1427923</v>
      </c>
      <c r="F722" s="65">
        <f>IFERROR(SUM(TableC[[#This Row],[Classroom Teachers]:[All Other Salaries]])*'Part-A'!$C$92,0)</f>
        <v>2032488.9207496664</v>
      </c>
      <c r="G722" s="16">
        <v>0</v>
      </c>
      <c r="H722" s="16">
        <v>247486</v>
      </c>
      <c r="I722" s="133">
        <f t="shared" si="36"/>
        <v>5618189.9207496662</v>
      </c>
      <c r="J722" s="132">
        <v>4088516.0722654629</v>
      </c>
      <c r="K722" s="132">
        <v>0</v>
      </c>
      <c r="L722" s="132">
        <v>693501.7777916959</v>
      </c>
      <c r="M722" s="132">
        <v>0</v>
      </c>
      <c r="N722" s="132">
        <v>462468.58977846935</v>
      </c>
      <c r="O722" s="132">
        <v>1881</v>
      </c>
      <c r="P722" s="132">
        <v>371822.48091403802</v>
      </c>
      <c r="Q722" s="133">
        <f t="shared" si="37"/>
        <v>5618189.9207496652</v>
      </c>
      <c r="R722" s="132">
        <v>5277076.9207496652</v>
      </c>
      <c r="S722" s="132">
        <v>341113</v>
      </c>
      <c r="T722" s="133">
        <f>SUM(TableC[[#This Row],[State &amp; Local Funding]:[Federal 
Funding]])</f>
        <v>5618189.9207496652</v>
      </c>
      <c r="U722" s="121">
        <f>IFERROR(TableC[[#This Row],[State &amp; Local Funding]]/SUM(TableB[[#This Row],[K-12 Enrollment]:[Pre-K
Enrollment]]),"")</f>
        <v>17416.095448018696</v>
      </c>
      <c r="V722" s="121">
        <f>IFERROR(TableC[[#This Row],[Federal 
Funding]]/SUM(TableB[[#This Row],[K-12 Enrollment]:[Pre-K
Enrollment]]),"")</f>
        <v>1125.7854785478548</v>
      </c>
      <c r="W722" s="65">
        <f>IFERROR(CentralCostperPupil*SUM(TableB[[#This Row],[K-12 Enrollment]:[Pre-K
Enrollment]]),"")</f>
        <v>2022221.8682010106</v>
      </c>
      <c r="X722" s="65">
        <f t="shared" si="38"/>
        <v>7640411.7889506761</v>
      </c>
      <c r="Y722" s="131">
        <f>IFERROR(TableC[[#This Row],[Total School Allocation w/ Central District Costs]]/SUM(TableB[[#This Row],[K-12 Enrollment]:[Pre-K
Enrollment]]),"")</f>
        <v>25215.880491586391</v>
      </c>
    </row>
    <row r="723" spans="1:25" s="3" customFormat="1" ht="15" x14ac:dyDescent="0.3">
      <c r="A723" s="156" t="str">
        <f>IF(ISBLANK(TableB[[#This Row],[BEDS Code]]),"",TableB[[#This Row],[BEDS Code]])</f>
        <v>310400011435</v>
      </c>
      <c r="B723" s="134" t="str">
        <f>IF(ISBLANK(TableB[[#This Row],[School Name]]),"",TableB[[#This Row],[School Name]])</f>
        <v>Manhattan Center for Science and Mathematics</v>
      </c>
      <c r="C723" s="156" t="str">
        <f>IF(ISBLANK(TableB[[#This Row],[Local School Code]]),"",TableB[[#This Row],[Local School Code]])</f>
        <v>M435</v>
      </c>
      <c r="D723" s="132">
        <v>7362010</v>
      </c>
      <c r="E723" s="132">
        <v>3495477</v>
      </c>
      <c r="F723" s="65">
        <f>IFERROR(SUM(TableC[[#This Row],[Classroom Teachers]:[All Other Salaries]])*'Part-A'!$C$92,0)</f>
        <v>6610635.3349570157</v>
      </c>
      <c r="G723" s="16">
        <v>0</v>
      </c>
      <c r="H723" s="16">
        <v>1325071</v>
      </c>
      <c r="I723" s="133">
        <f t="shared" si="36"/>
        <v>18793193.334957015</v>
      </c>
      <c r="J723" s="132">
        <v>14150956.527035058</v>
      </c>
      <c r="K723" s="132">
        <v>0</v>
      </c>
      <c r="L723" s="132">
        <v>2024892.0423112845</v>
      </c>
      <c r="M723" s="132">
        <v>0</v>
      </c>
      <c r="N723" s="132">
        <v>2004327.65759819</v>
      </c>
      <c r="O723" s="132">
        <v>10118</v>
      </c>
      <c r="P723" s="132">
        <v>602899.10801248229</v>
      </c>
      <c r="Q723" s="133">
        <f t="shared" si="37"/>
        <v>18793193.334957015</v>
      </c>
      <c r="R723" s="132">
        <v>17677650.334957015</v>
      </c>
      <c r="S723" s="132">
        <v>1115543</v>
      </c>
      <c r="T723" s="133">
        <f>SUM(TableC[[#This Row],[State &amp; Local Funding]:[Federal 
Funding]])</f>
        <v>18793193.334957015</v>
      </c>
      <c r="U723" s="121">
        <f>IFERROR(TableC[[#This Row],[State &amp; Local Funding]]/SUM(TableB[[#This Row],[K-12 Enrollment]:[Pre-K
Enrollment]]),"")</f>
        <v>10694.283324232918</v>
      </c>
      <c r="V723" s="121">
        <f>IFERROR(TableC[[#This Row],[Federal 
Funding]]/SUM(TableB[[#This Row],[K-12 Enrollment]:[Pre-K
Enrollment]]),"")</f>
        <v>674.85964912280701</v>
      </c>
      <c r="W723" s="65">
        <f>IFERROR(CentralCostperPupil*SUM(TableB[[#This Row],[K-12 Enrollment]:[Pre-K
Enrollment]]),"")</f>
        <v>11032121.280977791</v>
      </c>
      <c r="X723" s="65">
        <f t="shared" si="38"/>
        <v>29825314.615934804</v>
      </c>
      <c r="Y723" s="131">
        <f>IFERROR(TableC[[#This Row],[Total School Allocation w/ Central District Costs]]/SUM(TableB[[#This Row],[K-12 Enrollment]:[Pre-K
Enrollment]]),"")</f>
        <v>18043.142538375563</v>
      </c>
    </row>
    <row r="724" spans="1:25" s="3" customFormat="1" ht="15" x14ac:dyDescent="0.3">
      <c r="A724" s="156" t="str">
        <f>IF(ISBLANK(TableB[[#This Row],[BEDS Code]]),"",TableB[[#This Row],[BEDS Code]])</f>
        <v>310200011437</v>
      </c>
      <c r="B724" s="134" t="str">
        <f>IF(ISBLANK(TableB[[#This Row],[School Name]]),"",TableB[[#This Row],[School Name]])</f>
        <v>Hudson High School of Learning Technologies</v>
      </c>
      <c r="C724" s="156" t="str">
        <f>IF(ISBLANK(TableB[[#This Row],[Local School Code]]),"",TableB[[#This Row],[Local School Code]])</f>
        <v>M437</v>
      </c>
      <c r="D724" s="132">
        <v>2591363</v>
      </c>
      <c r="E724" s="132">
        <v>2194946</v>
      </c>
      <c r="F724" s="65">
        <f>IFERROR(SUM(TableC[[#This Row],[Classroom Teachers]:[All Other Salaries]])*'Part-A'!$C$92,0)</f>
        <v>2914168.204799396</v>
      </c>
      <c r="G724" s="16">
        <v>0</v>
      </c>
      <c r="H724" s="16">
        <v>129940</v>
      </c>
      <c r="I724" s="133">
        <f t="shared" si="36"/>
        <v>7830417.204799396</v>
      </c>
      <c r="J724" s="132">
        <v>4886525.9474605899</v>
      </c>
      <c r="K724" s="132">
        <v>0</v>
      </c>
      <c r="L724" s="132">
        <v>2044825.7558612169</v>
      </c>
      <c r="M724" s="132">
        <v>0</v>
      </c>
      <c r="N724" s="132">
        <v>670010.88581893023</v>
      </c>
      <c r="O724" s="132">
        <v>2922</v>
      </c>
      <c r="P724" s="132">
        <v>226132.6156586587</v>
      </c>
      <c r="Q724" s="133">
        <f t="shared" si="37"/>
        <v>7830417.204799396</v>
      </c>
      <c r="R724" s="132">
        <v>7343777.204799396</v>
      </c>
      <c r="S724" s="132">
        <v>486640</v>
      </c>
      <c r="T724" s="133">
        <f>SUM(TableC[[#This Row],[State &amp; Local Funding]:[Federal 
Funding]])</f>
        <v>7830417.204799396</v>
      </c>
      <c r="U724" s="121">
        <f>IFERROR(TableC[[#This Row],[State &amp; Local Funding]]/SUM(TableB[[#This Row],[K-12 Enrollment]:[Pre-K
Enrollment]]),"")</f>
        <v>15930.102396527975</v>
      </c>
      <c r="V724" s="121">
        <f>IFERROR(TableC[[#This Row],[Federal 
Funding]]/SUM(TableB[[#This Row],[K-12 Enrollment]:[Pre-K
Enrollment]]),"")</f>
        <v>1055.6182212581346</v>
      </c>
      <c r="W724" s="65">
        <f>IFERROR(CentralCostperPupil*SUM(TableB[[#This Row],[K-12 Enrollment]:[Pre-K
Enrollment]]),"")</f>
        <v>3076713.7994741448</v>
      </c>
      <c r="X724" s="65">
        <f t="shared" si="38"/>
        <v>10907131.004273541</v>
      </c>
      <c r="Y724" s="131">
        <f>IFERROR(TableC[[#This Row],[Total School Allocation w/ Central District Costs]]/SUM(TableB[[#This Row],[K-12 Enrollment]:[Pre-K
Enrollment]]),"")</f>
        <v>23659.720182805948</v>
      </c>
    </row>
    <row r="725" spans="1:25" s="3" customFormat="1" ht="15" x14ac:dyDescent="0.3">
      <c r="A725" s="156" t="str">
        <f>IF(ISBLANK(TableB[[#This Row],[BEDS Code]]),"",TableB[[#This Row],[BEDS Code]])</f>
        <v>310200011438</v>
      </c>
      <c r="B725" s="134" t="str">
        <f>IF(ISBLANK(TableB[[#This Row],[School Name]]),"",TableB[[#This Row],[School Name]])</f>
        <v>International High School at Union Square</v>
      </c>
      <c r="C725" s="156" t="str">
        <f>IF(ISBLANK(TableB[[#This Row],[Local School Code]]),"",TableB[[#This Row],[Local School Code]])</f>
        <v>M438</v>
      </c>
      <c r="D725" s="132">
        <v>2316491</v>
      </c>
      <c r="E725" s="132">
        <v>1211922</v>
      </c>
      <c r="F725" s="65">
        <f>IFERROR(SUM(TableC[[#This Row],[Classroom Teachers]:[All Other Salaries]])*'Part-A'!$C$92,0)</f>
        <v>2148291.9255737253</v>
      </c>
      <c r="G725" s="16">
        <v>0</v>
      </c>
      <c r="H725" s="16">
        <v>181063</v>
      </c>
      <c r="I725" s="133">
        <f t="shared" si="36"/>
        <v>5857767.9255737253</v>
      </c>
      <c r="J725" s="132">
        <v>4587197.0799652189</v>
      </c>
      <c r="K725" s="132">
        <v>0</v>
      </c>
      <c r="L725" s="132">
        <v>167684.52207064396</v>
      </c>
      <c r="M725" s="132">
        <v>0</v>
      </c>
      <c r="N725" s="132">
        <v>494320.70122815185</v>
      </c>
      <c r="O725" s="132">
        <v>2230</v>
      </c>
      <c r="P725" s="132">
        <v>606335.62230971036</v>
      </c>
      <c r="Q725" s="133">
        <f t="shared" si="37"/>
        <v>5857767.9255737253</v>
      </c>
      <c r="R725" s="132">
        <v>5587898.9255737253</v>
      </c>
      <c r="S725" s="132">
        <v>269869</v>
      </c>
      <c r="T725" s="133">
        <f>SUM(TableC[[#This Row],[State &amp; Local Funding]:[Federal 
Funding]])</f>
        <v>5857767.9255737253</v>
      </c>
      <c r="U725" s="121">
        <f>IFERROR(TableC[[#This Row],[State &amp; Local Funding]]/SUM(TableB[[#This Row],[K-12 Enrollment]:[Pre-K
Enrollment]]),"")</f>
        <v>15351.370674653092</v>
      </c>
      <c r="V725" s="121">
        <f>IFERROR(TableC[[#This Row],[Federal 
Funding]]/SUM(TableB[[#This Row],[K-12 Enrollment]:[Pre-K
Enrollment]]),"")</f>
        <v>741.39835164835165</v>
      </c>
      <c r="W725" s="65">
        <f>IFERROR(CentralCostperPupil*SUM(TableB[[#This Row],[K-12 Enrollment]:[Pre-K
Enrollment]]),"")</f>
        <v>2429335.8416672205</v>
      </c>
      <c r="X725" s="65">
        <f t="shared" si="38"/>
        <v>8287103.7672409452</v>
      </c>
      <c r="Y725" s="131">
        <f>IFERROR(TableC[[#This Row],[Total School Allocation w/ Central District Costs]]/SUM(TableB[[#This Row],[K-12 Enrollment]:[Pre-K
Enrollment]]),"")</f>
        <v>22766.768591321277</v>
      </c>
    </row>
    <row r="726" spans="1:25" s="3" customFormat="1" ht="15" x14ac:dyDescent="0.3">
      <c r="A726" s="156" t="str">
        <f>IF(ISBLANK(TableB[[#This Row],[BEDS Code]]),"",TableB[[#This Row],[BEDS Code]])</f>
        <v>310200011439</v>
      </c>
      <c r="B726" s="134" t="str">
        <f>IF(ISBLANK(TableB[[#This Row],[School Name]]),"",TableB[[#This Row],[School Name]])</f>
        <v>Manhattan Village Academy</v>
      </c>
      <c r="C726" s="156" t="str">
        <f>IF(ISBLANK(TableB[[#This Row],[Local School Code]]),"",TableB[[#This Row],[Local School Code]])</f>
        <v>M439</v>
      </c>
      <c r="D726" s="132">
        <v>2231016</v>
      </c>
      <c r="E726" s="132">
        <v>1068551</v>
      </c>
      <c r="F726" s="65">
        <f>IFERROR(SUM(TableC[[#This Row],[Classroom Teachers]:[All Other Salaries]])*'Part-A'!$C$92,0)</f>
        <v>2008957.8923979476</v>
      </c>
      <c r="G726" s="16">
        <v>0</v>
      </c>
      <c r="H726" s="16">
        <v>97918</v>
      </c>
      <c r="I726" s="133">
        <f t="shared" si="36"/>
        <v>5406442.8923979476</v>
      </c>
      <c r="J726" s="132">
        <v>4444556.9866700182</v>
      </c>
      <c r="K726" s="132">
        <v>0</v>
      </c>
      <c r="L726" s="132">
        <v>295453.35139118071</v>
      </c>
      <c r="M726" s="132">
        <v>0</v>
      </c>
      <c r="N726" s="132">
        <v>503949.69845142443</v>
      </c>
      <c r="O726" s="132">
        <v>2841</v>
      </c>
      <c r="P726" s="132">
        <v>159641.8558853241</v>
      </c>
      <c r="Q726" s="133">
        <f t="shared" si="37"/>
        <v>5406442.8923979467</v>
      </c>
      <c r="R726" s="132">
        <v>5135413.8923979467</v>
      </c>
      <c r="S726" s="132">
        <v>271029</v>
      </c>
      <c r="T726" s="133">
        <f>SUM(TableC[[#This Row],[State &amp; Local Funding]:[Federal 
Funding]])</f>
        <v>5406442.8923979467</v>
      </c>
      <c r="U726" s="121">
        <f>IFERROR(TableC[[#This Row],[State &amp; Local Funding]]/SUM(TableB[[#This Row],[K-12 Enrollment]:[Pre-K
Enrollment]]),"")</f>
        <v>11592.356416248187</v>
      </c>
      <c r="V726" s="121">
        <f>IFERROR(TableC[[#This Row],[Federal 
Funding]]/SUM(TableB[[#This Row],[K-12 Enrollment]:[Pre-K
Enrollment]]),"")</f>
        <v>611.80361173814902</v>
      </c>
      <c r="W726" s="65">
        <f>IFERROR(CentralCostperPupil*SUM(TableB[[#This Row],[K-12 Enrollment]:[Pre-K
Enrollment]]),"")</f>
        <v>2956581.8073037877</v>
      </c>
      <c r="X726" s="65">
        <f t="shared" si="38"/>
        <v>8363024.6997017339</v>
      </c>
      <c r="Y726" s="131">
        <f>IFERROR(TableC[[#This Row],[Total School Allocation w/ Central District Costs]]/SUM(TableB[[#This Row],[K-12 Enrollment]:[Pre-K
Enrollment]]),"")</f>
        <v>18878.15959300617</v>
      </c>
    </row>
    <row r="727" spans="1:25" s="3" customFormat="1" ht="15" x14ac:dyDescent="0.3">
      <c r="A727" s="156" t="str">
        <f>IF(ISBLANK(TableB[[#This Row],[BEDS Code]]),"",TableB[[#This Row],[BEDS Code]])</f>
        <v>310200011442</v>
      </c>
      <c r="B727" s="134" t="str">
        <f>IF(ISBLANK(TableB[[#This Row],[School Name]]),"",TableB[[#This Row],[School Name]])</f>
        <v>Ballet Tech, NYC Public School for Dance</v>
      </c>
      <c r="C727" s="156" t="str">
        <f>IF(ISBLANK(TableB[[#This Row],[Local School Code]]),"",TableB[[#This Row],[Local School Code]])</f>
        <v>M442</v>
      </c>
      <c r="D727" s="132">
        <v>914899</v>
      </c>
      <c r="E727" s="132">
        <v>428145</v>
      </c>
      <c r="F727" s="65">
        <f>IFERROR(SUM(TableC[[#This Row],[Classroom Teachers]:[All Other Salaries]])*'Part-A'!$C$92,0)</f>
        <v>817719.06545243948</v>
      </c>
      <c r="G727" s="16">
        <v>0</v>
      </c>
      <c r="H727" s="16">
        <v>8144</v>
      </c>
      <c r="I727" s="133">
        <f t="shared" si="36"/>
        <v>2168907.0654524397</v>
      </c>
      <c r="J727" s="132">
        <v>1665802.4507146536</v>
      </c>
      <c r="K727" s="132">
        <v>0</v>
      </c>
      <c r="L727" s="132">
        <v>70191.126291885463</v>
      </c>
      <c r="M727" s="132">
        <v>0</v>
      </c>
      <c r="N727" s="132">
        <v>272393.6325605766</v>
      </c>
      <c r="O727" s="132">
        <v>878</v>
      </c>
      <c r="P727" s="132">
        <v>159641.8558853241</v>
      </c>
      <c r="Q727" s="133">
        <f t="shared" si="37"/>
        <v>2168907.0654524397</v>
      </c>
      <c r="R727" s="132">
        <v>2165708.0654524397</v>
      </c>
      <c r="S727" s="132">
        <v>3199</v>
      </c>
      <c r="T727" s="133">
        <f>SUM(TableC[[#This Row],[State &amp; Local Funding]:[Federal 
Funding]])</f>
        <v>2168907.0654524397</v>
      </c>
      <c r="U727" s="121">
        <f>IFERROR(TableC[[#This Row],[State &amp; Local Funding]]/SUM(TableB[[#This Row],[K-12 Enrollment]:[Pre-K
Enrollment]]),"")</f>
        <v>15924.324010679704</v>
      </c>
      <c r="V727" s="121">
        <f>IFERROR(TableC[[#This Row],[Federal 
Funding]]/SUM(TableB[[#This Row],[K-12 Enrollment]:[Pre-K
Enrollment]]),"")</f>
        <v>23.522058823529413</v>
      </c>
      <c r="W727" s="65">
        <f>IFERROR(CentralCostperPupil*SUM(TableB[[#This Row],[K-12 Enrollment]:[Pre-K
Enrollment]]),"")</f>
        <v>907663.94084269786</v>
      </c>
      <c r="X727" s="65">
        <f t="shared" si="38"/>
        <v>3076571.0062951376</v>
      </c>
      <c r="Y727" s="131">
        <f>IFERROR(TableC[[#This Row],[Total School Allocation w/ Central District Costs]]/SUM(TableB[[#This Row],[K-12 Enrollment]:[Pre-K
Enrollment]]),"")</f>
        <v>22621.84563452307</v>
      </c>
    </row>
    <row r="728" spans="1:25" s="3" customFormat="1" ht="15" x14ac:dyDescent="0.3">
      <c r="A728" s="156" t="str">
        <f>IF(ISBLANK(TableB[[#This Row],[BEDS Code]]),"",TableB[[#This Row],[BEDS Code]])</f>
        <v>310100011448</v>
      </c>
      <c r="B728" s="134" t="str">
        <f>IF(ISBLANK(TableB[[#This Row],[School Name]]),"",TableB[[#This Row],[School Name]])</f>
        <v>University Neighborhood High School</v>
      </c>
      <c r="C728" s="156" t="str">
        <f>IF(ISBLANK(TableB[[#This Row],[Local School Code]]),"",TableB[[#This Row],[Local School Code]])</f>
        <v>M448</v>
      </c>
      <c r="D728" s="132">
        <v>2530886</v>
      </c>
      <c r="E728" s="132">
        <v>1864881</v>
      </c>
      <c r="F728" s="65">
        <f>IFERROR(SUM(TableC[[#This Row],[Classroom Teachers]:[All Other Salaries]])*'Part-A'!$C$92,0)</f>
        <v>2676384.7522394452</v>
      </c>
      <c r="G728" s="16">
        <v>0</v>
      </c>
      <c r="H728" s="16">
        <v>384164</v>
      </c>
      <c r="I728" s="133">
        <f t="shared" si="36"/>
        <v>7456315.7522394452</v>
      </c>
      <c r="J728" s="132">
        <v>5312265.5850602854</v>
      </c>
      <c r="K728" s="132">
        <v>0</v>
      </c>
      <c r="L728" s="132">
        <v>1242937.0250311506</v>
      </c>
      <c r="M728" s="132">
        <v>0</v>
      </c>
      <c r="N728" s="132">
        <v>487421.93095356663</v>
      </c>
      <c r="O728" s="132">
        <v>2891</v>
      </c>
      <c r="P728" s="132">
        <v>410800.21119444299</v>
      </c>
      <c r="Q728" s="133">
        <f t="shared" si="37"/>
        <v>7456315.7522394452</v>
      </c>
      <c r="R728" s="132">
        <v>6908211.7522394452</v>
      </c>
      <c r="S728" s="132">
        <v>548104</v>
      </c>
      <c r="T728" s="133">
        <f>SUM(TableC[[#This Row],[State &amp; Local Funding]:[Federal 
Funding]])</f>
        <v>7456315.7522394452</v>
      </c>
      <c r="U728" s="121">
        <f>IFERROR(TableC[[#This Row],[State &amp; Local Funding]]/SUM(TableB[[#This Row],[K-12 Enrollment]:[Pre-K
Enrollment]]),"")</f>
        <v>13414.00340240669</v>
      </c>
      <c r="V728" s="121">
        <f>IFERROR(TableC[[#This Row],[Federal 
Funding]]/SUM(TableB[[#This Row],[K-12 Enrollment]:[Pre-K
Enrollment]]),"")</f>
        <v>1064.2796116504855</v>
      </c>
      <c r="W728" s="65">
        <f>IFERROR(CentralCostperPupil*SUM(TableB[[#This Row],[K-12 Enrollment]:[Pre-K
Enrollment]]),"")</f>
        <v>3437109.7759852163</v>
      </c>
      <c r="X728" s="65">
        <f t="shared" si="38"/>
        <v>10893425.528224662</v>
      </c>
      <c r="Y728" s="131">
        <f>IFERROR(TableC[[#This Row],[Total School Allocation w/ Central District Costs]]/SUM(TableB[[#This Row],[K-12 Enrollment]:[Pre-K
Enrollment]]),"")</f>
        <v>21152.282579077015</v>
      </c>
    </row>
    <row r="729" spans="1:25" s="3" customFormat="1" ht="15" x14ac:dyDescent="0.3">
      <c r="A729" s="156" t="str">
        <f>IF(ISBLANK(TableB[[#This Row],[BEDS Code]]),"",TableB[[#This Row],[BEDS Code]])</f>
        <v>310200011449</v>
      </c>
      <c r="B729" s="134" t="str">
        <f>IF(ISBLANK(TableB[[#This Row],[School Name]]),"",TableB[[#This Row],[School Name]])</f>
        <v>Vanguard High School</v>
      </c>
      <c r="C729" s="156" t="str">
        <f>IF(ISBLANK(TableB[[#This Row],[Local School Code]]),"",TableB[[#This Row],[Local School Code]])</f>
        <v>M449</v>
      </c>
      <c r="D729" s="132">
        <v>3152271</v>
      </c>
      <c r="E729" s="132">
        <v>1048270</v>
      </c>
      <c r="F729" s="65">
        <f>IFERROR(SUM(TableC[[#This Row],[Classroom Teachers]:[All Other Salaries]])*'Part-A'!$C$92,0)</f>
        <v>2557520.4244348328</v>
      </c>
      <c r="G729" s="16">
        <v>0</v>
      </c>
      <c r="H729" s="16">
        <v>72937</v>
      </c>
      <c r="I729" s="133">
        <f t="shared" si="36"/>
        <v>6830998.4244348332</v>
      </c>
      <c r="J729" s="132">
        <v>5016165.2871704325</v>
      </c>
      <c r="K729" s="132">
        <v>0</v>
      </c>
      <c r="L729" s="132">
        <v>1238914.8875109865</v>
      </c>
      <c r="M729" s="132">
        <v>0</v>
      </c>
      <c r="N729" s="132">
        <v>502506.55550918961</v>
      </c>
      <c r="O729" s="132">
        <v>2754</v>
      </c>
      <c r="P729" s="132">
        <v>70657.694244224491</v>
      </c>
      <c r="Q729" s="133">
        <f t="shared" si="37"/>
        <v>6830998.4244348332</v>
      </c>
      <c r="R729" s="132">
        <v>6399616.4244348332</v>
      </c>
      <c r="S729" s="132">
        <v>431382</v>
      </c>
      <c r="T729" s="133">
        <f>SUM(TableC[[#This Row],[State &amp; Local Funding]:[Federal 
Funding]])</f>
        <v>6830998.4244348332</v>
      </c>
      <c r="U729" s="121">
        <f>IFERROR(TableC[[#This Row],[State &amp; Local Funding]]/SUM(TableB[[#This Row],[K-12 Enrollment]:[Pre-K
Enrollment]]),"")</f>
        <v>14745.659964135561</v>
      </c>
      <c r="V729" s="121">
        <f>IFERROR(TableC[[#This Row],[Federal 
Funding]]/SUM(TableB[[#This Row],[K-12 Enrollment]:[Pre-K
Enrollment]]),"")</f>
        <v>993.9677419354839</v>
      </c>
      <c r="W729" s="65">
        <f>IFERROR(CentralCostperPupil*SUM(TableB[[#This Row],[K-12 Enrollment]:[Pre-K
Enrollment]]),"")</f>
        <v>2896515.8112186091</v>
      </c>
      <c r="X729" s="65">
        <f t="shared" si="38"/>
        <v>9727514.2356534414</v>
      </c>
      <c r="Y729" s="131">
        <f>IFERROR(TableC[[#This Row],[Total School Allocation w/ Central District Costs]]/SUM(TableB[[#This Row],[K-12 Enrollment]:[Pre-K
Enrollment]]),"")</f>
        <v>22413.627271090878</v>
      </c>
    </row>
    <row r="730" spans="1:25" s="3" customFormat="1" ht="15" x14ac:dyDescent="0.3">
      <c r="A730" s="156" t="str">
        <f>IF(ISBLANK(TableB[[#This Row],[BEDS Code]]),"",TableB[[#This Row],[BEDS Code]])</f>
        <v>310100011450</v>
      </c>
      <c r="B730" s="134" t="str">
        <f>IF(ISBLANK(TableB[[#This Row],[School Name]]),"",TableB[[#This Row],[School Name]])</f>
        <v>East Side Community School</v>
      </c>
      <c r="C730" s="156" t="str">
        <f>IF(ISBLANK(TableB[[#This Row],[Local School Code]]),"",TableB[[#This Row],[Local School Code]])</f>
        <v>M450</v>
      </c>
      <c r="D730" s="132">
        <v>4299160</v>
      </c>
      <c r="E730" s="132">
        <v>1793247</v>
      </c>
      <c r="F730" s="65">
        <f>IFERROR(SUM(TableC[[#This Row],[Classroom Teachers]:[All Other Salaries]])*'Part-A'!$C$92,0)</f>
        <v>3709392.5131238443</v>
      </c>
      <c r="G730" s="16">
        <v>0</v>
      </c>
      <c r="H730" s="16">
        <v>72099</v>
      </c>
      <c r="I730" s="133">
        <f t="shared" si="36"/>
        <v>9873898.5131238438</v>
      </c>
      <c r="J730" s="132">
        <v>6597489.7294647638</v>
      </c>
      <c r="K730" s="132">
        <v>0</v>
      </c>
      <c r="L730" s="132">
        <v>2300710.9271840327</v>
      </c>
      <c r="M730" s="132">
        <v>0</v>
      </c>
      <c r="N730" s="132">
        <v>697630.09974239219</v>
      </c>
      <c r="O730" s="132">
        <v>9249</v>
      </c>
      <c r="P730" s="132">
        <v>268818.75673265487</v>
      </c>
      <c r="Q730" s="133">
        <f t="shared" si="37"/>
        <v>9873898.5131238438</v>
      </c>
      <c r="R730" s="132">
        <v>9519946.5131238438</v>
      </c>
      <c r="S730" s="132">
        <v>353952</v>
      </c>
      <c r="T730" s="133">
        <f>SUM(TableC[[#This Row],[State &amp; Local Funding]:[Federal 
Funding]])</f>
        <v>9873898.5131238438</v>
      </c>
      <c r="U730" s="121">
        <f>IFERROR(TableC[[#This Row],[State &amp; Local Funding]]/SUM(TableB[[#This Row],[K-12 Enrollment]:[Pre-K
Enrollment]]),"")</f>
        <v>13999.921342829182</v>
      </c>
      <c r="V730" s="121">
        <f>IFERROR(TableC[[#This Row],[Federal 
Funding]]/SUM(TableB[[#This Row],[K-12 Enrollment]:[Pre-K
Enrollment]]),"")</f>
        <v>520.51764705882351</v>
      </c>
      <c r="W730" s="65">
        <f>IFERROR(CentralCostperPupil*SUM(TableB[[#This Row],[K-12 Enrollment]:[Pre-K
Enrollment]]),"")</f>
        <v>4538319.7042134888</v>
      </c>
      <c r="X730" s="65">
        <f t="shared" si="38"/>
        <v>14412218.217337333</v>
      </c>
      <c r="Y730" s="131">
        <f>IFERROR(TableC[[#This Row],[Total School Allocation w/ Central District Costs]]/SUM(TableB[[#This Row],[K-12 Enrollment]:[Pre-K
Enrollment]]),"")</f>
        <v>21194.438554907843</v>
      </c>
    </row>
    <row r="731" spans="1:25" s="3" customFormat="1" ht="15" x14ac:dyDescent="0.3">
      <c r="A731" s="156" t="str">
        <f>IF(ISBLANK(TableB[[#This Row],[BEDS Code]]),"",TableB[[#This Row],[BEDS Code]])</f>
        <v>310300010452</v>
      </c>
      <c r="B731" s="134" t="str">
        <f>IF(ISBLANK(TableB[[#This Row],[School Name]]),"",TableB[[#This Row],[School Name]])</f>
        <v>P.S. 452</v>
      </c>
      <c r="C731" s="156" t="str">
        <f>IF(ISBLANK(TableB[[#This Row],[Local School Code]]),"",TableB[[#This Row],[Local School Code]])</f>
        <v>M452</v>
      </c>
      <c r="D731" s="132">
        <v>2144124</v>
      </c>
      <c r="E731" s="132">
        <v>1188738</v>
      </c>
      <c r="F731" s="65">
        <f>IFERROR(SUM(TableC[[#This Row],[Classroom Teachers]:[All Other Salaries]])*'Part-A'!$C$92,0)</f>
        <v>2029229.7198914913</v>
      </c>
      <c r="G731" s="16">
        <v>0</v>
      </c>
      <c r="H731" s="16">
        <v>15090</v>
      </c>
      <c r="I731" s="133">
        <f t="shared" si="36"/>
        <v>5377181.7198914913</v>
      </c>
      <c r="J731" s="132">
        <v>2964506.2803270263</v>
      </c>
      <c r="K731" s="132">
        <v>595203.28998183599</v>
      </c>
      <c r="L731" s="132">
        <v>1213438.0039311994</v>
      </c>
      <c r="M731" s="132">
        <v>72585.767070955611</v>
      </c>
      <c r="N731" s="132">
        <v>439313.94850238942</v>
      </c>
      <c r="O731" s="132">
        <v>1757</v>
      </c>
      <c r="P731" s="132">
        <v>90377.430078084406</v>
      </c>
      <c r="Q731" s="133">
        <f t="shared" si="37"/>
        <v>5377181.7198914913</v>
      </c>
      <c r="R731" s="132">
        <v>5349283.7198914913</v>
      </c>
      <c r="S731" s="132">
        <v>27898</v>
      </c>
      <c r="T731" s="133">
        <f>SUM(TableC[[#This Row],[State &amp; Local Funding]:[Federal 
Funding]])</f>
        <v>5377181.7198914913</v>
      </c>
      <c r="U731" s="121">
        <f>IFERROR(TableC[[#This Row],[State &amp; Local Funding]]/SUM(TableB[[#This Row],[K-12 Enrollment]:[Pre-K
Enrollment]]),"")</f>
        <v>18703.78923038983</v>
      </c>
      <c r="V731" s="121">
        <f>IFERROR(TableC[[#This Row],[Federal 
Funding]]/SUM(TableB[[#This Row],[K-12 Enrollment]:[Pre-K
Enrollment]]),"")</f>
        <v>97.545454545454547</v>
      </c>
      <c r="W731" s="65">
        <f>IFERROR(CentralCostperPupil*SUM(TableB[[#This Row],[K-12 Enrollment]:[Pre-K
Enrollment]]),"")</f>
        <v>1908763.8755956735</v>
      </c>
      <c r="X731" s="65">
        <f t="shared" si="38"/>
        <v>7285945.5954871643</v>
      </c>
      <c r="Y731" s="131">
        <f>IFERROR(TableC[[#This Row],[Total School Allocation w/ Central District Costs]]/SUM(TableB[[#This Row],[K-12 Enrollment]:[Pre-K
Enrollment]]),"")</f>
        <v>25475.334249955122</v>
      </c>
    </row>
    <row r="732" spans="1:25" s="3" customFormat="1" ht="15" x14ac:dyDescent="0.3">
      <c r="A732" s="156" t="str">
        <f>IF(ISBLANK(TableB[[#This Row],[BEDS Code]]),"",TableB[[#This Row],[BEDS Code]])</f>
        <v>(blank)</v>
      </c>
      <c r="B732" s="134" t="str">
        <f>IF(ISBLANK(TableB[[#This Row],[School Name]]),"",TableB[[#This Row],[School Name]])</f>
        <v>George Washington YABC</v>
      </c>
      <c r="C732" s="156" t="str">
        <f>IF(ISBLANK(TableB[[#This Row],[Local School Code]]),"",TableB[[#This Row],[Local School Code]])</f>
        <v>M457</v>
      </c>
      <c r="D732" s="132">
        <v>0</v>
      </c>
      <c r="E732" s="132">
        <v>681238</v>
      </c>
      <c r="F732" s="65">
        <f>IFERROR(SUM(TableC[[#This Row],[Classroom Teachers]:[All Other Salaries]])*'Part-A'!$C$92,0)</f>
        <v>414775.16798458499</v>
      </c>
      <c r="G732" s="16">
        <v>0</v>
      </c>
      <c r="H732" s="16">
        <v>114518</v>
      </c>
      <c r="I732" s="133">
        <f t="shared" si="36"/>
        <v>1210531.167984585</v>
      </c>
      <c r="J732" s="132">
        <v>690642.1103349654</v>
      </c>
      <c r="K732" s="132">
        <v>0</v>
      </c>
      <c r="L732" s="132">
        <v>62338.304997517334</v>
      </c>
      <c r="M732" s="132">
        <v>0</v>
      </c>
      <c r="N732" s="132">
        <v>236178.30632902024</v>
      </c>
      <c r="O732" s="132">
        <v>1339</v>
      </c>
      <c r="P732" s="132">
        <v>220033.44632308205</v>
      </c>
      <c r="Q732" s="133">
        <f t="shared" si="37"/>
        <v>1210531.167984585</v>
      </c>
      <c r="R732" s="132">
        <v>1198165.167984585</v>
      </c>
      <c r="S732" s="132">
        <v>12366</v>
      </c>
      <c r="T732" s="133">
        <f>SUM(TableC[[#This Row],[State &amp; Local Funding]:[Federal 
Funding]])</f>
        <v>1210531.167984585</v>
      </c>
      <c r="U732" s="121">
        <f>IFERROR(TableC[[#This Row],[State &amp; Local Funding]]/SUM(TableB[[#This Row],[K-12 Enrollment]:[Pre-K
Enrollment]]),"")</f>
        <v>5421.5618460840951</v>
      </c>
      <c r="V732" s="121">
        <f>IFERROR(TableC[[#This Row],[Federal 
Funding]]/SUM(TableB[[#This Row],[K-12 Enrollment]:[Pre-K
Enrollment]]),"")</f>
        <v>55.95475113122172</v>
      </c>
      <c r="W732" s="65">
        <f>IFERROR(CentralCostperPupil*SUM(TableB[[#This Row],[K-12 Enrollment]:[Pre-K
Enrollment]]),"")</f>
        <v>1474953.903869384</v>
      </c>
      <c r="X732" s="65">
        <f t="shared" si="38"/>
        <v>2685485.0718539692</v>
      </c>
      <c r="Y732" s="131">
        <f>IFERROR(TableC[[#This Row],[Total School Allocation w/ Central District Costs]]/SUM(TableB[[#This Row],[K-12 Enrollment]:[Pre-K
Enrollment]]),"")</f>
        <v>12151.516162235155</v>
      </c>
    </row>
    <row r="733" spans="1:25" s="3" customFormat="1" ht="15" x14ac:dyDescent="0.3">
      <c r="A733" s="156" t="str">
        <f>IF(ISBLANK(TableB[[#This Row],[BEDS Code]]),"",TableB[[#This Row],[BEDS Code]])</f>
        <v>310100011458</v>
      </c>
      <c r="B733" s="134" t="str">
        <f>IF(ISBLANK(TableB[[#This Row],[School Name]]),"",TableB[[#This Row],[School Name]])</f>
        <v>Forsyth Satellite Academy</v>
      </c>
      <c r="C733" s="156" t="str">
        <f>IF(ISBLANK(TableB[[#This Row],[Local School Code]]),"",TableB[[#This Row],[Local School Code]])</f>
        <v>M458</v>
      </c>
      <c r="D733" s="132">
        <v>1224160</v>
      </c>
      <c r="E733" s="132">
        <v>761912</v>
      </c>
      <c r="F733" s="65">
        <f>IFERROR(SUM(TableC[[#This Row],[Classroom Teachers]:[All Other Salaries]])*'Part-A'!$C$92,0)</f>
        <v>1209229.8835788383</v>
      </c>
      <c r="G733" s="16">
        <v>0</v>
      </c>
      <c r="H733" s="16">
        <v>329678</v>
      </c>
      <c r="I733" s="133">
        <f t="shared" si="36"/>
        <v>3524979.8835788383</v>
      </c>
      <c r="J733" s="132">
        <v>2405145.8230358595</v>
      </c>
      <c r="K733" s="132">
        <v>0</v>
      </c>
      <c r="L733" s="132">
        <v>522287.42783335602</v>
      </c>
      <c r="M733" s="132">
        <v>0</v>
      </c>
      <c r="N733" s="132">
        <v>464537.57731884171</v>
      </c>
      <c r="O733" s="132">
        <v>1202</v>
      </c>
      <c r="P733" s="132">
        <v>131807.05539078134</v>
      </c>
      <c r="Q733" s="133">
        <f t="shared" si="37"/>
        <v>3524979.8835788383</v>
      </c>
      <c r="R733" s="132">
        <v>3398615.8835788383</v>
      </c>
      <c r="S733" s="132">
        <v>126364</v>
      </c>
      <c r="T733" s="133">
        <f>SUM(TableC[[#This Row],[State &amp; Local Funding]:[Federal 
Funding]])</f>
        <v>3524979.8835788383</v>
      </c>
      <c r="U733" s="121">
        <f>IFERROR(TableC[[#This Row],[State &amp; Local Funding]]/SUM(TableB[[#This Row],[K-12 Enrollment]:[Pre-K
Enrollment]]),"")</f>
        <v>17518.638575148652</v>
      </c>
      <c r="V733" s="121">
        <f>IFERROR(TableC[[#This Row],[Federal 
Funding]]/SUM(TableB[[#This Row],[K-12 Enrollment]:[Pre-K
Enrollment]]),"")</f>
        <v>651.36082474226805</v>
      </c>
      <c r="W733" s="65">
        <f>IFERROR(CentralCostperPupil*SUM(TableB[[#This Row],[K-12 Enrollment]:[Pre-K
Enrollment]]),"")</f>
        <v>1294755.9156138485</v>
      </c>
      <c r="X733" s="65">
        <f t="shared" si="38"/>
        <v>4819735.7991926866</v>
      </c>
      <c r="Y733" s="131">
        <f>IFERROR(TableC[[#This Row],[Total School Allocation w/ Central District Costs]]/SUM(TableB[[#This Row],[K-12 Enrollment]:[Pre-K
Enrollment]]),"")</f>
        <v>24843.998964910756</v>
      </c>
    </row>
    <row r="734" spans="1:25" s="3" customFormat="1" ht="15" x14ac:dyDescent="0.3">
      <c r="A734" s="156" t="str">
        <f>IF(ISBLANK(TableB[[#This Row],[BEDS Code]]),"",TableB[[#This Row],[BEDS Code]])</f>
        <v>310200011459</v>
      </c>
      <c r="B734" s="134" t="str">
        <f>IF(ISBLANK(TableB[[#This Row],[School Name]]),"",TableB[[#This Row],[School Name]])</f>
        <v>Manhattan International High School</v>
      </c>
      <c r="C734" s="156" t="str">
        <f>IF(ISBLANK(TableB[[#This Row],[Local School Code]]),"",TableB[[#This Row],[Local School Code]])</f>
        <v>M459</v>
      </c>
      <c r="D734" s="132">
        <v>1767722</v>
      </c>
      <c r="E734" s="132">
        <v>1091080</v>
      </c>
      <c r="F734" s="65">
        <f>IFERROR(SUM(TableC[[#This Row],[Classroom Teachers]:[All Other Salaries]])*'Part-A'!$C$92,0)</f>
        <v>1740595.9147679189</v>
      </c>
      <c r="G734" s="16">
        <v>0</v>
      </c>
      <c r="H734" s="16">
        <v>376237</v>
      </c>
      <c r="I734" s="133">
        <f t="shared" si="36"/>
        <v>4975634.9147679191</v>
      </c>
      <c r="J734" s="132">
        <v>4044077.8453079453</v>
      </c>
      <c r="K734" s="132">
        <v>0</v>
      </c>
      <c r="L734" s="132">
        <v>0</v>
      </c>
      <c r="M734" s="132">
        <v>0</v>
      </c>
      <c r="N734" s="132">
        <v>508584.80972966139</v>
      </c>
      <c r="O734" s="132">
        <v>2025</v>
      </c>
      <c r="P734" s="132">
        <v>420947.25973031268</v>
      </c>
      <c r="Q734" s="133">
        <f t="shared" si="37"/>
        <v>4975634.91476792</v>
      </c>
      <c r="R734" s="132">
        <v>4737088.91476792</v>
      </c>
      <c r="S734" s="132">
        <v>238546</v>
      </c>
      <c r="T734" s="133">
        <f>SUM(TableC[[#This Row],[State &amp; Local Funding]:[Federal 
Funding]])</f>
        <v>4975634.91476792</v>
      </c>
      <c r="U734" s="121">
        <f>IFERROR(TableC[[#This Row],[State &amp; Local Funding]]/SUM(TableB[[#This Row],[K-12 Enrollment]:[Pre-K
Enrollment]]),"")</f>
        <v>14575.658199285908</v>
      </c>
      <c r="V734" s="121">
        <f>IFERROR(TableC[[#This Row],[Federal 
Funding]]/SUM(TableB[[#This Row],[K-12 Enrollment]:[Pre-K
Enrollment]]),"")</f>
        <v>733.98769230769233</v>
      </c>
      <c r="W734" s="65">
        <f>IFERROR(CentralCostperPupil*SUM(TableB[[#This Row],[K-12 Enrollment]:[Pre-K
Enrollment]]),"")</f>
        <v>2169049.858631447</v>
      </c>
      <c r="X734" s="65">
        <f t="shared" si="38"/>
        <v>7144684.773399367</v>
      </c>
      <c r="Y734" s="131">
        <f>IFERROR(TableC[[#This Row],[Total School Allocation w/ Central District Costs]]/SUM(TableB[[#This Row],[K-12 Enrollment]:[Pre-K
Enrollment]]),"")</f>
        <v>21983.645456613438</v>
      </c>
    </row>
    <row r="735" spans="1:25" s="3" customFormat="1" ht="15" x14ac:dyDescent="0.3">
      <c r="A735" s="156" t="str">
        <f>IF(ISBLANK(TableB[[#This Row],[BEDS Code]]),"",TableB[[#This Row],[BEDS Code]])</f>
        <v>310600011462</v>
      </c>
      <c r="B735" s="134" t="str">
        <f>IF(ISBLANK(TableB[[#This Row],[School Name]]),"",TableB[[#This Row],[School Name]])</f>
        <v>The College Academy</v>
      </c>
      <c r="C735" s="156" t="str">
        <f>IF(ISBLANK(TableB[[#This Row],[Local School Code]]),"",TableB[[#This Row],[Local School Code]])</f>
        <v>M462</v>
      </c>
      <c r="D735" s="132">
        <v>2633137</v>
      </c>
      <c r="E735" s="132">
        <v>1891442</v>
      </c>
      <c r="F735" s="65">
        <f>IFERROR(SUM(TableC[[#This Row],[Classroom Teachers]:[All Other Salaries]])*'Part-A'!$C$92,0)</f>
        <v>2754812.5835383898</v>
      </c>
      <c r="G735" s="16">
        <v>0</v>
      </c>
      <c r="H735" s="16">
        <v>290929</v>
      </c>
      <c r="I735" s="133">
        <f t="shared" si="36"/>
        <v>7570320.5835383898</v>
      </c>
      <c r="J735" s="132">
        <v>5706458.3352485048</v>
      </c>
      <c r="K735" s="132">
        <v>0</v>
      </c>
      <c r="L735" s="132">
        <v>679005.99416902487</v>
      </c>
      <c r="M735" s="132">
        <v>0</v>
      </c>
      <c r="N735" s="132">
        <v>907730.47524567728</v>
      </c>
      <c r="O735" s="132">
        <v>2816</v>
      </c>
      <c r="P735" s="132">
        <v>274309.77887518273</v>
      </c>
      <c r="Q735" s="133">
        <f t="shared" si="37"/>
        <v>7570320.5835383888</v>
      </c>
      <c r="R735" s="132">
        <v>7120131.5835383888</v>
      </c>
      <c r="S735" s="132">
        <v>450189</v>
      </c>
      <c r="T735" s="133">
        <f>SUM(TableC[[#This Row],[State &amp; Local Funding]:[Federal 
Funding]])</f>
        <v>7570320.5835383888</v>
      </c>
      <c r="U735" s="121">
        <f>IFERROR(TableC[[#This Row],[State &amp; Local Funding]]/SUM(TableB[[#This Row],[K-12 Enrollment]:[Pre-K
Enrollment]]),"")</f>
        <v>16293.207284984872</v>
      </c>
      <c r="V735" s="121">
        <f>IFERROR(TableC[[#This Row],[Federal 
Funding]]/SUM(TableB[[#This Row],[K-12 Enrollment]:[Pre-K
Enrollment]]),"")</f>
        <v>1030.1807780320366</v>
      </c>
      <c r="W735" s="65">
        <f>IFERROR(CentralCostperPupil*SUM(TableB[[#This Row],[K-12 Enrollment]:[Pre-K
Enrollment]]),"")</f>
        <v>2916537.8099136688</v>
      </c>
      <c r="X735" s="65">
        <f t="shared" si="38"/>
        <v>10486858.393452058</v>
      </c>
      <c r="Y735" s="131">
        <f>IFERROR(TableC[[#This Row],[Total School Allocation w/ Central District Costs]]/SUM(TableB[[#This Row],[K-12 Enrollment]:[Pre-K
Enrollment]]),"")</f>
        <v>23997.387628036744</v>
      </c>
    </row>
    <row r="736" spans="1:25" s="3" customFormat="1" ht="15" x14ac:dyDescent="0.3">
      <c r="A736" s="156" t="str">
        <f>IF(ISBLANK(TableB[[#This Row],[BEDS Code]]),"",TableB[[#This Row],[BEDS Code]])</f>
        <v>310600011463</v>
      </c>
      <c r="B736" s="134" t="str">
        <f>IF(ISBLANK(TableB[[#This Row],[School Name]]),"",TableB[[#This Row],[School Name]])</f>
        <v>High School for Media and Communications</v>
      </c>
      <c r="C736" s="156" t="str">
        <f>IF(ISBLANK(TableB[[#This Row],[Local School Code]]),"",TableB[[#This Row],[Local School Code]])</f>
        <v>M463</v>
      </c>
      <c r="D736" s="132">
        <v>2554525</v>
      </c>
      <c r="E736" s="132">
        <v>1855780</v>
      </c>
      <c r="F736" s="65">
        <f>IFERROR(SUM(TableC[[#This Row],[Classroom Teachers]:[All Other Salaries]])*'Part-A'!$C$92,0)</f>
        <v>2685236.2863467028</v>
      </c>
      <c r="G736" s="16">
        <v>0</v>
      </c>
      <c r="H736" s="16">
        <v>134715</v>
      </c>
      <c r="I736" s="133">
        <f t="shared" si="36"/>
        <v>7230256.2863467028</v>
      </c>
      <c r="J736" s="132">
        <v>5116583.7817077078</v>
      </c>
      <c r="K736" s="132">
        <v>0</v>
      </c>
      <c r="L736" s="132">
        <v>828177.42166185821</v>
      </c>
      <c r="M736" s="132">
        <v>0</v>
      </c>
      <c r="N736" s="132">
        <v>907687.03616045951</v>
      </c>
      <c r="O736" s="132">
        <v>2467</v>
      </c>
      <c r="P736" s="132">
        <v>375341.04681667744</v>
      </c>
      <c r="Q736" s="133">
        <f t="shared" si="37"/>
        <v>7230256.2863467038</v>
      </c>
      <c r="R736" s="132">
        <v>6724784.2863467038</v>
      </c>
      <c r="S736" s="132">
        <v>505472</v>
      </c>
      <c r="T736" s="133">
        <f>SUM(TableC[[#This Row],[State &amp; Local Funding]:[Federal 
Funding]])</f>
        <v>7230256.2863467038</v>
      </c>
      <c r="U736" s="121">
        <f>IFERROR(TableC[[#This Row],[State &amp; Local Funding]]/SUM(TableB[[#This Row],[K-12 Enrollment]:[Pre-K
Enrollment]]),"")</f>
        <v>17155.061954966081</v>
      </c>
      <c r="V736" s="121">
        <f>IFERROR(TableC[[#This Row],[Federal 
Funding]]/SUM(TableB[[#This Row],[K-12 Enrollment]:[Pre-K
Enrollment]]),"")</f>
        <v>1289.4693877551019</v>
      </c>
      <c r="W736" s="65">
        <f>IFERROR(CentralCostperPupil*SUM(TableB[[#This Row],[K-12 Enrollment]:[Pre-K
Enrollment]]),"")</f>
        <v>2616207.8294877759</v>
      </c>
      <c r="X736" s="65">
        <f t="shared" si="38"/>
        <v>9846464.1158344802</v>
      </c>
      <c r="Y736" s="131">
        <f>IFERROR(TableC[[#This Row],[Total School Allocation w/ Central District Costs]]/SUM(TableB[[#This Row],[K-12 Enrollment]:[Pre-K
Enrollment]]),"")</f>
        <v>25118.53090774102</v>
      </c>
    </row>
    <row r="737" spans="1:25" s="3" customFormat="1" ht="15" x14ac:dyDescent="0.3">
      <c r="A737" s="156" t="str">
        <f>IF(ISBLANK(TableB[[#This Row],[BEDS Code]]),"",TableB[[#This Row],[BEDS Code]])</f>
        <v>310600011467</v>
      </c>
      <c r="B737" s="134" t="str">
        <f>IF(ISBLANK(TableB[[#This Row],[School Name]]),"",TableB[[#This Row],[School Name]])</f>
        <v>High School for Law and Public Service</v>
      </c>
      <c r="C737" s="156" t="str">
        <f>IF(ISBLANK(TableB[[#This Row],[Local School Code]]),"",TableB[[#This Row],[Local School Code]])</f>
        <v>M467</v>
      </c>
      <c r="D737" s="132">
        <v>3170704</v>
      </c>
      <c r="E737" s="132">
        <v>2505633</v>
      </c>
      <c r="F737" s="65">
        <f>IFERROR(SUM(TableC[[#This Row],[Classroom Teachers]:[All Other Salaries]])*'Part-A'!$C$92,0)</f>
        <v>3456066.2099179951</v>
      </c>
      <c r="G737" s="16">
        <v>0</v>
      </c>
      <c r="H737" s="16">
        <v>119722</v>
      </c>
      <c r="I737" s="133">
        <f t="shared" si="36"/>
        <v>9252125.2099179961</v>
      </c>
      <c r="J737" s="132">
        <v>5703271.9822282707</v>
      </c>
      <c r="K737" s="132">
        <v>0</v>
      </c>
      <c r="L737" s="132">
        <v>1794780.7282176795</v>
      </c>
      <c r="M737" s="132">
        <v>0</v>
      </c>
      <c r="N737" s="132">
        <v>1546558.5332982803</v>
      </c>
      <c r="O737" s="132">
        <v>3302</v>
      </c>
      <c r="P737" s="132">
        <v>204211.96617376507</v>
      </c>
      <c r="Q737" s="133">
        <f t="shared" si="37"/>
        <v>9252125.2099179942</v>
      </c>
      <c r="R737" s="132">
        <v>8591641.2099179942</v>
      </c>
      <c r="S737" s="132">
        <v>660484</v>
      </c>
      <c r="T737" s="133">
        <f>SUM(TableC[[#This Row],[State &amp; Local Funding]:[Federal 
Funding]])</f>
        <v>9252125.2099179942</v>
      </c>
      <c r="U737" s="121">
        <f>IFERROR(TableC[[#This Row],[State &amp; Local Funding]]/SUM(TableB[[#This Row],[K-12 Enrollment]:[Pre-K
Enrollment]]),"")</f>
        <v>17678.274094481469</v>
      </c>
      <c r="V737" s="121">
        <f>IFERROR(TableC[[#This Row],[Federal 
Funding]]/SUM(TableB[[#This Row],[K-12 Enrollment]:[Pre-K
Enrollment]]),"")</f>
        <v>1359.0205761316872</v>
      </c>
      <c r="W737" s="65">
        <f>IFERROR(CentralCostperPupil*SUM(TableB[[#This Row],[K-12 Enrollment]:[Pre-K
Enrollment]]),"")</f>
        <v>3243563.7885996406</v>
      </c>
      <c r="X737" s="65">
        <f t="shared" si="38"/>
        <v>12495688.998517634</v>
      </c>
      <c r="Y737" s="131">
        <f>IFERROR(TableC[[#This Row],[Total School Allocation w/ Central District Costs]]/SUM(TableB[[#This Row],[K-12 Enrollment]:[Pre-K
Enrollment]]),"")</f>
        <v>25711.294235632991</v>
      </c>
    </row>
    <row r="738" spans="1:25" s="3" customFormat="1" ht="15" x14ac:dyDescent="0.3">
      <c r="A738" s="156" t="str">
        <f>IF(ISBLANK(TableB[[#This Row],[BEDS Code]]),"",TableB[[#This Row],[BEDS Code]])</f>
        <v>310600011468</v>
      </c>
      <c r="B738" s="134" t="str">
        <f>IF(ISBLANK(TableB[[#This Row],[School Name]]),"",TableB[[#This Row],[School Name]])</f>
        <v>High School for Health Careers and Sciences</v>
      </c>
      <c r="C738" s="156" t="str">
        <f>IF(ISBLANK(TableB[[#This Row],[Local School Code]]),"",TableB[[#This Row],[Local School Code]])</f>
        <v>M468</v>
      </c>
      <c r="D738" s="132">
        <v>3557978</v>
      </c>
      <c r="E738" s="132">
        <v>2031258</v>
      </c>
      <c r="F738" s="65">
        <f>IFERROR(SUM(TableC[[#This Row],[Classroom Teachers]:[All Other Salaries]])*'Part-A'!$C$92,0)</f>
        <v>3403034.3298604744</v>
      </c>
      <c r="G738" s="16">
        <v>0</v>
      </c>
      <c r="H738" s="16">
        <v>149101</v>
      </c>
      <c r="I738" s="133">
        <f t="shared" si="36"/>
        <v>9141371.3298604749</v>
      </c>
      <c r="J738" s="132">
        <v>7401115.0649703173</v>
      </c>
      <c r="K738" s="132">
        <v>0</v>
      </c>
      <c r="L738" s="132">
        <v>385077.83732549037</v>
      </c>
      <c r="M738" s="132">
        <v>0</v>
      </c>
      <c r="N738" s="132">
        <v>904433.93133415084</v>
      </c>
      <c r="O738" s="132">
        <v>2828</v>
      </c>
      <c r="P738" s="132">
        <v>447916.49623051612</v>
      </c>
      <c r="Q738" s="133">
        <f t="shared" si="37"/>
        <v>9141371.3298604749</v>
      </c>
      <c r="R738" s="132">
        <v>8664634.3298604749</v>
      </c>
      <c r="S738" s="132">
        <v>476737</v>
      </c>
      <c r="T738" s="133">
        <f>SUM(TableC[[#This Row],[State &amp; Local Funding]:[Federal 
Funding]])</f>
        <v>9141371.3298604749</v>
      </c>
      <c r="U738" s="121">
        <f>IFERROR(TableC[[#This Row],[State &amp; Local Funding]]/SUM(TableB[[#This Row],[K-12 Enrollment]:[Pre-K
Enrollment]]),"")</f>
        <v>19471.088381708931</v>
      </c>
      <c r="V738" s="121">
        <f>IFERROR(TableC[[#This Row],[Federal 
Funding]]/SUM(TableB[[#This Row],[K-12 Enrollment]:[Pre-K
Enrollment]]),"")</f>
        <v>1071.3191011235956</v>
      </c>
      <c r="W738" s="65">
        <f>IFERROR(CentralCostperPupil*SUM(TableB[[#This Row],[K-12 Enrollment]:[Pre-K
Enrollment]]),"")</f>
        <v>2969929.8064338276</v>
      </c>
      <c r="X738" s="65">
        <f t="shared" si="38"/>
        <v>12111301.136294302</v>
      </c>
      <c r="Y738" s="131">
        <f>IFERROR(TableC[[#This Row],[Total School Allocation w/ Central District Costs]]/SUM(TableB[[#This Row],[K-12 Enrollment]:[Pre-K
Enrollment]]),"")</f>
        <v>27216.407047852364</v>
      </c>
    </row>
    <row r="739" spans="1:25" s="3" customFormat="1" ht="15" x14ac:dyDescent="0.3">
      <c r="A739" s="156" t="str">
        <f>IF(ISBLANK(TableB[[#This Row],[BEDS Code]]),"",TableB[[#This Row],[BEDS Code]])</f>
        <v>(blank)</v>
      </c>
      <c r="B739" s="134" t="str">
        <f>IF(ISBLANK(TableB[[#This Row],[School Name]]),"",TableB[[#This Row],[School Name]])</f>
        <v>Washington Irving YABC</v>
      </c>
      <c r="C739" s="156" t="str">
        <f>IF(ISBLANK(TableB[[#This Row],[Local School Code]]),"",TableB[[#This Row],[Local School Code]])</f>
        <v>M473</v>
      </c>
      <c r="D739" s="132">
        <v>0</v>
      </c>
      <c r="E739" s="132">
        <v>731856</v>
      </c>
      <c r="F739" s="65">
        <f>IFERROR(SUM(TableC[[#This Row],[Classroom Teachers]:[All Other Salaries]])*'Part-A'!$C$92,0)</f>
        <v>445594.19078284892</v>
      </c>
      <c r="G739" s="16">
        <v>0</v>
      </c>
      <c r="H739" s="16">
        <v>55616</v>
      </c>
      <c r="I739" s="133">
        <f t="shared" si="36"/>
        <v>1233066.190782849</v>
      </c>
      <c r="J739" s="132">
        <v>822580.88253669743</v>
      </c>
      <c r="K739" s="132">
        <v>0</v>
      </c>
      <c r="L739" s="132">
        <v>32169.055886271432</v>
      </c>
      <c r="M739" s="132">
        <v>0</v>
      </c>
      <c r="N739" s="132">
        <v>230111.31409360492</v>
      </c>
      <c r="O739" s="132">
        <v>1339</v>
      </c>
      <c r="P739" s="132">
        <v>146865.93826627525</v>
      </c>
      <c r="Q739" s="133">
        <f t="shared" si="37"/>
        <v>1233066.190782849</v>
      </c>
      <c r="R739" s="132">
        <v>1233066.190782849</v>
      </c>
      <c r="S739" s="132">
        <v>0</v>
      </c>
      <c r="T739" s="133">
        <f>SUM(TableC[[#This Row],[State &amp; Local Funding]:[Federal 
Funding]])</f>
        <v>1233066.190782849</v>
      </c>
      <c r="U739" s="121">
        <f>IFERROR(TableC[[#This Row],[State &amp; Local Funding]]/SUM(TableB[[#This Row],[K-12 Enrollment]:[Pre-K
Enrollment]]),"")</f>
        <v>5529.4448017168115</v>
      </c>
      <c r="V739" s="121">
        <f>IFERROR(TableC[[#This Row],[Federal 
Funding]]/SUM(TableB[[#This Row],[K-12 Enrollment]:[Pre-K
Enrollment]]),"")</f>
        <v>0</v>
      </c>
      <c r="W739" s="65">
        <f>IFERROR(CentralCostperPupil*SUM(TableB[[#This Row],[K-12 Enrollment]:[Pre-K
Enrollment]]),"")</f>
        <v>1488301.9029994237</v>
      </c>
      <c r="X739" s="65">
        <f t="shared" si="38"/>
        <v>2721368.0937822727</v>
      </c>
      <c r="Y739" s="131">
        <f>IFERROR(TableC[[#This Row],[Total School Allocation w/ Central District Costs]]/SUM(TableB[[#This Row],[K-12 Enrollment]:[Pre-K
Enrollment]]),"")</f>
        <v>12203.444366736649</v>
      </c>
    </row>
    <row r="740" spans="1:25" s="3" customFormat="1" ht="15" x14ac:dyDescent="0.3">
      <c r="A740" s="156" t="str">
        <f>IF(ISBLANK(TableB[[#This Row],[BEDS Code]]),"",TableB[[#This Row],[BEDS Code]])</f>
        <v>310200011475</v>
      </c>
      <c r="B740" s="134" t="str">
        <f>IF(ISBLANK(TableB[[#This Row],[School Name]]),"",TableB[[#This Row],[School Name]])</f>
        <v>Stuyvesant High School</v>
      </c>
      <c r="C740" s="156" t="str">
        <f>IF(ISBLANK(TableB[[#This Row],[Local School Code]]),"",TableB[[#This Row],[Local School Code]])</f>
        <v>M475</v>
      </c>
      <c r="D740" s="132">
        <v>15292301</v>
      </c>
      <c r="E740" s="132">
        <v>5578851</v>
      </c>
      <c r="F740" s="65">
        <f>IFERROR(SUM(TableC[[#This Row],[Classroom Teachers]:[All Other Salaries]])*'Part-A'!$C$92,0)</f>
        <v>12707505.419298111</v>
      </c>
      <c r="G740" s="16">
        <v>0</v>
      </c>
      <c r="H740" s="16">
        <v>649548</v>
      </c>
      <c r="I740" s="133">
        <f t="shared" si="36"/>
        <v>34228205.419298112</v>
      </c>
      <c r="J740" s="132">
        <v>29247930.88288505</v>
      </c>
      <c r="K740" s="132">
        <v>0</v>
      </c>
      <c r="L740" s="132">
        <v>232772.3602769454</v>
      </c>
      <c r="M740" s="132">
        <v>0</v>
      </c>
      <c r="N740" s="132">
        <v>2415756.9311007867</v>
      </c>
      <c r="O740" s="132">
        <v>20802</v>
      </c>
      <c r="P740" s="132">
        <v>2310943.2450353298</v>
      </c>
      <c r="Q740" s="133">
        <f t="shared" si="37"/>
        <v>34228205.419298112</v>
      </c>
      <c r="R740" s="132">
        <v>34176504.419298112</v>
      </c>
      <c r="S740" s="132">
        <v>51701</v>
      </c>
      <c r="T740" s="133">
        <f>SUM(TableC[[#This Row],[State &amp; Local Funding]:[Federal 
Funding]])</f>
        <v>34228205.419298112</v>
      </c>
      <c r="U740" s="121">
        <f>IFERROR(TableC[[#This Row],[State &amp; Local Funding]]/SUM(TableB[[#This Row],[K-12 Enrollment]:[Pre-K
Enrollment]]),"")</f>
        <v>10362.796973710769</v>
      </c>
      <c r="V740" s="121">
        <f>IFERROR(TableC[[#This Row],[Federal 
Funding]]/SUM(TableB[[#This Row],[K-12 Enrollment]:[Pre-K
Enrollment]]),"")</f>
        <v>15.676470588235293</v>
      </c>
      <c r="W740" s="65">
        <f>IFERROR(CentralCostperPupil*SUM(TableB[[#This Row],[K-12 Enrollment]:[Pre-K
Enrollment]]),"")</f>
        <v>22010850.565435424</v>
      </c>
      <c r="X740" s="65">
        <f t="shared" si="38"/>
        <v>56239055.984733537</v>
      </c>
      <c r="Y740" s="131">
        <f>IFERROR(TableC[[#This Row],[Total School Allocation w/ Central District Costs]]/SUM(TableB[[#This Row],[K-12 Enrollment]:[Pre-K
Enrollment]]),"")</f>
        <v>17052.473009318841</v>
      </c>
    </row>
    <row r="741" spans="1:25" s="3" customFormat="1" ht="15" x14ac:dyDescent="0.3">
      <c r="A741" s="156" t="str">
        <f>IF(ISBLANK(TableB[[#This Row],[BEDS Code]]),"",TableB[[#This Row],[BEDS Code]])</f>
        <v>310300011479</v>
      </c>
      <c r="B741" s="134" t="str">
        <f>IF(ISBLANK(TableB[[#This Row],[School Name]]),"",TableB[[#This Row],[School Name]])</f>
        <v>Beacon High School</v>
      </c>
      <c r="C741" s="156" t="str">
        <f>IF(ISBLANK(TableB[[#This Row],[Local School Code]]),"",TableB[[#This Row],[Local School Code]])</f>
        <v>M479</v>
      </c>
      <c r="D741" s="132">
        <v>6397304</v>
      </c>
      <c r="E741" s="132">
        <v>1817250</v>
      </c>
      <c r="F741" s="65">
        <f>IFERROR(SUM(TableC[[#This Row],[Classroom Teachers]:[All Other Salaries]])*'Part-A'!$C$92,0)</f>
        <v>5001472.3419252075</v>
      </c>
      <c r="G741" s="16">
        <v>0</v>
      </c>
      <c r="H741" s="16">
        <v>151526</v>
      </c>
      <c r="I741" s="133">
        <f t="shared" si="36"/>
        <v>13367552.341925208</v>
      </c>
      <c r="J741" s="132">
        <v>10781260.283422556</v>
      </c>
      <c r="K741" s="132">
        <v>0</v>
      </c>
      <c r="L741" s="132">
        <v>1164983.1733253486</v>
      </c>
      <c r="M741" s="132">
        <v>0</v>
      </c>
      <c r="N741" s="132">
        <v>755119.3157455998</v>
      </c>
      <c r="O741" s="132">
        <v>8591</v>
      </c>
      <c r="P741" s="132">
        <v>657598.56943170424</v>
      </c>
      <c r="Q741" s="133">
        <f t="shared" si="37"/>
        <v>13367552.341925208</v>
      </c>
      <c r="R741" s="132">
        <v>13310159.341925208</v>
      </c>
      <c r="S741" s="132">
        <v>57393</v>
      </c>
      <c r="T741" s="133">
        <f>SUM(TableC[[#This Row],[State &amp; Local Funding]:[Federal 
Funding]])</f>
        <v>13367552.341925208</v>
      </c>
      <c r="U741" s="121">
        <f>IFERROR(TableC[[#This Row],[State &amp; Local Funding]]/SUM(TableB[[#This Row],[K-12 Enrollment]:[Pre-K
Enrollment]]),"")</f>
        <v>9353.5905424632529</v>
      </c>
      <c r="V741" s="121">
        <f>IFERROR(TableC[[#This Row],[Federal 
Funding]]/SUM(TableB[[#This Row],[K-12 Enrollment]:[Pre-K
Enrollment]]),"")</f>
        <v>40.332396345748421</v>
      </c>
      <c r="W741" s="65">
        <f>IFERROR(CentralCostperPupil*SUM(TableB[[#This Row],[K-12 Enrollment]:[Pre-K
Enrollment]]),"")</f>
        <v>9497101.3810232282</v>
      </c>
      <c r="X741" s="65">
        <f t="shared" si="38"/>
        <v>22864653.722948436</v>
      </c>
      <c r="Y741" s="131">
        <f>IFERROR(TableC[[#This Row],[Total School Allocation w/ Central District Costs]]/SUM(TableB[[#This Row],[K-12 Enrollment]:[Pre-K
Enrollment]]),"")</f>
        <v>16067.922503828837</v>
      </c>
    </row>
    <row r="742" spans="1:25" s="3" customFormat="1" ht="15" x14ac:dyDescent="0.3">
      <c r="A742" s="156" t="str">
        <f>IF(ISBLANK(TableB[[#This Row],[BEDS Code]]),"",TableB[[#This Row],[BEDS Code]])</f>
        <v>310300011485</v>
      </c>
      <c r="B742" s="134" t="str">
        <f>IF(ISBLANK(TableB[[#This Row],[School Name]]),"",TableB[[#This Row],[School Name]])</f>
        <v>Fiorello H. LaGuardia High School of Music &amp; Art and Performing Arts</v>
      </c>
      <c r="C742" s="156" t="str">
        <f>IF(ISBLANK(TableB[[#This Row],[Local School Code]]),"",TableB[[#This Row],[Local School Code]])</f>
        <v>M485</v>
      </c>
      <c r="D742" s="132">
        <v>13822463</v>
      </c>
      <c r="E742" s="132">
        <v>4458197</v>
      </c>
      <c r="F742" s="65">
        <f>IFERROR(SUM(TableC[[#This Row],[Classroom Teachers]:[All Other Salaries]])*'Part-A'!$C$92,0)</f>
        <v>11130271.391744271</v>
      </c>
      <c r="G742" s="16">
        <v>0</v>
      </c>
      <c r="H742" s="16">
        <v>831312</v>
      </c>
      <c r="I742" s="133">
        <f t="shared" si="36"/>
        <v>30242243.391744271</v>
      </c>
      <c r="J742" s="132">
        <v>26271421.120580193</v>
      </c>
      <c r="K742" s="132">
        <v>0</v>
      </c>
      <c r="L742" s="132">
        <v>242713.47537178267</v>
      </c>
      <c r="M742" s="132">
        <v>0</v>
      </c>
      <c r="N742" s="132">
        <v>2305592.1932785036</v>
      </c>
      <c r="O742" s="132">
        <v>17481</v>
      </c>
      <c r="P742" s="132">
        <v>1405035.6025137908</v>
      </c>
      <c r="Q742" s="133">
        <f t="shared" si="37"/>
        <v>30242243.391744267</v>
      </c>
      <c r="R742" s="132">
        <v>30141351.391744267</v>
      </c>
      <c r="S742" s="132">
        <v>100892</v>
      </c>
      <c r="T742" s="133">
        <f>SUM(TableC[[#This Row],[State &amp; Local Funding]:[Federal 
Funding]])</f>
        <v>30242243.391744267</v>
      </c>
      <c r="U742" s="121">
        <f>IFERROR(TableC[[#This Row],[State &amp; Local Funding]]/SUM(TableB[[#This Row],[K-12 Enrollment]:[Pre-K
Enrollment]]),"")</f>
        <v>10734.099498484426</v>
      </c>
      <c r="V742" s="121">
        <f>IFERROR(TableC[[#This Row],[Federal 
Funding]]/SUM(TableB[[#This Row],[K-12 Enrollment]:[Pre-K
Enrollment]]),"")</f>
        <v>35.93019943019943</v>
      </c>
      <c r="W742" s="65">
        <f>IFERROR(CentralCostperPupil*SUM(TableB[[#This Row],[K-12 Enrollment]:[Pre-K
Enrollment]]),"")</f>
        <v>18740590.778575704</v>
      </c>
      <c r="X742" s="65">
        <f t="shared" si="38"/>
        <v>48982834.170319974</v>
      </c>
      <c r="Y742" s="131">
        <f>IFERROR(TableC[[#This Row],[Total School Allocation w/ Central District Costs]]/SUM(TableB[[#This Row],[K-12 Enrollment]:[Pre-K
Enrollment]]),"")</f>
        <v>17444.029262934462</v>
      </c>
    </row>
    <row r="743" spans="1:25" s="3" customFormat="1" ht="15" x14ac:dyDescent="0.3">
      <c r="A743" s="156" t="str">
        <f>IF(ISBLANK(TableB[[#This Row],[BEDS Code]]),"",TableB[[#This Row],[BEDS Code]])</f>
        <v>310200011489</v>
      </c>
      <c r="B743" s="134" t="str">
        <f>IF(ISBLANK(TableB[[#This Row],[School Name]]),"",TableB[[#This Row],[School Name]])</f>
        <v>High School of Economics and Finance</v>
      </c>
      <c r="C743" s="156" t="str">
        <f>IF(ISBLANK(TableB[[#This Row],[Local School Code]]),"",TableB[[#This Row],[Local School Code]])</f>
        <v>M489</v>
      </c>
      <c r="D743" s="132">
        <v>3698979</v>
      </c>
      <c r="E743" s="132">
        <v>2322290</v>
      </c>
      <c r="F743" s="65">
        <f>IFERROR(SUM(TableC[[#This Row],[Classroom Teachers]:[All Other Salaries]])*'Part-A'!$C$92,0)</f>
        <v>3666079.7855600743</v>
      </c>
      <c r="G743" s="16">
        <v>0</v>
      </c>
      <c r="H743" s="16">
        <v>200493</v>
      </c>
      <c r="I743" s="133">
        <f t="shared" si="36"/>
        <v>9887841.7855600752</v>
      </c>
      <c r="J743" s="132">
        <v>6657749.5127144996</v>
      </c>
      <c r="K743" s="132">
        <v>0</v>
      </c>
      <c r="L743" s="132">
        <v>1635254.7098929361</v>
      </c>
      <c r="M743" s="132">
        <v>0</v>
      </c>
      <c r="N743" s="132">
        <v>1158986.9707102883</v>
      </c>
      <c r="O743" s="132">
        <v>4523</v>
      </c>
      <c r="P743" s="132">
        <v>431327.59224235185</v>
      </c>
      <c r="Q743" s="133">
        <f t="shared" si="37"/>
        <v>9887841.7855600771</v>
      </c>
      <c r="R743" s="132">
        <v>9298450.7855600771</v>
      </c>
      <c r="S743" s="132">
        <v>589391</v>
      </c>
      <c r="T743" s="133">
        <f>SUM(TableC[[#This Row],[State &amp; Local Funding]:[Federal 
Funding]])</f>
        <v>9887841.7855600771</v>
      </c>
      <c r="U743" s="121">
        <f>IFERROR(TableC[[#This Row],[State &amp; Local Funding]]/SUM(TableB[[#This Row],[K-12 Enrollment]:[Pre-K
Enrollment]]),"")</f>
        <v>12932.476753212903</v>
      </c>
      <c r="V743" s="121">
        <f>IFERROR(TableC[[#This Row],[Federal 
Funding]]/SUM(TableB[[#This Row],[K-12 Enrollment]:[Pre-K
Enrollment]]),"")</f>
        <v>819.73713490959665</v>
      </c>
      <c r="W743" s="65">
        <f>IFERROR(CentralCostperPupil*SUM(TableB[[#This Row],[K-12 Enrollment]:[Pre-K
Enrollment]]),"")</f>
        <v>4798605.6872492628</v>
      </c>
      <c r="X743" s="65">
        <f t="shared" si="38"/>
        <v>14686447.472809341</v>
      </c>
      <c r="Y743" s="131">
        <f>IFERROR(TableC[[#This Row],[Total School Allocation w/ Central District Costs]]/SUM(TableB[[#This Row],[K-12 Enrollment]:[Pre-K
Enrollment]]),"")</f>
        <v>20426.213453142336</v>
      </c>
    </row>
    <row r="744" spans="1:25" s="3" customFormat="1" ht="15" x14ac:dyDescent="0.3">
      <c r="A744" s="156" t="str">
        <f>IF(ISBLANK(TableB[[#This Row],[BEDS Code]]),"",TableB[[#This Row],[BEDS Code]])</f>
        <v>310300011492</v>
      </c>
      <c r="B744" s="134" t="str">
        <f>IF(ISBLANK(TableB[[#This Row],[School Name]]),"",TableB[[#This Row],[School Name]])</f>
        <v>High School for Law, Advocacy and Community Justice</v>
      </c>
      <c r="C744" s="156" t="str">
        <f>IF(ISBLANK(TableB[[#This Row],[Local School Code]]),"",TableB[[#This Row],[Local School Code]])</f>
        <v>M492</v>
      </c>
      <c r="D744" s="132">
        <v>2974151</v>
      </c>
      <c r="E744" s="132">
        <v>1359301</v>
      </c>
      <c r="F744" s="65">
        <f>IFERROR(SUM(TableC[[#This Row],[Classroom Teachers]:[All Other Salaries]])*'Part-A'!$C$92,0)</f>
        <v>2638443.9524118379</v>
      </c>
      <c r="G744" s="16">
        <v>0</v>
      </c>
      <c r="H744" s="16">
        <v>298316</v>
      </c>
      <c r="I744" s="133">
        <f t="shared" si="36"/>
        <v>7270211.9524118379</v>
      </c>
      <c r="J744" s="132">
        <v>4767591.2622547299</v>
      </c>
      <c r="K744" s="132">
        <v>0</v>
      </c>
      <c r="L744" s="132">
        <v>1548468.244192854</v>
      </c>
      <c r="M744" s="132">
        <v>0</v>
      </c>
      <c r="N744" s="132">
        <v>701195.32244026545</v>
      </c>
      <c r="O744" s="132">
        <v>2822</v>
      </c>
      <c r="P744" s="132">
        <v>250135.12352398923</v>
      </c>
      <c r="Q744" s="133">
        <f t="shared" si="37"/>
        <v>7270211.9524118379</v>
      </c>
      <c r="R744" s="132">
        <v>6934447.9524118379</v>
      </c>
      <c r="S744" s="132">
        <v>335764</v>
      </c>
      <c r="T744" s="133">
        <f>SUM(TableC[[#This Row],[State &amp; Local Funding]:[Federal 
Funding]])</f>
        <v>7270211.9524118379</v>
      </c>
      <c r="U744" s="121">
        <f>IFERROR(TableC[[#This Row],[State &amp; Local Funding]]/SUM(TableB[[#This Row],[K-12 Enrollment]:[Pre-K
Enrollment]]),"")</f>
        <v>16051.96285280518</v>
      </c>
      <c r="V744" s="121">
        <f>IFERROR(TableC[[#This Row],[Federal 
Funding]]/SUM(TableB[[#This Row],[K-12 Enrollment]:[Pre-K
Enrollment]]),"")</f>
        <v>777.23148148148152</v>
      </c>
      <c r="W744" s="65">
        <f>IFERROR(CentralCostperPupil*SUM(TableB[[#This Row],[K-12 Enrollment]:[Pre-K
Enrollment]]),"")</f>
        <v>2883167.8120885696</v>
      </c>
      <c r="X744" s="65">
        <f t="shared" si="38"/>
        <v>10153379.764500408</v>
      </c>
      <c r="Y744" s="131">
        <f>IFERROR(TableC[[#This Row],[Total School Allocation w/ Central District Costs]]/SUM(TableB[[#This Row],[K-12 Enrollment]:[Pre-K
Enrollment]]),"")</f>
        <v>23503.193899306498</v>
      </c>
    </row>
    <row r="745" spans="1:25" s="3" customFormat="1" ht="15" x14ac:dyDescent="0.3">
      <c r="A745" s="156" t="str">
        <f>IF(ISBLANK(TableB[[#This Row],[BEDS Code]]),"",TableB[[#This Row],[BEDS Code]])</f>
        <v>310300011494</v>
      </c>
      <c r="B745" s="134" t="str">
        <f>IF(ISBLANK(TableB[[#This Row],[School Name]]),"",TableB[[#This Row],[School Name]])</f>
        <v>High School of Arts and Technology</v>
      </c>
      <c r="C745" s="156" t="str">
        <f>IF(ISBLANK(TableB[[#This Row],[Local School Code]]),"",TableB[[#This Row],[Local School Code]])</f>
        <v>M494</v>
      </c>
      <c r="D745" s="132">
        <v>3094920</v>
      </c>
      <c r="E745" s="132">
        <v>1776896</v>
      </c>
      <c r="F745" s="65">
        <f>IFERROR(SUM(TableC[[#This Row],[Classroom Teachers]:[All Other Salaries]])*'Part-A'!$C$92,0)</f>
        <v>2966229.5699740602</v>
      </c>
      <c r="G745" s="16">
        <v>0</v>
      </c>
      <c r="H745" s="16">
        <v>253989</v>
      </c>
      <c r="I745" s="133">
        <f t="shared" si="36"/>
        <v>8092034.5699740602</v>
      </c>
      <c r="J745" s="132">
        <v>5369972.1156525873</v>
      </c>
      <c r="K745" s="132">
        <v>0</v>
      </c>
      <c r="L745" s="132">
        <v>1759057.7116185911</v>
      </c>
      <c r="M745" s="132">
        <v>0</v>
      </c>
      <c r="N745" s="132">
        <v>627939.32735801511</v>
      </c>
      <c r="O745" s="132">
        <v>2972</v>
      </c>
      <c r="P745" s="132">
        <v>332093.4153448664</v>
      </c>
      <c r="Q745" s="133">
        <f t="shared" si="37"/>
        <v>8092034.5699740592</v>
      </c>
      <c r="R745" s="132">
        <v>7402546.5699740592</v>
      </c>
      <c r="S745" s="132">
        <v>689488</v>
      </c>
      <c r="T745" s="133">
        <f>SUM(TableC[[#This Row],[State &amp; Local Funding]:[Federal 
Funding]])</f>
        <v>8092034.5699740592</v>
      </c>
      <c r="U745" s="121">
        <f>IFERROR(TableC[[#This Row],[State &amp; Local Funding]]/SUM(TableB[[#This Row],[K-12 Enrollment]:[Pre-K
Enrollment]]),"")</f>
        <v>16162.765436624584</v>
      </c>
      <c r="V745" s="121">
        <f>IFERROR(TableC[[#This Row],[Federal 
Funding]]/SUM(TableB[[#This Row],[K-12 Enrollment]:[Pre-K
Enrollment]]),"")</f>
        <v>1505.4323144104803</v>
      </c>
      <c r="W745" s="65">
        <f>IFERROR(CentralCostperPupil*SUM(TableB[[#This Row],[K-12 Enrollment]:[Pre-K
Enrollment]]),"")</f>
        <v>3056691.8007790856</v>
      </c>
      <c r="X745" s="65">
        <f t="shared" si="38"/>
        <v>11148726.370753145</v>
      </c>
      <c r="Y745" s="131">
        <f>IFERROR(TableC[[#This Row],[Total School Allocation w/ Central District Costs]]/SUM(TableB[[#This Row],[K-12 Enrollment]:[Pre-K
Enrollment]]),"")</f>
        <v>24342.197316054902</v>
      </c>
    </row>
    <row r="746" spans="1:25" s="3" customFormat="1" ht="15" x14ac:dyDescent="0.3">
      <c r="A746" s="156" t="str">
        <f>IF(ISBLANK(TableB[[#This Row],[BEDS Code]]),"",TableB[[#This Row],[BEDS Code]])</f>
        <v>310400011495</v>
      </c>
      <c r="B746" s="134" t="str">
        <f>IF(ISBLANK(TableB[[#This Row],[School Name]]),"",TableB[[#This Row],[School Name]])</f>
        <v>Park East High School</v>
      </c>
      <c r="C746" s="156" t="str">
        <f>IF(ISBLANK(TableB[[#This Row],[Local School Code]]),"",TableB[[#This Row],[Local School Code]])</f>
        <v>M495</v>
      </c>
      <c r="D746" s="132">
        <v>2709652</v>
      </c>
      <c r="E746" s="132">
        <v>1034480</v>
      </c>
      <c r="F746" s="65">
        <f>IFERROR(SUM(TableC[[#This Row],[Classroom Teachers]:[All Other Salaries]])*'Part-A'!$C$92,0)</f>
        <v>2279633.5190586257</v>
      </c>
      <c r="G746" s="16">
        <v>0</v>
      </c>
      <c r="H746" s="16">
        <v>71306</v>
      </c>
      <c r="I746" s="133">
        <f t="shared" si="36"/>
        <v>6095071.5190586261</v>
      </c>
      <c r="J746" s="132">
        <v>4768128.9878689535</v>
      </c>
      <c r="K746" s="132">
        <v>0</v>
      </c>
      <c r="L746" s="132">
        <v>355574.65418758366</v>
      </c>
      <c r="M746" s="132">
        <v>0</v>
      </c>
      <c r="N746" s="132">
        <v>708290.37302583479</v>
      </c>
      <c r="O746" s="132">
        <v>2517</v>
      </c>
      <c r="P746" s="132">
        <v>260560.50397625423</v>
      </c>
      <c r="Q746" s="133">
        <f t="shared" si="37"/>
        <v>6095071.5190586252</v>
      </c>
      <c r="R746" s="132">
        <v>5836789.5190586252</v>
      </c>
      <c r="S746" s="132">
        <v>258282</v>
      </c>
      <c r="T746" s="133">
        <f>SUM(TableC[[#This Row],[State &amp; Local Funding]:[Federal 
Funding]])</f>
        <v>6095071.5190586252</v>
      </c>
      <c r="U746" s="121">
        <f>IFERROR(TableC[[#This Row],[State &amp; Local Funding]]/SUM(TableB[[#This Row],[K-12 Enrollment]:[Pre-K
Enrollment]]),"")</f>
        <v>14555.584835557669</v>
      </c>
      <c r="V746" s="121">
        <f>IFERROR(TableC[[#This Row],[Federal 
Funding]]/SUM(TableB[[#This Row],[K-12 Enrollment]:[Pre-K
Enrollment]]),"")</f>
        <v>644.09476309226932</v>
      </c>
      <c r="W746" s="65">
        <f>IFERROR(CentralCostperPupil*SUM(TableB[[#This Row],[K-12 Enrollment]:[Pre-K
Enrollment]]),"")</f>
        <v>2676273.8255729545</v>
      </c>
      <c r="X746" s="65">
        <f t="shared" si="38"/>
        <v>8771345.3446315788</v>
      </c>
      <c r="Y746" s="131">
        <f>IFERROR(TableC[[#This Row],[Total School Allocation w/ Central District Costs]]/SUM(TableB[[#This Row],[K-12 Enrollment]:[Pre-K
Enrollment]]),"")</f>
        <v>21873.679163669771</v>
      </c>
    </row>
    <row r="747" spans="1:25" s="3" customFormat="1" ht="15" x14ac:dyDescent="0.3">
      <c r="A747" s="156" t="str">
        <f>IF(ISBLANK(TableB[[#This Row],[BEDS Code]]),"",TableB[[#This Row],[BEDS Code]])</f>
        <v>310400010497</v>
      </c>
      <c r="B747" s="134" t="str">
        <f>IF(ISBLANK(TableB[[#This Row],[School Name]]),"",TableB[[#This Row],[School Name]])</f>
        <v>Central Park East I</v>
      </c>
      <c r="C747" s="156" t="str">
        <f>IF(ISBLANK(TableB[[#This Row],[Local School Code]]),"",TableB[[#This Row],[Local School Code]])</f>
        <v>M497</v>
      </c>
      <c r="D747" s="132">
        <v>1479952</v>
      </c>
      <c r="E747" s="132">
        <v>780879</v>
      </c>
      <c r="F747" s="65">
        <f>IFERROR(SUM(TableC[[#This Row],[Classroom Teachers]:[All Other Salaries]])*'Part-A'!$C$92,0)</f>
        <v>1376518.2767399312</v>
      </c>
      <c r="G747" s="16">
        <v>0</v>
      </c>
      <c r="H747" s="16">
        <v>32461</v>
      </c>
      <c r="I747" s="133">
        <f t="shared" si="36"/>
        <v>3669810.2767399312</v>
      </c>
      <c r="J747" s="132">
        <v>1806608.1731225557</v>
      </c>
      <c r="K747" s="132">
        <v>433683.74562112545</v>
      </c>
      <c r="L747" s="132">
        <v>1161131.2698180396</v>
      </c>
      <c r="M747" s="132">
        <v>14954.611917969842</v>
      </c>
      <c r="N747" s="132">
        <v>244940.13070294543</v>
      </c>
      <c r="O747" s="132">
        <v>1053</v>
      </c>
      <c r="P747" s="132">
        <v>7439.345557295278</v>
      </c>
      <c r="Q747" s="133">
        <f t="shared" si="37"/>
        <v>3669810.2767399312</v>
      </c>
      <c r="R747" s="132">
        <v>3555408.2767399312</v>
      </c>
      <c r="S747" s="132">
        <v>114402</v>
      </c>
      <c r="T747" s="133">
        <f>SUM(TableC[[#This Row],[State &amp; Local Funding]:[Federal 
Funding]])</f>
        <v>3669810.2767399312</v>
      </c>
      <c r="U747" s="121">
        <f>IFERROR(TableC[[#This Row],[State &amp; Local Funding]]/SUM(TableB[[#This Row],[K-12 Enrollment]:[Pre-K
Enrollment]]),"")</f>
        <v>18712.675140736479</v>
      </c>
      <c r="V747" s="121">
        <f>IFERROR(TableC[[#This Row],[Federal 
Funding]]/SUM(TableB[[#This Row],[K-12 Enrollment]:[Pre-K
Enrollment]]),"")</f>
        <v>602.11578947368423</v>
      </c>
      <c r="W747" s="65">
        <f>IFERROR(CentralCostperPupil*SUM(TableB[[#This Row],[K-12 Enrollment]:[Pre-K
Enrollment]]),"")</f>
        <v>1268059.9173537691</v>
      </c>
      <c r="X747" s="65">
        <f t="shared" si="38"/>
        <v>4937870.1940937005</v>
      </c>
      <c r="Y747" s="131">
        <f>IFERROR(TableC[[#This Row],[Total School Allocation w/ Central District Costs]]/SUM(TableB[[#This Row],[K-12 Enrollment]:[Pre-K
Enrollment]]),"")</f>
        <v>25988.790495230001</v>
      </c>
    </row>
    <row r="748" spans="1:25" s="3" customFormat="1" ht="15" x14ac:dyDescent="0.3">
      <c r="A748" s="156" t="str">
        <f>IF(ISBLANK(TableB[[#This Row],[BEDS Code]]),"",TableB[[#This Row],[BEDS Code]])</f>
        <v>310500011499</v>
      </c>
      <c r="B748" s="134" t="str">
        <f>IF(ISBLANK(TableB[[#This Row],[School Name]]),"",TableB[[#This Row],[School Name]])</f>
        <v>Frederick Douglass Academy</v>
      </c>
      <c r="C748" s="156" t="str">
        <f>IF(ISBLANK(TableB[[#This Row],[Local School Code]]),"",TableB[[#This Row],[Local School Code]])</f>
        <v>M499</v>
      </c>
      <c r="D748" s="132">
        <v>7915049</v>
      </c>
      <c r="E748" s="132">
        <v>2714639</v>
      </c>
      <c r="F748" s="65">
        <f>IFERROR(SUM(TableC[[#This Row],[Classroom Teachers]:[All Other Salaries]])*'Part-A'!$C$92,0)</f>
        <v>6471938.772974683</v>
      </c>
      <c r="G748" s="16">
        <v>0</v>
      </c>
      <c r="H748" s="16">
        <v>66579</v>
      </c>
      <c r="I748" s="133">
        <f t="shared" si="36"/>
        <v>17168205.772974685</v>
      </c>
      <c r="J748" s="132">
        <v>12393813.353876421</v>
      </c>
      <c r="K748" s="132">
        <v>0</v>
      </c>
      <c r="L748" s="132">
        <v>2846247.9187389445</v>
      </c>
      <c r="M748" s="132">
        <v>0</v>
      </c>
      <c r="N748" s="132">
        <v>1164685.5351488565</v>
      </c>
      <c r="O748" s="132">
        <v>8367</v>
      </c>
      <c r="P748" s="132">
        <v>755091.96521046269</v>
      </c>
      <c r="Q748" s="133">
        <f t="shared" si="37"/>
        <v>17168205.772974685</v>
      </c>
      <c r="R748" s="132">
        <v>16286775.772974685</v>
      </c>
      <c r="S748" s="132">
        <v>881430</v>
      </c>
      <c r="T748" s="133">
        <f>SUM(TableC[[#This Row],[State &amp; Local Funding]:[Federal 
Funding]])</f>
        <v>17168205.772974685</v>
      </c>
      <c r="U748" s="121">
        <f>IFERROR(TableC[[#This Row],[State &amp; Local Funding]]/SUM(TableB[[#This Row],[K-12 Enrollment]:[Pre-K
Enrollment]]),"")</f>
        <v>12073.221477371893</v>
      </c>
      <c r="V748" s="121">
        <f>IFERROR(TableC[[#This Row],[Federal 
Funding]]/SUM(TableB[[#This Row],[K-12 Enrollment]:[Pre-K
Enrollment]]),"")</f>
        <v>653.39510748702742</v>
      </c>
      <c r="W748" s="65">
        <f>IFERROR(CentralCostperPupil*SUM(TableB[[#This Row],[K-12 Enrollment]:[Pre-K
Enrollment]]),"")</f>
        <v>9003225.413211761</v>
      </c>
      <c r="X748" s="65">
        <f t="shared" si="38"/>
        <v>26171431.186186448</v>
      </c>
      <c r="Y748" s="131">
        <f>IFERROR(TableC[[#This Row],[Total School Allocation w/ Central District Costs]]/SUM(TableB[[#This Row],[K-12 Enrollment]:[Pre-K
Enrollment]]),"")</f>
        <v>19400.616149878759</v>
      </c>
    </row>
    <row r="749" spans="1:25" s="3" customFormat="1" ht="15" x14ac:dyDescent="0.3">
      <c r="A749" s="156" t="str">
        <f>IF(ISBLANK(TableB[[#This Row],[BEDS Code]]),"",TableB[[#This Row],[BEDS Code]])</f>
        <v>310200011500</v>
      </c>
      <c r="B749" s="134" t="str">
        <f>IF(ISBLANK(TableB[[#This Row],[School Name]]),"",TableB[[#This Row],[School Name]])</f>
        <v>Unity Center for Urban Technologies</v>
      </c>
      <c r="C749" s="156" t="str">
        <f>IF(ISBLANK(TableB[[#This Row],[Local School Code]]),"",TableB[[#This Row],[Local School Code]])</f>
        <v>M500</v>
      </c>
      <c r="D749" s="132">
        <v>1071645</v>
      </c>
      <c r="E749" s="132">
        <v>1329261</v>
      </c>
      <c r="F749" s="65">
        <f>IFERROR(SUM(TableC[[#This Row],[Classroom Teachers]:[All Other Salaries]])*'Part-A'!$C$92,0)</f>
        <v>1461803.6419947185</v>
      </c>
      <c r="G749" s="16">
        <v>0</v>
      </c>
      <c r="H749" s="16">
        <v>247065</v>
      </c>
      <c r="I749" s="133">
        <f t="shared" si="36"/>
        <v>4109774.6419947185</v>
      </c>
      <c r="J749" s="132">
        <v>2722692.1814133357</v>
      </c>
      <c r="K749" s="132">
        <v>0</v>
      </c>
      <c r="L749" s="132">
        <v>381893.91326452862</v>
      </c>
      <c r="M749" s="132">
        <v>0</v>
      </c>
      <c r="N749" s="132">
        <v>727969.88748449297</v>
      </c>
      <c r="O749" s="132">
        <v>1477</v>
      </c>
      <c r="P749" s="132">
        <v>275741.6598323611</v>
      </c>
      <c r="Q749" s="133">
        <f t="shared" si="37"/>
        <v>4109774.6419947185</v>
      </c>
      <c r="R749" s="132">
        <v>3806462.6419947185</v>
      </c>
      <c r="S749" s="132">
        <v>303312</v>
      </c>
      <c r="T749" s="133">
        <f>SUM(TableC[[#This Row],[State &amp; Local Funding]:[Federal 
Funding]])</f>
        <v>4109774.6419947185</v>
      </c>
      <c r="U749" s="121">
        <f>IFERROR(TableC[[#This Row],[State &amp; Local Funding]]/SUM(TableB[[#This Row],[K-12 Enrollment]:[Pre-K
Enrollment]]),"")</f>
        <v>15536.58221222334</v>
      </c>
      <c r="V749" s="121">
        <f>IFERROR(TableC[[#This Row],[Federal 
Funding]]/SUM(TableB[[#This Row],[K-12 Enrollment]:[Pre-K
Enrollment]]),"")</f>
        <v>1238.0081632653062</v>
      </c>
      <c r="W749" s="65">
        <f>IFERROR(CentralCostperPupil*SUM(TableB[[#This Row],[K-12 Enrollment]:[Pre-K
Enrollment]]),"")</f>
        <v>1635129.89342986</v>
      </c>
      <c r="X749" s="65">
        <f t="shared" si="38"/>
        <v>5744904.5354245789</v>
      </c>
      <c r="Y749" s="131">
        <f>IFERROR(TableC[[#This Row],[Total School Allocation w/ Central District Costs]]/SUM(TableB[[#This Row],[K-12 Enrollment]:[Pre-K
Enrollment]]),"")</f>
        <v>23448.589940508486</v>
      </c>
    </row>
    <row r="750" spans="1:25" s="3" customFormat="1" ht="15" x14ac:dyDescent="0.3">
      <c r="A750" s="156" t="str">
        <f>IF(ISBLANK(TableB[[#This Row],[BEDS Code]]),"",TableB[[#This Row],[BEDS Code]])</f>
        <v>307500010000</v>
      </c>
      <c r="B750" s="134" t="str">
        <f>IF(ISBLANK(TableB[[#This Row],[School Name]]),"",TableB[[#This Row],[School Name]])</f>
        <v>Home Instruction</v>
      </c>
      <c r="C750" s="156" t="str">
        <f>IF(ISBLANK(TableB[[#This Row],[Local School Code]]),"",TableB[[#This Row],[Local School Code]])</f>
        <v>M501</v>
      </c>
      <c r="D750" s="132">
        <v>23309954</v>
      </c>
      <c r="E750" s="132">
        <v>7345639</v>
      </c>
      <c r="F750" s="65">
        <f>IFERROR(SUM(TableC[[#This Row],[Classroom Teachers]:[All Other Salaries]])*'Part-A'!$C$92,0)</f>
        <v>18664811.32327038</v>
      </c>
      <c r="G750" s="16">
        <v>0</v>
      </c>
      <c r="H750" s="16">
        <v>481966</v>
      </c>
      <c r="I750" s="133">
        <f t="shared" si="36"/>
        <v>49802370.32327038</v>
      </c>
      <c r="J750" s="132">
        <v>0</v>
      </c>
      <c r="K750" s="132">
        <v>0</v>
      </c>
      <c r="L750" s="132">
        <v>47425745.572530776</v>
      </c>
      <c r="M750" s="132">
        <v>0</v>
      </c>
      <c r="N750" s="132">
        <v>2376624.7507396075</v>
      </c>
      <c r="O750" s="132">
        <v>0</v>
      </c>
      <c r="P750" s="132">
        <v>0</v>
      </c>
      <c r="Q750" s="133">
        <f t="shared" si="37"/>
        <v>49802370.32327038</v>
      </c>
      <c r="R750" s="132">
        <v>49802370.32327038</v>
      </c>
      <c r="S750" s="132">
        <v>0</v>
      </c>
      <c r="T750" s="133">
        <f>SUM(TableC[[#This Row],[State &amp; Local Funding]:[Federal 
Funding]])</f>
        <v>49802370.32327038</v>
      </c>
      <c r="U750" s="121">
        <f>IFERROR(TableC[[#This Row],[State &amp; Local Funding]]/SUM(TableB[[#This Row],[K-12 Enrollment]:[Pre-K
Enrollment]]),"")</f>
        <v>177865.60829739421</v>
      </c>
      <c r="V750" s="121">
        <f>IFERROR(TableC[[#This Row],[Federal 
Funding]]/SUM(TableB[[#This Row],[K-12 Enrollment]:[Pre-K
Enrollment]]),"")</f>
        <v>0</v>
      </c>
      <c r="W750" s="65">
        <f>IFERROR(CentralCostperPupil*SUM(TableB[[#This Row],[K-12 Enrollment]:[Pre-K
Enrollment]]),"")</f>
        <v>1868719.8782055543</v>
      </c>
      <c r="X750" s="65">
        <f t="shared" si="38"/>
        <v>51671090.201475933</v>
      </c>
      <c r="Y750" s="131">
        <f>IFERROR(TableC[[#This Row],[Total School Allocation w/ Central District Costs]]/SUM(TableB[[#This Row],[K-12 Enrollment]:[Pre-K
Enrollment]]),"")</f>
        <v>184539.60786241404</v>
      </c>
    </row>
    <row r="751" spans="1:25" s="3" customFormat="1" ht="15" x14ac:dyDescent="0.3">
      <c r="A751" s="156" t="str">
        <f>IF(ISBLANK(TableB[[#This Row],[BEDS Code]]),"",TableB[[#This Row],[BEDS Code]])</f>
        <v>310300011505</v>
      </c>
      <c r="B751" s="134" t="str">
        <f>IF(ISBLANK(TableB[[#This Row],[School Name]]),"",TableB[[#This Row],[School Name]])</f>
        <v>Edward A. Reynolds West Side High School</v>
      </c>
      <c r="C751" s="156" t="str">
        <f>IF(ISBLANK(TableB[[#This Row],[Local School Code]]),"",TableB[[#This Row],[Local School Code]])</f>
        <v>M505</v>
      </c>
      <c r="D751" s="132">
        <v>3418444</v>
      </c>
      <c r="E751" s="132">
        <v>2071639</v>
      </c>
      <c r="F751" s="65">
        <f>IFERROR(SUM(TableC[[#This Row],[Classroom Teachers]:[All Other Salaries]])*'Part-A'!$C$92,0)</f>
        <v>3342664.5292457468</v>
      </c>
      <c r="G751" s="16">
        <v>0</v>
      </c>
      <c r="H751" s="16">
        <v>282144</v>
      </c>
      <c r="I751" s="133">
        <f t="shared" si="36"/>
        <v>9114891.5292457473</v>
      </c>
      <c r="J751" s="132">
        <v>5350831.8596351687</v>
      </c>
      <c r="K751" s="132">
        <v>0</v>
      </c>
      <c r="L751" s="132">
        <v>2340010.4284660509</v>
      </c>
      <c r="M751" s="132">
        <v>0</v>
      </c>
      <c r="N751" s="132">
        <v>893562.89804465172</v>
      </c>
      <c r="O751" s="132">
        <v>2909</v>
      </c>
      <c r="P751" s="132">
        <v>527577.34309987561</v>
      </c>
      <c r="Q751" s="133">
        <f t="shared" si="37"/>
        <v>9114891.5292457473</v>
      </c>
      <c r="R751" s="132">
        <v>8759421.5292457473</v>
      </c>
      <c r="S751" s="132">
        <v>355470</v>
      </c>
      <c r="T751" s="133">
        <f>SUM(TableC[[#This Row],[State &amp; Local Funding]:[Federal 
Funding]])</f>
        <v>9114891.5292457473</v>
      </c>
      <c r="U751" s="121">
        <f>IFERROR(TableC[[#This Row],[State &amp; Local Funding]]/SUM(TableB[[#This Row],[K-12 Enrollment]:[Pre-K
Enrollment]]),"")</f>
        <v>18558.096460266413</v>
      </c>
      <c r="V751" s="121">
        <f>IFERROR(TableC[[#This Row],[Federal 
Funding]]/SUM(TableB[[#This Row],[K-12 Enrollment]:[Pre-K
Enrollment]]),"")</f>
        <v>753.11440677966107</v>
      </c>
      <c r="W751" s="65">
        <f>IFERROR(CentralCostperPupil*SUM(TableB[[#This Row],[K-12 Enrollment]:[Pre-K
Enrollment]]),"")</f>
        <v>3150127.7946893629</v>
      </c>
      <c r="X751" s="65">
        <f t="shared" si="38"/>
        <v>12265019.32393511</v>
      </c>
      <c r="Y751" s="131">
        <f>IFERROR(TableC[[#This Row],[Total School Allocation w/ Central District Costs]]/SUM(TableB[[#This Row],[K-12 Enrollment]:[Pre-K
Enrollment]]),"")</f>
        <v>25985.210432065913</v>
      </c>
    </row>
    <row r="752" spans="1:25" s="3" customFormat="1" ht="15" x14ac:dyDescent="0.3">
      <c r="A752" s="156" t="str">
        <f>IF(ISBLANK(TableB[[#This Row],[BEDS Code]]),"",TableB[[#This Row],[BEDS Code]])</f>
        <v>310200011507</v>
      </c>
      <c r="B752" s="134" t="str">
        <f>IF(ISBLANK(TableB[[#This Row],[School Name]]),"",TableB[[#This Row],[School Name]])</f>
        <v>Urban Assembly Gateway School for Technology</v>
      </c>
      <c r="C752" s="156" t="str">
        <f>IF(ISBLANK(TableB[[#This Row],[Local School Code]]),"",TableB[[#This Row],[Local School Code]])</f>
        <v>M507</v>
      </c>
      <c r="D752" s="132">
        <v>2838966</v>
      </c>
      <c r="E752" s="132">
        <v>1286709</v>
      </c>
      <c r="F752" s="65">
        <f>IFERROR(SUM(TableC[[#This Row],[Classroom Teachers]:[All Other Salaries]])*'Part-A'!$C$92,0)</f>
        <v>2511937.8854009942</v>
      </c>
      <c r="G752" s="16">
        <v>0</v>
      </c>
      <c r="H752" s="16">
        <v>176885</v>
      </c>
      <c r="I752" s="133">
        <f t="shared" si="36"/>
        <v>6814497.8854009937</v>
      </c>
      <c r="J752" s="132">
        <v>5605443.4040186014</v>
      </c>
      <c r="K752" s="132">
        <v>0</v>
      </c>
      <c r="L752" s="132">
        <v>135196.91289277555</v>
      </c>
      <c r="M752" s="132">
        <v>0</v>
      </c>
      <c r="N752" s="132">
        <v>440166.6416566642</v>
      </c>
      <c r="O752" s="132">
        <v>2772</v>
      </c>
      <c r="P752" s="132">
        <v>630918.92683295254</v>
      </c>
      <c r="Q752" s="133">
        <f t="shared" si="37"/>
        <v>6814497.8854009937</v>
      </c>
      <c r="R752" s="132">
        <v>6497209.8854009937</v>
      </c>
      <c r="S752" s="132">
        <v>317288</v>
      </c>
      <c r="T752" s="133">
        <f>SUM(TableC[[#This Row],[State &amp; Local Funding]:[Federal 
Funding]])</f>
        <v>6814497.8854009937</v>
      </c>
      <c r="U752" s="121">
        <f>IFERROR(TableC[[#This Row],[State &amp; Local Funding]]/SUM(TableB[[#This Row],[K-12 Enrollment]:[Pre-K
Enrollment]]),"")</f>
        <v>14833.812523746561</v>
      </c>
      <c r="V752" s="121">
        <f>IFERROR(TableC[[#This Row],[Federal 
Funding]]/SUM(TableB[[#This Row],[K-12 Enrollment]:[Pre-K
Enrollment]]),"")</f>
        <v>724.40182648401822</v>
      </c>
      <c r="W752" s="65">
        <f>IFERROR(CentralCostperPupil*SUM(TableB[[#This Row],[K-12 Enrollment]:[Pre-K
Enrollment]]),"")</f>
        <v>2923211.8094786885</v>
      </c>
      <c r="X752" s="65">
        <f t="shared" si="38"/>
        <v>9737709.6948796827</v>
      </c>
      <c r="Y752" s="131">
        <f>IFERROR(TableC[[#This Row],[Total School Allocation w/ Central District Costs]]/SUM(TableB[[#This Row],[K-12 Enrollment]:[Pre-K
Enrollment]]),"")</f>
        <v>22232.213915250417</v>
      </c>
    </row>
    <row r="753" spans="1:25" s="3" customFormat="1" ht="15" x14ac:dyDescent="0.3">
      <c r="A753" s="156" t="str">
        <f>IF(ISBLANK(TableB[[#This Row],[BEDS Code]]),"",TableB[[#This Row],[BEDS Code]])</f>
        <v>310100011509</v>
      </c>
      <c r="B753" s="134" t="str">
        <f>IF(ISBLANK(TableB[[#This Row],[School Name]]),"",TableB[[#This Row],[School Name]])</f>
        <v>Marta Valle High School</v>
      </c>
      <c r="C753" s="156" t="str">
        <f>IF(ISBLANK(TableB[[#This Row],[Local School Code]]),"",TableB[[#This Row],[Local School Code]])</f>
        <v>M509</v>
      </c>
      <c r="D753" s="132">
        <v>978691</v>
      </c>
      <c r="E753" s="132">
        <v>802844</v>
      </c>
      <c r="F753" s="65">
        <f>IFERROR(SUM(TableC[[#This Row],[Classroom Teachers]:[All Other Salaries]])*'Part-A'!$C$92,0)</f>
        <v>1084696.5067941272</v>
      </c>
      <c r="G753" s="16">
        <v>0</v>
      </c>
      <c r="H753" s="16">
        <v>106898</v>
      </c>
      <c r="I753" s="133">
        <f t="shared" si="36"/>
        <v>2973129.5067941272</v>
      </c>
      <c r="J753" s="132">
        <v>2010698.2669486883</v>
      </c>
      <c r="K753" s="132">
        <v>0</v>
      </c>
      <c r="L753" s="132">
        <v>572264.8998039054</v>
      </c>
      <c r="M753" s="132">
        <v>0</v>
      </c>
      <c r="N753" s="132">
        <v>265370.98045037035</v>
      </c>
      <c r="O753" s="132">
        <v>891</v>
      </c>
      <c r="P753" s="132">
        <v>123904.35959116319</v>
      </c>
      <c r="Q753" s="133">
        <f t="shared" si="37"/>
        <v>2973129.5067941272</v>
      </c>
      <c r="R753" s="132">
        <v>2768292.5067941272</v>
      </c>
      <c r="S753" s="132">
        <v>204837</v>
      </c>
      <c r="T753" s="133">
        <f>SUM(TableC[[#This Row],[State &amp; Local Funding]:[Federal 
Funding]])</f>
        <v>2973129.5067941272</v>
      </c>
      <c r="U753" s="121">
        <f>IFERROR(TableC[[#This Row],[State &amp; Local Funding]]/SUM(TableB[[#This Row],[K-12 Enrollment]:[Pre-K
Enrollment]]),"")</f>
        <v>25166.295516310249</v>
      </c>
      <c r="V753" s="121">
        <f>IFERROR(TableC[[#This Row],[Federal 
Funding]]/SUM(TableB[[#This Row],[K-12 Enrollment]:[Pre-K
Enrollment]]),"")</f>
        <v>1862.1545454545455</v>
      </c>
      <c r="W753" s="65">
        <f>IFERROR(CentralCostperPupil*SUM(TableB[[#This Row],[K-12 Enrollment]:[Pre-K
Enrollment]]),"")</f>
        <v>734139.95215218212</v>
      </c>
      <c r="X753" s="65">
        <f t="shared" si="38"/>
        <v>3707269.4589463091</v>
      </c>
      <c r="Y753" s="131">
        <f>IFERROR(TableC[[#This Row],[Total School Allocation w/ Central District Costs]]/SUM(TableB[[#This Row],[K-12 Enrollment]:[Pre-K
Enrollment]]),"")</f>
        <v>33702.449626784626</v>
      </c>
    </row>
    <row r="754" spans="1:25" s="3" customFormat="1" ht="15" x14ac:dyDescent="0.3">
      <c r="A754" s="156" t="str">
        <f>IF(ISBLANK(TableB[[#This Row],[BEDS Code]]),"",TableB[[#This Row],[BEDS Code]])</f>
        <v>310600010513</v>
      </c>
      <c r="B754" s="134" t="str">
        <f>IF(ISBLANK(TableB[[#This Row],[School Name]]),"",TableB[[#This Row],[School Name]])</f>
        <v>Castle Bridge School</v>
      </c>
      <c r="C754" s="156" t="str">
        <f>IF(ISBLANK(TableB[[#This Row],[Local School Code]]),"",TableB[[#This Row],[Local School Code]])</f>
        <v>M513</v>
      </c>
      <c r="D754" s="132">
        <v>1729903</v>
      </c>
      <c r="E754" s="132">
        <v>1409394</v>
      </c>
      <c r="F754" s="65">
        <f>IFERROR(SUM(TableC[[#This Row],[Classroom Teachers]:[All Other Salaries]])*'Part-A'!$C$92,0)</f>
        <v>1911376.7002552759</v>
      </c>
      <c r="G754" s="16">
        <v>0</v>
      </c>
      <c r="H754" s="16">
        <v>65677</v>
      </c>
      <c r="I754" s="133">
        <f t="shared" si="36"/>
        <v>5116350.7002552757</v>
      </c>
      <c r="J754" s="132">
        <v>1893808.7432690351</v>
      </c>
      <c r="K754" s="132">
        <v>187467.55163721941</v>
      </c>
      <c r="L754" s="132">
        <v>2663542.4986300976</v>
      </c>
      <c r="M754" s="132">
        <v>31244.591939536567</v>
      </c>
      <c r="N754" s="132">
        <v>303367.30917585531</v>
      </c>
      <c r="O754" s="132">
        <v>1308</v>
      </c>
      <c r="P754" s="132">
        <v>35612.00560353179</v>
      </c>
      <c r="Q754" s="133">
        <f t="shared" si="37"/>
        <v>5116350.7002552757</v>
      </c>
      <c r="R754" s="132">
        <v>4896472.7002552757</v>
      </c>
      <c r="S754" s="132">
        <v>219878</v>
      </c>
      <c r="T754" s="133">
        <f>SUM(TableC[[#This Row],[State &amp; Local Funding]:[Federal 
Funding]])</f>
        <v>5116350.7002552757</v>
      </c>
      <c r="U754" s="121">
        <f>IFERROR(TableC[[#This Row],[State &amp; Local Funding]]/SUM(TableB[[#This Row],[K-12 Enrollment]:[Pre-K
Enrollment]]),"")</f>
        <v>23096.569340826773</v>
      </c>
      <c r="V754" s="121">
        <f>IFERROR(TableC[[#This Row],[Federal 
Funding]]/SUM(TableB[[#This Row],[K-12 Enrollment]:[Pre-K
Enrollment]]),"")</f>
        <v>1037.1603773584907</v>
      </c>
      <c r="W754" s="65">
        <f>IFERROR(CentralCostperPupil*SUM(TableB[[#This Row],[K-12 Enrollment]:[Pre-K
Enrollment]]),"")</f>
        <v>1414887.9077842054</v>
      </c>
      <c r="X754" s="65">
        <f t="shared" si="38"/>
        <v>6531238.6080394816</v>
      </c>
      <c r="Y754" s="131">
        <f>IFERROR(TableC[[#This Row],[Total School Allocation w/ Central District Costs]]/SUM(TableB[[#This Row],[K-12 Enrollment]:[Pre-K
Enrollment]]),"")</f>
        <v>30807.729283205103</v>
      </c>
    </row>
    <row r="755" spans="1:25" s="3" customFormat="1" ht="15" x14ac:dyDescent="0.3">
      <c r="A755" s="156" t="str">
        <f>IF(ISBLANK(TableB[[#This Row],[BEDS Code]]),"",TableB[[#This Row],[BEDS Code]])</f>
        <v>310500010514</v>
      </c>
      <c r="B755" s="134" t="str">
        <f>IF(ISBLANK(TableB[[#This Row],[School Name]]),"",TableB[[#This Row],[School Name]])</f>
        <v>New Design Middle School</v>
      </c>
      <c r="C755" s="156" t="str">
        <f>IF(ISBLANK(TableB[[#This Row],[Local School Code]]),"",TableB[[#This Row],[Local School Code]])</f>
        <v>M514</v>
      </c>
      <c r="D755" s="132">
        <v>982525</v>
      </c>
      <c r="E755" s="132">
        <v>1021547</v>
      </c>
      <c r="F755" s="65">
        <f>IFERROR(SUM(TableC[[#This Row],[Classroom Teachers]:[All Other Salaries]])*'Part-A'!$C$92,0)</f>
        <v>1220189.2737240188</v>
      </c>
      <c r="G755" s="16">
        <v>0</v>
      </c>
      <c r="H755" s="16">
        <v>50188</v>
      </c>
      <c r="I755" s="133">
        <f t="shared" si="36"/>
        <v>3274449.2737240186</v>
      </c>
      <c r="J755" s="132">
        <v>1636355.7976659117</v>
      </c>
      <c r="K755" s="132">
        <v>0</v>
      </c>
      <c r="L755" s="132">
        <v>1127358.4901067268</v>
      </c>
      <c r="M755" s="132">
        <v>0</v>
      </c>
      <c r="N755" s="132">
        <v>498048.41828183987</v>
      </c>
      <c r="O755" s="132">
        <v>810</v>
      </c>
      <c r="P755" s="132">
        <v>11876.567669540171</v>
      </c>
      <c r="Q755" s="133">
        <f t="shared" si="37"/>
        <v>3274449.2737240186</v>
      </c>
      <c r="R755" s="132">
        <v>3133650.2737240186</v>
      </c>
      <c r="S755" s="132">
        <v>140799</v>
      </c>
      <c r="T755" s="133">
        <f>SUM(TableC[[#This Row],[State &amp; Local Funding]:[Federal 
Funding]])</f>
        <v>3274449.2737240186</v>
      </c>
      <c r="U755" s="121">
        <f>IFERROR(TableC[[#This Row],[State &amp; Local Funding]]/SUM(TableB[[#This Row],[K-12 Enrollment]:[Pre-K
Enrollment]]),"")</f>
        <v>29286.451156299237</v>
      </c>
      <c r="V755" s="121">
        <f>IFERROR(TableC[[#This Row],[Federal 
Funding]]/SUM(TableB[[#This Row],[K-12 Enrollment]:[Pre-K
Enrollment]]),"")</f>
        <v>1315.8785046728972</v>
      </c>
      <c r="W755" s="65">
        <f>IFERROR(CentralCostperPupil*SUM(TableB[[#This Row],[K-12 Enrollment]:[Pre-K
Enrollment]]),"")</f>
        <v>714117.95345712255</v>
      </c>
      <c r="X755" s="65">
        <f t="shared" si="38"/>
        <v>3988567.2271811413</v>
      </c>
      <c r="Y755" s="131">
        <f>IFERROR(TableC[[#This Row],[Total School Allocation w/ Central District Costs]]/SUM(TableB[[#This Row],[K-12 Enrollment]:[Pre-K
Enrollment]]),"")</f>
        <v>37276.329225991976</v>
      </c>
    </row>
    <row r="756" spans="1:25" s="3" customFormat="1" ht="15" x14ac:dyDescent="0.3">
      <c r="A756" s="156" t="str">
        <f>IF(ISBLANK(TableB[[#This Row],[BEDS Code]]),"",TableB[[#This Row],[BEDS Code]])</f>
        <v>310100011515</v>
      </c>
      <c r="B756" s="134" t="str">
        <f>IF(ISBLANK(TableB[[#This Row],[School Name]]),"",TableB[[#This Row],[School Name]])</f>
        <v>Lower East Side Preparatory High School</v>
      </c>
      <c r="C756" s="156" t="str">
        <f>IF(ISBLANK(TableB[[#This Row],[Local School Code]]),"",TableB[[#This Row],[Local School Code]])</f>
        <v>M515</v>
      </c>
      <c r="D756" s="132">
        <v>3232059</v>
      </c>
      <c r="E756" s="132">
        <v>1922548</v>
      </c>
      <c r="F756" s="65">
        <f>IFERROR(SUM(TableC[[#This Row],[Classroom Teachers]:[All Other Salaries]])*'Part-A'!$C$92,0)</f>
        <v>3138408.2865599357</v>
      </c>
      <c r="G756" s="16">
        <v>0</v>
      </c>
      <c r="H756" s="16">
        <v>615883</v>
      </c>
      <c r="I756" s="133">
        <f t="shared" si="36"/>
        <v>8908898.2865599357</v>
      </c>
      <c r="J756" s="132">
        <v>7588407.5696270745</v>
      </c>
      <c r="K756" s="132">
        <v>0</v>
      </c>
      <c r="L756" s="132">
        <v>92131.082036875887</v>
      </c>
      <c r="M756" s="132">
        <v>0</v>
      </c>
      <c r="N756" s="132">
        <v>533937.14694675896</v>
      </c>
      <c r="O756" s="132">
        <v>3408</v>
      </c>
      <c r="P756" s="132">
        <v>691014.48794922652</v>
      </c>
      <c r="Q756" s="133">
        <f t="shared" si="37"/>
        <v>8908898.2865599357</v>
      </c>
      <c r="R756" s="132">
        <v>8435551.2865599357</v>
      </c>
      <c r="S756" s="132">
        <v>473347</v>
      </c>
      <c r="T756" s="133">
        <f>SUM(TableC[[#This Row],[State &amp; Local Funding]:[Federal 
Funding]])</f>
        <v>8908898.2865599357</v>
      </c>
      <c r="U756" s="121">
        <f>IFERROR(TableC[[#This Row],[State &amp; Local Funding]]/SUM(TableB[[#This Row],[K-12 Enrollment]:[Pre-K
Enrollment]]),"")</f>
        <v>15337.36597556352</v>
      </c>
      <c r="V756" s="121">
        <f>IFERROR(TableC[[#This Row],[Federal 
Funding]]/SUM(TableB[[#This Row],[K-12 Enrollment]:[Pre-K
Enrollment]]),"")</f>
        <v>860.63090909090909</v>
      </c>
      <c r="W756" s="65">
        <f>IFERROR(CentralCostperPupil*SUM(TableB[[#This Row],[K-12 Enrollment]:[Pre-K
Enrollment]]),"")</f>
        <v>3670699.7607609103</v>
      </c>
      <c r="X756" s="65">
        <f t="shared" si="38"/>
        <v>12579598.047320846</v>
      </c>
      <c r="Y756" s="131">
        <f>IFERROR(TableC[[#This Row],[Total School Allocation w/ Central District Costs]]/SUM(TableB[[#This Row],[K-12 Enrollment]:[Pre-K
Enrollment]]),"")</f>
        <v>22871.996449674265</v>
      </c>
    </row>
    <row r="757" spans="1:25" s="3" customFormat="1" ht="15" x14ac:dyDescent="0.3">
      <c r="A757" s="156" t="str">
        <f>IF(ISBLANK(TableB[[#This Row],[BEDS Code]]),"",TableB[[#This Row],[BEDS Code]])</f>
        <v>310500010517</v>
      </c>
      <c r="B757" s="134" t="str">
        <f>IF(ISBLANK(TableB[[#This Row],[School Name]]),"",TableB[[#This Row],[School Name]])</f>
        <v>Teachers College Community School</v>
      </c>
      <c r="C757" s="156" t="str">
        <f>IF(ISBLANK(TableB[[#This Row],[Local School Code]]),"",TableB[[#This Row],[Local School Code]])</f>
        <v>M517</v>
      </c>
      <c r="D757" s="132">
        <v>1885107</v>
      </c>
      <c r="E757" s="132">
        <v>736666</v>
      </c>
      <c r="F757" s="65">
        <f>IFERROR(SUM(TableC[[#This Row],[Classroom Teachers]:[All Other Salaries]])*'Part-A'!$C$92,0)</f>
        <v>1596279.6210611407</v>
      </c>
      <c r="G757" s="16">
        <v>0</v>
      </c>
      <c r="H757" s="16">
        <v>173362</v>
      </c>
      <c r="I757" s="133">
        <f t="shared" si="36"/>
        <v>4391414.6210611407</v>
      </c>
      <c r="J757" s="132">
        <v>3182152.6677539833</v>
      </c>
      <c r="K757" s="132">
        <v>202360.22243821336</v>
      </c>
      <c r="L757" s="132">
        <v>543512.55320101418</v>
      </c>
      <c r="M757" s="132">
        <v>15566.170956785641</v>
      </c>
      <c r="N757" s="132">
        <v>446047.00671114394</v>
      </c>
      <c r="O757" s="132">
        <v>1776</v>
      </c>
      <c r="P757" s="132">
        <v>0</v>
      </c>
      <c r="Q757" s="133">
        <f t="shared" si="37"/>
        <v>4391414.6210611407</v>
      </c>
      <c r="R757" s="132">
        <v>4355520.6210611407</v>
      </c>
      <c r="S757" s="132">
        <v>35894</v>
      </c>
      <c r="T757" s="133">
        <f>SUM(TableC[[#This Row],[State &amp; Local Funding]:[Federal 
Funding]])</f>
        <v>4391414.6210611407</v>
      </c>
      <c r="U757" s="121">
        <f>IFERROR(TableC[[#This Row],[State &amp; Local Funding]]/SUM(TableB[[#This Row],[K-12 Enrollment]:[Pre-K
Enrollment]]),"")</f>
        <v>13442.964879818335</v>
      </c>
      <c r="V757" s="121">
        <f>IFERROR(TableC[[#This Row],[Federal 
Funding]]/SUM(TableB[[#This Row],[K-12 Enrollment]:[Pre-K
Enrollment]]),"")</f>
        <v>110.78395061728395</v>
      </c>
      <c r="W757" s="65">
        <f>IFERROR(CentralCostperPupil*SUM(TableB[[#This Row],[K-12 Enrollment]:[Pre-K
Enrollment]]),"")</f>
        <v>2162375.8590664272</v>
      </c>
      <c r="X757" s="65">
        <f t="shared" si="38"/>
        <v>6553790.4801275674</v>
      </c>
      <c r="Y757" s="131">
        <f>IFERROR(TableC[[#This Row],[Total School Allocation w/ Central District Costs]]/SUM(TableB[[#This Row],[K-12 Enrollment]:[Pre-K
Enrollment]]),"")</f>
        <v>20227.748395455455</v>
      </c>
    </row>
    <row r="758" spans="1:25" s="3" customFormat="1" ht="15" x14ac:dyDescent="0.3">
      <c r="A758" s="156" t="str">
        <f>IF(ISBLANK(TableB[[#This Row],[BEDS Code]]),"",TableB[[#This Row],[BEDS Code]])</f>
        <v>310200011519</v>
      </c>
      <c r="B758" s="134" t="str">
        <f>IF(ISBLANK(TableB[[#This Row],[School Name]]),"",TableB[[#This Row],[School Name]])</f>
        <v>Talent Unlimited High School</v>
      </c>
      <c r="C758" s="156" t="str">
        <f>IF(ISBLANK(TableB[[#This Row],[Local School Code]]),"",TableB[[#This Row],[Local School Code]])</f>
        <v>M519</v>
      </c>
      <c r="D758" s="132">
        <v>2974143</v>
      </c>
      <c r="E758" s="132">
        <v>1239925</v>
      </c>
      <c r="F758" s="65">
        <f>IFERROR(SUM(TableC[[#This Row],[Classroom Teachers]:[All Other Salaries]])*'Part-A'!$C$92,0)</f>
        <v>2565756.406128936</v>
      </c>
      <c r="G758" s="16">
        <v>0</v>
      </c>
      <c r="H758" s="16">
        <v>85485</v>
      </c>
      <c r="I758" s="133">
        <f t="shared" si="36"/>
        <v>6865309.4061289355</v>
      </c>
      <c r="J758" s="132">
        <v>5297991.8072815146</v>
      </c>
      <c r="K758" s="132">
        <v>0</v>
      </c>
      <c r="L758" s="132">
        <v>816421.51811792294</v>
      </c>
      <c r="M758" s="132">
        <v>0</v>
      </c>
      <c r="N758" s="132">
        <v>631691.17723682406</v>
      </c>
      <c r="O758" s="132">
        <v>2978</v>
      </c>
      <c r="P758" s="132">
        <v>116226.9034926742</v>
      </c>
      <c r="Q758" s="133">
        <f t="shared" si="37"/>
        <v>6865309.4061289364</v>
      </c>
      <c r="R758" s="132">
        <v>6711325.4061289364</v>
      </c>
      <c r="S758" s="132">
        <v>153984</v>
      </c>
      <c r="T758" s="133">
        <f>SUM(TableC[[#This Row],[State &amp; Local Funding]:[Federal 
Funding]])</f>
        <v>6865309.4061289364</v>
      </c>
      <c r="U758" s="121">
        <f>IFERROR(TableC[[#This Row],[State &amp; Local Funding]]/SUM(TableB[[#This Row],[K-12 Enrollment]:[Pre-K
Enrollment]]),"")</f>
        <v>14040.429719935013</v>
      </c>
      <c r="V758" s="121">
        <f>IFERROR(TableC[[#This Row],[Federal 
Funding]]/SUM(TableB[[#This Row],[K-12 Enrollment]:[Pre-K
Enrollment]]),"")</f>
        <v>322.14225941422592</v>
      </c>
      <c r="W758" s="65">
        <f>IFERROR(CentralCostperPupil*SUM(TableB[[#This Row],[K-12 Enrollment]:[Pre-K
Enrollment]]),"")</f>
        <v>3190171.7920794822</v>
      </c>
      <c r="X758" s="65">
        <f t="shared" si="38"/>
        <v>10055481.198208418</v>
      </c>
      <c r="Y758" s="131">
        <f>IFERROR(TableC[[#This Row],[Total School Allocation w/ Central District Costs]]/SUM(TableB[[#This Row],[K-12 Enrollment]:[Pre-K
Enrollment]]),"")</f>
        <v>21036.571544369075</v>
      </c>
    </row>
    <row r="759" spans="1:25" s="3" customFormat="1" ht="15" x14ac:dyDescent="0.3">
      <c r="A759" s="156" t="str">
        <f>IF(ISBLANK(TableB[[#This Row],[BEDS Code]]),"",TableB[[#This Row],[BEDS Code]])</f>
        <v>310200011520</v>
      </c>
      <c r="B759" s="134" t="str">
        <f>IF(ISBLANK(TableB[[#This Row],[School Name]]),"",TableB[[#This Row],[School Name]])</f>
        <v>Murry Bergtraum High School for Business Careers</v>
      </c>
      <c r="C759" s="156" t="str">
        <f>IF(ISBLANK(TableB[[#This Row],[Local School Code]]),"",TableB[[#This Row],[Local School Code]])</f>
        <v>M520</v>
      </c>
      <c r="D759" s="132">
        <v>1688405</v>
      </c>
      <c r="E759" s="132">
        <v>1654613</v>
      </c>
      <c r="F759" s="65">
        <f>IFERROR(SUM(TableC[[#This Row],[Classroom Teachers]:[All Other Salaries]])*'Part-A'!$C$92,0)</f>
        <v>2035413.2513534054</v>
      </c>
      <c r="G759" s="16">
        <v>0</v>
      </c>
      <c r="H759" s="16">
        <v>74681</v>
      </c>
      <c r="I759" s="133">
        <f t="shared" si="36"/>
        <v>5453112.2513534054</v>
      </c>
      <c r="J759" s="132">
        <v>3325289.6867387551</v>
      </c>
      <c r="K759" s="132">
        <v>0</v>
      </c>
      <c r="L759" s="132">
        <v>1382937.9789780099</v>
      </c>
      <c r="M759" s="132">
        <v>0</v>
      </c>
      <c r="N759" s="132">
        <v>671232.00677005202</v>
      </c>
      <c r="O759" s="132">
        <v>1526</v>
      </c>
      <c r="P759" s="132">
        <v>72126.578866588374</v>
      </c>
      <c r="Q759" s="133">
        <f t="shared" si="37"/>
        <v>5453112.2513534054</v>
      </c>
      <c r="R759" s="132">
        <v>5140851.2513534054</v>
      </c>
      <c r="S759" s="132">
        <v>312261</v>
      </c>
      <c r="T759" s="133">
        <f>SUM(TableC[[#This Row],[State &amp; Local Funding]:[Federal 
Funding]])</f>
        <v>5453112.2513534054</v>
      </c>
      <c r="U759" s="121">
        <f>IFERROR(TableC[[#This Row],[State &amp; Local Funding]]/SUM(TableB[[#This Row],[K-12 Enrollment]:[Pre-K
Enrollment]]),"")</f>
        <v>30419.238173688791</v>
      </c>
      <c r="V759" s="121">
        <f>IFERROR(TableC[[#This Row],[Federal 
Funding]]/SUM(TableB[[#This Row],[K-12 Enrollment]:[Pre-K
Enrollment]]),"")</f>
        <v>1847.698224852071</v>
      </c>
      <c r="W759" s="65">
        <f>IFERROR(CentralCostperPupil*SUM(TableB[[#This Row],[K-12 Enrollment]:[Pre-K
Enrollment]]),"")</f>
        <v>1127905.9264883525</v>
      </c>
      <c r="X759" s="65">
        <f t="shared" si="38"/>
        <v>6581018.1778417584</v>
      </c>
      <c r="Y759" s="131">
        <f>IFERROR(TableC[[#This Row],[Total School Allocation w/ Central District Costs]]/SUM(TableB[[#This Row],[K-12 Enrollment]:[Pre-K
Enrollment]]),"")</f>
        <v>38940.935963560703</v>
      </c>
    </row>
    <row r="760" spans="1:25" s="3" customFormat="1" ht="15" x14ac:dyDescent="0.3">
      <c r="A760" s="156" t="str">
        <f>IF(ISBLANK(TableB[[#This Row],[BEDS Code]]),"",TableB[[#This Row],[BEDS Code]])</f>
        <v>310200010527</v>
      </c>
      <c r="B760" s="134" t="str">
        <f>IF(ISBLANK(TableB[[#This Row],[School Name]]),"",TableB[[#This Row],[School Name]])</f>
        <v>P.S. 527 - East Side School for Social Action</v>
      </c>
      <c r="C760" s="156" t="str">
        <f>IF(ISBLANK(TableB[[#This Row],[Local School Code]]),"",TableB[[#This Row],[Local School Code]])</f>
        <v>M527</v>
      </c>
      <c r="D760" s="132">
        <v>2275830</v>
      </c>
      <c r="E760" s="132">
        <v>1074736</v>
      </c>
      <c r="F760" s="65">
        <f>IFERROR(SUM(TableC[[#This Row],[Classroom Teachers]:[All Other Salaries]])*'Part-A'!$C$92,0)</f>
        <v>2040008.8889542846</v>
      </c>
      <c r="G760" s="16">
        <v>0</v>
      </c>
      <c r="H760" s="16">
        <v>253920</v>
      </c>
      <c r="I760" s="133">
        <f t="shared" si="36"/>
        <v>5644494.8889542846</v>
      </c>
      <c r="J760" s="132">
        <v>3764440.6924011949</v>
      </c>
      <c r="K760" s="132">
        <v>0</v>
      </c>
      <c r="L760" s="132">
        <v>1498638.7868830469</v>
      </c>
      <c r="M760" s="132">
        <v>0</v>
      </c>
      <c r="N760" s="132">
        <v>265118.39021410403</v>
      </c>
      <c r="O760" s="132">
        <v>2411</v>
      </c>
      <c r="P760" s="132">
        <v>113886.01945593877</v>
      </c>
      <c r="Q760" s="133">
        <f t="shared" si="37"/>
        <v>5644494.8889542846</v>
      </c>
      <c r="R760" s="132">
        <v>5579151.8889542846</v>
      </c>
      <c r="S760" s="132">
        <v>65343</v>
      </c>
      <c r="T760" s="133">
        <f>SUM(TableC[[#This Row],[State &amp; Local Funding]:[Federal 
Funding]])</f>
        <v>5644494.8889542846</v>
      </c>
      <c r="U760" s="121">
        <f>IFERROR(TableC[[#This Row],[State &amp; Local Funding]]/SUM(TableB[[#This Row],[K-12 Enrollment]:[Pre-K
Enrollment]]),"")</f>
        <v>13065.929482328535</v>
      </c>
      <c r="V760" s="121">
        <f>IFERROR(TableC[[#This Row],[Federal 
Funding]]/SUM(TableB[[#This Row],[K-12 Enrollment]:[Pre-K
Enrollment]]),"")</f>
        <v>153.02810304449648</v>
      </c>
      <c r="W760" s="65">
        <f>IFERROR(CentralCostperPupil*SUM(TableB[[#This Row],[K-12 Enrollment]:[Pre-K
Enrollment]]),"")</f>
        <v>2849797.8142634705</v>
      </c>
      <c r="X760" s="65">
        <f t="shared" si="38"/>
        <v>8494292.703217756</v>
      </c>
      <c r="Y760" s="131">
        <f>IFERROR(TableC[[#This Row],[Total School Allocation w/ Central District Costs]]/SUM(TableB[[#This Row],[K-12 Enrollment]:[Pre-K
Enrollment]]),"")</f>
        <v>19892.957150392871</v>
      </c>
    </row>
    <row r="761" spans="1:25" s="3" customFormat="1" ht="15" x14ac:dyDescent="0.3">
      <c r="A761" s="156" t="str">
        <f>IF(ISBLANK(TableB[[#This Row],[BEDS Code]]),"",TableB[[#This Row],[BEDS Code]])</f>
        <v>310600010528</v>
      </c>
      <c r="B761" s="134" t="str">
        <f>IF(ISBLANK(TableB[[#This Row],[School Name]]),"",TableB[[#This Row],[School Name]])</f>
        <v>I.S. 528 Bea Fuller Rodgers School</v>
      </c>
      <c r="C761" s="156" t="str">
        <f>IF(ISBLANK(TableB[[#This Row],[Local School Code]]),"",TableB[[#This Row],[Local School Code]])</f>
        <v>M528</v>
      </c>
      <c r="D761" s="132">
        <v>1367871</v>
      </c>
      <c r="E761" s="132">
        <v>1290013</v>
      </c>
      <c r="F761" s="65">
        <f>IFERROR(SUM(TableC[[#This Row],[Classroom Teachers]:[All Other Salaries]])*'Part-A'!$C$92,0)</f>
        <v>1618265.984257397</v>
      </c>
      <c r="G761" s="16">
        <v>0</v>
      </c>
      <c r="H761" s="16">
        <v>245307</v>
      </c>
      <c r="I761" s="133">
        <f t="shared" si="36"/>
        <v>4521456.9842573972</v>
      </c>
      <c r="J761" s="132">
        <v>3066801.1101970184</v>
      </c>
      <c r="K761" s="132">
        <v>0</v>
      </c>
      <c r="L761" s="132">
        <v>827474.35202333354</v>
      </c>
      <c r="M761" s="132">
        <v>0</v>
      </c>
      <c r="N761" s="132">
        <v>483874.40566078201</v>
      </c>
      <c r="O761" s="132">
        <v>14396</v>
      </c>
      <c r="P761" s="132">
        <v>128911.11637626329</v>
      </c>
      <c r="Q761" s="133">
        <f t="shared" si="37"/>
        <v>4521456.9842573972</v>
      </c>
      <c r="R761" s="132">
        <v>4323018.9842573972</v>
      </c>
      <c r="S761" s="132">
        <v>198438</v>
      </c>
      <c r="T761" s="133">
        <f>SUM(TableC[[#This Row],[State &amp; Local Funding]:[Federal 
Funding]])</f>
        <v>4521456.9842573972</v>
      </c>
      <c r="U761" s="121">
        <f>IFERROR(TableC[[#This Row],[State &amp; Local Funding]]/SUM(TableB[[#This Row],[K-12 Enrollment]:[Pre-K
Enrollment]]),"")</f>
        <v>17790.201581306163</v>
      </c>
      <c r="V761" s="121">
        <f>IFERROR(TableC[[#This Row],[Federal 
Funding]]/SUM(TableB[[#This Row],[K-12 Enrollment]:[Pre-K
Enrollment]]),"")</f>
        <v>816.61728395061732</v>
      </c>
      <c r="W761" s="65">
        <f>IFERROR(CentralCostperPupil*SUM(TableB[[#This Row],[K-12 Enrollment]:[Pre-K
Enrollment]]),"")</f>
        <v>1621781.8942998203</v>
      </c>
      <c r="X761" s="65">
        <f t="shared" si="38"/>
        <v>6143238.8785572173</v>
      </c>
      <c r="Y761" s="131">
        <f>IFERROR(TableC[[#This Row],[Total School Allocation w/ Central District Costs]]/SUM(TableB[[#This Row],[K-12 Enrollment]:[Pre-K
Enrollment]]),"")</f>
        <v>25280.818430276613</v>
      </c>
    </row>
    <row r="762" spans="1:25" s="3" customFormat="1" ht="15" x14ac:dyDescent="0.3">
      <c r="A762" s="156" t="str">
        <f>IF(ISBLANK(TableB[[#This Row],[BEDS Code]]),"",TableB[[#This Row],[BEDS Code]])</f>
        <v>310200011529</v>
      </c>
      <c r="B762" s="134" t="str">
        <f>IF(ISBLANK(TableB[[#This Row],[School Name]]),"",TableB[[#This Row],[School Name]])</f>
        <v>Jacqueline Kennedy Onassis High School</v>
      </c>
      <c r="C762" s="156" t="str">
        <f>IF(ISBLANK(TableB[[#This Row],[Local School Code]]),"",TableB[[#This Row],[Local School Code]])</f>
        <v>M529</v>
      </c>
      <c r="D762" s="132">
        <v>2995317</v>
      </c>
      <c r="E762" s="132">
        <v>1375777</v>
      </c>
      <c r="F762" s="65">
        <f>IFERROR(SUM(TableC[[#This Row],[Classroom Teachers]:[All Other Salaries]])*'Part-A'!$C$92,0)</f>
        <v>2661362.4726254428</v>
      </c>
      <c r="G762" s="16">
        <v>0</v>
      </c>
      <c r="H762" s="16">
        <v>247439</v>
      </c>
      <c r="I762" s="133">
        <f t="shared" si="36"/>
        <v>7279895.4726254428</v>
      </c>
      <c r="J762" s="132">
        <v>5244863.6747003151</v>
      </c>
      <c r="K762" s="132">
        <v>0</v>
      </c>
      <c r="L762" s="132">
        <v>914535.93192979472</v>
      </c>
      <c r="M762" s="132">
        <v>0</v>
      </c>
      <c r="N762" s="132">
        <v>752131.67199562199</v>
      </c>
      <c r="O762" s="132">
        <v>3389</v>
      </c>
      <c r="P762" s="132">
        <v>364975.1939997109</v>
      </c>
      <c r="Q762" s="133">
        <f t="shared" si="37"/>
        <v>7279895.4726254428</v>
      </c>
      <c r="R762" s="132">
        <v>6716610.4726254428</v>
      </c>
      <c r="S762" s="132">
        <v>563285</v>
      </c>
      <c r="T762" s="133">
        <f>SUM(TableC[[#This Row],[State &amp; Local Funding]:[Federal 
Funding]])</f>
        <v>7279895.4726254428</v>
      </c>
      <c r="U762" s="121">
        <f>IFERROR(TableC[[#This Row],[State &amp; Local Funding]]/SUM(TableB[[#This Row],[K-12 Enrollment]:[Pre-K
Enrollment]]),"")</f>
        <v>14022.151299844349</v>
      </c>
      <c r="V762" s="121">
        <f>IFERROR(TableC[[#This Row],[Federal 
Funding]]/SUM(TableB[[#This Row],[K-12 Enrollment]:[Pre-K
Enrollment]]),"")</f>
        <v>1175.9603340292276</v>
      </c>
      <c r="W762" s="65">
        <f>IFERROR(CentralCostperPupil*SUM(TableB[[#This Row],[K-12 Enrollment]:[Pre-K
Enrollment]]),"")</f>
        <v>3196845.791644502</v>
      </c>
      <c r="X762" s="65">
        <f t="shared" si="38"/>
        <v>10476741.264269944</v>
      </c>
      <c r="Y762" s="131">
        <f>IFERROR(TableC[[#This Row],[Total School Allocation w/ Central District Costs]]/SUM(TableB[[#This Row],[K-12 Enrollment]:[Pre-K
Enrollment]]),"")</f>
        <v>21872.111198893414</v>
      </c>
    </row>
    <row r="763" spans="1:25" s="3" customFormat="1" ht="15" x14ac:dyDescent="0.3">
      <c r="A763" s="156" t="str">
        <f>IF(ISBLANK(TableB[[#This Row],[BEDS Code]]),"",TableB[[#This Row],[BEDS Code]])</f>
        <v>310200011531</v>
      </c>
      <c r="B763" s="134" t="str">
        <f>IF(ISBLANK(TableB[[#This Row],[School Name]]),"",TableB[[#This Row],[School Name]])</f>
        <v>Repertory Company High School for Theatre Arts</v>
      </c>
      <c r="C763" s="156" t="str">
        <f>IF(ISBLANK(TableB[[#This Row],[Local School Code]]),"",TableB[[#This Row],[Local School Code]])</f>
        <v>M531</v>
      </c>
      <c r="D763" s="132">
        <v>1279105</v>
      </c>
      <c r="E763" s="132">
        <v>813256</v>
      </c>
      <c r="F763" s="65">
        <f>IFERROR(SUM(TableC[[#This Row],[Classroom Teachers]:[All Other Salaries]])*'Part-A'!$C$92,0)</f>
        <v>1273944.4735311216</v>
      </c>
      <c r="G763" s="16">
        <v>0</v>
      </c>
      <c r="H763" s="16">
        <v>124273</v>
      </c>
      <c r="I763" s="133">
        <f t="shared" si="36"/>
        <v>3490578.4735311214</v>
      </c>
      <c r="J763" s="132">
        <v>2417428.241208714</v>
      </c>
      <c r="K763" s="132">
        <v>0</v>
      </c>
      <c r="L763" s="132">
        <v>162798.42941114877</v>
      </c>
      <c r="M763" s="132">
        <v>0</v>
      </c>
      <c r="N763" s="132">
        <v>642470.50579086354</v>
      </c>
      <c r="O763" s="132">
        <v>1508</v>
      </c>
      <c r="P763" s="132">
        <v>266373.29712039517</v>
      </c>
      <c r="Q763" s="133">
        <f t="shared" si="37"/>
        <v>3490578.4735311214</v>
      </c>
      <c r="R763" s="132">
        <v>3376209.4735311214</v>
      </c>
      <c r="S763" s="132">
        <v>114369</v>
      </c>
      <c r="T763" s="133">
        <f>SUM(TableC[[#This Row],[State &amp; Local Funding]:[Federal 
Funding]])</f>
        <v>3490578.4735311214</v>
      </c>
      <c r="U763" s="121">
        <f>IFERROR(TableC[[#This Row],[State &amp; Local Funding]]/SUM(TableB[[#This Row],[K-12 Enrollment]:[Pre-K
Enrollment]]),"")</f>
        <v>14552.62704108242</v>
      </c>
      <c r="V763" s="121">
        <f>IFERROR(TableC[[#This Row],[Federal 
Funding]]/SUM(TableB[[#This Row],[K-12 Enrollment]:[Pre-K
Enrollment]]),"")</f>
        <v>492.96982758620692</v>
      </c>
      <c r="W763" s="65">
        <f>IFERROR(CentralCostperPupil*SUM(TableB[[#This Row],[K-12 Enrollment]:[Pre-K
Enrollment]]),"")</f>
        <v>1548367.8990846022</v>
      </c>
      <c r="X763" s="65">
        <f t="shared" si="38"/>
        <v>5038946.3726157239</v>
      </c>
      <c r="Y763" s="131">
        <f>IFERROR(TableC[[#This Row],[Total School Allocation w/ Central District Costs]]/SUM(TableB[[#This Row],[K-12 Enrollment]:[Pre-K
Enrollment]]),"")</f>
        <v>21719.596433688464</v>
      </c>
    </row>
    <row r="764" spans="1:25" s="3" customFormat="1" ht="15" x14ac:dyDescent="0.3">
      <c r="A764" s="156" t="str">
        <f>IF(ISBLANK(TableB[[#This Row],[BEDS Code]]),"",TableB[[#This Row],[BEDS Code]])</f>
        <v>310200011533</v>
      </c>
      <c r="B764" s="134" t="str">
        <f>IF(ISBLANK(TableB[[#This Row],[School Name]]),"",TableB[[#This Row],[School Name]])</f>
        <v>Union Square Academy for Health Sciences</v>
      </c>
      <c r="C764" s="156" t="str">
        <f>IF(ISBLANK(TableB[[#This Row],[Local School Code]]),"",TableB[[#This Row],[Local School Code]])</f>
        <v>M533</v>
      </c>
      <c r="D764" s="132">
        <v>2265560</v>
      </c>
      <c r="E764" s="132">
        <v>1377879</v>
      </c>
      <c r="F764" s="65">
        <f>IFERROR(SUM(TableC[[#This Row],[Classroom Teachers]:[All Other Salaries]])*'Part-A'!$C$92,0)</f>
        <v>2218326.0817314773</v>
      </c>
      <c r="G764" s="16">
        <v>0</v>
      </c>
      <c r="H764" s="16">
        <v>474404</v>
      </c>
      <c r="I764" s="133">
        <f t="shared" si="36"/>
        <v>6336169.0817314778</v>
      </c>
      <c r="J764" s="132">
        <v>4851498.1841758536</v>
      </c>
      <c r="K764" s="132">
        <v>0</v>
      </c>
      <c r="L764" s="132">
        <v>476988.50622626132</v>
      </c>
      <c r="M764" s="132">
        <v>0</v>
      </c>
      <c r="N764" s="132">
        <v>712143.58077015181</v>
      </c>
      <c r="O764" s="132">
        <v>2473</v>
      </c>
      <c r="P764" s="132">
        <v>293065.81055921136</v>
      </c>
      <c r="Q764" s="133">
        <f t="shared" si="37"/>
        <v>6336169.0817314778</v>
      </c>
      <c r="R764" s="132">
        <v>5998548.0817314778</v>
      </c>
      <c r="S764" s="132">
        <v>337621</v>
      </c>
      <c r="T764" s="133">
        <f>SUM(TableC[[#This Row],[State &amp; Local Funding]:[Federal 
Funding]])</f>
        <v>6336169.0817314778</v>
      </c>
      <c r="U764" s="121">
        <f>IFERROR(TableC[[#This Row],[State &amp; Local Funding]]/SUM(TableB[[#This Row],[K-12 Enrollment]:[Pre-K
Enrollment]]),"")</f>
        <v>14595.007498130117</v>
      </c>
      <c r="V764" s="121">
        <f>IFERROR(TableC[[#This Row],[Federal 
Funding]]/SUM(TableB[[#This Row],[K-12 Enrollment]:[Pre-K
Enrollment]]),"")</f>
        <v>821.46228710462287</v>
      </c>
      <c r="W764" s="65">
        <f>IFERROR(CentralCostperPupil*SUM(TableB[[#This Row],[K-12 Enrollment]:[Pre-K
Enrollment]]),"")</f>
        <v>2743013.8212231528</v>
      </c>
      <c r="X764" s="65">
        <f t="shared" si="38"/>
        <v>9079182.9029546306</v>
      </c>
      <c r="Y764" s="131">
        <f>IFERROR(TableC[[#This Row],[Total School Allocation w/ Central District Costs]]/SUM(TableB[[#This Row],[K-12 Enrollment]:[Pre-K
Enrollment]]),"")</f>
        <v>22090.469350254574</v>
      </c>
    </row>
    <row r="765" spans="1:25" s="3" customFormat="1" ht="15" x14ac:dyDescent="0.3">
      <c r="A765" s="156" t="str">
        <f>IF(ISBLANK(TableB[[#This Row],[BEDS Code]]),"",TableB[[#This Row],[BEDS Code]])</f>
        <v>310200011534</v>
      </c>
      <c r="B765" s="134" t="str">
        <f>IF(ISBLANK(TableB[[#This Row],[School Name]]),"",TableB[[#This Row],[School Name]])</f>
        <v>Harvest Collegiate High School</v>
      </c>
      <c r="C765" s="156" t="str">
        <f>IF(ISBLANK(TableB[[#This Row],[Local School Code]]),"",TableB[[#This Row],[Local School Code]])</f>
        <v>M534</v>
      </c>
      <c r="D765" s="132">
        <v>3181626</v>
      </c>
      <c r="E765" s="132">
        <v>1537042</v>
      </c>
      <c r="F765" s="65">
        <f>IFERROR(SUM(TableC[[#This Row],[Classroom Teachers]:[All Other Salaries]])*'Part-A'!$C$92,0)</f>
        <v>2872984.6431988315</v>
      </c>
      <c r="G765" s="16">
        <v>0</v>
      </c>
      <c r="H765" s="16">
        <v>47698</v>
      </c>
      <c r="I765" s="133">
        <f t="shared" si="36"/>
        <v>7639350.643198831</v>
      </c>
      <c r="J765" s="132">
        <v>5405921.4621572485</v>
      </c>
      <c r="K765" s="132">
        <v>0</v>
      </c>
      <c r="L765" s="132">
        <v>1473994.3458694981</v>
      </c>
      <c r="M765" s="132">
        <v>0</v>
      </c>
      <c r="N765" s="132">
        <v>455571.42835889221</v>
      </c>
      <c r="O765" s="132">
        <v>3022</v>
      </c>
      <c r="P765" s="132">
        <v>300841.40681319236</v>
      </c>
      <c r="Q765" s="133">
        <f t="shared" si="37"/>
        <v>7639350.643198831</v>
      </c>
      <c r="R765" s="132">
        <v>7603407.643198831</v>
      </c>
      <c r="S765" s="132">
        <v>35943</v>
      </c>
      <c r="T765" s="133">
        <f>SUM(TableC[[#This Row],[State &amp; Local Funding]:[Federal 
Funding]])</f>
        <v>7639350.643198831</v>
      </c>
      <c r="U765" s="121">
        <f>IFERROR(TableC[[#This Row],[State &amp; Local Funding]]/SUM(TableB[[#This Row],[K-12 Enrollment]:[Pre-K
Enrollment]]),"")</f>
        <v>15906.71055062517</v>
      </c>
      <c r="V765" s="121">
        <f>IFERROR(TableC[[#This Row],[Federal 
Funding]]/SUM(TableB[[#This Row],[K-12 Enrollment]:[Pre-K
Enrollment]]),"")</f>
        <v>75.194560669456067</v>
      </c>
      <c r="W765" s="65">
        <f>IFERROR(CentralCostperPupil*SUM(TableB[[#This Row],[K-12 Enrollment]:[Pre-K
Enrollment]]),"")</f>
        <v>3190171.7920794822</v>
      </c>
      <c r="X765" s="65">
        <f t="shared" si="38"/>
        <v>10829522.435278313</v>
      </c>
      <c r="Y765" s="131">
        <f>IFERROR(TableC[[#This Row],[Total School Allocation w/ Central District Costs]]/SUM(TableB[[#This Row],[K-12 Enrollment]:[Pre-K
Enrollment]]),"")</f>
        <v>22655.904676314462</v>
      </c>
    </row>
    <row r="766" spans="1:25" s="3" customFormat="1" ht="15" x14ac:dyDescent="0.3">
      <c r="A766" s="156" t="str">
        <f>IF(ISBLANK(TableB[[#This Row],[BEDS Code]]),"",TableB[[#This Row],[BEDS Code]])</f>
        <v>310100011539</v>
      </c>
      <c r="B766" s="134" t="str">
        <f>IF(ISBLANK(TableB[[#This Row],[School Name]]),"",TableB[[#This Row],[School Name]])</f>
        <v>New Explorations into Science, Technology and Math High School</v>
      </c>
      <c r="C766" s="156" t="str">
        <f>IF(ISBLANK(TableB[[#This Row],[Local School Code]]),"",TableB[[#This Row],[Local School Code]])</f>
        <v>M539</v>
      </c>
      <c r="D766" s="132">
        <v>7871234</v>
      </c>
      <c r="E766" s="132">
        <v>2570692</v>
      </c>
      <c r="F766" s="65">
        <f>IFERROR(SUM(TableC[[#This Row],[Classroom Teachers]:[All Other Salaries]])*'Part-A'!$C$92,0)</f>
        <v>6357618.9389502723</v>
      </c>
      <c r="G766" s="16">
        <v>0</v>
      </c>
      <c r="H766" s="16">
        <v>193953</v>
      </c>
      <c r="I766" s="133">
        <f t="shared" si="36"/>
        <v>16993497.93895027</v>
      </c>
      <c r="J766" s="132">
        <v>12465896.813731415</v>
      </c>
      <c r="K766" s="132">
        <v>0</v>
      </c>
      <c r="L766" s="132">
        <v>2613745.8461033539</v>
      </c>
      <c r="M766" s="132">
        <v>0</v>
      </c>
      <c r="N766" s="132">
        <v>1259661.0728399924</v>
      </c>
      <c r="O766" s="132">
        <v>10797</v>
      </c>
      <c r="P766" s="132">
        <v>643397.2062755092</v>
      </c>
      <c r="Q766" s="133">
        <f t="shared" si="37"/>
        <v>16993497.93895027</v>
      </c>
      <c r="R766" s="132">
        <v>16903450.93895027</v>
      </c>
      <c r="S766" s="132">
        <v>90047</v>
      </c>
      <c r="T766" s="133">
        <f>SUM(TableC[[#This Row],[State &amp; Local Funding]:[Federal 
Funding]])</f>
        <v>16993497.93895027</v>
      </c>
      <c r="U766" s="121">
        <f>IFERROR(TableC[[#This Row],[State &amp; Local Funding]]/SUM(TableB[[#This Row],[K-12 Enrollment]:[Pre-K
Enrollment]]),"")</f>
        <v>9844.7588462144849</v>
      </c>
      <c r="V766" s="121">
        <f>IFERROR(TableC[[#This Row],[Federal 
Funding]]/SUM(TableB[[#This Row],[K-12 Enrollment]:[Pre-K
Enrollment]]),"")</f>
        <v>52.444379732090859</v>
      </c>
      <c r="W766" s="65">
        <f>IFERROR(CentralCostperPupil*SUM(TableB[[#This Row],[K-12 Enrollment]:[Pre-K
Enrollment]]),"")</f>
        <v>11459257.25313906</v>
      </c>
      <c r="X766" s="65">
        <f t="shared" si="38"/>
        <v>28452755.19208933</v>
      </c>
      <c r="Y766" s="131">
        <f>IFERROR(TableC[[#This Row],[Total School Allocation w/ Central District Costs]]/SUM(TableB[[#This Row],[K-12 Enrollment]:[Pre-K
Enrollment]]),"")</f>
        <v>16571.202790966414</v>
      </c>
    </row>
    <row r="767" spans="1:25" s="3" customFormat="1" ht="15" x14ac:dyDescent="0.3">
      <c r="A767" s="156" t="str">
        <f>IF(ISBLANK(TableB[[#This Row],[BEDS Code]]),"",TableB[[#This Row],[BEDS Code]])</f>
        <v>310600011540</v>
      </c>
      <c r="B767" s="134" t="str">
        <f>IF(ISBLANK(TableB[[#This Row],[School Name]]),"",TableB[[#This Row],[School Name]])</f>
        <v>A. Philip Randolph Campus High School</v>
      </c>
      <c r="C767" s="156" t="str">
        <f>IF(ISBLANK(TableB[[#This Row],[Local School Code]]),"",TableB[[#This Row],[Local School Code]])</f>
        <v>M540</v>
      </c>
      <c r="D767" s="132">
        <v>7505797</v>
      </c>
      <c r="E767" s="132">
        <v>3834312</v>
      </c>
      <c r="F767" s="65">
        <f>IFERROR(SUM(TableC[[#This Row],[Classroom Teachers]:[All Other Salaries]])*'Part-A'!$C$92,0)</f>
        <v>6904482.156659646</v>
      </c>
      <c r="G767" s="16">
        <v>0</v>
      </c>
      <c r="H767" s="16">
        <v>546473</v>
      </c>
      <c r="I767" s="133">
        <f t="shared" si="36"/>
        <v>18791064.156659648</v>
      </c>
      <c r="J767" s="132">
        <v>13843570.942358714</v>
      </c>
      <c r="K767" s="132">
        <v>0</v>
      </c>
      <c r="L767" s="132">
        <v>2364913.8951358981</v>
      </c>
      <c r="M767" s="132">
        <v>0</v>
      </c>
      <c r="N767" s="132">
        <v>1744174.1939389764</v>
      </c>
      <c r="O767" s="132">
        <v>8392</v>
      </c>
      <c r="P767" s="132">
        <v>830013.12522606098</v>
      </c>
      <c r="Q767" s="133">
        <f t="shared" si="37"/>
        <v>18791064.156659652</v>
      </c>
      <c r="R767" s="132">
        <v>17547478.156659652</v>
      </c>
      <c r="S767" s="132">
        <v>1243586</v>
      </c>
      <c r="T767" s="133">
        <f>SUM(TableC[[#This Row],[State &amp; Local Funding]:[Federal 
Funding]])</f>
        <v>18791064.156659652</v>
      </c>
      <c r="U767" s="121">
        <f>IFERROR(TableC[[#This Row],[State &amp; Local Funding]]/SUM(TableB[[#This Row],[K-12 Enrollment]:[Pre-K
Enrollment]]),"")</f>
        <v>12855.295352864214</v>
      </c>
      <c r="V767" s="121">
        <f>IFERROR(TableC[[#This Row],[Federal 
Funding]]/SUM(TableB[[#This Row],[K-12 Enrollment]:[Pre-K
Enrollment]]),"")</f>
        <v>911.05201465201469</v>
      </c>
      <c r="W767" s="65">
        <f>IFERROR(CentralCostperPupil*SUM(TableB[[#This Row],[K-12 Enrollment]:[Pre-K
Enrollment]]),"")</f>
        <v>9110009.4062520768</v>
      </c>
      <c r="X767" s="65">
        <f t="shared" si="38"/>
        <v>27901073.562911727</v>
      </c>
      <c r="Y767" s="131">
        <f>IFERROR(TableC[[#This Row],[Total School Allocation w/ Central District Costs]]/SUM(TableB[[#This Row],[K-12 Enrollment]:[Pre-K
Enrollment]]),"")</f>
        <v>20440.346932536064</v>
      </c>
    </row>
    <row r="768" spans="1:25" s="3" customFormat="1" ht="15" x14ac:dyDescent="0.3">
      <c r="A768" s="156" t="str">
        <f>IF(ISBLANK(TableB[[#This Row],[BEDS Code]]),"",TableB[[#This Row],[BEDS Code]])</f>
        <v>310300011541</v>
      </c>
      <c r="B768" s="134" t="str">
        <f>IF(ISBLANK(TableB[[#This Row],[School Name]]),"",TableB[[#This Row],[School Name]])</f>
        <v>Manhattan / Hunter Science High School</v>
      </c>
      <c r="C768" s="156" t="str">
        <f>IF(ISBLANK(TableB[[#This Row],[Local School Code]]),"",TableB[[#This Row],[Local School Code]])</f>
        <v>M541</v>
      </c>
      <c r="D768" s="132">
        <v>2175511</v>
      </c>
      <c r="E768" s="132">
        <v>1013719</v>
      </c>
      <c r="F768" s="65">
        <f>IFERROR(SUM(TableC[[#This Row],[Classroom Teachers]:[All Other Salaries]])*'Part-A'!$C$92,0)</f>
        <v>1941778.6573730148</v>
      </c>
      <c r="G768" s="16">
        <v>0</v>
      </c>
      <c r="H768" s="16">
        <v>71577</v>
      </c>
      <c r="I768" s="133">
        <f t="shared" si="36"/>
        <v>5202585.6573730148</v>
      </c>
      <c r="J768" s="132">
        <v>3816967.685725376</v>
      </c>
      <c r="K768" s="132">
        <v>0</v>
      </c>
      <c r="L768" s="132">
        <v>323053.25905454584</v>
      </c>
      <c r="M768" s="132">
        <v>0</v>
      </c>
      <c r="N768" s="132">
        <v>681609.12157207506</v>
      </c>
      <c r="O768" s="132">
        <v>2754</v>
      </c>
      <c r="P768" s="132">
        <v>378201.5910210181</v>
      </c>
      <c r="Q768" s="133">
        <f t="shared" si="37"/>
        <v>5202585.6573730148</v>
      </c>
      <c r="R768" s="132">
        <v>5193787.6573730148</v>
      </c>
      <c r="S768" s="132">
        <v>8798</v>
      </c>
      <c r="T768" s="133">
        <f>SUM(TableC[[#This Row],[State &amp; Local Funding]:[Federal 
Funding]])</f>
        <v>5202585.6573730148</v>
      </c>
      <c r="U768" s="121">
        <f>IFERROR(TableC[[#This Row],[State &amp; Local Funding]]/SUM(TableB[[#This Row],[K-12 Enrollment]:[Pre-K
Enrollment]]),"")</f>
        <v>11857.962688066244</v>
      </c>
      <c r="V768" s="121">
        <f>IFERROR(TableC[[#This Row],[Federal 
Funding]]/SUM(TableB[[#This Row],[K-12 Enrollment]:[Pre-K
Enrollment]]),"")</f>
        <v>20.086757990867579</v>
      </c>
      <c r="W768" s="65">
        <f>IFERROR(CentralCostperPupil*SUM(TableB[[#This Row],[K-12 Enrollment]:[Pre-K
Enrollment]]),"")</f>
        <v>2923211.8094786885</v>
      </c>
      <c r="X768" s="65">
        <f t="shared" si="38"/>
        <v>8125797.4668517038</v>
      </c>
      <c r="Y768" s="131">
        <f>IFERROR(TableC[[#This Row],[Total School Allocation w/ Central District Costs]]/SUM(TableB[[#This Row],[K-12 Enrollment]:[Pre-K
Enrollment]]),"")</f>
        <v>18552.04901107695</v>
      </c>
    </row>
    <row r="769" spans="1:25" s="3" customFormat="1" ht="15" x14ac:dyDescent="0.3">
      <c r="A769" s="156" t="str">
        <f>IF(ISBLANK(TableB[[#This Row],[BEDS Code]]),"",TableB[[#This Row],[BEDS Code]])</f>
        <v>310200011542</v>
      </c>
      <c r="B769" s="134" t="str">
        <f>IF(ISBLANK(TableB[[#This Row],[School Name]]),"",TableB[[#This Row],[School Name]])</f>
        <v>Manhattan Bridges High School</v>
      </c>
      <c r="C769" s="156" t="str">
        <f>IF(ISBLANK(TableB[[#This Row],[Local School Code]]),"",TableB[[#This Row],[Local School Code]])</f>
        <v>M542</v>
      </c>
      <c r="D769" s="132">
        <v>2695418</v>
      </c>
      <c r="E769" s="132">
        <v>1186684</v>
      </c>
      <c r="F769" s="65">
        <f>IFERROR(SUM(TableC[[#This Row],[Classroom Teachers]:[All Other Salaries]])*'Part-A'!$C$92,0)</f>
        <v>2363637.2445214349</v>
      </c>
      <c r="G769" s="16">
        <v>0</v>
      </c>
      <c r="H769" s="16">
        <v>629264</v>
      </c>
      <c r="I769" s="133">
        <f t="shared" si="36"/>
        <v>6875003.2445214354</v>
      </c>
      <c r="J769" s="132">
        <v>5767078.4735381268</v>
      </c>
      <c r="K769" s="132">
        <v>0</v>
      </c>
      <c r="L769" s="132">
        <v>143907.25390644264</v>
      </c>
      <c r="M769" s="132">
        <v>0</v>
      </c>
      <c r="N769" s="132">
        <v>677401.96572598349</v>
      </c>
      <c r="O769" s="132">
        <v>3190</v>
      </c>
      <c r="P769" s="132">
        <v>283425.55135088234</v>
      </c>
      <c r="Q769" s="133">
        <f t="shared" si="37"/>
        <v>6875003.2445214354</v>
      </c>
      <c r="R769" s="132">
        <v>6464674.2445214354</v>
      </c>
      <c r="S769" s="132">
        <v>410329</v>
      </c>
      <c r="T769" s="133">
        <f>SUM(TableC[[#This Row],[State &amp; Local Funding]:[Federal 
Funding]])</f>
        <v>6875003.2445214354</v>
      </c>
      <c r="U769" s="121">
        <f>IFERROR(TableC[[#This Row],[State &amp; Local Funding]]/SUM(TableB[[#This Row],[K-12 Enrollment]:[Pre-K
Enrollment]]),"")</f>
        <v>12750.836774204014</v>
      </c>
      <c r="V769" s="121">
        <f>IFERROR(TableC[[#This Row],[Federal 
Funding]]/SUM(TableB[[#This Row],[K-12 Enrollment]:[Pre-K
Enrollment]]),"")</f>
        <v>809.32741617356999</v>
      </c>
      <c r="W769" s="65">
        <f>IFERROR(CentralCostperPupil*SUM(TableB[[#This Row],[K-12 Enrollment]:[Pre-K
Enrollment]]),"")</f>
        <v>3383717.7794650574</v>
      </c>
      <c r="X769" s="65">
        <f t="shared" si="38"/>
        <v>10258721.023986492</v>
      </c>
      <c r="Y769" s="131">
        <f>IFERROR(TableC[[#This Row],[Total School Allocation w/ Central District Costs]]/SUM(TableB[[#This Row],[K-12 Enrollment]:[Pre-K
Enrollment]]),"")</f>
        <v>20234.163755397421</v>
      </c>
    </row>
    <row r="770" spans="1:25" s="3" customFormat="1" ht="15" x14ac:dyDescent="0.3">
      <c r="A770" s="156" t="str">
        <f>IF(ISBLANK(TableB[[#This Row],[BEDS Code]]),"",TableB[[#This Row],[BEDS Code]])</f>
        <v>310200011543</v>
      </c>
      <c r="B770" s="134" t="str">
        <f>IF(ISBLANK(TableB[[#This Row],[School Name]]),"",TableB[[#This Row],[School Name]])</f>
        <v>New Design High School</v>
      </c>
      <c r="C770" s="156" t="str">
        <f>IF(ISBLANK(TableB[[#This Row],[Local School Code]]),"",TableB[[#This Row],[Local School Code]])</f>
        <v>M543</v>
      </c>
      <c r="D770" s="132">
        <v>3210146</v>
      </c>
      <c r="E770" s="132">
        <v>968054</v>
      </c>
      <c r="F770" s="65">
        <f>IFERROR(SUM(TableC[[#This Row],[Classroom Teachers]:[All Other Salaries]])*'Part-A'!$C$92,0)</f>
        <v>2543917.9946996393</v>
      </c>
      <c r="G770" s="16">
        <v>0</v>
      </c>
      <c r="H770" s="16">
        <v>63285</v>
      </c>
      <c r="I770" s="133">
        <f t="shared" si="36"/>
        <v>6785402.9946996393</v>
      </c>
      <c r="J770" s="132">
        <v>4986611.820944814</v>
      </c>
      <c r="K770" s="132">
        <v>0</v>
      </c>
      <c r="L770" s="132">
        <v>1259136.586107363</v>
      </c>
      <c r="M770" s="132">
        <v>0</v>
      </c>
      <c r="N770" s="132">
        <v>494701.99986506341</v>
      </c>
      <c r="O770" s="132">
        <v>2585</v>
      </c>
      <c r="P770" s="132">
        <v>42367.58778239919</v>
      </c>
      <c r="Q770" s="133">
        <f t="shared" si="37"/>
        <v>6785402.9946996393</v>
      </c>
      <c r="R770" s="132">
        <v>6555225.9946996393</v>
      </c>
      <c r="S770" s="132">
        <v>230177</v>
      </c>
      <c r="T770" s="133">
        <f>SUM(TableC[[#This Row],[State &amp; Local Funding]:[Federal 
Funding]])</f>
        <v>6785402.9946996393</v>
      </c>
      <c r="U770" s="121">
        <f>IFERROR(TableC[[#This Row],[State &amp; Local Funding]]/SUM(TableB[[#This Row],[K-12 Enrollment]:[Pre-K
Enrollment]]),"")</f>
        <v>15387.854447651735</v>
      </c>
      <c r="V770" s="121">
        <f>IFERROR(TableC[[#This Row],[Federal 
Funding]]/SUM(TableB[[#This Row],[K-12 Enrollment]:[Pre-K
Enrollment]]),"")</f>
        <v>540.32159624413146</v>
      </c>
      <c r="W770" s="65">
        <f>IFERROR(CentralCostperPupil*SUM(TableB[[#This Row],[K-12 Enrollment]:[Pre-K
Enrollment]]),"")</f>
        <v>2843123.8146984507</v>
      </c>
      <c r="X770" s="65">
        <f t="shared" si="38"/>
        <v>9628526.8093980905</v>
      </c>
      <c r="Y770" s="131">
        <f>IFERROR(TableC[[#This Row],[Total School Allocation w/ Central District Costs]]/SUM(TableB[[#This Row],[K-12 Enrollment]:[Pre-K
Enrollment]]),"")</f>
        <v>22602.175608915706</v>
      </c>
    </row>
    <row r="771" spans="1:25" s="3" customFormat="1" ht="15" x14ac:dyDescent="0.3">
      <c r="A771" s="156" t="str">
        <f>IF(ISBLANK(TableB[[#This Row],[BEDS Code]]),"",TableB[[#This Row],[BEDS Code]])</f>
        <v>310200011544</v>
      </c>
      <c r="B771" s="134" t="str">
        <f>IF(ISBLANK(TableB[[#This Row],[School Name]]),"",TableB[[#This Row],[School Name]])</f>
        <v>Independence High School</v>
      </c>
      <c r="C771" s="156" t="str">
        <f>IF(ISBLANK(TableB[[#This Row],[Local School Code]]),"",TableB[[#This Row],[Local School Code]])</f>
        <v>M544</v>
      </c>
      <c r="D771" s="132">
        <v>1789706</v>
      </c>
      <c r="E771" s="132">
        <v>1343388</v>
      </c>
      <c r="F771" s="65">
        <f>IFERROR(SUM(TableC[[#This Row],[Classroom Teachers]:[All Other Salaries]])*'Part-A'!$C$92,0)</f>
        <v>1907599.972640245</v>
      </c>
      <c r="G771" s="16">
        <v>0</v>
      </c>
      <c r="H771" s="16">
        <v>365390</v>
      </c>
      <c r="I771" s="133">
        <f t="shared" si="36"/>
        <v>5406083.9726402452</v>
      </c>
      <c r="J771" s="132">
        <v>4299779.9393790662</v>
      </c>
      <c r="K771" s="132">
        <v>0</v>
      </c>
      <c r="L771" s="132">
        <v>60317.583107386956</v>
      </c>
      <c r="M771" s="132">
        <v>0</v>
      </c>
      <c r="N771" s="132">
        <v>756211.7282960763</v>
      </c>
      <c r="O771" s="132">
        <v>1994</v>
      </c>
      <c r="P771" s="132">
        <v>287780.72185771592</v>
      </c>
      <c r="Q771" s="133">
        <f t="shared" si="37"/>
        <v>5406083.9726402452</v>
      </c>
      <c r="R771" s="132">
        <v>5061221.9726402452</v>
      </c>
      <c r="S771" s="132">
        <v>344862</v>
      </c>
      <c r="T771" s="133">
        <f>SUM(TableC[[#This Row],[State &amp; Local Funding]:[Federal 
Funding]])</f>
        <v>5406083.9726402452</v>
      </c>
      <c r="U771" s="121">
        <f>IFERROR(TableC[[#This Row],[State &amp; Local Funding]]/SUM(TableB[[#This Row],[K-12 Enrollment]:[Pre-K
Enrollment]]),"")</f>
        <v>15816.318664500766</v>
      </c>
      <c r="V771" s="121">
        <f>IFERROR(TableC[[#This Row],[Federal 
Funding]]/SUM(TableB[[#This Row],[K-12 Enrollment]:[Pre-K
Enrollment]]),"")</f>
        <v>1077.6937499999999</v>
      </c>
      <c r="W771" s="65">
        <f>IFERROR(CentralCostperPupil*SUM(TableB[[#This Row],[K-12 Enrollment]:[Pre-K
Enrollment]]),"")</f>
        <v>2135679.8608063478</v>
      </c>
      <c r="X771" s="65">
        <f t="shared" si="38"/>
        <v>7541763.833446593</v>
      </c>
      <c r="Y771" s="131">
        <f>IFERROR(TableC[[#This Row],[Total School Allocation w/ Central District Costs]]/SUM(TableB[[#This Row],[K-12 Enrollment]:[Pre-K
Enrollment]]),"")</f>
        <v>23568.011979520605</v>
      </c>
    </row>
    <row r="772" spans="1:25" s="3" customFormat="1" ht="15" x14ac:dyDescent="0.3">
      <c r="A772" s="156" t="str">
        <f>IF(ISBLANK(TableB[[#This Row],[BEDS Code]]),"",TableB[[#This Row],[BEDS Code]])</f>
        <v>310200011545</v>
      </c>
      <c r="B772" s="134" t="str">
        <f>IF(ISBLANK(TableB[[#This Row],[School Name]]),"",TableB[[#This Row],[School Name]])</f>
        <v>High School for Dual Language and Asian Studies</v>
      </c>
      <c r="C772" s="156" t="str">
        <f>IF(ISBLANK(TableB[[#This Row],[Local School Code]]),"",TableB[[#This Row],[Local School Code]])</f>
        <v>M545</v>
      </c>
      <c r="D772" s="132">
        <v>2169224</v>
      </c>
      <c r="E772" s="132">
        <v>966585</v>
      </c>
      <c r="F772" s="65">
        <f>IFERROR(SUM(TableC[[#This Row],[Classroom Teachers]:[All Other Salaries]])*'Part-A'!$C$92,0)</f>
        <v>1909253.0139871431</v>
      </c>
      <c r="G772" s="16">
        <v>0</v>
      </c>
      <c r="H772" s="16">
        <v>92838</v>
      </c>
      <c r="I772" s="133">
        <f t="shared" si="36"/>
        <v>5137900.0139871426</v>
      </c>
      <c r="J772" s="132">
        <v>4149562.0598547277</v>
      </c>
      <c r="K772" s="132">
        <v>0</v>
      </c>
      <c r="L772" s="132">
        <v>0</v>
      </c>
      <c r="M772" s="132">
        <v>0</v>
      </c>
      <c r="N772" s="132">
        <v>603339.93428469228</v>
      </c>
      <c r="O772" s="132">
        <v>2467</v>
      </c>
      <c r="P772" s="132">
        <v>382531.01984772255</v>
      </c>
      <c r="Q772" s="133">
        <f t="shared" si="37"/>
        <v>5137900.0139871426</v>
      </c>
      <c r="R772" s="132">
        <v>4875254.0139871426</v>
      </c>
      <c r="S772" s="132">
        <v>262646</v>
      </c>
      <c r="T772" s="133">
        <f>SUM(TableC[[#This Row],[State &amp; Local Funding]:[Federal 
Funding]])</f>
        <v>5137900.0139871426</v>
      </c>
      <c r="U772" s="121">
        <f>IFERROR(TableC[[#This Row],[State &amp; Local Funding]]/SUM(TableB[[#This Row],[K-12 Enrollment]:[Pre-K
Enrollment]]),"")</f>
        <v>12373.74115225163</v>
      </c>
      <c r="V772" s="121">
        <f>IFERROR(TableC[[#This Row],[Federal 
Funding]]/SUM(TableB[[#This Row],[K-12 Enrollment]:[Pre-K
Enrollment]]),"")</f>
        <v>666.61421319796955</v>
      </c>
      <c r="W772" s="65">
        <f>IFERROR(CentralCostperPupil*SUM(TableB[[#This Row],[K-12 Enrollment]:[Pre-K
Enrollment]]),"")</f>
        <v>2629555.8286178159</v>
      </c>
      <c r="X772" s="65">
        <f t="shared" si="38"/>
        <v>7767455.8426049585</v>
      </c>
      <c r="Y772" s="131">
        <f>IFERROR(TableC[[#This Row],[Total School Allocation w/ Central District Costs]]/SUM(TableB[[#This Row],[K-12 Enrollment]:[Pre-K
Enrollment]]),"")</f>
        <v>19714.354930469439</v>
      </c>
    </row>
    <row r="773" spans="1:25" s="3" customFormat="1" ht="15" x14ac:dyDescent="0.3">
      <c r="A773" s="156" t="str">
        <f>IF(ISBLANK(TableB[[#This Row],[BEDS Code]]),"",TableB[[#This Row],[BEDS Code]])</f>
        <v>310200011546</v>
      </c>
      <c r="B773" s="134" t="str">
        <f>IF(ISBLANK(TableB[[#This Row],[School Name]]),"",TableB[[#This Row],[School Name]])</f>
        <v>Academy for Software Engineering</v>
      </c>
      <c r="C773" s="156" t="str">
        <f>IF(ISBLANK(TableB[[#This Row],[Local School Code]]),"",TableB[[#This Row],[Local School Code]])</f>
        <v>M546</v>
      </c>
      <c r="D773" s="132">
        <v>2512125</v>
      </c>
      <c r="E773" s="132">
        <v>1607025</v>
      </c>
      <c r="F773" s="65">
        <f>IFERROR(SUM(TableC[[#This Row],[Classroom Teachers]:[All Other Salaries]])*'Part-A'!$C$92,0)</f>
        <v>2507965.1064733663</v>
      </c>
      <c r="G773" s="16">
        <v>0</v>
      </c>
      <c r="H773" s="16">
        <v>294689</v>
      </c>
      <c r="I773" s="133">
        <f t="shared" si="36"/>
        <v>6921804.1064733658</v>
      </c>
      <c r="J773" s="132">
        <v>4451362.1253325772</v>
      </c>
      <c r="K773" s="132">
        <v>0</v>
      </c>
      <c r="L773" s="132">
        <v>1468532.2831171155</v>
      </c>
      <c r="M773" s="132">
        <v>0</v>
      </c>
      <c r="N773" s="132">
        <v>669212.89373492973</v>
      </c>
      <c r="O773" s="132">
        <v>2822</v>
      </c>
      <c r="P773" s="132">
        <v>329874.80428874394</v>
      </c>
      <c r="Q773" s="133">
        <f t="shared" si="37"/>
        <v>6921804.1064733667</v>
      </c>
      <c r="R773" s="132">
        <v>6487939.1064733667</v>
      </c>
      <c r="S773" s="132">
        <v>433865</v>
      </c>
      <c r="T773" s="133">
        <f>SUM(TableC[[#This Row],[State &amp; Local Funding]:[Federal 
Funding]])</f>
        <v>6921804.1064733667</v>
      </c>
      <c r="U773" s="121">
        <f>IFERROR(TableC[[#This Row],[State &amp; Local Funding]]/SUM(TableB[[#This Row],[K-12 Enrollment]:[Pre-K
Enrollment]]),"")</f>
        <v>14514.405159895676</v>
      </c>
      <c r="V773" s="121">
        <f>IFERROR(TableC[[#This Row],[Federal 
Funding]]/SUM(TableB[[#This Row],[K-12 Enrollment]:[Pre-K
Enrollment]]),"")</f>
        <v>970.61521252796422</v>
      </c>
      <c r="W773" s="65">
        <f>IFERROR(CentralCostperPupil*SUM(TableB[[#This Row],[K-12 Enrollment]:[Pre-K
Enrollment]]),"")</f>
        <v>2983277.8055638671</v>
      </c>
      <c r="X773" s="65">
        <f t="shared" si="38"/>
        <v>9905081.9120372348</v>
      </c>
      <c r="Y773" s="131">
        <f>IFERROR(TableC[[#This Row],[Total School Allocation w/ Central District Costs]]/SUM(TableB[[#This Row],[K-12 Enrollment]:[Pre-K
Enrollment]]),"")</f>
        <v>22159.019937443478</v>
      </c>
    </row>
    <row r="774" spans="1:25" s="3" customFormat="1" ht="15" x14ac:dyDescent="0.3">
      <c r="A774" s="156" t="str">
        <f>IF(ISBLANK(TableB[[#This Row],[BEDS Code]]),"",TableB[[#This Row],[BEDS Code]])</f>
        <v>310200011550</v>
      </c>
      <c r="B774" s="134" t="str">
        <f>IF(ISBLANK(TableB[[#This Row],[School Name]]),"",TableB[[#This Row],[School Name]])</f>
        <v>Liberty High School Academy for Newcomers</v>
      </c>
      <c r="C774" s="156" t="str">
        <f>IF(ISBLANK(TableB[[#This Row],[Local School Code]]),"",TableB[[#This Row],[Local School Code]])</f>
        <v>M550</v>
      </c>
      <c r="D774" s="132">
        <v>2486719</v>
      </c>
      <c r="E774" s="132">
        <v>1727175</v>
      </c>
      <c r="F774" s="65">
        <f>IFERROR(SUM(TableC[[#This Row],[Classroom Teachers]:[All Other Salaries]])*'Part-A'!$C$92,0)</f>
        <v>2565650.4653575323</v>
      </c>
      <c r="G774" s="16">
        <v>0</v>
      </c>
      <c r="H774" s="16">
        <v>392590</v>
      </c>
      <c r="I774" s="133">
        <f t="shared" si="36"/>
        <v>7172134.4653575327</v>
      </c>
      <c r="J774" s="132">
        <v>5597285.8201753562</v>
      </c>
      <c r="K774" s="132">
        <v>0</v>
      </c>
      <c r="L774" s="132">
        <v>339040.45126969361</v>
      </c>
      <c r="M774" s="132">
        <v>0</v>
      </c>
      <c r="N774" s="132">
        <v>721751.6628783195</v>
      </c>
      <c r="O774" s="132">
        <v>2579</v>
      </c>
      <c r="P774" s="132">
        <v>511477.53103416332</v>
      </c>
      <c r="Q774" s="133">
        <f t="shared" si="37"/>
        <v>7172134.4653575327</v>
      </c>
      <c r="R774" s="132">
        <v>6844916.4653575327</v>
      </c>
      <c r="S774" s="132">
        <v>327218</v>
      </c>
      <c r="T774" s="133">
        <f>SUM(TableC[[#This Row],[State &amp; Local Funding]:[Federal 
Funding]])</f>
        <v>7172134.4653575327</v>
      </c>
      <c r="U774" s="121">
        <f>IFERROR(TableC[[#This Row],[State &amp; Local Funding]]/SUM(TableB[[#This Row],[K-12 Enrollment]:[Pre-K
Enrollment]]),"")</f>
        <v>17112.291163393831</v>
      </c>
      <c r="V774" s="121">
        <f>IFERROR(TableC[[#This Row],[Federal 
Funding]]/SUM(TableB[[#This Row],[K-12 Enrollment]:[Pre-K
Enrollment]]),"")</f>
        <v>818.04499999999996</v>
      </c>
      <c r="W774" s="65">
        <f>IFERROR(CentralCostperPupil*SUM(TableB[[#This Row],[K-12 Enrollment]:[Pre-K
Enrollment]]),"")</f>
        <v>2669599.8260079348</v>
      </c>
      <c r="X774" s="65">
        <f t="shared" si="38"/>
        <v>9841734.291365467</v>
      </c>
      <c r="Y774" s="131">
        <f>IFERROR(TableC[[#This Row],[Total School Allocation w/ Central District Costs]]/SUM(TableB[[#This Row],[K-12 Enrollment]:[Pre-K
Enrollment]]),"")</f>
        <v>24604.335728413669</v>
      </c>
    </row>
    <row r="775" spans="1:25" s="3" customFormat="1" ht="15" x14ac:dyDescent="0.3">
      <c r="A775" s="156" t="str">
        <f>IF(ISBLANK(TableB[[#This Row],[BEDS Code]]),"",TableB[[#This Row],[BEDS Code]])</f>
        <v>310200011551</v>
      </c>
      <c r="B775" s="134" t="str">
        <f>IF(ISBLANK(TableB[[#This Row],[School Name]]),"",TableB[[#This Row],[School Name]])</f>
        <v>Urban Assembly New York Harbor School</v>
      </c>
      <c r="C775" s="156" t="str">
        <f>IF(ISBLANK(TableB[[#This Row],[Local School Code]]),"",TableB[[#This Row],[Local School Code]])</f>
        <v>M551</v>
      </c>
      <c r="D775" s="132">
        <v>3403923</v>
      </c>
      <c r="E775" s="132">
        <v>1841683</v>
      </c>
      <c r="F775" s="65">
        <f>IFERROR(SUM(TableC[[#This Row],[Classroom Teachers]:[All Other Salaries]])*'Part-A'!$C$92,0)</f>
        <v>3193813.4834388965</v>
      </c>
      <c r="G775" s="16">
        <v>0</v>
      </c>
      <c r="H775" s="16">
        <v>183891</v>
      </c>
      <c r="I775" s="133">
        <f t="shared" si="36"/>
        <v>8623310.483438896</v>
      </c>
      <c r="J775" s="132">
        <v>6145542.0788934734</v>
      </c>
      <c r="K775" s="132">
        <v>0</v>
      </c>
      <c r="L775" s="132">
        <v>1359122.098293615</v>
      </c>
      <c r="M775" s="132">
        <v>0</v>
      </c>
      <c r="N775" s="132">
        <v>885098.71184721868</v>
      </c>
      <c r="O775" s="132">
        <v>3240</v>
      </c>
      <c r="P775" s="132">
        <v>230307.59440458892</v>
      </c>
      <c r="Q775" s="133">
        <f t="shared" si="37"/>
        <v>8623310.4834388979</v>
      </c>
      <c r="R775" s="132">
        <v>8503627.4834388979</v>
      </c>
      <c r="S775" s="132">
        <v>119683</v>
      </c>
      <c r="T775" s="133">
        <f>SUM(TableC[[#This Row],[State &amp; Local Funding]:[Federal 
Funding]])</f>
        <v>8623310.4834388979</v>
      </c>
      <c r="U775" s="121">
        <f>IFERROR(TableC[[#This Row],[State &amp; Local Funding]]/SUM(TableB[[#This Row],[K-12 Enrollment]:[Pre-K
Enrollment]]),"")</f>
        <v>14661.426695584307</v>
      </c>
      <c r="V775" s="121">
        <f>IFERROR(TableC[[#This Row],[Federal 
Funding]]/SUM(TableB[[#This Row],[K-12 Enrollment]:[Pre-K
Enrollment]]),"")</f>
        <v>206.35</v>
      </c>
      <c r="W775" s="65">
        <f>IFERROR(CentralCostperPupil*SUM(TableB[[#This Row],[K-12 Enrollment]:[Pre-K
Enrollment]]),"")</f>
        <v>3870919.7477115053</v>
      </c>
      <c r="X775" s="65">
        <f t="shared" si="38"/>
        <v>12494230.231150404</v>
      </c>
      <c r="Y775" s="131">
        <f>IFERROR(TableC[[#This Row],[Total School Allocation w/ Central District Costs]]/SUM(TableB[[#This Row],[K-12 Enrollment]:[Pre-K
Enrollment]]),"")</f>
        <v>21541.776260604143</v>
      </c>
    </row>
    <row r="776" spans="1:25" s="3" customFormat="1" ht="15" x14ac:dyDescent="0.3">
      <c r="A776" s="156" t="str">
        <f>IF(ISBLANK(TableB[[#This Row],[BEDS Code]]),"",TableB[[#This Row],[BEDS Code]])</f>
        <v>310600011552</v>
      </c>
      <c r="B776" s="134" t="str">
        <f>IF(ISBLANK(TableB[[#This Row],[School Name]]),"",TableB[[#This Row],[School Name]])</f>
        <v>Gregorio Luperon High School for Science and Mathematics</v>
      </c>
      <c r="C776" s="156" t="str">
        <f>IF(ISBLANK(TableB[[#This Row],[Local School Code]]),"",TableB[[#This Row],[Local School Code]])</f>
        <v>M552</v>
      </c>
      <c r="D776" s="132">
        <v>3099016</v>
      </c>
      <c r="E776" s="132">
        <v>1505997</v>
      </c>
      <c r="F776" s="65">
        <f>IFERROR(SUM(TableC[[#This Row],[Classroom Teachers]:[All Other Salaries]])*'Part-A'!$C$92,0)</f>
        <v>2803785.2272571372</v>
      </c>
      <c r="G776" s="16">
        <v>0</v>
      </c>
      <c r="H776" s="16">
        <v>167727</v>
      </c>
      <c r="I776" s="133">
        <f t="shared" si="36"/>
        <v>7576525.2272571372</v>
      </c>
      <c r="J776" s="132">
        <v>6038004.1550452029</v>
      </c>
      <c r="K776" s="132">
        <v>0</v>
      </c>
      <c r="L776" s="132">
        <v>155740.38249076504</v>
      </c>
      <c r="M776" s="132">
        <v>0</v>
      </c>
      <c r="N776" s="132">
        <v>853301.30146781041</v>
      </c>
      <c r="O776" s="132">
        <v>3202</v>
      </c>
      <c r="P776" s="132">
        <v>526277.38825335866</v>
      </c>
      <c r="Q776" s="133">
        <f t="shared" si="37"/>
        <v>7576525.2272571381</v>
      </c>
      <c r="R776" s="132">
        <v>7121074.2272571381</v>
      </c>
      <c r="S776" s="132">
        <v>455451</v>
      </c>
      <c r="T776" s="133">
        <f>SUM(TableC[[#This Row],[State &amp; Local Funding]:[Federal 
Funding]])</f>
        <v>7576525.2272571381</v>
      </c>
      <c r="U776" s="121">
        <f>IFERROR(TableC[[#This Row],[State &amp; Local Funding]]/SUM(TableB[[#This Row],[K-12 Enrollment]:[Pre-K
Enrollment]]),"")</f>
        <v>13668.088727940763</v>
      </c>
      <c r="V776" s="121">
        <f>IFERROR(TableC[[#This Row],[Federal 
Funding]]/SUM(TableB[[#This Row],[K-12 Enrollment]:[Pre-K
Enrollment]]),"")</f>
        <v>874.1861804222649</v>
      </c>
      <c r="W776" s="65">
        <f>IFERROR(CentralCostperPupil*SUM(TableB[[#This Row],[K-12 Enrollment]:[Pre-K
Enrollment]]),"")</f>
        <v>3477153.7733753351</v>
      </c>
      <c r="X776" s="65">
        <f t="shared" si="38"/>
        <v>11053679.000632472</v>
      </c>
      <c r="Y776" s="131">
        <f>IFERROR(TableC[[#This Row],[Total School Allocation w/ Central District Costs]]/SUM(TableB[[#This Row],[K-12 Enrollment]:[Pre-K
Enrollment]]),"")</f>
        <v>21216.274473382866</v>
      </c>
    </row>
    <row r="777" spans="1:25" s="3" customFormat="1" ht="15" x14ac:dyDescent="0.3">
      <c r="A777" s="156" t="str">
        <f>IF(ISBLANK(TableB[[#This Row],[BEDS Code]]),"",TableB[[#This Row],[BEDS Code]])</f>
        <v>310400011555</v>
      </c>
      <c r="B777" s="134" t="str">
        <f>IF(ISBLANK(TableB[[#This Row],[School Name]]),"",TableB[[#This Row],[School Name]])</f>
        <v>Central Park East High School</v>
      </c>
      <c r="C777" s="156" t="str">
        <f>IF(ISBLANK(TableB[[#This Row],[Local School Code]]),"",TableB[[#This Row],[Local School Code]])</f>
        <v>M555</v>
      </c>
      <c r="D777" s="132">
        <v>2497046</v>
      </c>
      <c r="E777" s="132">
        <v>1826284</v>
      </c>
      <c r="F777" s="65">
        <f>IFERROR(SUM(TableC[[#This Row],[Classroom Teachers]:[All Other Salaries]])*'Part-A'!$C$92,0)</f>
        <v>2632281.122020198</v>
      </c>
      <c r="G777" s="16">
        <v>0</v>
      </c>
      <c r="H777" s="16">
        <v>339507</v>
      </c>
      <c r="I777" s="133">
        <f t="shared" si="36"/>
        <v>7295118.122020198</v>
      </c>
      <c r="J777" s="132">
        <v>4736234.8421623744</v>
      </c>
      <c r="K777" s="132">
        <v>0</v>
      </c>
      <c r="L777" s="132">
        <v>1438375.9048459339</v>
      </c>
      <c r="M777" s="132">
        <v>0</v>
      </c>
      <c r="N777" s="132">
        <v>695102.5885247211</v>
      </c>
      <c r="O777" s="132">
        <v>3090</v>
      </c>
      <c r="P777" s="132">
        <v>422314.78648716846</v>
      </c>
      <c r="Q777" s="133">
        <f t="shared" si="37"/>
        <v>7295118.122020199</v>
      </c>
      <c r="R777" s="132">
        <v>6823196.122020199</v>
      </c>
      <c r="S777" s="132">
        <v>471922</v>
      </c>
      <c r="T777" s="133">
        <f>SUM(TableC[[#This Row],[State &amp; Local Funding]:[Federal 
Funding]])</f>
        <v>7295118.122020199</v>
      </c>
      <c r="U777" s="121">
        <f>IFERROR(TableC[[#This Row],[State &amp; Local Funding]]/SUM(TableB[[#This Row],[K-12 Enrollment]:[Pre-K
Enrollment]]),"")</f>
        <v>13646.392244040399</v>
      </c>
      <c r="V777" s="121">
        <f>IFERROR(TableC[[#This Row],[Federal 
Funding]]/SUM(TableB[[#This Row],[K-12 Enrollment]:[Pre-K
Enrollment]]),"")</f>
        <v>943.84400000000005</v>
      </c>
      <c r="W777" s="65">
        <f>IFERROR(CentralCostperPupil*SUM(TableB[[#This Row],[K-12 Enrollment]:[Pre-K
Enrollment]]),"")</f>
        <v>3336999.7825099183</v>
      </c>
      <c r="X777" s="65">
        <f t="shared" si="38"/>
        <v>10632117.904530117</v>
      </c>
      <c r="Y777" s="131">
        <f>IFERROR(TableC[[#This Row],[Total School Allocation w/ Central District Costs]]/SUM(TableB[[#This Row],[K-12 Enrollment]:[Pre-K
Enrollment]]),"")</f>
        <v>21264.235809060236</v>
      </c>
    </row>
    <row r="778" spans="1:25" s="3" customFormat="1" ht="15" x14ac:dyDescent="0.3">
      <c r="A778" s="156" t="str">
        <f>IF(ISBLANK(TableB[[#This Row],[BEDS Code]]),"",TableB[[#This Row],[BEDS Code]])</f>
        <v>310200011560</v>
      </c>
      <c r="B778" s="134" t="str">
        <f>IF(ISBLANK(TableB[[#This Row],[School Name]]),"",TableB[[#This Row],[School Name]])</f>
        <v>High School M560 - City As School</v>
      </c>
      <c r="C778" s="156" t="str">
        <f>IF(ISBLANK(TableB[[#This Row],[Local School Code]]),"",TableB[[#This Row],[Local School Code]])</f>
        <v>M560</v>
      </c>
      <c r="D778" s="132">
        <v>3826910</v>
      </c>
      <c r="E778" s="132">
        <v>1874086</v>
      </c>
      <c r="F778" s="65">
        <f>IFERROR(SUM(TableC[[#This Row],[Classroom Teachers]:[All Other Salaries]])*'Part-A'!$C$92,0)</f>
        <v>3471079.9655618845</v>
      </c>
      <c r="G778" s="16">
        <v>0</v>
      </c>
      <c r="H778" s="16">
        <v>110355</v>
      </c>
      <c r="I778" s="133">
        <f t="shared" si="36"/>
        <v>9282430.9655618854</v>
      </c>
      <c r="J778" s="132">
        <v>6111209.8568212911</v>
      </c>
      <c r="K778" s="132">
        <v>0</v>
      </c>
      <c r="L778" s="132">
        <v>1556403.1170926336</v>
      </c>
      <c r="M778" s="132">
        <v>0</v>
      </c>
      <c r="N778" s="132">
        <v>1087986.5903493457</v>
      </c>
      <c r="O778" s="132">
        <v>3495</v>
      </c>
      <c r="P778" s="132">
        <v>523336.40129861474</v>
      </c>
      <c r="Q778" s="133">
        <f t="shared" si="37"/>
        <v>9282430.9655618854</v>
      </c>
      <c r="R778" s="132">
        <v>8993195.9655618854</v>
      </c>
      <c r="S778" s="132">
        <v>289235</v>
      </c>
      <c r="T778" s="133">
        <f>SUM(TableC[[#This Row],[State &amp; Local Funding]:[Federal 
Funding]])</f>
        <v>9282430.9655618854</v>
      </c>
      <c r="U778" s="121">
        <f>IFERROR(TableC[[#This Row],[State &amp; Local Funding]]/SUM(TableB[[#This Row],[K-12 Enrollment]:[Pre-K
Enrollment]]),"")</f>
        <v>16321.589774159502</v>
      </c>
      <c r="V778" s="121">
        <f>IFERROR(TableC[[#This Row],[Federal 
Funding]]/SUM(TableB[[#This Row],[K-12 Enrollment]:[Pre-K
Enrollment]]),"")</f>
        <v>524.92740471869331</v>
      </c>
      <c r="W778" s="65">
        <f>IFERROR(CentralCostperPupil*SUM(TableB[[#This Row],[K-12 Enrollment]:[Pre-K
Enrollment]]),"")</f>
        <v>3677373.7603259301</v>
      </c>
      <c r="X778" s="65">
        <f t="shared" si="38"/>
        <v>12959804.725887816</v>
      </c>
      <c r="Y778" s="131">
        <f>IFERROR(TableC[[#This Row],[Total School Allocation w/ Central District Costs]]/SUM(TableB[[#This Row],[K-12 Enrollment]:[Pre-K
Enrollment]]),"")</f>
        <v>23520.516743898035</v>
      </c>
    </row>
    <row r="779" spans="1:25" s="3" customFormat="1" ht="15" x14ac:dyDescent="0.3">
      <c r="A779" s="156" t="str">
        <f>IF(ISBLANK(TableB[[#This Row],[BEDS Code]]),"",TableB[[#This Row],[BEDS Code]])</f>
        <v>310200011565</v>
      </c>
      <c r="B779" s="134" t="str">
        <f>IF(ISBLANK(TableB[[#This Row],[School Name]]),"",TableB[[#This Row],[School Name]])</f>
        <v>Urban Academy Laboratory High School</v>
      </c>
      <c r="C779" s="156" t="str">
        <f>IF(ISBLANK(TableB[[#This Row],[Local School Code]]),"",TableB[[#This Row],[Local School Code]])</f>
        <v>M565</v>
      </c>
      <c r="D779" s="132">
        <v>1555979</v>
      </c>
      <c r="E779" s="132">
        <v>454435</v>
      </c>
      <c r="F779" s="65">
        <f>IFERROR(SUM(TableC[[#This Row],[Classroom Teachers]:[All Other Salaries]])*'Part-A'!$C$92,0)</f>
        <v>1224050.6321851709</v>
      </c>
      <c r="G779" s="16">
        <v>0</v>
      </c>
      <c r="H779" s="16">
        <v>43590</v>
      </c>
      <c r="I779" s="133">
        <f t="shared" ref="I779:I842" si="39">SUM(D779:H779)</f>
        <v>3278054.6321851709</v>
      </c>
      <c r="J779" s="132">
        <v>2827904.7972935168</v>
      </c>
      <c r="K779" s="132">
        <v>0</v>
      </c>
      <c r="L779" s="132">
        <v>24127.998555959621</v>
      </c>
      <c r="M779" s="132">
        <v>0</v>
      </c>
      <c r="N779" s="132">
        <v>265370.98045037035</v>
      </c>
      <c r="O779" s="132">
        <v>1009</v>
      </c>
      <c r="P779" s="132">
        <v>159641.8558853241</v>
      </c>
      <c r="Q779" s="133">
        <f t="shared" ref="Q779:Q842" si="40">SUM(J779:P779)</f>
        <v>3278054.6321851709</v>
      </c>
      <c r="R779" s="132">
        <v>3273255.6321851709</v>
      </c>
      <c r="S779" s="132">
        <v>4799</v>
      </c>
      <c r="T779" s="133">
        <f>SUM(TableC[[#This Row],[State &amp; Local Funding]:[Federal 
Funding]])</f>
        <v>3278054.6321851709</v>
      </c>
      <c r="U779" s="121">
        <f>IFERROR(TableC[[#This Row],[State &amp; Local Funding]]/SUM(TableB[[#This Row],[K-12 Enrollment]:[Pre-K
Enrollment]]),"")</f>
        <v>21393.827661340987</v>
      </c>
      <c r="V779" s="121">
        <f>IFERROR(TableC[[#This Row],[Federal 
Funding]]/SUM(TableB[[#This Row],[K-12 Enrollment]:[Pre-K
Enrollment]]),"")</f>
        <v>31.366013071895424</v>
      </c>
      <c r="W779" s="65">
        <f>IFERROR(CentralCostperPupil*SUM(TableB[[#This Row],[K-12 Enrollment]:[Pre-K
Enrollment]]),"")</f>
        <v>1021121.933448035</v>
      </c>
      <c r="X779" s="65">
        <f t="shared" ref="X779:X842" si="41">SUM(Q779,W779)</f>
        <v>4299176.5656332057</v>
      </c>
      <c r="Y779" s="131">
        <f>IFERROR(TableC[[#This Row],[Total School Allocation w/ Central District Costs]]/SUM(TableB[[#This Row],[K-12 Enrollment]:[Pre-K
Enrollment]]),"")</f>
        <v>28099.193239432716</v>
      </c>
    </row>
    <row r="780" spans="1:25" s="3" customFormat="1" ht="15" x14ac:dyDescent="0.3">
      <c r="A780" s="156" t="str">
        <f>IF(ISBLANK(TableB[[#This Row],[BEDS Code]]),"",TableB[[#This Row],[BEDS Code]])</f>
        <v>310200011570</v>
      </c>
      <c r="B780" s="134" t="str">
        <f>IF(ISBLANK(TableB[[#This Row],[School Name]]),"",TableB[[#This Row],[School Name]])</f>
        <v>Satellite Academy High School</v>
      </c>
      <c r="C780" s="156" t="str">
        <f>IF(ISBLANK(TableB[[#This Row],[Local School Code]]),"",TableB[[#This Row],[Local School Code]])</f>
        <v>M570</v>
      </c>
      <c r="D780" s="132">
        <v>1374015</v>
      </c>
      <c r="E780" s="132">
        <v>1132358</v>
      </c>
      <c r="F780" s="65">
        <f>IFERROR(SUM(TableC[[#This Row],[Classroom Teachers]:[All Other Salaries]])*'Part-A'!$C$92,0)</f>
        <v>1526017.7531303717</v>
      </c>
      <c r="G780" s="16">
        <v>0</v>
      </c>
      <c r="H780" s="16">
        <v>173893</v>
      </c>
      <c r="I780" s="133">
        <f t="shared" si="39"/>
        <v>4206283.7531303717</v>
      </c>
      <c r="J780" s="132">
        <v>2982945.6068753158</v>
      </c>
      <c r="K780" s="132">
        <v>0</v>
      </c>
      <c r="L780" s="132">
        <v>196306.05266413078</v>
      </c>
      <c r="M780" s="132">
        <v>0</v>
      </c>
      <c r="N780" s="132">
        <v>759945.88076979655</v>
      </c>
      <c r="O780" s="132">
        <v>1564</v>
      </c>
      <c r="P780" s="132">
        <v>265522.21282112849</v>
      </c>
      <c r="Q780" s="133">
        <f t="shared" si="40"/>
        <v>4206283.7531303717</v>
      </c>
      <c r="R780" s="132">
        <v>4059124.7531303717</v>
      </c>
      <c r="S780" s="132">
        <v>147159</v>
      </c>
      <c r="T780" s="133">
        <f>SUM(TableC[[#This Row],[State &amp; Local Funding]:[Federal 
Funding]])</f>
        <v>4206283.7531303717</v>
      </c>
      <c r="U780" s="121">
        <f>IFERROR(TableC[[#This Row],[State &amp; Local Funding]]/SUM(TableB[[#This Row],[K-12 Enrollment]:[Pre-K
Enrollment]]),"")</f>
        <v>15980.806114686502</v>
      </c>
      <c r="V780" s="121">
        <f>IFERROR(TableC[[#This Row],[Federal 
Funding]]/SUM(TableB[[#This Row],[K-12 Enrollment]:[Pre-K
Enrollment]]),"")</f>
        <v>579.3661417322835</v>
      </c>
      <c r="W780" s="65">
        <f>IFERROR(CentralCostperPupil*SUM(TableB[[#This Row],[K-12 Enrollment]:[Pre-K
Enrollment]]),"")</f>
        <v>1695195.8895150386</v>
      </c>
      <c r="X780" s="65">
        <f t="shared" si="41"/>
        <v>5901479.6426454103</v>
      </c>
      <c r="Y780" s="131">
        <f>IFERROR(TableC[[#This Row],[Total School Allocation w/ Central District Costs]]/SUM(TableB[[#This Row],[K-12 Enrollment]:[Pre-K
Enrollment]]),"")</f>
        <v>23234.171821438624</v>
      </c>
    </row>
    <row r="781" spans="1:25" s="3" customFormat="1" ht="15" x14ac:dyDescent="0.3">
      <c r="A781" s="156" t="str">
        <f>IF(ISBLANK(TableB[[#This Row],[BEDS Code]]),"",TableB[[#This Row],[BEDS Code]])</f>
        <v>310200011575</v>
      </c>
      <c r="B781" s="134" t="str">
        <f>IF(ISBLANK(TableB[[#This Row],[School Name]]),"",TableB[[#This Row],[School Name]])</f>
        <v>Manhattan Comprehensive Night and Day High School</v>
      </c>
      <c r="C781" s="156" t="str">
        <f>IF(ISBLANK(TableB[[#This Row],[Local School Code]]),"",TableB[[#This Row],[Local School Code]])</f>
        <v>M575</v>
      </c>
      <c r="D781" s="132">
        <v>3880693</v>
      </c>
      <c r="E781" s="132">
        <v>2508089</v>
      </c>
      <c r="F781" s="65">
        <f>IFERROR(SUM(TableC[[#This Row],[Classroom Teachers]:[All Other Salaries]])*'Part-A'!$C$92,0)</f>
        <v>3889841.9161392828</v>
      </c>
      <c r="G781" s="16">
        <v>0</v>
      </c>
      <c r="H781" s="16">
        <v>839905</v>
      </c>
      <c r="I781" s="133">
        <f t="shared" si="39"/>
        <v>11118528.916139282</v>
      </c>
      <c r="J781" s="132">
        <v>9002761.3109348081</v>
      </c>
      <c r="K781" s="132">
        <v>0</v>
      </c>
      <c r="L781" s="132">
        <v>326349.80296607222</v>
      </c>
      <c r="M781" s="132">
        <v>0</v>
      </c>
      <c r="N781" s="132">
        <v>1168920.0415300853</v>
      </c>
      <c r="O781" s="132">
        <v>11448</v>
      </c>
      <c r="P781" s="132">
        <v>609049.76070831704</v>
      </c>
      <c r="Q781" s="133">
        <f t="shared" si="40"/>
        <v>11118528.916139284</v>
      </c>
      <c r="R781" s="132">
        <v>10565600.916139284</v>
      </c>
      <c r="S781" s="132">
        <v>552928</v>
      </c>
      <c r="T781" s="133">
        <f>SUM(TableC[[#This Row],[State &amp; Local Funding]:[Federal 
Funding]])</f>
        <v>11118528.916139284</v>
      </c>
      <c r="U781" s="121">
        <f>IFERROR(TableC[[#This Row],[State &amp; Local Funding]]/SUM(TableB[[#This Row],[K-12 Enrollment]:[Pre-K
Enrollment]]),"")</f>
        <v>14923.16513578995</v>
      </c>
      <c r="V781" s="121">
        <f>IFERROR(TableC[[#This Row],[Federal 
Funding]]/SUM(TableB[[#This Row],[K-12 Enrollment]:[Pre-K
Enrollment]]),"")</f>
        <v>780.9717514124294</v>
      </c>
      <c r="W781" s="65">
        <f>IFERROR(CentralCostperPupil*SUM(TableB[[#This Row],[K-12 Enrollment]:[Pre-K
Enrollment]]),"")</f>
        <v>4725191.6920340443</v>
      </c>
      <c r="X781" s="65">
        <f t="shared" si="41"/>
        <v>15843720.608173329</v>
      </c>
      <c r="Y781" s="131">
        <f>IFERROR(TableC[[#This Row],[Total School Allocation w/ Central District Costs]]/SUM(TableB[[#This Row],[K-12 Enrollment]:[Pre-K
Enrollment]]),"")</f>
        <v>22378.136452222217</v>
      </c>
    </row>
    <row r="782" spans="1:25" s="3" customFormat="1" ht="15" x14ac:dyDescent="0.3">
      <c r="A782" s="156" t="str">
        <f>IF(ISBLANK(TableB[[#This Row],[BEDS Code]]),"",TableB[[#This Row],[BEDS Code]])</f>
        <v>310200011580</v>
      </c>
      <c r="B782" s="134" t="str">
        <f>IF(ISBLANK(TableB[[#This Row],[School Name]]),"",TableB[[#This Row],[School Name]])</f>
        <v>Richard R. Green High School of Teaching</v>
      </c>
      <c r="C782" s="156" t="str">
        <f>IF(ISBLANK(TableB[[#This Row],[Local School Code]]),"",TableB[[#This Row],[Local School Code]])</f>
        <v>M580</v>
      </c>
      <c r="D782" s="132">
        <v>2800468</v>
      </c>
      <c r="E782" s="132">
        <v>1424158</v>
      </c>
      <c r="F782" s="65">
        <f>IFERROR(SUM(TableC[[#This Row],[Classroom Teachers]:[All Other Salaries]])*'Part-A'!$C$92,0)</f>
        <v>2572184.6973040923</v>
      </c>
      <c r="G782" s="16">
        <v>0</v>
      </c>
      <c r="H782" s="16">
        <v>149457</v>
      </c>
      <c r="I782" s="133">
        <f t="shared" si="39"/>
        <v>6946267.6973040923</v>
      </c>
      <c r="J782" s="132">
        <v>5097307.3428852577</v>
      </c>
      <c r="K782" s="132">
        <v>0</v>
      </c>
      <c r="L782" s="132">
        <v>866984.6133114082</v>
      </c>
      <c r="M782" s="132">
        <v>0</v>
      </c>
      <c r="N782" s="132">
        <v>710473.58927177975</v>
      </c>
      <c r="O782" s="132">
        <v>3084</v>
      </c>
      <c r="P782" s="132">
        <v>268418.15183564654</v>
      </c>
      <c r="Q782" s="133">
        <f t="shared" si="40"/>
        <v>6946267.6973040923</v>
      </c>
      <c r="R782" s="132">
        <v>6493394.6973040923</v>
      </c>
      <c r="S782" s="132">
        <v>452873</v>
      </c>
      <c r="T782" s="133">
        <f>SUM(TableC[[#This Row],[State &amp; Local Funding]:[Federal 
Funding]])</f>
        <v>6946267.6973040923</v>
      </c>
      <c r="U782" s="121">
        <f>IFERROR(TableC[[#This Row],[State &amp; Local Funding]]/SUM(TableB[[#This Row],[K-12 Enrollment]:[Pre-K
Enrollment]]),"")</f>
        <v>13786.400631218879</v>
      </c>
      <c r="V782" s="121">
        <f>IFERROR(TableC[[#This Row],[Federal 
Funding]]/SUM(TableB[[#This Row],[K-12 Enrollment]:[Pre-K
Enrollment]]),"")</f>
        <v>961.51380042462847</v>
      </c>
      <c r="W782" s="65">
        <f>IFERROR(CentralCostperPupil*SUM(TableB[[#This Row],[K-12 Enrollment]:[Pre-K
Enrollment]]),"")</f>
        <v>3143453.7951243431</v>
      </c>
      <c r="X782" s="65">
        <f t="shared" si="41"/>
        <v>10089721.492428435</v>
      </c>
      <c r="Y782" s="131">
        <f>IFERROR(TableC[[#This Row],[Total School Allocation w/ Central District Costs]]/SUM(TableB[[#This Row],[K-12 Enrollment]:[Pre-K
Enrollment]]),"")</f>
        <v>21421.913996663345</v>
      </c>
    </row>
    <row r="783" spans="1:25" s="3" customFormat="1" ht="15" x14ac:dyDescent="0.3">
      <c r="A783" s="156" t="str">
        <f>IF(ISBLANK(TableB[[#This Row],[BEDS Code]]),"",TableB[[#This Row],[BEDS Code]])</f>
        <v>310200011586</v>
      </c>
      <c r="B783" s="134" t="str">
        <f>IF(ISBLANK(TableB[[#This Row],[School Name]]),"",TableB[[#This Row],[School Name]])</f>
        <v>Harvey Milk High School</v>
      </c>
      <c r="C783" s="156" t="str">
        <f>IF(ISBLANK(TableB[[#This Row],[Local School Code]]),"",TableB[[#This Row],[Local School Code]])</f>
        <v>M586</v>
      </c>
      <c r="D783" s="132">
        <v>704233</v>
      </c>
      <c r="E783" s="132">
        <v>620634</v>
      </c>
      <c r="F783" s="65">
        <f>IFERROR(SUM(TableC[[#This Row],[Classroom Teachers]:[All Other Salaries]])*'Part-A'!$C$92,0)</f>
        <v>806651.90797083126</v>
      </c>
      <c r="G783" s="16">
        <v>0</v>
      </c>
      <c r="H783" s="16">
        <v>43074</v>
      </c>
      <c r="I783" s="133">
        <f t="shared" si="39"/>
        <v>2174592.9079708313</v>
      </c>
      <c r="J783" s="132">
        <v>1268151.1289589859</v>
      </c>
      <c r="K783" s="132">
        <v>0</v>
      </c>
      <c r="L783" s="132">
        <v>228191.95006898267</v>
      </c>
      <c r="M783" s="132">
        <v>0</v>
      </c>
      <c r="N783" s="132">
        <v>508988.63233668584</v>
      </c>
      <c r="O783" s="132">
        <v>473</v>
      </c>
      <c r="P783" s="132">
        <v>168788.19660617696</v>
      </c>
      <c r="Q783" s="133">
        <f t="shared" si="40"/>
        <v>2174592.9079708313</v>
      </c>
      <c r="R783" s="132">
        <v>2131404.9079708313</v>
      </c>
      <c r="S783" s="132">
        <v>43188</v>
      </c>
      <c r="T783" s="133">
        <f>SUM(TableC[[#This Row],[State &amp; Local Funding]:[Federal 
Funding]])</f>
        <v>2174592.9079708313</v>
      </c>
      <c r="U783" s="121">
        <f>IFERROR(TableC[[#This Row],[State &amp; Local Funding]]/SUM(TableB[[#This Row],[K-12 Enrollment]:[Pre-K
Enrollment]]),"")</f>
        <v>33831.823936044944</v>
      </c>
      <c r="V783" s="121">
        <f>IFERROR(TableC[[#This Row],[Federal 
Funding]]/SUM(TableB[[#This Row],[K-12 Enrollment]:[Pre-K
Enrollment]]),"")</f>
        <v>685.52380952380952</v>
      </c>
      <c r="W783" s="65">
        <f>IFERROR(CentralCostperPupil*SUM(TableB[[#This Row],[K-12 Enrollment]:[Pre-K
Enrollment]]),"")</f>
        <v>420461.97259624972</v>
      </c>
      <c r="X783" s="65">
        <f t="shared" si="41"/>
        <v>2595054.8805670808</v>
      </c>
      <c r="Y783" s="131">
        <f>IFERROR(TableC[[#This Row],[Total School Allocation w/ Central District Costs]]/SUM(TableB[[#This Row],[K-12 Enrollment]:[Pre-K
Enrollment]]),"")</f>
        <v>41191.347310588586</v>
      </c>
    </row>
    <row r="784" spans="1:25" s="3" customFormat="1" ht="15" x14ac:dyDescent="0.3">
      <c r="A784" s="156" t="str">
        <f>IF(ISBLANK(TableB[[#This Row],[BEDS Code]]),"",TableB[[#This Row],[BEDS Code]])</f>
        <v>310200011600</v>
      </c>
      <c r="B784" s="134" t="str">
        <f>IF(ISBLANK(TableB[[#This Row],[School Name]]),"",TableB[[#This Row],[School Name]])</f>
        <v>The High School of Fashion Industries</v>
      </c>
      <c r="C784" s="156" t="str">
        <f>IF(ISBLANK(TableB[[#This Row],[Local School Code]]),"",TableB[[#This Row],[Local School Code]])</f>
        <v>M600</v>
      </c>
      <c r="D784" s="132">
        <v>8496157</v>
      </c>
      <c r="E784" s="132">
        <v>4312523</v>
      </c>
      <c r="F784" s="65">
        <f>IFERROR(SUM(TableC[[#This Row],[Classroom Teachers]:[All Other Salaries]])*'Part-A'!$C$92,0)</f>
        <v>7798628.9647095343</v>
      </c>
      <c r="G784" s="16">
        <v>0</v>
      </c>
      <c r="H784" s="16">
        <v>198742</v>
      </c>
      <c r="I784" s="133">
        <f t="shared" si="39"/>
        <v>20806050.964709535</v>
      </c>
      <c r="J784" s="132">
        <v>15863853.727397645</v>
      </c>
      <c r="K784" s="132">
        <v>0</v>
      </c>
      <c r="L784" s="132">
        <v>1591950.7684958428</v>
      </c>
      <c r="M784" s="132">
        <v>0</v>
      </c>
      <c r="N784" s="132">
        <v>2187214.2506400459</v>
      </c>
      <c r="O784" s="132">
        <v>9887</v>
      </c>
      <c r="P784" s="132">
        <v>1153145.2181760021</v>
      </c>
      <c r="Q784" s="133">
        <f t="shared" si="40"/>
        <v>20806050.964709535</v>
      </c>
      <c r="R784" s="132">
        <v>19361932.964709535</v>
      </c>
      <c r="S784" s="132">
        <v>1444118</v>
      </c>
      <c r="T784" s="133">
        <f>SUM(TableC[[#This Row],[State &amp; Local Funding]:[Federal 
Funding]])</f>
        <v>20806050.964709535</v>
      </c>
      <c r="U784" s="121">
        <f>IFERROR(TableC[[#This Row],[State &amp; Local Funding]]/SUM(TableB[[#This Row],[K-12 Enrollment]:[Pre-K
Enrollment]]),"")</f>
        <v>12605.42510723277</v>
      </c>
      <c r="V784" s="121">
        <f>IFERROR(TableC[[#This Row],[Federal 
Funding]]/SUM(TableB[[#This Row],[K-12 Enrollment]:[Pre-K
Enrollment]]),"")</f>
        <v>940.18098958333337</v>
      </c>
      <c r="W784" s="65">
        <f>IFERROR(CentralCostperPupil*SUM(TableB[[#This Row],[K-12 Enrollment]:[Pre-K
Enrollment]]),"")</f>
        <v>10251263.33187047</v>
      </c>
      <c r="X784" s="65">
        <f t="shared" si="41"/>
        <v>31057314.296580005</v>
      </c>
      <c r="Y784" s="131">
        <f>IFERROR(TableC[[#This Row],[Total School Allocation w/ Central District Costs]]/SUM(TableB[[#This Row],[K-12 Enrollment]:[Pre-K
Enrollment]]),"")</f>
        <v>20219.60566183594</v>
      </c>
    </row>
    <row r="785" spans="1:25" s="3" customFormat="1" ht="15" x14ac:dyDescent="0.3">
      <c r="A785" s="156" t="str">
        <f>IF(ISBLANK(TableB[[#This Row],[BEDS Code]]),"",TableB[[#This Row],[BEDS Code]])</f>
        <v>310200011605</v>
      </c>
      <c r="B785" s="134" t="str">
        <f>IF(ISBLANK(TableB[[#This Row],[School Name]]),"",TableB[[#This Row],[School Name]])</f>
        <v>Humanities Preparatory Academy</v>
      </c>
      <c r="C785" s="156" t="str">
        <f>IF(ISBLANK(TableB[[#This Row],[Local School Code]]),"",TableB[[#This Row],[Local School Code]])</f>
        <v>M605</v>
      </c>
      <c r="D785" s="132">
        <v>1571618</v>
      </c>
      <c r="E785" s="132">
        <v>669713</v>
      </c>
      <c r="F785" s="65">
        <f>IFERROR(SUM(TableC[[#This Row],[Classroom Teachers]:[All Other Salaries]])*'Part-A'!$C$92,0)</f>
        <v>1364645.6040826521</v>
      </c>
      <c r="G785" s="16">
        <v>0</v>
      </c>
      <c r="H785" s="16">
        <v>284590</v>
      </c>
      <c r="I785" s="133">
        <f t="shared" si="39"/>
        <v>3890566.6040826524</v>
      </c>
      <c r="J785" s="132">
        <v>3028935.5766152972</v>
      </c>
      <c r="K785" s="132">
        <v>0</v>
      </c>
      <c r="L785" s="132">
        <v>353611.85107774363</v>
      </c>
      <c r="M785" s="132">
        <v>0</v>
      </c>
      <c r="N785" s="132">
        <v>504166.8938775133</v>
      </c>
      <c r="O785" s="132">
        <v>1439</v>
      </c>
      <c r="P785" s="132">
        <v>2413.2825120983816</v>
      </c>
      <c r="Q785" s="133">
        <f t="shared" si="40"/>
        <v>3890566.6040826528</v>
      </c>
      <c r="R785" s="132">
        <v>3742656.6040826528</v>
      </c>
      <c r="S785" s="132">
        <v>147910</v>
      </c>
      <c r="T785" s="133">
        <f>SUM(TableC[[#This Row],[State &amp; Local Funding]:[Federal 
Funding]])</f>
        <v>3890566.6040826528</v>
      </c>
      <c r="U785" s="121">
        <f>IFERROR(TableC[[#This Row],[State &amp; Local Funding]]/SUM(TableB[[#This Row],[K-12 Enrollment]:[Pre-K
Enrollment]]),"")</f>
        <v>16062.903880183059</v>
      </c>
      <c r="V785" s="121">
        <f>IFERROR(TableC[[#This Row],[Federal 
Funding]]/SUM(TableB[[#This Row],[K-12 Enrollment]:[Pre-K
Enrollment]]),"")</f>
        <v>634.80686695278973</v>
      </c>
      <c r="W785" s="65">
        <f>IFERROR(CentralCostperPupil*SUM(TableB[[#This Row],[K-12 Enrollment]:[Pre-K
Enrollment]]),"")</f>
        <v>1555041.898649622</v>
      </c>
      <c r="X785" s="65">
        <f t="shared" si="41"/>
        <v>5445608.5027322751</v>
      </c>
      <c r="Y785" s="131">
        <f>IFERROR(TableC[[#This Row],[Total School Allocation w/ Central District Costs]]/SUM(TableB[[#This Row],[K-12 Enrollment]:[Pre-K
Enrollment]]),"")</f>
        <v>23371.710312155687</v>
      </c>
    </row>
    <row r="786" spans="1:25" s="3" customFormat="1" ht="15" x14ac:dyDescent="0.3">
      <c r="A786" s="156" t="str">
        <f>IF(ISBLANK(TableB[[#This Row],[BEDS Code]]),"",TableB[[#This Row],[BEDS Code]])</f>
        <v>310400011610</v>
      </c>
      <c r="B786" s="134" t="str">
        <f>IF(ISBLANK(TableB[[#This Row],[School Name]]),"",TableB[[#This Row],[School Name]])</f>
        <v>Young Women's Leadership School</v>
      </c>
      <c r="C786" s="156" t="str">
        <f>IF(ISBLANK(TableB[[#This Row],[Local School Code]]),"",TableB[[#This Row],[Local School Code]])</f>
        <v>M610</v>
      </c>
      <c r="D786" s="132">
        <v>2638783</v>
      </c>
      <c r="E786" s="132">
        <v>1090076</v>
      </c>
      <c r="F786" s="65">
        <f>IFERROR(SUM(TableC[[#This Row],[Classroom Teachers]:[All Other Salaries]])*'Part-A'!$C$92,0)</f>
        <v>2270334.4765204401</v>
      </c>
      <c r="G786" s="16">
        <v>0</v>
      </c>
      <c r="H786" s="16">
        <v>78292</v>
      </c>
      <c r="I786" s="133">
        <f t="shared" si="39"/>
        <v>6077485.4765204396</v>
      </c>
      <c r="J786" s="132">
        <v>4437078.465496663</v>
      </c>
      <c r="K786" s="132">
        <v>0</v>
      </c>
      <c r="L786" s="132">
        <v>817370.74257268163</v>
      </c>
      <c r="M786" s="132">
        <v>0</v>
      </c>
      <c r="N786" s="132">
        <v>688042.93274932937</v>
      </c>
      <c r="O786" s="132">
        <v>2990</v>
      </c>
      <c r="P786" s="132">
        <v>132003.33570176535</v>
      </c>
      <c r="Q786" s="133">
        <f t="shared" si="40"/>
        <v>6077485.4765204396</v>
      </c>
      <c r="R786" s="132">
        <v>5791168.4765204396</v>
      </c>
      <c r="S786" s="132">
        <v>286317</v>
      </c>
      <c r="T786" s="133">
        <f>SUM(TableC[[#This Row],[State &amp; Local Funding]:[Federal 
Funding]])</f>
        <v>6077485.4765204396</v>
      </c>
      <c r="U786" s="121">
        <f>IFERROR(TableC[[#This Row],[State &amp; Local Funding]]/SUM(TableB[[#This Row],[K-12 Enrollment]:[Pre-K
Enrollment]]),"")</f>
        <v>12243.485151206003</v>
      </c>
      <c r="V786" s="121">
        <f>IFERROR(TableC[[#This Row],[Federal 
Funding]]/SUM(TableB[[#This Row],[K-12 Enrollment]:[Pre-K
Enrollment]]),"")</f>
        <v>605.32135306553914</v>
      </c>
      <c r="W786" s="65">
        <f>IFERROR(CentralCostperPupil*SUM(TableB[[#This Row],[K-12 Enrollment]:[Pre-K
Enrollment]]),"")</f>
        <v>3156801.7942543831</v>
      </c>
      <c r="X786" s="65">
        <f t="shared" si="41"/>
        <v>9234287.2707748227</v>
      </c>
      <c r="Y786" s="131">
        <f>IFERROR(TableC[[#This Row],[Total School Allocation w/ Central District Costs]]/SUM(TableB[[#This Row],[K-12 Enrollment]:[Pre-K
Enrollment]]),"")</f>
        <v>19522.806069291379</v>
      </c>
    </row>
    <row r="787" spans="1:25" s="3" customFormat="1" ht="15" x14ac:dyDescent="0.3">
      <c r="A787" s="156" t="str">
        <f>IF(ISBLANK(TableB[[#This Row],[BEDS Code]]),"",TableB[[#This Row],[BEDS Code]])</f>
        <v>310200011615</v>
      </c>
      <c r="B787" s="134" t="str">
        <f>IF(ISBLANK(TableB[[#This Row],[School Name]]),"",TableB[[#This Row],[School Name]])</f>
        <v>Chelsea Career and Technical Education High School</v>
      </c>
      <c r="C787" s="156" t="str">
        <f>IF(ISBLANK(TableB[[#This Row],[Local School Code]]),"",TableB[[#This Row],[Local School Code]])</f>
        <v>M615</v>
      </c>
      <c r="D787" s="132">
        <v>3243628</v>
      </c>
      <c r="E787" s="132">
        <v>1610299</v>
      </c>
      <c r="F787" s="65">
        <f>IFERROR(SUM(TableC[[#This Row],[Classroom Teachers]:[All Other Salaries]])*'Part-A'!$C$92,0)</f>
        <v>2955337.762734775</v>
      </c>
      <c r="G787" s="16">
        <v>0</v>
      </c>
      <c r="H787" s="16">
        <v>165882</v>
      </c>
      <c r="I787" s="133">
        <f t="shared" si="39"/>
        <v>7975146.7627347745</v>
      </c>
      <c r="J787" s="132">
        <v>5630831.6526956335</v>
      </c>
      <c r="K787" s="132">
        <v>0</v>
      </c>
      <c r="L787" s="132">
        <v>1556848.7699298677</v>
      </c>
      <c r="M787" s="132">
        <v>0</v>
      </c>
      <c r="N787" s="132">
        <v>673054.8394941903</v>
      </c>
      <c r="O787" s="132">
        <v>2691</v>
      </c>
      <c r="P787" s="132">
        <v>111720.50061508249</v>
      </c>
      <c r="Q787" s="133">
        <f t="shared" si="40"/>
        <v>7975146.7627347736</v>
      </c>
      <c r="R787" s="132">
        <v>7441327.7627347736</v>
      </c>
      <c r="S787" s="132">
        <v>533819</v>
      </c>
      <c r="T787" s="133">
        <f>SUM(TableC[[#This Row],[State &amp; Local Funding]:[Federal 
Funding]])</f>
        <v>7975146.7627347736</v>
      </c>
      <c r="U787" s="121">
        <f>IFERROR(TableC[[#This Row],[State &amp; Local Funding]]/SUM(TableB[[#This Row],[K-12 Enrollment]:[Pre-K
Enrollment]]),"")</f>
        <v>17265.261630475114</v>
      </c>
      <c r="V787" s="121">
        <f>IFERROR(TableC[[#This Row],[Federal 
Funding]]/SUM(TableB[[#This Row],[K-12 Enrollment]:[Pre-K
Enrollment]]),"")</f>
        <v>1238.5591647331787</v>
      </c>
      <c r="W787" s="65">
        <f>IFERROR(CentralCostperPupil*SUM(TableB[[#This Row],[K-12 Enrollment]:[Pre-K
Enrollment]]),"")</f>
        <v>2876493.8125235499</v>
      </c>
      <c r="X787" s="65">
        <f t="shared" si="41"/>
        <v>10851640.575258324</v>
      </c>
      <c r="Y787" s="131">
        <f>IFERROR(TableC[[#This Row],[Total School Allocation w/ Central District Costs]]/SUM(TableB[[#This Row],[K-12 Enrollment]:[Pre-K
Enrollment]]),"")</f>
        <v>25177.820360228128</v>
      </c>
    </row>
    <row r="788" spans="1:25" s="3" customFormat="1" ht="15" x14ac:dyDescent="0.3">
      <c r="A788" s="156" t="str">
        <f>IF(ISBLANK(TableB[[#This Row],[BEDS Code]]),"",TableB[[#This Row],[BEDS Code]])</f>
        <v>310200011630</v>
      </c>
      <c r="B788" s="134" t="str">
        <f>IF(ISBLANK(TableB[[#This Row],[School Name]]),"",TableB[[#This Row],[School Name]])</f>
        <v>Art and Design High School</v>
      </c>
      <c r="C788" s="156" t="str">
        <f>IF(ISBLANK(TableB[[#This Row],[Local School Code]]),"",TableB[[#This Row],[Local School Code]])</f>
        <v>M630</v>
      </c>
      <c r="D788" s="132">
        <v>7943239</v>
      </c>
      <c r="E788" s="132">
        <v>4839130</v>
      </c>
      <c r="F788" s="65">
        <f>IFERROR(SUM(TableC[[#This Row],[Classroom Teachers]:[All Other Salaries]])*'Part-A'!$C$92,0)</f>
        <v>7782609.380592321</v>
      </c>
      <c r="G788" s="16">
        <v>0</v>
      </c>
      <c r="H788" s="16">
        <v>546761</v>
      </c>
      <c r="I788" s="133">
        <f t="shared" si="39"/>
        <v>21111739.38059232</v>
      </c>
      <c r="J788" s="132">
        <v>16078861.629195891</v>
      </c>
      <c r="K788" s="132">
        <v>0</v>
      </c>
      <c r="L788" s="132">
        <v>2546569.7140965834</v>
      </c>
      <c r="M788" s="132">
        <v>0</v>
      </c>
      <c r="N788" s="132">
        <v>1660676.2278753805</v>
      </c>
      <c r="O788" s="132">
        <v>8903</v>
      </c>
      <c r="P788" s="132">
        <v>816728.80942446343</v>
      </c>
      <c r="Q788" s="133">
        <f t="shared" si="40"/>
        <v>21111739.38059232</v>
      </c>
      <c r="R788" s="132">
        <v>20610793.38059232</v>
      </c>
      <c r="S788" s="132">
        <v>500946</v>
      </c>
      <c r="T788" s="133">
        <f>SUM(TableC[[#This Row],[State &amp; Local Funding]:[Federal 
Funding]])</f>
        <v>21111739.38059232</v>
      </c>
      <c r="U788" s="121">
        <f>IFERROR(TableC[[#This Row],[State &amp; Local Funding]]/SUM(TableB[[#This Row],[K-12 Enrollment]:[Pre-K
Enrollment]]),"")</f>
        <v>14253.660705803817</v>
      </c>
      <c r="V788" s="121">
        <f>IFERROR(TableC[[#This Row],[Federal 
Funding]]/SUM(TableB[[#This Row],[K-12 Enrollment]:[Pre-K
Enrollment]]),"")</f>
        <v>346.43568464730288</v>
      </c>
      <c r="W788" s="65">
        <f>IFERROR(CentralCostperPupil*SUM(TableB[[#This Row],[K-12 Enrollment]:[Pre-K
Enrollment]]),"")</f>
        <v>9650603.3710186835</v>
      </c>
      <c r="X788" s="65">
        <f t="shared" si="41"/>
        <v>30762342.751611002</v>
      </c>
      <c r="Y788" s="131">
        <f>IFERROR(TableC[[#This Row],[Total School Allocation w/ Central District Costs]]/SUM(TableB[[#This Row],[K-12 Enrollment]:[Pre-K
Enrollment]]),"")</f>
        <v>21274.095955470955</v>
      </c>
    </row>
    <row r="789" spans="1:25" s="3" customFormat="1" ht="15" x14ac:dyDescent="0.3">
      <c r="A789" s="156" t="str">
        <f>IF(ISBLANK(TableB[[#This Row],[BEDS Code]]),"",TableB[[#This Row],[BEDS Code]])</f>
        <v>310100011650</v>
      </c>
      <c r="B789" s="134" t="str">
        <f>IF(ISBLANK(TableB[[#This Row],[School Name]]),"",TableB[[#This Row],[School Name]])</f>
        <v>Cascades High School</v>
      </c>
      <c r="C789" s="156" t="str">
        <f>IF(ISBLANK(TableB[[#This Row],[Local School Code]]),"",TableB[[#This Row],[Local School Code]])</f>
        <v>M650</v>
      </c>
      <c r="D789" s="132">
        <v>1156912</v>
      </c>
      <c r="E789" s="132">
        <v>870686</v>
      </c>
      <c r="F789" s="65">
        <f>IFERROR(SUM(TableC[[#This Row],[Classroom Teachers]:[All Other Salaries]])*'Part-A'!$C$92,0)</f>
        <v>1234513.19664377</v>
      </c>
      <c r="G789" s="16">
        <v>0</v>
      </c>
      <c r="H789" s="16">
        <v>160375</v>
      </c>
      <c r="I789" s="133">
        <f t="shared" si="39"/>
        <v>3422486.1966437697</v>
      </c>
      <c r="J789" s="132">
        <v>2643497.9623906631</v>
      </c>
      <c r="K789" s="132">
        <v>0</v>
      </c>
      <c r="L789" s="132">
        <v>28148.527221115524</v>
      </c>
      <c r="M789" s="132">
        <v>0</v>
      </c>
      <c r="N789" s="132">
        <v>446357.51572770055</v>
      </c>
      <c r="O789" s="132">
        <v>1427</v>
      </c>
      <c r="P789" s="132">
        <v>303055.19130429061</v>
      </c>
      <c r="Q789" s="133">
        <f t="shared" si="40"/>
        <v>3422486.1966437697</v>
      </c>
      <c r="R789" s="132">
        <v>3271328.1966437697</v>
      </c>
      <c r="S789" s="132">
        <v>151158</v>
      </c>
      <c r="T789" s="133">
        <f>SUM(TableC[[#This Row],[State &amp; Local Funding]:[Federal 
Funding]])</f>
        <v>3422486.1966437697</v>
      </c>
      <c r="U789" s="121">
        <f>IFERROR(TableC[[#This Row],[State &amp; Local Funding]]/SUM(TableB[[#This Row],[K-12 Enrollment]:[Pre-K
Enrollment]]),"")</f>
        <v>14669.633168806142</v>
      </c>
      <c r="V789" s="121">
        <f>IFERROR(TableC[[#This Row],[Federal 
Funding]]/SUM(TableB[[#This Row],[K-12 Enrollment]:[Pre-K
Enrollment]]),"")</f>
        <v>677.83856502242156</v>
      </c>
      <c r="W789" s="65">
        <f>IFERROR(CentralCostperPupil*SUM(TableB[[#This Row],[K-12 Enrollment]:[Pre-K
Enrollment]]),"")</f>
        <v>1488301.9029994237</v>
      </c>
      <c r="X789" s="65">
        <f t="shared" si="41"/>
        <v>4910788.0996431932</v>
      </c>
      <c r="Y789" s="131">
        <f>IFERROR(TableC[[#This Row],[Total School Allocation w/ Central District Costs]]/SUM(TableB[[#This Row],[K-12 Enrollment]:[Pre-K
Enrollment]]),"")</f>
        <v>22021.471298848399</v>
      </c>
    </row>
    <row r="790" spans="1:25" s="3" customFormat="1" ht="15" x14ac:dyDescent="0.3">
      <c r="A790" s="156" t="str">
        <f>IF(ISBLANK(TableB[[#This Row],[BEDS Code]]),"",TableB[[#This Row],[BEDS Code]])</f>
        <v>310200011655</v>
      </c>
      <c r="B790" s="134" t="str">
        <f>IF(ISBLANK(TableB[[#This Row],[School Name]]),"",TableB[[#This Row],[School Name]])</f>
        <v>Life Sciences Secondary School</v>
      </c>
      <c r="C790" s="156" t="str">
        <f>IF(ISBLANK(TableB[[#This Row],[Local School Code]]),"",TableB[[#This Row],[Local School Code]])</f>
        <v>M655</v>
      </c>
      <c r="D790" s="132">
        <v>2544623</v>
      </c>
      <c r="E790" s="132">
        <v>1840685</v>
      </c>
      <c r="F790" s="65">
        <f>IFERROR(SUM(TableC[[#This Row],[Classroom Teachers]:[All Other Salaries]])*'Part-A'!$C$92,0)</f>
        <v>2670016.7377100871</v>
      </c>
      <c r="G790" s="16">
        <v>0</v>
      </c>
      <c r="H790" s="16">
        <v>138709</v>
      </c>
      <c r="I790" s="133">
        <f t="shared" si="39"/>
        <v>7194033.7377100866</v>
      </c>
      <c r="J790" s="132">
        <v>4941406.0932296291</v>
      </c>
      <c r="K790" s="132">
        <v>0</v>
      </c>
      <c r="L790" s="132">
        <v>1166965.2826952855</v>
      </c>
      <c r="M790" s="132">
        <v>0</v>
      </c>
      <c r="N790" s="132">
        <v>711403.5074664416</v>
      </c>
      <c r="O790" s="132">
        <v>3495</v>
      </c>
      <c r="P790" s="132">
        <v>370763.85431873088</v>
      </c>
      <c r="Q790" s="133">
        <f t="shared" si="40"/>
        <v>7194033.7377100876</v>
      </c>
      <c r="R790" s="132">
        <v>6826568.7377100876</v>
      </c>
      <c r="S790" s="132">
        <v>367465</v>
      </c>
      <c r="T790" s="133">
        <f>SUM(TableC[[#This Row],[State &amp; Local Funding]:[Federal 
Funding]])</f>
        <v>7194033.7377100876</v>
      </c>
      <c r="U790" s="121">
        <f>IFERROR(TableC[[#This Row],[State &amp; Local Funding]]/SUM(TableB[[#This Row],[K-12 Enrollment]:[Pre-K
Enrollment]]),"")</f>
        <v>14281.524555878845</v>
      </c>
      <c r="V790" s="121">
        <f>IFERROR(TableC[[#This Row],[Federal 
Funding]]/SUM(TableB[[#This Row],[K-12 Enrollment]:[Pre-K
Enrollment]]),"")</f>
        <v>768.75523012552298</v>
      </c>
      <c r="W790" s="65">
        <f>IFERROR(CentralCostperPupil*SUM(TableB[[#This Row],[K-12 Enrollment]:[Pre-K
Enrollment]]),"")</f>
        <v>3190171.7920794822</v>
      </c>
      <c r="X790" s="65">
        <f t="shared" si="41"/>
        <v>10384205.529789571</v>
      </c>
      <c r="Y790" s="131">
        <f>IFERROR(TableC[[#This Row],[Total School Allocation w/ Central District Costs]]/SUM(TableB[[#This Row],[K-12 Enrollment]:[Pre-K
Enrollment]]),"")</f>
        <v>21724.279351024208</v>
      </c>
    </row>
    <row r="791" spans="1:25" s="3" customFormat="1" ht="15" x14ac:dyDescent="0.3">
      <c r="A791" s="156" t="str">
        <f>IF(ISBLANK(TableB[[#This Row],[BEDS Code]]),"",TableB[[#This Row],[BEDS Code]])</f>
        <v>310500011670</v>
      </c>
      <c r="B791" s="134" t="str">
        <f>IF(ISBLANK(TableB[[#This Row],[School Name]]),"",TableB[[#This Row],[School Name]])</f>
        <v>Thurgood Marshall Academy for Learning and Social Change</v>
      </c>
      <c r="C791" s="156" t="str">
        <f>IF(ISBLANK(TableB[[#This Row],[Local School Code]]),"",TableB[[#This Row],[Local School Code]])</f>
        <v>M670</v>
      </c>
      <c r="D791" s="132">
        <v>3722202</v>
      </c>
      <c r="E791" s="132">
        <v>1099196</v>
      </c>
      <c r="F791" s="65">
        <f>IFERROR(SUM(TableC[[#This Row],[Classroom Teachers]:[All Other Salaries]])*'Part-A'!$C$92,0)</f>
        <v>2935532.3181774095</v>
      </c>
      <c r="G791" s="16">
        <v>0</v>
      </c>
      <c r="H791" s="16">
        <v>93808</v>
      </c>
      <c r="I791" s="133">
        <f t="shared" si="39"/>
        <v>7850738.3181774095</v>
      </c>
      <c r="J791" s="132">
        <v>5781315.0194144929</v>
      </c>
      <c r="K791" s="132">
        <v>0</v>
      </c>
      <c r="L791" s="132">
        <v>1314896.2829769002</v>
      </c>
      <c r="M791" s="132">
        <v>0</v>
      </c>
      <c r="N791" s="132">
        <v>508227.64391787082</v>
      </c>
      <c r="O791" s="132">
        <v>3314</v>
      </c>
      <c r="P791" s="132">
        <v>242985.37186814574</v>
      </c>
      <c r="Q791" s="133">
        <f t="shared" si="40"/>
        <v>7850738.3181774095</v>
      </c>
      <c r="R791" s="132">
        <v>7438314.3181774095</v>
      </c>
      <c r="S791" s="132">
        <v>412424</v>
      </c>
      <c r="T791" s="133">
        <f>SUM(TableC[[#This Row],[State &amp; Local Funding]:[Federal 
Funding]])</f>
        <v>7850738.3181774095</v>
      </c>
      <c r="U791" s="121">
        <f>IFERROR(TableC[[#This Row],[State &amp; Local Funding]]/SUM(TableB[[#This Row],[K-12 Enrollment]:[Pre-K
Enrollment]]),"")</f>
        <v>14114.448421589012</v>
      </c>
      <c r="V791" s="121">
        <f>IFERROR(TableC[[#This Row],[Federal 
Funding]]/SUM(TableB[[#This Row],[K-12 Enrollment]:[Pre-K
Enrollment]]),"")</f>
        <v>782.58823529411768</v>
      </c>
      <c r="W791" s="65">
        <f>IFERROR(CentralCostperPupil*SUM(TableB[[#This Row],[K-12 Enrollment]:[Pre-K
Enrollment]]),"")</f>
        <v>3517197.770765454</v>
      </c>
      <c r="X791" s="65">
        <f t="shared" si="41"/>
        <v>11367936.088942863</v>
      </c>
      <c r="Y791" s="131">
        <f>IFERROR(TableC[[#This Row],[Total School Allocation w/ Central District Costs]]/SUM(TableB[[#This Row],[K-12 Enrollment]:[Pre-K
Enrollment]]),"")</f>
        <v>21571.036221902967</v>
      </c>
    </row>
    <row r="792" spans="1:25" s="3" customFormat="1" ht="15" x14ac:dyDescent="0.3">
      <c r="A792" s="156" t="str">
        <f>IF(ISBLANK(TableB[[#This Row],[BEDS Code]]),"",TableB[[#This Row],[BEDS Code]])</f>
        <v>310400011680</v>
      </c>
      <c r="B792" s="134" t="str">
        <f>IF(ISBLANK(TableB[[#This Row],[School Name]]),"",TableB[[#This Row],[School Name]])</f>
        <v>Heritage School, The</v>
      </c>
      <c r="C792" s="156" t="str">
        <f>IF(ISBLANK(TableB[[#This Row],[Local School Code]]),"",TableB[[#This Row],[Local School Code]])</f>
        <v>M680</v>
      </c>
      <c r="D792" s="132">
        <v>1839464</v>
      </c>
      <c r="E792" s="132">
        <v>997988</v>
      </c>
      <c r="F792" s="65">
        <f>IFERROR(SUM(TableC[[#This Row],[Classroom Teachers]:[All Other Salaries]])*'Part-A'!$C$92,0)</f>
        <v>1727596.8603457185</v>
      </c>
      <c r="G792" s="16">
        <v>0</v>
      </c>
      <c r="H792" s="16">
        <v>64036</v>
      </c>
      <c r="I792" s="133">
        <f t="shared" si="39"/>
        <v>4629084.8603457185</v>
      </c>
      <c r="J792" s="132">
        <v>3577066.8793256562</v>
      </c>
      <c r="K792" s="132">
        <v>0</v>
      </c>
      <c r="L792" s="132">
        <v>121661.61570991976</v>
      </c>
      <c r="M792" s="132">
        <v>0</v>
      </c>
      <c r="N792" s="132">
        <v>691876.83423354966</v>
      </c>
      <c r="O792" s="132">
        <v>1788</v>
      </c>
      <c r="P792" s="132">
        <v>236691.53107659315</v>
      </c>
      <c r="Q792" s="133">
        <f t="shared" si="40"/>
        <v>4629084.8603457194</v>
      </c>
      <c r="R792" s="132">
        <v>4385730.8603457194</v>
      </c>
      <c r="S792" s="132">
        <v>243354</v>
      </c>
      <c r="T792" s="133">
        <f>SUM(TableC[[#This Row],[State &amp; Local Funding]:[Federal 
Funding]])</f>
        <v>4629084.8603457194</v>
      </c>
      <c r="U792" s="121">
        <f>IFERROR(TableC[[#This Row],[State &amp; Local Funding]]/SUM(TableB[[#This Row],[K-12 Enrollment]:[Pre-K
Enrollment]]),"")</f>
        <v>15607.583132902915</v>
      </c>
      <c r="V792" s="121">
        <f>IFERROR(TableC[[#This Row],[Federal 
Funding]]/SUM(TableB[[#This Row],[K-12 Enrollment]:[Pre-K
Enrollment]]),"")</f>
        <v>866.02846975088971</v>
      </c>
      <c r="W792" s="65">
        <f>IFERROR(CentralCostperPupil*SUM(TableB[[#This Row],[K-12 Enrollment]:[Pre-K
Enrollment]]),"")</f>
        <v>1875393.8777705743</v>
      </c>
      <c r="X792" s="65">
        <f t="shared" si="41"/>
        <v>6504478.7381162941</v>
      </c>
      <c r="Y792" s="131">
        <f>IFERROR(TableC[[#This Row],[Total School Allocation w/ Central District Costs]]/SUM(TableB[[#This Row],[K-12 Enrollment]:[Pre-K
Enrollment]]),"")</f>
        <v>23147.611167673644</v>
      </c>
    </row>
    <row r="793" spans="1:25" s="3" customFormat="1" ht="15" x14ac:dyDescent="0.3">
      <c r="A793" s="156" t="str">
        <f>IF(ISBLANK(TableB[[#This Row],[BEDS Code]]),"",TableB[[#This Row],[BEDS Code]])</f>
        <v>310500011692</v>
      </c>
      <c r="B793" s="134" t="str">
        <f>IF(ISBLANK(TableB[[#This Row],[School Name]]),"",TableB[[#This Row],[School Name]])</f>
        <v>High School for Mathematics, Science and Engineering at City College</v>
      </c>
      <c r="C793" s="156" t="str">
        <f>IF(ISBLANK(TableB[[#This Row],[Local School Code]]),"",TableB[[#This Row],[Local School Code]])</f>
        <v>M692</v>
      </c>
      <c r="D793" s="132">
        <v>2971595</v>
      </c>
      <c r="E793" s="132">
        <v>1548072</v>
      </c>
      <c r="F793" s="65">
        <f>IFERROR(SUM(TableC[[#This Row],[Classroom Teachers]:[All Other Salaries]])*'Part-A'!$C$92,0)</f>
        <v>2751821.8877387713</v>
      </c>
      <c r="G793" s="16">
        <v>0</v>
      </c>
      <c r="H793" s="16">
        <v>192914</v>
      </c>
      <c r="I793" s="133">
        <f t="shared" si="39"/>
        <v>7464402.8877387717</v>
      </c>
      <c r="J793" s="132">
        <v>6208282.2126471139</v>
      </c>
      <c r="K793" s="132">
        <v>0</v>
      </c>
      <c r="L793" s="132">
        <v>258647.57537166425</v>
      </c>
      <c r="M793" s="132">
        <v>0</v>
      </c>
      <c r="N793" s="132">
        <v>728058.37450993666</v>
      </c>
      <c r="O793" s="132">
        <v>3109</v>
      </c>
      <c r="P793" s="132">
        <v>266305.72521005647</v>
      </c>
      <c r="Q793" s="133">
        <f t="shared" si="40"/>
        <v>7464402.8877387708</v>
      </c>
      <c r="R793" s="132">
        <v>7445254.8877387708</v>
      </c>
      <c r="S793" s="132">
        <v>19148</v>
      </c>
      <c r="T793" s="133">
        <f>SUM(TableC[[#This Row],[State &amp; Local Funding]:[Federal 
Funding]])</f>
        <v>7464402.8877387708</v>
      </c>
      <c r="U793" s="121">
        <f>IFERROR(TableC[[#This Row],[State &amp; Local Funding]]/SUM(TableB[[#This Row],[K-12 Enrollment]:[Pre-K
Enrollment]]),"")</f>
        <v>14541.513452614787</v>
      </c>
      <c r="V793" s="121">
        <f>IFERROR(TableC[[#This Row],[Federal 
Funding]]/SUM(TableB[[#This Row],[K-12 Enrollment]:[Pre-K
Enrollment]]),"")</f>
        <v>37.3984375</v>
      </c>
      <c r="W793" s="65">
        <f>IFERROR(CentralCostperPupil*SUM(TableB[[#This Row],[K-12 Enrollment]:[Pre-K
Enrollment]]),"")</f>
        <v>3417087.7772901566</v>
      </c>
      <c r="X793" s="65">
        <f t="shared" si="41"/>
        <v>10881490.665028928</v>
      </c>
      <c r="Y793" s="131">
        <f>IFERROR(TableC[[#This Row],[Total School Allocation w/ Central District Costs]]/SUM(TableB[[#This Row],[K-12 Enrollment]:[Pre-K
Enrollment]]),"")</f>
        <v>21252.911455134625</v>
      </c>
    </row>
    <row r="794" spans="1:25" s="3" customFormat="1" ht="15" x14ac:dyDescent="0.3">
      <c r="A794" s="156" t="str">
        <f>IF(ISBLANK(TableB[[#This Row],[BEDS Code]]),"",TableB[[#This Row],[BEDS Code]])</f>
        <v>310100011696</v>
      </c>
      <c r="B794" s="134" t="str">
        <f>IF(ISBLANK(TableB[[#This Row],[School Name]]),"",TableB[[#This Row],[School Name]])</f>
        <v>Bard High School Early College</v>
      </c>
      <c r="C794" s="156" t="str">
        <f>IF(ISBLANK(TableB[[#This Row],[Local School Code]]),"",TableB[[#This Row],[Local School Code]])</f>
        <v>M696</v>
      </c>
      <c r="D794" s="132">
        <v>3310321</v>
      </c>
      <c r="E794" s="132">
        <v>1327148</v>
      </c>
      <c r="F794" s="65">
        <f>IFERROR(SUM(TableC[[#This Row],[Classroom Teachers]:[All Other Salaries]])*'Part-A'!$C$92,0)</f>
        <v>2823546.225398914</v>
      </c>
      <c r="G794" s="16">
        <v>0</v>
      </c>
      <c r="H794" s="16">
        <v>136316</v>
      </c>
      <c r="I794" s="133">
        <f t="shared" si="39"/>
        <v>7597331.225398914</v>
      </c>
      <c r="J794" s="132">
        <v>5739898.8283105101</v>
      </c>
      <c r="K794" s="132">
        <v>0</v>
      </c>
      <c r="L794" s="132">
        <v>662722.77263239305</v>
      </c>
      <c r="M794" s="132">
        <v>0</v>
      </c>
      <c r="N794" s="132">
        <v>725648.30970785441</v>
      </c>
      <c r="O794" s="132">
        <v>3663</v>
      </c>
      <c r="P794" s="132">
        <v>465398.31474815682</v>
      </c>
      <c r="Q794" s="133">
        <f t="shared" si="40"/>
        <v>7597331.2253989149</v>
      </c>
      <c r="R794" s="132">
        <v>7574185.2253989149</v>
      </c>
      <c r="S794" s="132">
        <v>23146</v>
      </c>
      <c r="T794" s="133">
        <f>SUM(TableC[[#This Row],[State &amp; Local Funding]:[Federal 
Funding]])</f>
        <v>7597331.2253989149</v>
      </c>
      <c r="U794" s="121">
        <f>IFERROR(TableC[[#This Row],[State &amp; Local Funding]]/SUM(TableB[[#This Row],[K-12 Enrollment]:[Pre-K
Enrollment]]),"")</f>
        <v>12457.541489142952</v>
      </c>
      <c r="V794" s="121">
        <f>IFERROR(TableC[[#This Row],[Federal 
Funding]]/SUM(TableB[[#This Row],[K-12 Enrollment]:[Pre-K
Enrollment]]),"")</f>
        <v>38.069078947368418</v>
      </c>
      <c r="W794" s="65">
        <f>IFERROR(CentralCostperPupil*SUM(TableB[[#This Row],[K-12 Enrollment]:[Pre-K
Enrollment]]),"")</f>
        <v>4057791.7355320607</v>
      </c>
      <c r="X794" s="65">
        <f t="shared" si="41"/>
        <v>11655122.960930975</v>
      </c>
      <c r="Y794" s="131">
        <f>IFERROR(TableC[[#This Row],[Total School Allocation w/ Central District Costs]]/SUM(TableB[[#This Row],[K-12 Enrollment]:[Pre-K
Enrollment]]),"")</f>
        <v>19169.610133110156</v>
      </c>
    </row>
    <row r="795" spans="1:25" s="3" customFormat="1" ht="15" x14ac:dyDescent="0.3">
      <c r="A795" s="156" t="str">
        <f>IF(ISBLANK(TableB[[#This Row],[BEDS Code]]),"",TableB[[#This Row],[BEDS Code]])</f>
        <v>307500011721</v>
      </c>
      <c r="B795" s="134" t="str">
        <f>IF(ISBLANK(TableB[[#This Row],[School Name]]),"",TableB[[#This Row],[School Name]])</f>
        <v>P.S. M721 - Manhattan Occupational Training Center</v>
      </c>
      <c r="C795" s="156" t="str">
        <f>IF(ISBLANK(TableB[[#This Row],[Local School Code]]),"",TableB[[#This Row],[Local School Code]])</f>
        <v>M721</v>
      </c>
      <c r="D795" s="132">
        <v>3165195</v>
      </c>
      <c r="E795" s="132">
        <v>5807270</v>
      </c>
      <c r="F795" s="65">
        <f>IFERROR(SUM(TableC[[#This Row],[Classroom Teachers]:[All Other Salaries]])*'Part-A'!$C$92,0)</f>
        <v>5462930.2499432052</v>
      </c>
      <c r="G795" s="16">
        <v>0</v>
      </c>
      <c r="H795" s="16">
        <v>59259</v>
      </c>
      <c r="I795" s="133">
        <f t="shared" si="39"/>
        <v>14494654.249943204</v>
      </c>
      <c r="J795" s="132">
        <v>0</v>
      </c>
      <c r="K795" s="132">
        <v>0</v>
      </c>
      <c r="L795" s="132">
        <v>13973129.419383671</v>
      </c>
      <c r="M795" s="132">
        <v>0</v>
      </c>
      <c r="N795" s="132">
        <v>521524.83055953291</v>
      </c>
      <c r="O795" s="132">
        <v>0</v>
      </c>
      <c r="P795" s="132">
        <v>0</v>
      </c>
      <c r="Q795" s="133">
        <f t="shared" si="40"/>
        <v>14494654.249943204</v>
      </c>
      <c r="R795" s="132">
        <v>14242860.249943204</v>
      </c>
      <c r="S795" s="132">
        <v>251794</v>
      </c>
      <c r="T795" s="133">
        <f>SUM(TableC[[#This Row],[State &amp; Local Funding]:[Federal 
Funding]])</f>
        <v>14494654.249943204</v>
      </c>
      <c r="U795" s="121">
        <f>IFERROR(TableC[[#This Row],[State &amp; Local Funding]]/SUM(TableB[[#This Row],[K-12 Enrollment]:[Pre-K
Enrollment]]),"")</f>
        <v>79569.051675660361</v>
      </c>
      <c r="V795" s="121">
        <f>IFERROR(TableC[[#This Row],[Federal 
Funding]]/SUM(TableB[[#This Row],[K-12 Enrollment]:[Pre-K
Enrollment]]),"")</f>
        <v>1406.6703910614526</v>
      </c>
      <c r="W795" s="65">
        <f>IFERROR(CentralCostperPupil*SUM(TableB[[#This Row],[K-12 Enrollment]:[Pre-K
Enrollment]]),"")</f>
        <v>1194645.9221385508</v>
      </c>
      <c r="X795" s="65">
        <f t="shared" si="41"/>
        <v>15689300.172081755</v>
      </c>
      <c r="Y795" s="131">
        <f>IFERROR(TableC[[#This Row],[Total School Allocation w/ Central District Costs]]/SUM(TableB[[#This Row],[K-12 Enrollment]:[Pre-K
Enrollment]]),"")</f>
        <v>87649.721631741646</v>
      </c>
    </row>
    <row r="796" spans="1:25" s="3" customFormat="1" ht="15" x14ac:dyDescent="0.3">
      <c r="A796" s="156" t="str">
        <f>IF(ISBLANK(TableB[[#This Row],[BEDS Code]]),"",TableB[[#This Row],[BEDS Code]])</f>
        <v>307500011751</v>
      </c>
      <c r="B796" s="134" t="str">
        <f>IF(ISBLANK(TableB[[#This Row],[School Name]]),"",TableB[[#This Row],[School Name]])</f>
        <v>Manhattan School for Career Development</v>
      </c>
      <c r="C796" s="156" t="str">
        <f>IF(ISBLANK(TableB[[#This Row],[Local School Code]]),"",TableB[[#This Row],[Local School Code]])</f>
        <v>M751</v>
      </c>
      <c r="D796" s="132">
        <v>3607499</v>
      </c>
      <c r="E796" s="132">
        <v>3733062</v>
      </c>
      <c r="F796" s="65">
        <f>IFERROR(SUM(TableC[[#This Row],[Classroom Teachers]:[All Other Salaries]])*'Part-A'!$C$92,0)</f>
        <v>4469337.3268609401</v>
      </c>
      <c r="G796" s="16">
        <v>0</v>
      </c>
      <c r="H796" s="16">
        <v>121083</v>
      </c>
      <c r="I796" s="133">
        <f t="shared" si="39"/>
        <v>11930981.32686094</v>
      </c>
      <c r="J796" s="132">
        <v>0</v>
      </c>
      <c r="K796" s="132">
        <v>0</v>
      </c>
      <c r="L796" s="132">
        <v>11230334.623978425</v>
      </c>
      <c r="M796" s="132">
        <v>0</v>
      </c>
      <c r="N796" s="132">
        <v>700646.70288251515</v>
      </c>
      <c r="O796" s="132">
        <v>0</v>
      </c>
      <c r="P796" s="132">
        <v>0</v>
      </c>
      <c r="Q796" s="133">
        <f t="shared" si="40"/>
        <v>11930981.32686094</v>
      </c>
      <c r="R796" s="132">
        <v>11677588.32686094</v>
      </c>
      <c r="S796" s="132">
        <v>253393</v>
      </c>
      <c r="T796" s="133">
        <f>SUM(TableC[[#This Row],[State &amp; Local Funding]:[Federal 
Funding]])</f>
        <v>11930981.32686094</v>
      </c>
      <c r="U796" s="121">
        <f>IFERROR(TableC[[#This Row],[State &amp; Local Funding]]/SUM(TableB[[#This Row],[K-12 Enrollment]:[Pre-K
Enrollment]]),"")</f>
        <v>72531.604514664228</v>
      </c>
      <c r="V796" s="121">
        <f>IFERROR(TableC[[#This Row],[Federal 
Funding]]/SUM(TableB[[#This Row],[K-12 Enrollment]:[Pre-K
Enrollment]]),"")</f>
        <v>1573.8695652173913</v>
      </c>
      <c r="W796" s="65">
        <f>IFERROR(CentralCostperPupil*SUM(TableB[[#This Row],[K-12 Enrollment]:[Pre-K
Enrollment]]),"")</f>
        <v>1074513.9299681939</v>
      </c>
      <c r="X796" s="65">
        <f t="shared" si="41"/>
        <v>13005495.256829133</v>
      </c>
      <c r="Y796" s="131">
        <f>IFERROR(TableC[[#This Row],[Total School Allocation w/ Central District Costs]]/SUM(TableB[[#This Row],[K-12 Enrollment]:[Pre-K
Enrollment]]),"")</f>
        <v>80779.473644901445</v>
      </c>
    </row>
    <row r="797" spans="1:25" s="3" customFormat="1" ht="15" x14ac:dyDescent="0.3">
      <c r="A797" s="156" t="str">
        <f>IF(ISBLANK(TableB[[#This Row],[BEDS Code]]),"",TableB[[#This Row],[BEDS Code]])</f>
        <v>307500011811</v>
      </c>
      <c r="B797" s="134" t="str">
        <f>IF(ISBLANK(TableB[[#This Row],[School Name]]),"",TableB[[#This Row],[School Name]])</f>
        <v>P.S. M811 - Mickey Mantle School</v>
      </c>
      <c r="C797" s="156" t="str">
        <f>IF(ISBLANK(TableB[[#This Row],[Local School Code]]),"",TableB[[#This Row],[Local School Code]])</f>
        <v>M811</v>
      </c>
      <c r="D797" s="132">
        <v>6769838</v>
      </c>
      <c r="E797" s="132">
        <v>10462498</v>
      </c>
      <c r="F797" s="65">
        <f>IFERROR(SUM(TableC[[#This Row],[Classroom Teachers]:[All Other Salaries]])*'Part-A'!$C$92,0)</f>
        <v>10491994.07426892</v>
      </c>
      <c r="G797" s="16">
        <v>0</v>
      </c>
      <c r="H797" s="16">
        <v>157794</v>
      </c>
      <c r="I797" s="133">
        <f t="shared" si="39"/>
        <v>27882124.074268922</v>
      </c>
      <c r="J797" s="132">
        <v>0</v>
      </c>
      <c r="K797" s="132">
        <v>0</v>
      </c>
      <c r="L797" s="132">
        <v>25132546.781639811</v>
      </c>
      <c r="M797" s="132">
        <v>1851392.1541462878</v>
      </c>
      <c r="N797" s="132">
        <v>898185.1384828242</v>
      </c>
      <c r="O797" s="132">
        <v>0</v>
      </c>
      <c r="P797" s="132">
        <v>0</v>
      </c>
      <c r="Q797" s="133">
        <f t="shared" si="40"/>
        <v>27882124.074268922</v>
      </c>
      <c r="R797" s="132">
        <v>27593539.074268922</v>
      </c>
      <c r="S797" s="132">
        <v>288585</v>
      </c>
      <c r="T797" s="133">
        <f>SUM(TableC[[#This Row],[State &amp; Local Funding]:[Federal 
Funding]])</f>
        <v>27882124.074268922</v>
      </c>
      <c r="U797" s="121">
        <f>IFERROR(TableC[[#This Row],[State &amp; Local Funding]]/SUM(TableB[[#This Row],[K-12 Enrollment]:[Pre-K
Enrollment]]),"")</f>
        <v>73387.072006034374</v>
      </c>
      <c r="V797" s="121">
        <f>IFERROR(TableC[[#This Row],[Federal 
Funding]]/SUM(TableB[[#This Row],[K-12 Enrollment]:[Pre-K
Enrollment]]),"")</f>
        <v>767.51329787234044</v>
      </c>
      <c r="W797" s="65">
        <f>IFERROR(CentralCostperPupil*SUM(TableB[[#This Row],[K-12 Enrollment]:[Pre-K
Enrollment]]),"")</f>
        <v>2509423.8364474587</v>
      </c>
      <c r="X797" s="65">
        <f t="shared" si="41"/>
        <v>30391547.910716381</v>
      </c>
      <c r="Y797" s="131">
        <f>IFERROR(TableC[[#This Row],[Total School Allocation w/ Central District Costs]]/SUM(TableB[[#This Row],[K-12 Enrollment]:[Pre-K
Enrollment]]),"")</f>
        <v>80828.58486892654</v>
      </c>
    </row>
    <row r="798" spans="1:25" s="3" customFormat="1" ht="15" x14ac:dyDescent="0.3">
      <c r="A798" s="156" t="str">
        <f>IF(ISBLANK(TableB[[#This Row],[BEDS Code]]),"",TableB[[#This Row],[BEDS Code]])</f>
        <v>310400010825</v>
      </c>
      <c r="B798" s="134" t="str">
        <f>IF(ISBLANK(TableB[[#This Row],[School Name]]),"",TableB[[#This Row],[School Name]])</f>
        <v>Isaac Newton Middle School for Math &amp; Science</v>
      </c>
      <c r="C798" s="156" t="str">
        <f>IF(ISBLANK(TableB[[#This Row],[Local School Code]]),"",TableB[[#This Row],[Local School Code]])</f>
        <v>M825</v>
      </c>
      <c r="D798" s="132">
        <v>1745351</v>
      </c>
      <c r="E798" s="132">
        <v>842164</v>
      </c>
      <c r="F798" s="65">
        <f>IFERROR(SUM(TableC[[#This Row],[Classroom Teachers]:[All Other Salaries]])*'Part-A'!$C$92,0)</f>
        <v>1575421.4661948297</v>
      </c>
      <c r="G798" s="16">
        <v>0</v>
      </c>
      <c r="H798" s="16">
        <v>32147</v>
      </c>
      <c r="I798" s="133">
        <f t="shared" si="39"/>
        <v>4195083.4661948299</v>
      </c>
      <c r="J798" s="132">
        <v>2938817.069213042</v>
      </c>
      <c r="K798" s="132">
        <v>0</v>
      </c>
      <c r="L798" s="132">
        <v>626996.53832328867</v>
      </c>
      <c r="M798" s="132">
        <v>0</v>
      </c>
      <c r="N798" s="132">
        <v>450598.45752896147</v>
      </c>
      <c r="O798" s="132">
        <v>1234</v>
      </c>
      <c r="P798" s="132">
        <v>177437.40112953755</v>
      </c>
      <c r="Q798" s="133">
        <f t="shared" si="40"/>
        <v>4195083.4661948299</v>
      </c>
      <c r="R798" s="132">
        <v>3876154.4661948299</v>
      </c>
      <c r="S798" s="132">
        <v>318929</v>
      </c>
      <c r="T798" s="133">
        <f>SUM(TableC[[#This Row],[State &amp; Local Funding]:[Federal 
Funding]])</f>
        <v>4195083.4661948299</v>
      </c>
      <c r="U798" s="121">
        <f>IFERROR(TableC[[#This Row],[State &amp; Local Funding]]/SUM(TableB[[#This Row],[K-12 Enrollment]:[Pre-K
Enrollment]]),"")</f>
        <v>17780.525074288209</v>
      </c>
      <c r="V798" s="121">
        <f>IFERROR(TableC[[#This Row],[Federal 
Funding]]/SUM(TableB[[#This Row],[K-12 Enrollment]:[Pre-K
Enrollment]]),"")</f>
        <v>1462.9770642201836</v>
      </c>
      <c r="W798" s="65">
        <f>IFERROR(CentralCostperPupil*SUM(TableB[[#This Row],[K-12 Enrollment]:[Pre-K
Enrollment]]),"")</f>
        <v>1454931.9051743245</v>
      </c>
      <c r="X798" s="65">
        <f t="shared" si="41"/>
        <v>5650015.3713691542</v>
      </c>
      <c r="Y798" s="131">
        <f>IFERROR(TableC[[#This Row],[Total School Allocation w/ Central District Costs]]/SUM(TableB[[#This Row],[K-12 Enrollment]:[Pre-K
Enrollment]]),"")</f>
        <v>25917.501703528229</v>
      </c>
    </row>
    <row r="799" spans="1:25" s="3" customFormat="1" ht="15" x14ac:dyDescent="0.3">
      <c r="A799" s="156" t="str">
        <f>IF(ISBLANK(TableB[[#This Row],[BEDS Code]]),"",TableB[[#This Row],[BEDS Code]])</f>
        <v>310100010839</v>
      </c>
      <c r="B799" s="134" t="str">
        <f>IF(ISBLANK(TableB[[#This Row],[School Name]]),"",TableB[[#This Row],[School Name]])</f>
        <v>Tompkins Square Middle School</v>
      </c>
      <c r="C799" s="156" t="str">
        <f>IF(ISBLANK(TableB[[#This Row],[Local School Code]]),"",TableB[[#This Row],[Local School Code]])</f>
        <v>M839</v>
      </c>
      <c r="D799" s="132">
        <v>2666337</v>
      </c>
      <c r="E799" s="132">
        <v>1096242</v>
      </c>
      <c r="F799" s="65">
        <f>IFERROR(SUM(TableC[[#This Row],[Classroom Teachers]:[All Other Salaries]])*'Part-A'!$C$92,0)</f>
        <v>2290865.0673924116</v>
      </c>
      <c r="G799" s="16">
        <v>0</v>
      </c>
      <c r="H799" s="16">
        <v>119640</v>
      </c>
      <c r="I799" s="133">
        <f t="shared" si="39"/>
        <v>6173084.0673924116</v>
      </c>
      <c r="J799" s="132">
        <v>3484738.0189067191</v>
      </c>
      <c r="K799" s="132">
        <v>0</v>
      </c>
      <c r="L799" s="132">
        <v>2203474.9482065649</v>
      </c>
      <c r="M799" s="132">
        <v>0</v>
      </c>
      <c r="N799" s="132">
        <v>449565.57261378336</v>
      </c>
      <c r="O799" s="132">
        <v>2324</v>
      </c>
      <c r="P799" s="132">
        <v>32981.527665344554</v>
      </c>
      <c r="Q799" s="133">
        <f t="shared" si="40"/>
        <v>6173084.0673924126</v>
      </c>
      <c r="R799" s="132">
        <v>5909491.0673924126</v>
      </c>
      <c r="S799" s="132">
        <v>263593</v>
      </c>
      <c r="T799" s="133">
        <f>SUM(TableC[[#This Row],[State &amp; Local Funding]:[Federal 
Funding]])</f>
        <v>6173084.0673924126</v>
      </c>
      <c r="U799" s="121">
        <f>IFERROR(TableC[[#This Row],[State &amp; Local Funding]]/SUM(TableB[[#This Row],[K-12 Enrollment]:[Pre-K
Enrollment]]),"")</f>
        <v>16190.38648600661</v>
      </c>
      <c r="V799" s="121">
        <f>IFERROR(TableC[[#This Row],[Federal 
Funding]]/SUM(TableB[[#This Row],[K-12 Enrollment]:[Pre-K
Enrollment]]),"")</f>
        <v>722.17260273972602</v>
      </c>
      <c r="W799" s="65">
        <f>IFERROR(CentralCostperPupil*SUM(TableB[[#This Row],[K-12 Enrollment]:[Pre-K
Enrollment]]),"")</f>
        <v>2436009.8412322407</v>
      </c>
      <c r="X799" s="65">
        <f t="shared" si="41"/>
        <v>8609093.9086246528</v>
      </c>
      <c r="Y799" s="131">
        <f>IFERROR(TableC[[#This Row],[Total School Allocation w/ Central District Costs]]/SUM(TableB[[#This Row],[K-12 Enrollment]:[Pre-K
Enrollment]]),"")</f>
        <v>23586.558653766173</v>
      </c>
    </row>
    <row r="800" spans="1:25" s="3" customFormat="1" ht="15" x14ac:dyDescent="0.3">
      <c r="A800" s="156" t="str">
        <f>IF(ISBLANK(TableB[[#This Row],[BEDS Code]]),"",TableB[[#This Row],[BEDS Code]])</f>
        <v>310300011859</v>
      </c>
      <c r="B800" s="134" t="str">
        <f>IF(ISBLANK(TableB[[#This Row],[School Name]]),"",TableB[[#This Row],[School Name]])</f>
        <v>Special Music School</v>
      </c>
      <c r="C800" s="156" t="str">
        <f>IF(ISBLANK(TableB[[#This Row],[Local School Code]]),"",TableB[[#This Row],[Local School Code]])</f>
        <v>M859</v>
      </c>
      <c r="D800" s="132">
        <v>2125729</v>
      </c>
      <c r="E800" s="132">
        <v>659309</v>
      </c>
      <c r="F800" s="65">
        <f>IFERROR(SUM(TableC[[#This Row],[Classroom Teachers]:[All Other Salaries]])*'Part-A'!$C$92,0)</f>
        <v>1695684.3339529687</v>
      </c>
      <c r="G800" s="16">
        <v>0</v>
      </c>
      <c r="H800" s="16">
        <v>10293</v>
      </c>
      <c r="I800" s="133">
        <f t="shared" si="39"/>
        <v>4491015.3339529689</v>
      </c>
      <c r="J800" s="132">
        <v>3616842.7241553315</v>
      </c>
      <c r="K800" s="132">
        <v>0</v>
      </c>
      <c r="L800" s="132">
        <v>276306.36794019211</v>
      </c>
      <c r="M800" s="132">
        <v>0</v>
      </c>
      <c r="N800" s="132">
        <v>468818.74049530423</v>
      </c>
      <c r="O800" s="132">
        <v>1956</v>
      </c>
      <c r="P800" s="132">
        <v>127091.50136214112</v>
      </c>
      <c r="Q800" s="133">
        <f t="shared" si="40"/>
        <v>4491015.3339529689</v>
      </c>
      <c r="R800" s="132">
        <v>4461518.3339529689</v>
      </c>
      <c r="S800" s="132">
        <v>29497</v>
      </c>
      <c r="T800" s="133">
        <f>SUM(TableC[[#This Row],[State &amp; Local Funding]:[Federal 
Funding]])</f>
        <v>4491015.3339529689</v>
      </c>
      <c r="U800" s="121">
        <f>IFERROR(TableC[[#This Row],[State &amp; Local Funding]]/SUM(TableB[[#This Row],[K-12 Enrollment]:[Pre-K
Enrollment]]),"")</f>
        <v>14074.190327927347</v>
      </c>
      <c r="V800" s="121">
        <f>IFERROR(TableC[[#This Row],[Federal 
Funding]]/SUM(TableB[[#This Row],[K-12 Enrollment]:[Pre-K
Enrollment]]),"")</f>
        <v>93.050473186119874</v>
      </c>
      <c r="W800" s="65">
        <f>IFERROR(CentralCostperPupil*SUM(TableB[[#This Row],[K-12 Enrollment]:[Pre-K
Enrollment]]),"")</f>
        <v>2115657.8621112881</v>
      </c>
      <c r="X800" s="65">
        <f t="shared" si="41"/>
        <v>6606673.1960642571</v>
      </c>
      <c r="Y800" s="131">
        <f>IFERROR(TableC[[#This Row],[Total School Allocation w/ Central District Costs]]/SUM(TableB[[#This Row],[K-12 Enrollment]:[Pre-K
Enrollment]]),"")</f>
        <v>20841.240366133305</v>
      </c>
    </row>
    <row r="801" spans="1:25" s="3" customFormat="1" ht="15" x14ac:dyDescent="0.3">
      <c r="A801" s="156" t="str">
        <f>IF(ISBLANK(TableB[[#This Row],[BEDS Code]]),"",TableB[[#This Row],[BEDS Code]])</f>
        <v>310300011860</v>
      </c>
      <c r="B801" s="134" t="str">
        <f>IF(ISBLANK(TableB[[#This Row],[School Name]]),"",TableB[[#This Row],[School Name]])</f>
        <v>Frederick Douglass Academy II Secondary School</v>
      </c>
      <c r="C801" s="156" t="str">
        <f>IF(ISBLANK(TableB[[#This Row],[Local School Code]]),"",TableB[[#This Row],[Local School Code]])</f>
        <v>M860</v>
      </c>
      <c r="D801" s="132">
        <v>2177941</v>
      </c>
      <c r="E801" s="132">
        <v>1392447</v>
      </c>
      <c r="F801" s="65">
        <f>IFERROR(SUM(TableC[[#This Row],[Classroom Teachers]:[All Other Salaries]])*'Part-A'!$C$92,0)</f>
        <v>2173848.6145372782</v>
      </c>
      <c r="G801" s="16">
        <v>0</v>
      </c>
      <c r="H801" s="16">
        <v>78940</v>
      </c>
      <c r="I801" s="133">
        <f t="shared" si="39"/>
        <v>5823176.6145372782</v>
      </c>
      <c r="J801" s="132">
        <v>3922488.911734344</v>
      </c>
      <c r="K801" s="132">
        <v>0</v>
      </c>
      <c r="L801" s="132">
        <v>874927.53048622806</v>
      </c>
      <c r="M801" s="132">
        <v>0</v>
      </c>
      <c r="N801" s="132">
        <v>729575.52478254249</v>
      </c>
      <c r="O801" s="132">
        <v>2131</v>
      </c>
      <c r="P801" s="132">
        <v>294053.64753416361</v>
      </c>
      <c r="Q801" s="133">
        <f t="shared" si="40"/>
        <v>5823176.6145372782</v>
      </c>
      <c r="R801" s="132">
        <v>5537010.6145372782</v>
      </c>
      <c r="S801" s="132">
        <v>286166</v>
      </c>
      <c r="T801" s="133">
        <f>SUM(TableC[[#This Row],[State &amp; Local Funding]:[Federal 
Funding]])</f>
        <v>5823176.6145372782</v>
      </c>
      <c r="U801" s="121">
        <f>IFERROR(TableC[[#This Row],[State &amp; Local Funding]]/SUM(TableB[[#This Row],[K-12 Enrollment]:[Pre-K
Enrollment]]),"")</f>
        <v>15956.802923738554</v>
      </c>
      <c r="V801" s="121">
        <f>IFERROR(TableC[[#This Row],[Federal 
Funding]]/SUM(TableB[[#This Row],[K-12 Enrollment]:[Pre-K
Enrollment]]),"")</f>
        <v>824.68587896253598</v>
      </c>
      <c r="W801" s="65">
        <f>IFERROR(CentralCostperPupil*SUM(TableB[[#This Row],[K-12 Enrollment]:[Pre-K
Enrollment]]),"")</f>
        <v>2315877.8490618835</v>
      </c>
      <c r="X801" s="65">
        <f t="shared" si="41"/>
        <v>8139054.4635991622</v>
      </c>
      <c r="Y801" s="131">
        <f>IFERROR(TableC[[#This Row],[Total School Allocation w/ Central District Costs]]/SUM(TableB[[#This Row],[K-12 Enrollment]:[Pre-K
Enrollment]]),"")</f>
        <v>23455.488367720929</v>
      </c>
    </row>
    <row r="802" spans="1:25" s="3" customFormat="1" ht="15" x14ac:dyDescent="0.3">
      <c r="A802" s="156" t="str">
        <f>IF(ISBLANK(TableB[[#This Row],[BEDS Code]]),"",TableB[[#This Row],[BEDS Code]])</f>
        <v>310300010862</v>
      </c>
      <c r="B802" s="134" t="str">
        <f>IF(ISBLANK(TableB[[#This Row],[School Name]]),"",TableB[[#This Row],[School Name]])</f>
        <v>Mott Hall II</v>
      </c>
      <c r="C802" s="156" t="str">
        <f>IF(ISBLANK(TableB[[#This Row],[Local School Code]]),"",TableB[[#This Row],[Local School Code]])</f>
        <v>M862</v>
      </c>
      <c r="D802" s="132">
        <v>2098838</v>
      </c>
      <c r="E802" s="132">
        <v>1218669</v>
      </c>
      <c r="F802" s="65">
        <f>IFERROR(SUM(TableC[[#This Row],[Classroom Teachers]:[All Other Salaries]])*'Part-A'!$C$92,0)</f>
        <v>2019880.7512426444</v>
      </c>
      <c r="G802" s="16">
        <v>0</v>
      </c>
      <c r="H802" s="16">
        <v>280357</v>
      </c>
      <c r="I802" s="133">
        <f t="shared" si="39"/>
        <v>5617744.7512426442</v>
      </c>
      <c r="J802" s="132">
        <v>3586262.5231781555</v>
      </c>
      <c r="K802" s="132">
        <v>0</v>
      </c>
      <c r="L802" s="132">
        <v>1578986.6148408502</v>
      </c>
      <c r="M802" s="132">
        <v>0</v>
      </c>
      <c r="N802" s="132">
        <v>449536.61322363815</v>
      </c>
      <c r="O802" s="132">
        <v>2959</v>
      </c>
      <c r="P802" s="132">
        <v>0</v>
      </c>
      <c r="Q802" s="133">
        <f t="shared" si="40"/>
        <v>5617744.7512426442</v>
      </c>
      <c r="R802" s="132">
        <v>5353495.7512426442</v>
      </c>
      <c r="S802" s="132">
        <v>264249</v>
      </c>
      <c r="T802" s="133">
        <f>SUM(TableC[[#This Row],[State &amp; Local Funding]:[Federal 
Funding]])</f>
        <v>5617744.7512426442</v>
      </c>
      <c r="U802" s="121">
        <f>IFERROR(TableC[[#This Row],[State &amp; Local Funding]]/SUM(TableB[[#This Row],[K-12 Enrollment]:[Pre-K
Enrollment]]),"")</f>
        <v>13218.508027759615</v>
      </c>
      <c r="V802" s="121">
        <f>IFERROR(TableC[[#This Row],[Federal 
Funding]]/SUM(TableB[[#This Row],[K-12 Enrollment]:[Pre-K
Enrollment]]),"")</f>
        <v>652.4666666666667</v>
      </c>
      <c r="W802" s="65">
        <f>IFERROR(CentralCostperPupil*SUM(TableB[[#This Row],[K-12 Enrollment]:[Pre-K
Enrollment]]),"")</f>
        <v>2702969.8238330339</v>
      </c>
      <c r="X802" s="65">
        <f t="shared" si="41"/>
        <v>8320714.5750756785</v>
      </c>
      <c r="Y802" s="131">
        <f>IFERROR(TableC[[#This Row],[Total School Allocation w/ Central District Costs]]/SUM(TableB[[#This Row],[K-12 Enrollment]:[Pre-K
Enrollment]]),"")</f>
        <v>20544.97425944612</v>
      </c>
    </row>
    <row r="803" spans="1:25" s="3" customFormat="1" ht="15" x14ac:dyDescent="0.3">
      <c r="A803" s="156" t="str">
        <f>IF(ISBLANK(TableB[[#This Row],[BEDS Code]]),"",TableB[[#This Row],[BEDS Code]])</f>
        <v>310200010896</v>
      </c>
      <c r="B803" s="134" t="str">
        <f>IF(ISBLANK(TableB[[#This Row],[School Name]]),"",TableB[[#This Row],[School Name]])</f>
        <v>Lower Manhattan Community Middle School</v>
      </c>
      <c r="C803" s="156" t="str">
        <f>IF(ISBLANK(TableB[[#This Row],[Local School Code]]),"",TableB[[#This Row],[Local School Code]])</f>
        <v>M896</v>
      </c>
      <c r="D803" s="132">
        <v>2616509</v>
      </c>
      <c r="E803" s="132">
        <v>1012070</v>
      </c>
      <c r="F803" s="65">
        <f>IFERROR(SUM(TableC[[#This Row],[Classroom Teachers]:[All Other Salaries]])*'Part-A'!$C$92,0)</f>
        <v>2209278.4963116227</v>
      </c>
      <c r="G803" s="16">
        <v>0</v>
      </c>
      <c r="H803" s="16">
        <v>61338</v>
      </c>
      <c r="I803" s="133">
        <f t="shared" si="39"/>
        <v>5899195.4963116227</v>
      </c>
      <c r="J803" s="132">
        <v>3257571.213445534</v>
      </c>
      <c r="K803" s="132">
        <v>0</v>
      </c>
      <c r="L803" s="132">
        <v>2084710.880366171</v>
      </c>
      <c r="M803" s="132">
        <v>0</v>
      </c>
      <c r="N803" s="132">
        <v>501291.86997810006</v>
      </c>
      <c r="O803" s="132">
        <v>2399</v>
      </c>
      <c r="P803" s="132">
        <v>53222.532521817717</v>
      </c>
      <c r="Q803" s="133">
        <f t="shared" si="40"/>
        <v>5899195.4963116227</v>
      </c>
      <c r="R803" s="132">
        <v>5741156.4963116227</v>
      </c>
      <c r="S803" s="132">
        <v>158039</v>
      </c>
      <c r="T803" s="133">
        <f>SUM(TableC[[#This Row],[State &amp; Local Funding]:[Federal 
Funding]])</f>
        <v>5899195.4963116227</v>
      </c>
      <c r="U803" s="121">
        <f>IFERROR(TableC[[#This Row],[State &amp; Local Funding]]/SUM(TableB[[#This Row],[K-12 Enrollment]:[Pre-K
Enrollment]]),"")</f>
        <v>14989.964742327997</v>
      </c>
      <c r="V803" s="121">
        <f>IFERROR(TableC[[#This Row],[Federal 
Funding]]/SUM(TableB[[#This Row],[K-12 Enrollment]:[Pre-K
Enrollment]]),"")</f>
        <v>412.63446475195821</v>
      </c>
      <c r="W803" s="65">
        <f>IFERROR(CentralCostperPupil*SUM(TableB[[#This Row],[K-12 Enrollment]:[Pre-K
Enrollment]]),"")</f>
        <v>2556141.8334025978</v>
      </c>
      <c r="X803" s="65">
        <f t="shared" si="41"/>
        <v>8455337.32971422</v>
      </c>
      <c r="Y803" s="131">
        <f>IFERROR(TableC[[#This Row],[Total School Allocation w/ Central District Costs]]/SUM(TableB[[#This Row],[K-12 Enrollment]:[Pre-K
Enrollment]]),"")</f>
        <v>22076.598772099791</v>
      </c>
    </row>
    <row r="804" spans="1:25" s="3" customFormat="1" ht="15" x14ac:dyDescent="0.3">
      <c r="A804" s="156" t="str">
        <f>IF(ISBLANK(TableB[[#This Row],[BEDS Code]]),"",TableB[[#This Row],[BEDS Code]])</f>
        <v>310200010933</v>
      </c>
      <c r="B804" s="134" t="str">
        <f>IF(ISBLANK(TableB[[#This Row],[School Name]]),"",TableB[[#This Row],[School Name]])</f>
        <v>City Knoll Middle School</v>
      </c>
      <c r="C804" s="156" t="str">
        <f>IF(ISBLANK(TableB[[#This Row],[Local School Code]]),"",TableB[[#This Row],[Local School Code]])</f>
        <v>M933</v>
      </c>
      <c r="D804" s="132">
        <v>1355650</v>
      </c>
      <c r="E804" s="132">
        <v>1182304</v>
      </c>
      <c r="F804" s="65">
        <f>IFERROR(SUM(TableC[[#This Row],[Classroom Teachers]:[All Other Salaries]])*'Part-A'!$C$92,0)</f>
        <v>1545246.003140091</v>
      </c>
      <c r="G804" s="16">
        <v>0</v>
      </c>
      <c r="H804" s="16">
        <v>47764</v>
      </c>
      <c r="I804" s="133">
        <f t="shared" si="39"/>
        <v>4130964.003140091</v>
      </c>
      <c r="J804" s="132">
        <v>2593798.4588562697</v>
      </c>
      <c r="K804" s="132">
        <v>0</v>
      </c>
      <c r="L804" s="132">
        <v>881316.29372325644</v>
      </c>
      <c r="M804" s="132">
        <v>0</v>
      </c>
      <c r="N804" s="132">
        <v>465266.3886374954</v>
      </c>
      <c r="O804" s="132">
        <v>1470</v>
      </c>
      <c r="P804" s="132">
        <v>189112.86192306952</v>
      </c>
      <c r="Q804" s="133">
        <f t="shared" si="40"/>
        <v>4130964.003140091</v>
      </c>
      <c r="R804" s="132">
        <v>3963154.003140091</v>
      </c>
      <c r="S804" s="132">
        <v>167810</v>
      </c>
      <c r="T804" s="133">
        <f>SUM(TableC[[#This Row],[State &amp; Local Funding]:[Federal 
Funding]])</f>
        <v>4130964.003140091</v>
      </c>
      <c r="U804" s="121">
        <f>IFERROR(TableC[[#This Row],[State &amp; Local Funding]]/SUM(TableB[[#This Row],[K-12 Enrollment]:[Pre-K
Enrollment]]),"")</f>
        <v>16793.025437034285</v>
      </c>
      <c r="V804" s="121">
        <f>IFERROR(TableC[[#This Row],[Federal 
Funding]]/SUM(TableB[[#This Row],[K-12 Enrollment]:[Pre-K
Enrollment]]),"")</f>
        <v>711.0593220338983</v>
      </c>
      <c r="W804" s="65">
        <f>IFERROR(CentralCostperPupil*SUM(TableB[[#This Row],[K-12 Enrollment]:[Pre-K
Enrollment]]),"")</f>
        <v>1575063.8973446814</v>
      </c>
      <c r="X804" s="65">
        <f t="shared" si="41"/>
        <v>5706027.9004847724</v>
      </c>
      <c r="Y804" s="131">
        <f>IFERROR(TableC[[#This Row],[Total School Allocation w/ Central District Costs]]/SUM(TableB[[#This Row],[K-12 Enrollment]:[Pre-K
Enrollment]]),"")</f>
        <v>24178.08432408802</v>
      </c>
    </row>
    <row r="805" spans="1:25" s="3" customFormat="1" ht="15" x14ac:dyDescent="0.3">
      <c r="A805" s="156" t="str">
        <f>IF(ISBLANK(TableB[[#This Row],[BEDS Code]]),"",TableB[[#This Row],[BEDS Code]])</f>
        <v>310400010964</v>
      </c>
      <c r="B805" s="134" t="str">
        <f>IF(ISBLANK(TableB[[#This Row],[School Name]]),"",TableB[[#This Row],[School Name]])</f>
        <v>Central Park East II</v>
      </c>
      <c r="C805" s="156" t="str">
        <f>IF(ISBLANK(TableB[[#This Row],[Local School Code]]),"",TableB[[#This Row],[Local School Code]])</f>
        <v>M964</v>
      </c>
      <c r="D805" s="132">
        <v>3304681</v>
      </c>
      <c r="E805" s="132">
        <v>1796882</v>
      </c>
      <c r="F805" s="65">
        <f>IFERROR(SUM(TableC[[#This Row],[Classroom Teachers]:[All Other Salaries]])*'Part-A'!$C$92,0)</f>
        <v>3106112.1815121048</v>
      </c>
      <c r="G805" s="16">
        <v>0</v>
      </c>
      <c r="H805" s="16">
        <v>82093</v>
      </c>
      <c r="I805" s="133">
        <f t="shared" si="39"/>
        <v>8289768.1815121043</v>
      </c>
      <c r="J805" s="132">
        <v>3617830.533374208</v>
      </c>
      <c r="K805" s="132">
        <v>465433.13191307965</v>
      </c>
      <c r="L805" s="132">
        <v>3675268.380425029</v>
      </c>
      <c r="M805" s="132">
        <v>0</v>
      </c>
      <c r="N805" s="132">
        <v>478491.17680379457</v>
      </c>
      <c r="O805" s="132">
        <v>2679</v>
      </c>
      <c r="P805" s="132">
        <v>50065.958995993031</v>
      </c>
      <c r="Q805" s="133">
        <f t="shared" si="40"/>
        <v>8289768.1815121043</v>
      </c>
      <c r="R805" s="132">
        <v>7902628.1815121043</v>
      </c>
      <c r="S805" s="132">
        <v>387140</v>
      </c>
      <c r="T805" s="133">
        <f>SUM(TableC[[#This Row],[State &amp; Local Funding]:[Federal 
Funding]])</f>
        <v>8289768.1815121043</v>
      </c>
      <c r="U805" s="121">
        <f>IFERROR(TableC[[#This Row],[State &amp; Local Funding]]/SUM(TableB[[#This Row],[K-12 Enrollment]:[Pre-K
Enrollment]]),"")</f>
        <v>16429.580418944082</v>
      </c>
      <c r="V805" s="121">
        <f>IFERROR(TableC[[#This Row],[Federal 
Funding]]/SUM(TableB[[#This Row],[K-12 Enrollment]:[Pre-K
Enrollment]]),"")</f>
        <v>804.8648648648649</v>
      </c>
      <c r="W805" s="65">
        <f>IFERROR(CentralCostperPupil*SUM(TableB[[#This Row],[K-12 Enrollment]:[Pre-K
Enrollment]]),"")</f>
        <v>3210193.7907745414</v>
      </c>
      <c r="X805" s="65">
        <f t="shared" si="41"/>
        <v>11499961.972286645</v>
      </c>
      <c r="Y805" s="131">
        <f>IFERROR(TableC[[#This Row],[Total School Allocation w/ Central District Costs]]/SUM(TableB[[#This Row],[K-12 Enrollment]:[Pre-K
Enrollment]]),"")</f>
        <v>23908.444848828785</v>
      </c>
    </row>
    <row r="806" spans="1:25" s="3" customFormat="1" ht="15" x14ac:dyDescent="0.3">
      <c r="A806" s="156" t="str">
        <f>IF(ISBLANK(TableB[[#This Row],[BEDS Code]]),"",TableB[[#This Row],[BEDS Code]])</f>
        <v>(blank)</v>
      </c>
      <c r="B806" s="134" t="str">
        <f>IF(ISBLANK(TableB[[#This Row],[School Name]]),"",TableB[[#This Row],[School Name]])</f>
        <v>Restart  Program</v>
      </c>
      <c r="C806" s="156" t="str">
        <f>IF(ISBLANK(TableB[[#This Row],[Local School Code]]),"",TableB[[#This Row],[Local School Code]])</f>
        <v>M973</v>
      </c>
      <c r="D806" s="132">
        <v>4682236</v>
      </c>
      <c r="E806" s="132">
        <v>5208252</v>
      </c>
      <c r="F806" s="65">
        <f>IFERROR(SUM(TableC[[#This Row],[Classroom Teachers]:[All Other Salaries]])*'Part-A'!$C$92,0)</f>
        <v>6021873.1510126004</v>
      </c>
      <c r="G806" s="16">
        <v>0</v>
      </c>
      <c r="H806" s="16">
        <v>263046</v>
      </c>
      <c r="I806" s="133">
        <f t="shared" si="39"/>
        <v>16175407.151012599</v>
      </c>
      <c r="J806" s="132">
        <v>12555099.540175188</v>
      </c>
      <c r="K806" s="132">
        <v>0</v>
      </c>
      <c r="L806" s="132">
        <v>689846.45921337081</v>
      </c>
      <c r="M806" s="132">
        <v>0</v>
      </c>
      <c r="N806" s="132">
        <v>1182852.7258999331</v>
      </c>
      <c r="O806" s="132">
        <v>2411</v>
      </c>
      <c r="P806" s="132">
        <v>1745197.4257241061</v>
      </c>
      <c r="Q806" s="133">
        <f t="shared" si="40"/>
        <v>16175407.151012598</v>
      </c>
      <c r="R806" s="132">
        <v>15796957.151012598</v>
      </c>
      <c r="S806" s="132">
        <v>378450</v>
      </c>
      <c r="T806" s="133">
        <f>SUM(TableC[[#This Row],[State &amp; Local Funding]:[Federal 
Funding]])</f>
        <v>16175407.151012598</v>
      </c>
      <c r="U806" s="121">
        <f>IFERROR(TableC[[#This Row],[State &amp; Local Funding]]/SUM(TableB[[#This Row],[K-12 Enrollment]:[Pre-K
Enrollment]]),"")</f>
        <v>35739.722061114473</v>
      </c>
      <c r="V806" s="121">
        <f>IFERROR(TableC[[#This Row],[Federal 
Funding]]/SUM(TableB[[#This Row],[K-12 Enrollment]:[Pre-K
Enrollment]]),"")</f>
        <v>856.22171945701359</v>
      </c>
      <c r="W806" s="65">
        <f>IFERROR(CentralCostperPupil*SUM(TableB[[#This Row],[K-12 Enrollment]:[Pre-K
Enrollment]]),"")</f>
        <v>2949907.8077387679</v>
      </c>
      <c r="X806" s="65">
        <f t="shared" si="41"/>
        <v>19125314.958751366</v>
      </c>
      <c r="Y806" s="131">
        <f>IFERROR(TableC[[#This Row],[Total School Allocation w/ Central District Costs]]/SUM(TableB[[#This Row],[K-12 Enrollment]:[Pre-K
Enrollment]]),"")</f>
        <v>43269.943345591324</v>
      </c>
    </row>
    <row r="807" spans="1:25" s="3" customFormat="1" ht="15" x14ac:dyDescent="0.3">
      <c r="A807" s="156" t="str">
        <f>IF(ISBLANK(TableB[[#This Row],[BEDS Code]]),"",TableB[[#This Row],[BEDS Code]])</f>
        <v>(blank)</v>
      </c>
      <c r="B807" s="134" t="str">
        <f>IF(ISBLANK(TableB[[#This Row],[School Name]]),"",TableB[[#This Row],[School Name]])</f>
        <v>Pre-K Center District 02</v>
      </c>
      <c r="C807" s="156" t="str">
        <f>IF(ISBLANK(TableB[[#This Row],[Local School Code]]),"",TableB[[#This Row],[Local School Code]])</f>
        <v>MP02</v>
      </c>
      <c r="D807" s="132">
        <v>3862821</v>
      </c>
      <c r="E807" s="132">
        <v>2369410</v>
      </c>
      <c r="F807" s="65">
        <f>IFERROR(SUM(TableC[[#This Row],[Classroom Teachers]:[All Other Salaries]])*'Part-A'!$C$92,0)</f>
        <v>3794525.055771607</v>
      </c>
      <c r="G807" s="16">
        <v>0</v>
      </c>
      <c r="H807" s="16">
        <v>108815</v>
      </c>
      <c r="I807" s="133">
        <f t="shared" si="39"/>
        <v>10135571.055771608</v>
      </c>
      <c r="J807" s="132">
        <v>0</v>
      </c>
      <c r="K807" s="132">
        <v>9515512.5911832266</v>
      </c>
      <c r="L807" s="132">
        <v>0</v>
      </c>
      <c r="M807" s="132">
        <v>620058.46458838077</v>
      </c>
      <c r="N807" s="132">
        <v>0</v>
      </c>
      <c r="O807" s="132">
        <v>0</v>
      </c>
      <c r="P807" s="132">
        <v>0</v>
      </c>
      <c r="Q807" s="133">
        <f t="shared" si="40"/>
        <v>10135571.055771608</v>
      </c>
      <c r="R807" s="132">
        <v>10135571.055771608</v>
      </c>
      <c r="S807" s="132">
        <v>0</v>
      </c>
      <c r="T807" s="133">
        <f>SUM(TableC[[#This Row],[State &amp; Local Funding]:[Federal 
Funding]])</f>
        <v>10135571.055771608</v>
      </c>
      <c r="U807" s="121">
        <f>IFERROR(TableC[[#This Row],[State &amp; Local Funding]]/SUM(TableB[[#This Row],[K-12 Enrollment]:[Pre-K
Enrollment]]),"")</f>
        <v>23848.402484168488</v>
      </c>
      <c r="V807" s="121">
        <f>IFERROR(TableC[[#This Row],[Federal 
Funding]]/SUM(TableB[[#This Row],[K-12 Enrollment]:[Pre-K
Enrollment]]),"")</f>
        <v>0</v>
      </c>
      <c r="W807" s="65">
        <f>IFERROR(CentralCostperPupil*SUM(TableB[[#This Row],[K-12 Enrollment]:[Pre-K
Enrollment]]),"")</f>
        <v>2836449.8151334305</v>
      </c>
      <c r="X807" s="65">
        <f t="shared" si="41"/>
        <v>12972020.870905038</v>
      </c>
      <c r="Y807" s="131">
        <f>IFERROR(TableC[[#This Row],[Total School Allocation w/ Central District Costs]]/SUM(TableB[[#This Row],[K-12 Enrollment]:[Pre-K
Enrollment]]),"")</f>
        <v>30522.402049188324</v>
      </c>
    </row>
    <row r="808" spans="1:25" s="3" customFormat="1" ht="15" x14ac:dyDescent="0.3">
      <c r="A808" s="156" t="str">
        <f>IF(ISBLANK(TableB[[#This Row],[BEDS Code]]),"",TableB[[#This Row],[BEDS Code]])</f>
        <v>343000010002</v>
      </c>
      <c r="B808" s="134" t="str">
        <f>IF(ISBLANK(TableB[[#This Row],[School Name]]),"",TableB[[#This Row],[School Name]])</f>
        <v>P.S. 002 Alfred Zimberg</v>
      </c>
      <c r="C808" s="156" t="str">
        <f>IF(ISBLANK(TableB[[#This Row],[Local School Code]]),"",TableB[[#This Row],[Local School Code]])</f>
        <v>Q002</v>
      </c>
      <c r="D808" s="132">
        <v>3462451</v>
      </c>
      <c r="E808" s="132">
        <v>1977404</v>
      </c>
      <c r="F808" s="65">
        <f>IFERROR(SUM(TableC[[#This Row],[Classroom Teachers]:[All Other Salaries]])*'Part-A'!$C$92,0)</f>
        <v>3312082.9599006288</v>
      </c>
      <c r="G808" s="16">
        <v>0</v>
      </c>
      <c r="H808" s="16">
        <v>27065</v>
      </c>
      <c r="I808" s="133">
        <f t="shared" si="39"/>
        <v>8779002.9599006288</v>
      </c>
      <c r="J808" s="132">
        <v>4962475.9819301777</v>
      </c>
      <c r="K808" s="132">
        <v>0</v>
      </c>
      <c r="L808" s="132">
        <v>3142843.5571858515</v>
      </c>
      <c r="M808" s="132">
        <v>0</v>
      </c>
      <c r="N808" s="132">
        <v>670144.42078459961</v>
      </c>
      <c r="O808" s="132">
        <v>3539</v>
      </c>
      <c r="P808" s="132">
        <v>0</v>
      </c>
      <c r="Q808" s="133">
        <f t="shared" si="40"/>
        <v>8779002.9599006288</v>
      </c>
      <c r="R808" s="132">
        <v>8292894.9599006288</v>
      </c>
      <c r="S808" s="132">
        <v>486108</v>
      </c>
      <c r="T808" s="133">
        <f>SUM(TableC[[#This Row],[State &amp; Local Funding]:[Federal 
Funding]])</f>
        <v>8779002.9599006288</v>
      </c>
      <c r="U808" s="121">
        <f>IFERROR(TableC[[#This Row],[State &amp; Local Funding]]/SUM(TableB[[#This Row],[K-12 Enrollment]:[Pre-K
Enrollment]]),"")</f>
        <v>15471.818955038487</v>
      </c>
      <c r="V808" s="121">
        <f>IFERROR(TableC[[#This Row],[Federal 
Funding]]/SUM(TableB[[#This Row],[K-12 Enrollment]:[Pre-K
Enrollment]]),"")</f>
        <v>906.91791044776119</v>
      </c>
      <c r="W808" s="65">
        <f>IFERROR(CentralCostperPupil*SUM(TableB[[#This Row],[K-12 Enrollment]:[Pre-K
Enrollment]]),"")</f>
        <v>3577263.7668506326</v>
      </c>
      <c r="X808" s="65">
        <f t="shared" si="41"/>
        <v>12356266.72675126</v>
      </c>
      <c r="Y808" s="131">
        <f>IFERROR(TableC[[#This Row],[Total School Allocation w/ Central District Costs]]/SUM(TableB[[#This Row],[K-12 Enrollment]:[Pre-K
Enrollment]]),"")</f>
        <v>23052.736430506084</v>
      </c>
    </row>
    <row r="809" spans="1:25" s="3" customFormat="1" ht="15" x14ac:dyDescent="0.3">
      <c r="A809" s="156" t="str">
        <f>IF(ISBLANK(TableB[[#This Row],[BEDS Code]]),"",TableB[[#This Row],[BEDS Code]])</f>
        <v>307500014004</v>
      </c>
      <c r="B809" s="134" t="str">
        <f>IF(ISBLANK(TableB[[#This Row],[School Name]]),"",TableB[[#This Row],[School Name]])</f>
        <v>P.S. Q004</v>
      </c>
      <c r="C809" s="156" t="str">
        <f>IF(ISBLANK(TableB[[#This Row],[Local School Code]]),"",TableB[[#This Row],[Local School Code]])</f>
        <v>Q004</v>
      </c>
      <c r="D809" s="132">
        <v>8427022</v>
      </c>
      <c r="E809" s="132">
        <v>10520170</v>
      </c>
      <c r="F809" s="65">
        <f>IFERROR(SUM(TableC[[#This Row],[Classroom Teachers]:[All Other Salaries]])*'Part-A'!$C$92,0)</f>
        <v>11536092.737980243</v>
      </c>
      <c r="G809" s="16">
        <v>0</v>
      </c>
      <c r="H809" s="16">
        <v>43200</v>
      </c>
      <c r="I809" s="133">
        <f t="shared" si="39"/>
        <v>30526484.737980243</v>
      </c>
      <c r="J809" s="132">
        <v>0</v>
      </c>
      <c r="K809" s="132">
        <v>0</v>
      </c>
      <c r="L809" s="132">
        <v>26870268.418560728</v>
      </c>
      <c r="M809" s="132">
        <v>2444224.0116134994</v>
      </c>
      <c r="N809" s="132">
        <v>1211992.3078060171</v>
      </c>
      <c r="O809" s="132">
        <v>0</v>
      </c>
      <c r="P809" s="132">
        <v>0</v>
      </c>
      <c r="Q809" s="133">
        <f t="shared" si="40"/>
        <v>30526484.737980247</v>
      </c>
      <c r="R809" s="132">
        <v>30269914.737980247</v>
      </c>
      <c r="S809" s="132">
        <v>256570</v>
      </c>
      <c r="T809" s="133">
        <f>SUM(TableC[[#This Row],[State &amp; Local Funding]:[Federal 
Funding]])</f>
        <v>30526484.737980247</v>
      </c>
      <c r="U809" s="121">
        <f>IFERROR(TableC[[#This Row],[State &amp; Local Funding]]/SUM(TableB[[#This Row],[K-12 Enrollment]:[Pre-K
Enrollment]]),"")</f>
        <v>80935.600903690502</v>
      </c>
      <c r="V809" s="121">
        <f>IFERROR(TableC[[#This Row],[Federal 
Funding]]/SUM(TableB[[#This Row],[K-12 Enrollment]:[Pre-K
Enrollment]]),"")</f>
        <v>686.01604278074865</v>
      </c>
      <c r="W809" s="65">
        <f>IFERROR(CentralCostperPupil*SUM(TableB[[#This Row],[K-12 Enrollment]:[Pre-K
Enrollment]]),"")</f>
        <v>2496075.8373174192</v>
      </c>
      <c r="X809" s="65">
        <f t="shared" si="41"/>
        <v>33022560.575297665</v>
      </c>
      <c r="Y809" s="131">
        <f>IFERROR(TableC[[#This Row],[Total School Allocation w/ Central District Costs]]/SUM(TableB[[#This Row],[K-12 Enrollment]:[Pre-K
Enrollment]]),"")</f>
        <v>88295.616511491084</v>
      </c>
    </row>
    <row r="810" spans="1:25" s="3" customFormat="1" ht="15" x14ac:dyDescent="0.3">
      <c r="A810" s="156" t="str">
        <f>IF(ISBLANK(TableB[[#This Row],[BEDS Code]]),"",TableB[[#This Row],[BEDS Code]])</f>
        <v>342400010005</v>
      </c>
      <c r="B810" s="134" t="str">
        <f>IF(ISBLANK(TableB[[#This Row],[School Name]]),"",TableB[[#This Row],[School Name]])</f>
        <v>I.S. 5 - The Walter Crowley Intermediate School</v>
      </c>
      <c r="C810" s="156" t="str">
        <f>IF(ISBLANK(TableB[[#This Row],[Local School Code]]),"",TableB[[#This Row],[Local School Code]])</f>
        <v>Q005</v>
      </c>
      <c r="D810" s="132">
        <v>11198280</v>
      </c>
      <c r="E810" s="132">
        <v>3418918</v>
      </c>
      <c r="F810" s="65">
        <f>IFERROR(SUM(TableC[[#This Row],[Classroom Teachers]:[All Other Salaries]])*'Part-A'!$C$92,0)</f>
        <v>8899754.2061862946</v>
      </c>
      <c r="G810" s="16">
        <v>0</v>
      </c>
      <c r="H810" s="16">
        <v>339168</v>
      </c>
      <c r="I810" s="133">
        <f t="shared" si="39"/>
        <v>23856120.206186295</v>
      </c>
      <c r="J810" s="132">
        <v>15528907.868586546</v>
      </c>
      <c r="K810" s="132">
        <v>0</v>
      </c>
      <c r="L810" s="132">
        <v>6710341.1760405991</v>
      </c>
      <c r="M810" s="132">
        <v>0</v>
      </c>
      <c r="N810" s="132">
        <v>1132584.0511729238</v>
      </c>
      <c r="O810" s="132">
        <v>11295</v>
      </c>
      <c r="P810" s="132">
        <v>472992.11038622638</v>
      </c>
      <c r="Q810" s="133">
        <f t="shared" si="40"/>
        <v>23856120.206186295</v>
      </c>
      <c r="R810" s="132">
        <v>22766748.206186295</v>
      </c>
      <c r="S810" s="132">
        <v>1089372</v>
      </c>
      <c r="T810" s="133">
        <f>SUM(TableC[[#This Row],[State &amp; Local Funding]:[Federal 
Funding]])</f>
        <v>23856120.206186295</v>
      </c>
      <c r="U810" s="121">
        <f>IFERROR(TableC[[#This Row],[State &amp; Local Funding]]/SUM(TableB[[#This Row],[K-12 Enrollment]:[Pre-K
Enrollment]]),"")</f>
        <v>12855.306722860698</v>
      </c>
      <c r="V810" s="121">
        <f>IFERROR(TableC[[#This Row],[Federal 
Funding]]/SUM(TableB[[#This Row],[K-12 Enrollment]:[Pre-K
Enrollment]]),"")</f>
        <v>615.11688311688317</v>
      </c>
      <c r="W810" s="65">
        <f>IFERROR(CentralCostperPupil*SUM(TableB[[#This Row],[K-12 Enrollment]:[Pre-K
Enrollment]]),"")</f>
        <v>11819653.229650132</v>
      </c>
      <c r="X810" s="65">
        <f t="shared" si="41"/>
        <v>35675773.435836427</v>
      </c>
      <c r="Y810" s="131">
        <f>IFERROR(TableC[[#This Row],[Total School Allocation w/ Central District Costs]]/SUM(TableB[[#This Row],[K-12 Enrollment]:[Pre-K
Enrollment]]),"")</f>
        <v>20144.423170997419</v>
      </c>
    </row>
    <row r="811" spans="1:25" s="3" customFormat="1" ht="15" x14ac:dyDescent="0.3">
      <c r="A811" s="156" t="str">
        <f>IF(ISBLANK(TableB[[#This Row],[BEDS Code]]),"",TableB[[#This Row],[BEDS Code]])</f>
        <v>342400010007</v>
      </c>
      <c r="B811" s="134" t="str">
        <f>IF(ISBLANK(TableB[[#This Row],[School Name]]),"",TableB[[#This Row],[School Name]])</f>
        <v>P.S. 007 Louis F. Simeone</v>
      </c>
      <c r="C811" s="156" t="str">
        <f>IF(ISBLANK(TableB[[#This Row],[Local School Code]]),"",TableB[[#This Row],[Local School Code]])</f>
        <v>Q007</v>
      </c>
      <c r="D811" s="132">
        <v>8658060</v>
      </c>
      <c r="E811" s="132">
        <v>3757447</v>
      </c>
      <c r="F811" s="65">
        <f>IFERROR(SUM(TableC[[#This Row],[Classroom Teachers]:[All Other Salaries]])*'Part-A'!$C$92,0)</f>
        <v>7559243.6146233631</v>
      </c>
      <c r="G811" s="16">
        <v>0</v>
      </c>
      <c r="H811" s="16">
        <v>55172</v>
      </c>
      <c r="I811" s="133">
        <f t="shared" si="39"/>
        <v>20029922.614623364</v>
      </c>
      <c r="J811" s="132">
        <v>13706870.563852441</v>
      </c>
      <c r="K811" s="132">
        <v>741448.87474206649</v>
      </c>
      <c r="L811" s="132">
        <v>4416537.0634061918</v>
      </c>
      <c r="M811" s="132">
        <v>0</v>
      </c>
      <c r="N811" s="132">
        <v>841928.30541579472</v>
      </c>
      <c r="O811" s="132">
        <v>8597</v>
      </c>
      <c r="P811" s="132">
        <v>314540.80720687081</v>
      </c>
      <c r="Q811" s="133">
        <f t="shared" si="40"/>
        <v>20029922.61462336</v>
      </c>
      <c r="R811" s="132">
        <v>18998737.61462336</v>
      </c>
      <c r="S811" s="132">
        <v>1031185</v>
      </c>
      <c r="T811" s="133">
        <f>SUM(TableC[[#This Row],[State &amp; Local Funding]:[Federal 
Funding]])</f>
        <v>20029922.61462336</v>
      </c>
      <c r="U811" s="121">
        <f>IFERROR(TableC[[#This Row],[State &amp; Local Funding]]/SUM(TableB[[#This Row],[K-12 Enrollment]:[Pre-K
Enrollment]]),"")</f>
        <v>13969.66001075247</v>
      </c>
      <c r="V811" s="121">
        <f>IFERROR(TableC[[#This Row],[Federal 
Funding]]/SUM(TableB[[#This Row],[K-12 Enrollment]:[Pre-K
Enrollment]]),"")</f>
        <v>758.22426470588232</v>
      </c>
      <c r="W811" s="65">
        <f>IFERROR(CentralCostperPupil*SUM(TableB[[#This Row],[K-12 Enrollment]:[Pre-K
Enrollment]]),"")</f>
        <v>9076639.4084269777</v>
      </c>
      <c r="X811" s="65">
        <f t="shared" si="41"/>
        <v>29106562.023050338</v>
      </c>
      <c r="Y811" s="131">
        <f>IFERROR(TableC[[#This Row],[Total School Allocation w/ Central District Costs]]/SUM(TableB[[#This Row],[K-12 Enrollment]:[Pre-K
Enrollment]]),"")</f>
        <v>21401.883840478189</v>
      </c>
    </row>
    <row r="812" spans="1:25" s="3" customFormat="1" ht="15" x14ac:dyDescent="0.3">
      <c r="A812" s="156" t="str">
        <f>IF(ISBLANK(TableB[[#This Row],[BEDS Code]]),"",TableB[[#This Row],[BEDS Code]])</f>
        <v>342800010008</v>
      </c>
      <c r="B812" s="134" t="str">
        <f>IF(ISBLANK(TableB[[#This Row],[School Name]]),"",TableB[[#This Row],[School Name]])</f>
        <v>J.H.S. 008 Richard S. Grossley</v>
      </c>
      <c r="C812" s="156" t="str">
        <f>IF(ISBLANK(TableB[[#This Row],[Local School Code]]),"",TableB[[#This Row],[Local School Code]])</f>
        <v>Q008</v>
      </c>
      <c r="D812" s="132">
        <v>2855572</v>
      </c>
      <c r="E812" s="132">
        <v>1343593</v>
      </c>
      <c r="F812" s="65">
        <f>IFERROR(SUM(TableC[[#This Row],[Classroom Teachers]:[All Other Salaries]])*'Part-A'!$C$92,0)</f>
        <v>2556682.6399437343</v>
      </c>
      <c r="G812" s="16">
        <v>0</v>
      </c>
      <c r="H812" s="16">
        <v>225681</v>
      </c>
      <c r="I812" s="133">
        <f t="shared" si="39"/>
        <v>6981528.6399437338</v>
      </c>
      <c r="J812" s="132">
        <v>4479995.1598734558</v>
      </c>
      <c r="K812" s="132">
        <v>0</v>
      </c>
      <c r="L812" s="132">
        <v>1957561.4602237395</v>
      </c>
      <c r="M812" s="132">
        <v>0</v>
      </c>
      <c r="N812" s="132">
        <v>268482.50603596919</v>
      </c>
      <c r="O812" s="132">
        <v>2100</v>
      </c>
      <c r="P812" s="132">
        <v>273389.51381056925</v>
      </c>
      <c r="Q812" s="133">
        <f t="shared" si="40"/>
        <v>6981528.6399437347</v>
      </c>
      <c r="R812" s="132">
        <v>6595451.6399437347</v>
      </c>
      <c r="S812" s="132">
        <v>386077</v>
      </c>
      <c r="T812" s="133">
        <f>SUM(TableC[[#This Row],[State &amp; Local Funding]:[Federal 
Funding]])</f>
        <v>6981528.6399437347</v>
      </c>
      <c r="U812" s="121">
        <f>IFERROR(TableC[[#This Row],[State &amp; Local Funding]]/SUM(TableB[[#This Row],[K-12 Enrollment]:[Pre-K
Enrollment]]),"")</f>
        <v>18737.07852256743</v>
      </c>
      <c r="V812" s="121">
        <f>IFERROR(TableC[[#This Row],[Federal 
Funding]]/SUM(TableB[[#This Row],[K-12 Enrollment]:[Pre-K
Enrollment]]),"")</f>
        <v>1096.809659090909</v>
      </c>
      <c r="W812" s="65">
        <f>IFERROR(CentralCostperPupil*SUM(TableB[[#This Row],[K-12 Enrollment]:[Pre-K
Enrollment]]),"")</f>
        <v>2349247.8468869827</v>
      </c>
      <c r="X812" s="65">
        <f t="shared" si="41"/>
        <v>9330776.486830717</v>
      </c>
      <c r="Y812" s="131">
        <f>IFERROR(TableC[[#This Row],[Total School Allocation w/ Central District Costs]]/SUM(TableB[[#This Row],[K-12 Enrollment]:[Pre-K
Enrollment]]),"")</f>
        <v>26507.887746678174</v>
      </c>
    </row>
    <row r="813" spans="1:25" s="3" customFormat="1" ht="15" x14ac:dyDescent="0.3">
      <c r="A813" s="156" t="str">
        <f>IF(ISBLANK(TableB[[#This Row],[BEDS Code]]),"",TableB[[#This Row],[BEDS Code]])</f>
        <v>307500014009</v>
      </c>
      <c r="B813" s="134" t="str">
        <f>IF(ISBLANK(TableB[[#This Row],[School Name]]),"",TableB[[#This Row],[School Name]])</f>
        <v>P.S. 009</v>
      </c>
      <c r="C813" s="156" t="str">
        <f>IF(ISBLANK(TableB[[#This Row],[Local School Code]]),"",TableB[[#This Row],[Local School Code]])</f>
        <v>Q009</v>
      </c>
      <c r="D813" s="132">
        <v>10532836</v>
      </c>
      <c r="E813" s="132">
        <v>15869453</v>
      </c>
      <c r="F813" s="65">
        <f>IFERROR(SUM(TableC[[#This Row],[Classroom Teachers]:[All Other Salaries]])*'Part-A'!$C$92,0)</f>
        <v>16075165.882044982</v>
      </c>
      <c r="G813" s="16">
        <v>0</v>
      </c>
      <c r="H813" s="16">
        <v>232000</v>
      </c>
      <c r="I813" s="133">
        <f t="shared" si="39"/>
        <v>42709454.882044986</v>
      </c>
      <c r="J813" s="132">
        <v>0</v>
      </c>
      <c r="K813" s="132">
        <v>0</v>
      </c>
      <c r="L813" s="132">
        <v>41554070.137697756</v>
      </c>
      <c r="M813" s="132">
        <v>0</v>
      </c>
      <c r="N813" s="132">
        <v>1155384.7443472294</v>
      </c>
      <c r="O813" s="132">
        <v>0</v>
      </c>
      <c r="P813" s="132">
        <v>0</v>
      </c>
      <c r="Q813" s="133">
        <f t="shared" si="40"/>
        <v>42709454.882044986</v>
      </c>
      <c r="R813" s="132">
        <v>42419891.882044986</v>
      </c>
      <c r="S813" s="132">
        <v>289563</v>
      </c>
      <c r="T813" s="133">
        <f>SUM(TableC[[#This Row],[State &amp; Local Funding]:[Federal 
Funding]])</f>
        <v>42709454.882044986</v>
      </c>
      <c r="U813" s="121">
        <f>IFERROR(TableC[[#This Row],[State &amp; Local Funding]]/SUM(TableB[[#This Row],[K-12 Enrollment]:[Pre-K
Enrollment]]),"")</f>
        <v>68975.433954544686</v>
      </c>
      <c r="V813" s="121">
        <f>IFERROR(TableC[[#This Row],[Federal 
Funding]]/SUM(TableB[[#This Row],[K-12 Enrollment]:[Pre-K
Enrollment]]),"")</f>
        <v>470.83414634146339</v>
      </c>
      <c r="W813" s="65">
        <f>IFERROR(CentralCostperPupil*SUM(TableB[[#This Row],[K-12 Enrollment]:[Pre-K
Enrollment]]),"")</f>
        <v>4104509.7324871998</v>
      </c>
      <c r="X813" s="65">
        <f t="shared" si="41"/>
        <v>46813964.614532188</v>
      </c>
      <c r="Y813" s="131">
        <f>IFERROR(TableC[[#This Row],[Total School Allocation w/ Central District Costs]]/SUM(TableB[[#This Row],[K-12 Enrollment]:[Pre-K
Enrollment]]),"")</f>
        <v>76120.267665905994</v>
      </c>
    </row>
    <row r="814" spans="1:25" s="3" customFormat="1" ht="15" x14ac:dyDescent="0.3">
      <c r="A814" s="156" t="str">
        <f>IF(ISBLANK(TableB[[#This Row],[BEDS Code]]),"",TableB[[#This Row],[BEDS Code]])</f>
        <v>343000010010</v>
      </c>
      <c r="B814" s="134" t="str">
        <f>IF(ISBLANK(TableB[[#This Row],[School Name]]),"",TableB[[#This Row],[School Name]])</f>
        <v>I.S. 010 Horace Greeley</v>
      </c>
      <c r="C814" s="156" t="str">
        <f>IF(ISBLANK(TableB[[#This Row],[Local School Code]]),"",TableB[[#This Row],[Local School Code]])</f>
        <v>Q010</v>
      </c>
      <c r="D814" s="132">
        <v>4893648</v>
      </c>
      <c r="E814" s="132">
        <v>2157137</v>
      </c>
      <c r="F814" s="65">
        <f>IFERROR(SUM(TableC[[#This Row],[Classroom Teachers]:[All Other Salaries]])*'Part-A'!$C$92,0)</f>
        <v>4292905.758043726</v>
      </c>
      <c r="G814" s="16">
        <v>0</v>
      </c>
      <c r="H814" s="16">
        <v>119220</v>
      </c>
      <c r="I814" s="133">
        <f t="shared" si="39"/>
        <v>11462910.758043725</v>
      </c>
      <c r="J814" s="132">
        <v>7359810.6286618253</v>
      </c>
      <c r="K814" s="132">
        <v>0</v>
      </c>
      <c r="L814" s="132">
        <v>2630355.6652066233</v>
      </c>
      <c r="M814" s="132">
        <v>0</v>
      </c>
      <c r="N814" s="132">
        <v>1192760.0550396009</v>
      </c>
      <c r="O814" s="132">
        <v>4579</v>
      </c>
      <c r="P814" s="132">
        <v>275405.40913567541</v>
      </c>
      <c r="Q814" s="133">
        <f t="shared" si="40"/>
        <v>11462910.758043725</v>
      </c>
      <c r="R814" s="132">
        <v>10947969.758043725</v>
      </c>
      <c r="S814" s="132">
        <v>514941</v>
      </c>
      <c r="T814" s="133">
        <f>SUM(TableC[[#This Row],[State &amp; Local Funding]:[Federal 
Funding]])</f>
        <v>11462910.758043725</v>
      </c>
      <c r="U814" s="121">
        <f>IFERROR(TableC[[#This Row],[State &amp; Local Funding]]/SUM(TableB[[#This Row],[K-12 Enrollment]:[Pre-K
Enrollment]]),"")</f>
        <v>14255.168955786101</v>
      </c>
      <c r="V814" s="121">
        <f>IFERROR(TableC[[#This Row],[Federal 
Funding]]/SUM(TableB[[#This Row],[K-12 Enrollment]:[Pre-K
Enrollment]]),"")</f>
        <v>670.49609375</v>
      </c>
      <c r="W814" s="65">
        <f>IFERROR(CentralCostperPupil*SUM(TableB[[#This Row],[K-12 Enrollment]:[Pre-K
Enrollment]]),"")</f>
        <v>5125631.6659352351</v>
      </c>
      <c r="X814" s="65">
        <f t="shared" si="41"/>
        <v>16588542.42397896</v>
      </c>
      <c r="Y814" s="131">
        <f>IFERROR(TableC[[#This Row],[Total School Allocation w/ Central District Costs]]/SUM(TableB[[#This Row],[K-12 Enrollment]:[Pre-K
Enrollment]]),"")</f>
        <v>21599.664614555939</v>
      </c>
    </row>
    <row r="815" spans="1:25" s="3" customFormat="1" ht="15" x14ac:dyDescent="0.3">
      <c r="A815" s="156" t="str">
        <f>IF(ISBLANK(TableB[[#This Row],[BEDS Code]]),"",TableB[[#This Row],[BEDS Code]])</f>
        <v>343000010011</v>
      </c>
      <c r="B815" s="134" t="str">
        <f>IF(ISBLANK(TableB[[#This Row],[School Name]]),"",TableB[[#This Row],[School Name]])</f>
        <v>P.S. 011 Kathryn Phelan</v>
      </c>
      <c r="C815" s="156" t="str">
        <f>IF(ISBLANK(TableB[[#This Row],[Local School Code]]),"",TableB[[#This Row],[Local School Code]])</f>
        <v>Q011</v>
      </c>
      <c r="D815" s="132">
        <v>6479243</v>
      </c>
      <c r="E815" s="132">
        <v>3243119</v>
      </c>
      <c r="F815" s="65">
        <f>IFERROR(SUM(TableC[[#This Row],[Classroom Teachers]:[All Other Salaries]])*'Part-A'!$C$92,0)</f>
        <v>5919508.793926565</v>
      </c>
      <c r="G815" s="16">
        <v>0</v>
      </c>
      <c r="H815" s="16">
        <v>179962</v>
      </c>
      <c r="I815" s="133">
        <f t="shared" si="39"/>
        <v>15821832.793926565</v>
      </c>
      <c r="J815" s="132">
        <v>8897017.1819828264</v>
      </c>
      <c r="K815" s="132">
        <v>0</v>
      </c>
      <c r="L815" s="132">
        <v>6048630.3732082797</v>
      </c>
      <c r="M815" s="132">
        <v>0</v>
      </c>
      <c r="N815" s="132">
        <v>869787.23873545846</v>
      </c>
      <c r="O815" s="132">
        <v>6398</v>
      </c>
      <c r="P815" s="132">
        <v>0</v>
      </c>
      <c r="Q815" s="133">
        <f t="shared" si="40"/>
        <v>15821832.793926565</v>
      </c>
      <c r="R815" s="132">
        <v>14880803.793926565</v>
      </c>
      <c r="S815" s="132">
        <v>941029</v>
      </c>
      <c r="T815" s="133">
        <f>SUM(TableC[[#This Row],[State &amp; Local Funding]:[Federal 
Funding]])</f>
        <v>15821832.793926565</v>
      </c>
      <c r="U815" s="121">
        <f>IFERROR(TableC[[#This Row],[State &amp; Local Funding]]/SUM(TableB[[#This Row],[K-12 Enrollment]:[Pre-K
Enrollment]]),"")</f>
        <v>15325.235627112837</v>
      </c>
      <c r="V815" s="121">
        <f>IFERROR(TableC[[#This Row],[Federal 
Funding]]/SUM(TableB[[#This Row],[K-12 Enrollment]:[Pre-K
Enrollment]]),"")</f>
        <v>969.13388259526266</v>
      </c>
      <c r="W815" s="65">
        <f>IFERROR(CentralCostperPupil*SUM(TableB[[#This Row],[K-12 Enrollment]:[Pre-K
Enrollment]]),"")</f>
        <v>6480453.5776342619</v>
      </c>
      <c r="X815" s="65">
        <f t="shared" si="41"/>
        <v>22302286.371560827</v>
      </c>
      <c r="Y815" s="131">
        <f>IFERROR(TableC[[#This Row],[Total School Allocation w/ Central District Costs]]/SUM(TableB[[#This Row],[K-12 Enrollment]:[Pre-K
Enrollment]]),"")</f>
        <v>22968.369074727936</v>
      </c>
    </row>
    <row r="816" spans="1:25" s="3" customFormat="1" ht="15" x14ac:dyDescent="0.3">
      <c r="A816" s="156" t="str">
        <f>IF(ISBLANK(TableB[[#This Row],[BEDS Code]]),"",TableB[[#This Row],[BEDS Code]])</f>
        <v>342400010012</v>
      </c>
      <c r="B816" s="134" t="str">
        <f>IF(ISBLANK(TableB[[#This Row],[School Name]]),"",TableB[[#This Row],[School Name]])</f>
        <v>P.S. 012 James B. Colgate</v>
      </c>
      <c r="C816" s="156" t="str">
        <f>IF(ISBLANK(TableB[[#This Row],[Local School Code]]),"",TableB[[#This Row],[Local School Code]])</f>
        <v>Q012</v>
      </c>
      <c r="D816" s="132">
        <v>7407477</v>
      </c>
      <c r="E816" s="132">
        <v>2856316</v>
      </c>
      <c r="F816" s="65">
        <f>IFERROR(SUM(TableC[[#This Row],[Classroom Teachers]:[All Other Salaries]])*'Part-A'!$C$92,0)</f>
        <v>6249161.7697985247</v>
      </c>
      <c r="G816" s="16">
        <v>0</v>
      </c>
      <c r="H816" s="16">
        <v>173467</v>
      </c>
      <c r="I816" s="133">
        <f t="shared" si="39"/>
        <v>16686421.769798525</v>
      </c>
      <c r="J816" s="132">
        <v>11345534.119131375</v>
      </c>
      <c r="K816" s="132">
        <v>0</v>
      </c>
      <c r="L816" s="132">
        <v>4248152.6894070394</v>
      </c>
      <c r="M816" s="132">
        <v>0</v>
      </c>
      <c r="N816" s="132">
        <v>887545.78031448647</v>
      </c>
      <c r="O816" s="132">
        <v>7588</v>
      </c>
      <c r="P816" s="132">
        <v>197601.18094562358</v>
      </c>
      <c r="Q816" s="133">
        <f t="shared" si="40"/>
        <v>16686421.769798525</v>
      </c>
      <c r="R816" s="132">
        <v>15772542.769798525</v>
      </c>
      <c r="S816" s="132">
        <v>913879</v>
      </c>
      <c r="T816" s="133">
        <f>SUM(TableC[[#This Row],[State &amp; Local Funding]:[Federal 
Funding]])</f>
        <v>16686421.769798525</v>
      </c>
      <c r="U816" s="121">
        <f>IFERROR(TableC[[#This Row],[State &amp; Local Funding]]/SUM(TableB[[#This Row],[K-12 Enrollment]:[Pre-K
Enrollment]]),"")</f>
        <v>13366.561669320783</v>
      </c>
      <c r="V816" s="121">
        <f>IFERROR(TableC[[#This Row],[Federal 
Funding]]/SUM(TableB[[#This Row],[K-12 Enrollment]:[Pre-K
Enrollment]]),"")</f>
        <v>774.47372881355932</v>
      </c>
      <c r="W816" s="65">
        <f>IFERROR(CentralCostperPupil*SUM(TableB[[#This Row],[K-12 Enrollment]:[Pre-K
Enrollment]]),"")</f>
        <v>7875319.4867234081</v>
      </c>
      <c r="X816" s="65">
        <f t="shared" si="41"/>
        <v>24561741.256521933</v>
      </c>
      <c r="Y816" s="131">
        <f>IFERROR(TableC[[#This Row],[Total School Allocation w/ Central District Costs]]/SUM(TableB[[#This Row],[K-12 Enrollment]:[Pre-K
Enrollment]]),"")</f>
        <v>20815.034963154179</v>
      </c>
    </row>
    <row r="817" spans="1:25" s="3" customFormat="1" ht="15" x14ac:dyDescent="0.3">
      <c r="A817" s="156" t="str">
        <f>IF(ISBLANK(TableB[[#This Row],[BEDS Code]]),"",TableB[[#This Row],[BEDS Code]])</f>
        <v>342400010013</v>
      </c>
      <c r="B817" s="134" t="str">
        <f>IF(ISBLANK(TableB[[#This Row],[School Name]]),"",TableB[[#This Row],[School Name]])</f>
        <v>P.S. 013 Clement C. Moore</v>
      </c>
      <c r="C817" s="156" t="str">
        <f>IF(ISBLANK(TableB[[#This Row],[Local School Code]]),"",TableB[[#This Row],[Local School Code]])</f>
        <v>Q013</v>
      </c>
      <c r="D817" s="132">
        <v>9027234</v>
      </c>
      <c r="E817" s="132">
        <v>4432459</v>
      </c>
      <c r="F817" s="65">
        <f>IFERROR(SUM(TableC[[#This Row],[Classroom Teachers]:[All Other Salaries]])*'Part-A'!$C$92,0)</f>
        <v>8195001.4900753368</v>
      </c>
      <c r="G817" s="16">
        <v>0</v>
      </c>
      <c r="H817" s="16">
        <v>705046</v>
      </c>
      <c r="I817" s="133">
        <f t="shared" si="39"/>
        <v>22359740.490075335</v>
      </c>
      <c r="J817" s="132">
        <v>14381832.487054987</v>
      </c>
      <c r="K817" s="132">
        <v>0</v>
      </c>
      <c r="L817" s="132">
        <v>6577901.840631648</v>
      </c>
      <c r="M817" s="132">
        <v>0</v>
      </c>
      <c r="N817" s="132">
        <v>1044325.4831404618</v>
      </c>
      <c r="O817" s="132">
        <v>9949</v>
      </c>
      <c r="P817" s="132">
        <v>345731.67924823839</v>
      </c>
      <c r="Q817" s="133">
        <f t="shared" si="40"/>
        <v>22359740.490075335</v>
      </c>
      <c r="R817" s="132">
        <v>21168878.490075335</v>
      </c>
      <c r="S817" s="132">
        <v>1190862</v>
      </c>
      <c r="T817" s="133">
        <f>SUM(TableC[[#This Row],[State &amp; Local Funding]:[Federal 
Funding]])</f>
        <v>22359740.490075335</v>
      </c>
      <c r="U817" s="121">
        <f>IFERROR(TableC[[#This Row],[State &amp; Local Funding]]/SUM(TableB[[#This Row],[K-12 Enrollment]:[Pre-K
Enrollment]]),"")</f>
        <v>13692.676901730489</v>
      </c>
      <c r="V817" s="121">
        <f>IFERROR(TableC[[#This Row],[Federal 
Funding]]/SUM(TableB[[#This Row],[K-12 Enrollment]:[Pre-K
Enrollment]]),"")</f>
        <v>770.28589909443724</v>
      </c>
      <c r="W817" s="65">
        <f>IFERROR(CentralCostperPupil*SUM(TableB[[#This Row],[K-12 Enrollment]:[Pre-K
Enrollment]]),"")</f>
        <v>10318003.327520669</v>
      </c>
      <c r="X817" s="65">
        <f t="shared" si="41"/>
        <v>32677743.817596003</v>
      </c>
      <c r="Y817" s="131">
        <f>IFERROR(TableC[[#This Row],[Total School Allocation w/ Central District Costs]]/SUM(TableB[[#This Row],[K-12 Enrollment]:[Pre-K
Enrollment]]),"")</f>
        <v>21136.962365844764</v>
      </c>
    </row>
    <row r="818" spans="1:25" s="3" customFormat="1" ht="15" x14ac:dyDescent="0.3">
      <c r="A818" s="156" t="str">
        <f>IF(ISBLANK(TableB[[#This Row],[BEDS Code]]),"",TableB[[#This Row],[BEDS Code]])</f>
        <v>342400010014</v>
      </c>
      <c r="B818" s="134" t="str">
        <f>IF(ISBLANK(TableB[[#This Row],[School Name]]),"",TableB[[#This Row],[School Name]])</f>
        <v>P.S. 014 Fairview</v>
      </c>
      <c r="C818" s="156" t="str">
        <f>IF(ISBLANK(TableB[[#This Row],[Local School Code]]),"",TableB[[#This Row],[Local School Code]])</f>
        <v>Q014</v>
      </c>
      <c r="D818" s="132">
        <v>10358952</v>
      </c>
      <c r="E818" s="132">
        <v>4211188</v>
      </c>
      <c r="F818" s="65">
        <f>IFERROR(SUM(TableC[[#This Row],[Classroom Teachers]:[All Other Salaries]])*'Part-A'!$C$92,0)</f>
        <v>8871102.7072167452</v>
      </c>
      <c r="G818" s="16">
        <v>0</v>
      </c>
      <c r="H818" s="16">
        <v>100654</v>
      </c>
      <c r="I818" s="133">
        <f t="shared" si="39"/>
        <v>23541896.707216747</v>
      </c>
      <c r="J818" s="132">
        <v>13995697.380672103</v>
      </c>
      <c r="K818" s="132">
        <v>0</v>
      </c>
      <c r="L818" s="132">
        <v>8129436.5624698754</v>
      </c>
      <c r="M818" s="132">
        <v>0</v>
      </c>
      <c r="N818" s="132">
        <v>1061281.206070465</v>
      </c>
      <c r="O818" s="132">
        <v>10535</v>
      </c>
      <c r="P818" s="132">
        <v>344946.55800430238</v>
      </c>
      <c r="Q818" s="133">
        <f t="shared" si="40"/>
        <v>23541896.707216743</v>
      </c>
      <c r="R818" s="132">
        <v>22344758.707216743</v>
      </c>
      <c r="S818" s="132">
        <v>1197138</v>
      </c>
      <c r="T818" s="133">
        <f>SUM(TableC[[#This Row],[State &amp; Local Funding]:[Federal 
Funding]])</f>
        <v>23541896.707216743</v>
      </c>
      <c r="U818" s="121">
        <f>IFERROR(TableC[[#This Row],[State &amp; Local Funding]]/SUM(TableB[[#This Row],[K-12 Enrollment]:[Pre-K
Enrollment]]),"")</f>
        <v>14009.25310797288</v>
      </c>
      <c r="V818" s="121">
        <f>IFERROR(TableC[[#This Row],[Federal 
Funding]]/SUM(TableB[[#This Row],[K-12 Enrollment]:[Pre-K
Enrollment]]),"")</f>
        <v>750.55673981191228</v>
      </c>
      <c r="W818" s="65">
        <f>IFERROR(CentralCostperPupil*SUM(TableB[[#This Row],[K-12 Enrollment]:[Pre-K
Enrollment]]),"")</f>
        <v>10645029.30620664</v>
      </c>
      <c r="X818" s="65">
        <f t="shared" si="41"/>
        <v>34186926.013423383</v>
      </c>
      <c r="Y818" s="131">
        <f>IFERROR(TableC[[#This Row],[Total School Allocation w/ Central District Costs]]/SUM(TableB[[#This Row],[K-12 Enrollment]:[Pre-K
Enrollment]]),"")</f>
        <v>21433.809412804629</v>
      </c>
    </row>
    <row r="819" spans="1:25" s="3" customFormat="1" ht="15" x14ac:dyDescent="0.3">
      <c r="A819" s="156" t="str">
        <f>IF(ISBLANK(TableB[[#This Row],[BEDS Code]]),"",TableB[[#This Row],[BEDS Code]])</f>
        <v>342900010015</v>
      </c>
      <c r="B819" s="134" t="str">
        <f>IF(ISBLANK(TableB[[#This Row],[School Name]]),"",TableB[[#This Row],[School Name]])</f>
        <v>P.S. 015 Jackie Robinson</v>
      </c>
      <c r="C819" s="156" t="str">
        <f>IF(ISBLANK(TableB[[#This Row],[Local School Code]]),"",TableB[[#This Row],[Local School Code]])</f>
        <v>Q015</v>
      </c>
      <c r="D819" s="132">
        <v>2071145</v>
      </c>
      <c r="E819" s="132">
        <v>1194914</v>
      </c>
      <c r="F819" s="65">
        <f>IFERROR(SUM(TableC[[#This Row],[Classroom Teachers]:[All Other Salaries]])*'Part-A'!$C$92,0)</f>
        <v>1988556.3787876859</v>
      </c>
      <c r="G819" s="16">
        <v>0</v>
      </c>
      <c r="H819" s="16">
        <v>64776</v>
      </c>
      <c r="I819" s="133">
        <f t="shared" si="39"/>
        <v>5319391.3787876861</v>
      </c>
      <c r="J819" s="132">
        <v>3138499.2332767784</v>
      </c>
      <c r="K819" s="132">
        <v>440604.75541881437</v>
      </c>
      <c r="L819" s="132">
        <v>1182403.8553526828</v>
      </c>
      <c r="M819" s="132">
        <v>0</v>
      </c>
      <c r="N819" s="132">
        <v>436931.23423544428</v>
      </c>
      <c r="O819" s="132">
        <v>2473</v>
      </c>
      <c r="P819" s="132">
        <v>118479.30050396602</v>
      </c>
      <c r="Q819" s="133">
        <f t="shared" si="40"/>
        <v>5319391.3787876861</v>
      </c>
      <c r="R819" s="132">
        <v>5077729.3787876861</v>
      </c>
      <c r="S819" s="132">
        <v>241662</v>
      </c>
      <c r="T819" s="133">
        <f>SUM(TableC[[#This Row],[State &amp; Local Funding]:[Federal 
Funding]])</f>
        <v>5319391.3787876861</v>
      </c>
      <c r="U819" s="121">
        <f>IFERROR(TableC[[#This Row],[State &amp; Local Funding]]/SUM(TableB[[#This Row],[K-12 Enrollment]:[Pre-K
Enrollment]]),"")</f>
        <v>12986.520150352138</v>
      </c>
      <c r="V819" s="121">
        <f>IFERROR(TableC[[#This Row],[Federal 
Funding]]/SUM(TableB[[#This Row],[K-12 Enrollment]:[Pre-K
Enrollment]]),"")</f>
        <v>618.06138107416882</v>
      </c>
      <c r="W819" s="65">
        <f>IFERROR(CentralCostperPupil*SUM(TableB[[#This Row],[K-12 Enrollment]:[Pre-K
Enrollment]]),"")</f>
        <v>2609533.8299227562</v>
      </c>
      <c r="X819" s="65">
        <f t="shared" si="41"/>
        <v>7928925.2087104423</v>
      </c>
      <c r="Y819" s="131">
        <f>IFERROR(TableC[[#This Row],[Total School Allocation w/ Central District Costs]]/SUM(TableB[[#This Row],[K-12 Enrollment]:[Pre-K
Enrollment]]),"")</f>
        <v>20278.581096446145</v>
      </c>
    </row>
    <row r="820" spans="1:25" s="3" customFormat="1" ht="15" x14ac:dyDescent="0.3">
      <c r="A820" s="156" t="str">
        <f>IF(ISBLANK(TableB[[#This Row],[BEDS Code]]),"",TableB[[#This Row],[BEDS Code]])</f>
        <v>342400010016</v>
      </c>
      <c r="B820" s="134" t="str">
        <f>IF(ISBLANK(TableB[[#This Row],[School Name]]),"",TableB[[#This Row],[School Name]])</f>
        <v>P.S. Q016 The Nancy Debenedittis School</v>
      </c>
      <c r="C820" s="156" t="str">
        <f>IF(ISBLANK(TableB[[#This Row],[Local School Code]]),"",TableB[[#This Row],[Local School Code]])</f>
        <v>Q016</v>
      </c>
      <c r="D820" s="132">
        <v>9207676</v>
      </c>
      <c r="E820" s="132">
        <v>4585222</v>
      </c>
      <c r="F820" s="65">
        <f>IFERROR(SUM(TableC[[#This Row],[Classroom Teachers]:[All Other Salaries]])*'Part-A'!$C$92,0)</f>
        <v>8397875.0230378304</v>
      </c>
      <c r="G820" s="16">
        <v>0</v>
      </c>
      <c r="H820" s="16">
        <v>384823</v>
      </c>
      <c r="I820" s="133">
        <f t="shared" si="39"/>
        <v>22575596.023037829</v>
      </c>
      <c r="J820" s="132">
        <v>14486893.596371293</v>
      </c>
      <c r="K820" s="132">
        <v>0</v>
      </c>
      <c r="L820" s="132">
        <v>6750570.5955172796</v>
      </c>
      <c r="M820" s="132">
        <v>0</v>
      </c>
      <c r="N820" s="132">
        <v>1177158.9880263889</v>
      </c>
      <c r="O820" s="132">
        <v>9800</v>
      </c>
      <c r="P820" s="132">
        <v>151172.84312286685</v>
      </c>
      <c r="Q820" s="133">
        <f t="shared" si="40"/>
        <v>22575596.023037825</v>
      </c>
      <c r="R820" s="132">
        <v>21353179.023037825</v>
      </c>
      <c r="S820" s="132">
        <v>1222417</v>
      </c>
      <c r="T820" s="133">
        <f>SUM(TableC[[#This Row],[State &amp; Local Funding]:[Federal 
Funding]])</f>
        <v>22575596.023037825</v>
      </c>
      <c r="U820" s="121">
        <f>IFERROR(TableC[[#This Row],[State &amp; Local Funding]]/SUM(TableB[[#This Row],[K-12 Enrollment]:[Pre-K
Enrollment]]),"")</f>
        <v>14575.548821186228</v>
      </c>
      <c r="V820" s="121">
        <f>IFERROR(TableC[[#This Row],[Federal 
Funding]]/SUM(TableB[[#This Row],[K-12 Enrollment]:[Pre-K
Enrollment]]),"")</f>
        <v>834.41433447098973</v>
      </c>
      <c r="W820" s="65">
        <f>IFERROR(CentralCostperPupil*SUM(TableB[[#This Row],[K-12 Enrollment]:[Pre-K
Enrollment]]),"")</f>
        <v>9777409.3627540618</v>
      </c>
      <c r="X820" s="65">
        <f t="shared" si="41"/>
        <v>32353005.385791887</v>
      </c>
      <c r="Y820" s="131">
        <f>IFERROR(TableC[[#This Row],[Total School Allocation w/ Central District Costs]]/SUM(TableB[[#This Row],[K-12 Enrollment]:[Pre-K
Enrollment]]),"")</f>
        <v>22083.962720677056</v>
      </c>
    </row>
    <row r="821" spans="1:25" s="3" customFormat="1" ht="15" x14ac:dyDescent="0.3">
      <c r="A821" s="156" t="str">
        <f>IF(ISBLANK(TableB[[#This Row],[BEDS Code]]),"",TableB[[#This Row],[BEDS Code]])</f>
        <v>343000010017</v>
      </c>
      <c r="B821" s="134" t="str">
        <f>IF(ISBLANK(TableB[[#This Row],[School Name]]),"",TableB[[#This Row],[School Name]])</f>
        <v>P.S. 017 Henry David Thoreau</v>
      </c>
      <c r="C821" s="156" t="str">
        <f>IF(ISBLANK(TableB[[#This Row],[Local School Code]]),"",TableB[[#This Row],[Local School Code]])</f>
        <v>Q017</v>
      </c>
      <c r="D821" s="132">
        <v>3449893</v>
      </c>
      <c r="E821" s="132">
        <v>1920866</v>
      </c>
      <c r="F821" s="65">
        <f>IFERROR(SUM(TableC[[#This Row],[Classroom Teachers]:[All Other Salaries]])*'Part-A'!$C$92,0)</f>
        <v>3270013.5142633286</v>
      </c>
      <c r="G821" s="16">
        <v>0</v>
      </c>
      <c r="H821" s="16">
        <v>102756</v>
      </c>
      <c r="I821" s="133">
        <f t="shared" si="39"/>
        <v>8743528.5142633282</v>
      </c>
      <c r="J821" s="132">
        <v>4400495.6624675523</v>
      </c>
      <c r="K821" s="132">
        <v>647736.87760067848</v>
      </c>
      <c r="L821" s="132">
        <v>3042445.640678545</v>
      </c>
      <c r="M821" s="132">
        <v>14081.236469579966</v>
      </c>
      <c r="N821" s="132">
        <v>635710.0970469719</v>
      </c>
      <c r="O821" s="132">
        <v>3059</v>
      </c>
      <c r="P821" s="132">
        <v>0</v>
      </c>
      <c r="Q821" s="133">
        <f t="shared" si="40"/>
        <v>8743528.5142633263</v>
      </c>
      <c r="R821" s="132">
        <v>8333735.5142633263</v>
      </c>
      <c r="S821" s="132">
        <v>409793</v>
      </c>
      <c r="T821" s="133">
        <f>SUM(TableC[[#This Row],[State &amp; Local Funding]:[Federal 
Funding]])</f>
        <v>8743528.5142633263</v>
      </c>
      <c r="U821" s="121">
        <f>IFERROR(TableC[[#This Row],[State &amp; Local Funding]]/SUM(TableB[[#This Row],[K-12 Enrollment]:[Pre-K
Enrollment]]),"")</f>
        <v>16026.414450506396</v>
      </c>
      <c r="V821" s="121">
        <f>IFERROR(TableC[[#This Row],[Federal 
Funding]]/SUM(TableB[[#This Row],[K-12 Enrollment]:[Pre-K
Enrollment]]),"")</f>
        <v>788.06346153846152</v>
      </c>
      <c r="W821" s="65">
        <f>IFERROR(CentralCostperPupil*SUM(TableB[[#This Row],[K-12 Enrollment]:[Pre-K
Enrollment]]),"")</f>
        <v>3470479.7738103154</v>
      </c>
      <c r="X821" s="65">
        <f t="shared" si="41"/>
        <v>12214008.288073642</v>
      </c>
      <c r="Y821" s="131">
        <f>IFERROR(TableC[[#This Row],[Total School Allocation w/ Central District Costs]]/SUM(TableB[[#This Row],[K-12 Enrollment]:[Pre-K
Enrollment]]),"")</f>
        <v>23488.477477064698</v>
      </c>
    </row>
    <row r="822" spans="1:25" s="3" customFormat="1" ht="15" x14ac:dyDescent="0.3">
      <c r="A822" s="156" t="str">
        <f>IF(ISBLANK(TableB[[#This Row],[BEDS Code]]),"",TableB[[#This Row],[BEDS Code]])</f>
        <v>342600010018</v>
      </c>
      <c r="B822" s="134" t="str">
        <f>IF(ISBLANK(TableB[[#This Row],[School Name]]),"",TableB[[#This Row],[School Name]])</f>
        <v>P.S. 018 Winchester</v>
      </c>
      <c r="C822" s="156" t="str">
        <f>IF(ISBLANK(TableB[[#This Row],[Local School Code]]),"",TableB[[#This Row],[Local School Code]])</f>
        <v>Q018</v>
      </c>
      <c r="D822" s="132">
        <v>3266358</v>
      </c>
      <c r="E822" s="132">
        <v>1106962</v>
      </c>
      <c r="F822" s="65">
        <f>IFERROR(SUM(TableC[[#This Row],[Classroom Teachers]:[All Other Salaries]])*'Part-A'!$C$92,0)</f>
        <v>2662717.7838733969</v>
      </c>
      <c r="G822" s="16">
        <v>0</v>
      </c>
      <c r="H822" s="16">
        <v>95650</v>
      </c>
      <c r="I822" s="133">
        <f t="shared" si="39"/>
        <v>7131687.7838733969</v>
      </c>
      <c r="J822" s="132">
        <v>4375882.9553073309</v>
      </c>
      <c r="K822" s="132">
        <v>457721.70522891555</v>
      </c>
      <c r="L822" s="132">
        <v>1807277.0350248616</v>
      </c>
      <c r="M822" s="132">
        <v>31567.014153718312</v>
      </c>
      <c r="N822" s="132">
        <v>445800.85189490987</v>
      </c>
      <c r="O822" s="132">
        <v>3732</v>
      </c>
      <c r="P822" s="132">
        <v>9706.2222636596925</v>
      </c>
      <c r="Q822" s="133">
        <f t="shared" si="40"/>
        <v>7131687.7838733951</v>
      </c>
      <c r="R822" s="132">
        <v>7091584.7838733951</v>
      </c>
      <c r="S822" s="132">
        <v>40103</v>
      </c>
      <c r="T822" s="133">
        <f>SUM(TableC[[#This Row],[State &amp; Local Funding]:[Federal 
Funding]])</f>
        <v>7131687.7838733951</v>
      </c>
      <c r="U822" s="121">
        <f>IFERROR(TableC[[#This Row],[State &amp; Local Funding]]/SUM(TableB[[#This Row],[K-12 Enrollment]:[Pre-K
Enrollment]]),"")</f>
        <v>11898.632187707039</v>
      </c>
      <c r="V822" s="121">
        <f>IFERROR(TableC[[#This Row],[Federal 
Funding]]/SUM(TableB[[#This Row],[K-12 Enrollment]:[Pre-K
Enrollment]]),"")</f>
        <v>67.286912751677846</v>
      </c>
      <c r="W822" s="65">
        <f>IFERROR(CentralCostperPupil*SUM(TableB[[#This Row],[K-12 Enrollment]:[Pre-K
Enrollment]]),"")</f>
        <v>3977703.7407518229</v>
      </c>
      <c r="X822" s="65">
        <f t="shared" si="41"/>
        <v>11109391.524625218</v>
      </c>
      <c r="Y822" s="131">
        <f>IFERROR(TableC[[#This Row],[Total School Allocation w/ Central District Costs]]/SUM(TableB[[#This Row],[K-12 Enrollment]:[Pre-K
Enrollment]]),"")</f>
        <v>18639.918665478552</v>
      </c>
    </row>
    <row r="823" spans="1:25" s="3" customFormat="1" ht="15" x14ac:dyDescent="0.3">
      <c r="A823" s="156" t="str">
        <f>IF(ISBLANK(TableB[[#This Row],[BEDS Code]]),"",TableB[[#This Row],[BEDS Code]])</f>
        <v>342400010019</v>
      </c>
      <c r="B823" s="134" t="str">
        <f>IF(ISBLANK(TableB[[#This Row],[School Name]]),"",TableB[[#This Row],[School Name]])</f>
        <v>P.S. 019 Marino Jeantet</v>
      </c>
      <c r="C823" s="156" t="str">
        <f>IF(ISBLANK(TableB[[#This Row],[Local School Code]]),"",TableB[[#This Row],[Local School Code]])</f>
        <v>Q019</v>
      </c>
      <c r="D823" s="132">
        <v>12315340</v>
      </c>
      <c r="E823" s="132">
        <v>5597778</v>
      </c>
      <c r="F823" s="65">
        <f>IFERROR(SUM(TableC[[#This Row],[Classroom Teachers]:[All Other Salaries]])*'Part-A'!$C$92,0)</f>
        <v>10906491.604369828</v>
      </c>
      <c r="G823" s="16">
        <v>0</v>
      </c>
      <c r="H823" s="16">
        <v>490479</v>
      </c>
      <c r="I823" s="133">
        <f t="shared" si="39"/>
        <v>29310088.604369827</v>
      </c>
      <c r="J823" s="132">
        <v>17933929.744427934</v>
      </c>
      <c r="K823" s="132">
        <v>0</v>
      </c>
      <c r="L823" s="132">
        <v>9340449.0775759798</v>
      </c>
      <c r="M823" s="132">
        <v>0</v>
      </c>
      <c r="N823" s="132">
        <v>1383584.7386912524</v>
      </c>
      <c r="O823" s="132">
        <v>24855</v>
      </c>
      <c r="P823" s="132">
        <v>627270.0436746598</v>
      </c>
      <c r="Q823" s="133">
        <f t="shared" si="40"/>
        <v>29310088.604369827</v>
      </c>
      <c r="R823" s="132">
        <v>28058202.604369827</v>
      </c>
      <c r="S823" s="132">
        <v>1251886</v>
      </c>
      <c r="T823" s="133">
        <f>SUM(TableC[[#This Row],[State &amp; Local Funding]:[Federal 
Funding]])</f>
        <v>29310088.604369827</v>
      </c>
      <c r="U823" s="121">
        <f>IFERROR(TableC[[#This Row],[State &amp; Local Funding]]/SUM(TableB[[#This Row],[K-12 Enrollment]:[Pre-K
Enrollment]]),"")</f>
        <v>15357.527424395088</v>
      </c>
      <c r="V823" s="121">
        <f>IFERROR(TableC[[#This Row],[Federal 
Funding]]/SUM(TableB[[#This Row],[K-12 Enrollment]:[Pre-K
Enrollment]]),"")</f>
        <v>685.21401204159827</v>
      </c>
      <c r="W823" s="65">
        <f>IFERROR(CentralCostperPupil*SUM(TableB[[#This Row],[K-12 Enrollment]:[Pre-K
Enrollment]]),"")</f>
        <v>12193397.205291241</v>
      </c>
      <c r="X823" s="65">
        <f t="shared" si="41"/>
        <v>41503485.809661068</v>
      </c>
      <c r="Y823" s="131">
        <f>IFERROR(TableC[[#This Row],[Total School Allocation w/ Central District Costs]]/SUM(TableB[[#This Row],[K-12 Enrollment]:[Pre-K
Enrollment]]),"")</f>
        <v>22716.741001456525</v>
      </c>
    </row>
    <row r="824" spans="1:25" s="3" customFormat="1" ht="15" x14ac:dyDescent="0.3">
      <c r="A824" s="156" t="str">
        <f>IF(ISBLANK(TableB[[#This Row],[BEDS Code]]),"",TableB[[#This Row],[BEDS Code]])</f>
        <v>342500010020</v>
      </c>
      <c r="B824" s="134" t="str">
        <f>IF(ISBLANK(TableB[[#This Row],[School Name]]),"",TableB[[#This Row],[School Name]])</f>
        <v>P.S. 020 John Bowne</v>
      </c>
      <c r="C824" s="156" t="str">
        <f>IF(ISBLANK(TableB[[#This Row],[Local School Code]]),"",TableB[[#This Row],[Local School Code]])</f>
        <v>Q020</v>
      </c>
      <c r="D824" s="132">
        <v>7579666</v>
      </c>
      <c r="E824" s="132">
        <v>3405357</v>
      </c>
      <c r="F824" s="65">
        <f>IFERROR(SUM(TableC[[#This Row],[Classroom Teachers]:[All Other Salaries]])*'Part-A'!$C$92,0)</f>
        <v>6688286.2672656681</v>
      </c>
      <c r="G824" s="16">
        <v>0</v>
      </c>
      <c r="H824" s="16">
        <v>166673</v>
      </c>
      <c r="I824" s="133">
        <f t="shared" si="39"/>
        <v>17839982.26726567</v>
      </c>
      <c r="J824" s="132">
        <v>11415769.7482986</v>
      </c>
      <c r="K824" s="132">
        <v>1454289.8258294722</v>
      </c>
      <c r="L824" s="132">
        <v>3764863.3894531424</v>
      </c>
      <c r="M824" s="132">
        <v>31275.050017838112</v>
      </c>
      <c r="N824" s="132">
        <v>1055679.1729323806</v>
      </c>
      <c r="O824" s="132">
        <v>7551</v>
      </c>
      <c r="P824" s="132">
        <v>110554.08073423494</v>
      </c>
      <c r="Q824" s="133">
        <f t="shared" si="40"/>
        <v>17839982.267265666</v>
      </c>
      <c r="R824" s="132">
        <v>16681909.267265666</v>
      </c>
      <c r="S824" s="132">
        <v>1158073</v>
      </c>
      <c r="T824" s="133">
        <f>SUM(TableC[[#This Row],[State &amp; Local Funding]:[Federal 
Funding]])</f>
        <v>17839982.267265666</v>
      </c>
      <c r="U824" s="121">
        <f>IFERROR(TableC[[#This Row],[State &amp; Local Funding]]/SUM(TableB[[#This Row],[K-12 Enrollment]:[Pre-K
Enrollment]]),"")</f>
        <v>13356.212383719509</v>
      </c>
      <c r="V824" s="121">
        <f>IFERROR(TableC[[#This Row],[Federal 
Funding]]/SUM(TableB[[#This Row],[K-12 Enrollment]:[Pre-K
Enrollment]]),"")</f>
        <v>927.20016012810254</v>
      </c>
      <c r="W824" s="65">
        <f>IFERROR(CentralCostperPupil*SUM(TableB[[#This Row],[K-12 Enrollment]:[Pre-K
Enrollment]]),"")</f>
        <v>8335825.4567097761</v>
      </c>
      <c r="X824" s="65">
        <f t="shared" si="41"/>
        <v>26175807.723975442</v>
      </c>
      <c r="Y824" s="131">
        <f>IFERROR(TableC[[#This Row],[Total School Allocation w/ Central District Costs]]/SUM(TableB[[#This Row],[K-12 Enrollment]:[Pre-K
Enrollment]]),"")</f>
        <v>20957.412108867447</v>
      </c>
    </row>
    <row r="825" spans="1:25" s="3" customFormat="1" ht="15" x14ac:dyDescent="0.3">
      <c r="A825" s="156" t="str">
        <f>IF(ISBLANK(TableB[[#This Row],[BEDS Code]]),"",TableB[[#This Row],[BEDS Code]])</f>
        <v>342500010021</v>
      </c>
      <c r="B825" s="134" t="str">
        <f>IF(ISBLANK(TableB[[#This Row],[School Name]]),"",TableB[[#This Row],[School Name]])</f>
        <v>P.S. 021 Edward Hart</v>
      </c>
      <c r="C825" s="156" t="str">
        <f>IF(ISBLANK(TableB[[#This Row],[Local School Code]]),"",TableB[[#This Row],[Local School Code]])</f>
        <v>Q021</v>
      </c>
      <c r="D825" s="132">
        <v>8206946</v>
      </c>
      <c r="E825" s="132">
        <v>3330140</v>
      </c>
      <c r="F825" s="65">
        <f>IFERROR(SUM(TableC[[#This Row],[Classroom Teachers]:[All Other Salaries]])*'Part-A'!$C$92,0)</f>
        <v>7024412.5895833811</v>
      </c>
      <c r="G825" s="16">
        <v>0</v>
      </c>
      <c r="H825" s="16">
        <v>267473</v>
      </c>
      <c r="I825" s="133">
        <f t="shared" si="39"/>
        <v>18828971.589583382</v>
      </c>
      <c r="J825" s="132">
        <v>11840463.263652917</v>
      </c>
      <c r="K825" s="132">
        <v>1203990.2863530375</v>
      </c>
      <c r="L825" s="132">
        <v>5034930.2807711624</v>
      </c>
      <c r="M825" s="132">
        <v>31683.954904027301</v>
      </c>
      <c r="N825" s="132">
        <v>621495.86305071239</v>
      </c>
      <c r="O825" s="132">
        <v>8336</v>
      </c>
      <c r="P825" s="132">
        <v>88071.940851526408</v>
      </c>
      <c r="Q825" s="133">
        <f t="shared" si="40"/>
        <v>18828971.589583386</v>
      </c>
      <c r="R825" s="132">
        <v>17825073.589583386</v>
      </c>
      <c r="S825" s="132">
        <v>1003898</v>
      </c>
      <c r="T825" s="133">
        <f>SUM(TableC[[#This Row],[State &amp; Local Funding]:[Federal 
Funding]])</f>
        <v>18828971.589583386</v>
      </c>
      <c r="U825" s="121">
        <f>IFERROR(TableC[[#This Row],[State &amp; Local Funding]]/SUM(TableB[[#This Row],[K-12 Enrollment]:[Pre-K
Enrollment]]),"")</f>
        <v>12916.719992451728</v>
      </c>
      <c r="V825" s="121">
        <f>IFERROR(TableC[[#This Row],[Federal 
Funding]]/SUM(TableB[[#This Row],[K-12 Enrollment]:[Pre-K
Enrollment]]),"")</f>
        <v>727.46231884057966</v>
      </c>
      <c r="W825" s="65">
        <f>IFERROR(CentralCostperPupil*SUM(TableB[[#This Row],[K-12 Enrollment]:[Pre-K
Enrollment]]),"")</f>
        <v>9210119.3997273743</v>
      </c>
      <c r="X825" s="65">
        <f t="shared" si="41"/>
        <v>28039090.98931076</v>
      </c>
      <c r="Y825" s="131">
        <f>IFERROR(TableC[[#This Row],[Total School Allocation w/ Central District Costs]]/SUM(TableB[[#This Row],[K-12 Enrollment]:[Pre-K
Enrollment]]),"")</f>
        <v>20318.181876312145</v>
      </c>
    </row>
    <row r="826" spans="1:25" s="3" customFormat="1" ht="15" x14ac:dyDescent="0.3">
      <c r="A826" s="156" t="str">
        <f>IF(ISBLANK(TableB[[#This Row],[BEDS Code]]),"",TableB[[#This Row],[BEDS Code]])</f>
        <v>342500010022</v>
      </c>
      <c r="B826" s="134" t="str">
        <f>IF(ISBLANK(TableB[[#This Row],[School Name]]),"",TableB[[#This Row],[School Name]])</f>
        <v>P.S. 022 Thomas Jefferson</v>
      </c>
      <c r="C826" s="156" t="str">
        <f>IF(ISBLANK(TableB[[#This Row],[Local School Code]]),"",TableB[[#This Row],[Local School Code]])</f>
        <v>Q022</v>
      </c>
      <c r="D826" s="132">
        <v>5812159</v>
      </c>
      <c r="E826" s="132">
        <v>2531331</v>
      </c>
      <c r="F826" s="65">
        <f>IFERROR(SUM(TableC[[#This Row],[Classroom Teachers]:[All Other Salaries]])*'Part-A'!$C$92,0)</f>
        <v>5079975.6712451521</v>
      </c>
      <c r="G826" s="16">
        <v>0</v>
      </c>
      <c r="H826" s="16">
        <v>205554</v>
      </c>
      <c r="I826" s="133">
        <f t="shared" si="39"/>
        <v>13629019.671245152</v>
      </c>
      <c r="J826" s="132">
        <v>9213257.9419974443</v>
      </c>
      <c r="K826" s="132">
        <v>458929.35340873641</v>
      </c>
      <c r="L826" s="132">
        <v>3037815.2417073851</v>
      </c>
      <c r="M826" s="132">
        <v>15297.645113624547</v>
      </c>
      <c r="N826" s="132">
        <v>673814.21905799722</v>
      </c>
      <c r="O826" s="132">
        <v>5507</v>
      </c>
      <c r="P826" s="132">
        <v>224398.269959964</v>
      </c>
      <c r="Q826" s="133">
        <f t="shared" si="40"/>
        <v>13629019.671245152</v>
      </c>
      <c r="R826" s="132">
        <v>12763752.671245152</v>
      </c>
      <c r="S826" s="132">
        <v>865267</v>
      </c>
      <c r="T826" s="133">
        <f>SUM(TableC[[#This Row],[State &amp; Local Funding]:[Federal 
Funding]])</f>
        <v>13629019.671245152</v>
      </c>
      <c r="U826" s="121">
        <f>IFERROR(TableC[[#This Row],[State &amp; Local Funding]]/SUM(TableB[[#This Row],[K-12 Enrollment]:[Pre-K
Enrollment]]),"")</f>
        <v>13636.487896629436</v>
      </c>
      <c r="V826" s="121">
        <f>IFERROR(TableC[[#This Row],[Federal 
Funding]]/SUM(TableB[[#This Row],[K-12 Enrollment]:[Pre-K
Enrollment]]),"")</f>
        <v>924.43055555555554</v>
      </c>
      <c r="W826" s="65">
        <f>IFERROR(CentralCostperPupil*SUM(TableB[[#This Row],[K-12 Enrollment]:[Pre-K
Enrollment]]),"")</f>
        <v>6246863.5928585678</v>
      </c>
      <c r="X826" s="65">
        <f t="shared" si="41"/>
        <v>19875883.264103718</v>
      </c>
      <c r="Y826" s="131">
        <f>IFERROR(TableC[[#This Row],[Total School Allocation w/ Central District Costs]]/SUM(TableB[[#This Row],[K-12 Enrollment]:[Pre-K
Enrollment]]),"")</f>
        <v>21234.918017204825</v>
      </c>
    </row>
    <row r="827" spans="1:25" s="3" customFormat="1" ht="15" x14ac:dyDescent="0.3">
      <c r="A827" s="156" t="str">
        <f>IF(ISBLANK(TableB[[#This Row],[BEDS Code]]),"",TableB[[#This Row],[BEDS Code]])</f>
        <v>307500014023</v>
      </c>
      <c r="B827" s="134" t="str">
        <f>IF(ISBLANK(TableB[[#This Row],[School Name]]),"",TableB[[#This Row],[School Name]])</f>
        <v>P.S. Q023 @ Queens Children Center</v>
      </c>
      <c r="C827" s="156" t="str">
        <f>IF(ISBLANK(TableB[[#This Row],[Local School Code]]),"",TableB[[#This Row],[Local School Code]])</f>
        <v>Q023</v>
      </c>
      <c r="D827" s="132">
        <v>5876883</v>
      </c>
      <c r="E827" s="132">
        <v>4883533</v>
      </c>
      <c r="F827" s="65">
        <f>IFERROR(SUM(TableC[[#This Row],[Classroom Teachers]:[All Other Salaries]])*'Part-A'!$C$92,0)</f>
        <v>6551533.170469081</v>
      </c>
      <c r="G827" s="16">
        <v>0</v>
      </c>
      <c r="H827" s="16">
        <v>111236</v>
      </c>
      <c r="I827" s="133">
        <f t="shared" si="39"/>
        <v>17423185.170469083</v>
      </c>
      <c r="J827" s="132">
        <v>0</v>
      </c>
      <c r="K827" s="132">
        <v>0</v>
      </c>
      <c r="L827" s="132">
        <v>16450735.284813952</v>
      </c>
      <c r="M827" s="132">
        <v>0</v>
      </c>
      <c r="N827" s="132">
        <v>972449.88565513166</v>
      </c>
      <c r="O827" s="132">
        <v>0</v>
      </c>
      <c r="P827" s="132">
        <v>0</v>
      </c>
      <c r="Q827" s="133">
        <f t="shared" si="40"/>
        <v>17423185.170469083</v>
      </c>
      <c r="R827" s="132">
        <v>17231087.170469083</v>
      </c>
      <c r="S827" s="132">
        <v>192098</v>
      </c>
      <c r="T827" s="133">
        <f>SUM(TableC[[#This Row],[State &amp; Local Funding]:[Federal 
Funding]])</f>
        <v>17423185.170469083</v>
      </c>
      <c r="U827" s="121">
        <f>IFERROR(TableC[[#This Row],[State &amp; Local Funding]]/SUM(TableB[[#This Row],[K-12 Enrollment]:[Pre-K
Enrollment]]),"")</f>
        <v>60248.556540101687</v>
      </c>
      <c r="V827" s="121">
        <f>IFERROR(TableC[[#This Row],[Federal 
Funding]]/SUM(TableB[[#This Row],[K-12 Enrollment]:[Pre-K
Enrollment]]),"")</f>
        <v>671.67132867132864</v>
      </c>
      <c r="W827" s="65">
        <f>IFERROR(CentralCostperPupil*SUM(TableB[[#This Row],[K-12 Enrollment]:[Pre-K
Enrollment]]),"")</f>
        <v>1908763.8755956735</v>
      </c>
      <c r="X827" s="65">
        <f t="shared" si="41"/>
        <v>19331949.046064757</v>
      </c>
      <c r="Y827" s="131">
        <f>IFERROR(TableC[[#This Row],[Total School Allocation w/ Central District Costs]]/SUM(TableB[[#This Row],[K-12 Enrollment]:[Pre-K
Enrollment]]),"")</f>
        <v>67594.227433792854</v>
      </c>
    </row>
    <row r="828" spans="1:25" s="3" customFormat="1" ht="15" x14ac:dyDescent="0.3">
      <c r="A828" s="156" t="str">
        <f>IF(ISBLANK(TableB[[#This Row],[BEDS Code]]),"",TableB[[#This Row],[BEDS Code]])</f>
        <v>342500010024</v>
      </c>
      <c r="B828" s="134" t="str">
        <f>IF(ISBLANK(TableB[[#This Row],[School Name]]),"",TableB[[#This Row],[School Name]])</f>
        <v>P.S. 024 Andrew Jackson</v>
      </c>
      <c r="C828" s="156" t="str">
        <f>IF(ISBLANK(TableB[[#This Row],[Local School Code]]),"",TableB[[#This Row],[Local School Code]])</f>
        <v>Q024</v>
      </c>
      <c r="D828" s="132">
        <v>5824329</v>
      </c>
      <c r="E828" s="132">
        <v>2986634</v>
      </c>
      <c r="F828" s="65">
        <f>IFERROR(SUM(TableC[[#This Row],[Classroom Teachers]:[All Other Salaries]])*'Part-A'!$C$92,0)</f>
        <v>5364598.9484305969</v>
      </c>
      <c r="G828" s="16">
        <v>0</v>
      </c>
      <c r="H828" s="16">
        <v>290540</v>
      </c>
      <c r="I828" s="133">
        <f t="shared" si="39"/>
        <v>14466101.948430598</v>
      </c>
      <c r="J828" s="132">
        <v>9036070.8858999368</v>
      </c>
      <c r="K828" s="132">
        <v>489834.56807015516</v>
      </c>
      <c r="L828" s="132">
        <v>3777155.5592308147</v>
      </c>
      <c r="M828" s="132">
        <v>0</v>
      </c>
      <c r="N828" s="132">
        <v>1075035.3075344178</v>
      </c>
      <c r="O828" s="132">
        <v>6168</v>
      </c>
      <c r="P828" s="132">
        <v>81837.627695272255</v>
      </c>
      <c r="Q828" s="133">
        <f t="shared" si="40"/>
        <v>14466101.948430594</v>
      </c>
      <c r="R828" s="132">
        <v>13664938.948430594</v>
      </c>
      <c r="S828" s="132">
        <v>801163</v>
      </c>
      <c r="T828" s="133">
        <f>SUM(TableC[[#This Row],[State &amp; Local Funding]:[Federal 
Funding]])</f>
        <v>14466101.948430594</v>
      </c>
      <c r="U828" s="121">
        <f>IFERROR(TableC[[#This Row],[State &amp; Local Funding]]/SUM(TableB[[#This Row],[K-12 Enrollment]:[Pre-K
Enrollment]]),"")</f>
        <v>13423.319202780543</v>
      </c>
      <c r="V828" s="121">
        <f>IFERROR(TableC[[#This Row],[Federal 
Funding]]/SUM(TableB[[#This Row],[K-12 Enrollment]:[Pre-K
Enrollment]]),"")</f>
        <v>786.99705304518659</v>
      </c>
      <c r="W828" s="65">
        <f>IFERROR(CentralCostperPupil*SUM(TableB[[#This Row],[K-12 Enrollment]:[Pre-K
Enrollment]]),"")</f>
        <v>6794131.5571901938</v>
      </c>
      <c r="X828" s="65">
        <f t="shared" si="41"/>
        <v>21260233.505620789</v>
      </c>
      <c r="Y828" s="131">
        <f>IFERROR(TableC[[#This Row],[Total School Allocation w/ Central District Costs]]/SUM(TableB[[#This Row],[K-12 Enrollment]:[Pre-K
Enrollment]]),"")</f>
        <v>20884.315820845568</v>
      </c>
    </row>
    <row r="829" spans="1:25" s="3" customFormat="1" ht="15" x14ac:dyDescent="0.3">
      <c r="A829" s="156" t="str">
        <f>IF(ISBLANK(TableB[[#This Row],[BEDS Code]]),"",TableB[[#This Row],[BEDS Code]])</f>
        <v>342500010025</v>
      </c>
      <c r="B829" s="134" t="str">
        <f>IF(ISBLANK(TableB[[#This Row],[School Name]]),"",TableB[[#This Row],[School Name]])</f>
        <v>I.S. 025 Adrien Block</v>
      </c>
      <c r="C829" s="156" t="str">
        <f>IF(ISBLANK(TableB[[#This Row],[Local School Code]]),"",TableB[[#This Row],[Local School Code]])</f>
        <v>Q025</v>
      </c>
      <c r="D829" s="132">
        <v>5524470</v>
      </c>
      <c r="E829" s="132">
        <v>2528694</v>
      </c>
      <c r="F829" s="65">
        <f>IFERROR(SUM(TableC[[#This Row],[Classroom Teachers]:[All Other Salaries]])*'Part-A'!$C$92,0)</f>
        <v>4903209.2321735024</v>
      </c>
      <c r="G829" s="16">
        <v>0</v>
      </c>
      <c r="H829" s="16">
        <v>119450</v>
      </c>
      <c r="I829" s="133">
        <f t="shared" si="39"/>
        <v>13075823.232173502</v>
      </c>
      <c r="J829" s="132">
        <v>7939926.1162180854</v>
      </c>
      <c r="K829" s="132">
        <v>0</v>
      </c>
      <c r="L829" s="132">
        <v>3878444.2439735997</v>
      </c>
      <c r="M829" s="132">
        <v>0</v>
      </c>
      <c r="N829" s="132">
        <v>893583.8131597566</v>
      </c>
      <c r="O829" s="132">
        <v>6404</v>
      </c>
      <c r="P829" s="132">
        <v>357465.0588220607</v>
      </c>
      <c r="Q829" s="133">
        <f t="shared" si="40"/>
        <v>13075823.232173501</v>
      </c>
      <c r="R829" s="132">
        <v>12862623.232173501</v>
      </c>
      <c r="S829" s="132">
        <v>213200</v>
      </c>
      <c r="T829" s="133">
        <f>SUM(TableC[[#This Row],[State &amp; Local Funding]:[Federal 
Funding]])</f>
        <v>13075823.232173501</v>
      </c>
      <c r="U829" s="121">
        <f>IFERROR(TableC[[#This Row],[State &amp; Local Funding]]/SUM(TableB[[#This Row],[K-12 Enrollment]:[Pre-K
Enrollment]]),"")</f>
        <v>11954.110810570168</v>
      </c>
      <c r="V829" s="121">
        <f>IFERROR(TableC[[#This Row],[Federal 
Funding]]/SUM(TableB[[#This Row],[K-12 Enrollment]:[Pre-K
Enrollment]]),"")</f>
        <v>198.14126394052045</v>
      </c>
      <c r="W829" s="65">
        <f>IFERROR(CentralCostperPupil*SUM(TableB[[#This Row],[K-12 Enrollment]:[Pre-K
Enrollment]]),"")</f>
        <v>7181223.5319613451</v>
      </c>
      <c r="X829" s="65">
        <f t="shared" si="41"/>
        <v>20257046.764134847</v>
      </c>
      <c r="Y829" s="131">
        <f>IFERROR(TableC[[#This Row],[Total School Allocation w/ Central District Costs]]/SUM(TableB[[#This Row],[K-12 Enrollment]:[Pre-K
Enrollment]]),"")</f>
        <v>18826.251639530528</v>
      </c>
    </row>
    <row r="830" spans="1:25" s="3" customFormat="1" ht="15" x14ac:dyDescent="0.3">
      <c r="A830" s="156" t="str">
        <f>IF(ISBLANK(TableB[[#This Row],[BEDS Code]]),"",TableB[[#This Row],[BEDS Code]])</f>
        <v>342600010026</v>
      </c>
      <c r="B830" s="134" t="str">
        <f>IF(ISBLANK(TableB[[#This Row],[School Name]]),"",TableB[[#This Row],[School Name]])</f>
        <v>P.S. 026 Rufus King</v>
      </c>
      <c r="C830" s="156" t="str">
        <f>IF(ISBLANK(TableB[[#This Row],[Local School Code]]),"",TableB[[#This Row],[Local School Code]])</f>
        <v>Q026</v>
      </c>
      <c r="D830" s="132">
        <v>4063274</v>
      </c>
      <c r="E830" s="132">
        <v>2005679</v>
      </c>
      <c r="F830" s="65">
        <f>IFERROR(SUM(TableC[[#This Row],[Classroom Teachers]:[All Other Salaries]])*'Part-A'!$C$92,0)</f>
        <v>3695112.4277646737</v>
      </c>
      <c r="G830" s="16">
        <v>0</v>
      </c>
      <c r="H830" s="16">
        <v>61532</v>
      </c>
      <c r="I830" s="133">
        <f t="shared" si="39"/>
        <v>9825597.4277646728</v>
      </c>
      <c r="J830" s="132">
        <v>5852254.6024622377</v>
      </c>
      <c r="K830" s="132">
        <v>463824.80304455914</v>
      </c>
      <c r="L830" s="132">
        <v>2971489.5067011686</v>
      </c>
      <c r="M830" s="132">
        <v>15460.82676815197</v>
      </c>
      <c r="N830" s="132">
        <v>435877.43420516135</v>
      </c>
      <c r="O830" s="132">
        <v>4230</v>
      </c>
      <c r="P830" s="132">
        <v>82460.254583393646</v>
      </c>
      <c r="Q830" s="133">
        <f t="shared" si="40"/>
        <v>9825597.4277646728</v>
      </c>
      <c r="R830" s="132">
        <v>9373150.4277646728</v>
      </c>
      <c r="S830" s="132">
        <v>452447</v>
      </c>
      <c r="T830" s="133">
        <f>SUM(TableC[[#This Row],[State &amp; Local Funding]:[Federal 
Funding]])</f>
        <v>9825597.4277646728</v>
      </c>
      <c r="U830" s="121">
        <f>IFERROR(TableC[[#This Row],[State &amp; Local Funding]]/SUM(TableB[[#This Row],[K-12 Enrollment]:[Pre-K
Enrollment]]),"")</f>
        <v>13663.48458857824</v>
      </c>
      <c r="V830" s="121">
        <f>IFERROR(TableC[[#This Row],[Federal 
Funding]]/SUM(TableB[[#This Row],[K-12 Enrollment]:[Pre-K
Enrollment]]),"")</f>
        <v>659.54373177842569</v>
      </c>
      <c r="W830" s="65">
        <f>IFERROR(CentralCostperPupil*SUM(TableB[[#This Row],[K-12 Enrollment]:[Pre-K
Enrollment]]),"")</f>
        <v>4578363.7016036082</v>
      </c>
      <c r="X830" s="65">
        <f t="shared" si="41"/>
        <v>14403961.129368281</v>
      </c>
      <c r="Y830" s="131">
        <f>IFERROR(TableC[[#This Row],[Total School Allocation w/ Central District Costs]]/SUM(TableB[[#This Row],[K-12 Enrollment]:[Pre-K
Enrollment]]),"")</f>
        <v>20997.027885376501</v>
      </c>
    </row>
    <row r="831" spans="1:25" s="3" customFormat="1" ht="15" x14ac:dyDescent="0.3">
      <c r="A831" s="156" t="str">
        <f>IF(ISBLANK(TableB[[#This Row],[BEDS Code]]),"",TableB[[#This Row],[BEDS Code]])</f>
        <v>342400010028</v>
      </c>
      <c r="B831" s="134" t="str">
        <f>IF(ISBLANK(TableB[[#This Row],[School Name]]),"",TableB[[#This Row],[School Name]])</f>
        <v>P.S. 28 - The Thomas Emanuel Early Childhood Center</v>
      </c>
      <c r="C831" s="156" t="str">
        <f>IF(ISBLANK(TableB[[#This Row],[Local School Code]]),"",TableB[[#This Row],[Local School Code]])</f>
        <v>Q028</v>
      </c>
      <c r="D831" s="132">
        <v>3498539</v>
      </c>
      <c r="E831" s="132">
        <v>2096787</v>
      </c>
      <c r="F831" s="65">
        <f>IFERROR(SUM(TableC[[#This Row],[Classroom Teachers]:[All Other Salaries]])*'Part-A'!$C$92,0)</f>
        <v>3406742.2568595936</v>
      </c>
      <c r="G831" s="16">
        <v>0</v>
      </c>
      <c r="H831" s="16">
        <v>107795</v>
      </c>
      <c r="I831" s="133">
        <f t="shared" si="39"/>
        <v>9109863.2568595931</v>
      </c>
      <c r="J831" s="132">
        <v>5242084.2113612546</v>
      </c>
      <c r="K831" s="132">
        <v>426689.03341766907</v>
      </c>
      <c r="L831" s="132">
        <v>2896818.8283710405</v>
      </c>
      <c r="M831" s="132">
        <v>71114.83890294483</v>
      </c>
      <c r="N831" s="132">
        <v>470091.34480668412</v>
      </c>
      <c r="O831" s="132">
        <v>3065</v>
      </c>
      <c r="P831" s="132">
        <v>0</v>
      </c>
      <c r="Q831" s="133">
        <f t="shared" si="40"/>
        <v>9109863.2568595931</v>
      </c>
      <c r="R831" s="132">
        <v>8658201.2568595931</v>
      </c>
      <c r="S831" s="132">
        <v>451662</v>
      </c>
      <c r="T831" s="133">
        <f>SUM(TableC[[#This Row],[State &amp; Local Funding]:[Federal 
Funding]])</f>
        <v>9109863.2568595931</v>
      </c>
      <c r="U831" s="121">
        <f>IFERROR(TableC[[#This Row],[State &amp; Local Funding]]/SUM(TableB[[#This Row],[K-12 Enrollment]:[Pre-K
Enrollment]]),"")</f>
        <v>18266.247377340915</v>
      </c>
      <c r="V831" s="121">
        <f>IFERROR(TableC[[#This Row],[Federal 
Funding]]/SUM(TableB[[#This Row],[K-12 Enrollment]:[Pre-K
Enrollment]]),"")</f>
        <v>952.87341772151899</v>
      </c>
      <c r="W831" s="65">
        <f>IFERROR(CentralCostperPupil*SUM(TableB[[#This Row],[K-12 Enrollment]:[Pre-K
Enrollment]]),"")</f>
        <v>3163475.7938194028</v>
      </c>
      <c r="X831" s="65">
        <f t="shared" si="41"/>
        <v>12273339.050678996</v>
      </c>
      <c r="Y831" s="131">
        <f>IFERROR(TableC[[#This Row],[Total School Allocation w/ Central District Costs]]/SUM(TableB[[#This Row],[K-12 Enrollment]:[Pre-K
Enrollment]]),"")</f>
        <v>25893.12036008227</v>
      </c>
    </row>
    <row r="832" spans="1:25" s="3" customFormat="1" ht="15" x14ac:dyDescent="0.3">
      <c r="A832" s="156" t="str">
        <f>IF(ISBLANK(TableB[[#This Row],[BEDS Code]]),"",TableB[[#This Row],[BEDS Code]])</f>
        <v>342500010029</v>
      </c>
      <c r="B832" s="134" t="str">
        <f>IF(ISBLANK(TableB[[#This Row],[School Name]]),"",TableB[[#This Row],[School Name]])</f>
        <v>P.S. 029 Queens</v>
      </c>
      <c r="C832" s="156" t="str">
        <f>IF(ISBLANK(TableB[[#This Row],[Local School Code]]),"",TableB[[#This Row],[Local School Code]])</f>
        <v>Q029</v>
      </c>
      <c r="D832" s="132">
        <v>4464701</v>
      </c>
      <c r="E832" s="132">
        <v>1862823</v>
      </c>
      <c r="F832" s="65">
        <f>IFERROR(SUM(TableC[[#This Row],[Classroom Teachers]:[All Other Salaries]])*'Part-A'!$C$92,0)</f>
        <v>3852544.6760552009</v>
      </c>
      <c r="G832" s="16">
        <v>0</v>
      </c>
      <c r="H832" s="16">
        <v>80942</v>
      </c>
      <c r="I832" s="133">
        <f t="shared" si="39"/>
        <v>10261010.6760552</v>
      </c>
      <c r="J832" s="132">
        <v>5767127.0621941779</v>
      </c>
      <c r="K832" s="132">
        <v>431761.51618318161</v>
      </c>
      <c r="L832" s="132">
        <v>3268502.4231895264</v>
      </c>
      <c r="M832" s="132">
        <v>46260.162448198025</v>
      </c>
      <c r="N832" s="132">
        <v>652109.15614418441</v>
      </c>
      <c r="O832" s="132">
        <v>4305</v>
      </c>
      <c r="P832" s="132">
        <v>90945.355895931556</v>
      </c>
      <c r="Q832" s="133">
        <f t="shared" si="40"/>
        <v>10261010.6760552</v>
      </c>
      <c r="R832" s="132">
        <v>9727628.6760552004</v>
      </c>
      <c r="S832" s="132">
        <v>533382</v>
      </c>
      <c r="T832" s="133">
        <f>SUM(TableC[[#This Row],[State &amp; Local Funding]:[Federal 
Funding]])</f>
        <v>10261010.6760552</v>
      </c>
      <c r="U832" s="121">
        <f>IFERROR(TableC[[#This Row],[State &amp; Local Funding]]/SUM(TableB[[#This Row],[K-12 Enrollment]:[Pre-K
Enrollment]]),"")</f>
        <v>13681.615578136709</v>
      </c>
      <c r="V832" s="121">
        <f>IFERROR(TableC[[#This Row],[Federal 
Funding]]/SUM(TableB[[#This Row],[K-12 Enrollment]:[Pre-K
Enrollment]]),"")</f>
        <v>750.18565400843886</v>
      </c>
      <c r="W832" s="65">
        <f>IFERROR(CentralCostperPupil*SUM(TableB[[#This Row],[K-12 Enrollment]:[Pre-K
Enrollment]]),"")</f>
        <v>4745213.690729104</v>
      </c>
      <c r="X832" s="65">
        <f t="shared" si="41"/>
        <v>15006224.366784304</v>
      </c>
      <c r="Y832" s="131">
        <f>IFERROR(TableC[[#This Row],[Total School Allocation w/ Central District Costs]]/SUM(TableB[[#This Row],[K-12 Enrollment]:[Pre-K
Enrollment]]),"")</f>
        <v>21105.800797164986</v>
      </c>
    </row>
    <row r="833" spans="1:25" s="3" customFormat="1" ht="15" x14ac:dyDescent="0.3">
      <c r="A833" s="156" t="str">
        <f>IF(ISBLANK(TableB[[#This Row],[BEDS Code]]),"",TableB[[#This Row],[BEDS Code]])</f>
        <v>342600010031</v>
      </c>
      <c r="B833" s="134" t="str">
        <f>IF(ISBLANK(TableB[[#This Row],[School Name]]),"",TableB[[#This Row],[School Name]])</f>
        <v>P.S. 031 Bayside</v>
      </c>
      <c r="C833" s="156" t="str">
        <f>IF(ISBLANK(TableB[[#This Row],[Local School Code]]),"",TableB[[#This Row],[Local School Code]])</f>
        <v>Q031</v>
      </c>
      <c r="D833" s="132">
        <v>3617830</v>
      </c>
      <c r="E833" s="132">
        <v>1470994</v>
      </c>
      <c r="F833" s="65">
        <f>IFERROR(SUM(TableC[[#This Row],[Classroom Teachers]:[All Other Salaries]])*'Part-A'!$C$92,0)</f>
        <v>3098355.9775643572</v>
      </c>
      <c r="G833" s="16">
        <v>0</v>
      </c>
      <c r="H833" s="16">
        <v>57550</v>
      </c>
      <c r="I833" s="133">
        <f t="shared" si="39"/>
        <v>8244729.9775643572</v>
      </c>
      <c r="J833" s="132">
        <v>4699597.2163830493</v>
      </c>
      <c r="K833" s="132">
        <v>482674.70502472145</v>
      </c>
      <c r="L833" s="132">
        <v>2580794.8866831628</v>
      </c>
      <c r="M833" s="132">
        <v>0</v>
      </c>
      <c r="N833" s="132">
        <v>472107.24013179028</v>
      </c>
      <c r="O833" s="132">
        <v>3246</v>
      </c>
      <c r="P833" s="132">
        <v>6309.9293416332357</v>
      </c>
      <c r="Q833" s="133">
        <f t="shared" si="40"/>
        <v>8244729.9775643554</v>
      </c>
      <c r="R833" s="132">
        <v>8099406.9775643554</v>
      </c>
      <c r="S833" s="132">
        <v>145323</v>
      </c>
      <c r="T833" s="133">
        <f>SUM(TableC[[#This Row],[State &amp; Local Funding]:[Federal 
Funding]])</f>
        <v>8244729.9775643554</v>
      </c>
      <c r="U833" s="121">
        <f>IFERROR(TableC[[#This Row],[State &amp; Local Funding]]/SUM(TableB[[#This Row],[K-12 Enrollment]:[Pre-K
Enrollment]]),"")</f>
        <v>14515.066268036479</v>
      </c>
      <c r="V833" s="121">
        <f>IFERROR(TableC[[#This Row],[Federal 
Funding]]/SUM(TableB[[#This Row],[K-12 Enrollment]:[Pre-K
Enrollment]]),"")</f>
        <v>260.43548387096774</v>
      </c>
      <c r="W833" s="65">
        <f>IFERROR(CentralCostperPupil*SUM(TableB[[#This Row],[K-12 Enrollment]:[Pre-K
Enrollment]]),"")</f>
        <v>3724091.7572810692</v>
      </c>
      <c r="X833" s="65">
        <f t="shared" si="41"/>
        <v>11968821.734845424</v>
      </c>
      <c r="Y833" s="131">
        <f>IFERROR(TableC[[#This Row],[Total School Allocation w/ Central District Costs]]/SUM(TableB[[#This Row],[K-12 Enrollment]:[Pre-K
Enrollment]]),"")</f>
        <v>21449.501316927282</v>
      </c>
    </row>
    <row r="834" spans="1:25" s="3" customFormat="1" ht="15" x14ac:dyDescent="0.3">
      <c r="A834" s="156" t="str">
        <f>IF(ISBLANK(TableB[[#This Row],[BEDS Code]]),"",TableB[[#This Row],[BEDS Code]])</f>
        <v>342500010032</v>
      </c>
      <c r="B834" s="134" t="str">
        <f>IF(ISBLANK(TableB[[#This Row],[School Name]]),"",TableB[[#This Row],[School Name]])</f>
        <v>P.S. 032 State Street</v>
      </c>
      <c r="C834" s="156" t="str">
        <f>IF(ISBLANK(TableB[[#This Row],[Local School Code]]),"",TableB[[#This Row],[Local School Code]])</f>
        <v>Q032</v>
      </c>
      <c r="D834" s="132">
        <v>5824391</v>
      </c>
      <c r="E834" s="132">
        <v>2199362</v>
      </c>
      <c r="F834" s="65">
        <f>IFERROR(SUM(TableC[[#This Row],[Classroom Teachers]:[All Other Salaries]])*'Part-A'!$C$92,0)</f>
        <v>4885302.1975312848</v>
      </c>
      <c r="G834" s="16">
        <v>0</v>
      </c>
      <c r="H834" s="16">
        <v>126408</v>
      </c>
      <c r="I834" s="133">
        <f t="shared" si="39"/>
        <v>13035463.197531285</v>
      </c>
      <c r="J834" s="132">
        <v>8108621.640552409</v>
      </c>
      <c r="K834" s="132">
        <v>448438.86326211452</v>
      </c>
      <c r="L834" s="132">
        <v>3878450.8810576694</v>
      </c>
      <c r="M834" s="132">
        <v>30926.818156007899</v>
      </c>
      <c r="N834" s="132">
        <v>469920.8061758292</v>
      </c>
      <c r="O834" s="132">
        <v>5900</v>
      </c>
      <c r="P834" s="132">
        <v>93204.188327255644</v>
      </c>
      <c r="Q834" s="133">
        <f t="shared" si="40"/>
        <v>13035463.197531287</v>
      </c>
      <c r="R834" s="132">
        <v>12359388.197531287</v>
      </c>
      <c r="S834" s="132">
        <v>676075</v>
      </c>
      <c r="T834" s="133">
        <f>SUM(TableC[[#This Row],[State &amp; Local Funding]:[Federal 
Funding]])</f>
        <v>13035463.197531287</v>
      </c>
      <c r="U834" s="121">
        <f>IFERROR(TableC[[#This Row],[State &amp; Local Funding]]/SUM(TableB[[#This Row],[K-12 Enrollment]:[Pre-K
Enrollment]]),"")</f>
        <v>12689.310264405838</v>
      </c>
      <c r="V834" s="121">
        <f>IFERROR(TableC[[#This Row],[Federal 
Funding]]/SUM(TableB[[#This Row],[K-12 Enrollment]:[Pre-K
Enrollment]]),"")</f>
        <v>694.12217659137582</v>
      </c>
      <c r="W834" s="65">
        <f>IFERROR(CentralCostperPupil*SUM(TableB[[#This Row],[K-12 Enrollment]:[Pre-K
Enrollment]]),"")</f>
        <v>6500475.5763293216</v>
      </c>
      <c r="X834" s="65">
        <f t="shared" si="41"/>
        <v>19535938.773860607</v>
      </c>
      <c r="Y834" s="131">
        <f>IFERROR(TableC[[#This Row],[Total School Allocation w/ Central District Costs]]/SUM(TableB[[#This Row],[K-12 Enrollment]:[Pre-K
Enrollment]]),"")</f>
        <v>20057.43200601705</v>
      </c>
    </row>
    <row r="835" spans="1:25" s="3" customFormat="1" ht="15" x14ac:dyDescent="0.3">
      <c r="A835" s="156" t="str">
        <f>IF(ISBLANK(TableB[[#This Row],[BEDS Code]]),"",TableB[[#This Row],[BEDS Code]])</f>
        <v>342900010033</v>
      </c>
      <c r="B835" s="134" t="str">
        <f>IF(ISBLANK(TableB[[#This Row],[School Name]]),"",TableB[[#This Row],[School Name]])</f>
        <v>P.S. 033 Edward M. Funk</v>
      </c>
      <c r="C835" s="156" t="str">
        <f>IF(ISBLANK(TableB[[#This Row],[Local School Code]]),"",TableB[[#This Row],[Local School Code]])</f>
        <v>Q033</v>
      </c>
      <c r="D835" s="132">
        <v>5621738</v>
      </c>
      <c r="E835" s="132">
        <v>2480248</v>
      </c>
      <c r="F835" s="65">
        <f>IFERROR(SUM(TableC[[#This Row],[Classroom Teachers]:[All Other Salaries]])*'Part-A'!$C$92,0)</f>
        <v>4932934.7513772799</v>
      </c>
      <c r="G835" s="16">
        <v>0</v>
      </c>
      <c r="H835" s="16">
        <v>145939</v>
      </c>
      <c r="I835" s="133">
        <f t="shared" si="39"/>
        <v>13180859.751377281</v>
      </c>
      <c r="J835" s="132">
        <v>8605493.9049552605</v>
      </c>
      <c r="K835" s="132">
        <v>0</v>
      </c>
      <c r="L835" s="132">
        <v>3619653.4805062176</v>
      </c>
      <c r="M835" s="132">
        <v>0</v>
      </c>
      <c r="N835" s="132">
        <v>837666.44849942904</v>
      </c>
      <c r="O835" s="132">
        <v>6068</v>
      </c>
      <c r="P835" s="132">
        <v>111977.91741637298</v>
      </c>
      <c r="Q835" s="133">
        <f t="shared" si="40"/>
        <v>13180859.751377279</v>
      </c>
      <c r="R835" s="132">
        <v>12567181.751377279</v>
      </c>
      <c r="S835" s="132">
        <v>613678</v>
      </c>
      <c r="T835" s="133">
        <f>SUM(TableC[[#This Row],[State &amp; Local Funding]:[Federal 
Funding]])</f>
        <v>13180859.751377279</v>
      </c>
      <c r="U835" s="121">
        <f>IFERROR(TableC[[#This Row],[State &amp; Local Funding]]/SUM(TableB[[#This Row],[K-12 Enrollment]:[Pre-K
Enrollment]]),"")</f>
        <v>13340.957273224287</v>
      </c>
      <c r="V835" s="121">
        <f>IFERROR(TableC[[#This Row],[Federal 
Funding]]/SUM(TableB[[#This Row],[K-12 Enrollment]:[Pre-K
Enrollment]]),"")</f>
        <v>651.46284501061575</v>
      </c>
      <c r="W835" s="65">
        <f>IFERROR(CentralCostperPupil*SUM(TableB[[#This Row],[K-12 Enrollment]:[Pre-K
Enrollment]]),"")</f>
        <v>6286907.5902486863</v>
      </c>
      <c r="X835" s="65">
        <f t="shared" si="41"/>
        <v>19467767.341625966</v>
      </c>
      <c r="Y835" s="131">
        <f>IFERROR(TableC[[#This Row],[Total School Allocation w/ Central District Costs]]/SUM(TableB[[#This Row],[K-12 Enrollment]:[Pre-K
Enrollment]]),"")</f>
        <v>20666.419683254742</v>
      </c>
    </row>
    <row r="836" spans="1:25" s="3" customFormat="1" ht="15" x14ac:dyDescent="0.3">
      <c r="A836" s="156" t="str">
        <f>IF(ISBLANK(TableB[[#This Row],[BEDS Code]]),"",TableB[[#This Row],[BEDS Code]])</f>
        <v>342900010034</v>
      </c>
      <c r="B836" s="134" t="str">
        <f>IF(ISBLANK(TableB[[#This Row],[School Name]]),"",TableB[[#This Row],[School Name]])</f>
        <v>P.S. 034 John Harvard</v>
      </c>
      <c r="C836" s="156" t="str">
        <f>IF(ISBLANK(TableB[[#This Row],[Local School Code]]),"",TableB[[#This Row],[Local School Code]])</f>
        <v>Q034</v>
      </c>
      <c r="D836" s="132">
        <v>2864651</v>
      </c>
      <c r="E836" s="132">
        <v>2124368</v>
      </c>
      <c r="F836" s="65">
        <f>IFERROR(SUM(TableC[[#This Row],[Classroom Teachers]:[All Other Salaries]])*'Part-A'!$C$92,0)</f>
        <v>3037589.2034843713</v>
      </c>
      <c r="G836" s="16">
        <v>0</v>
      </c>
      <c r="H836" s="16">
        <v>233804</v>
      </c>
      <c r="I836" s="133">
        <f t="shared" si="39"/>
        <v>8260412.2034843713</v>
      </c>
      <c r="J836" s="132">
        <v>4973402.327892825</v>
      </c>
      <c r="K836" s="132">
        <v>433070.87856103515</v>
      </c>
      <c r="L836" s="132">
        <v>2100093.1430982859</v>
      </c>
      <c r="M836" s="132">
        <v>0</v>
      </c>
      <c r="N836" s="132">
        <v>662346.30056050571</v>
      </c>
      <c r="O836" s="132">
        <v>3389</v>
      </c>
      <c r="P836" s="132">
        <v>88110.553371719987</v>
      </c>
      <c r="Q836" s="133">
        <f t="shared" si="40"/>
        <v>8260412.2034843713</v>
      </c>
      <c r="R836" s="132">
        <v>7845131.2034843713</v>
      </c>
      <c r="S836" s="132">
        <v>415281</v>
      </c>
      <c r="T836" s="133">
        <f>SUM(TableC[[#This Row],[State &amp; Local Funding]:[Federal 
Funding]])</f>
        <v>8260412.2034843713</v>
      </c>
      <c r="U836" s="121">
        <f>IFERROR(TableC[[#This Row],[State &amp; Local Funding]]/SUM(TableB[[#This Row],[K-12 Enrollment]:[Pre-K
Enrollment]]),"")</f>
        <v>13319.407815762939</v>
      </c>
      <c r="V836" s="121">
        <f>IFERROR(TableC[[#This Row],[Federal 
Funding]]/SUM(TableB[[#This Row],[K-12 Enrollment]:[Pre-K
Enrollment]]),"")</f>
        <v>705.06112054329367</v>
      </c>
      <c r="W836" s="65">
        <f>IFERROR(CentralCostperPupil*SUM(TableB[[#This Row],[K-12 Enrollment]:[Pre-K
Enrollment]]),"")</f>
        <v>3930985.7437966838</v>
      </c>
      <c r="X836" s="65">
        <f t="shared" si="41"/>
        <v>12191397.947281055</v>
      </c>
      <c r="Y836" s="131">
        <f>IFERROR(TableC[[#This Row],[Total School Allocation w/ Central District Costs]]/SUM(TableB[[#This Row],[K-12 Enrollment]:[Pre-K
Enrollment]]),"")</f>
        <v>20698.468501326071</v>
      </c>
    </row>
    <row r="837" spans="1:25" s="3" customFormat="1" ht="15" x14ac:dyDescent="0.3">
      <c r="A837" s="156" t="str">
        <f>IF(ISBLANK(TableB[[#This Row],[BEDS Code]]),"",TableB[[#This Row],[BEDS Code]])</f>
        <v>342900010035</v>
      </c>
      <c r="B837" s="134" t="str">
        <f>IF(ISBLANK(TableB[[#This Row],[School Name]]),"",TableB[[#This Row],[School Name]])</f>
        <v>P.S. 035 Nathaniel Woodhull</v>
      </c>
      <c r="C837" s="156" t="str">
        <f>IF(ISBLANK(TableB[[#This Row],[Local School Code]]),"",TableB[[#This Row],[Local School Code]])</f>
        <v>Q035</v>
      </c>
      <c r="D837" s="132">
        <v>4041355</v>
      </c>
      <c r="E837" s="132">
        <v>2288219</v>
      </c>
      <c r="F837" s="65">
        <f>IFERROR(SUM(TableC[[#This Row],[Classroom Teachers]:[All Other Salaries]])*'Part-A'!$C$92,0)</f>
        <v>3853792.8288217355</v>
      </c>
      <c r="G837" s="16">
        <v>0</v>
      </c>
      <c r="H837" s="16">
        <v>99701</v>
      </c>
      <c r="I837" s="133">
        <f t="shared" si="39"/>
        <v>10283067.828821735</v>
      </c>
      <c r="J837" s="132">
        <v>6258930.5928293094</v>
      </c>
      <c r="K837" s="132">
        <v>473102.70658623287</v>
      </c>
      <c r="L837" s="132">
        <v>2812987.9657267225</v>
      </c>
      <c r="M837" s="132">
        <v>15770.090219541096</v>
      </c>
      <c r="N837" s="132">
        <v>653653.65695192735</v>
      </c>
      <c r="O837" s="132">
        <v>4193</v>
      </c>
      <c r="P837" s="132">
        <v>64429.816508002601</v>
      </c>
      <c r="Q837" s="133">
        <f t="shared" si="40"/>
        <v>10283067.828821734</v>
      </c>
      <c r="R837" s="132">
        <v>9735186.8288217336</v>
      </c>
      <c r="S837" s="132">
        <v>547881</v>
      </c>
      <c r="T837" s="133">
        <f>SUM(TableC[[#This Row],[State &amp; Local Funding]:[Federal 
Funding]])</f>
        <v>10283067.828821734</v>
      </c>
      <c r="U837" s="121">
        <f>IFERROR(TableC[[#This Row],[State &amp; Local Funding]]/SUM(TableB[[#This Row],[K-12 Enrollment]:[Pre-K
Enrollment]]),"")</f>
        <v>13927.305906754984</v>
      </c>
      <c r="V837" s="121">
        <f>IFERROR(TableC[[#This Row],[Federal 
Funding]]/SUM(TableB[[#This Row],[K-12 Enrollment]:[Pre-K
Enrollment]]),"")</f>
        <v>783.80686695278973</v>
      </c>
      <c r="W837" s="65">
        <f>IFERROR(CentralCostperPupil*SUM(TableB[[#This Row],[K-12 Enrollment]:[Pre-K
Enrollment]]),"")</f>
        <v>4665125.6959488662</v>
      </c>
      <c r="X837" s="65">
        <f t="shared" si="41"/>
        <v>14948193.524770599</v>
      </c>
      <c r="Y837" s="131">
        <f>IFERROR(TableC[[#This Row],[Total School Allocation w/ Central District Costs]]/SUM(TableB[[#This Row],[K-12 Enrollment]:[Pre-K
Enrollment]]),"")</f>
        <v>21385.112338727609</v>
      </c>
    </row>
    <row r="838" spans="1:25" s="3" customFormat="1" ht="15" x14ac:dyDescent="0.3">
      <c r="A838" s="156" t="str">
        <f>IF(ISBLANK(TableB[[#This Row],[BEDS Code]]),"",TableB[[#This Row],[BEDS Code]])</f>
        <v>342900010036</v>
      </c>
      <c r="B838" s="134" t="str">
        <f>IF(ISBLANK(TableB[[#This Row],[School Name]]),"",TableB[[#This Row],[School Name]])</f>
        <v>P.S. 036 Saint Albans School</v>
      </c>
      <c r="C838" s="156" t="str">
        <f>IF(ISBLANK(TableB[[#This Row],[Local School Code]]),"",TableB[[#This Row],[Local School Code]])</f>
        <v>Q036</v>
      </c>
      <c r="D838" s="132">
        <v>2574185</v>
      </c>
      <c r="E838" s="132">
        <v>1700720</v>
      </c>
      <c r="F838" s="65">
        <f>IFERROR(SUM(TableC[[#This Row],[Classroom Teachers]:[All Other Salaries]])*'Part-A'!$C$92,0)</f>
        <v>2602797.3182546222</v>
      </c>
      <c r="G838" s="16">
        <v>0</v>
      </c>
      <c r="H838" s="16">
        <v>23146</v>
      </c>
      <c r="I838" s="133">
        <f t="shared" si="39"/>
        <v>6900848.3182546217</v>
      </c>
      <c r="J838" s="132">
        <v>3585404.3769525038</v>
      </c>
      <c r="K838" s="132">
        <v>0</v>
      </c>
      <c r="L838" s="132">
        <v>2641101.2078054934</v>
      </c>
      <c r="M838" s="132">
        <v>0</v>
      </c>
      <c r="N838" s="132">
        <v>671545.73349662474</v>
      </c>
      <c r="O838" s="132">
        <v>2797</v>
      </c>
      <c r="P838" s="132">
        <v>0</v>
      </c>
      <c r="Q838" s="133">
        <f t="shared" si="40"/>
        <v>6900848.3182546217</v>
      </c>
      <c r="R838" s="132">
        <v>6617856.3182546217</v>
      </c>
      <c r="S838" s="132">
        <v>282992</v>
      </c>
      <c r="T838" s="133">
        <f>SUM(TableC[[#This Row],[State &amp; Local Funding]:[Federal 
Funding]])</f>
        <v>6900848.3182546217</v>
      </c>
      <c r="U838" s="121">
        <f>IFERROR(TableC[[#This Row],[State &amp; Local Funding]]/SUM(TableB[[#This Row],[K-12 Enrollment]:[Pre-K
Enrollment]]),"")</f>
        <v>15498.492548605671</v>
      </c>
      <c r="V838" s="121">
        <f>IFERROR(TableC[[#This Row],[Federal 
Funding]]/SUM(TableB[[#This Row],[K-12 Enrollment]:[Pre-K
Enrollment]]),"")</f>
        <v>662.74473067915687</v>
      </c>
      <c r="W838" s="65">
        <f>IFERROR(CentralCostperPupil*SUM(TableB[[#This Row],[K-12 Enrollment]:[Pre-K
Enrollment]]),"")</f>
        <v>2849797.8142634705</v>
      </c>
      <c r="X838" s="65">
        <f t="shared" si="41"/>
        <v>9750646.1325180922</v>
      </c>
      <c r="Y838" s="131">
        <f>IFERROR(TableC[[#This Row],[Total School Allocation w/ Central District Costs]]/SUM(TableB[[#This Row],[K-12 Enrollment]:[Pre-K
Enrollment]]),"")</f>
        <v>22835.236844304665</v>
      </c>
    </row>
    <row r="839" spans="1:25" s="3" customFormat="1" ht="15" x14ac:dyDescent="0.3">
      <c r="A839" s="156" t="str">
        <f>IF(ISBLANK(TableB[[#This Row],[BEDS Code]]),"",TableB[[#This Row],[BEDS Code]])</f>
        <v>342900010037</v>
      </c>
      <c r="B839" s="134" t="str">
        <f>IF(ISBLANK(TableB[[#This Row],[School Name]]),"",TableB[[#This Row],[School Name]])</f>
        <v>Cynthia Jenkins School</v>
      </c>
      <c r="C839" s="156" t="str">
        <f>IF(ISBLANK(TableB[[#This Row],[Local School Code]]),"",TableB[[#This Row],[Local School Code]])</f>
        <v>Q037</v>
      </c>
      <c r="D839" s="132">
        <v>2971649</v>
      </c>
      <c r="E839" s="132">
        <v>1277145</v>
      </c>
      <c r="F839" s="65">
        <f>IFERROR(SUM(TableC[[#This Row],[Classroom Teachers]:[All Other Salaries]])*'Part-A'!$C$92,0)</f>
        <v>2586899.5051390217</v>
      </c>
      <c r="G839" s="16">
        <v>0</v>
      </c>
      <c r="H839" s="16">
        <v>18346</v>
      </c>
      <c r="I839" s="133">
        <f t="shared" si="39"/>
        <v>6854039.5051390212</v>
      </c>
      <c r="J839" s="132">
        <v>3002649.0665064221</v>
      </c>
      <c r="K839" s="132">
        <v>722875.7704813556</v>
      </c>
      <c r="L839" s="132">
        <v>2644135.5083507048</v>
      </c>
      <c r="M839" s="132">
        <v>0</v>
      </c>
      <c r="N839" s="132">
        <v>451156.73021676025</v>
      </c>
      <c r="O839" s="132">
        <v>2548</v>
      </c>
      <c r="P839" s="132">
        <v>30674.429583778499</v>
      </c>
      <c r="Q839" s="133">
        <f t="shared" si="40"/>
        <v>6854039.5051390212</v>
      </c>
      <c r="R839" s="132">
        <v>6609042.5051390212</v>
      </c>
      <c r="S839" s="132">
        <v>244997</v>
      </c>
      <c r="T839" s="133">
        <f>SUM(TableC[[#This Row],[State &amp; Local Funding]:[Federal 
Funding]])</f>
        <v>6854039.5051390212</v>
      </c>
      <c r="U839" s="121">
        <f>IFERROR(TableC[[#This Row],[State &amp; Local Funding]]/SUM(TableB[[#This Row],[K-12 Enrollment]:[Pre-K
Enrollment]]),"")</f>
        <v>16318.623469479066</v>
      </c>
      <c r="V839" s="121">
        <f>IFERROR(TableC[[#This Row],[Federal 
Funding]]/SUM(TableB[[#This Row],[K-12 Enrollment]:[Pre-K
Enrollment]]),"")</f>
        <v>604.93086419753081</v>
      </c>
      <c r="W839" s="65">
        <f>IFERROR(CentralCostperPupil*SUM(TableB[[#This Row],[K-12 Enrollment]:[Pre-K
Enrollment]]),"")</f>
        <v>2702969.8238330339</v>
      </c>
      <c r="X839" s="65">
        <f t="shared" si="41"/>
        <v>9557009.3289720546</v>
      </c>
      <c r="Y839" s="131">
        <f>IFERROR(TableC[[#This Row],[Total School Allocation w/ Central District Costs]]/SUM(TableB[[#This Row],[K-12 Enrollment]:[Pre-K
Enrollment]]),"")</f>
        <v>23597.553898696431</v>
      </c>
    </row>
    <row r="840" spans="1:25" s="3" customFormat="1" ht="15" x14ac:dyDescent="0.3">
      <c r="A840" s="156" t="str">
        <f>IF(ISBLANK(TableB[[#This Row],[BEDS Code]]),"",TableB[[#This Row],[BEDS Code]])</f>
        <v>342900010038</v>
      </c>
      <c r="B840" s="134" t="str">
        <f>IF(ISBLANK(TableB[[#This Row],[School Name]]),"",TableB[[#This Row],[School Name]])</f>
        <v>P.S. 038 Rosedale</v>
      </c>
      <c r="C840" s="156" t="str">
        <f>IF(ISBLANK(TableB[[#This Row],[Local School Code]]),"",TableB[[#This Row],[Local School Code]])</f>
        <v>Q038</v>
      </c>
      <c r="D840" s="132">
        <v>1886680</v>
      </c>
      <c r="E840" s="132">
        <v>977002</v>
      </c>
      <c r="F840" s="65">
        <f>IFERROR(SUM(TableC[[#This Row],[Classroom Teachers]:[All Other Salaries]])*'Part-A'!$C$92,0)</f>
        <v>1743567.127207279</v>
      </c>
      <c r="G840" s="16">
        <v>0</v>
      </c>
      <c r="H840" s="16">
        <v>36145</v>
      </c>
      <c r="I840" s="133">
        <f t="shared" si="39"/>
        <v>4643394.1272072792</v>
      </c>
      <c r="J840" s="132">
        <v>2673680.2385910489</v>
      </c>
      <c r="K840" s="132">
        <v>0</v>
      </c>
      <c r="L840" s="132">
        <v>1520260.1893364401</v>
      </c>
      <c r="M840" s="132">
        <v>0</v>
      </c>
      <c r="N840" s="132">
        <v>447771.69927979022</v>
      </c>
      <c r="O840" s="132">
        <v>1682</v>
      </c>
      <c r="P840" s="132">
        <v>0</v>
      </c>
      <c r="Q840" s="133">
        <f t="shared" si="40"/>
        <v>4643394.1272072792</v>
      </c>
      <c r="R840" s="132">
        <v>4456659.1272072792</v>
      </c>
      <c r="S840" s="132">
        <v>186735</v>
      </c>
      <c r="T840" s="133">
        <f>SUM(TableC[[#This Row],[State &amp; Local Funding]:[Federal 
Funding]])</f>
        <v>4643394.1272072792</v>
      </c>
      <c r="U840" s="121">
        <f>IFERROR(TableC[[#This Row],[State &amp; Local Funding]]/SUM(TableB[[#This Row],[K-12 Enrollment]:[Pre-K
Enrollment]]),"")</f>
        <v>15692.461715518588</v>
      </c>
      <c r="V840" s="121">
        <f>IFERROR(TableC[[#This Row],[Federal 
Funding]]/SUM(TableB[[#This Row],[K-12 Enrollment]:[Pre-K
Enrollment]]),"")</f>
        <v>657.51760563380287</v>
      </c>
      <c r="W840" s="65">
        <f>IFERROR(CentralCostperPupil*SUM(TableB[[#This Row],[K-12 Enrollment]:[Pre-K
Enrollment]]),"")</f>
        <v>1895415.8764656337</v>
      </c>
      <c r="X840" s="65">
        <f t="shared" si="41"/>
        <v>6538810.0036729127</v>
      </c>
      <c r="Y840" s="131">
        <f>IFERROR(TableC[[#This Row],[Total School Allocation w/ Central District Costs]]/SUM(TableB[[#This Row],[K-12 Enrollment]:[Pre-K
Enrollment]]),"")</f>
        <v>23023.978886172226</v>
      </c>
    </row>
    <row r="841" spans="1:25" s="3" customFormat="1" ht="15" x14ac:dyDescent="0.3">
      <c r="A841" s="156" t="str">
        <f>IF(ISBLANK(TableB[[#This Row],[BEDS Code]]),"",TableB[[#This Row],[BEDS Code]])</f>
        <v>342800010040</v>
      </c>
      <c r="B841" s="134" t="str">
        <f>IF(ISBLANK(TableB[[#This Row],[School Name]]),"",TableB[[#This Row],[School Name]])</f>
        <v>P.S. 040 Samuel Huntington</v>
      </c>
      <c r="C841" s="156" t="str">
        <f>IF(ISBLANK(TableB[[#This Row],[Local School Code]]),"",TableB[[#This Row],[Local School Code]])</f>
        <v>Q040</v>
      </c>
      <c r="D841" s="132">
        <v>2841376</v>
      </c>
      <c r="E841" s="132">
        <v>1740272</v>
      </c>
      <c r="F841" s="65">
        <f>IFERROR(SUM(TableC[[#This Row],[Classroom Teachers]:[All Other Salaries]])*'Part-A'!$C$92,0)</f>
        <v>2789559.3299936848</v>
      </c>
      <c r="G841" s="16">
        <v>0</v>
      </c>
      <c r="H841" s="16">
        <v>80841</v>
      </c>
      <c r="I841" s="133">
        <f t="shared" si="39"/>
        <v>7452048.3299936848</v>
      </c>
      <c r="J841" s="132">
        <v>3541475.1997622042</v>
      </c>
      <c r="K841" s="132">
        <v>477808.50769033242</v>
      </c>
      <c r="L841" s="132">
        <v>2947752.1900528106</v>
      </c>
      <c r="M841" s="132">
        <v>0</v>
      </c>
      <c r="N841" s="132">
        <v>479869.9655457068</v>
      </c>
      <c r="O841" s="132">
        <v>2623</v>
      </c>
      <c r="P841" s="132">
        <v>2519.4669426307105</v>
      </c>
      <c r="Q841" s="133">
        <f t="shared" si="40"/>
        <v>7452048.3299936838</v>
      </c>
      <c r="R841" s="132">
        <v>7113719.3299936838</v>
      </c>
      <c r="S841" s="132">
        <v>338329</v>
      </c>
      <c r="T841" s="133">
        <f>SUM(TableC[[#This Row],[State &amp; Local Funding]:[Federal 
Funding]])</f>
        <v>7452048.3299936838</v>
      </c>
      <c r="U841" s="121">
        <f>IFERROR(TableC[[#This Row],[State &amp; Local Funding]]/SUM(TableB[[#This Row],[K-12 Enrollment]:[Pre-K
Enrollment]]),"")</f>
        <v>18287.196221063456</v>
      </c>
      <c r="V841" s="121">
        <f>IFERROR(TableC[[#This Row],[Federal 
Funding]]/SUM(TableB[[#This Row],[K-12 Enrollment]:[Pre-K
Enrollment]]),"")</f>
        <v>869.7403598971722</v>
      </c>
      <c r="W841" s="65">
        <f>IFERROR(CentralCostperPupil*SUM(TableB[[#This Row],[K-12 Enrollment]:[Pre-K
Enrollment]]),"")</f>
        <v>2596185.8307927167</v>
      </c>
      <c r="X841" s="65">
        <f t="shared" si="41"/>
        <v>10048234.160786401</v>
      </c>
      <c r="Y841" s="131">
        <f>IFERROR(TableC[[#This Row],[Total School Allocation w/ Central District Costs]]/SUM(TableB[[#This Row],[K-12 Enrollment]:[Pre-K
Enrollment]]),"")</f>
        <v>25830.936145980468</v>
      </c>
    </row>
    <row r="842" spans="1:25" s="3" customFormat="1" ht="15" x14ac:dyDescent="0.3">
      <c r="A842" s="156" t="str">
        <f>IF(ISBLANK(TableB[[#This Row],[BEDS Code]]),"",TableB[[#This Row],[BEDS Code]])</f>
        <v>342600010041</v>
      </c>
      <c r="B842" s="134" t="str">
        <f>IF(ISBLANK(TableB[[#This Row],[School Name]]),"",TableB[[#This Row],[School Name]])</f>
        <v>P.S. 041 Crocheron</v>
      </c>
      <c r="C842" s="156" t="str">
        <f>IF(ISBLANK(TableB[[#This Row],[Local School Code]]),"",TableB[[#This Row],[Local School Code]])</f>
        <v>Q041</v>
      </c>
      <c r="D842" s="132">
        <v>2990409</v>
      </c>
      <c r="E842" s="132">
        <v>2069986</v>
      </c>
      <c r="F842" s="65">
        <f>IFERROR(SUM(TableC[[#This Row],[Classroom Teachers]:[All Other Salaries]])*'Part-A'!$C$92,0)</f>
        <v>3081046.8385400604</v>
      </c>
      <c r="G842" s="16">
        <v>0</v>
      </c>
      <c r="H842" s="16">
        <v>24867</v>
      </c>
      <c r="I842" s="133">
        <f t="shared" si="39"/>
        <v>8166308.8385400604</v>
      </c>
      <c r="J842" s="132">
        <v>4390574.9368415233</v>
      </c>
      <c r="K842" s="132">
        <v>0</v>
      </c>
      <c r="L842" s="132">
        <v>3297152.0587194385</v>
      </c>
      <c r="M842" s="132">
        <v>0</v>
      </c>
      <c r="N842" s="132">
        <v>428500.8339931806</v>
      </c>
      <c r="O842" s="132">
        <v>3022</v>
      </c>
      <c r="P842" s="132">
        <v>47059.008985918445</v>
      </c>
      <c r="Q842" s="133">
        <f t="shared" si="40"/>
        <v>8166308.8385400604</v>
      </c>
      <c r="R842" s="132">
        <v>7887164.8385400604</v>
      </c>
      <c r="S842" s="132">
        <v>279144</v>
      </c>
      <c r="T842" s="133">
        <f>SUM(TableC[[#This Row],[State &amp; Local Funding]:[Federal 
Funding]])</f>
        <v>8166308.8385400604</v>
      </c>
      <c r="U842" s="121">
        <f>IFERROR(TableC[[#This Row],[State &amp; Local Funding]]/SUM(TableB[[#This Row],[K-12 Enrollment]:[Pre-K
Enrollment]]),"")</f>
        <v>17258.5663863021</v>
      </c>
      <c r="V842" s="121">
        <f>IFERROR(TableC[[#This Row],[Federal 
Funding]]/SUM(TableB[[#This Row],[K-12 Enrollment]:[Pre-K
Enrollment]]),"")</f>
        <v>610.81838074398252</v>
      </c>
      <c r="W842" s="65">
        <f>IFERROR(CentralCostperPupil*SUM(TableB[[#This Row],[K-12 Enrollment]:[Pre-K
Enrollment]]),"")</f>
        <v>3050017.8012140654</v>
      </c>
      <c r="X842" s="65">
        <f t="shared" si="41"/>
        <v>11216326.639754126</v>
      </c>
      <c r="Y842" s="131">
        <f>IFERROR(TableC[[#This Row],[Total School Allocation w/ Central District Costs]]/SUM(TableB[[#This Row],[K-12 Enrollment]:[Pre-K
Enrollment]]),"")</f>
        <v>24543.384332065922</v>
      </c>
    </row>
    <row r="843" spans="1:25" s="3" customFormat="1" ht="15" x14ac:dyDescent="0.3">
      <c r="A843" s="156" t="str">
        <f>IF(ISBLANK(TableB[[#This Row],[BEDS Code]]),"",TableB[[#This Row],[BEDS Code]])</f>
        <v>342700010042</v>
      </c>
      <c r="B843" s="134" t="str">
        <f>IF(ISBLANK(TableB[[#This Row],[School Name]]),"",TableB[[#This Row],[School Name]])</f>
        <v>P.S./M.S 042 R. Vernam</v>
      </c>
      <c r="C843" s="156" t="str">
        <f>IF(ISBLANK(TableB[[#This Row],[Local School Code]]),"",TableB[[#This Row],[Local School Code]])</f>
        <v>Q042</v>
      </c>
      <c r="D843" s="132">
        <v>5272178</v>
      </c>
      <c r="E843" s="132">
        <v>3355992</v>
      </c>
      <c r="F843" s="65">
        <f>IFERROR(SUM(TableC[[#This Row],[Classroom Teachers]:[All Other Salaries]])*'Part-A'!$C$92,0)</f>
        <v>5253304.5149412639</v>
      </c>
      <c r="G843" s="16">
        <v>0</v>
      </c>
      <c r="H843" s="16">
        <v>237740</v>
      </c>
      <c r="I843" s="133">
        <f t="shared" ref="I843:I906" si="42">SUM(D843:H843)</f>
        <v>14119214.514941264</v>
      </c>
      <c r="J843" s="132">
        <v>7097958.1333635841</v>
      </c>
      <c r="K843" s="132">
        <v>899735.8237373773</v>
      </c>
      <c r="L843" s="132">
        <v>5350546.1301257471</v>
      </c>
      <c r="M843" s="132">
        <v>48200.133414502357</v>
      </c>
      <c r="N843" s="132">
        <v>699924.32698389364</v>
      </c>
      <c r="O843" s="132">
        <v>12645</v>
      </c>
      <c r="P843" s="132">
        <v>10204.967316160024</v>
      </c>
      <c r="Q843" s="133">
        <f t="shared" ref="Q843:Q906" si="43">SUM(J843:P843)</f>
        <v>14119214.514941264</v>
      </c>
      <c r="R843" s="132">
        <v>13318666.514941264</v>
      </c>
      <c r="S843" s="132">
        <v>800548</v>
      </c>
      <c r="T843" s="133">
        <f>SUM(TableC[[#This Row],[State &amp; Local Funding]:[Federal 
Funding]])</f>
        <v>14119214.514941264</v>
      </c>
      <c r="U843" s="121">
        <f>IFERROR(TableC[[#This Row],[State &amp; Local Funding]]/SUM(TableB[[#This Row],[K-12 Enrollment]:[Pre-K
Enrollment]]),"")</f>
        <v>19414.965765220502</v>
      </c>
      <c r="V843" s="121">
        <f>IFERROR(TableC[[#This Row],[Federal 
Funding]]/SUM(TableB[[#This Row],[K-12 Enrollment]:[Pre-K
Enrollment]]),"")</f>
        <v>1166.9795918367347</v>
      </c>
      <c r="W843" s="65">
        <f>IFERROR(CentralCostperPupil*SUM(TableB[[#This Row],[K-12 Enrollment]:[Pre-K
Enrollment]]),"")</f>
        <v>4578363.7016036082</v>
      </c>
      <c r="X843" s="65">
        <f t="shared" ref="X843:X906" si="44">SUM(Q843,W843)</f>
        <v>18697578.216544874</v>
      </c>
      <c r="Y843" s="131">
        <f>IFERROR(TableC[[#This Row],[Total School Allocation w/ Central District Costs]]/SUM(TableB[[#This Row],[K-12 Enrollment]:[Pre-K
Enrollment]]),"")</f>
        <v>27255.944922077077</v>
      </c>
    </row>
    <row r="844" spans="1:25" s="3" customFormat="1" ht="15" x14ac:dyDescent="0.3">
      <c r="A844" s="156" t="str">
        <f>IF(ISBLANK(TableB[[#This Row],[BEDS Code]]),"",TableB[[#This Row],[BEDS Code]])</f>
        <v>342700010043</v>
      </c>
      <c r="B844" s="134" t="str">
        <f>IF(ISBLANK(TableB[[#This Row],[School Name]]),"",TableB[[#This Row],[School Name]])</f>
        <v>P.S. 043</v>
      </c>
      <c r="C844" s="156" t="str">
        <f>IF(ISBLANK(TableB[[#This Row],[Local School Code]]),"",TableB[[#This Row],[Local School Code]])</f>
        <v>Q043</v>
      </c>
      <c r="D844" s="132">
        <v>5886185</v>
      </c>
      <c r="E844" s="132">
        <v>3672659</v>
      </c>
      <c r="F844" s="65">
        <f>IFERROR(SUM(TableC[[#This Row],[Classroom Teachers]:[All Other Salaries]])*'Part-A'!$C$92,0)</f>
        <v>5819950.0407176968</v>
      </c>
      <c r="G844" s="16">
        <v>0</v>
      </c>
      <c r="H844" s="16">
        <v>335833</v>
      </c>
      <c r="I844" s="133">
        <f t="shared" si="42"/>
        <v>15714627.040717697</v>
      </c>
      <c r="J844" s="132">
        <v>7738921.9505543094</v>
      </c>
      <c r="K844" s="132">
        <v>1416208.2889903686</v>
      </c>
      <c r="L844" s="132">
        <v>5168799.1380836824</v>
      </c>
      <c r="M844" s="132">
        <v>49983.821964365947</v>
      </c>
      <c r="N844" s="132">
        <v>1072298.6451656981</v>
      </c>
      <c r="O844" s="132">
        <v>5258</v>
      </c>
      <c r="P844" s="132">
        <v>263157.1959592721</v>
      </c>
      <c r="Q844" s="133">
        <f t="shared" si="43"/>
        <v>15714627.040717697</v>
      </c>
      <c r="R844" s="132">
        <v>14639060.040717697</v>
      </c>
      <c r="S844" s="132">
        <v>1075567</v>
      </c>
      <c r="T844" s="133">
        <f>SUM(TableC[[#This Row],[State &amp; Local Funding]:[Federal 
Funding]])</f>
        <v>15714627.040717697</v>
      </c>
      <c r="U844" s="121">
        <f>IFERROR(TableC[[#This Row],[State &amp; Local Funding]]/SUM(TableB[[#This Row],[K-12 Enrollment]:[Pre-K
Enrollment]]),"")</f>
        <v>15458.352735710345</v>
      </c>
      <c r="V844" s="121">
        <f>IFERROR(TableC[[#This Row],[Federal 
Funding]]/SUM(TableB[[#This Row],[K-12 Enrollment]:[Pre-K
Enrollment]]),"")</f>
        <v>1135.7624076029567</v>
      </c>
      <c r="W844" s="65">
        <f>IFERROR(CentralCostperPupil*SUM(TableB[[#This Row],[K-12 Enrollment]:[Pre-K
Enrollment]]),"")</f>
        <v>6320277.5880737854</v>
      </c>
      <c r="X844" s="65">
        <f t="shared" si="44"/>
        <v>22034904.628791481</v>
      </c>
      <c r="Y844" s="131">
        <f>IFERROR(TableC[[#This Row],[Total School Allocation w/ Central District Costs]]/SUM(TableB[[#This Row],[K-12 Enrollment]:[Pre-K
Enrollment]]),"")</f>
        <v>23268.114708333138</v>
      </c>
    </row>
    <row r="845" spans="1:25" s="3" customFormat="1" ht="15" x14ac:dyDescent="0.3">
      <c r="A845" s="156" t="str">
        <f>IF(ISBLANK(TableB[[#This Row],[BEDS Code]]),"",TableB[[#This Row],[BEDS Code]])</f>
        <v>342700010045</v>
      </c>
      <c r="B845" s="134" t="str">
        <f>IF(ISBLANK(TableB[[#This Row],[School Name]]),"",TableB[[#This Row],[School Name]])</f>
        <v>P.S. 045 Clarence Witherspoon</v>
      </c>
      <c r="C845" s="156" t="str">
        <f>IF(ISBLANK(TableB[[#This Row],[Local School Code]]),"",TableB[[#This Row],[Local School Code]])</f>
        <v>Q045</v>
      </c>
      <c r="D845" s="132">
        <v>2620716</v>
      </c>
      <c r="E845" s="132">
        <v>1570935</v>
      </c>
      <c r="F845" s="65">
        <f>IFERROR(SUM(TableC[[#This Row],[Classroom Teachers]:[All Other Salaries]])*'Part-A'!$C$92,0)</f>
        <v>2552107.7034131298</v>
      </c>
      <c r="G845" s="16">
        <v>0</v>
      </c>
      <c r="H845" s="16">
        <v>148654</v>
      </c>
      <c r="I845" s="133">
        <f t="shared" si="42"/>
        <v>6892412.7034131298</v>
      </c>
      <c r="J845" s="132">
        <v>3060603.7958382769</v>
      </c>
      <c r="K845" s="132">
        <v>1025271.2376643553</v>
      </c>
      <c r="L845" s="132">
        <v>2262899.6167844753</v>
      </c>
      <c r="M845" s="132">
        <v>0</v>
      </c>
      <c r="N845" s="132">
        <v>436067.27909611305</v>
      </c>
      <c r="O845" s="132">
        <v>1869</v>
      </c>
      <c r="P845" s="132">
        <v>105701.77402990912</v>
      </c>
      <c r="Q845" s="133">
        <f t="shared" si="43"/>
        <v>6892412.7034131289</v>
      </c>
      <c r="R845" s="132">
        <v>6521666.7034131289</v>
      </c>
      <c r="S845" s="132">
        <v>370746</v>
      </c>
      <c r="T845" s="133">
        <f>SUM(TableC[[#This Row],[State &amp; Local Funding]:[Federal 
Funding]])</f>
        <v>6892412.7034131289</v>
      </c>
      <c r="U845" s="121">
        <f>IFERROR(TableC[[#This Row],[State &amp; Local Funding]]/SUM(TableB[[#This Row],[K-12 Enrollment]:[Pre-K
Enrollment]]),"")</f>
        <v>18686.724078547646</v>
      </c>
      <c r="V845" s="121">
        <f>IFERROR(TableC[[#This Row],[Federal 
Funding]]/SUM(TableB[[#This Row],[K-12 Enrollment]:[Pre-K
Enrollment]]),"")</f>
        <v>1062.3094555873924</v>
      </c>
      <c r="W845" s="65">
        <f>IFERROR(CentralCostperPupil*SUM(TableB[[#This Row],[K-12 Enrollment]:[Pre-K
Enrollment]]),"")</f>
        <v>2329225.848191923</v>
      </c>
      <c r="X845" s="65">
        <f t="shared" si="44"/>
        <v>9221638.5516050514</v>
      </c>
      <c r="Y845" s="131">
        <f>IFERROR(TableC[[#This Row],[Total School Allocation w/ Central District Costs]]/SUM(TableB[[#This Row],[K-12 Enrollment]:[Pre-K
Enrollment]]),"")</f>
        <v>26423.033099154876</v>
      </c>
    </row>
    <row r="846" spans="1:25" s="3" customFormat="1" ht="15" x14ac:dyDescent="0.3">
      <c r="A846" s="156" t="str">
        <f>IF(ISBLANK(TableB[[#This Row],[BEDS Code]]),"",TableB[[#This Row],[BEDS Code]])</f>
        <v>342600010046</v>
      </c>
      <c r="B846" s="134" t="str">
        <f>IF(ISBLANK(TableB[[#This Row],[School Name]]),"",TableB[[#This Row],[School Name]])</f>
        <v>P.S. 046 Alley Pond</v>
      </c>
      <c r="C846" s="156" t="str">
        <f>IF(ISBLANK(TableB[[#This Row],[Local School Code]]),"",TableB[[#This Row],[Local School Code]])</f>
        <v>Q046</v>
      </c>
      <c r="D846" s="132">
        <v>4097021</v>
      </c>
      <c r="E846" s="132">
        <v>3409428</v>
      </c>
      <c r="F846" s="65">
        <f>IFERROR(SUM(TableC[[#This Row],[Classroom Teachers]:[All Other Salaries]])*'Part-A'!$C$92,0)</f>
        <v>4570339.0664389245</v>
      </c>
      <c r="G846" s="16">
        <v>0</v>
      </c>
      <c r="H846" s="16">
        <v>100429</v>
      </c>
      <c r="I846" s="133">
        <f t="shared" si="42"/>
        <v>12177217.066438925</v>
      </c>
      <c r="J846" s="132">
        <v>4560142.8560247971</v>
      </c>
      <c r="K846" s="132">
        <v>482801.81599011342</v>
      </c>
      <c r="L846" s="132">
        <v>6585425.2330993116</v>
      </c>
      <c r="M846" s="132">
        <v>0</v>
      </c>
      <c r="N846" s="132">
        <v>436789.6549947345</v>
      </c>
      <c r="O846" s="132">
        <v>3352</v>
      </c>
      <c r="P846" s="132">
        <v>108705.50632996758</v>
      </c>
      <c r="Q846" s="133">
        <f t="shared" si="43"/>
        <v>12177217.066438923</v>
      </c>
      <c r="R846" s="132">
        <v>11804083.066438923</v>
      </c>
      <c r="S846" s="132">
        <v>373134</v>
      </c>
      <c r="T846" s="133">
        <f>SUM(TableC[[#This Row],[State &amp; Local Funding]:[Federal 
Funding]])</f>
        <v>12177217.066438923</v>
      </c>
      <c r="U846" s="121">
        <f>IFERROR(TableC[[#This Row],[State &amp; Local Funding]]/SUM(TableB[[#This Row],[K-12 Enrollment]:[Pre-K
Enrollment]]),"")</f>
        <v>22700.159743151773</v>
      </c>
      <c r="V846" s="121">
        <f>IFERROR(TableC[[#This Row],[Federal 
Funding]]/SUM(TableB[[#This Row],[K-12 Enrollment]:[Pre-K
Enrollment]]),"")</f>
        <v>717.56538461538457</v>
      </c>
      <c r="W846" s="65">
        <f>IFERROR(CentralCostperPupil*SUM(TableB[[#This Row],[K-12 Enrollment]:[Pre-K
Enrollment]]),"")</f>
        <v>3470479.7738103154</v>
      </c>
      <c r="X846" s="65">
        <f t="shared" si="44"/>
        <v>15647696.840249239</v>
      </c>
      <c r="Y846" s="131">
        <f>IFERROR(TableC[[#This Row],[Total School Allocation w/ Central District Costs]]/SUM(TableB[[#This Row],[K-12 Enrollment]:[Pre-K
Enrollment]]),"")</f>
        <v>30091.724692786996</v>
      </c>
    </row>
    <row r="847" spans="1:25" s="3" customFormat="1" ht="15" x14ac:dyDescent="0.3">
      <c r="A847" s="156" t="str">
        <f>IF(ISBLANK(TableB[[#This Row],[BEDS Code]]),"",TableB[[#This Row],[BEDS Code]])</f>
        <v>342700010047</v>
      </c>
      <c r="B847" s="134" t="str">
        <f>IF(ISBLANK(TableB[[#This Row],[School Name]]),"",TableB[[#This Row],[School Name]])</f>
        <v>P.S. 047 Chris Galas</v>
      </c>
      <c r="C847" s="156" t="str">
        <f>IF(ISBLANK(TableB[[#This Row],[Local School Code]]),"",TableB[[#This Row],[Local School Code]])</f>
        <v>Q047</v>
      </c>
      <c r="D847" s="132">
        <v>2258963</v>
      </c>
      <c r="E847" s="132">
        <v>1380482</v>
      </c>
      <c r="F847" s="65">
        <f>IFERROR(SUM(TableC[[#This Row],[Classroom Teachers]:[All Other Salaries]])*'Part-A'!$C$92,0)</f>
        <v>2215894.3148292634</v>
      </c>
      <c r="G847" s="16">
        <v>0</v>
      </c>
      <c r="H847" s="16">
        <v>33474</v>
      </c>
      <c r="I847" s="133">
        <f t="shared" si="42"/>
        <v>5888813.3148292638</v>
      </c>
      <c r="J847" s="132">
        <v>2637144.6047832696</v>
      </c>
      <c r="K847" s="132">
        <v>450236.7456080002</v>
      </c>
      <c r="L847" s="132">
        <v>2184752.4663138473</v>
      </c>
      <c r="M847" s="132">
        <v>56279.593201000018</v>
      </c>
      <c r="N847" s="132">
        <v>445260.27661219984</v>
      </c>
      <c r="O847" s="132">
        <v>1252</v>
      </c>
      <c r="P847" s="132">
        <v>113887.62831094683</v>
      </c>
      <c r="Q847" s="133">
        <f t="shared" si="43"/>
        <v>5888813.3148292638</v>
      </c>
      <c r="R847" s="132">
        <v>5687385.3148292638</v>
      </c>
      <c r="S847" s="132">
        <v>201428</v>
      </c>
      <c r="T847" s="133">
        <f>SUM(TableC[[#This Row],[State &amp; Local Funding]:[Federal 
Funding]])</f>
        <v>5888813.3148292638</v>
      </c>
      <c r="U847" s="121">
        <f>IFERROR(TableC[[#This Row],[State &amp; Local Funding]]/SUM(TableB[[#This Row],[K-12 Enrollment]:[Pre-K
Enrollment]]),"")</f>
        <v>25618.852769501187</v>
      </c>
      <c r="V847" s="121">
        <f>IFERROR(TableC[[#This Row],[Federal 
Funding]]/SUM(TableB[[#This Row],[K-12 Enrollment]:[Pre-K
Enrollment]]),"")</f>
        <v>907.33333333333337</v>
      </c>
      <c r="W847" s="65">
        <f>IFERROR(CentralCostperPupil*SUM(TableB[[#This Row],[K-12 Enrollment]:[Pre-K
Enrollment]]),"")</f>
        <v>1481627.9034344039</v>
      </c>
      <c r="X847" s="65">
        <f t="shared" si="44"/>
        <v>7370441.218263668</v>
      </c>
      <c r="Y847" s="131">
        <f>IFERROR(TableC[[#This Row],[Total School Allocation w/ Central District Costs]]/SUM(TableB[[#This Row],[K-12 Enrollment]:[Pre-K
Enrollment]]),"")</f>
        <v>33200.185667854363</v>
      </c>
    </row>
    <row r="848" spans="1:25" s="3" customFormat="1" ht="15" x14ac:dyDescent="0.3">
      <c r="A848" s="156" t="str">
        <f>IF(ISBLANK(TableB[[#This Row],[BEDS Code]]),"",TableB[[#This Row],[BEDS Code]])</f>
        <v>342800010048</v>
      </c>
      <c r="B848" s="134" t="str">
        <f>IF(ISBLANK(TableB[[#This Row],[School Name]]),"",TableB[[#This Row],[School Name]])</f>
        <v>P.S. 048 William Wordsworth</v>
      </c>
      <c r="C848" s="156" t="str">
        <f>IF(ISBLANK(TableB[[#This Row],[Local School Code]]),"",TableB[[#This Row],[Local School Code]])</f>
        <v>Q048</v>
      </c>
      <c r="D848" s="132">
        <v>3899852</v>
      </c>
      <c r="E848" s="132">
        <v>1663157</v>
      </c>
      <c r="F848" s="65">
        <f>IFERROR(SUM(TableC[[#This Row],[Classroom Teachers]:[All Other Salaries]])*'Part-A'!$C$92,0)</f>
        <v>3387065.8895639381</v>
      </c>
      <c r="G848" s="16">
        <v>0</v>
      </c>
      <c r="H848" s="16">
        <v>96255</v>
      </c>
      <c r="I848" s="133">
        <f t="shared" si="42"/>
        <v>9046329.8895639386</v>
      </c>
      <c r="J848" s="132">
        <v>4399368.3161584986</v>
      </c>
      <c r="K848" s="132">
        <v>700411.70497755532</v>
      </c>
      <c r="L848" s="132">
        <v>3418287.441225498</v>
      </c>
      <c r="M848" s="132">
        <v>15226.34141255555</v>
      </c>
      <c r="N848" s="132">
        <v>509616.08578983141</v>
      </c>
      <c r="O848" s="132">
        <v>3420</v>
      </c>
      <c r="P848" s="132">
        <v>0</v>
      </c>
      <c r="Q848" s="133">
        <f t="shared" si="43"/>
        <v>9046329.8895639386</v>
      </c>
      <c r="R848" s="132">
        <v>8624677.8895639386</v>
      </c>
      <c r="S848" s="132">
        <v>421652</v>
      </c>
      <c r="T848" s="133">
        <f>SUM(TableC[[#This Row],[State &amp; Local Funding]:[Federal 
Funding]])</f>
        <v>9046329.8895639386</v>
      </c>
      <c r="U848" s="121">
        <f>IFERROR(TableC[[#This Row],[State &amp; Local Funding]]/SUM(TableB[[#This Row],[K-12 Enrollment]:[Pre-K
Enrollment]]),"")</f>
        <v>15738.463302123975</v>
      </c>
      <c r="V848" s="121">
        <f>IFERROR(TableC[[#This Row],[Federal 
Funding]]/SUM(TableB[[#This Row],[K-12 Enrollment]:[Pre-K
Enrollment]]),"")</f>
        <v>769.43795620437959</v>
      </c>
      <c r="W848" s="65">
        <f>IFERROR(CentralCostperPupil*SUM(TableB[[#This Row],[K-12 Enrollment]:[Pre-K
Enrollment]]),"")</f>
        <v>3657351.7616308709</v>
      </c>
      <c r="X848" s="65">
        <f t="shared" si="44"/>
        <v>12703681.651194809</v>
      </c>
      <c r="Y848" s="131">
        <f>IFERROR(TableC[[#This Row],[Total School Allocation w/ Central District Costs]]/SUM(TableB[[#This Row],[K-12 Enrollment]:[Pre-K
Enrollment]]),"")</f>
        <v>23181.900823348191</v>
      </c>
    </row>
    <row r="849" spans="1:25" s="3" customFormat="1" ht="15" x14ac:dyDescent="0.3">
      <c r="A849" s="156" t="str">
        <f>IF(ISBLANK(TableB[[#This Row],[BEDS Code]]),"",TableB[[#This Row],[BEDS Code]])</f>
        <v>342400010049</v>
      </c>
      <c r="B849" s="134" t="str">
        <f>IF(ISBLANK(TableB[[#This Row],[School Name]]),"",TableB[[#This Row],[School Name]])</f>
        <v>P.S. 049 Dorothy Bonawit Kole</v>
      </c>
      <c r="C849" s="156" t="str">
        <f>IF(ISBLANK(TableB[[#This Row],[Local School Code]]),"",TableB[[#This Row],[Local School Code]])</f>
        <v>Q049</v>
      </c>
      <c r="D849" s="132">
        <v>6137833</v>
      </c>
      <c r="E849" s="132">
        <v>2474989</v>
      </c>
      <c r="F849" s="65">
        <f>IFERROR(SUM(TableC[[#This Row],[Classroom Teachers]:[All Other Salaries]])*'Part-A'!$C$92,0)</f>
        <v>5243959.8082774729</v>
      </c>
      <c r="G849" s="16">
        <v>0</v>
      </c>
      <c r="H849" s="16">
        <v>143306</v>
      </c>
      <c r="I849" s="133">
        <f t="shared" si="42"/>
        <v>14000087.808277473</v>
      </c>
      <c r="J849" s="132">
        <v>8279638.0917306738</v>
      </c>
      <c r="K849" s="132">
        <v>0</v>
      </c>
      <c r="L849" s="132">
        <v>4798313.5302551324</v>
      </c>
      <c r="M849" s="132">
        <v>0</v>
      </c>
      <c r="N849" s="132">
        <v>881763.55541549867</v>
      </c>
      <c r="O849" s="132">
        <v>7227</v>
      </c>
      <c r="P849" s="132">
        <v>33145.630876167241</v>
      </c>
      <c r="Q849" s="133">
        <f t="shared" si="43"/>
        <v>14000087.808277471</v>
      </c>
      <c r="R849" s="132">
        <v>13800131.808277471</v>
      </c>
      <c r="S849" s="132">
        <v>199956</v>
      </c>
      <c r="T849" s="133">
        <f>SUM(TableC[[#This Row],[State &amp; Local Funding]:[Federal 
Funding]])</f>
        <v>14000087.808277471</v>
      </c>
      <c r="U849" s="121">
        <f>IFERROR(TableC[[#This Row],[State &amp; Local Funding]]/SUM(TableB[[#This Row],[K-12 Enrollment]:[Pre-K
Enrollment]]),"")</f>
        <v>11714.882689539449</v>
      </c>
      <c r="V849" s="121">
        <f>IFERROR(TableC[[#This Row],[Federal 
Funding]]/SUM(TableB[[#This Row],[K-12 Enrollment]:[Pre-K
Enrollment]]),"")</f>
        <v>169.74193548387098</v>
      </c>
      <c r="W849" s="65">
        <f>IFERROR(CentralCostperPupil*SUM(TableB[[#This Row],[K-12 Enrollment]:[Pre-K
Enrollment]]),"")</f>
        <v>7861971.4875933677</v>
      </c>
      <c r="X849" s="65">
        <f t="shared" si="44"/>
        <v>21862059.295870841</v>
      </c>
      <c r="Y849" s="131">
        <f>IFERROR(TableC[[#This Row],[Total School Allocation w/ Central District Costs]]/SUM(TableB[[#This Row],[K-12 Enrollment]:[Pre-K
Enrollment]]),"")</f>
        <v>18558.62419004316</v>
      </c>
    </row>
    <row r="850" spans="1:25" s="3" customFormat="1" ht="15" x14ac:dyDescent="0.3">
      <c r="A850" s="156" t="str">
        <f>IF(ISBLANK(TableB[[#This Row],[BEDS Code]]),"",TableB[[#This Row],[BEDS Code]])</f>
        <v>342800010050</v>
      </c>
      <c r="B850" s="134" t="str">
        <f>IF(ISBLANK(TableB[[#This Row],[School Name]]),"",TableB[[#This Row],[School Name]])</f>
        <v>P.S. 050 Talfourd Lawn Elementary School</v>
      </c>
      <c r="C850" s="156" t="str">
        <f>IF(ISBLANK(TableB[[#This Row],[Local School Code]]),"",TableB[[#This Row],[Local School Code]])</f>
        <v>Q050</v>
      </c>
      <c r="D850" s="132">
        <v>4743042</v>
      </c>
      <c r="E850" s="132">
        <v>2310953</v>
      </c>
      <c r="F850" s="65">
        <f>IFERROR(SUM(TableC[[#This Row],[Classroom Teachers]:[All Other Salaries]])*'Part-A'!$C$92,0)</f>
        <v>4294860.1826196164</v>
      </c>
      <c r="G850" s="16">
        <v>0</v>
      </c>
      <c r="H850" s="16">
        <v>232121</v>
      </c>
      <c r="I850" s="133">
        <f t="shared" si="42"/>
        <v>11580976.182619616</v>
      </c>
      <c r="J850" s="132">
        <v>6754381.063038839</v>
      </c>
      <c r="K850" s="132">
        <v>1121134.4538368769</v>
      </c>
      <c r="L850" s="132">
        <v>2916549.7009054283</v>
      </c>
      <c r="M850" s="132">
        <v>29503.538258865181</v>
      </c>
      <c r="N850" s="132">
        <v>688144.29061483743</v>
      </c>
      <c r="O850" s="132">
        <v>4486</v>
      </c>
      <c r="P850" s="132">
        <v>66777.135964770292</v>
      </c>
      <c r="Q850" s="133">
        <f t="shared" si="43"/>
        <v>11580976.182619618</v>
      </c>
      <c r="R850" s="132">
        <v>10998412.182619618</v>
      </c>
      <c r="S850" s="132">
        <v>582564</v>
      </c>
      <c r="T850" s="133">
        <f>SUM(TableC[[#This Row],[State &amp; Local Funding]:[Federal 
Funding]])</f>
        <v>11580976.182619618</v>
      </c>
      <c r="U850" s="121">
        <f>IFERROR(TableC[[#This Row],[State &amp; Local Funding]]/SUM(TableB[[#This Row],[K-12 Enrollment]:[Pre-K
Enrollment]]),"")</f>
        <v>13748.015228274522</v>
      </c>
      <c r="V850" s="121">
        <f>IFERROR(TableC[[#This Row],[Federal 
Funding]]/SUM(TableB[[#This Row],[K-12 Enrollment]:[Pre-K
Enrollment]]),"")</f>
        <v>728.20500000000004</v>
      </c>
      <c r="W850" s="65">
        <f>IFERROR(CentralCostperPupil*SUM(TableB[[#This Row],[K-12 Enrollment]:[Pre-K
Enrollment]]),"")</f>
        <v>5339199.6520158695</v>
      </c>
      <c r="X850" s="65">
        <f t="shared" si="44"/>
        <v>16920175.834635489</v>
      </c>
      <c r="Y850" s="131">
        <f>IFERROR(TableC[[#This Row],[Total School Allocation w/ Central District Costs]]/SUM(TableB[[#This Row],[K-12 Enrollment]:[Pre-K
Enrollment]]),"")</f>
        <v>21150.21979329436</v>
      </c>
    </row>
    <row r="851" spans="1:25" s="3" customFormat="1" ht="15" x14ac:dyDescent="0.3">
      <c r="A851" s="156" t="str">
        <f>IF(ISBLANK(TableB[[#This Row],[BEDS Code]]),"",TableB[[#This Row],[BEDS Code]])</f>
        <v>342700010051</v>
      </c>
      <c r="B851" s="134" t="str">
        <f>IF(ISBLANK(TableB[[#This Row],[School Name]]),"",TableB[[#This Row],[School Name]])</f>
        <v>P.S. 051</v>
      </c>
      <c r="C851" s="156" t="str">
        <f>IF(ISBLANK(TableB[[#This Row],[Local School Code]]),"",TableB[[#This Row],[Local School Code]])</f>
        <v>Q051</v>
      </c>
      <c r="D851" s="132">
        <v>1655266</v>
      </c>
      <c r="E851" s="132">
        <v>916561</v>
      </c>
      <c r="F851" s="65">
        <f>IFERROR(SUM(TableC[[#This Row],[Classroom Teachers]:[All Other Salaries]])*'Part-A'!$C$92,0)</f>
        <v>1565869.7488282968</v>
      </c>
      <c r="G851" s="16">
        <v>0</v>
      </c>
      <c r="H851" s="16">
        <v>158489</v>
      </c>
      <c r="I851" s="133">
        <f t="shared" si="42"/>
        <v>4296185.7488282965</v>
      </c>
      <c r="J851" s="132">
        <v>2641701.4535255209</v>
      </c>
      <c r="K851" s="132">
        <v>498920.09633114358</v>
      </c>
      <c r="L851" s="132">
        <v>891814.07265088439</v>
      </c>
      <c r="M851" s="132">
        <v>0</v>
      </c>
      <c r="N851" s="132">
        <v>262454.12632074743</v>
      </c>
      <c r="O851" s="132">
        <v>1296</v>
      </c>
      <c r="P851" s="132">
        <v>0</v>
      </c>
      <c r="Q851" s="133">
        <f t="shared" si="43"/>
        <v>4296185.7488282965</v>
      </c>
      <c r="R851" s="132">
        <v>4064279.7488282965</v>
      </c>
      <c r="S851" s="132">
        <v>231906</v>
      </c>
      <c r="T851" s="133">
        <f>SUM(TableC[[#This Row],[State &amp; Local Funding]:[Federal 
Funding]])</f>
        <v>4296185.7488282965</v>
      </c>
      <c r="U851" s="121">
        <f>IFERROR(TableC[[#This Row],[State &amp; Local Funding]]/SUM(TableB[[#This Row],[K-12 Enrollment]:[Pre-K
Enrollment]]),"")</f>
        <v>16388.224793662484</v>
      </c>
      <c r="V851" s="121">
        <f>IFERROR(TableC[[#This Row],[Federal 
Funding]]/SUM(TableB[[#This Row],[K-12 Enrollment]:[Pre-K
Enrollment]]),"")</f>
        <v>935.10483870967744</v>
      </c>
      <c r="W851" s="65">
        <f>IFERROR(CentralCostperPupil*SUM(TableB[[#This Row],[K-12 Enrollment]:[Pre-K
Enrollment]]),"")</f>
        <v>1655151.8921249197</v>
      </c>
      <c r="X851" s="65">
        <f t="shared" si="44"/>
        <v>5951337.6409532167</v>
      </c>
      <c r="Y851" s="131">
        <f>IFERROR(TableC[[#This Row],[Total School Allocation w/ Central District Costs]]/SUM(TableB[[#This Row],[K-12 Enrollment]:[Pre-K
Enrollment]]),"")</f>
        <v>23997.329197392002</v>
      </c>
    </row>
    <row r="852" spans="1:25" s="3" customFormat="1" ht="15" x14ac:dyDescent="0.3">
      <c r="A852" s="156" t="str">
        <f>IF(ISBLANK(TableB[[#This Row],[BEDS Code]]),"",TableB[[#This Row],[BEDS Code]])</f>
        <v>342900010052</v>
      </c>
      <c r="B852" s="134" t="str">
        <f>IF(ISBLANK(TableB[[#This Row],[School Name]]),"",TableB[[#This Row],[School Name]])</f>
        <v>P.S. 052 Queens</v>
      </c>
      <c r="C852" s="156" t="str">
        <f>IF(ISBLANK(TableB[[#This Row],[Local School Code]]),"",TableB[[#This Row],[Local School Code]])</f>
        <v>Q052</v>
      </c>
      <c r="D852" s="132">
        <v>2987442</v>
      </c>
      <c r="E852" s="132">
        <v>1575519</v>
      </c>
      <c r="F852" s="65">
        <f>IFERROR(SUM(TableC[[#This Row],[Classroom Teachers]:[All Other Salaries]])*'Part-A'!$C$92,0)</f>
        <v>2778181.6564579629</v>
      </c>
      <c r="G852" s="16">
        <v>0</v>
      </c>
      <c r="H852" s="16">
        <v>65736</v>
      </c>
      <c r="I852" s="133">
        <f t="shared" si="42"/>
        <v>7406878.6564579625</v>
      </c>
      <c r="J852" s="132">
        <v>3795997.0459164116</v>
      </c>
      <c r="K852" s="132">
        <v>657097.69479202491</v>
      </c>
      <c r="L852" s="132">
        <v>2313901.7615506579</v>
      </c>
      <c r="M852" s="132">
        <v>78225.916046669634</v>
      </c>
      <c r="N852" s="132">
        <v>496899.695806081</v>
      </c>
      <c r="O852" s="132">
        <v>9679</v>
      </c>
      <c r="P852" s="132">
        <v>55077.542346117334</v>
      </c>
      <c r="Q852" s="133">
        <f t="shared" si="43"/>
        <v>7406878.6564579625</v>
      </c>
      <c r="R852" s="132">
        <v>7100265.6564579625</v>
      </c>
      <c r="S852" s="132">
        <v>306613</v>
      </c>
      <c r="T852" s="133">
        <f>SUM(TableC[[#This Row],[State &amp; Local Funding]:[Federal 
Funding]])</f>
        <v>7406878.6564579625</v>
      </c>
      <c r="U852" s="121">
        <f>IFERROR(TableC[[#This Row],[State &amp; Local Funding]]/SUM(TableB[[#This Row],[K-12 Enrollment]:[Pre-K
Enrollment]]),"")</f>
        <v>15435.360122734701</v>
      </c>
      <c r="V852" s="121">
        <f>IFERROR(TableC[[#This Row],[Federal 
Funding]]/SUM(TableB[[#This Row],[K-12 Enrollment]:[Pre-K
Enrollment]]),"")</f>
        <v>666.55</v>
      </c>
      <c r="W852" s="65">
        <f>IFERROR(CentralCostperPupil*SUM(TableB[[#This Row],[K-12 Enrollment]:[Pre-K
Enrollment]]),"")</f>
        <v>3070039.7999091251</v>
      </c>
      <c r="X852" s="65">
        <f t="shared" si="44"/>
        <v>10476918.456367087</v>
      </c>
      <c r="Y852" s="131">
        <f>IFERROR(TableC[[#This Row],[Total School Allocation w/ Central District Costs]]/SUM(TableB[[#This Row],[K-12 Enrollment]:[Pre-K
Enrollment]]),"")</f>
        <v>22775.909687754534</v>
      </c>
    </row>
    <row r="853" spans="1:25" s="3" customFormat="1" ht="15" x14ac:dyDescent="0.3">
      <c r="A853" s="156" t="str">
        <f>IF(ISBLANK(TableB[[#This Row],[BEDS Code]]),"",TableB[[#This Row],[BEDS Code]])</f>
        <v>342700010053</v>
      </c>
      <c r="B853" s="134" t="str">
        <f>IF(ISBLANK(TableB[[#This Row],[School Name]]),"",TableB[[#This Row],[School Name]])</f>
        <v>M.S. 053 Brian Piccolo</v>
      </c>
      <c r="C853" s="156" t="str">
        <f>IF(ISBLANK(TableB[[#This Row],[Local School Code]]),"",TableB[[#This Row],[Local School Code]])</f>
        <v>Q053</v>
      </c>
      <c r="D853" s="132">
        <v>2026454</v>
      </c>
      <c r="E853" s="132">
        <v>1591620</v>
      </c>
      <c r="F853" s="65">
        <f>IFERROR(SUM(TableC[[#This Row],[Classroom Teachers]:[All Other Salaries]])*'Part-A'!$C$92,0)</f>
        <v>2202882.4744518939</v>
      </c>
      <c r="G853" s="16">
        <v>0</v>
      </c>
      <c r="H853" s="16">
        <v>166437</v>
      </c>
      <c r="I853" s="133">
        <f t="shared" si="42"/>
        <v>5987393.4744518939</v>
      </c>
      <c r="J853" s="132">
        <v>3244963.4811867215</v>
      </c>
      <c r="K853" s="132">
        <v>0</v>
      </c>
      <c r="L853" s="132">
        <v>2019507.204599289</v>
      </c>
      <c r="M853" s="132">
        <v>0</v>
      </c>
      <c r="N853" s="132">
        <v>659550.11055648781</v>
      </c>
      <c r="O853" s="132">
        <v>1657</v>
      </c>
      <c r="P853" s="132">
        <v>61715.678109395951</v>
      </c>
      <c r="Q853" s="133">
        <f t="shared" si="43"/>
        <v>5987393.4744518949</v>
      </c>
      <c r="R853" s="132">
        <v>5677107.4744518949</v>
      </c>
      <c r="S853" s="132">
        <v>310286</v>
      </c>
      <c r="T853" s="133">
        <f>SUM(TableC[[#This Row],[State &amp; Local Funding]:[Federal 
Funding]])</f>
        <v>5987393.4744518949</v>
      </c>
      <c r="U853" s="121">
        <f>IFERROR(TableC[[#This Row],[State &amp; Local Funding]]/SUM(TableB[[#This Row],[K-12 Enrollment]:[Pre-K
Enrollment]]),"")</f>
        <v>25119.944577220773</v>
      </c>
      <c r="V853" s="121">
        <f>IFERROR(TableC[[#This Row],[Federal 
Funding]]/SUM(TableB[[#This Row],[K-12 Enrollment]:[Pre-K
Enrollment]]),"")</f>
        <v>1372.9469026548672</v>
      </c>
      <c r="W853" s="65">
        <f>IFERROR(CentralCostperPupil*SUM(TableB[[#This Row],[K-12 Enrollment]:[Pre-K
Enrollment]]),"")</f>
        <v>1508323.9016944831</v>
      </c>
      <c r="X853" s="65">
        <f t="shared" si="44"/>
        <v>7495717.376146378</v>
      </c>
      <c r="Y853" s="131">
        <f>IFERROR(TableC[[#This Row],[Total School Allocation w/ Central District Costs]]/SUM(TableB[[#This Row],[K-12 Enrollment]:[Pre-K
Enrollment]]),"")</f>
        <v>33166.891044895478</v>
      </c>
    </row>
    <row r="854" spans="1:25" s="3" customFormat="1" ht="15" x14ac:dyDescent="0.3">
      <c r="A854" s="156" t="str">
        <f>IF(ISBLANK(TableB[[#This Row],[BEDS Code]]),"",TableB[[#This Row],[BEDS Code]])</f>
        <v>342800010054</v>
      </c>
      <c r="B854" s="134" t="str">
        <f>IF(ISBLANK(TableB[[#This Row],[School Name]]),"",TableB[[#This Row],[School Name]])</f>
        <v>P.S. 054 Hillside</v>
      </c>
      <c r="C854" s="156" t="str">
        <f>IF(ISBLANK(TableB[[#This Row],[Local School Code]]),"",TableB[[#This Row],[Local School Code]])</f>
        <v>Q054</v>
      </c>
      <c r="D854" s="132">
        <v>3693116</v>
      </c>
      <c r="E854" s="132">
        <v>1861329</v>
      </c>
      <c r="F854" s="65">
        <f>IFERROR(SUM(TableC[[#This Row],[Classroom Teachers]:[All Other Salaries]])*'Part-A'!$C$92,0)</f>
        <v>3381851.6552748643</v>
      </c>
      <c r="G854" s="16">
        <v>0</v>
      </c>
      <c r="H854" s="16">
        <v>68180</v>
      </c>
      <c r="I854" s="133">
        <f t="shared" si="42"/>
        <v>9004476.6552748643</v>
      </c>
      <c r="J854" s="132">
        <v>5028796.607081444</v>
      </c>
      <c r="K854" s="132">
        <v>0</v>
      </c>
      <c r="L854" s="132">
        <v>3415785.8093041787</v>
      </c>
      <c r="M854" s="132">
        <v>0</v>
      </c>
      <c r="N854" s="132">
        <v>491403.84709852899</v>
      </c>
      <c r="O854" s="132">
        <v>3520</v>
      </c>
      <c r="P854" s="132">
        <v>64970.391790712638</v>
      </c>
      <c r="Q854" s="133">
        <f t="shared" si="43"/>
        <v>9004476.6552748643</v>
      </c>
      <c r="R854" s="132">
        <v>8549854.6552748643</v>
      </c>
      <c r="S854" s="132">
        <v>454622</v>
      </c>
      <c r="T854" s="133">
        <f>SUM(TableC[[#This Row],[State &amp; Local Funding]:[Federal 
Funding]])</f>
        <v>9004476.6552748643</v>
      </c>
      <c r="U854" s="121">
        <f>IFERROR(TableC[[#This Row],[State &amp; Local Funding]]/SUM(TableB[[#This Row],[K-12 Enrollment]:[Pre-K
Enrollment]]),"")</f>
        <v>15026.106599780078</v>
      </c>
      <c r="V854" s="121">
        <f>IFERROR(TableC[[#This Row],[Federal 
Funding]]/SUM(TableB[[#This Row],[K-12 Enrollment]:[Pre-K
Enrollment]]),"")</f>
        <v>798.98418277680139</v>
      </c>
      <c r="W854" s="65">
        <f>IFERROR(CentralCostperPupil*SUM(TableB[[#This Row],[K-12 Enrollment]:[Pre-K
Enrollment]]),"")</f>
        <v>3797505.7524962872</v>
      </c>
      <c r="X854" s="65">
        <f t="shared" si="44"/>
        <v>12801982.407771152</v>
      </c>
      <c r="Y854" s="131">
        <f>IFERROR(TableC[[#This Row],[Total School Allocation w/ Central District Costs]]/SUM(TableB[[#This Row],[K-12 Enrollment]:[Pre-K
Enrollment]]),"")</f>
        <v>22499.090347576715</v>
      </c>
    </row>
    <row r="855" spans="1:25" s="3" customFormat="1" ht="15" x14ac:dyDescent="0.3">
      <c r="A855" s="156" t="str">
        <f>IF(ISBLANK(TableB[[#This Row],[BEDS Code]]),"",TableB[[#This Row],[BEDS Code]])</f>
        <v>342800010055</v>
      </c>
      <c r="B855" s="134" t="str">
        <f>IF(ISBLANK(TableB[[#This Row],[School Name]]),"",TableB[[#This Row],[School Name]])</f>
        <v>P.S. 055 Maure</v>
      </c>
      <c r="C855" s="156" t="str">
        <f>IF(ISBLANK(TableB[[#This Row],[Local School Code]]),"",TableB[[#This Row],[Local School Code]])</f>
        <v>Q055</v>
      </c>
      <c r="D855" s="132">
        <v>3993744</v>
      </c>
      <c r="E855" s="132">
        <v>1805247</v>
      </c>
      <c r="F855" s="65">
        <f>IFERROR(SUM(TableC[[#This Row],[Classroom Teachers]:[All Other Salaries]])*'Part-A'!$C$92,0)</f>
        <v>3530744.7120772717</v>
      </c>
      <c r="G855" s="16">
        <v>0</v>
      </c>
      <c r="H855" s="16">
        <v>200098</v>
      </c>
      <c r="I855" s="133">
        <f t="shared" si="42"/>
        <v>9529833.7120772712</v>
      </c>
      <c r="J855" s="132">
        <v>5480603.5990216769</v>
      </c>
      <c r="K855" s="132">
        <v>1022270.2695098141</v>
      </c>
      <c r="L855" s="132">
        <v>2466997.3542526676</v>
      </c>
      <c r="M855" s="132">
        <v>0</v>
      </c>
      <c r="N855" s="132">
        <v>467158.40212698054</v>
      </c>
      <c r="O855" s="132">
        <v>2816</v>
      </c>
      <c r="P855" s="132">
        <v>89988.087166132522</v>
      </c>
      <c r="Q855" s="133">
        <f t="shared" si="43"/>
        <v>9529833.7120772712</v>
      </c>
      <c r="R855" s="132">
        <v>8755175.7120772712</v>
      </c>
      <c r="S855" s="132">
        <v>774658</v>
      </c>
      <c r="T855" s="133">
        <f>SUM(TableC[[#This Row],[State &amp; Local Funding]:[Federal 
Funding]])</f>
        <v>9529833.7120772712</v>
      </c>
      <c r="U855" s="121">
        <f>IFERROR(TableC[[#This Row],[State &amp; Local Funding]]/SUM(TableB[[#This Row],[K-12 Enrollment]:[Pre-K
Enrollment]]),"")</f>
        <v>16804.559908017796</v>
      </c>
      <c r="V855" s="121">
        <f>IFERROR(TableC[[#This Row],[Federal 
Funding]]/SUM(TableB[[#This Row],[K-12 Enrollment]:[Pre-K
Enrollment]]),"")</f>
        <v>1486.8675623800384</v>
      </c>
      <c r="W855" s="65">
        <f>IFERROR(CentralCostperPupil*SUM(TableB[[#This Row],[K-12 Enrollment]:[Pre-K
Enrollment]]),"")</f>
        <v>3477153.7733753351</v>
      </c>
      <c r="X855" s="65">
        <f t="shared" si="44"/>
        <v>13006987.485452607</v>
      </c>
      <c r="Y855" s="131">
        <f>IFERROR(TableC[[#This Row],[Total School Allocation w/ Central District Costs]]/SUM(TableB[[#This Row],[K-12 Enrollment]:[Pre-K
Enrollment]]),"")</f>
        <v>24965.427035417673</v>
      </c>
    </row>
    <row r="856" spans="1:25" s="3" customFormat="1" ht="15" x14ac:dyDescent="0.3">
      <c r="A856" s="156" t="str">
        <f>IF(ISBLANK(TableB[[#This Row],[BEDS Code]]),"",TableB[[#This Row],[BEDS Code]])</f>
        <v>342700010056</v>
      </c>
      <c r="B856" s="134" t="str">
        <f>IF(ISBLANK(TableB[[#This Row],[School Name]]),"",TableB[[#This Row],[School Name]])</f>
        <v>P.S. 056 Harry Eichler</v>
      </c>
      <c r="C856" s="156" t="str">
        <f>IF(ISBLANK(TableB[[#This Row],[Local School Code]]),"",TableB[[#This Row],[Local School Code]])</f>
        <v>Q056</v>
      </c>
      <c r="D856" s="132">
        <v>2354100</v>
      </c>
      <c r="E856" s="132">
        <v>1546632</v>
      </c>
      <c r="F856" s="65">
        <f>IFERROR(SUM(TableC[[#This Row],[Classroom Teachers]:[All Other Salaries]])*'Part-A'!$C$92,0)</f>
        <v>2374980.213321697</v>
      </c>
      <c r="G856" s="16">
        <v>0</v>
      </c>
      <c r="H856" s="16">
        <v>67074</v>
      </c>
      <c r="I856" s="133">
        <f t="shared" si="42"/>
        <v>6342786.213321697</v>
      </c>
      <c r="J856" s="132">
        <v>3855617.7086349931</v>
      </c>
      <c r="K856" s="132">
        <v>0</v>
      </c>
      <c r="L856" s="132">
        <v>1972882.5864655483</v>
      </c>
      <c r="M856" s="132">
        <v>0</v>
      </c>
      <c r="N856" s="132">
        <v>462703.48260964698</v>
      </c>
      <c r="O856" s="132">
        <v>2411</v>
      </c>
      <c r="P856" s="132">
        <v>49171.435611508561</v>
      </c>
      <c r="Q856" s="133">
        <f t="shared" si="43"/>
        <v>6342786.2133216979</v>
      </c>
      <c r="R856" s="132">
        <v>6025956.2133216979</v>
      </c>
      <c r="S856" s="132">
        <v>316830</v>
      </c>
      <c r="T856" s="133">
        <f>SUM(TableC[[#This Row],[State &amp; Local Funding]:[Federal 
Funding]])</f>
        <v>6342786.2133216979</v>
      </c>
      <c r="U856" s="121">
        <f>IFERROR(TableC[[#This Row],[State &amp; Local Funding]]/SUM(TableB[[#This Row],[K-12 Enrollment]:[Pre-K
Enrollment]]),"")</f>
        <v>15064.890533304244</v>
      </c>
      <c r="V856" s="121">
        <f>IFERROR(TableC[[#This Row],[Federal 
Funding]]/SUM(TableB[[#This Row],[K-12 Enrollment]:[Pre-K
Enrollment]]),"")</f>
        <v>792.07500000000005</v>
      </c>
      <c r="W856" s="65">
        <f>IFERROR(CentralCostperPupil*SUM(TableB[[#This Row],[K-12 Enrollment]:[Pre-K
Enrollment]]),"")</f>
        <v>2669599.8260079348</v>
      </c>
      <c r="X856" s="65">
        <f t="shared" si="44"/>
        <v>9012386.0393296331</v>
      </c>
      <c r="Y856" s="131">
        <f>IFERROR(TableC[[#This Row],[Total School Allocation w/ Central District Costs]]/SUM(TableB[[#This Row],[K-12 Enrollment]:[Pre-K
Enrollment]]),"")</f>
        <v>22530.965098324083</v>
      </c>
    </row>
    <row r="857" spans="1:25" s="3" customFormat="1" ht="15" x14ac:dyDescent="0.3">
      <c r="A857" s="156" t="str">
        <f>IF(ISBLANK(TableB[[#This Row],[BEDS Code]]),"",TableB[[#This Row],[BEDS Code]])</f>
        <v>342400010058</v>
      </c>
      <c r="B857" s="134" t="str">
        <f>IF(ISBLANK(TableB[[#This Row],[School Name]]),"",TableB[[#This Row],[School Name]])</f>
        <v>P.S. 58 - The School of Heroes</v>
      </c>
      <c r="C857" s="156" t="str">
        <f>IF(ISBLANK(TableB[[#This Row],[Local School Code]]),"",TableB[[#This Row],[Local School Code]])</f>
        <v>Q058</v>
      </c>
      <c r="D857" s="132">
        <v>5677028</v>
      </c>
      <c r="E857" s="132">
        <v>3142397</v>
      </c>
      <c r="F857" s="65">
        <f>IFERROR(SUM(TableC[[#This Row],[Classroom Teachers]:[All Other Salaries]])*'Part-A'!$C$92,0)</f>
        <v>5369751.0795088476</v>
      </c>
      <c r="G857" s="16">
        <v>0</v>
      </c>
      <c r="H857" s="16">
        <v>172561</v>
      </c>
      <c r="I857" s="133">
        <f t="shared" si="42"/>
        <v>14361737.079508848</v>
      </c>
      <c r="J857" s="132">
        <v>8554180.7883961592</v>
      </c>
      <c r="K857" s="132">
        <v>448922.7861544867</v>
      </c>
      <c r="L857" s="132">
        <v>4305397.5353180273</v>
      </c>
      <c r="M857" s="132">
        <v>32065.913296749051</v>
      </c>
      <c r="N857" s="132">
        <v>984178.43866392982</v>
      </c>
      <c r="O857" s="132">
        <v>6174</v>
      </c>
      <c r="P857" s="132">
        <v>30817.617679496336</v>
      </c>
      <c r="Q857" s="133">
        <f t="shared" si="43"/>
        <v>14361737.079508848</v>
      </c>
      <c r="R857" s="132">
        <v>13689234.079508848</v>
      </c>
      <c r="S857" s="132">
        <v>672503</v>
      </c>
      <c r="T857" s="133">
        <f>SUM(TableC[[#This Row],[State &amp; Local Funding]:[Federal 
Funding]])</f>
        <v>14361737.079508848</v>
      </c>
      <c r="U857" s="121">
        <f>IFERROR(TableC[[#This Row],[State &amp; Local Funding]]/SUM(TableB[[#This Row],[K-12 Enrollment]:[Pre-K
Enrollment]]),"")</f>
        <v>13621.128437322237</v>
      </c>
      <c r="V857" s="121">
        <f>IFERROR(TableC[[#This Row],[Federal 
Funding]]/SUM(TableB[[#This Row],[K-12 Enrollment]:[Pre-K
Enrollment]]),"")</f>
        <v>669.15721393034823</v>
      </c>
      <c r="W857" s="65">
        <f>IFERROR(CentralCostperPupil*SUM(TableB[[#This Row],[K-12 Enrollment]:[Pre-K
Enrollment]]),"")</f>
        <v>6707369.5628449358</v>
      </c>
      <c r="X857" s="65">
        <f t="shared" si="44"/>
        <v>21069106.642353784</v>
      </c>
      <c r="Y857" s="131">
        <f>IFERROR(TableC[[#This Row],[Total School Allocation w/ Central District Costs]]/SUM(TableB[[#This Row],[K-12 Enrollment]:[Pre-K
Enrollment]]),"")</f>
        <v>20964.285216272423</v>
      </c>
    </row>
    <row r="858" spans="1:25" s="3" customFormat="1" ht="15" x14ac:dyDescent="0.3">
      <c r="A858" s="156" t="str">
        <f>IF(ISBLANK(TableB[[#This Row],[BEDS Code]]),"",TableB[[#This Row],[BEDS Code]])</f>
        <v>342900010059</v>
      </c>
      <c r="B858" s="134" t="str">
        <f>IF(ISBLANK(TableB[[#This Row],[School Name]]),"",TableB[[#This Row],[School Name]])</f>
        <v>I.S. 059 Springfield Gardens</v>
      </c>
      <c r="C858" s="156" t="str">
        <f>IF(ISBLANK(TableB[[#This Row],[Local School Code]]),"",TableB[[#This Row],[Local School Code]])</f>
        <v>Q059</v>
      </c>
      <c r="D858" s="132">
        <v>3970934</v>
      </c>
      <c r="E858" s="132">
        <v>1392270</v>
      </c>
      <c r="F858" s="65">
        <f>IFERROR(SUM(TableC[[#This Row],[Classroom Teachers]:[All Other Salaries]])*'Part-A'!$C$92,0)</f>
        <v>3265413.6146773933</v>
      </c>
      <c r="G858" s="16">
        <v>0</v>
      </c>
      <c r="H858" s="16">
        <v>150822</v>
      </c>
      <c r="I858" s="133">
        <f t="shared" si="42"/>
        <v>8779439.6146773938</v>
      </c>
      <c r="J858" s="132">
        <v>5983216.3130523479</v>
      </c>
      <c r="K858" s="132">
        <v>0</v>
      </c>
      <c r="L858" s="132">
        <v>2082345.8635043146</v>
      </c>
      <c r="M858" s="132">
        <v>0</v>
      </c>
      <c r="N858" s="132">
        <v>649137.60094428726</v>
      </c>
      <c r="O858" s="132">
        <v>3613</v>
      </c>
      <c r="P858" s="132">
        <v>61126.837176443943</v>
      </c>
      <c r="Q858" s="133">
        <f t="shared" si="43"/>
        <v>8779439.6146773938</v>
      </c>
      <c r="R858" s="132">
        <v>8351599.6146773938</v>
      </c>
      <c r="S858" s="132">
        <v>427840</v>
      </c>
      <c r="T858" s="133">
        <f>SUM(TableC[[#This Row],[State &amp; Local Funding]:[Federal 
Funding]])</f>
        <v>8779439.6146773938</v>
      </c>
      <c r="U858" s="121">
        <f>IFERROR(TableC[[#This Row],[State &amp; Local Funding]]/SUM(TableB[[#This Row],[K-12 Enrollment]:[Pre-K
Enrollment]]),"")</f>
        <v>14524.521069004164</v>
      </c>
      <c r="V858" s="121">
        <f>IFERROR(TableC[[#This Row],[Federal 
Funding]]/SUM(TableB[[#This Row],[K-12 Enrollment]:[Pre-K
Enrollment]]),"")</f>
        <v>744.0695652173913</v>
      </c>
      <c r="W858" s="65">
        <f>IFERROR(CentralCostperPupil*SUM(TableB[[#This Row],[K-12 Enrollment]:[Pre-K
Enrollment]]),"")</f>
        <v>3837549.7498864061</v>
      </c>
      <c r="X858" s="65">
        <f t="shared" si="44"/>
        <v>12616989.3645638</v>
      </c>
      <c r="Y858" s="131">
        <f>IFERROR(TableC[[#This Row],[Total School Allocation w/ Central District Costs]]/SUM(TableB[[#This Row],[K-12 Enrollment]:[Pre-K
Enrollment]]),"")</f>
        <v>21942.590199241393</v>
      </c>
    </row>
    <row r="859" spans="1:25" s="3" customFormat="1" ht="15" x14ac:dyDescent="0.3">
      <c r="A859" s="156" t="str">
        <f>IF(ISBLANK(TableB[[#This Row],[BEDS Code]]),"",TableB[[#This Row],[BEDS Code]])</f>
        <v>342700010060</v>
      </c>
      <c r="B859" s="134" t="str">
        <f>IF(ISBLANK(TableB[[#This Row],[School Name]]),"",TableB[[#This Row],[School Name]])</f>
        <v>P.S. 060 Woodhaven</v>
      </c>
      <c r="C859" s="156" t="str">
        <f>IF(ISBLANK(TableB[[#This Row],[Local School Code]]),"",TableB[[#This Row],[Local School Code]])</f>
        <v>Q060</v>
      </c>
      <c r="D859" s="132">
        <v>7431279</v>
      </c>
      <c r="E859" s="132">
        <v>2788837</v>
      </c>
      <c r="F859" s="65">
        <f>IFERROR(SUM(TableC[[#This Row],[Classroom Teachers]:[All Other Salaries]])*'Part-A'!$C$92,0)</f>
        <v>6222568.8096112441</v>
      </c>
      <c r="G859" s="16">
        <v>0</v>
      </c>
      <c r="H859" s="16">
        <v>302524</v>
      </c>
      <c r="I859" s="133">
        <f t="shared" si="42"/>
        <v>16745208.809611244</v>
      </c>
      <c r="J859" s="132">
        <v>9704623.3039609417</v>
      </c>
      <c r="K859" s="132">
        <v>2020249.4040215667</v>
      </c>
      <c r="L859" s="132">
        <v>3854730.262397809</v>
      </c>
      <c r="M859" s="132">
        <v>18037.941107335417</v>
      </c>
      <c r="N859" s="132">
        <v>1085748.6730331266</v>
      </c>
      <c r="O859" s="132">
        <v>6872</v>
      </c>
      <c r="P859" s="132">
        <v>54947.225090464024</v>
      </c>
      <c r="Q859" s="133">
        <f t="shared" si="43"/>
        <v>16745208.809611244</v>
      </c>
      <c r="R859" s="132">
        <v>15874236.809611244</v>
      </c>
      <c r="S859" s="132">
        <v>870972</v>
      </c>
      <c r="T859" s="133">
        <f>SUM(TableC[[#This Row],[State &amp; Local Funding]:[Federal 
Funding]])</f>
        <v>16745208.809611244</v>
      </c>
      <c r="U859" s="121">
        <f>IFERROR(TableC[[#This Row],[State &amp; Local Funding]]/SUM(TableB[[#This Row],[K-12 Enrollment]:[Pre-K
Enrollment]]),"")</f>
        <v>13779.719452787538</v>
      </c>
      <c r="V859" s="121">
        <f>IFERROR(TableC[[#This Row],[Federal 
Funding]]/SUM(TableB[[#This Row],[K-12 Enrollment]:[Pre-K
Enrollment]]),"")</f>
        <v>756.05208333333337</v>
      </c>
      <c r="W859" s="65">
        <f>IFERROR(CentralCostperPupil*SUM(TableB[[#This Row],[K-12 Enrollment]:[Pre-K
Enrollment]]),"")</f>
        <v>7688447.4989028526</v>
      </c>
      <c r="X859" s="65">
        <f t="shared" si="44"/>
        <v>24433656.308514096</v>
      </c>
      <c r="Y859" s="131">
        <f>IFERROR(TableC[[#This Row],[Total School Allocation w/ Central District Costs]]/SUM(TableB[[#This Row],[K-12 Enrollment]:[Pre-K
Enrollment]]),"")</f>
        <v>21209.771101140708</v>
      </c>
    </row>
    <row r="860" spans="1:25" s="3" customFormat="1" ht="15" x14ac:dyDescent="0.3">
      <c r="A860" s="156" t="str">
        <f>IF(ISBLANK(TableB[[#This Row],[BEDS Code]]),"",TableB[[#This Row],[BEDS Code]])</f>
        <v>342400010061</v>
      </c>
      <c r="B860" s="134" t="str">
        <f>IF(ISBLANK(TableB[[#This Row],[School Name]]),"",TableB[[#This Row],[School Name]])</f>
        <v>I.S. 061 Leonardo Da Vinci</v>
      </c>
      <c r="C860" s="156" t="str">
        <f>IF(ISBLANK(TableB[[#This Row],[Local School Code]]),"",TableB[[#This Row],[Local School Code]])</f>
        <v>Q061</v>
      </c>
      <c r="D860" s="132">
        <v>14666508</v>
      </c>
      <c r="E860" s="132">
        <v>5659219</v>
      </c>
      <c r="F860" s="65">
        <f>IFERROR(SUM(TableC[[#This Row],[Classroom Teachers]:[All Other Salaries]])*'Part-A'!$C$92,0)</f>
        <v>12375420.676523937</v>
      </c>
      <c r="G860" s="16">
        <v>0</v>
      </c>
      <c r="H860" s="16">
        <v>1803071</v>
      </c>
      <c r="I860" s="133">
        <f t="shared" si="42"/>
        <v>34504218.676523939</v>
      </c>
      <c r="J860" s="132">
        <v>23071389.817693211</v>
      </c>
      <c r="K860" s="132">
        <v>0</v>
      </c>
      <c r="L860" s="132">
        <v>9156944.6842110269</v>
      </c>
      <c r="M860" s="132">
        <v>0</v>
      </c>
      <c r="N860" s="132">
        <v>1630101.547302102</v>
      </c>
      <c r="O860" s="132">
        <v>13937</v>
      </c>
      <c r="P860" s="132">
        <v>631845.62731759832</v>
      </c>
      <c r="Q860" s="133">
        <f t="shared" si="43"/>
        <v>34504218.676523939</v>
      </c>
      <c r="R860" s="132">
        <v>32723810.676523939</v>
      </c>
      <c r="S860" s="132">
        <v>1780408</v>
      </c>
      <c r="T860" s="133">
        <f>SUM(TableC[[#This Row],[State &amp; Local Funding]:[Federal 
Funding]])</f>
        <v>34504218.676523939</v>
      </c>
      <c r="U860" s="121">
        <f>IFERROR(TableC[[#This Row],[State &amp; Local Funding]]/SUM(TableB[[#This Row],[K-12 Enrollment]:[Pre-K
Enrollment]]),"")</f>
        <v>14371.458355961326</v>
      </c>
      <c r="V860" s="121">
        <f>IFERROR(TableC[[#This Row],[Federal 
Funding]]/SUM(TableB[[#This Row],[K-12 Enrollment]:[Pre-K
Enrollment]]),"")</f>
        <v>781.90953008344309</v>
      </c>
      <c r="W860" s="65">
        <f>IFERROR(CentralCostperPupil*SUM(TableB[[#This Row],[K-12 Enrollment]:[Pre-K
Enrollment]]),"")</f>
        <v>15196697.009550169</v>
      </c>
      <c r="X860" s="65">
        <f t="shared" si="44"/>
        <v>49700915.686074108</v>
      </c>
      <c r="Y860" s="131">
        <f>IFERROR(TableC[[#This Row],[Total School Allocation w/ Central District Costs]]/SUM(TableB[[#This Row],[K-12 Enrollment]:[Pre-K
Enrollment]]),"")</f>
        <v>21827.367451064605</v>
      </c>
    </row>
    <row r="861" spans="1:25" s="3" customFormat="1" ht="15" x14ac:dyDescent="0.3">
      <c r="A861" s="156" t="str">
        <f>IF(ISBLANK(TableB[[#This Row],[BEDS Code]]),"",TableB[[#This Row],[BEDS Code]])</f>
        <v>342700010062</v>
      </c>
      <c r="B861" s="134" t="str">
        <f>IF(ISBLANK(TableB[[#This Row],[School Name]]),"",TableB[[#This Row],[School Name]])</f>
        <v>P. S. 62 - Chester Park School</v>
      </c>
      <c r="C861" s="156" t="str">
        <f>IF(ISBLANK(TableB[[#This Row],[Local School Code]]),"",TableB[[#This Row],[Local School Code]])</f>
        <v>Q062</v>
      </c>
      <c r="D861" s="132">
        <v>5560027</v>
      </c>
      <c r="E861" s="132">
        <v>2209637</v>
      </c>
      <c r="F861" s="65">
        <f>IFERROR(SUM(TableC[[#This Row],[Classroom Teachers]:[All Other Salaries]])*'Part-A'!$C$92,0)</f>
        <v>4730598.837386908</v>
      </c>
      <c r="G861" s="16">
        <v>0</v>
      </c>
      <c r="H861" s="16">
        <v>144441</v>
      </c>
      <c r="I861" s="133">
        <f t="shared" si="42"/>
        <v>12644703.837386908</v>
      </c>
      <c r="J861" s="132">
        <v>8566410.0530377571</v>
      </c>
      <c r="K861" s="132">
        <v>428234.28725385992</v>
      </c>
      <c r="L861" s="132">
        <v>2613032.2053918815</v>
      </c>
      <c r="M861" s="132">
        <v>45882.245062913564</v>
      </c>
      <c r="N861" s="132">
        <v>873363.72341838828</v>
      </c>
      <c r="O861" s="132">
        <v>5657</v>
      </c>
      <c r="P861" s="132">
        <v>112124.32322210695</v>
      </c>
      <c r="Q861" s="133">
        <f t="shared" si="43"/>
        <v>12644703.837386908</v>
      </c>
      <c r="R861" s="132">
        <v>11937522.837386908</v>
      </c>
      <c r="S861" s="132">
        <v>707181</v>
      </c>
      <c r="T861" s="133">
        <f>SUM(TableC[[#This Row],[State &amp; Local Funding]:[Federal 
Funding]])</f>
        <v>12644703.837386908</v>
      </c>
      <c r="U861" s="121">
        <f>IFERROR(TableC[[#This Row],[State &amp; Local Funding]]/SUM(TableB[[#This Row],[K-12 Enrollment]:[Pre-K
Enrollment]]),"")</f>
        <v>12726.570189111842</v>
      </c>
      <c r="V861" s="121">
        <f>IFERROR(TableC[[#This Row],[Federal 
Funding]]/SUM(TableB[[#This Row],[K-12 Enrollment]:[Pre-K
Enrollment]]),"")</f>
        <v>753.92430703624734</v>
      </c>
      <c r="W861" s="65">
        <f>IFERROR(CentralCostperPupil*SUM(TableB[[#This Row],[K-12 Enrollment]:[Pre-K
Enrollment]]),"")</f>
        <v>6260211.5919886073</v>
      </c>
      <c r="X861" s="65">
        <f t="shared" si="44"/>
        <v>18904915.429375514</v>
      </c>
      <c r="Y861" s="131">
        <f>IFERROR(TableC[[#This Row],[Total School Allocation w/ Central District Costs]]/SUM(TableB[[#This Row],[K-12 Enrollment]:[Pre-K
Enrollment]]),"")</f>
        <v>20154.494061167927</v>
      </c>
    </row>
    <row r="862" spans="1:25" s="3" customFormat="1" ht="15" x14ac:dyDescent="0.3">
      <c r="A862" s="156" t="str">
        <f>IF(ISBLANK(TableB[[#This Row],[BEDS Code]]),"",TableB[[#This Row],[BEDS Code]])</f>
        <v>342700010063</v>
      </c>
      <c r="B862" s="134" t="str">
        <f>IF(ISBLANK(TableB[[#This Row],[School Name]]),"",TableB[[#This Row],[School Name]])</f>
        <v>P.S. 063 Old South</v>
      </c>
      <c r="C862" s="156" t="str">
        <f>IF(ISBLANK(TableB[[#This Row],[Local School Code]]),"",TableB[[#This Row],[Local School Code]])</f>
        <v>Q063</v>
      </c>
      <c r="D862" s="132">
        <v>7470714</v>
      </c>
      <c r="E862" s="132">
        <v>3501690</v>
      </c>
      <c r="F862" s="65">
        <f>IFERROR(SUM(TableC[[#This Row],[Classroom Teachers]:[All Other Salaries]])*'Part-A'!$C$92,0)</f>
        <v>6680603.1259188885</v>
      </c>
      <c r="G862" s="16">
        <v>0</v>
      </c>
      <c r="H862" s="16">
        <v>351009</v>
      </c>
      <c r="I862" s="133">
        <f t="shared" si="42"/>
        <v>18004016.125918888</v>
      </c>
      <c r="J862" s="132">
        <v>10232121.675484858</v>
      </c>
      <c r="K862" s="132">
        <v>1510461.8536105556</v>
      </c>
      <c r="L862" s="132">
        <v>5237392.0093369037</v>
      </c>
      <c r="M862" s="132">
        <v>18198.335585669345</v>
      </c>
      <c r="N862" s="132">
        <v>861102.63940192037</v>
      </c>
      <c r="O862" s="132">
        <v>7308</v>
      </c>
      <c r="P862" s="132">
        <v>137431.61249897865</v>
      </c>
      <c r="Q862" s="133">
        <f t="shared" si="43"/>
        <v>18004016.125918888</v>
      </c>
      <c r="R862" s="132">
        <v>17094733.125918888</v>
      </c>
      <c r="S862" s="132">
        <v>909283</v>
      </c>
      <c r="T862" s="133">
        <f>SUM(TableC[[#This Row],[State &amp; Local Funding]:[Federal 
Funding]])</f>
        <v>18004016.125918888</v>
      </c>
      <c r="U862" s="121">
        <f>IFERROR(TableC[[#This Row],[State &amp; Local Funding]]/SUM(TableB[[#This Row],[K-12 Enrollment]:[Pre-K
Enrollment]]),"")</f>
        <v>14749.554034442526</v>
      </c>
      <c r="V862" s="121">
        <f>IFERROR(TableC[[#This Row],[Federal 
Funding]]/SUM(TableB[[#This Row],[K-12 Enrollment]:[Pre-K
Enrollment]]),"")</f>
        <v>784.54098360655735</v>
      </c>
      <c r="W862" s="65">
        <f>IFERROR(CentralCostperPupil*SUM(TableB[[#This Row],[K-12 Enrollment]:[Pre-K
Enrollment]]),"")</f>
        <v>7735165.4958579913</v>
      </c>
      <c r="X862" s="65">
        <f t="shared" si="44"/>
        <v>25739181.621776879</v>
      </c>
      <c r="Y862" s="131">
        <f>IFERROR(TableC[[#This Row],[Total School Allocation w/ Central District Costs]]/SUM(TableB[[#This Row],[K-12 Enrollment]:[Pre-K
Enrollment]]),"")</f>
        <v>22208.09458306892</v>
      </c>
    </row>
    <row r="863" spans="1:25" s="3" customFormat="1" ht="15" x14ac:dyDescent="0.3">
      <c r="A863" s="156" t="str">
        <f>IF(ISBLANK(TableB[[#This Row],[BEDS Code]]),"",TableB[[#This Row],[BEDS Code]])</f>
        <v>342700010064</v>
      </c>
      <c r="B863" s="134" t="str">
        <f>IF(ISBLANK(TableB[[#This Row],[School Name]]),"",TableB[[#This Row],[School Name]])</f>
        <v>P.S. 064 Joseph P. Addabbo</v>
      </c>
      <c r="C863" s="156" t="str">
        <f>IF(ISBLANK(TableB[[#This Row],[Local School Code]]),"",TableB[[#This Row],[Local School Code]])</f>
        <v>Q064</v>
      </c>
      <c r="D863" s="132">
        <v>3705687</v>
      </c>
      <c r="E863" s="132">
        <v>1386265</v>
      </c>
      <c r="F863" s="65">
        <f>IFERROR(SUM(TableC[[#This Row],[Classroom Teachers]:[All Other Salaries]])*'Part-A'!$C$92,0)</f>
        <v>3100260.4760295865</v>
      </c>
      <c r="G863" s="16">
        <v>0</v>
      </c>
      <c r="H863" s="16">
        <v>93678</v>
      </c>
      <c r="I863" s="133">
        <f t="shared" si="42"/>
        <v>8285890.476029586</v>
      </c>
      <c r="J863" s="132">
        <v>5157010.8995079799</v>
      </c>
      <c r="K863" s="132">
        <v>0</v>
      </c>
      <c r="L863" s="132">
        <v>2532040.1445187433</v>
      </c>
      <c r="M863" s="132">
        <v>0</v>
      </c>
      <c r="N863" s="132">
        <v>454794.35138999653</v>
      </c>
      <c r="O863" s="132">
        <v>3838</v>
      </c>
      <c r="P863" s="132">
        <v>138207.08061286627</v>
      </c>
      <c r="Q863" s="133">
        <f t="shared" si="43"/>
        <v>8285890.476029586</v>
      </c>
      <c r="R863" s="132">
        <v>7825964.476029586</v>
      </c>
      <c r="S863" s="132">
        <v>459926</v>
      </c>
      <c r="T863" s="133">
        <f>SUM(TableC[[#This Row],[State &amp; Local Funding]:[Federal 
Funding]])</f>
        <v>8285890.476029586</v>
      </c>
      <c r="U863" s="121">
        <f>IFERROR(TableC[[#This Row],[State &amp; Local Funding]]/SUM(TableB[[#This Row],[K-12 Enrollment]:[Pre-K
Enrollment]]),"")</f>
        <v>13974.936564338546</v>
      </c>
      <c r="V863" s="121">
        <f>IFERROR(TableC[[#This Row],[Federal 
Funding]]/SUM(TableB[[#This Row],[K-12 Enrollment]:[Pre-K
Enrollment]]),"")</f>
        <v>821.29642857142858</v>
      </c>
      <c r="W863" s="65">
        <f>IFERROR(CentralCostperPupil*SUM(TableB[[#This Row],[K-12 Enrollment]:[Pre-K
Enrollment]]),"")</f>
        <v>3737439.7564111087</v>
      </c>
      <c r="X863" s="65">
        <f t="shared" si="44"/>
        <v>12023330.232440695</v>
      </c>
      <c r="Y863" s="131">
        <f>IFERROR(TableC[[#This Row],[Total School Allocation w/ Central District Costs]]/SUM(TableB[[#This Row],[K-12 Enrollment]:[Pre-K
Enrollment]]),"")</f>
        <v>21470.232557929812</v>
      </c>
    </row>
    <row r="864" spans="1:25" s="3" customFormat="1" ht="15" x14ac:dyDescent="0.3">
      <c r="A864" s="156" t="str">
        <f>IF(ISBLANK(TableB[[#This Row],[BEDS Code]]),"",TableB[[#This Row],[BEDS Code]])</f>
        <v>342700010065</v>
      </c>
      <c r="B864" s="134" t="str">
        <f>IF(ISBLANK(TableB[[#This Row],[School Name]]),"",TableB[[#This Row],[School Name]])</f>
        <v>P.S. 65 - The Raymond York Elementary School</v>
      </c>
      <c r="C864" s="156" t="str">
        <f>IF(ISBLANK(TableB[[#This Row],[Local School Code]]),"",TableB[[#This Row],[Local School Code]])</f>
        <v>Q065</v>
      </c>
      <c r="D864" s="132">
        <v>3481810</v>
      </c>
      <c r="E864" s="132">
        <v>1305251</v>
      </c>
      <c r="F864" s="65">
        <f>IFERROR(SUM(TableC[[#This Row],[Classroom Teachers]:[All Other Salaries]])*'Part-A'!$C$92,0)</f>
        <v>2914626.0637654611</v>
      </c>
      <c r="G864" s="16">
        <v>0</v>
      </c>
      <c r="H864" s="16">
        <v>185797</v>
      </c>
      <c r="I864" s="133">
        <f t="shared" si="42"/>
        <v>7887484.0637654606</v>
      </c>
      <c r="J864" s="132">
        <v>4343402.406117836</v>
      </c>
      <c r="K864" s="132">
        <v>532253.83713282994</v>
      </c>
      <c r="L864" s="132">
        <v>2502808.8578771995</v>
      </c>
      <c r="M864" s="132">
        <v>0</v>
      </c>
      <c r="N864" s="132">
        <v>506177.96263759525</v>
      </c>
      <c r="O864" s="132">
        <v>2841</v>
      </c>
      <c r="P864" s="132">
        <v>0</v>
      </c>
      <c r="Q864" s="133">
        <f t="shared" si="43"/>
        <v>7887484.0637654606</v>
      </c>
      <c r="R864" s="132">
        <v>7527771.0637654606</v>
      </c>
      <c r="S864" s="132">
        <v>359713</v>
      </c>
      <c r="T864" s="133">
        <f>SUM(TableC[[#This Row],[State &amp; Local Funding]:[Federal 
Funding]])</f>
        <v>7887484.0637654606</v>
      </c>
      <c r="U864" s="121">
        <f>IFERROR(TableC[[#This Row],[State &amp; Local Funding]]/SUM(TableB[[#This Row],[K-12 Enrollment]:[Pre-K
Enrollment]]),"")</f>
        <v>15715.597210366306</v>
      </c>
      <c r="V864" s="121">
        <f>IFERROR(TableC[[#This Row],[Federal 
Funding]]/SUM(TableB[[#This Row],[K-12 Enrollment]:[Pre-K
Enrollment]]),"")</f>
        <v>750.96659707724427</v>
      </c>
      <c r="W864" s="65">
        <f>IFERROR(CentralCostperPupil*SUM(TableB[[#This Row],[K-12 Enrollment]:[Pre-K
Enrollment]]),"")</f>
        <v>3196845.791644502</v>
      </c>
      <c r="X864" s="65">
        <f t="shared" si="44"/>
        <v>11084329.855409963</v>
      </c>
      <c r="Y864" s="131">
        <f>IFERROR(TableC[[#This Row],[Total School Allocation w/ Central District Costs]]/SUM(TableB[[#This Row],[K-12 Enrollment]:[Pre-K
Enrollment]]),"")</f>
        <v>23140.563372463388</v>
      </c>
    </row>
    <row r="865" spans="1:25" s="3" customFormat="1" ht="15" x14ac:dyDescent="0.3">
      <c r="A865" s="156" t="str">
        <f>IF(ISBLANK(TableB[[#This Row],[BEDS Code]]),"",TableB[[#This Row],[BEDS Code]])</f>
        <v>342700010066</v>
      </c>
      <c r="B865" s="134" t="str">
        <f>IF(ISBLANK(TableB[[#This Row],[School Name]]),"",TableB[[#This Row],[School Name]])</f>
        <v>P.S. 066 Jacqueline Kennedy Onassis</v>
      </c>
      <c r="C865" s="156" t="str">
        <f>IF(ISBLANK(TableB[[#This Row],[Local School Code]]),"",TableB[[#This Row],[Local School Code]])</f>
        <v>Q066</v>
      </c>
      <c r="D865" s="132">
        <v>3309158</v>
      </c>
      <c r="E865" s="132">
        <v>1786450</v>
      </c>
      <c r="F865" s="65">
        <f>IFERROR(SUM(TableC[[#This Row],[Classroom Teachers]:[All Other Salaries]])*'Part-A'!$C$92,0)</f>
        <v>3102486.449939074</v>
      </c>
      <c r="G865" s="16">
        <v>0</v>
      </c>
      <c r="H865" s="16">
        <v>285994</v>
      </c>
      <c r="I865" s="133">
        <f t="shared" si="42"/>
        <v>8484088.449939074</v>
      </c>
      <c r="J865" s="132">
        <v>4595934.5042877728</v>
      </c>
      <c r="K865" s="132">
        <v>432429.41955620283</v>
      </c>
      <c r="L865" s="132">
        <v>2671054.9533440522</v>
      </c>
      <c r="M865" s="132">
        <v>46331.723523878878</v>
      </c>
      <c r="N865" s="132">
        <v>649100.59727910173</v>
      </c>
      <c r="O865" s="132">
        <v>2853</v>
      </c>
      <c r="P865" s="132">
        <v>86384.251948065605</v>
      </c>
      <c r="Q865" s="133">
        <f t="shared" si="43"/>
        <v>8484088.4499390759</v>
      </c>
      <c r="R865" s="132">
        <v>8060982.4499390759</v>
      </c>
      <c r="S865" s="132">
        <v>423106</v>
      </c>
      <c r="T865" s="133">
        <f>SUM(TableC[[#This Row],[State &amp; Local Funding]:[Federal 
Funding]])</f>
        <v>8484088.4499390759</v>
      </c>
      <c r="U865" s="121">
        <f>IFERROR(TableC[[#This Row],[State &amp; Local Funding]]/SUM(TableB[[#This Row],[K-12 Enrollment]:[Pre-K
Enrollment]]),"")</f>
        <v>17042.246194374369</v>
      </c>
      <c r="V865" s="121">
        <f>IFERROR(TableC[[#This Row],[Federal 
Funding]]/SUM(TableB[[#This Row],[K-12 Enrollment]:[Pre-K
Enrollment]]),"")</f>
        <v>894.51585623678648</v>
      </c>
      <c r="W865" s="65">
        <f>IFERROR(CentralCostperPupil*SUM(TableB[[#This Row],[K-12 Enrollment]:[Pre-K
Enrollment]]),"")</f>
        <v>3156801.7942543831</v>
      </c>
      <c r="X865" s="65">
        <f t="shared" si="44"/>
        <v>11640890.244193459</v>
      </c>
      <c r="Y865" s="131">
        <f>IFERROR(TableC[[#This Row],[Total School Allocation w/ Central District Costs]]/SUM(TableB[[#This Row],[K-12 Enrollment]:[Pre-K
Enrollment]]),"")</f>
        <v>24610.761615630992</v>
      </c>
    </row>
    <row r="866" spans="1:25" s="3" customFormat="1" ht="15" x14ac:dyDescent="0.3">
      <c r="A866" s="156" t="str">
        <f>IF(ISBLANK(TableB[[#This Row],[BEDS Code]]),"",TableB[[#This Row],[BEDS Code]])</f>
        <v>342600010067</v>
      </c>
      <c r="B866" s="134" t="str">
        <f>IF(ISBLANK(TableB[[#This Row],[School Name]]),"",TableB[[#This Row],[School Name]])</f>
        <v>J.H.S. 067 Louis Pasteur</v>
      </c>
      <c r="C866" s="156" t="str">
        <f>IF(ISBLANK(TableB[[#This Row],[Local School Code]]),"",TableB[[#This Row],[Local School Code]])</f>
        <v>Q067</v>
      </c>
      <c r="D866" s="132">
        <v>4587140</v>
      </c>
      <c r="E866" s="132">
        <v>1367801</v>
      </c>
      <c r="F866" s="65">
        <f>IFERROR(SUM(TableC[[#This Row],[Classroom Teachers]:[All Other Salaries]])*'Part-A'!$C$92,0)</f>
        <v>3625695.6505851001</v>
      </c>
      <c r="G866" s="16">
        <v>0</v>
      </c>
      <c r="H866" s="16">
        <v>109715</v>
      </c>
      <c r="I866" s="133">
        <f t="shared" si="42"/>
        <v>9690351.6505851001</v>
      </c>
      <c r="J866" s="132">
        <v>7107511.7652246095</v>
      </c>
      <c r="K866" s="132">
        <v>0</v>
      </c>
      <c r="L866" s="132">
        <v>1610050.3873365805</v>
      </c>
      <c r="M866" s="132">
        <v>0</v>
      </c>
      <c r="N866" s="132">
        <v>839293.00091258332</v>
      </c>
      <c r="O866" s="132">
        <v>5570</v>
      </c>
      <c r="P866" s="132">
        <v>127926.49711132716</v>
      </c>
      <c r="Q866" s="133">
        <f t="shared" si="43"/>
        <v>9690351.6505851001</v>
      </c>
      <c r="R866" s="132">
        <v>9546979.6505851001</v>
      </c>
      <c r="S866" s="132">
        <v>143372</v>
      </c>
      <c r="T866" s="133">
        <f>SUM(TableC[[#This Row],[State &amp; Local Funding]:[Federal 
Funding]])</f>
        <v>9690351.6505851001</v>
      </c>
      <c r="U866" s="121">
        <f>IFERROR(TableC[[#This Row],[State &amp; Local Funding]]/SUM(TableB[[#This Row],[K-12 Enrollment]:[Pre-K
Enrollment]]),"")</f>
        <v>10702.891984960874</v>
      </c>
      <c r="V866" s="121">
        <f>IFERROR(TableC[[#This Row],[Federal 
Funding]]/SUM(TableB[[#This Row],[K-12 Enrollment]:[Pre-K
Enrollment]]),"")</f>
        <v>160.73094170403587</v>
      </c>
      <c r="W866" s="65">
        <f>IFERROR(CentralCostperPupil*SUM(TableB[[#This Row],[K-12 Enrollment]:[Pre-K
Enrollment]]),"")</f>
        <v>5953207.6119976947</v>
      </c>
      <c r="X866" s="65">
        <f t="shared" si="44"/>
        <v>15643559.262582794</v>
      </c>
      <c r="Y866" s="131">
        <f>IFERROR(TableC[[#This Row],[Total School Allocation w/ Central District Costs]]/SUM(TableB[[#This Row],[K-12 Enrollment]:[Pre-K
Enrollment]]),"")</f>
        <v>17537.622491684746</v>
      </c>
    </row>
    <row r="867" spans="1:25" s="3" customFormat="1" ht="15" x14ac:dyDescent="0.3">
      <c r="A867" s="156" t="str">
        <f>IF(ISBLANK(TableB[[#This Row],[BEDS Code]]),"",TableB[[#This Row],[BEDS Code]])</f>
        <v>342400010068</v>
      </c>
      <c r="B867" s="134" t="str">
        <f>IF(ISBLANK(TableB[[#This Row],[School Name]]),"",TableB[[#This Row],[School Name]])</f>
        <v>P.S. 068 Cambridge</v>
      </c>
      <c r="C867" s="156" t="str">
        <f>IF(ISBLANK(TableB[[#This Row],[Local School Code]]),"",TableB[[#This Row],[Local School Code]])</f>
        <v>Q068</v>
      </c>
      <c r="D867" s="132">
        <v>4138639</v>
      </c>
      <c r="E867" s="132">
        <v>2137943</v>
      </c>
      <c r="F867" s="65">
        <f>IFERROR(SUM(TableC[[#This Row],[Classroom Teachers]:[All Other Salaries]])*'Part-A'!$C$92,0)</f>
        <v>3821528.3842343236</v>
      </c>
      <c r="G867" s="16">
        <v>0</v>
      </c>
      <c r="H867" s="16">
        <v>131857</v>
      </c>
      <c r="I867" s="133">
        <f t="shared" si="42"/>
        <v>10229967.384234324</v>
      </c>
      <c r="J867" s="132">
        <v>5201541.478314477</v>
      </c>
      <c r="K867" s="132">
        <v>752780.04056387243</v>
      </c>
      <c r="L867" s="132">
        <v>3429444.9883226557</v>
      </c>
      <c r="M867" s="132">
        <v>0</v>
      </c>
      <c r="N867" s="132">
        <v>674687.82732737693</v>
      </c>
      <c r="O867" s="132">
        <v>3769</v>
      </c>
      <c r="P867" s="132">
        <v>167744.04970594239</v>
      </c>
      <c r="Q867" s="133">
        <f t="shared" si="43"/>
        <v>10229967.384234324</v>
      </c>
      <c r="R867" s="132">
        <v>9740193.3842343241</v>
      </c>
      <c r="S867" s="132">
        <v>489774</v>
      </c>
      <c r="T867" s="133">
        <f>SUM(TableC[[#This Row],[State &amp; Local Funding]:[Federal 
Funding]])</f>
        <v>10229967.384234324</v>
      </c>
      <c r="U867" s="121">
        <f>IFERROR(TableC[[#This Row],[State &amp; Local Funding]]/SUM(TableB[[#This Row],[K-12 Enrollment]:[Pre-K
Enrollment]]),"")</f>
        <v>15559.41435181202</v>
      </c>
      <c r="V867" s="121">
        <f>IFERROR(TableC[[#This Row],[Federal 
Funding]]/SUM(TableB[[#This Row],[K-12 Enrollment]:[Pre-K
Enrollment]]),"")</f>
        <v>782.3865814696486</v>
      </c>
      <c r="W867" s="65">
        <f>IFERROR(CentralCostperPupil*SUM(TableB[[#This Row],[K-12 Enrollment]:[Pre-K
Enrollment]]),"")</f>
        <v>4177923.7277024179</v>
      </c>
      <c r="X867" s="65">
        <f t="shared" si="44"/>
        <v>14407891.111936742</v>
      </c>
      <c r="Y867" s="131">
        <f>IFERROR(TableC[[#This Row],[Total School Allocation w/ Central District Costs]]/SUM(TableB[[#This Row],[K-12 Enrollment]:[Pre-K
Enrollment]]),"")</f>
        <v>23015.800498301505</v>
      </c>
    </row>
    <row r="868" spans="1:25" s="3" customFormat="1" ht="15" x14ac:dyDescent="0.3">
      <c r="A868" s="156" t="str">
        <f>IF(ISBLANK(TableB[[#This Row],[BEDS Code]]),"",TableB[[#This Row],[BEDS Code]])</f>
        <v>343000010069</v>
      </c>
      <c r="B868" s="134" t="str">
        <f>IF(ISBLANK(TableB[[#This Row],[School Name]]),"",TableB[[#This Row],[School Name]])</f>
        <v>P.S. 069 Jackson Heights</v>
      </c>
      <c r="C868" s="156" t="str">
        <f>IF(ISBLANK(TableB[[#This Row],[Local School Code]]),"",TableB[[#This Row],[Local School Code]])</f>
        <v>Q069</v>
      </c>
      <c r="D868" s="132">
        <v>5794317</v>
      </c>
      <c r="E868" s="132">
        <v>2752436</v>
      </c>
      <c r="F868" s="65">
        <f>IFERROR(SUM(TableC[[#This Row],[Classroom Teachers]:[All Other Salaries]])*'Part-A'!$C$92,0)</f>
        <v>5203733.3667495875</v>
      </c>
      <c r="G868" s="16">
        <v>0</v>
      </c>
      <c r="H868" s="16">
        <v>164443</v>
      </c>
      <c r="I868" s="133">
        <f t="shared" si="42"/>
        <v>13914929.366749588</v>
      </c>
      <c r="J868" s="132">
        <v>9030364.5015356112</v>
      </c>
      <c r="K868" s="132">
        <v>984058.56185035012</v>
      </c>
      <c r="L868" s="132">
        <v>3064716.7364512039</v>
      </c>
      <c r="M868" s="132">
        <v>67094.901944342055</v>
      </c>
      <c r="N868" s="132">
        <v>658855.08519300341</v>
      </c>
      <c r="O868" s="132">
        <v>6099</v>
      </c>
      <c r="P868" s="132">
        <v>103740.57977507717</v>
      </c>
      <c r="Q868" s="133">
        <f t="shared" si="43"/>
        <v>13914929.366749585</v>
      </c>
      <c r="R868" s="132">
        <v>13191703.366749585</v>
      </c>
      <c r="S868" s="132">
        <v>723226</v>
      </c>
      <c r="T868" s="133">
        <f>SUM(TableC[[#This Row],[State &amp; Local Funding]:[Federal 
Funding]])</f>
        <v>13914929.366749585</v>
      </c>
      <c r="U868" s="121">
        <f>IFERROR(TableC[[#This Row],[State &amp; Local Funding]]/SUM(TableB[[#This Row],[K-12 Enrollment]:[Pre-K
Enrollment]]),"")</f>
        <v>13048.173458703843</v>
      </c>
      <c r="V868" s="121">
        <f>IFERROR(TableC[[#This Row],[Federal 
Funding]]/SUM(TableB[[#This Row],[K-12 Enrollment]:[Pre-K
Enrollment]]),"")</f>
        <v>715.35707220573693</v>
      </c>
      <c r="W868" s="65">
        <f>IFERROR(CentralCostperPupil*SUM(TableB[[#This Row],[K-12 Enrollment]:[Pre-K
Enrollment]]),"")</f>
        <v>6747413.5602350552</v>
      </c>
      <c r="X868" s="65">
        <f t="shared" si="44"/>
        <v>20662342.926984638</v>
      </c>
      <c r="Y868" s="131">
        <f>IFERROR(TableC[[#This Row],[Total School Allocation w/ Central District Costs]]/SUM(TableB[[#This Row],[K-12 Enrollment]:[Pre-K
Enrollment]]),"")</f>
        <v>20437.530095929415</v>
      </c>
    </row>
    <row r="869" spans="1:25" s="3" customFormat="1" ht="15" x14ac:dyDescent="0.3">
      <c r="A869" s="156" t="str">
        <f>IF(ISBLANK(TableB[[#This Row],[BEDS Code]]),"",TableB[[#This Row],[BEDS Code]])</f>
        <v>343000010070</v>
      </c>
      <c r="B869" s="134" t="str">
        <f>IF(ISBLANK(TableB[[#This Row],[School Name]]),"",TableB[[#This Row],[School Name]])</f>
        <v>P.S. 070</v>
      </c>
      <c r="C869" s="156" t="str">
        <f>IF(ISBLANK(TableB[[#This Row],[Local School Code]]),"",TableB[[#This Row],[Local School Code]])</f>
        <v>Q070</v>
      </c>
      <c r="D869" s="132">
        <v>5611667</v>
      </c>
      <c r="E869" s="132">
        <v>2257952</v>
      </c>
      <c r="F869" s="65">
        <f>IFERROR(SUM(TableC[[#This Row],[Classroom Teachers]:[All Other Salaries]])*'Part-A'!$C$92,0)</f>
        <v>4791456.939718104</v>
      </c>
      <c r="G869" s="16">
        <v>0</v>
      </c>
      <c r="H869" s="16">
        <v>61784</v>
      </c>
      <c r="I869" s="133">
        <f t="shared" si="42"/>
        <v>12722859.939718105</v>
      </c>
      <c r="J869" s="132">
        <v>8221686.1175028263</v>
      </c>
      <c r="K869" s="132">
        <v>1445888.1623429565</v>
      </c>
      <c r="L869" s="132">
        <v>2015931.2333807235</v>
      </c>
      <c r="M869" s="132">
        <v>47666.642714602953</v>
      </c>
      <c r="N869" s="132">
        <v>867789.04081544105</v>
      </c>
      <c r="O869" s="132">
        <v>4903</v>
      </c>
      <c r="P869" s="132">
        <v>118995.74296155508</v>
      </c>
      <c r="Q869" s="133">
        <f t="shared" si="43"/>
        <v>12722859.939718107</v>
      </c>
      <c r="R869" s="132">
        <v>12021550.939718107</v>
      </c>
      <c r="S869" s="132">
        <v>701309</v>
      </c>
      <c r="T869" s="133">
        <f>SUM(TableC[[#This Row],[State &amp; Local Funding]:[Federal 
Funding]])</f>
        <v>12722859.939718107</v>
      </c>
      <c r="U869" s="121">
        <f>IFERROR(TableC[[#This Row],[State &amp; Local Funding]]/SUM(TableB[[#This Row],[K-12 Enrollment]:[Pre-K
Enrollment]]),"")</f>
        <v>14060.293496746324</v>
      </c>
      <c r="V869" s="121">
        <f>IFERROR(TableC[[#This Row],[Federal 
Funding]]/SUM(TableB[[#This Row],[K-12 Enrollment]:[Pre-K
Enrollment]]),"")</f>
        <v>820.24444444444441</v>
      </c>
      <c r="W869" s="65">
        <f>IFERROR(CentralCostperPupil*SUM(TableB[[#This Row],[K-12 Enrollment]:[Pre-K
Enrollment]]),"")</f>
        <v>5706269.6280919611</v>
      </c>
      <c r="X869" s="65">
        <f t="shared" si="44"/>
        <v>18429129.567810066</v>
      </c>
      <c r="Y869" s="131">
        <f>IFERROR(TableC[[#This Row],[Total School Allocation w/ Central District Costs]]/SUM(TableB[[#This Row],[K-12 Enrollment]:[Pre-K
Enrollment]]),"")</f>
        <v>21554.537506210603</v>
      </c>
    </row>
    <row r="870" spans="1:25" s="3" customFormat="1" ht="15" x14ac:dyDescent="0.3">
      <c r="A870" s="156" t="str">
        <f>IF(ISBLANK(TableB[[#This Row],[BEDS Code]]),"",TableB[[#This Row],[BEDS Code]])</f>
        <v>342400010071</v>
      </c>
      <c r="B870" s="134" t="str">
        <f>IF(ISBLANK(TableB[[#This Row],[School Name]]),"",TableB[[#This Row],[School Name]])</f>
        <v>P.S. 071 Forest</v>
      </c>
      <c r="C870" s="156" t="str">
        <f>IF(ISBLANK(TableB[[#This Row],[Local School Code]]),"",TableB[[#This Row],[Local School Code]])</f>
        <v>Q071</v>
      </c>
      <c r="D870" s="132">
        <v>5093212</v>
      </c>
      <c r="E870" s="132">
        <v>2884720</v>
      </c>
      <c r="F870" s="65">
        <f>IFERROR(SUM(TableC[[#This Row],[Classroom Teachers]:[All Other Salaries]])*'Part-A'!$C$92,0)</f>
        <v>4857403.8522067117</v>
      </c>
      <c r="G870" s="16">
        <v>0</v>
      </c>
      <c r="H870" s="16">
        <v>223214</v>
      </c>
      <c r="I870" s="133">
        <f t="shared" si="42"/>
        <v>13058549.852206711</v>
      </c>
      <c r="J870" s="132">
        <v>7389697.6121740909</v>
      </c>
      <c r="K870" s="132">
        <v>1189909.1639653088</v>
      </c>
      <c r="L870" s="132">
        <v>3510688.9485199512</v>
      </c>
      <c r="M870" s="132">
        <v>59495.458198265434</v>
      </c>
      <c r="N870" s="132">
        <v>859957.13463617768</v>
      </c>
      <c r="O870" s="132">
        <v>4336</v>
      </c>
      <c r="P870" s="132">
        <v>44465.53471291672</v>
      </c>
      <c r="Q870" s="133">
        <f t="shared" si="43"/>
        <v>13058549.852206709</v>
      </c>
      <c r="R870" s="132">
        <v>12489668.852206709</v>
      </c>
      <c r="S870" s="132">
        <v>568881</v>
      </c>
      <c r="T870" s="133">
        <f>SUM(TableC[[#This Row],[State &amp; Local Funding]:[Federal 
Funding]])</f>
        <v>13058549.852206709</v>
      </c>
      <c r="U870" s="121">
        <f>IFERROR(TableC[[#This Row],[State &amp; Local Funding]]/SUM(TableB[[#This Row],[K-12 Enrollment]:[Pre-K
Enrollment]]),"")</f>
        <v>17970.74654993771</v>
      </c>
      <c r="V870" s="121">
        <f>IFERROR(TableC[[#This Row],[Federal 
Funding]]/SUM(TableB[[#This Row],[K-12 Enrollment]:[Pre-K
Enrollment]]),"")</f>
        <v>818.53381294964026</v>
      </c>
      <c r="W870" s="65">
        <f>IFERROR(CentralCostperPupil*SUM(TableB[[#This Row],[K-12 Enrollment]:[Pre-K
Enrollment]]),"")</f>
        <v>4638429.6976887863</v>
      </c>
      <c r="X870" s="65">
        <f t="shared" si="44"/>
        <v>17696979.549895495</v>
      </c>
      <c r="Y870" s="131">
        <f>IFERROR(TableC[[#This Row],[Total School Allocation w/ Central District Costs]]/SUM(TableB[[#This Row],[K-12 Enrollment]:[Pre-K
Enrollment]]),"")</f>
        <v>25463.279927907188</v>
      </c>
    </row>
    <row r="871" spans="1:25" s="3" customFormat="1" ht="15" x14ac:dyDescent="0.3">
      <c r="A871" s="156" t="str">
        <f>IF(ISBLANK(TableB[[#This Row],[BEDS Code]]),"",TableB[[#This Row],[BEDS Code]])</f>
        <v>342800010072</v>
      </c>
      <c r="B871" s="134" t="str">
        <f>IF(ISBLANK(TableB[[#This Row],[School Name]]),"",TableB[[#This Row],[School Name]])</f>
        <v>Catherine &amp; Count Basie Middle School 72</v>
      </c>
      <c r="C871" s="156" t="str">
        <f>IF(ISBLANK(TableB[[#This Row],[Local School Code]]),"",TableB[[#This Row],[Local School Code]])</f>
        <v>Q072</v>
      </c>
      <c r="D871" s="132">
        <v>2963796</v>
      </c>
      <c r="E871" s="132">
        <v>1877512</v>
      </c>
      <c r="F871" s="65">
        <f>IFERROR(SUM(TableC[[#This Row],[Classroom Teachers]:[All Other Salaries]])*'Part-A'!$C$92,0)</f>
        <v>2947654.6213879953</v>
      </c>
      <c r="G871" s="16">
        <v>0</v>
      </c>
      <c r="H871" s="16">
        <v>67885</v>
      </c>
      <c r="I871" s="133">
        <f t="shared" si="42"/>
        <v>7856847.6213879958</v>
      </c>
      <c r="J871" s="132">
        <v>4357760.2277851421</v>
      </c>
      <c r="K871" s="132">
        <v>0</v>
      </c>
      <c r="L871" s="132">
        <v>2874577.7671737131</v>
      </c>
      <c r="M871" s="132">
        <v>0</v>
      </c>
      <c r="N871" s="132">
        <v>443218.6396069646</v>
      </c>
      <c r="O871" s="132">
        <v>2330</v>
      </c>
      <c r="P871" s="132">
        <v>178960.98682217568</v>
      </c>
      <c r="Q871" s="133">
        <f t="shared" si="43"/>
        <v>7856847.6213879958</v>
      </c>
      <c r="R871" s="132">
        <v>7511353.6213879958</v>
      </c>
      <c r="S871" s="132">
        <v>345494</v>
      </c>
      <c r="T871" s="133">
        <f>SUM(TableC[[#This Row],[State &amp; Local Funding]:[Federal 
Funding]])</f>
        <v>7856847.6213879958</v>
      </c>
      <c r="U871" s="121">
        <f>IFERROR(TableC[[#This Row],[State &amp; Local Funding]]/SUM(TableB[[#This Row],[K-12 Enrollment]:[Pre-K
Enrollment]]),"")</f>
        <v>21278.622156906502</v>
      </c>
      <c r="V871" s="121">
        <f>IFERROR(TableC[[#This Row],[Federal 
Funding]]/SUM(TableB[[#This Row],[K-12 Enrollment]:[Pre-K
Enrollment]]),"")</f>
        <v>978.73654390934848</v>
      </c>
      <c r="W871" s="65">
        <f>IFERROR(CentralCostperPupil*SUM(TableB[[#This Row],[K-12 Enrollment]:[Pre-K
Enrollment]]),"")</f>
        <v>2355921.8464520024</v>
      </c>
      <c r="X871" s="65">
        <f t="shared" si="44"/>
        <v>10212769.467839997</v>
      </c>
      <c r="Y871" s="131">
        <f>IFERROR(TableC[[#This Row],[Total School Allocation w/ Central District Costs]]/SUM(TableB[[#This Row],[K-12 Enrollment]:[Pre-K
Enrollment]]),"")</f>
        <v>28931.358265835686</v>
      </c>
    </row>
    <row r="872" spans="1:25" s="3" customFormat="1" ht="15" x14ac:dyDescent="0.3">
      <c r="A872" s="156" t="str">
        <f>IF(ISBLANK(TableB[[#This Row],[BEDS Code]]),"",TableB[[#This Row],[BEDS Code]])</f>
        <v>342400010073</v>
      </c>
      <c r="B872" s="134" t="str">
        <f>IF(ISBLANK(TableB[[#This Row],[School Name]]),"",TableB[[#This Row],[School Name]])</f>
        <v>I.S. 73 - The Frank Sansivieri Intermediate School</v>
      </c>
      <c r="C872" s="156" t="str">
        <f>IF(ISBLANK(TableB[[#This Row],[Local School Code]]),"",TableB[[#This Row],[Local School Code]])</f>
        <v>Q073</v>
      </c>
      <c r="D872" s="132">
        <v>11291573</v>
      </c>
      <c r="E872" s="132">
        <v>4401244</v>
      </c>
      <c r="F872" s="65">
        <f>IFERROR(SUM(TableC[[#This Row],[Classroom Teachers]:[All Other Salaries]])*'Part-A'!$C$92,0)</f>
        <v>9554650.2211067956</v>
      </c>
      <c r="G872" s="16">
        <v>0</v>
      </c>
      <c r="H872" s="16">
        <v>702232</v>
      </c>
      <c r="I872" s="133">
        <f t="shared" si="42"/>
        <v>25949699.221106797</v>
      </c>
      <c r="J872" s="132">
        <v>17716770.797389619</v>
      </c>
      <c r="K872" s="132">
        <v>0</v>
      </c>
      <c r="L872" s="132">
        <v>6441276.2644917099</v>
      </c>
      <c r="M872" s="132">
        <v>0</v>
      </c>
      <c r="N872" s="132">
        <v>1256872.9271110147</v>
      </c>
      <c r="O872" s="132">
        <v>12273</v>
      </c>
      <c r="P872" s="132">
        <v>522506.23211445293</v>
      </c>
      <c r="Q872" s="133">
        <f t="shared" si="43"/>
        <v>25949699.221106797</v>
      </c>
      <c r="R872" s="132">
        <v>24670306.221106797</v>
      </c>
      <c r="S872" s="132">
        <v>1279393</v>
      </c>
      <c r="T872" s="133">
        <f>SUM(TableC[[#This Row],[State &amp; Local Funding]:[Federal 
Funding]])</f>
        <v>25949699.221106797</v>
      </c>
      <c r="U872" s="121">
        <f>IFERROR(TableC[[#This Row],[State &amp; Local Funding]]/SUM(TableB[[#This Row],[K-12 Enrollment]:[Pre-K
Enrollment]]),"")</f>
        <v>12943.497492710807</v>
      </c>
      <c r="V872" s="121">
        <f>IFERROR(TableC[[#This Row],[Federal 
Funding]]/SUM(TableB[[#This Row],[K-12 Enrollment]:[Pre-K
Enrollment]]),"")</f>
        <v>671.2450157397692</v>
      </c>
      <c r="W872" s="65">
        <f>IFERROR(CentralCostperPupil*SUM(TableB[[#This Row],[K-12 Enrollment]:[Pre-K
Enrollment]]),"")</f>
        <v>12720643.17092781</v>
      </c>
      <c r="X872" s="65">
        <f t="shared" si="44"/>
        <v>38670342.392034605</v>
      </c>
      <c r="Y872" s="131">
        <f>IFERROR(TableC[[#This Row],[Total School Allocation w/ Central District Costs]]/SUM(TableB[[#This Row],[K-12 Enrollment]:[Pre-K
Enrollment]]),"")</f>
        <v>20288.742073470414</v>
      </c>
    </row>
    <row r="873" spans="1:25" s="3" customFormat="1" ht="15" x14ac:dyDescent="0.3">
      <c r="A873" s="156" t="str">
        <f>IF(ISBLANK(TableB[[#This Row],[BEDS Code]]),"",TableB[[#This Row],[BEDS Code]])</f>
        <v>342600010074</v>
      </c>
      <c r="B873" s="134" t="str">
        <f>IF(ISBLANK(TableB[[#This Row],[School Name]]),"",TableB[[#This Row],[School Name]])</f>
        <v>J.H.S. 074 Nathaniel Hawthorne</v>
      </c>
      <c r="C873" s="156" t="str">
        <f>IF(ISBLANK(TableB[[#This Row],[Local School Code]]),"",TableB[[#This Row],[Local School Code]])</f>
        <v>Q074</v>
      </c>
      <c r="D873" s="132">
        <v>6149027</v>
      </c>
      <c r="E873" s="132">
        <v>2982463</v>
      </c>
      <c r="F873" s="65">
        <f>IFERROR(SUM(TableC[[#This Row],[Classroom Teachers]:[All Other Salaries]])*'Part-A'!$C$92,0)</f>
        <v>5559753.4176008357</v>
      </c>
      <c r="G873" s="16">
        <v>0</v>
      </c>
      <c r="H873" s="16">
        <v>449867</v>
      </c>
      <c r="I873" s="133">
        <f t="shared" si="42"/>
        <v>15141110.417600837</v>
      </c>
      <c r="J873" s="132">
        <v>10151477.770777965</v>
      </c>
      <c r="K873" s="132">
        <v>0</v>
      </c>
      <c r="L873" s="132">
        <v>3710970.9730338552</v>
      </c>
      <c r="M873" s="132">
        <v>0</v>
      </c>
      <c r="N873" s="132">
        <v>1102149.3409853471</v>
      </c>
      <c r="O873" s="132">
        <v>7227</v>
      </c>
      <c r="P873" s="132">
        <v>169285.33280366921</v>
      </c>
      <c r="Q873" s="133">
        <f t="shared" si="43"/>
        <v>15141110.417600835</v>
      </c>
      <c r="R873" s="132">
        <v>14870073.417600835</v>
      </c>
      <c r="S873" s="132">
        <v>271037</v>
      </c>
      <c r="T873" s="133">
        <f>SUM(TableC[[#This Row],[State &amp; Local Funding]:[Federal 
Funding]])</f>
        <v>15141110.417600835</v>
      </c>
      <c r="U873" s="121">
        <f>IFERROR(TableC[[#This Row],[State &amp; Local Funding]]/SUM(TableB[[#This Row],[K-12 Enrollment]:[Pre-K
Enrollment]]),"")</f>
        <v>12753.064680618212</v>
      </c>
      <c r="V873" s="121">
        <f>IFERROR(TableC[[#This Row],[Federal 
Funding]]/SUM(TableB[[#This Row],[K-12 Enrollment]:[Pre-K
Enrollment]]),"")</f>
        <v>232.45025728987994</v>
      </c>
      <c r="W873" s="65">
        <f>IFERROR(CentralCostperPupil*SUM(TableB[[#This Row],[K-12 Enrollment]:[Pre-K
Enrollment]]),"")</f>
        <v>7781883.4928131299</v>
      </c>
      <c r="X873" s="65">
        <f t="shared" si="44"/>
        <v>22922993.910413966</v>
      </c>
      <c r="Y873" s="131">
        <f>IFERROR(TableC[[#This Row],[Total School Allocation w/ Central District Costs]]/SUM(TableB[[#This Row],[K-12 Enrollment]:[Pre-K
Enrollment]]),"")</f>
        <v>19659.51450292793</v>
      </c>
    </row>
    <row r="874" spans="1:25" s="3" customFormat="1" ht="15" x14ac:dyDescent="0.3">
      <c r="A874" s="156" t="str">
        <f>IF(ISBLANK(TableB[[#This Row],[BEDS Code]]),"",TableB[[#This Row],[BEDS Code]])</f>
        <v>307500014075</v>
      </c>
      <c r="B874" s="134" t="str">
        <f>IF(ISBLANK(TableB[[#This Row],[School Name]]),"",TableB[[#This Row],[School Name]])</f>
        <v>Robert E. Peary School</v>
      </c>
      <c r="C874" s="156" t="str">
        <f>IF(ISBLANK(TableB[[#This Row],[Local School Code]]),"",TableB[[#This Row],[Local School Code]])</f>
        <v>Q075</v>
      </c>
      <c r="D874" s="132">
        <v>10112310</v>
      </c>
      <c r="E874" s="132">
        <v>15427410</v>
      </c>
      <c r="F874" s="65">
        <f>IFERROR(SUM(TableC[[#This Row],[Classroom Teachers]:[All Other Salaries]])*'Part-A'!$C$92,0)</f>
        <v>15549986.426592857</v>
      </c>
      <c r="G874" s="16">
        <v>0</v>
      </c>
      <c r="H874" s="16">
        <v>140441</v>
      </c>
      <c r="I874" s="133">
        <f t="shared" si="42"/>
        <v>41230147.426592857</v>
      </c>
      <c r="J874" s="132">
        <v>0</v>
      </c>
      <c r="K874" s="132">
        <v>0</v>
      </c>
      <c r="L874" s="132">
        <v>39189022.679980323</v>
      </c>
      <c r="M874" s="132">
        <v>927766.51278599037</v>
      </c>
      <c r="N874" s="132">
        <v>1113358.2338265402</v>
      </c>
      <c r="O874" s="132">
        <v>0</v>
      </c>
      <c r="P874" s="132">
        <v>0</v>
      </c>
      <c r="Q874" s="133">
        <f t="shared" si="43"/>
        <v>41230147.426592857</v>
      </c>
      <c r="R874" s="132">
        <v>40946556.426592857</v>
      </c>
      <c r="S874" s="132">
        <v>283591</v>
      </c>
      <c r="T874" s="133">
        <f>SUM(TableC[[#This Row],[State &amp; Local Funding]:[Federal 
Funding]])</f>
        <v>41230147.426592857</v>
      </c>
      <c r="U874" s="121">
        <f>IFERROR(TableC[[#This Row],[State &amp; Local Funding]]/SUM(TableB[[#This Row],[K-12 Enrollment]:[Pre-K
Enrollment]]),"")</f>
        <v>74583.891487418688</v>
      </c>
      <c r="V874" s="121">
        <f>IFERROR(TableC[[#This Row],[Federal 
Funding]]/SUM(TableB[[#This Row],[K-12 Enrollment]:[Pre-K
Enrollment]]),"")</f>
        <v>516.55919854280512</v>
      </c>
      <c r="W874" s="65">
        <f>IFERROR(CentralCostperPupil*SUM(TableB[[#This Row],[K-12 Enrollment]:[Pre-K
Enrollment]]),"")</f>
        <v>3664025.7611958906</v>
      </c>
      <c r="X874" s="65">
        <f t="shared" si="44"/>
        <v>44894173.187788747</v>
      </c>
      <c r="Y874" s="131">
        <f>IFERROR(TableC[[#This Row],[Total School Allocation w/ Central District Costs]]/SUM(TableB[[#This Row],[K-12 Enrollment]:[Pre-K
Enrollment]]),"")</f>
        <v>81774.450250981332</v>
      </c>
    </row>
    <row r="875" spans="1:25" s="3" customFormat="1" ht="15" x14ac:dyDescent="0.3">
      <c r="A875" s="156" t="str">
        <f>IF(ISBLANK(TableB[[#This Row],[BEDS Code]]),"",TableB[[#This Row],[BEDS Code]])</f>
        <v>343000010076</v>
      </c>
      <c r="B875" s="134" t="str">
        <f>IF(ISBLANK(TableB[[#This Row],[School Name]]),"",TableB[[#This Row],[School Name]])</f>
        <v>P.S. 076 William Hallet</v>
      </c>
      <c r="C875" s="156" t="str">
        <f>IF(ISBLANK(TableB[[#This Row],[Local School Code]]),"",TableB[[#This Row],[Local School Code]])</f>
        <v>Q076</v>
      </c>
      <c r="D875" s="132">
        <v>4918576</v>
      </c>
      <c r="E875" s="132">
        <v>2524841</v>
      </c>
      <c r="F875" s="65">
        <f>IFERROR(SUM(TableC[[#This Row],[Classroom Teachers]:[All Other Salaries]])*'Part-A'!$C$92,0)</f>
        <v>4531961.717570534</v>
      </c>
      <c r="G875" s="16">
        <v>0</v>
      </c>
      <c r="H875" s="16">
        <v>234523</v>
      </c>
      <c r="I875" s="133">
        <f t="shared" si="42"/>
        <v>12209901.717570534</v>
      </c>
      <c r="J875" s="132">
        <v>4544295.6684427448</v>
      </c>
      <c r="K875" s="132">
        <v>905881.76017343497</v>
      </c>
      <c r="L875" s="132">
        <v>6119119.4012289764</v>
      </c>
      <c r="M875" s="132">
        <v>107843.06668731369</v>
      </c>
      <c r="N875" s="132">
        <v>428962.57538049546</v>
      </c>
      <c r="O875" s="132">
        <v>2554</v>
      </c>
      <c r="P875" s="132">
        <v>101245.24565756744</v>
      </c>
      <c r="Q875" s="133">
        <f t="shared" si="43"/>
        <v>12209901.717570532</v>
      </c>
      <c r="R875" s="132">
        <v>11680459.717570532</v>
      </c>
      <c r="S875" s="132">
        <v>529442</v>
      </c>
      <c r="T875" s="133">
        <f>SUM(TableC[[#This Row],[State &amp; Local Funding]:[Federal 
Funding]])</f>
        <v>12209901.717570532</v>
      </c>
      <c r="U875" s="121">
        <f>IFERROR(TableC[[#This Row],[State &amp; Local Funding]]/SUM(TableB[[#This Row],[K-12 Enrollment]:[Pre-K
Enrollment]]),"")</f>
        <v>25899.023764014484</v>
      </c>
      <c r="V875" s="121">
        <f>IFERROR(TableC[[#This Row],[Federal 
Funding]]/SUM(TableB[[#This Row],[K-12 Enrollment]:[Pre-K
Enrollment]]),"")</f>
        <v>1173.929046563193</v>
      </c>
      <c r="W875" s="65">
        <f>IFERROR(CentralCostperPupil*SUM(TableB[[#This Row],[K-12 Enrollment]:[Pre-K
Enrollment]]),"")</f>
        <v>3009973.8038239465</v>
      </c>
      <c r="X875" s="65">
        <f t="shared" si="44"/>
        <v>15219875.521394478</v>
      </c>
      <c r="Y875" s="131">
        <f>IFERROR(TableC[[#This Row],[Total School Allocation w/ Central District Costs]]/SUM(TableB[[#This Row],[K-12 Enrollment]:[Pre-K
Enrollment]]),"")</f>
        <v>33746.95237559751</v>
      </c>
    </row>
    <row r="876" spans="1:25" s="3" customFormat="1" ht="15" x14ac:dyDescent="0.3">
      <c r="A876" s="156" t="str">
        <f>IF(ISBLANK(TableB[[#This Row],[BEDS Code]]),"",TableB[[#This Row],[BEDS Code]])</f>
        <v>342400010077</v>
      </c>
      <c r="B876" s="134" t="str">
        <f>IF(ISBLANK(TableB[[#This Row],[School Name]]),"",TableB[[#This Row],[School Name]])</f>
        <v>I.S. 077</v>
      </c>
      <c r="C876" s="156" t="str">
        <f>IF(ISBLANK(TableB[[#This Row],[Local School Code]]),"",TableB[[#This Row],[Local School Code]])</f>
        <v>Q077</v>
      </c>
      <c r="D876" s="132">
        <v>7069920</v>
      </c>
      <c r="E876" s="132">
        <v>3197471</v>
      </c>
      <c r="F876" s="65">
        <f>IFERROR(SUM(TableC[[#This Row],[Classroom Teachers]:[All Other Salaries]])*'Part-A'!$C$92,0)</f>
        <v>6251352.4301175447</v>
      </c>
      <c r="G876" s="16">
        <v>0</v>
      </c>
      <c r="H876" s="16">
        <v>94405</v>
      </c>
      <c r="I876" s="133">
        <f t="shared" si="42"/>
        <v>16613148.430117544</v>
      </c>
      <c r="J876" s="132">
        <v>10913809.057966799</v>
      </c>
      <c r="K876" s="132">
        <v>0</v>
      </c>
      <c r="L876" s="132">
        <v>4456278.9998154286</v>
      </c>
      <c r="M876" s="132">
        <v>0</v>
      </c>
      <c r="N876" s="132">
        <v>925701.38568576996</v>
      </c>
      <c r="O876" s="132">
        <v>6274</v>
      </c>
      <c r="P876" s="132">
        <v>311084.98664954596</v>
      </c>
      <c r="Q876" s="133">
        <f t="shared" si="43"/>
        <v>16613148.430117544</v>
      </c>
      <c r="R876" s="132">
        <v>15695509.430117544</v>
      </c>
      <c r="S876" s="132">
        <v>917639</v>
      </c>
      <c r="T876" s="133">
        <f>SUM(TableC[[#This Row],[State &amp; Local Funding]:[Federal 
Funding]])</f>
        <v>16613148.430117544</v>
      </c>
      <c r="U876" s="121">
        <f>IFERROR(TableC[[#This Row],[State &amp; Local Funding]]/SUM(TableB[[#This Row],[K-12 Enrollment]:[Pre-K
Enrollment]]),"")</f>
        <v>15822.086119070105</v>
      </c>
      <c r="V876" s="121">
        <f>IFERROR(TableC[[#This Row],[Federal 
Funding]]/SUM(TableB[[#This Row],[K-12 Enrollment]:[Pre-K
Enrollment]]),"")</f>
        <v>925.03931451612902</v>
      </c>
      <c r="W876" s="65">
        <f>IFERROR(CentralCostperPupil*SUM(TableB[[#This Row],[K-12 Enrollment]:[Pre-K
Enrollment]]),"")</f>
        <v>6620607.5684996787</v>
      </c>
      <c r="X876" s="65">
        <f t="shared" si="44"/>
        <v>23233755.998617224</v>
      </c>
      <c r="Y876" s="131">
        <f>IFERROR(TableC[[#This Row],[Total School Allocation w/ Central District Costs]]/SUM(TableB[[#This Row],[K-12 Enrollment]:[Pre-K
Enrollment]]),"")</f>
        <v>23421.124998606072</v>
      </c>
    </row>
    <row r="877" spans="1:25" s="3" customFormat="1" ht="15" x14ac:dyDescent="0.3">
      <c r="A877" s="156" t="str">
        <f>IF(ISBLANK(TableB[[#This Row],[BEDS Code]]),"",TableB[[#This Row],[BEDS Code]])</f>
        <v>343000010078</v>
      </c>
      <c r="B877" s="134" t="str">
        <f>IF(ISBLANK(TableB[[#This Row],[School Name]]),"",TableB[[#This Row],[School Name]])</f>
        <v>P.S./I.S. 78Q</v>
      </c>
      <c r="C877" s="156" t="str">
        <f>IF(ISBLANK(TableB[[#This Row],[Local School Code]]),"",TableB[[#This Row],[Local School Code]])</f>
        <v>Q078</v>
      </c>
      <c r="D877" s="132">
        <v>3987792</v>
      </c>
      <c r="E877" s="132">
        <v>1260947</v>
      </c>
      <c r="F877" s="65">
        <f>IFERROR(SUM(TableC[[#This Row],[Classroom Teachers]:[All Other Salaries]])*'Part-A'!$C$92,0)</f>
        <v>3195721.0261791656</v>
      </c>
      <c r="G877" s="16">
        <v>0</v>
      </c>
      <c r="H877" s="16">
        <v>48335</v>
      </c>
      <c r="I877" s="133">
        <f t="shared" si="42"/>
        <v>8492795.0261791646</v>
      </c>
      <c r="J877" s="132">
        <v>6427386.0424808022</v>
      </c>
      <c r="K877" s="132">
        <v>625474.94793560752</v>
      </c>
      <c r="L877" s="132">
        <v>884970.00344657339</v>
      </c>
      <c r="M877" s="132">
        <v>0</v>
      </c>
      <c r="N877" s="132">
        <v>471360.7314080479</v>
      </c>
      <c r="O877" s="132">
        <v>4187</v>
      </c>
      <c r="P877" s="132">
        <v>79416.300908133548</v>
      </c>
      <c r="Q877" s="133">
        <f t="shared" si="43"/>
        <v>8492795.0261791646</v>
      </c>
      <c r="R877" s="132">
        <v>8342217.0261791646</v>
      </c>
      <c r="S877" s="132">
        <v>150578</v>
      </c>
      <c r="T877" s="133">
        <f>SUM(TableC[[#This Row],[State &amp; Local Funding]:[Federal 
Funding]])</f>
        <v>8492795.0261791646</v>
      </c>
      <c r="U877" s="121">
        <f>IFERROR(TableC[[#This Row],[State &amp; Local Funding]]/SUM(TableB[[#This Row],[K-12 Enrollment]:[Pre-K
Enrollment]]),"")</f>
        <v>11634.891249901206</v>
      </c>
      <c r="V877" s="121">
        <f>IFERROR(TableC[[#This Row],[Federal 
Funding]]/SUM(TableB[[#This Row],[K-12 Enrollment]:[Pre-K
Enrollment]]),"")</f>
        <v>210.01115760111577</v>
      </c>
      <c r="W877" s="65">
        <f>IFERROR(CentralCostperPupil*SUM(TableB[[#This Row],[K-12 Enrollment]:[Pre-K
Enrollment]]),"")</f>
        <v>4785257.6881192233</v>
      </c>
      <c r="X877" s="65">
        <f t="shared" si="44"/>
        <v>13278052.714298388</v>
      </c>
      <c r="Y877" s="131">
        <f>IFERROR(TableC[[#This Row],[Total School Allocation w/ Central District Costs]]/SUM(TableB[[#This Row],[K-12 Enrollment]:[Pre-K
Enrollment]]),"")</f>
        <v>18518.901972522159</v>
      </c>
    </row>
    <row r="878" spans="1:25" s="3" customFormat="1" ht="15" x14ac:dyDescent="0.3">
      <c r="A878" s="156" t="str">
        <f>IF(ISBLANK(TableB[[#This Row],[BEDS Code]]),"",TableB[[#This Row],[BEDS Code]])</f>
        <v>342500010079</v>
      </c>
      <c r="B878" s="134" t="str">
        <f>IF(ISBLANK(TableB[[#This Row],[School Name]]),"",TableB[[#This Row],[School Name]])</f>
        <v>P.S. 079 Francis Lewis</v>
      </c>
      <c r="C878" s="156" t="str">
        <f>IF(ISBLANK(TableB[[#This Row],[Local School Code]]),"",TableB[[#This Row],[Local School Code]])</f>
        <v>Q079</v>
      </c>
      <c r="D878" s="132">
        <v>5488672</v>
      </c>
      <c r="E878" s="132">
        <v>2466292</v>
      </c>
      <c r="F878" s="65">
        <f>IFERROR(SUM(TableC[[#This Row],[Classroom Teachers]:[All Other Salaries]])*'Part-A'!$C$92,0)</f>
        <v>4843419.6703814613</v>
      </c>
      <c r="G878" s="16">
        <v>0</v>
      </c>
      <c r="H878" s="16">
        <v>292955</v>
      </c>
      <c r="I878" s="133">
        <f t="shared" si="42"/>
        <v>13091338.67038146</v>
      </c>
      <c r="J878" s="132">
        <v>8283102.7567054778</v>
      </c>
      <c r="K878" s="132">
        <v>429952.88271089317</v>
      </c>
      <c r="L878" s="132">
        <v>3631150.3235493437</v>
      </c>
      <c r="M878" s="132">
        <v>46066.380290452842</v>
      </c>
      <c r="N878" s="132">
        <v>630664.72774167825</v>
      </c>
      <c r="O878" s="132">
        <v>6847</v>
      </c>
      <c r="P878" s="132">
        <v>63554.599383614921</v>
      </c>
      <c r="Q878" s="133">
        <f t="shared" si="43"/>
        <v>13091338.67038146</v>
      </c>
      <c r="R878" s="132">
        <v>12856899.67038146</v>
      </c>
      <c r="S878" s="132">
        <v>234439</v>
      </c>
      <c r="T878" s="133">
        <f>SUM(TableC[[#This Row],[State &amp; Local Funding]:[Federal 
Funding]])</f>
        <v>13091338.67038146</v>
      </c>
      <c r="U878" s="121">
        <f>IFERROR(TableC[[#This Row],[State &amp; Local Funding]]/SUM(TableB[[#This Row],[K-12 Enrollment]:[Pre-K
Enrollment]]),"")</f>
        <v>11541.20257664404</v>
      </c>
      <c r="V878" s="121">
        <f>IFERROR(TableC[[#This Row],[Federal 
Funding]]/SUM(TableB[[#This Row],[K-12 Enrollment]:[Pre-K
Enrollment]]),"")</f>
        <v>210.44793536804309</v>
      </c>
      <c r="W878" s="65">
        <f>IFERROR(CentralCostperPupil*SUM(TableB[[#This Row],[K-12 Enrollment]:[Pre-K
Enrollment]]),"")</f>
        <v>7434835.5154320989</v>
      </c>
      <c r="X878" s="65">
        <f t="shared" si="44"/>
        <v>20526174.185813561</v>
      </c>
      <c r="Y878" s="131">
        <f>IFERROR(TableC[[#This Row],[Total School Allocation w/ Central District Costs]]/SUM(TableB[[#This Row],[K-12 Enrollment]:[Pre-K
Enrollment]]),"")</f>
        <v>18425.650077031922</v>
      </c>
    </row>
    <row r="879" spans="1:25" s="3" customFormat="1" ht="15" x14ac:dyDescent="0.3">
      <c r="A879" s="156" t="str">
        <f>IF(ISBLANK(TableB[[#This Row],[BEDS Code]]),"",TableB[[#This Row],[BEDS Code]])</f>
        <v>342800010080</v>
      </c>
      <c r="B879" s="134" t="str">
        <f>IF(ISBLANK(TableB[[#This Row],[School Name]]),"",TableB[[#This Row],[School Name]])</f>
        <v>PS 80  The Thurgood Marshall Magnet School of Multimedia and Communication</v>
      </c>
      <c r="C879" s="156" t="str">
        <f>IF(ISBLANK(TableB[[#This Row],[Local School Code]]),"",TableB[[#This Row],[Local School Code]])</f>
        <v>Q080</v>
      </c>
      <c r="D879" s="132">
        <v>3360253</v>
      </c>
      <c r="E879" s="132">
        <v>2096275</v>
      </c>
      <c r="F879" s="65">
        <f>IFERROR(SUM(TableC[[#This Row],[Classroom Teachers]:[All Other Salaries]])*'Part-A'!$C$92,0)</f>
        <v>3322234.3994501061</v>
      </c>
      <c r="G879" s="16">
        <v>0</v>
      </c>
      <c r="H879" s="16">
        <v>94902</v>
      </c>
      <c r="I879" s="133">
        <f t="shared" si="42"/>
        <v>8873664.3994501065</v>
      </c>
      <c r="J879" s="132">
        <v>3899664.8059995472</v>
      </c>
      <c r="K879" s="132">
        <v>484199.09749238507</v>
      </c>
      <c r="L879" s="132">
        <v>3804893.8284248733</v>
      </c>
      <c r="M879" s="132">
        <v>0</v>
      </c>
      <c r="N879" s="132">
        <v>638697.74079694971</v>
      </c>
      <c r="O879" s="132">
        <v>3053</v>
      </c>
      <c r="P879" s="132">
        <v>43155.926736351328</v>
      </c>
      <c r="Q879" s="133">
        <f t="shared" si="43"/>
        <v>8873664.3994501065</v>
      </c>
      <c r="R879" s="132">
        <v>8560675.3994501065</v>
      </c>
      <c r="S879" s="132">
        <v>312989</v>
      </c>
      <c r="T879" s="133">
        <f>SUM(TableC[[#This Row],[State &amp; Local Funding]:[Federal 
Funding]])</f>
        <v>8873664.3994501065</v>
      </c>
      <c r="U879" s="121">
        <f>IFERROR(TableC[[#This Row],[State &amp; Local Funding]]/SUM(TableB[[#This Row],[K-12 Enrollment]:[Pre-K
Enrollment]]),"")</f>
        <v>16622.670678543895</v>
      </c>
      <c r="V879" s="121">
        <f>IFERROR(TableC[[#This Row],[Federal 
Funding]]/SUM(TableB[[#This Row],[K-12 Enrollment]:[Pre-K
Enrollment]]),"")</f>
        <v>607.7456310679612</v>
      </c>
      <c r="W879" s="65">
        <f>IFERROR(CentralCostperPupil*SUM(TableB[[#This Row],[K-12 Enrollment]:[Pre-K
Enrollment]]),"")</f>
        <v>3437109.7759852163</v>
      </c>
      <c r="X879" s="65">
        <f t="shared" si="44"/>
        <v>12310774.175435323</v>
      </c>
      <c r="Y879" s="131">
        <f>IFERROR(TableC[[#This Row],[Total School Allocation w/ Central District Costs]]/SUM(TableB[[#This Row],[K-12 Enrollment]:[Pre-K
Enrollment]]),"")</f>
        <v>23904.415874631697</v>
      </c>
    </row>
    <row r="880" spans="1:25" s="3" customFormat="1" ht="15" x14ac:dyDescent="0.3">
      <c r="A880" s="156" t="str">
        <f>IF(ISBLANK(TableB[[#This Row],[BEDS Code]]),"",TableB[[#This Row],[BEDS Code]])</f>
        <v>342400010081</v>
      </c>
      <c r="B880" s="134" t="str">
        <f>IF(ISBLANK(TableB[[#This Row],[School Name]]),"",TableB[[#This Row],[School Name]])</f>
        <v>P.S. 81Q Jean Paul Richter</v>
      </c>
      <c r="C880" s="156" t="str">
        <f>IF(ISBLANK(TableB[[#This Row],[Local School Code]]),"",TableB[[#This Row],[Local School Code]])</f>
        <v>Q081</v>
      </c>
      <c r="D880" s="132">
        <v>4898090</v>
      </c>
      <c r="E880" s="132">
        <v>3235161</v>
      </c>
      <c r="F880" s="65">
        <f>IFERROR(SUM(TableC[[#This Row],[Classroom Teachers]:[All Other Salaries]])*'Part-A'!$C$92,0)</f>
        <v>4951970.6032044506</v>
      </c>
      <c r="G880" s="16">
        <v>0</v>
      </c>
      <c r="H880" s="16">
        <v>92529</v>
      </c>
      <c r="I880" s="133">
        <f t="shared" si="42"/>
        <v>13177750.603204452</v>
      </c>
      <c r="J880" s="132">
        <v>5335615.0266815973</v>
      </c>
      <c r="K880" s="132">
        <v>1026803.1731506155</v>
      </c>
      <c r="L880" s="132">
        <v>6064801.186844945</v>
      </c>
      <c r="M880" s="132">
        <v>16561.341502429284</v>
      </c>
      <c r="N880" s="132">
        <v>672663.88772723032</v>
      </c>
      <c r="O880" s="132">
        <v>3931</v>
      </c>
      <c r="P880" s="132">
        <v>57374.987297634994</v>
      </c>
      <c r="Q880" s="133">
        <f t="shared" si="43"/>
        <v>13177750.603204453</v>
      </c>
      <c r="R880" s="132">
        <v>12523713.603204453</v>
      </c>
      <c r="S880" s="132">
        <v>654037</v>
      </c>
      <c r="T880" s="133">
        <f>SUM(TableC[[#This Row],[State &amp; Local Funding]:[Federal 
Funding]])</f>
        <v>13177750.603204453</v>
      </c>
      <c r="U880" s="121">
        <f>IFERROR(TableC[[#This Row],[State &amp; Local Funding]]/SUM(TableB[[#This Row],[K-12 Enrollment]:[Pre-K
Enrollment]]),"")</f>
        <v>19598.925826611037</v>
      </c>
      <c r="V880" s="121">
        <f>IFERROR(TableC[[#This Row],[Federal 
Funding]]/SUM(TableB[[#This Row],[K-12 Enrollment]:[Pre-K
Enrollment]]),"")</f>
        <v>1023.5320813771518</v>
      </c>
      <c r="W880" s="65">
        <f>IFERROR(CentralCostperPupil*SUM(TableB[[#This Row],[K-12 Enrollment]:[Pre-K
Enrollment]]),"")</f>
        <v>4264685.7220476763</v>
      </c>
      <c r="X880" s="65">
        <f t="shared" si="44"/>
        <v>17442436.325252131</v>
      </c>
      <c r="Y880" s="131">
        <f>IFERROR(TableC[[#This Row],[Total School Allocation w/ Central District Costs]]/SUM(TableB[[#This Row],[K-12 Enrollment]:[Pre-K
Enrollment]]),"")</f>
        <v>27296.457473008028</v>
      </c>
    </row>
    <row r="881" spans="1:25" s="3" customFormat="1" ht="15" x14ac:dyDescent="0.3">
      <c r="A881" s="156" t="str">
        <f>IF(ISBLANK(TableB[[#This Row],[BEDS Code]]),"",TableB[[#This Row],[BEDS Code]])</f>
        <v>342800010082</v>
      </c>
      <c r="B881" s="134" t="str">
        <f>IF(ISBLANK(TableB[[#This Row],[School Name]]),"",TableB[[#This Row],[School Name]])</f>
        <v>P.S. 082 Hammond</v>
      </c>
      <c r="C881" s="156" t="str">
        <f>IF(ISBLANK(TableB[[#This Row],[Local School Code]]),"",TableB[[#This Row],[Local School Code]])</f>
        <v>Q082</v>
      </c>
      <c r="D881" s="132">
        <v>4132130</v>
      </c>
      <c r="E881" s="132">
        <v>1915502</v>
      </c>
      <c r="F881" s="65">
        <f>IFERROR(SUM(TableC[[#This Row],[Classroom Teachers]:[All Other Salaries]])*'Part-A'!$C$92,0)</f>
        <v>3682131.0301377075</v>
      </c>
      <c r="G881" s="16">
        <v>0</v>
      </c>
      <c r="H881" s="16">
        <v>266534</v>
      </c>
      <c r="I881" s="133">
        <f t="shared" si="42"/>
        <v>9996297.0301377065</v>
      </c>
      <c r="J881" s="132">
        <v>6263981.3605571743</v>
      </c>
      <c r="K881" s="132">
        <v>0</v>
      </c>
      <c r="L881" s="132">
        <v>3024581.4521079748</v>
      </c>
      <c r="M881" s="132">
        <v>0</v>
      </c>
      <c r="N881" s="132">
        <v>631544.77143109008</v>
      </c>
      <c r="O881" s="132">
        <v>4087</v>
      </c>
      <c r="P881" s="132">
        <v>72102.446041467381</v>
      </c>
      <c r="Q881" s="133">
        <f t="shared" si="43"/>
        <v>9996297.0301377065</v>
      </c>
      <c r="R881" s="132">
        <v>9442826.0301377065</v>
      </c>
      <c r="S881" s="132">
        <v>553471</v>
      </c>
      <c r="T881" s="133">
        <f>SUM(TableC[[#This Row],[State &amp; Local Funding]:[Federal 
Funding]])</f>
        <v>9996297.0301377065</v>
      </c>
      <c r="U881" s="121">
        <f>IFERROR(TableC[[#This Row],[State &amp; Local Funding]]/SUM(TableB[[#This Row],[K-12 Enrollment]:[Pre-K
Enrollment]]),"")</f>
        <v>14438.571911525545</v>
      </c>
      <c r="V881" s="121">
        <f>IFERROR(TableC[[#This Row],[Federal 
Funding]]/SUM(TableB[[#This Row],[K-12 Enrollment]:[Pre-K
Enrollment]]),"")</f>
        <v>846.28593272171258</v>
      </c>
      <c r="W881" s="65">
        <f>IFERROR(CentralCostperPupil*SUM(TableB[[#This Row],[K-12 Enrollment]:[Pre-K
Enrollment]]),"")</f>
        <v>4364795.7155229738</v>
      </c>
      <c r="X881" s="65">
        <f t="shared" si="44"/>
        <v>14361092.745660681</v>
      </c>
      <c r="Y881" s="131">
        <f>IFERROR(TableC[[#This Row],[Total School Allocation w/ Central District Costs]]/SUM(TableB[[#This Row],[K-12 Enrollment]:[Pre-K
Enrollment]]),"")</f>
        <v>21958.857409267097</v>
      </c>
    </row>
    <row r="882" spans="1:25" s="3" customFormat="1" ht="15" x14ac:dyDescent="0.3">
      <c r="A882" s="156" t="str">
        <f>IF(ISBLANK(TableB[[#This Row],[BEDS Code]]),"",TableB[[#This Row],[BEDS Code]])</f>
        <v>343000010084</v>
      </c>
      <c r="B882" s="134" t="str">
        <f>IF(ISBLANK(TableB[[#This Row],[School Name]]),"",TableB[[#This Row],[School Name]])</f>
        <v>P.S. 084 Steinway</v>
      </c>
      <c r="C882" s="156" t="str">
        <f>IF(ISBLANK(TableB[[#This Row],[Local School Code]]),"",TableB[[#This Row],[Local School Code]])</f>
        <v>Q084</v>
      </c>
      <c r="D882" s="132">
        <v>2065750</v>
      </c>
      <c r="E882" s="132">
        <v>889834</v>
      </c>
      <c r="F882" s="65">
        <f>IFERROR(SUM(TableC[[#This Row],[Classroom Teachers]:[All Other Salaries]])*'Part-A'!$C$92,0)</f>
        <v>1799522.1201585226</v>
      </c>
      <c r="G882" s="16">
        <v>0</v>
      </c>
      <c r="H882" s="16">
        <v>17801</v>
      </c>
      <c r="I882" s="133">
        <f t="shared" si="42"/>
        <v>4772907.1201585224</v>
      </c>
      <c r="J882" s="132">
        <v>2494522.899813124</v>
      </c>
      <c r="K882" s="132">
        <v>706379.47811151354</v>
      </c>
      <c r="L882" s="132">
        <v>1011417.1001508087</v>
      </c>
      <c r="M882" s="132">
        <v>65709.718894094272</v>
      </c>
      <c r="N882" s="132">
        <v>493488.92318898195</v>
      </c>
      <c r="O882" s="132">
        <v>1389</v>
      </c>
      <c r="P882" s="132">
        <v>0</v>
      </c>
      <c r="Q882" s="133">
        <f t="shared" si="43"/>
        <v>4772907.1201585224</v>
      </c>
      <c r="R882" s="132">
        <v>4584162.1201585224</v>
      </c>
      <c r="S882" s="132">
        <v>188745</v>
      </c>
      <c r="T882" s="133">
        <f>SUM(TableC[[#This Row],[State &amp; Local Funding]:[Federal 
Funding]])</f>
        <v>4772907.1201585224</v>
      </c>
      <c r="U882" s="121">
        <f>IFERROR(TableC[[#This Row],[State &amp; Local Funding]]/SUM(TableB[[#This Row],[K-12 Enrollment]:[Pre-K
Enrollment]]),"")</f>
        <v>17233.692181047078</v>
      </c>
      <c r="V882" s="121">
        <f>IFERROR(TableC[[#This Row],[Federal 
Funding]]/SUM(TableB[[#This Row],[K-12 Enrollment]:[Pre-K
Enrollment]]),"")</f>
        <v>709.56766917293237</v>
      </c>
      <c r="W882" s="65">
        <f>IFERROR(CentralCostperPupil*SUM(TableB[[#This Row],[K-12 Enrollment]:[Pre-K
Enrollment]]),"")</f>
        <v>1775283.8842952766</v>
      </c>
      <c r="X882" s="65">
        <f t="shared" si="44"/>
        <v>6548191.0044537988</v>
      </c>
      <c r="Y882" s="131">
        <f>IFERROR(TableC[[#This Row],[Total School Allocation w/ Central District Costs]]/SUM(TableB[[#This Row],[K-12 Enrollment]:[Pre-K
Enrollment]]),"")</f>
        <v>24617.259415239845</v>
      </c>
    </row>
    <row r="883" spans="1:25" s="3" customFormat="1" ht="15" x14ac:dyDescent="0.3">
      <c r="A883" s="156" t="str">
        <f>IF(ISBLANK(TableB[[#This Row],[BEDS Code]]),"",TableB[[#This Row],[BEDS Code]])</f>
        <v>343000010085</v>
      </c>
      <c r="B883" s="134" t="str">
        <f>IF(ISBLANK(TableB[[#This Row],[School Name]]),"",TableB[[#This Row],[School Name]])</f>
        <v>P.S. 085 Judge Charles Vallone</v>
      </c>
      <c r="C883" s="156" t="str">
        <f>IF(ISBLANK(TableB[[#This Row],[Local School Code]]),"",TableB[[#This Row],[Local School Code]])</f>
        <v>Q085</v>
      </c>
      <c r="D883" s="132">
        <v>3503827</v>
      </c>
      <c r="E883" s="132">
        <v>2198395</v>
      </c>
      <c r="F883" s="65">
        <f>IFERROR(SUM(TableC[[#This Row],[Classroom Teachers]:[All Other Salaries]])*'Part-A'!$C$92,0)</f>
        <v>3471826.4218017729</v>
      </c>
      <c r="G883" s="16">
        <v>0</v>
      </c>
      <c r="H883" s="16">
        <v>342159</v>
      </c>
      <c r="I883" s="133">
        <f t="shared" si="42"/>
        <v>9516207.421801772</v>
      </c>
      <c r="J883" s="132">
        <v>5343090.9147577118</v>
      </c>
      <c r="K883" s="132">
        <v>1207057.8249679334</v>
      </c>
      <c r="L883" s="132">
        <v>2091868.7087960718</v>
      </c>
      <c r="M883" s="132">
        <v>59363.499588586885</v>
      </c>
      <c r="N883" s="132">
        <v>668278.14897524356</v>
      </c>
      <c r="O883" s="132">
        <v>3682</v>
      </c>
      <c r="P883" s="132">
        <v>142866.32471622422</v>
      </c>
      <c r="Q883" s="133">
        <f t="shared" si="43"/>
        <v>9516207.421801772</v>
      </c>
      <c r="R883" s="132">
        <v>9052973.421801772</v>
      </c>
      <c r="S883" s="132">
        <v>463234</v>
      </c>
      <c r="T883" s="133">
        <f>SUM(TableC[[#This Row],[State &amp; Local Funding]:[Federal 
Funding]])</f>
        <v>9516207.421801772</v>
      </c>
      <c r="U883" s="121">
        <f>IFERROR(TableC[[#This Row],[State &amp; Local Funding]]/SUM(TableB[[#This Row],[K-12 Enrollment]:[Pre-K
Enrollment]]),"")</f>
        <v>14301.695769039134</v>
      </c>
      <c r="V883" s="121">
        <f>IFERROR(TableC[[#This Row],[Federal 
Funding]]/SUM(TableB[[#This Row],[K-12 Enrollment]:[Pre-K
Enrollment]]),"")</f>
        <v>731.80726698262242</v>
      </c>
      <c r="W883" s="65">
        <f>IFERROR(CentralCostperPupil*SUM(TableB[[#This Row],[K-12 Enrollment]:[Pre-K
Enrollment]]),"")</f>
        <v>4224641.724657557</v>
      </c>
      <c r="X883" s="65">
        <f t="shared" si="44"/>
        <v>13740849.14645933</v>
      </c>
      <c r="Y883" s="131">
        <f>IFERROR(TableC[[#This Row],[Total School Allocation w/ Central District Costs]]/SUM(TableB[[#This Row],[K-12 Enrollment]:[Pre-K
Enrollment]]),"")</f>
        <v>21707.502601041597</v>
      </c>
    </row>
    <row r="884" spans="1:25" s="3" customFormat="1" ht="15" x14ac:dyDescent="0.3">
      <c r="A884" s="156" t="str">
        <f>IF(ISBLANK(TableB[[#This Row],[BEDS Code]]),"",TableB[[#This Row],[BEDS Code]])</f>
        <v>342800010086</v>
      </c>
      <c r="B884" s="134" t="str">
        <f>IF(ISBLANK(TableB[[#This Row],[School Name]]),"",TableB[[#This Row],[School Name]])</f>
        <v>P.S. Q086</v>
      </c>
      <c r="C884" s="156" t="str">
        <f>IF(ISBLANK(TableB[[#This Row],[Local School Code]]),"",TableB[[#This Row],[Local School Code]])</f>
        <v>Q086</v>
      </c>
      <c r="D884" s="132">
        <v>5775196</v>
      </c>
      <c r="E884" s="132">
        <v>2375602</v>
      </c>
      <c r="F884" s="65">
        <f>IFERROR(SUM(TableC[[#This Row],[Classroom Teachers]:[All Other Salaries]])*'Part-A'!$C$92,0)</f>
        <v>4962654.1820309777</v>
      </c>
      <c r="G884" s="16">
        <v>0</v>
      </c>
      <c r="H884" s="16">
        <v>113412</v>
      </c>
      <c r="I884" s="133">
        <f t="shared" si="42"/>
        <v>13226864.182030978</v>
      </c>
      <c r="J884" s="132">
        <v>8060097.8897449244</v>
      </c>
      <c r="K884" s="132">
        <v>483842.35970772844</v>
      </c>
      <c r="L884" s="132">
        <v>3903718.4400942354</v>
      </c>
      <c r="M884" s="132">
        <v>16128.078656924281</v>
      </c>
      <c r="N884" s="132">
        <v>679059.08638429106</v>
      </c>
      <c r="O884" s="132">
        <v>5651</v>
      </c>
      <c r="P884" s="132">
        <v>78367.327442874783</v>
      </c>
      <c r="Q884" s="133">
        <f t="shared" si="43"/>
        <v>13226864.182030978</v>
      </c>
      <c r="R884" s="132">
        <v>12650627.182030978</v>
      </c>
      <c r="S884" s="132">
        <v>576237</v>
      </c>
      <c r="T884" s="133">
        <f>SUM(TableC[[#This Row],[State &amp; Local Funding]:[Federal 
Funding]])</f>
        <v>13226864.182030978</v>
      </c>
      <c r="U884" s="121">
        <f>IFERROR(TableC[[#This Row],[State &amp; Local Funding]]/SUM(TableB[[#This Row],[K-12 Enrollment]:[Pre-K
Enrollment]]),"")</f>
        <v>14557.683753775578</v>
      </c>
      <c r="V884" s="121">
        <f>IFERROR(TableC[[#This Row],[Federal 
Funding]]/SUM(TableB[[#This Row],[K-12 Enrollment]:[Pre-K
Enrollment]]),"")</f>
        <v>663.1035673187572</v>
      </c>
      <c r="W884" s="65">
        <f>IFERROR(CentralCostperPupil*SUM(TableB[[#This Row],[K-12 Enrollment]:[Pre-K
Enrollment]]),"")</f>
        <v>5799705.6220022384</v>
      </c>
      <c r="X884" s="65">
        <f t="shared" si="44"/>
        <v>19026569.804033216</v>
      </c>
      <c r="Y884" s="131">
        <f>IFERROR(TableC[[#This Row],[Total School Allocation w/ Central District Costs]]/SUM(TableB[[#This Row],[K-12 Enrollment]:[Pre-K
Enrollment]]),"")</f>
        <v>21894.786886114172</v>
      </c>
    </row>
    <row r="885" spans="1:25" s="3" customFormat="1" ht="15" x14ac:dyDescent="0.3">
      <c r="A885" s="156" t="str">
        <f>IF(ISBLANK(TableB[[#This Row],[BEDS Code]]),"",TableB[[#This Row],[BEDS Code]])</f>
        <v>342400010087</v>
      </c>
      <c r="B885" s="134" t="str">
        <f>IF(ISBLANK(TableB[[#This Row],[School Name]]),"",TableB[[#This Row],[School Name]])</f>
        <v>P.S./I.S. 087 Middle Village</v>
      </c>
      <c r="C885" s="156" t="str">
        <f>IF(ISBLANK(TableB[[#This Row],[Local School Code]]),"",TableB[[#This Row],[Local School Code]])</f>
        <v>Q087</v>
      </c>
      <c r="D885" s="132">
        <v>4611847</v>
      </c>
      <c r="E885" s="132">
        <v>2503815</v>
      </c>
      <c r="F885" s="65">
        <f>IFERROR(SUM(TableC[[#This Row],[Classroom Teachers]:[All Other Salaries]])*'Part-A'!$C$92,0)</f>
        <v>4332406.4444019971</v>
      </c>
      <c r="G885" s="16">
        <v>0</v>
      </c>
      <c r="H885" s="16">
        <v>88150</v>
      </c>
      <c r="I885" s="133">
        <f t="shared" si="42"/>
        <v>11536218.444401998</v>
      </c>
      <c r="J885" s="132">
        <v>5561335.0378127284</v>
      </c>
      <c r="K885" s="132">
        <v>1367280.9377927105</v>
      </c>
      <c r="L885" s="132">
        <v>3708816.6869168319</v>
      </c>
      <c r="M885" s="132">
        <v>93649.379300870569</v>
      </c>
      <c r="N885" s="132">
        <v>704617.357042421</v>
      </c>
      <c r="O885" s="132">
        <v>3489</v>
      </c>
      <c r="P885" s="132">
        <v>97030.045536435602</v>
      </c>
      <c r="Q885" s="133">
        <f t="shared" si="43"/>
        <v>11536218.444401998</v>
      </c>
      <c r="R885" s="132">
        <v>11367333.444401998</v>
      </c>
      <c r="S885" s="132">
        <v>168885</v>
      </c>
      <c r="T885" s="133">
        <f>SUM(TableC[[#This Row],[State &amp; Local Funding]:[Federal 
Funding]])</f>
        <v>11536218.444401998</v>
      </c>
      <c r="U885" s="121">
        <f>IFERROR(TableC[[#This Row],[State &amp; Local Funding]]/SUM(TableB[[#This Row],[K-12 Enrollment]:[Pre-K
Enrollment]]),"")</f>
        <v>17789.254216591547</v>
      </c>
      <c r="V885" s="121">
        <f>IFERROR(TableC[[#This Row],[Federal 
Funding]]/SUM(TableB[[#This Row],[K-12 Enrollment]:[Pre-K
Enrollment]]),"")</f>
        <v>264.2957746478873</v>
      </c>
      <c r="W885" s="65">
        <f>IFERROR(CentralCostperPupil*SUM(TableB[[#This Row],[K-12 Enrollment]:[Pre-K
Enrollment]]),"")</f>
        <v>4264685.7220476763</v>
      </c>
      <c r="X885" s="65">
        <f t="shared" si="44"/>
        <v>15800904.166449673</v>
      </c>
      <c r="Y885" s="131">
        <f>IFERROR(TableC[[#This Row],[Total School Allocation w/ Central District Costs]]/SUM(TableB[[#This Row],[K-12 Enrollment]:[Pre-K
Enrollment]]),"")</f>
        <v>24727.54955625927</v>
      </c>
    </row>
    <row r="886" spans="1:25" s="3" customFormat="1" ht="15" x14ac:dyDescent="0.3">
      <c r="A886" s="156" t="str">
        <f>IF(ISBLANK(TableB[[#This Row],[BEDS Code]]),"",TableB[[#This Row],[BEDS Code]])</f>
        <v>342400010088</v>
      </c>
      <c r="B886" s="134" t="str">
        <f>IF(ISBLANK(TableB[[#This Row],[School Name]]),"",TableB[[#This Row],[School Name]])</f>
        <v>P.S. 088 Seneca</v>
      </c>
      <c r="C886" s="156" t="str">
        <f>IF(ISBLANK(TableB[[#This Row],[Local School Code]]),"",TableB[[#This Row],[Local School Code]])</f>
        <v>Q088</v>
      </c>
      <c r="D886" s="132">
        <v>6067737</v>
      </c>
      <c r="E886" s="132">
        <v>3903234</v>
      </c>
      <c r="F886" s="65">
        <f>IFERROR(SUM(TableC[[#This Row],[Classroom Teachers]:[All Other Salaries]])*'Part-A'!$C$92,0)</f>
        <v>6070875.6286267433</v>
      </c>
      <c r="G886" s="16">
        <v>0</v>
      </c>
      <c r="H886" s="16">
        <v>51482</v>
      </c>
      <c r="I886" s="133">
        <f t="shared" si="42"/>
        <v>16093328.628626743</v>
      </c>
      <c r="J886" s="132">
        <v>8065412.8000482162</v>
      </c>
      <c r="K886" s="132">
        <v>741438.15003812895</v>
      </c>
      <c r="L886" s="132">
        <v>6133146.3869022382</v>
      </c>
      <c r="M886" s="132">
        <v>49429.210002541928</v>
      </c>
      <c r="N886" s="132">
        <v>859492.17553884676</v>
      </c>
      <c r="O886" s="132">
        <v>5688</v>
      </c>
      <c r="P886" s="132">
        <v>238721.90609677194</v>
      </c>
      <c r="Q886" s="133">
        <f t="shared" si="43"/>
        <v>16093328.628626743</v>
      </c>
      <c r="R886" s="132">
        <v>15219520.628626743</v>
      </c>
      <c r="S886" s="132">
        <v>873808</v>
      </c>
      <c r="T886" s="133">
        <f>SUM(TableC[[#This Row],[State &amp; Local Funding]:[Federal 
Funding]])</f>
        <v>16093328.628626743</v>
      </c>
      <c r="U886" s="121">
        <f>IFERROR(TableC[[#This Row],[State &amp; Local Funding]]/SUM(TableB[[#This Row],[K-12 Enrollment]:[Pre-K
Enrollment]]),"")</f>
        <v>17433.586057991688</v>
      </c>
      <c r="V886" s="121">
        <f>IFERROR(TableC[[#This Row],[Federal 
Funding]]/SUM(TableB[[#This Row],[K-12 Enrollment]:[Pre-K
Enrollment]]),"")</f>
        <v>1000.9255441008019</v>
      </c>
      <c r="W886" s="65">
        <f>IFERROR(CentralCostperPupil*SUM(TableB[[#This Row],[K-12 Enrollment]:[Pre-K
Enrollment]]),"")</f>
        <v>5826401.6202623174</v>
      </c>
      <c r="X886" s="65">
        <f t="shared" si="44"/>
        <v>21919730.248889059</v>
      </c>
      <c r="Y886" s="131">
        <f>IFERROR(TableC[[#This Row],[Total School Allocation w/ Central District Costs]]/SUM(TableB[[#This Row],[K-12 Enrollment]:[Pre-K
Enrollment]]),"")</f>
        <v>25108.511167112323</v>
      </c>
    </row>
    <row r="887" spans="1:25" s="3" customFormat="1" ht="15" x14ac:dyDescent="0.3">
      <c r="A887" s="156" t="str">
        <f>IF(ISBLANK(TableB[[#This Row],[BEDS Code]]),"",TableB[[#This Row],[BEDS Code]])</f>
        <v>342400010089</v>
      </c>
      <c r="B887" s="134" t="str">
        <f>IF(ISBLANK(TableB[[#This Row],[School Name]]),"",TableB[[#This Row],[School Name]])</f>
        <v>P.S. 089 Elmhurst</v>
      </c>
      <c r="C887" s="156" t="str">
        <f>IF(ISBLANK(TableB[[#This Row],[Local School Code]]),"",TableB[[#This Row],[Local School Code]])</f>
        <v>Q089</v>
      </c>
      <c r="D887" s="132">
        <v>10671391</v>
      </c>
      <c r="E887" s="132">
        <v>5191644</v>
      </c>
      <c r="F887" s="65">
        <f>IFERROR(SUM(TableC[[#This Row],[Classroom Teachers]:[All Other Salaries]])*'Part-A'!$C$92,0)</f>
        <v>9658288.3028697036</v>
      </c>
      <c r="G887" s="16">
        <v>0</v>
      </c>
      <c r="H887" s="16">
        <v>695863</v>
      </c>
      <c r="I887" s="133">
        <f t="shared" si="42"/>
        <v>26217186.302869704</v>
      </c>
      <c r="J887" s="132">
        <v>17575725.843594171</v>
      </c>
      <c r="K887" s="132">
        <v>0</v>
      </c>
      <c r="L887" s="132">
        <v>6861642.7275641114</v>
      </c>
      <c r="M887" s="132">
        <v>0</v>
      </c>
      <c r="N887" s="132">
        <v>1465090.942254863</v>
      </c>
      <c r="O887" s="132">
        <v>12217</v>
      </c>
      <c r="P887" s="132">
        <v>302509.78945655638</v>
      </c>
      <c r="Q887" s="133">
        <f t="shared" si="43"/>
        <v>26217186.302869704</v>
      </c>
      <c r="R887" s="132">
        <v>24692425.302869704</v>
      </c>
      <c r="S887" s="132">
        <v>1524761</v>
      </c>
      <c r="T887" s="133">
        <f>SUM(TableC[[#This Row],[State &amp; Local Funding]:[Federal 
Funding]])</f>
        <v>26217186.302869704</v>
      </c>
      <c r="U887" s="121">
        <f>IFERROR(TableC[[#This Row],[State &amp; Local Funding]]/SUM(TableB[[#This Row],[K-12 Enrollment]:[Pre-K
Enrollment]]),"")</f>
        <v>13183.355740987561</v>
      </c>
      <c r="V887" s="121">
        <f>IFERROR(TableC[[#This Row],[Federal 
Funding]]/SUM(TableB[[#This Row],[K-12 Enrollment]:[Pre-K
Enrollment]]),"")</f>
        <v>814.07421249332617</v>
      </c>
      <c r="W887" s="65">
        <f>IFERROR(CentralCostperPupil*SUM(TableB[[#This Row],[K-12 Enrollment]:[Pre-K
Enrollment]]),"")</f>
        <v>12500401.185282154</v>
      </c>
      <c r="X887" s="65">
        <f t="shared" si="44"/>
        <v>38717587.488151856</v>
      </c>
      <c r="Y887" s="131">
        <f>IFERROR(TableC[[#This Row],[Total School Allocation w/ Central District Costs]]/SUM(TableB[[#This Row],[K-12 Enrollment]:[Pre-K
Enrollment]]),"")</f>
        <v>20671.429518500725</v>
      </c>
    </row>
    <row r="888" spans="1:25" s="3" customFormat="1" ht="15" x14ac:dyDescent="0.3">
      <c r="A888" s="156" t="str">
        <f>IF(ISBLANK(TableB[[#This Row],[BEDS Code]]),"",TableB[[#This Row],[BEDS Code]])</f>
        <v>342700010090</v>
      </c>
      <c r="B888" s="134" t="str">
        <f>IF(ISBLANK(TableB[[#This Row],[School Name]]),"",TableB[[#This Row],[School Name]])</f>
        <v>P.S. 090 Horace Mann</v>
      </c>
      <c r="C888" s="156" t="str">
        <f>IF(ISBLANK(TableB[[#This Row],[Local School Code]]),"",TableB[[#This Row],[Local School Code]])</f>
        <v>Q090</v>
      </c>
      <c r="D888" s="132">
        <v>5290152</v>
      </c>
      <c r="E888" s="132">
        <v>2442028</v>
      </c>
      <c r="F888" s="65">
        <f>IFERROR(SUM(TableC[[#This Row],[Classroom Teachers]:[All Other Salaries]])*'Part-A'!$C$92,0)</f>
        <v>4707776.5162645774</v>
      </c>
      <c r="G888" s="16">
        <v>0</v>
      </c>
      <c r="H888" s="16">
        <v>296138</v>
      </c>
      <c r="I888" s="133">
        <f t="shared" si="42"/>
        <v>12736094.516264576</v>
      </c>
      <c r="J888" s="132">
        <v>7080665.4082715092</v>
      </c>
      <c r="K888" s="132">
        <v>700727.92666878679</v>
      </c>
      <c r="L888" s="132">
        <v>4208629.2115073623</v>
      </c>
      <c r="M888" s="132">
        <v>47776.904091053642</v>
      </c>
      <c r="N888" s="132">
        <v>693336.06572586508</v>
      </c>
      <c r="O888" s="132">
        <v>4959</v>
      </c>
      <c r="P888" s="132">
        <v>0</v>
      </c>
      <c r="Q888" s="133">
        <f t="shared" si="43"/>
        <v>12736094.516264575</v>
      </c>
      <c r="R888" s="132">
        <v>11987945.516264575</v>
      </c>
      <c r="S888" s="132">
        <v>748149</v>
      </c>
      <c r="T888" s="133">
        <f>SUM(TableC[[#This Row],[State &amp; Local Funding]:[Federal 
Funding]])</f>
        <v>12736094.516264575</v>
      </c>
      <c r="U888" s="121">
        <f>IFERROR(TableC[[#This Row],[State &amp; Local Funding]]/SUM(TableB[[#This Row],[K-12 Enrollment]:[Pre-K
Enrollment]]),"")</f>
        <v>14356.820977562365</v>
      </c>
      <c r="V888" s="121">
        <f>IFERROR(TableC[[#This Row],[Federal 
Funding]]/SUM(TableB[[#This Row],[K-12 Enrollment]:[Pre-K
Enrollment]]),"")</f>
        <v>895.9868263473054</v>
      </c>
      <c r="W888" s="65">
        <f>IFERROR(CentralCostperPupil*SUM(TableB[[#This Row],[K-12 Enrollment]:[Pre-K
Enrollment]]),"")</f>
        <v>5572789.6367915636</v>
      </c>
      <c r="X888" s="65">
        <f t="shared" si="44"/>
        <v>18308884.153056137</v>
      </c>
      <c r="Y888" s="131">
        <f>IFERROR(TableC[[#This Row],[Total School Allocation w/ Central District Costs]]/SUM(TableB[[#This Row],[K-12 Enrollment]:[Pre-K
Enrollment]]),"")</f>
        <v>21926.807368929505</v>
      </c>
    </row>
    <row r="889" spans="1:25" s="3" customFormat="1" ht="15" x14ac:dyDescent="0.3">
      <c r="A889" s="156" t="str">
        <f>IF(ISBLANK(TableB[[#This Row],[BEDS Code]]),"",TableB[[#This Row],[BEDS Code]])</f>
        <v>342400010091</v>
      </c>
      <c r="B889" s="134" t="str">
        <f>IF(ISBLANK(TableB[[#This Row],[School Name]]),"",TableB[[#This Row],[School Name]])</f>
        <v>P.S. 091 Richard Arkwright</v>
      </c>
      <c r="C889" s="156" t="str">
        <f>IF(ISBLANK(TableB[[#This Row],[Local School Code]]),"",TableB[[#This Row],[Local School Code]])</f>
        <v>Q091</v>
      </c>
      <c r="D889" s="132">
        <v>5402849</v>
      </c>
      <c r="E889" s="132">
        <v>2593167</v>
      </c>
      <c r="F889" s="65">
        <f>IFERROR(SUM(TableC[[#This Row],[Classroom Teachers]:[All Other Salaries]])*'Part-A'!$C$92,0)</f>
        <v>4868414.3861725703</v>
      </c>
      <c r="G889" s="16">
        <v>0</v>
      </c>
      <c r="H889" s="16">
        <v>126504</v>
      </c>
      <c r="I889" s="133">
        <f t="shared" si="42"/>
        <v>12990934.38617257</v>
      </c>
      <c r="J889" s="132">
        <v>5868359.9398558177</v>
      </c>
      <c r="K889" s="132">
        <v>1649742.0082515785</v>
      </c>
      <c r="L889" s="132">
        <v>4830429.6305824034</v>
      </c>
      <c r="M889" s="132">
        <v>109982.80055010524</v>
      </c>
      <c r="N889" s="132">
        <v>434535.64912843466</v>
      </c>
      <c r="O889" s="132">
        <v>4286</v>
      </c>
      <c r="P889" s="132">
        <v>93598.357804231709</v>
      </c>
      <c r="Q889" s="133">
        <f t="shared" si="43"/>
        <v>12990934.38617257</v>
      </c>
      <c r="R889" s="132">
        <v>12549305.38617257</v>
      </c>
      <c r="S889" s="132">
        <v>441629</v>
      </c>
      <c r="T889" s="133">
        <f>SUM(TableC[[#This Row],[State &amp; Local Funding]:[Federal 
Funding]])</f>
        <v>12990934.38617257</v>
      </c>
      <c r="U889" s="121">
        <f>IFERROR(TableC[[#This Row],[State &amp; Local Funding]]/SUM(TableB[[#This Row],[K-12 Enrollment]:[Pre-K
Enrollment]]),"")</f>
        <v>16006.767074199706</v>
      </c>
      <c r="V889" s="121">
        <f>IFERROR(TableC[[#This Row],[Federal 
Funding]]/SUM(TableB[[#This Row],[K-12 Enrollment]:[Pre-K
Enrollment]]),"")</f>
        <v>563.30229591836735</v>
      </c>
      <c r="W889" s="65">
        <f>IFERROR(CentralCostperPupil*SUM(TableB[[#This Row],[K-12 Enrollment]:[Pre-K
Enrollment]]),"")</f>
        <v>5232415.6589755518</v>
      </c>
      <c r="X889" s="65">
        <f t="shared" si="44"/>
        <v>18223350.045148123</v>
      </c>
      <c r="Y889" s="131">
        <f>IFERROR(TableC[[#This Row],[Total School Allocation w/ Central District Costs]]/SUM(TableB[[#This Row],[K-12 Enrollment]:[Pre-K
Enrollment]]),"")</f>
        <v>23244.068935137911</v>
      </c>
    </row>
    <row r="890" spans="1:25" s="3" customFormat="1" ht="15" x14ac:dyDescent="0.3">
      <c r="A890" s="156" t="str">
        <f>IF(ISBLANK(TableB[[#This Row],[BEDS Code]]),"",TableB[[#This Row],[BEDS Code]])</f>
        <v>343000010092</v>
      </c>
      <c r="B890" s="134" t="str">
        <f>IF(ISBLANK(TableB[[#This Row],[School Name]]),"",TableB[[#This Row],[School Name]])</f>
        <v>P.S. 092 Harry T. Stewart Sr.</v>
      </c>
      <c r="C890" s="156" t="str">
        <f>IF(ISBLANK(TableB[[#This Row],[Local School Code]]),"",TableB[[#This Row],[Local School Code]])</f>
        <v>Q092</v>
      </c>
      <c r="D890" s="132">
        <v>6541860</v>
      </c>
      <c r="E890" s="132">
        <v>2659743</v>
      </c>
      <c r="F890" s="65">
        <f>IFERROR(SUM(TableC[[#This Row],[Classroom Teachers]:[All Other Salaries]])*'Part-A'!$C$92,0)</f>
        <v>5602442.0687813377</v>
      </c>
      <c r="G890" s="16">
        <v>0</v>
      </c>
      <c r="H890" s="16">
        <v>19077</v>
      </c>
      <c r="I890" s="133">
        <f t="shared" si="42"/>
        <v>14823122.068781339</v>
      </c>
      <c r="J890" s="132">
        <v>9120510.9697424993</v>
      </c>
      <c r="K890" s="132">
        <v>1171747.6660857992</v>
      </c>
      <c r="L890" s="132">
        <v>3719699.3866343112</v>
      </c>
      <c r="M890" s="132">
        <v>46869.906643431968</v>
      </c>
      <c r="N890" s="132">
        <v>676883.91441338637</v>
      </c>
      <c r="O890" s="132">
        <v>5246</v>
      </c>
      <c r="P890" s="132">
        <v>82164.225261909567</v>
      </c>
      <c r="Q890" s="133">
        <f t="shared" si="43"/>
        <v>14823122.068781337</v>
      </c>
      <c r="R890" s="132">
        <v>13889253.068781337</v>
      </c>
      <c r="S890" s="132">
        <v>933869</v>
      </c>
      <c r="T890" s="133">
        <f>SUM(TableC[[#This Row],[State &amp; Local Funding]:[Federal 
Funding]])</f>
        <v>14823122.068781337</v>
      </c>
      <c r="U890" s="121">
        <f>IFERROR(TableC[[#This Row],[State &amp; Local Funding]]/SUM(TableB[[#This Row],[K-12 Enrollment]:[Pre-K
Enrollment]]),"")</f>
        <v>15398.284998648933</v>
      </c>
      <c r="V890" s="121">
        <f>IFERROR(TableC[[#This Row],[Federal 
Funding]]/SUM(TableB[[#This Row],[K-12 Enrollment]:[Pre-K
Enrollment]]),"")</f>
        <v>1035.3314855875831</v>
      </c>
      <c r="W890" s="65">
        <f>IFERROR(CentralCostperPupil*SUM(TableB[[#This Row],[K-12 Enrollment]:[Pre-K
Enrollment]]),"")</f>
        <v>6019947.607647893</v>
      </c>
      <c r="X890" s="65">
        <f t="shared" si="44"/>
        <v>20843069.676429231</v>
      </c>
      <c r="Y890" s="131">
        <f>IFERROR(TableC[[#This Row],[Total School Allocation w/ Central District Costs]]/SUM(TableB[[#This Row],[K-12 Enrollment]:[Pre-K
Enrollment]]),"")</f>
        <v>23107.616049256354</v>
      </c>
    </row>
    <row r="891" spans="1:25" s="3" customFormat="1" ht="15" x14ac:dyDescent="0.3">
      <c r="A891" s="156" t="str">
        <f>IF(ISBLANK(TableB[[#This Row],[BEDS Code]]),"",TableB[[#This Row],[BEDS Code]])</f>
        <v>342400010093</v>
      </c>
      <c r="B891" s="134" t="str">
        <f>IF(ISBLANK(TableB[[#This Row],[School Name]]),"",TableB[[#This Row],[School Name]])</f>
        <v>I.S. 093 Ridgewood</v>
      </c>
      <c r="C891" s="156" t="str">
        <f>IF(ISBLANK(TableB[[#This Row],[Local School Code]]),"",TableB[[#This Row],[Local School Code]])</f>
        <v>Q093</v>
      </c>
      <c r="D891" s="132">
        <v>7584275</v>
      </c>
      <c r="E891" s="132">
        <v>2839395</v>
      </c>
      <c r="F891" s="65">
        <f>IFERROR(SUM(TableC[[#This Row],[Classroom Teachers]:[All Other Salaries]])*'Part-A'!$C$92,0)</f>
        <v>6346503.6819230262</v>
      </c>
      <c r="G891" s="16">
        <v>0</v>
      </c>
      <c r="H891" s="16">
        <v>152245</v>
      </c>
      <c r="I891" s="133">
        <f t="shared" si="42"/>
        <v>16922418.681923024</v>
      </c>
      <c r="J891" s="132">
        <v>11606220.889656343</v>
      </c>
      <c r="K891" s="132">
        <v>0</v>
      </c>
      <c r="L891" s="132">
        <v>3910878.760936202</v>
      </c>
      <c r="M891" s="132">
        <v>0</v>
      </c>
      <c r="N891" s="132">
        <v>1088578.648992314</v>
      </c>
      <c r="O891" s="132">
        <v>6928</v>
      </c>
      <c r="P891" s="132">
        <v>309812.38233816606</v>
      </c>
      <c r="Q891" s="133">
        <f t="shared" si="43"/>
        <v>16922418.681923024</v>
      </c>
      <c r="R891" s="132">
        <v>16009644.681923024</v>
      </c>
      <c r="S891" s="132">
        <v>912774</v>
      </c>
      <c r="T891" s="133">
        <f>SUM(TableC[[#This Row],[State &amp; Local Funding]:[Federal 
Funding]])</f>
        <v>16922418.681923024</v>
      </c>
      <c r="U891" s="121">
        <f>IFERROR(TableC[[#This Row],[State &amp; Local Funding]]/SUM(TableB[[#This Row],[K-12 Enrollment]:[Pre-K
Enrollment]]),"")</f>
        <v>14423.103317047769</v>
      </c>
      <c r="V891" s="121">
        <f>IFERROR(TableC[[#This Row],[Federal 
Funding]]/SUM(TableB[[#This Row],[K-12 Enrollment]:[Pre-K
Enrollment]]),"")</f>
        <v>822.31891891891894</v>
      </c>
      <c r="W891" s="65">
        <f>IFERROR(CentralCostperPupil*SUM(TableB[[#This Row],[K-12 Enrollment]:[Pre-K
Enrollment]]),"")</f>
        <v>7408139.517172019</v>
      </c>
      <c r="X891" s="65">
        <f t="shared" si="44"/>
        <v>24330558.199095044</v>
      </c>
      <c r="Y891" s="131">
        <f>IFERROR(TableC[[#This Row],[Total School Allocation w/ Central District Costs]]/SUM(TableB[[#This Row],[K-12 Enrollment]:[Pre-K
Enrollment]]),"")</f>
        <v>21919.421800986525</v>
      </c>
    </row>
    <row r="892" spans="1:25" s="3" customFormat="1" ht="15" x14ac:dyDescent="0.3">
      <c r="A892" s="156" t="str">
        <f>IF(ISBLANK(TableB[[#This Row],[BEDS Code]]),"",TableB[[#This Row],[BEDS Code]])</f>
        <v>342600010094</v>
      </c>
      <c r="B892" s="134" t="str">
        <f>IF(ISBLANK(TableB[[#This Row],[School Name]]),"",TableB[[#This Row],[School Name]])</f>
        <v>P.S. 094 David D. Porter</v>
      </c>
      <c r="C892" s="156" t="str">
        <f>IF(ISBLANK(TableB[[#This Row],[Local School Code]]),"",TableB[[#This Row],[Local School Code]])</f>
        <v>Q094</v>
      </c>
      <c r="D892" s="132">
        <v>2173116</v>
      </c>
      <c r="E892" s="132">
        <v>952958</v>
      </c>
      <c r="F892" s="65">
        <f>IFERROR(SUM(TableC[[#This Row],[Classroom Teachers]:[All Other Salaries]])*'Part-A'!$C$92,0)</f>
        <v>1903325.8104836247</v>
      </c>
      <c r="G892" s="16">
        <v>0</v>
      </c>
      <c r="H892" s="16">
        <v>35824</v>
      </c>
      <c r="I892" s="133">
        <f t="shared" si="42"/>
        <v>5065223.8104836252</v>
      </c>
      <c r="J892" s="132">
        <v>3249619.9177567959</v>
      </c>
      <c r="K892" s="132">
        <v>0</v>
      </c>
      <c r="L892" s="132">
        <v>1552491.9905680262</v>
      </c>
      <c r="M892" s="132">
        <v>0</v>
      </c>
      <c r="N892" s="132">
        <v>261068.90215880296</v>
      </c>
      <c r="O892" s="132">
        <v>2043</v>
      </c>
      <c r="P892" s="132">
        <v>0</v>
      </c>
      <c r="Q892" s="133">
        <f t="shared" si="43"/>
        <v>5065223.8104836252</v>
      </c>
      <c r="R892" s="132">
        <v>4925626.8104836252</v>
      </c>
      <c r="S892" s="132">
        <v>139597</v>
      </c>
      <c r="T892" s="133">
        <f>SUM(TableC[[#This Row],[State &amp; Local Funding]:[Federal 
Funding]])</f>
        <v>5065223.8104836252</v>
      </c>
      <c r="U892" s="121">
        <f>IFERROR(TableC[[#This Row],[State &amp; Local Funding]]/SUM(TableB[[#This Row],[K-12 Enrollment]:[Pre-K
Enrollment]]),"")</f>
        <v>16256.194094005363</v>
      </c>
      <c r="V892" s="121">
        <f>IFERROR(TableC[[#This Row],[Federal 
Funding]]/SUM(TableB[[#This Row],[K-12 Enrollment]:[Pre-K
Enrollment]]),"")</f>
        <v>460.71617161716171</v>
      </c>
      <c r="W892" s="65">
        <f>IFERROR(CentralCostperPupil*SUM(TableB[[#This Row],[K-12 Enrollment]:[Pre-K
Enrollment]]),"")</f>
        <v>2022221.8682010106</v>
      </c>
      <c r="X892" s="65">
        <f t="shared" si="44"/>
        <v>7087445.678684636</v>
      </c>
      <c r="Y892" s="131">
        <f>IFERROR(TableC[[#This Row],[Total School Allocation w/ Central District Costs]]/SUM(TableB[[#This Row],[K-12 Enrollment]:[Pre-K
Enrollment]]),"")</f>
        <v>23390.909830642362</v>
      </c>
    </row>
    <row r="893" spans="1:25" s="3" customFormat="1" ht="15" x14ac:dyDescent="0.3">
      <c r="A893" s="156" t="str">
        <f>IF(ISBLANK(TableB[[#This Row],[BEDS Code]]),"",TableB[[#This Row],[BEDS Code]])</f>
        <v>342900010095</v>
      </c>
      <c r="B893" s="134" t="str">
        <f>IF(ISBLANK(TableB[[#This Row],[School Name]]),"",TableB[[#This Row],[School Name]])</f>
        <v>P.S. 095 Eastwood</v>
      </c>
      <c r="C893" s="156" t="str">
        <f>IF(ISBLANK(TableB[[#This Row],[Local School Code]]),"",TableB[[#This Row],[Local School Code]])</f>
        <v>Q095</v>
      </c>
      <c r="D893" s="132">
        <v>8477329</v>
      </c>
      <c r="E893" s="132">
        <v>2959906</v>
      </c>
      <c r="F893" s="65">
        <f>IFERROR(SUM(TableC[[#This Row],[Classroom Teachers]:[All Other Salaries]])*'Part-A'!$C$92,0)</f>
        <v>6963617.8081730241</v>
      </c>
      <c r="G893" s="16">
        <v>0</v>
      </c>
      <c r="H893" s="16">
        <v>615007</v>
      </c>
      <c r="I893" s="133">
        <f t="shared" si="42"/>
        <v>19015859.808173023</v>
      </c>
      <c r="J893" s="132">
        <v>13635861.012918107</v>
      </c>
      <c r="K893" s="132">
        <v>0</v>
      </c>
      <c r="L893" s="132">
        <v>4508838.6840739232</v>
      </c>
      <c r="M893" s="132">
        <v>0</v>
      </c>
      <c r="N893" s="132">
        <v>667890.41491829976</v>
      </c>
      <c r="O893" s="132">
        <v>9245</v>
      </c>
      <c r="P893" s="132">
        <v>194024.69626269376</v>
      </c>
      <c r="Q893" s="133">
        <f t="shared" si="43"/>
        <v>19015859.808173027</v>
      </c>
      <c r="R893" s="132">
        <v>17973499.808173027</v>
      </c>
      <c r="S893" s="132">
        <v>1042360</v>
      </c>
      <c r="T893" s="133">
        <f>SUM(TableC[[#This Row],[State &amp; Local Funding]:[Federal 
Funding]])</f>
        <v>19015859.808173027</v>
      </c>
      <c r="U893" s="121">
        <f>IFERROR(TableC[[#This Row],[State &amp; Local Funding]]/SUM(TableB[[#This Row],[K-12 Enrollment]:[Pre-K
Enrollment]]),"")</f>
        <v>12747.162984519877</v>
      </c>
      <c r="V893" s="121">
        <f>IFERROR(TableC[[#This Row],[Federal 
Funding]]/SUM(TableB[[#This Row],[K-12 Enrollment]:[Pre-K
Enrollment]]),"")</f>
        <v>739.26241134751774</v>
      </c>
      <c r="W893" s="65">
        <f>IFERROR(CentralCostperPupil*SUM(TableB[[#This Row],[K-12 Enrollment]:[Pre-K
Enrollment]]),"")</f>
        <v>9410339.3866779711</v>
      </c>
      <c r="X893" s="65">
        <f t="shared" si="44"/>
        <v>28426199.194850996</v>
      </c>
      <c r="Y893" s="131">
        <f>IFERROR(TableC[[#This Row],[Total School Allocation w/ Central District Costs]]/SUM(TableB[[#This Row],[K-12 Enrollment]:[Pre-K
Enrollment]]),"")</f>
        <v>20160.424960887231</v>
      </c>
    </row>
    <row r="894" spans="1:25" s="3" customFormat="1" ht="15" x14ac:dyDescent="0.3">
      <c r="A894" s="156" t="str">
        <f>IF(ISBLANK(TableB[[#This Row],[BEDS Code]]),"",TableB[[#This Row],[BEDS Code]])</f>
        <v>342700010096</v>
      </c>
      <c r="B894" s="134" t="str">
        <f>IF(ISBLANK(TableB[[#This Row],[School Name]]),"",TableB[[#This Row],[School Name]])</f>
        <v>P.S. 096</v>
      </c>
      <c r="C894" s="156" t="str">
        <f>IF(ISBLANK(TableB[[#This Row],[Local School Code]]),"",TableB[[#This Row],[Local School Code]])</f>
        <v>Q096</v>
      </c>
      <c r="D894" s="132">
        <v>1934770</v>
      </c>
      <c r="E894" s="132">
        <v>693644</v>
      </c>
      <c r="F894" s="65">
        <f>IFERROR(SUM(TableC[[#This Row],[Classroom Teachers]:[All Other Salaries]])*'Part-A'!$C$92,0)</f>
        <v>1600323.0271697042</v>
      </c>
      <c r="G894" s="16">
        <v>0</v>
      </c>
      <c r="H894" s="16">
        <v>63984</v>
      </c>
      <c r="I894" s="133">
        <f t="shared" si="42"/>
        <v>4292721.0271697044</v>
      </c>
      <c r="J894" s="132">
        <v>2575723.923320177</v>
      </c>
      <c r="K894" s="132">
        <v>458484.44238875434</v>
      </c>
      <c r="L894" s="132">
        <v>785103.24550624134</v>
      </c>
      <c r="M894" s="132">
        <v>15282.81474629181</v>
      </c>
      <c r="N894" s="132">
        <v>456438.60120823956</v>
      </c>
      <c r="O894" s="132">
        <v>1688</v>
      </c>
      <c r="P894" s="132">
        <v>0</v>
      </c>
      <c r="Q894" s="133">
        <f t="shared" si="43"/>
        <v>4292721.0271697044</v>
      </c>
      <c r="R894" s="132">
        <v>4080934.0271697044</v>
      </c>
      <c r="S894" s="132">
        <v>211787</v>
      </c>
      <c r="T894" s="133">
        <f>SUM(TableC[[#This Row],[State &amp; Local Funding]:[Federal 
Funding]])</f>
        <v>4292721.0271697044</v>
      </c>
      <c r="U894" s="121">
        <f>IFERROR(TableC[[#This Row],[State &amp; Local Funding]]/SUM(TableB[[#This Row],[K-12 Enrollment]:[Pre-K
Enrollment]]),"")</f>
        <v>13833.674668371879</v>
      </c>
      <c r="V894" s="121">
        <f>IFERROR(TableC[[#This Row],[Federal 
Funding]]/SUM(TableB[[#This Row],[K-12 Enrollment]:[Pre-K
Enrollment]]),"")</f>
        <v>717.92203389830513</v>
      </c>
      <c r="W894" s="65">
        <f>IFERROR(CentralCostperPupil*SUM(TableB[[#This Row],[K-12 Enrollment]:[Pre-K
Enrollment]]),"")</f>
        <v>1968829.871680852</v>
      </c>
      <c r="X894" s="65">
        <f t="shared" si="44"/>
        <v>6261550.8988505565</v>
      </c>
      <c r="Y894" s="131">
        <f>IFERROR(TableC[[#This Row],[Total School Allocation w/ Central District Costs]]/SUM(TableB[[#This Row],[K-12 Enrollment]:[Pre-K
Enrollment]]),"")</f>
        <v>21225.59626729002</v>
      </c>
    </row>
    <row r="895" spans="1:25" s="3" customFormat="1" ht="15" x14ac:dyDescent="0.3">
      <c r="A895" s="156" t="str">
        <f>IF(ISBLANK(TableB[[#This Row],[BEDS Code]]),"",TableB[[#This Row],[BEDS Code]])</f>
        <v>342700010097</v>
      </c>
      <c r="B895" s="134" t="str">
        <f>IF(ISBLANK(TableB[[#This Row],[School Name]]),"",TableB[[#This Row],[School Name]])</f>
        <v>P.S. 097 Forest Park</v>
      </c>
      <c r="C895" s="156" t="str">
        <f>IF(ISBLANK(TableB[[#This Row],[Local School Code]]),"",TableB[[#This Row],[Local School Code]])</f>
        <v>Q097</v>
      </c>
      <c r="D895" s="132">
        <v>4683075</v>
      </c>
      <c r="E895" s="132">
        <v>1990260</v>
      </c>
      <c r="F895" s="65">
        <f>IFERROR(SUM(TableC[[#This Row],[Classroom Teachers]:[All Other Salaries]])*'Part-A'!$C$92,0)</f>
        <v>4063093.4352493701</v>
      </c>
      <c r="G895" s="16">
        <v>0</v>
      </c>
      <c r="H895" s="16">
        <v>46080</v>
      </c>
      <c r="I895" s="133">
        <f t="shared" si="42"/>
        <v>10782508.43524937</v>
      </c>
      <c r="J895" s="132">
        <v>6208942.364169633</v>
      </c>
      <c r="K895" s="132">
        <v>457243.81794995628</v>
      </c>
      <c r="L895" s="132">
        <v>3338468.5659293141</v>
      </c>
      <c r="M895" s="132">
        <v>31534.056410341811</v>
      </c>
      <c r="N895" s="132">
        <v>667888.80606329173</v>
      </c>
      <c r="O895" s="132">
        <v>4261</v>
      </c>
      <c r="P895" s="132">
        <v>74169.824726831663</v>
      </c>
      <c r="Q895" s="133">
        <f t="shared" si="43"/>
        <v>10782508.43524937</v>
      </c>
      <c r="R895" s="132">
        <v>10208757.43524937</v>
      </c>
      <c r="S895" s="132">
        <v>573751</v>
      </c>
      <c r="T895" s="133">
        <f>SUM(TableC[[#This Row],[State &amp; Local Funding]:[Federal 
Funding]])</f>
        <v>10782508.43524937</v>
      </c>
      <c r="U895" s="121">
        <f>IFERROR(TableC[[#This Row],[State &amp; Local Funding]]/SUM(TableB[[#This Row],[K-12 Enrollment]:[Pre-K
Enrollment]]),"")</f>
        <v>14501.075902342855</v>
      </c>
      <c r="V895" s="121">
        <f>IFERROR(TableC[[#This Row],[Federal 
Funding]]/SUM(TableB[[#This Row],[K-12 Enrollment]:[Pre-K
Enrollment]]),"")</f>
        <v>814.98721590909088</v>
      </c>
      <c r="W895" s="65">
        <f>IFERROR(CentralCostperPupil*SUM(TableB[[#This Row],[K-12 Enrollment]:[Pre-K
Enrollment]]),"")</f>
        <v>4698495.6937739654</v>
      </c>
      <c r="X895" s="65">
        <f t="shared" si="44"/>
        <v>15481004.129023336</v>
      </c>
      <c r="Y895" s="131">
        <f>IFERROR(TableC[[#This Row],[Total School Allocation w/ Central District Costs]]/SUM(TableB[[#This Row],[K-12 Enrollment]:[Pre-K
Enrollment]]),"")</f>
        <v>21990.062683271783</v>
      </c>
    </row>
    <row r="896" spans="1:25" s="3" customFormat="1" ht="15" x14ac:dyDescent="0.3">
      <c r="A896" s="156" t="str">
        <f>IF(ISBLANK(TableB[[#This Row],[BEDS Code]]),"",TableB[[#This Row],[BEDS Code]])</f>
        <v>342600010098</v>
      </c>
      <c r="B896" s="134" t="str">
        <f>IF(ISBLANK(TableB[[#This Row],[School Name]]),"",TableB[[#This Row],[School Name]])</f>
        <v>P.S. 098 The Douglaston School</v>
      </c>
      <c r="C896" s="156" t="str">
        <f>IF(ISBLANK(TableB[[#This Row],[Local School Code]]),"",TableB[[#This Row],[Local School Code]])</f>
        <v>Q098</v>
      </c>
      <c r="D896" s="132">
        <v>2004663</v>
      </c>
      <c r="E896" s="132">
        <v>1005066</v>
      </c>
      <c r="F896" s="65">
        <f>IFERROR(SUM(TableC[[#This Row],[Classroom Teachers]:[All Other Salaries]])*'Part-A'!$C$92,0)</f>
        <v>1832488.5745702337</v>
      </c>
      <c r="G896" s="16">
        <v>0</v>
      </c>
      <c r="H896" s="16">
        <v>33346</v>
      </c>
      <c r="I896" s="133">
        <f t="shared" si="42"/>
        <v>4875563.5745702339</v>
      </c>
      <c r="J896" s="132">
        <v>3181417.8140577553</v>
      </c>
      <c r="K896" s="132">
        <v>209570.7084334344</v>
      </c>
      <c r="L896" s="132">
        <v>1187915.5995206523</v>
      </c>
      <c r="M896" s="132">
        <v>32241.647451297602</v>
      </c>
      <c r="N896" s="132">
        <v>262722.80510709435</v>
      </c>
      <c r="O896" s="132">
        <v>1695</v>
      </c>
      <c r="P896" s="132">
        <v>0</v>
      </c>
      <c r="Q896" s="133">
        <f t="shared" si="43"/>
        <v>4875563.5745702339</v>
      </c>
      <c r="R896" s="132">
        <v>4863739.5745702339</v>
      </c>
      <c r="S896" s="132">
        <v>11824</v>
      </c>
      <c r="T896" s="133">
        <f>SUM(TableC[[#This Row],[State &amp; Local Funding]:[Federal 
Funding]])</f>
        <v>4875563.5745702339</v>
      </c>
      <c r="U896" s="121">
        <f>IFERROR(TableC[[#This Row],[State &amp; Local Funding]]/SUM(TableB[[#This Row],[K-12 Enrollment]:[Pre-K
Enrollment]]),"")</f>
        <v>16656.642378665183</v>
      </c>
      <c r="V896" s="121">
        <f>IFERROR(TableC[[#This Row],[Federal 
Funding]]/SUM(TableB[[#This Row],[K-12 Enrollment]:[Pre-K
Enrollment]]),"")</f>
        <v>40.493150684931507</v>
      </c>
      <c r="W896" s="65">
        <f>IFERROR(CentralCostperPupil*SUM(TableB[[#This Row],[K-12 Enrollment]:[Pre-K
Enrollment]]),"")</f>
        <v>1948807.8729857923</v>
      </c>
      <c r="X896" s="65">
        <f t="shared" si="44"/>
        <v>6824371.4475560263</v>
      </c>
      <c r="Y896" s="131">
        <f>IFERROR(TableC[[#This Row],[Total School Allocation w/ Central District Costs]]/SUM(TableB[[#This Row],[K-12 Enrollment]:[Pre-K
Enrollment]]),"")</f>
        <v>23371.135094369954</v>
      </c>
    </row>
    <row r="897" spans="1:25" s="3" customFormat="1" ht="15" x14ac:dyDescent="0.3">
      <c r="A897" s="156" t="str">
        <f>IF(ISBLANK(TableB[[#This Row],[BEDS Code]]),"",TableB[[#This Row],[BEDS Code]])</f>
        <v>342800010099</v>
      </c>
      <c r="B897" s="134" t="str">
        <f>IF(ISBLANK(TableB[[#This Row],[School Name]]),"",TableB[[#This Row],[School Name]])</f>
        <v>P.S. 099 Kew Gardens</v>
      </c>
      <c r="C897" s="156" t="str">
        <f>IF(ISBLANK(TableB[[#This Row],[Local School Code]]),"",TableB[[#This Row],[Local School Code]])</f>
        <v>Q099</v>
      </c>
      <c r="D897" s="132">
        <v>4872979</v>
      </c>
      <c r="E897" s="132">
        <v>2878445</v>
      </c>
      <c r="F897" s="65">
        <f>IFERROR(SUM(TableC[[#This Row],[Classroom Teachers]:[All Other Salaries]])*'Part-A'!$C$92,0)</f>
        <v>4719493.3220397914</v>
      </c>
      <c r="G897" s="16">
        <v>0</v>
      </c>
      <c r="H897" s="16">
        <v>132102</v>
      </c>
      <c r="I897" s="133">
        <f t="shared" si="42"/>
        <v>12603019.32203979</v>
      </c>
      <c r="J897" s="132">
        <v>6592811.5433586529</v>
      </c>
      <c r="K897" s="132">
        <v>0</v>
      </c>
      <c r="L897" s="132">
        <v>5292418.6449122028</v>
      </c>
      <c r="M897" s="132">
        <v>0</v>
      </c>
      <c r="N897" s="132">
        <v>690272.80579050828</v>
      </c>
      <c r="O897" s="132">
        <v>4891</v>
      </c>
      <c r="P897" s="132">
        <v>22625.327978426361</v>
      </c>
      <c r="Q897" s="133">
        <f t="shared" si="43"/>
        <v>12603019.32203979</v>
      </c>
      <c r="R897" s="132">
        <v>11940547.32203979</v>
      </c>
      <c r="S897" s="132">
        <v>662472</v>
      </c>
      <c r="T897" s="133">
        <f>SUM(TableC[[#This Row],[State &amp; Local Funding]:[Federal 
Funding]])</f>
        <v>12603019.32203979</v>
      </c>
      <c r="U897" s="121">
        <f>IFERROR(TableC[[#This Row],[State &amp; Local Funding]]/SUM(TableB[[#This Row],[K-12 Enrollment]:[Pre-K
Enrollment]]),"")</f>
        <v>15249.741152030383</v>
      </c>
      <c r="V897" s="121">
        <f>IFERROR(TableC[[#This Row],[Federal 
Funding]]/SUM(TableB[[#This Row],[K-12 Enrollment]:[Pre-K
Enrollment]]),"")</f>
        <v>846.06896551724139</v>
      </c>
      <c r="W897" s="65">
        <f>IFERROR(CentralCostperPupil*SUM(TableB[[#This Row],[K-12 Enrollment]:[Pre-K
Enrollment]]),"")</f>
        <v>5225741.6594105326</v>
      </c>
      <c r="X897" s="65">
        <f t="shared" si="44"/>
        <v>17828760.981450323</v>
      </c>
      <c r="Y897" s="131">
        <f>IFERROR(TableC[[#This Row],[Total School Allocation w/ Central District Costs]]/SUM(TableB[[#This Row],[K-12 Enrollment]:[Pre-K
Enrollment]]),"")</f>
        <v>22769.809682567462</v>
      </c>
    </row>
    <row r="898" spans="1:25" s="3" customFormat="1" ht="15" x14ac:dyDescent="0.3">
      <c r="A898" s="156" t="str">
        <f>IF(ISBLANK(TableB[[#This Row],[BEDS Code]]),"",TableB[[#This Row],[BEDS Code]])</f>
        <v>342700010100</v>
      </c>
      <c r="B898" s="134" t="str">
        <f>IF(ISBLANK(TableB[[#This Row],[School Name]]),"",TableB[[#This Row],[School Name]])</f>
        <v>P.S. 100 Glen Morris</v>
      </c>
      <c r="C898" s="156" t="str">
        <f>IF(ISBLANK(TableB[[#This Row],[Local School Code]]),"",TableB[[#This Row],[Local School Code]])</f>
        <v>Q100</v>
      </c>
      <c r="D898" s="132">
        <v>6242558</v>
      </c>
      <c r="E898" s="132">
        <v>2651802</v>
      </c>
      <c r="F898" s="65">
        <f>IFERROR(SUM(TableC[[#This Row],[Classroom Teachers]:[All Other Salaries]])*'Part-A'!$C$92,0)</f>
        <v>5415375.6295382427</v>
      </c>
      <c r="G898" s="16">
        <v>0</v>
      </c>
      <c r="H898" s="16">
        <v>336594</v>
      </c>
      <c r="I898" s="133">
        <f t="shared" si="42"/>
        <v>14646329.629538242</v>
      </c>
      <c r="J898" s="132">
        <v>7935637.7663902259</v>
      </c>
      <c r="K898" s="132">
        <v>1276961.4680752712</v>
      </c>
      <c r="L898" s="132">
        <v>4687222.434709643</v>
      </c>
      <c r="M898" s="132">
        <v>17256.236055071233</v>
      </c>
      <c r="N898" s="132">
        <v>672910.04254346446</v>
      </c>
      <c r="O898" s="132">
        <v>5563</v>
      </c>
      <c r="P898" s="132">
        <v>50778.681764566085</v>
      </c>
      <c r="Q898" s="133">
        <f t="shared" si="43"/>
        <v>14646329.629538242</v>
      </c>
      <c r="R898" s="132">
        <v>13888841.629538242</v>
      </c>
      <c r="S898" s="132">
        <v>757488</v>
      </c>
      <c r="T898" s="133">
        <f>SUM(TableC[[#This Row],[State &amp; Local Funding]:[Federal 
Funding]])</f>
        <v>14646329.629538242</v>
      </c>
      <c r="U898" s="121">
        <f>IFERROR(TableC[[#This Row],[State &amp; Local Funding]]/SUM(TableB[[#This Row],[K-12 Enrollment]:[Pre-K
Enrollment]]),"")</f>
        <v>14437.465311370313</v>
      </c>
      <c r="V898" s="121">
        <f>IFERROR(TableC[[#This Row],[Federal 
Funding]]/SUM(TableB[[#This Row],[K-12 Enrollment]:[Pre-K
Enrollment]]),"")</f>
        <v>787.40956340956336</v>
      </c>
      <c r="W898" s="65">
        <f>IFERROR(CentralCostperPupil*SUM(TableB[[#This Row],[K-12 Enrollment]:[Pre-K
Enrollment]]),"")</f>
        <v>6420387.5815490829</v>
      </c>
      <c r="X898" s="65">
        <f t="shared" si="44"/>
        <v>21066717.211087324</v>
      </c>
      <c r="Y898" s="131">
        <f>IFERROR(TableC[[#This Row],[Total School Allocation w/ Central District Costs]]/SUM(TableB[[#This Row],[K-12 Enrollment]:[Pre-K
Enrollment]]),"")</f>
        <v>21898.874439799714</v>
      </c>
    </row>
    <row r="899" spans="1:25" s="3" customFormat="1" ht="15" x14ac:dyDescent="0.3">
      <c r="A899" s="156" t="str">
        <f>IF(ISBLANK(TableB[[#This Row],[BEDS Code]]),"",TableB[[#This Row],[BEDS Code]])</f>
        <v>342800010101</v>
      </c>
      <c r="B899" s="134" t="str">
        <f>IF(ISBLANK(TableB[[#This Row],[School Name]]),"",TableB[[#This Row],[School Name]])</f>
        <v>P.S. 101 School in the Gardens</v>
      </c>
      <c r="C899" s="156" t="str">
        <f>IF(ISBLANK(TableB[[#This Row],[Local School Code]]),"",TableB[[#This Row],[Local School Code]])</f>
        <v>Q101</v>
      </c>
      <c r="D899" s="132">
        <v>3702916</v>
      </c>
      <c r="E899" s="132">
        <v>1713489</v>
      </c>
      <c r="F899" s="65">
        <f>IFERROR(SUM(TableC[[#This Row],[Classroom Teachers]:[All Other Salaries]])*'Part-A'!$C$92,0)</f>
        <v>3297805.3099614908</v>
      </c>
      <c r="G899" s="16">
        <v>0</v>
      </c>
      <c r="H899" s="16">
        <v>80163</v>
      </c>
      <c r="I899" s="133">
        <f t="shared" si="42"/>
        <v>8794373.3099614903</v>
      </c>
      <c r="J899" s="132">
        <v>5407767.7205984881</v>
      </c>
      <c r="K899" s="132">
        <v>243682.19931161258</v>
      </c>
      <c r="L899" s="132">
        <v>2411725.4943580828</v>
      </c>
      <c r="M899" s="132">
        <v>60920.549827903153</v>
      </c>
      <c r="N899" s="132">
        <v>666315.34586540353</v>
      </c>
      <c r="O899" s="132">
        <v>3962</v>
      </c>
      <c r="P899" s="132">
        <v>0</v>
      </c>
      <c r="Q899" s="133">
        <f t="shared" si="43"/>
        <v>8794373.3099614903</v>
      </c>
      <c r="R899" s="132">
        <v>8724236.3099614903</v>
      </c>
      <c r="S899" s="132">
        <v>70137</v>
      </c>
      <c r="T899" s="133">
        <f>SUM(TableC[[#This Row],[State &amp; Local Funding]:[Federal 
Funding]])</f>
        <v>8794373.3099614903</v>
      </c>
      <c r="U899" s="121">
        <f>IFERROR(TableC[[#This Row],[State &amp; Local Funding]]/SUM(TableB[[#This Row],[K-12 Enrollment]:[Pre-K
Enrollment]]),"")</f>
        <v>12848.654359295273</v>
      </c>
      <c r="V899" s="121">
        <f>IFERROR(TableC[[#This Row],[Federal 
Funding]]/SUM(TableB[[#This Row],[K-12 Enrollment]:[Pre-K
Enrollment]]),"")</f>
        <v>103.29455081001473</v>
      </c>
      <c r="W899" s="65">
        <f>IFERROR(CentralCostperPupil*SUM(TableB[[#This Row],[K-12 Enrollment]:[Pre-K
Enrollment]]),"")</f>
        <v>4531645.7046484696</v>
      </c>
      <c r="X899" s="65">
        <f t="shared" si="44"/>
        <v>13326019.014609959</v>
      </c>
      <c r="Y899" s="131">
        <f>IFERROR(TableC[[#This Row],[Total School Allocation w/ Central District Costs]]/SUM(TableB[[#This Row],[K-12 Enrollment]:[Pre-K
Enrollment]]),"")</f>
        <v>19625.948475125122</v>
      </c>
    </row>
    <row r="900" spans="1:25" s="3" customFormat="1" ht="15" x14ac:dyDescent="0.3">
      <c r="A900" s="156" t="str">
        <f>IF(ISBLANK(TableB[[#This Row],[BEDS Code]]),"",TableB[[#This Row],[BEDS Code]])</f>
        <v>342400010102</v>
      </c>
      <c r="B900" s="134" t="str">
        <f>IF(ISBLANK(TableB[[#This Row],[School Name]]),"",TableB[[#This Row],[School Name]])</f>
        <v>P.S. 102 Bayview</v>
      </c>
      <c r="C900" s="156" t="str">
        <f>IF(ISBLANK(TableB[[#This Row],[Local School Code]]),"",TableB[[#This Row],[Local School Code]])</f>
        <v>Q102</v>
      </c>
      <c r="D900" s="132">
        <v>7906996</v>
      </c>
      <c r="E900" s="132">
        <v>3039613</v>
      </c>
      <c r="F900" s="65">
        <f>IFERROR(SUM(TableC[[#This Row],[Classroom Teachers]:[All Other Salaries]])*'Part-A'!$C$92,0)</f>
        <v>6664897.7109858375</v>
      </c>
      <c r="G900" s="16">
        <v>0</v>
      </c>
      <c r="H900" s="16">
        <v>227680</v>
      </c>
      <c r="I900" s="133">
        <f t="shared" si="42"/>
        <v>17839186.710985839</v>
      </c>
      <c r="J900" s="132">
        <v>11276479.007107092</v>
      </c>
      <c r="K900" s="132">
        <v>616299.84301814996</v>
      </c>
      <c r="L900" s="132">
        <v>5048533.7969230209</v>
      </c>
      <c r="M900" s="132">
        <v>42503.437449527577</v>
      </c>
      <c r="N900" s="132">
        <v>627665.82200664398</v>
      </c>
      <c r="O900" s="132">
        <v>8006</v>
      </c>
      <c r="P900" s="132">
        <v>219698.80448140443</v>
      </c>
      <c r="Q900" s="133">
        <f t="shared" si="43"/>
        <v>17839186.710985839</v>
      </c>
      <c r="R900" s="132">
        <v>17054562.710985839</v>
      </c>
      <c r="S900" s="132">
        <v>784624</v>
      </c>
      <c r="T900" s="133">
        <f>SUM(TableC[[#This Row],[State &amp; Local Funding]:[Federal 
Funding]])</f>
        <v>17839186.710985839</v>
      </c>
      <c r="U900" s="121">
        <f>IFERROR(TableC[[#This Row],[State &amp; Local Funding]]/SUM(TableB[[#This Row],[K-12 Enrollment]:[Pre-K
Enrollment]]),"")</f>
        <v>13078.652385725338</v>
      </c>
      <c r="V900" s="121">
        <f>IFERROR(TableC[[#This Row],[Federal 
Funding]]/SUM(TableB[[#This Row],[K-12 Enrollment]:[Pre-K
Enrollment]]),"")</f>
        <v>601.70552147239266</v>
      </c>
      <c r="W900" s="65">
        <f>IFERROR(CentralCostperPupil*SUM(TableB[[#This Row],[K-12 Enrollment]:[Pre-K
Enrollment]]),"")</f>
        <v>8702895.4327858668</v>
      </c>
      <c r="X900" s="65">
        <f t="shared" si="44"/>
        <v>26542082.143771708</v>
      </c>
      <c r="Y900" s="131">
        <f>IFERROR(TableC[[#This Row],[Total School Allocation w/ Central District Costs]]/SUM(TableB[[#This Row],[K-12 Enrollment]:[Pre-K
Enrollment]]),"")</f>
        <v>20354.357472217569</v>
      </c>
    </row>
    <row r="901" spans="1:25" s="3" customFormat="1" ht="15" x14ac:dyDescent="0.3">
      <c r="A901" s="156" t="str">
        <f>IF(ISBLANK(TableB[[#This Row],[BEDS Code]]),"",TableB[[#This Row],[BEDS Code]])</f>
        <v>342700010104</v>
      </c>
      <c r="B901" s="134" t="str">
        <f>IF(ISBLANK(TableB[[#This Row],[School Name]]),"",TableB[[#This Row],[School Name]])</f>
        <v>P.S. 104 The Bays Water</v>
      </c>
      <c r="C901" s="156" t="str">
        <f>IF(ISBLANK(TableB[[#This Row],[Local School Code]]),"",TableB[[#This Row],[Local School Code]])</f>
        <v>Q104</v>
      </c>
      <c r="D901" s="132">
        <v>4368260</v>
      </c>
      <c r="E901" s="132">
        <v>2977824</v>
      </c>
      <c r="F901" s="65">
        <f>IFERROR(SUM(TableC[[#This Row],[Classroom Teachers]:[All Other Salaries]])*'Part-A'!$C$92,0)</f>
        <v>4472700.033070486</v>
      </c>
      <c r="G901" s="16">
        <v>0</v>
      </c>
      <c r="H901" s="16">
        <v>274550</v>
      </c>
      <c r="I901" s="133">
        <f t="shared" si="42"/>
        <v>12093334.033070486</v>
      </c>
      <c r="J901" s="132">
        <v>5688093.90384332</v>
      </c>
      <c r="K901" s="132">
        <v>888498.13783033262</v>
      </c>
      <c r="L901" s="132">
        <v>4517746.0241623148</v>
      </c>
      <c r="M901" s="132">
        <v>82650.989565612341</v>
      </c>
      <c r="N901" s="132">
        <v>669177.49892475223</v>
      </c>
      <c r="O901" s="132">
        <v>3981</v>
      </c>
      <c r="P901" s="132">
        <v>243186.47874415395</v>
      </c>
      <c r="Q901" s="133">
        <f t="shared" si="43"/>
        <v>12093334.033070488</v>
      </c>
      <c r="R901" s="132">
        <v>11475942.033070488</v>
      </c>
      <c r="S901" s="132">
        <v>617392</v>
      </c>
      <c r="T901" s="133">
        <f>SUM(TableC[[#This Row],[State &amp; Local Funding]:[Federal 
Funding]])</f>
        <v>12093334.033070488</v>
      </c>
      <c r="U901" s="121">
        <f>IFERROR(TableC[[#This Row],[State &amp; Local Funding]]/SUM(TableB[[#This Row],[K-12 Enrollment]:[Pre-K
Enrollment]]),"")</f>
        <v>17026.620227107549</v>
      </c>
      <c r="V901" s="121">
        <f>IFERROR(TableC[[#This Row],[Federal 
Funding]]/SUM(TableB[[#This Row],[K-12 Enrollment]:[Pre-K
Enrollment]]),"")</f>
        <v>916.01186943620178</v>
      </c>
      <c r="W901" s="65">
        <f>IFERROR(CentralCostperPupil*SUM(TableB[[#This Row],[K-12 Enrollment]:[Pre-K
Enrollment]]),"")</f>
        <v>4498275.7068233704</v>
      </c>
      <c r="X901" s="65">
        <f t="shared" si="44"/>
        <v>16591609.739893857</v>
      </c>
      <c r="Y901" s="131">
        <f>IFERROR(TableC[[#This Row],[Total School Allocation w/ Central District Costs]]/SUM(TableB[[#This Row],[K-12 Enrollment]:[Pre-K
Enrollment]]),"")</f>
        <v>24616.631661563588</v>
      </c>
    </row>
    <row r="902" spans="1:25" s="3" customFormat="1" ht="15" x14ac:dyDescent="0.3">
      <c r="A902" s="156" t="str">
        <f>IF(ISBLANK(TableB[[#This Row],[BEDS Code]]),"",TableB[[#This Row],[BEDS Code]])</f>
        <v>342700010105</v>
      </c>
      <c r="B902" s="134" t="str">
        <f>IF(ISBLANK(TableB[[#This Row],[School Name]]),"",TableB[[#This Row],[School Name]])</f>
        <v>P.S. 105 The Bay School</v>
      </c>
      <c r="C902" s="156" t="str">
        <f>IF(ISBLANK(TableB[[#This Row],[Local School Code]]),"",TableB[[#This Row],[Local School Code]])</f>
        <v>Q105</v>
      </c>
      <c r="D902" s="132">
        <v>6330337</v>
      </c>
      <c r="E902" s="132">
        <v>2689493</v>
      </c>
      <c r="F902" s="65">
        <f>IFERROR(SUM(TableC[[#This Row],[Classroom Teachers]:[All Other Salaries]])*'Part-A'!$C$92,0)</f>
        <v>5491768.6674002316</v>
      </c>
      <c r="G902" s="16">
        <v>0</v>
      </c>
      <c r="H902" s="16">
        <v>162041</v>
      </c>
      <c r="I902" s="133">
        <f t="shared" si="42"/>
        <v>14673639.667400232</v>
      </c>
      <c r="J902" s="132">
        <v>7395890.9649977265</v>
      </c>
      <c r="K902" s="132">
        <v>445747.74177065399</v>
      </c>
      <c r="L902" s="132">
        <v>5941562.8555726651</v>
      </c>
      <c r="M902" s="132">
        <v>47758.686618284351</v>
      </c>
      <c r="N902" s="132">
        <v>697042.86766444822</v>
      </c>
      <c r="O902" s="132">
        <v>9706</v>
      </c>
      <c r="P902" s="132">
        <v>135930.55077645346</v>
      </c>
      <c r="Q902" s="133">
        <f t="shared" si="43"/>
        <v>14673639.667400233</v>
      </c>
      <c r="R902" s="132">
        <v>13928214.667400233</v>
      </c>
      <c r="S902" s="132">
        <v>745425</v>
      </c>
      <c r="T902" s="133">
        <f>SUM(TableC[[#This Row],[State &amp; Local Funding]:[Federal 
Funding]])</f>
        <v>14673639.667400233</v>
      </c>
      <c r="U902" s="121">
        <f>IFERROR(TableC[[#This Row],[State &amp; Local Funding]]/SUM(TableB[[#This Row],[K-12 Enrollment]:[Pre-K
Enrollment]]),"")</f>
        <v>17131.875359655885</v>
      </c>
      <c r="V902" s="121">
        <f>IFERROR(TableC[[#This Row],[Federal 
Funding]]/SUM(TableB[[#This Row],[K-12 Enrollment]:[Pre-K
Enrollment]]),"")</f>
        <v>916.88191881918817</v>
      </c>
      <c r="W902" s="65">
        <f>IFERROR(CentralCostperPupil*SUM(TableB[[#This Row],[K-12 Enrollment]:[Pre-K
Enrollment]]),"")</f>
        <v>5425961.6463611275</v>
      </c>
      <c r="X902" s="65">
        <f t="shared" si="44"/>
        <v>20099601.313761361</v>
      </c>
      <c r="Y902" s="131">
        <f>IFERROR(TableC[[#This Row],[Total School Allocation w/ Central District Costs]]/SUM(TableB[[#This Row],[K-12 Enrollment]:[Pre-K
Enrollment]]),"")</f>
        <v>24722.75684349491</v>
      </c>
    </row>
    <row r="903" spans="1:25" s="3" customFormat="1" ht="15" x14ac:dyDescent="0.3">
      <c r="A903" s="156" t="str">
        <f>IF(ISBLANK(TableB[[#This Row],[BEDS Code]]),"",TableB[[#This Row],[BEDS Code]])</f>
        <v>342700010106</v>
      </c>
      <c r="B903" s="134" t="str">
        <f>IF(ISBLANK(TableB[[#This Row],[School Name]]),"",TableB[[#This Row],[School Name]])</f>
        <v>Lighthouse Elementary School</v>
      </c>
      <c r="C903" s="156" t="str">
        <f>IF(ISBLANK(TableB[[#This Row],[Local School Code]]),"",TableB[[#This Row],[Local School Code]])</f>
        <v>Q106</v>
      </c>
      <c r="D903" s="132">
        <v>1578676</v>
      </c>
      <c r="E903" s="132">
        <v>1103452</v>
      </c>
      <c r="F903" s="65">
        <f>IFERROR(SUM(TableC[[#This Row],[Classroom Teachers]:[All Other Salaries]])*'Part-A'!$C$92,0)</f>
        <v>1633027.065072939</v>
      </c>
      <c r="G903" s="16">
        <v>0</v>
      </c>
      <c r="H903" s="16">
        <v>58811</v>
      </c>
      <c r="I903" s="133">
        <f t="shared" si="42"/>
        <v>4373966.0650729388</v>
      </c>
      <c r="J903" s="132">
        <v>1887529.9331581667</v>
      </c>
      <c r="K903" s="132">
        <v>183898.10181273127</v>
      </c>
      <c r="L903" s="132">
        <v>1796130.2572227828</v>
      </c>
      <c r="M903" s="132">
        <v>28292.015663497117</v>
      </c>
      <c r="N903" s="132">
        <v>436067.27909611305</v>
      </c>
      <c r="O903" s="132">
        <v>1227</v>
      </c>
      <c r="P903" s="132">
        <v>40821.478119648164</v>
      </c>
      <c r="Q903" s="133">
        <f t="shared" si="43"/>
        <v>4373966.0650729397</v>
      </c>
      <c r="R903" s="132">
        <v>4112693.0650729397</v>
      </c>
      <c r="S903" s="132">
        <v>261273</v>
      </c>
      <c r="T903" s="133">
        <f>SUM(TableC[[#This Row],[State &amp; Local Funding]:[Federal 
Funding]])</f>
        <v>4373966.0650729397</v>
      </c>
      <c r="U903" s="121">
        <f>IFERROR(TableC[[#This Row],[State &amp; Local Funding]]/SUM(TableB[[#This Row],[K-12 Enrollment]:[Pre-K
Enrollment]]),"")</f>
        <v>19964.529442101648</v>
      </c>
      <c r="V903" s="121">
        <f>IFERROR(TableC[[#This Row],[Federal 
Funding]]/SUM(TableB[[#This Row],[K-12 Enrollment]:[Pre-K
Enrollment]]),"")</f>
        <v>1268.3155339805826</v>
      </c>
      <c r="W903" s="65">
        <f>IFERROR(CentralCostperPupil*SUM(TableB[[#This Row],[K-12 Enrollment]:[Pre-K
Enrollment]]),"")</f>
        <v>1374843.9103940865</v>
      </c>
      <c r="X903" s="65">
        <f t="shared" si="44"/>
        <v>5748809.9754670262</v>
      </c>
      <c r="Y903" s="131">
        <f>IFERROR(TableC[[#This Row],[Total School Allocation w/ Central District Costs]]/SUM(TableB[[#This Row],[K-12 Enrollment]:[Pre-K
Enrollment]]),"")</f>
        <v>27906.844541102069</v>
      </c>
    </row>
    <row r="904" spans="1:25" s="3" customFormat="1" ht="15" x14ac:dyDescent="0.3">
      <c r="A904" s="156" t="str">
        <f>IF(ISBLANK(TableB[[#This Row],[BEDS Code]]),"",TableB[[#This Row],[BEDS Code]])</f>
        <v>342500010107</v>
      </c>
      <c r="B904" s="134" t="str">
        <f>IF(ISBLANK(TableB[[#This Row],[School Name]]),"",TableB[[#This Row],[School Name]])</f>
        <v>P.S. 107 Thomas A Dooley</v>
      </c>
      <c r="C904" s="156" t="str">
        <f>IF(ISBLANK(TableB[[#This Row],[Local School Code]]),"",TableB[[#This Row],[Local School Code]])</f>
        <v>Q107</v>
      </c>
      <c r="D904" s="132">
        <v>6389710</v>
      </c>
      <c r="E904" s="132">
        <v>4497909</v>
      </c>
      <c r="F904" s="65">
        <f>IFERROR(SUM(TableC[[#This Row],[Classroom Teachers]:[All Other Salaries]])*'Part-A'!$C$92,0)</f>
        <v>6628981.3540600482</v>
      </c>
      <c r="G904" s="16">
        <v>0</v>
      </c>
      <c r="H904" s="16">
        <v>187865</v>
      </c>
      <c r="I904" s="133">
        <f t="shared" si="42"/>
        <v>17704465.354060046</v>
      </c>
      <c r="J904" s="132">
        <v>8816968.4086939618</v>
      </c>
      <c r="K904" s="132">
        <v>961518.39378924388</v>
      </c>
      <c r="L904" s="132">
        <v>7127712.271732036</v>
      </c>
      <c r="M904" s="132">
        <v>31525.193238991604</v>
      </c>
      <c r="N904" s="132">
        <v>635708.48819196376</v>
      </c>
      <c r="O904" s="132">
        <v>5595</v>
      </c>
      <c r="P904" s="132">
        <v>125437.59841384969</v>
      </c>
      <c r="Q904" s="133">
        <f t="shared" si="43"/>
        <v>17704465.354060046</v>
      </c>
      <c r="R904" s="132">
        <v>16795665.354060046</v>
      </c>
      <c r="S904" s="132">
        <v>908800</v>
      </c>
      <c r="T904" s="133">
        <f>SUM(TableC[[#This Row],[State &amp; Local Funding]:[Federal 
Funding]])</f>
        <v>17704465.354060046</v>
      </c>
      <c r="U904" s="121">
        <f>IFERROR(TableC[[#This Row],[State &amp; Local Funding]]/SUM(TableB[[#This Row],[K-12 Enrollment]:[Pre-K
Enrollment]]),"")</f>
        <v>17315.11892171139</v>
      </c>
      <c r="V904" s="121">
        <f>IFERROR(TableC[[#This Row],[Federal 
Funding]]/SUM(TableB[[#This Row],[K-12 Enrollment]:[Pre-K
Enrollment]]),"")</f>
        <v>936.90721649484533</v>
      </c>
      <c r="W904" s="65">
        <f>IFERROR(CentralCostperPupil*SUM(TableB[[#This Row],[K-12 Enrollment]:[Pre-K
Enrollment]]),"")</f>
        <v>6473779.5780692417</v>
      </c>
      <c r="X904" s="65">
        <f t="shared" si="44"/>
        <v>24178244.932129286</v>
      </c>
      <c r="Y904" s="131">
        <f>IFERROR(TableC[[#This Row],[Total School Allocation w/ Central District Costs]]/SUM(TableB[[#This Row],[K-12 Enrollment]:[Pre-K
Enrollment]]),"")</f>
        <v>24926.025703226067</v>
      </c>
    </row>
    <row r="905" spans="1:25" s="3" customFormat="1" ht="15" x14ac:dyDescent="0.3">
      <c r="A905" s="156" t="str">
        <f>IF(ISBLANK(TableB[[#This Row],[BEDS Code]]),"",TableB[[#This Row],[BEDS Code]])</f>
        <v>342700010108</v>
      </c>
      <c r="B905" s="134" t="str">
        <f>IF(ISBLANK(TableB[[#This Row],[School Name]]),"",TableB[[#This Row],[School Name]])</f>
        <v>P.S. 108 Captain Vincent G. Fowler</v>
      </c>
      <c r="C905" s="156" t="str">
        <f>IF(ISBLANK(TableB[[#This Row],[Local School Code]]),"",TableB[[#This Row],[Local School Code]])</f>
        <v>Q108</v>
      </c>
      <c r="D905" s="132">
        <v>7872964</v>
      </c>
      <c r="E905" s="132">
        <v>3262488</v>
      </c>
      <c r="F905" s="65">
        <f>IFERROR(SUM(TableC[[#This Row],[Classroom Teachers]:[All Other Salaries]])*'Part-A'!$C$92,0)</f>
        <v>6779875.7172739673</v>
      </c>
      <c r="G905" s="16">
        <v>0</v>
      </c>
      <c r="H905" s="16">
        <v>549634</v>
      </c>
      <c r="I905" s="133">
        <f t="shared" si="42"/>
        <v>18464961.717273965</v>
      </c>
      <c r="J905" s="132">
        <v>12713668.459709384</v>
      </c>
      <c r="K905" s="132">
        <v>420653.01608555194</v>
      </c>
      <c r="L905" s="132">
        <v>3975268.8542557862</v>
      </c>
      <c r="M905" s="132">
        <v>45069.966009166274</v>
      </c>
      <c r="N905" s="132">
        <v>1071106.4836047215</v>
      </c>
      <c r="O905" s="132">
        <v>8934</v>
      </c>
      <c r="P905" s="132">
        <v>230260.93760935499</v>
      </c>
      <c r="Q905" s="133">
        <f t="shared" si="43"/>
        <v>18464961.717273965</v>
      </c>
      <c r="R905" s="132">
        <v>17494012.717273965</v>
      </c>
      <c r="S905" s="132">
        <v>970949</v>
      </c>
      <c r="T905" s="133">
        <f>SUM(TableC[[#This Row],[State &amp; Local Funding]:[Federal 
Funding]])</f>
        <v>18464961.717273965</v>
      </c>
      <c r="U905" s="121">
        <f>IFERROR(TableC[[#This Row],[State &amp; Local Funding]]/SUM(TableB[[#This Row],[K-12 Enrollment]:[Pre-K
Enrollment]]),"")</f>
        <v>12276.500152472958</v>
      </c>
      <c r="V905" s="121">
        <f>IFERROR(TableC[[#This Row],[Federal 
Funding]]/SUM(TableB[[#This Row],[K-12 Enrollment]:[Pre-K
Enrollment]]),"")</f>
        <v>681.36771929824556</v>
      </c>
      <c r="W905" s="65">
        <f>IFERROR(CentralCostperPupil*SUM(TableB[[#This Row],[K-12 Enrollment]:[Pre-K
Enrollment]]),"")</f>
        <v>9510449.3801532686</v>
      </c>
      <c r="X905" s="65">
        <f t="shared" si="44"/>
        <v>27975411.097427234</v>
      </c>
      <c r="Y905" s="131">
        <f>IFERROR(TableC[[#This Row],[Total School Allocation w/ Central District Costs]]/SUM(TableB[[#This Row],[K-12 Enrollment]:[Pre-K
Enrollment]]),"")</f>
        <v>19631.867436791043</v>
      </c>
    </row>
    <row r="906" spans="1:25" s="3" customFormat="1" ht="15" x14ac:dyDescent="0.3">
      <c r="A906" s="156" t="str">
        <f>IF(ISBLANK(TableB[[#This Row],[BEDS Code]]),"",TableB[[#This Row],[BEDS Code]])</f>
        <v>342900010109</v>
      </c>
      <c r="B906" s="134" t="str">
        <f>IF(ISBLANK(TableB[[#This Row],[School Name]]),"",TableB[[#This Row],[School Name]])</f>
        <v>Jean Nuzzi Intermediate School</v>
      </c>
      <c r="C906" s="156" t="str">
        <f>IF(ISBLANK(TableB[[#This Row],[Local School Code]]),"",TableB[[#This Row],[Local School Code]])</f>
        <v>Q109</v>
      </c>
      <c r="D906" s="132">
        <v>6537973</v>
      </c>
      <c r="E906" s="132">
        <v>2313382</v>
      </c>
      <c r="F906" s="65">
        <f>IFERROR(SUM(TableC[[#This Row],[Classroom Teachers]:[All Other Salaries]])*'Part-A'!$C$92,0)</f>
        <v>5389191.8199163815</v>
      </c>
      <c r="G906" s="16">
        <v>0</v>
      </c>
      <c r="H906" s="16">
        <v>208120</v>
      </c>
      <c r="I906" s="133">
        <f t="shared" si="42"/>
        <v>14448666.819916382</v>
      </c>
      <c r="J906" s="132">
        <v>9994191.507984573</v>
      </c>
      <c r="K906" s="132">
        <v>0</v>
      </c>
      <c r="L906" s="132">
        <v>3150715.6847403166</v>
      </c>
      <c r="M906" s="132">
        <v>0</v>
      </c>
      <c r="N906" s="132">
        <v>1082325.029575963</v>
      </c>
      <c r="O906" s="132">
        <v>6897</v>
      </c>
      <c r="P906" s="132">
        <v>214537.59761553002</v>
      </c>
      <c r="Q906" s="133">
        <f t="shared" si="43"/>
        <v>14448666.819916382</v>
      </c>
      <c r="R906" s="132">
        <v>13854342.819916382</v>
      </c>
      <c r="S906" s="132">
        <v>594324</v>
      </c>
      <c r="T906" s="133">
        <f>SUM(TableC[[#This Row],[State &amp; Local Funding]:[Federal 
Funding]])</f>
        <v>14448666.819916382</v>
      </c>
      <c r="U906" s="121">
        <f>IFERROR(TableC[[#This Row],[State &amp; Local Funding]]/SUM(TableB[[#This Row],[K-12 Enrollment]:[Pre-K
Enrollment]]),"")</f>
        <v>11953.703899841572</v>
      </c>
      <c r="V906" s="121">
        <f>IFERROR(TableC[[#This Row],[Federal 
Funding]]/SUM(TableB[[#This Row],[K-12 Enrollment]:[Pre-K
Enrollment]]),"")</f>
        <v>512.7903364969801</v>
      </c>
      <c r="W906" s="65">
        <f>IFERROR(CentralCostperPupil*SUM(TableB[[#This Row],[K-12 Enrollment]:[Pre-K
Enrollment]]),"")</f>
        <v>7735165.4958579913</v>
      </c>
      <c r="X906" s="65">
        <f t="shared" si="44"/>
        <v>22183832.315774374</v>
      </c>
      <c r="Y906" s="131">
        <f>IFERROR(TableC[[#This Row],[Total School Allocation w/ Central District Costs]]/SUM(TableB[[#This Row],[K-12 Enrollment]:[Pre-K
Enrollment]]),"")</f>
        <v>19140.493801358389</v>
      </c>
    </row>
    <row r="907" spans="1:25" s="3" customFormat="1" ht="15" x14ac:dyDescent="0.3">
      <c r="A907" s="156" t="str">
        <f>IF(ISBLANK(TableB[[#This Row],[BEDS Code]]),"",TableB[[#This Row],[BEDS Code]])</f>
        <v>342400010110</v>
      </c>
      <c r="B907" s="134" t="str">
        <f>IF(ISBLANK(TableB[[#This Row],[School Name]]),"",TableB[[#This Row],[School Name]])</f>
        <v>P.S. 110</v>
      </c>
      <c r="C907" s="156" t="str">
        <f>IF(ISBLANK(TableB[[#This Row],[Local School Code]]),"",TableB[[#This Row],[Local School Code]])</f>
        <v>Q110</v>
      </c>
      <c r="D907" s="132">
        <v>5268975</v>
      </c>
      <c r="E907" s="132">
        <v>2611481</v>
      </c>
      <c r="F907" s="65">
        <f>IFERROR(SUM(TableC[[#This Row],[Classroom Teachers]:[All Other Salaries]])*'Part-A'!$C$92,0)</f>
        <v>4798055.1014405107</v>
      </c>
      <c r="G907" s="16">
        <v>0</v>
      </c>
      <c r="H907" s="16">
        <v>192866</v>
      </c>
      <c r="I907" s="133">
        <f t="shared" ref="I907:I970" si="45">SUM(D907:H907)</f>
        <v>12871377.101440512</v>
      </c>
      <c r="J907" s="132">
        <v>8469809.9213540424</v>
      </c>
      <c r="K907" s="132">
        <v>0</v>
      </c>
      <c r="L907" s="132">
        <v>3528994.5008017221</v>
      </c>
      <c r="M907" s="132">
        <v>0</v>
      </c>
      <c r="N907" s="132">
        <v>625369.98591013439</v>
      </c>
      <c r="O907" s="132">
        <v>4922</v>
      </c>
      <c r="P907" s="132">
        <v>242280.69337461301</v>
      </c>
      <c r="Q907" s="133">
        <f t="shared" ref="Q907:Q970" si="46">SUM(J907:P907)</f>
        <v>12871377.101440512</v>
      </c>
      <c r="R907" s="132">
        <v>12226097.101440512</v>
      </c>
      <c r="S907" s="132">
        <v>645280</v>
      </c>
      <c r="T907" s="133">
        <f>SUM(TableC[[#This Row],[State &amp; Local Funding]:[Federal 
Funding]])</f>
        <v>12871377.101440512</v>
      </c>
      <c r="U907" s="121">
        <f>IFERROR(TableC[[#This Row],[State &amp; Local Funding]]/SUM(TableB[[#This Row],[K-12 Enrollment]:[Pre-K
Enrollment]]),"")</f>
        <v>13584.552334933902</v>
      </c>
      <c r="V907" s="121">
        <f>IFERROR(TableC[[#This Row],[Federal 
Funding]]/SUM(TableB[[#This Row],[K-12 Enrollment]:[Pre-K
Enrollment]]),"")</f>
        <v>716.97777777777776</v>
      </c>
      <c r="W907" s="65">
        <f>IFERROR(CentralCostperPupil*SUM(TableB[[#This Row],[K-12 Enrollment]:[Pre-K
Enrollment]]),"")</f>
        <v>6006599.6085178535</v>
      </c>
      <c r="X907" s="65">
        <f t="shared" ref="X907:X970" si="47">SUM(Q907,W907)</f>
        <v>18877976.709958367</v>
      </c>
      <c r="Y907" s="131">
        <f>IFERROR(TableC[[#This Row],[Total School Allocation w/ Central District Costs]]/SUM(TableB[[#This Row],[K-12 Enrollment]:[Pre-K
Enrollment]]),"")</f>
        <v>20975.52967773152</v>
      </c>
    </row>
    <row r="908" spans="1:25" s="3" customFormat="1" ht="15" x14ac:dyDescent="0.3">
      <c r="A908" s="156" t="str">
        <f>IF(ISBLANK(TableB[[#This Row],[BEDS Code]]),"",TableB[[#This Row],[BEDS Code]])</f>
        <v>343000010111</v>
      </c>
      <c r="B908" s="134" t="str">
        <f>IF(ISBLANK(TableB[[#This Row],[School Name]]),"",TableB[[#This Row],[School Name]])</f>
        <v>P.S. 111 Jacob Blackwell</v>
      </c>
      <c r="C908" s="156" t="str">
        <f>IF(ISBLANK(TableB[[#This Row],[Local School Code]]),"",TableB[[#This Row],[Local School Code]])</f>
        <v>Q111</v>
      </c>
      <c r="D908" s="132">
        <v>3202103</v>
      </c>
      <c r="E908" s="132">
        <v>1967837</v>
      </c>
      <c r="F908" s="65">
        <f>IFERROR(SUM(TableC[[#This Row],[Classroom Teachers]:[All Other Salaries]])*'Part-A'!$C$92,0)</f>
        <v>3147743.8603986055</v>
      </c>
      <c r="G908" s="16">
        <v>0</v>
      </c>
      <c r="H908" s="16">
        <v>135741</v>
      </c>
      <c r="I908" s="133">
        <f t="shared" si="45"/>
        <v>8453424.8603986055</v>
      </c>
      <c r="J908" s="132">
        <v>4791126.282409071</v>
      </c>
      <c r="K908" s="132">
        <v>442640.85345771362</v>
      </c>
      <c r="L908" s="132">
        <v>2658644.276977153</v>
      </c>
      <c r="M908" s="132">
        <v>14754.69511525712</v>
      </c>
      <c r="N908" s="132">
        <v>455384.80117795657</v>
      </c>
      <c r="O908" s="132">
        <v>1819</v>
      </c>
      <c r="P908" s="132">
        <v>89054.95126145448</v>
      </c>
      <c r="Q908" s="133">
        <f t="shared" si="46"/>
        <v>8453424.8603986055</v>
      </c>
      <c r="R908" s="132">
        <v>8076510.8603986055</v>
      </c>
      <c r="S908" s="132">
        <v>376914</v>
      </c>
      <c r="T908" s="133">
        <f>SUM(TableC[[#This Row],[State &amp; Local Funding]:[Federal 
Funding]])</f>
        <v>8453424.8603986055</v>
      </c>
      <c r="U908" s="121">
        <f>IFERROR(TableC[[#This Row],[State &amp; Local Funding]]/SUM(TableB[[#This Row],[K-12 Enrollment]:[Pre-K
Enrollment]]),"")</f>
        <v>22879.634165435142</v>
      </c>
      <c r="V908" s="121">
        <f>IFERROR(TableC[[#This Row],[Federal 
Funding]]/SUM(TableB[[#This Row],[K-12 Enrollment]:[Pre-K
Enrollment]]),"")</f>
        <v>1067.7450424929179</v>
      </c>
      <c r="W908" s="65">
        <f>IFERROR(CentralCostperPupil*SUM(TableB[[#This Row],[K-12 Enrollment]:[Pre-K
Enrollment]]),"")</f>
        <v>2355921.8464520024</v>
      </c>
      <c r="X908" s="65">
        <f t="shared" si="47"/>
        <v>10809346.706850607</v>
      </c>
      <c r="Y908" s="131">
        <f>IFERROR(TableC[[#This Row],[Total School Allocation w/ Central District Costs]]/SUM(TableB[[#This Row],[K-12 Enrollment]:[Pre-K
Enrollment]]),"")</f>
        <v>30621.378772947894</v>
      </c>
    </row>
    <row r="909" spans="1:25" s="3" customFormat="1" ht="15" x14ac:dyDescent="0.3">
      <c r="A909" s="156" t="str">
        <f>IF(ISBLANK(TableB[[#This Row],[BEDS Code]]),"",TableB[[#This Row],[BEDS Code]])</f>
        <v>343000010112</v>
      </c>
      <c r="B909" s="134" t="str">
        <f>IF(ISBLANK(TableB[[#This Row],[School Name]]),"",TableB[[#This Row],[School Name]])</f>
        <v>P.S. 112 Dutch Kills</v>
      </c>
      <c r="C909" s="156" t="str">
        <f>IF(ISBLANK(TableB[[#This Row],[Local School Code]]),"",TableB[[#This Row],[Local School Code]])</f>
        <v>Q112</v>
      </c>
      <c r="D909" s="132">
        <v>2990880</v>
      </c>
      <c r="E909" s="132">
        <v>1764127</v>
      </c>
      <c r="F909" s="65">
        <f>IFERROR(SUM(TableC[[#This Row],[Classroom Teachers]:[All Other Salaries]])*'Part-A'!$C$92,0)</f>
        <v>2895109.8253369271</v>
      </c>
      <c r="G909" s="16">
        <v>0</v>
      </c>
      <c r="H909" s="16">
        <v>84755</v>
      </c>
      <c r="I909" s="133">
        <f t="shared" si="45"/>
        <v>7734871.8253369275</v>
      </c>
      <c r="J909" s="132">
        <v>4123181.5588726127</v>
      </c>
      <c r="K909" s="132">
        <v>968136.90721495927</v>
      </c>
      <c r="L909" s="132">
        <v>1882150.0347322728</v>
      </c>
      <c r="M909" s="132">
        <v>15615.111406692891</v>
      </c>
      <c r="N909" s="132">
        <v>637590.84855140059</v>
      </c>
      <c r="O909" s="132">
        <v>2679</v>
      </c>
      <c r="P909" s="132">
        <v>105518.36455898965</v>
      </c>
      <c r="Q909" s="133">
        <f t="shared" si="46"/>
        <v>7734871.8253369294</v>
      </c>
      <c r="R909" s="132">
        <v>7363195.8253369294</v>
      </c>
      <c r="S909" s="132">
        <v>371676</v>
      </c>
      <c r="T909" s="133">
        <f>SUM(TableC[[#This Row],[State &amp; Local Funding]:[Federal 
Funding]])</f>
        <v>7734871.8253369294</v>
      </c>
      <c r="U909" s="121">
        <f>IFERROR(TableC[[#This Row],[State &amp; Local Funding]]/SUM(TableB[[#This Row],[K-12 Enrollment]:[Pre-K
Enrollment]]),"")</f>
        <v>15666.374096461552</v>
      </c>
      <c r="V909" s="121">
        <f>IFERROR(TableC[[#This Row],[Federal 
Funding]]/SUM(TableB[[#This Row],[K-12 Enrollment]:[Pre-K
Enrollment]]),"")</f>
        <v>790.8</v>
      </c>
      <c r="W909" s="65">
        <f>IFERROR(CentralCostperPupil*SUM(TableB[[#This Row],[K-12 Enrollment]:[Pre-K
Enrollment]]),"")</f>
        <v>3136779.7955593234</v>
      </c>
      <c r="X909" s="65">
        <f t="shared" si="47"/>
        <v>10871651.620896254</v>
      </c>
      <c r="Y909" s="131">
        <f>IFERROR(TableC[[#This Row],[Total School Allocation w/ Central District Costs]]/SUM(TableB[[#This Row],[K-12 Enrollment]:[Pre-K
Enrollment]]),"")</f>
        <v>23131.173661481393</v>
      </c>
    </row>
    <row r="910" spans="1:25" s="3" customFormat="1" ht="15" x14ac:dyDescent="0.3">
      <c r="A910" s="156" t="str">
        <f>IF(ISBLANK(TableB[[#This Row],[BEDS Code]]),"",TableB[[#This Row],[BEDS Code]])</f>
        <v>342400010113</v>
      </c>
      <c r="B910" s="134" t="str">
        <f>IF(ISBLANK(TableB[[#This Row],[School Name]]),"",TableB[[#This Row],[School Name]])</f>
        <v>P.S./I.S. 113 Anthony J. Pranzo</v>
      </c>
      <c r="C910" s="156" t="str">
        <f>IF(ISBLANK(TableB[[#This Row],[Local School Code]]),"",TableB[[#This Row],[Local School Code]])</f>
        <v>Q113</v>
      </c>
      <c r="D910" s="132">
        <v>4865034</v>
      </c>
      <c r="E910" s="132">
        <v>2420420</v>
      </c>
      <c r="F910" s="65">
        <f>IFERROR(SUM(TableC[[#This Row],[Classroom Teachers]:[All Other Salaries]])*'Part-A'!$C$92,0)</f>
        <v>4435785.1539314697</v>
      </c>
      <c r="G910" s="16">
        <v>0</v>
      </c>
      <c r="H910" s="16">
        <v>99692</v>
      </c>
      <c r="I910" s="133">
        <f t="shared" si="45"/>
        <v>11820931.153931469</v>
      </c>
      <c r="J910" s="132">
        <v>7003756.3886902817</v>
      </c>
      <c r="K910" s="132">
        <v>558848.40364112856</v>
      </c>
      <c r="L910" s="132">
        <v>3343565.9168471224</v>
      </c>
      <c r="M910" s="132">
        <v>0</v>
      </c>
      <c r="N910" s="132">
        <v>895784.72681079025</v>
      </c>
      <c r="O910" s="132">
        <v>5582</v>
      </c>
      <c r="P910" s="132">
        <v>13393.717942146019</v>
      </c>
      <c r="Q910" s="133">
        <f t="shared" si="46"/>
        <v>11820931.153931471</v>
      </c>
      <c r="R910" s="132">
        <v>11628215.153931471</v>
      </c>
      <c r="S910" s="132">
        <v>192716</v>
      </c>
      <c r="T910" s="133">
        <f>SUM(TableC[[#This Row],[State &amp; Local Funding]:[Federal 
Funding]])</f>
        <v>11820931.153931471</v>
      </c>
      <c r="U910" s="121">
        <f>IFERROR(TableC[[#This Row],[State &amp; Local Funding]]/SUM(TableB[[#This Row],[K-12 Enrollment]:[Pre-K
Enrollment]]),"")</f>
        <v>12891.591079746642</v>
      </c>
      <c r="V910" s="121">
        <f>IFERROR(TableC[[#This Row],[Federal 
Funding]]/SUM(TableB[[#This Row],[K-12 Enrollment]:[Pre-K
Enrollment]]),"")</f>
        <v>213.65410199556541</v>
      </c>
      <c r="W910" s="65">
        <f>IFERROR(CentralCostperPupil*SUM(TableB[[#This Row],[K-12 Enrollment]:[Pre-K
Enrollment]]),"")</f>
        <v>6019947.607647893</v>
      </c>
      <c r="X910" s="65">
        <f t="shared" si="47"/>
        <v>17840878.761579365</v>
      </c>
      <c r="Y910" s="131">
        <f>IFERROR(TableC[[#This Row],[Total School Allocation w/ Central District Costs]]/SUM(TableB[[#This Row],[K-12 Enrollment]:[Pre-K
Enrollment]]),"")</f>
        <v>19779.244746762044</v>
      </c>
    </row>
    <row r="911" spans="1:25" s="3" customFormat="1" ht="15" x14ac:dyDescent="0.3">
      <c r="A911" s="156" t="str">
        <f>IF(ISBLANK(TableB[[#This Row],[BEDS Code]]),"",TableB[[#This Row],[BEDS Code]])</f>
        <v>342700010114</v>
      </c>
      <c r="B911" s="134" t="str">
        <f>IF(ISBLANK(TableB[[#This Row],[School Name]]),"",TableB[[#This Row],[School Name]])</f>
        <v>P.S./M.S. 114 Belle Harbor</v>
      </c>
      <c r="C911" s="156" t="str">
        <f>IF(ISBLANK(TableB[[#This Row],[Local School Code]]),"",TableB[[#This Row],[Local School Code]])</f>
        <v>Q114</v>
      </c>
      <c r="D911" s="132">
        <v>4506504</v>
      </c>
      <c r="E911" s="132">
        <v>1933704</v>
      </c>
      <c r="F911" s="65">
        <f>IFERROR(SUM(TableC[[#This Row],[Classroom Teachers]:[All Other Salaries]])*'Part-A'!$C$92,0)</f>
        <v>3921152.8937840639</v>
      </c>
      <c r="G911" s="16">
        <v>0</v>
      </c>
      <c r="H911" s="16">
        <v>32803</v>
      </c>
      <c r="I911" s="133">
        <f t="shared" si="45"/>
        <v>10394163.893784065</v>
      </c>
      <c r="J911" s="132">
        <v>5643589.4897697894</v>
      </c>
      <c r="K911" s="132">
        <v>407725.11871736054</v>
      </c>
      <c r="L911" s="132">
        <v>3812078.725699293</v>
      </c>
      <c r="M911" s="132">
        <v>97854.028492166515</v>
      </c>
      <c r="N911" s="132">
        <v>428954.53110545513</v>
      </c>
      <c r="O911" s="132">
        <v>3962</v>
      </c>
      <c r="P911" s="132">
        <v>0</v>
      </c>
      <c r="Q911" s="133">
        <f t="shared" si="46"/>
        <v>10394163.893784063</v>
      </c>
      <c r="R911" s="132">
        <v>10207710.893784063</v>
      </c>
      <c r="S911" s="132">
        <v>186453</v>
      </c>
      <c r="T911" s="133">
        <f>SUM(TableC[[#This Row],[State &amp; Local Funding]:[Federal 
Funding]])</f>
        <v>10394163.893784063</v>
      </c>
      <c r="U911" s="121">
        <f>IFERROR(TableC[[#This Row],[State &amp; Local Funding]]/SUM(TableB[[#This Row],[K-12 Enrollment]:[Pre-K
Enrollment]]),"")</f>
        <v>15466.228626945551</v>
      </c>
      <c r="V911" s="121">
        <f>IFERROR(TableC[[#This Row],[Federal 
Funding]]/SUM(TableB[[#This Row],[K-12 Enrollment]:[Pre-K
Enrollment]]),"")</f>
        <v>282.50454545454545</v>
      </c>
      <c r="W911" s="65">
        <f>IFERROR(CentralCostperPupil*SUM(TableB[[#This Row],[K-12 Enrollment]:[Pre-K
Enrollment]]),"")</f>
        <v>4404839.7129130922</v>
      </c>
      <c r="X911" s="65">
        <f t="shared" si="47"/>
        <v>14799003.606697155</v>
      </c>
      <c r="Y911" s="131">
        <f>IFERROR(TableC[[#This Row],[Total School Allocation w/ Central District Costs]]/SUM(TableB[[#This Row],[K-12 Enrollment]:[Pre-K
Enrollment]]),"")</f>
        <v>22422.73273741993</v>
      </c>
    </row>
    <row r="912" spans="1:25" s="3" customFormat="1" ht="15" x14ac:dyDescent="0.3">
      <c r="A912" s="156" t="str">
        <f>IF(ISBLANK(TableB[[#This Row],[BEDS Code]]),"",TableB[[#This Row],[BEDS Code]])</f>
        <v>342600010115</v>
      </c>
      <c r="B912" s="134" t="str">
        <f>IF(ISBLANK(TableB[[#This Row],[School Name]]),"",TableB[[#This Row],[School Name]])</f>
        <v>The James J. Ambrose School</v>
      </c>
      <c r="C912" s="156" t="str">
        <f>IF(ISBLANK(TableB[[#This Row],[Local School Code]]),"",TableB[[#This Row],[Local School Code]])</f>
        <v>Q115</v>
      </c>
      <c r="D912" s="132">
        <v>4012340</v>
      </c>
      <c r="E912" s="132">
        <v>1658203</v>
      </c>
      <c r="F912" s="65">
        <f>IFERROR(SUM(TableC[[#This Row],[Classroom Teachers]:[All Other Salaries]])*'Part-A'!$C$92,0)</f>
        <v>3452538.5040012631</v>
      </c>
      <c r="G912" s="16">
        <v>0</v>
      </c>
      <c r="H912" s="16">
        <v>58651</v>
      </c>
      <c r="I912" s="133">
        <f t="shared" si="45"/>
        <v>9181732.5040012635</v>
      </c>
      <c r="J912" s="132">
        <v>5372293.6863194713</v>
      </c>
      <c r="K912" s="132">
        <v>718434.34821765556</v>
      </c>
      <c r="L912" s="132">
        <v>2603462.6713053677</v>
      </c>
      <c r="M912" s="132">
        <v>15618.138004731642</v>
      </c>
      <c r="N912" s="132">
        <v>384419.81562719156</v>
      </c>
      <c r="O912" s="132">
        <v>4355</v>
      </c>
      <c r="P912" s="132">
        <v>83148.844526845714</v>
      </c>
      <c r="Q912" s="133">
        <f t="shared" si="46"/>
        <v>9181732.5040012635</v>
      </c>
      <c r="R912" s="132">
        <v>9029415.5040012635</v>
      </c>
      <c r="S912" s="132">
        <v>152317</v>
      </c>
      <c r="T912" s="133">
        <f>SUM(TableC[[#This Row],[State &amp; Local Funding]:[Federal 
Funding]])</f>
        <v>9181732.5040012635</v>
      </c>
      <c r="U912" s="121">
        <f>IFERROR(TableC[[#This Row],[State &amp; Local Funding]]/SUM(TableB[[#This Row],[K-12 Enrollment]:[Pre-K
Enrollment]]),"")</f>
        <v>12403.04327472701</v>
      </c>
      <c r="V912" s="121">
        <f>IFERROR(TableC[[#This Row],[Federal 
Funding]]/SUM(TableB[[#This Row],[K-12 Enrollment]:[Pre-K
Enrollment]]),"")</f>
        <v>209.22664835164835</v>
      </c>
      <c r="W912" s="65">
        <f>IFERROR(CentralCostperPupil*SUM(TableB[[#This Row],[K-12 Enrollment]:[Pre-K
Enrollment]]),"")</f>
        <v>4858671.6833344409</v>
      </c>
      <c r="X912" s="65">
        <f t="shared" si="47"/>
        <v>14040404.187335704</v>
      </c>
      <c r="Y912" s="131">
        <f>IFERROR(TableC[[#This Row],[Total School Allocation w/ Central District Costs]]/SUM(TableB[[#This Row],[K-12 Enrollment]:[Pre-K
Enrollment]]),"")</f>
        <v>19286.269488098493</v>
      </c>
    </row>
    <row r="913" spans="1:25" s="3" customFormat="1" ht="15" x14ac:dyDescent="0.3">
      <c r="A913" s="156" t="str">
        <f>IF(ISBLANK(TableB[[#This Row],[BEDS Code]]),"",TableB[[#This Row],[BEDS Code]])</f>
        <v>342900010116</v>
      </c>
      <c r="B913" s="134" t="str">
        <f>IF(ISBLANK(TableB[[#This Row],[School Name]]),"",TableB[[#This Row],[School Name]])</f>
        <v>P.S./I.S. 116 William C. Hughley</v>
      </c>
      <c r="C913" s="156" t="str">
        <f>IF(ISBLANK(TableB[[#This Row],[Local School Code]]),"",TableB[[#This Row],[Local School Code]])</f>
        <v>Q116</v>
      </c>
      <c r="D913" s="132">
        <v>5370422</v>
      </c>
      <c r="E913" s="132">
        <v>2256284</v>
      </c>
      <c r="F913" s="65">
        <f>IFERROR(SUM(TableC[[#This Row],[Classroom Teachers]:[All Other Salaries]])*'Part-A'!$C$92,0)</f>
        <v>4643558.1431438681</v>
      </c>
      <c r="G913" s="16">
        <v>0</v>
      </c>
      <c r="H913" s="16">
        <v>118409</v>
      </c>
      <c r="I913" s="133">
        <f t="shared" si="45"/>
        <v>12388673.143143868</v>
      </c>
      <c r="J913" s="132">
        <v>6135704.1683820896</v>
      </c>
      <c r="K913" s="132">
        <v>776151.39521843952</v>
      </c>
      <c r="L913" s="132">
        <v>4683148.4710677806</v>
      </c>
      <c r="M913" s="132">
        <v>0</v>
      </c>
      <c r="N913" s="132">
        <v>652123.63583925704</v>
      </c>
      <c r="O913" s="132">
        <v>4648</v>
      </c>
      <c r="P913" s="132">
        <v>136897.47263630087</v>
      </c>
      <c r="Q913" s="133">
        <f t="shared" si="46"/>
        <v>12388673.143143868</v>
      </c>
      <c r="R913" s="132">
        <v>11881907.143143868</v>
      </c>
      <c r="S913" s="132">
        <v>506766</v>
      </c>
      <c r="T913" s="133">
        <f>SUM(TableC[[#This Row],[State &amp; Local Funding]:[Federal 
Funding]])</f>
        <v>12388673.143143868</v>
      </c>
      <c r="U913" s="121">
        <f>IFERROR(TableC[[#This Row],[State &amp; Local Funding]]/SUM(TableB[[#This Row],[K-12 Enrollment]:[Pre-K
Enrollment]]),"")</f>
        <v>14760.133097073129</v>
      </c>
      <c r="V913" s="121">
        <f>IFERROR(TableC[[#This Row],[Federal 
Funding]]/SUM(TableB[[#This Row],[K-12 Enrollment]:[Pre-K
Enrollment]]),"")</f>
        <v>629.52298136645959</v>
      </c>
      <c r="W913" s="65">
        <f>IFERROR(CentralCostperPupil*SUM(TableB[[#This Row],[K-12 Enrollment]:[Pre-K
Enrollment]]),"")</f>
        <v>5372569.6498409687</v>
      </c>
      <c r="X913" s="65">
        <f t="shared" si="47"/>
        <v>17761242.792984836</v>
      </c>
      <c r="Y913" s="131">
        <f>IFERROR(TableC[[#This Row],[Total School Allocation w/ Central District Costs]]/SUM(TableB[[#This Row],[K-12 Enrollment]:[Pre-K
Enrollment]]),"")</f>
        <v>22063.655643459424</v>
      </c>
    </row>
    <row r="914" spans="1:25" s="3" customFormat="1" ht="15" x14ac:dyDescent="0.3">
      <c r="A914" s="156" t="str">
        <f>IF(ISBLANK(TableB[[#This Row],[BEDS Code]]),"",TableB[[#This Row],[BEDS Code]])</f>
        <v>342800010117</v>
      </c>
      <c r="B914" s="134" t="str">
        <f>IF(ISBLANK(TableB[[#This Row],[School Name]]),"",TableB[[#This Row],[School Name]])</f>
        <v>P.S. 117 J. Keld / Briarwood School</v>
      </c>
      <c r="C914" s="156" t="str">
        <f>IF(ISBLANK(TableB[[#This Row],[Local School Code]]),"",TableB[[#This Row],[Local School Code]])</f>
        <v>Q117</v>
      </c>
      <c r="D914" s="132">
        <v>5796892</v>
      </c>
      <c r="E914" s="132">
        <v>2782920</v>
      </c>
      <c r="F914" s="65">
        <f>IFERROR(SUM(TableC[[#This Row],[Classroom Teachers]:[All Other Salaries]])*'Part-A'!$C$92,0)</f>
        <v>5223861.5044612279</v>
      </c>
      <c r="G914" s="16">
        <v>0</v>
      </c>
      <c r="H914" s="16">
        <v>140330</v>
      </c>
      <c r="I914" s="133">
        <f t="shared" si="45"/>
        <v>13944003.504461229</v>
      </c>
      <c r="J914" s="132">
        <v>7444766.1076885331</v>
      </c>
      <c r="K914" s="132">
        <v>955890.26329203858</v>
      </c>
      <c r="L914" s="132">
        <v>4549889.9710197272</v>
      </c>
      <c r="M914" s="132">
        <v>47794.513164601922</v>
      </c>
      <c r="N914" s="132">
        <v>868905.58619103848</v>
      </c>
      <c r="O914" s="132">
        <v>5887</v>
      </c>
      <c r="P914" s="132">
        <v>70870.06310528914</v>
      </c>
      <c r="Q914" s="133">
        <f t="shared" si="46"/>
        <v>13944003.504461227</v>
      </c>
      <c r="R914" s="132">
        <v>13334821.504461227</v>
      </c>
      <c r="S914" s="132">
        <v>609182</v>
      </c>
      <c r="T914" s="133">
        <f>SUM(TableC[[#This Row],[State &amp; Local Funding]:[Federal 
Funding]])</f>
        <v>13944003.504461227</v>
      </c>
      <c r="U914" s="121">
        <f>IFERROR(TableC[[#This Row],[State &amp; Local Funding]]/SUM(TableB[[#This Row],[K-12 Enrollment]:[Pre-K
Enrollment]]),"")</f>
        <v>13890.439067147112</v>
      </c>
      <c r="V914" s="121">
        <f>IFERROR(TableC[[#This Row],[Federal 
Funding]]/SUM(TableB[[#This Row],[K-12 Enrollment]:[Pre-K
Enrollment]]),"")</f>
        <v>634.5645833333333</v>
      </c>
      <c r="W914" s="65">
        <f>IFERROR(CentralCostperPupil*SUM(TableB[[#This Row],[K-12 Enrollment]:[Pre-K
Enrollment]]),"")</f>
        <v>6407039.5824190434</v>
      </c>
      <c r="X914" s="65">
        <f t="shared" si="47"/>
        <v>20351043.08688027</v>
      </c>
      <c r="Y914" s="131">
        <f>IFERROR(TableC[[#This Row],[Total School Allocation w/ Central District Costs]]/SUM(TableB[[#This Row],[K-12 Enrollment]:[Pre-K
Enrollment]]),"")</f>
        <v>21199.003215500281</v>
      </c>
    </row>
    <row r="915" spans="1:25" s="3" customFormat="1" ht="15" x14ac:dyDescent="0.3">
      <c r="A915" s="156" t="str">
        <f>IF(ISBLANK(TableB[[#This Row],[BEDS Code]]),"",TableB[[#This Row],[BEDS Code]])</f>
        <v>342900010118</v>
      </c>
      <c r="B915" s="134" t="str">
        <f>IF(ISBLANK(TableB[[#This Row],[School Name]]),"",TableB[[#This Row],[School Name]])</f>
        <v>P.S. 118 Lorraine Hansberry</v>
      </c>
      <c r="C915" s="156" t="str">
        <f>IF(ISBLANK(TableB[[#This Row],[Local School Code]]),"",TableB[[#This Row],[Local School Code]])</f>
        <v>Q118</v>
      </c>
      <c r="D915" s="132">
        <v>3239027</v>
      </c>
      <c r="E915" s="132">
        <v>1305231</v>
      </c>
      <c r="F915" s="65">
        <f>IFERROR(SUM(TableC[[#This Row],[Classroom Teachers]:[All Other Salaries]])*'Part-A'!$C$92,0)</f>
        <v>2766794.2412421121</v>
      </c>
      <c r="G915" s="16">
        <v>0</v>
      </c>
      <c r="H915" s="16">
        <v>56077</v>
      </c>
      <c r="I915" s="133">
        <f t="shared" si="45"/>
        <v>7367129.2412421126</v>
      </c>
      <c r="J915" s="132">
        <v>3660473.0394039517</v>
      </c>
      <c r="K915" s="132">
        <v>491292.62890161696</v>
      </c>
      <c r="L915" s="132">
        <v>2620763.7858122489</v>
      </c>
      <c r="M915" s="132">
        <v>16376.420963387232</v>
      </c>
      <c r="N915" s="132">
        <v>462668.08779946953</v>
      </c>
      <c r="O915" s="132">
        <v>2567</v>
      </c>
      <c r="P915" s="132">
        <v>112988.27836143818</v>
      </c>
      <c r="Q915" s="133">
        <f t="shared" si="46"/>
        <v>7367129.2412421126</v>
      </c>
      <c r="R915" s="132">
        <v>7012093.2412421126</v>
      </c>
      <c r="S915" s="132">
        <v>355036</v>
      </c>
      <c r="T915" s="133">
        <f>SUM(TableC[[#This Row],[State &amp; Local Funding]:[Federal 
Funding]])</f>
        <v>7367129.2412421126</v>
      </c>
      <c r="U915" s="121">
        <f>IFERROR(TableC[[#This Row],[State &amp; Local Funding]]/SUM(TableB[[#This Row],[K-12 Enrollment]:[Pre-K
Enrollment]]),"")</f>
        <v>17356.666438718101</v>
      </c>
      <c r="V915" s="121">
        <f>IFERROR(TableC[[#This Row],[Federal 
Funding]]/SUM(TableB[[#This Row],[K-12 Enrollment]:[Pre-K
Enrollment]]),"")</f>
        <v>878.80198019801981</v>
      </c>
      <c r="W915" s="65">
        <f>IFERROR(CentralCostperPupil*SUM(TableB[[#This Row],[K-12 Enrollment]:[Pre-K
Enrollment]]),"")</f>
        <v>2696295.8242680142</v>
      </c>
      <c r="X915" s="65">
        <f t="shared" si="47"/>
        <v>10063425.065510128</v>
      </c>
      <c r="Y915" s="131">
        <f>IFERROR(TableC[[#This Row],[Total School Allocation w/ Central District Costs]]/SUM(TableB[[#This Row],[K-12 Enrollment]:[Pre-K
Enrollment]]),"")</f>
        <v>24909.46798393596</v>
      </c>
    </row>
    <row r="916" spans="1:25" s="3" customFormat="1" ht="15" x14ac:dyDescent="0.3">
      <c r="A916" s="156" t="str">
        <f>IF(ISBLANK(TableB[[#This Row],[BEDS Code]]),"",TableB[[#This Row],[BEDS Code]])</f>
        <v>342400010119</v>
      </c>
      <c r="B916" s="134" t="str">
        <f>IF(ISBLANK(TableB[[#This Row],[School Name]]),"",TableB[[#This Row],[School Name]])</f>
        <v>I.S. 119 The Glendale</v>
      </c>
      <c r="C916" s="156" t="str">
        <f>IF(ISBLANK(TableB[[#This Row],[Local School Code]]),"",TableB[[#This Row],[Local School Code]])</f>
        <v>Q119</v>
      </c>
      <c r="D916" s="132">
        <v>6547476</v>
      </c>
      <c r="E916" s="132">
        <v>2105885</v>
      </c>
      <c r="F916" s="65">
        <f>IFERROR(SUM(TableC[[#This Row],[Classroom Teachers]:[All Other Salaries]])*'Part-A'!$C$92,0)</f>
        <v>5268642.181449444</v>
      </c>
      <c r="G916" s="16">
        <v>0</v>
      </c>
      <c r="H916" s="16">
        <v>361246</v>
      </c>
      <c r="I916" s="133">
        <f t="shared" si="45"/>
        <v>14283249.181449443</v>
      </c>
      <c r="J916" s="132">
        <v>10850660.278455911</v>
      </c>
      <c r="K916" s="132">
        <v>0</v>
      </c>
      <c r="L916" s="132">
        <v>2642454.2548672766</v>
      </c>
      <c r="M916" s="132">
        <v>0</v>
      </c>
      <c r="N916" s="132">
        <v>679091.26348445239</v>
      </c>
      <c r="O916" s="132">
        <v>7956</v>
      </c>
      <c r="P916" s="132">
        <v>103087.38464180255</v>
      </c>
      <c r="Q916" s="133">
        <f t="shared" si="46"/>
        <v>14283249.181449441</v>
      </c>
      <c r="R916" s="132">
        <v>13585760.181449441</v>
      </c>
      <c r="S916" s="132">
        <v>697489</v>
      </c>
      <c r="T916" s="133">
        <f>SUM(TableC[[#This Row],[State &amp; Local Funding]:[Federal 
Funding]])</f>
        <v>14283249.181449441</v>
      </c>
      <c r="U916" s="121">
        <f>IFERROR(TableC[[#This Row],[State &amp; Local Funding]]/SUM(TableB[[#This Row],[K-12 Enrollment]:[Pre-K
Enrollment]]),"")</f>
        <v>10458.629854849454</v>
      </c>
      <c r="V916" s="121">
        <f>IFERROR(TableC[[#This Row],[Federal 
Funding]]/SUM(TableB[[#This Row],[K-12 Enrollment]:[Pre-K
Enrollment]]),"")</f>
        <v>536.94303310238649</v>
      </c>
      <c r="W916" s="65">
        <f>IFERROR(CentralCostperPupil*SUM(TableB[[#This Row],[K-12 Enrollment]:[Pre-K
Enrollment]]),"")</f>
        <v>8669525.4349607676</v>
      </c>
      <c r="X916" s="65">
        <f t="shared" si="47"/>
        <v>22952774.616410211</v>
      </c>
      <c r="Y916" s="131">
        <f>IFERROR(TableC[[#This Row],[Total School Allocation w/ Central District Costs]]/SUM(TableB[[#This Row],[K-12 Enrollment]:[Pre-K
Enrollment]]),"")</f>
        <v>17669.572452971679</v>
      </c>
    </row>
    <row r="917" spans="1:25" s="3" customFormat="1" ht="15" x14ac:dyDescent="0.3">
      <c r="A917" s="156" t="str">
        <f>IF(ISBLANK(TableB[[#This Row],[BEDS Code]]),"",TableB[[#This Row],[BEDS Code]])</f>
        <v>342500010120</v>
      </c>
      <c r="B917" s="134" t="str">
        <f>IF(ISBLANK(TableB[[#This Row],[School Name]]),"",TableB[[#This Row],[School Name]])</f>
        <v>P.S. 120 Queens</v>
      </c>
      <c r="C917" s="156" t="str">
        <f>IF(ISBLANK(TableB[[#This Row],[Local School Code]]),"",TableB[[#This Row],[Local School Code]])</f>
        <v>Q120</v>
      </c>
      <c r="D917" s="132">
        <v>6062707</v>
      </c>
      <c r="E917" s="132">
        <v>2191750</v>
      </c>
      <c r="F917" s="65">
        <f>IFERROR(SUM(TableC[[#This Row],[Classroom Teachers]:[All Other Salaries]])*'Part-A'!$C$92,0)</f>
        <v>5025767.4833120489</v>
      </c>
      <c r="G917" s="16">
        <v>0</v>
      </c>
      <c r="H917" s="16">
        <v>222644</v>
      </c>
      <c r="I917" s="133">
        <f t="shared" si="45"/>
        <v>13502868.483312048</v>
      </c>
      <c r="J917" s="132">
        <v>8794205.2053092532</v>
      </c>
      <c r="K917" s="132">
        <v>703702.51918758475</v>
      </c>
      <c r="L917" s="132">
        <v>2877947.6422731658</v>
      </c>
      <c r="M917" s="132">
        <v>31275.667519448209</v>
      </c>
      <c r="N917" s="132">
        <v>858684.53032479784</v>
      </c>
      <c r="O917" s="132">
        <v>6105</v>
      </c>
      <c r="P917" s="132">
        <v>230947.918697799</v>
      </c>
      <c r="Q917" s="133">
        <f t="shared" si="46"/>
        <v>13502868.483312048</v>
      </c>
      <c r="R917" s="132">
        <v>12789158.483312048</v>
      </c>
      <c r="S917" s="132">
        <v>713710</v>
      </c>
      <c r="T917" s="133">
        <f>SUM(TableC[[#This Row],[State &amp; Local Funding]:[Federal 
Funding]])</f>
        <v>13502868.483312048</v>
      </c>
      <c r="U917" s="121">
        <f>IFERROR(TableC[[#This Row],[State &amp; Local Funding]]/SUM(TableB[[#This Row],[K-12 Enrollment]:[Pre-K
Enrollment]]),"")</f>
        <v>13349.852279031365</v>
      </c>
      <c r="V917" s="121">
        <f>IFERROR(TableC[[#This Row],[Federal 
Funding]]/SUM(TableB[[#This Row],[K-12 Enrollment]:[Pre-K
Enrollment]]),"")</f>
        <v>745</v>
      </c>
      <c r="W917" s="65">
        <f>IFERROR(CentralCostperPupil*SUM(TableB[[#This Row],[K-12 Enrollment]:[Pre-K
Enrollment]]),"")</f>
        <v>6393691.5832890039</v>
      </c>
      <c r="X917" s="65">
        <f t="shared" si="47"/>
        <v>19896560.066601053</v>
      </c>
      <c r="Y917" s="131">
        <f>IFERROR(TableC[[#This Row],[Total School Allocation w/ Central District Costs]]/SUM(TableB[[#This Row],[K-12 Enrollment]:[Pre-K
Enrollment]]),"")</f>
        <v>20768.851844051202</v>
      </c>
    </row>
    <row r="918" spans="1:25" s="3" customFormat="1" ht="15" x14ac:dyDescent="0.3">
      <c r="A918" s="156" t="str">
        <f>IF(ISBLANK(TableB[[#This Row],[BEDS Code]]),"",TableB[[#This Row],[BEDS Code]])</f>
        <v>342800010121</v>
      </c>
      <c r="B918" s="134" t="str">
        <f>IF(ISBLANK(TableB[[#This Row],[School Name]]),"",TableB[[#This Row],[School Name]])</f>
        <v>P.S. 121 Queens</v>
      </c>
      <c r="C918" s="156" t="str">
        <f>IF(ISBLANK(TableB[[#This Row],[Local School Code]]),"",TableB[[#This Row],[Local School Code]])</f>
        <v>Q121</v>
      </c>
      <c r="D918" s="132">
        <v>4802307</v>
      </c>
      <c r="E918" s="132">
        <v>2014293</v>
      </c>
      <c r="F918" s="65">
        <f>IFERROR(SUM(TableC[[#This Row],[Classroom Teachers]:[All Other Salaries]])*'Part-A'!$C$92,0)</f>
        <v>4150321.0479798866</v>
      </c>
      <c r="G918" s="16">
        <v>0</v>
      </c>
      <c r="H918" s="16">
        <v>232415</v>
      </c>
      <c r="I918" s="133">
        <f t="shared" si="45"/>
        <v>11199336.047979888</v>
      </c>
      <c r="J918" s="132">
        <v>7375184.3440414201</v>
      </c>
      <c r="K918" s="132">
        <v>428989.79218053946</v>
      </c>
      <c r="L918" s="132">
        <v>2618263.2428003177</v>
      </c>
      <c r="M918" s="132">
        <v>29585.50290900272</v>
      </c>
      <c r="N918" s="132">
        <v>667890.41491829976</v>
      </c>
      <c r="O918" s="132">
        <v>5557</v>
      </c>
      <c r="P918" s="132">
        <v>73865.751130307268</v>
      </c>
      <c r="Q918" s="133">
        <f t="shared" si="46"/>
        <v>11199336.047979888</v>
      </c>
      <c r="R918" s="132">
        <v>10596806.047979888</v>
      </c>
      <c r="S918" s="132">
        <v>602530</v>
      </c>
      <c r="T918" s="133">
        <f>SUM(TableC[[#This Row],[State &amp; Local Funding]:[Federal 
Funding]])</f>
        <v>11199336.047979888</v>
      </c>
      <c r="U918" s="121">
        <f>IFERROR(TableC[[#This Row],[State &amp; Local Funding]]/SUM(TableB[[#This Row],[K-12 Enrollment]:[Pre-K
Enrollment]]),"")</f>
        <v>12307.556385574782</v>
      </c>
      <c r="V918" s="121">
        <f>IFERROR(TableC[[#This Row],[Federal 
Funding]]/SUM(TableB[[#This Row],[K-12 Enrollment]:[Pre-K
Enrollment]]),"")</f>
        <v>699.80255516840884</v>
      </c>
      <c r="W918" s="65">
        <f>IFERROR(CentralCostperPupil*SUM(TableB[[#This Row],[K-12 Enrollment]:[Pre-K
Enrollment]]),"")</f>
        <v>5746313.6254820796</v>
      </c>
      <c r="X918" s="65">
        <f t="shared" si="47"/>
        <v>16945649.673461966</v>
      </c>
      <c r="Y918" s="131">
        <f>IFERROR(TableC[[#This Row],[Total School Allocation w/ Central District Costs]]/SUM(TableB[[#This Row],[K-12 Enrollment]:[Pre-K
Enrollment]]),"")</f>
        <v>19681.358505763026</v>
      </c>
    </row>
    <row r="919" spans="1:25" s="3" customFormat="1" ht="15" x14ac:dyDescent="0.3">
      <c r="A919" s="156" t="str">
        <f>IF(ISBLANK(TableB[[#This Row],[BEDS Code]]),"",TableB[[#This Row],[BEDS Code]])</f>
        <v>343000010122</v>
      </c>
      <c r="B919" s="134" t="str">
        <f>IF(ISBLANK(TableB[[#This Row],[School Name]]),"",TableB[[#This Row],[School Name]])</f>
        <v>P.S. 122 Mamie Fay</v>
      </c>
      <c r="C919" s="156" t="str">
        <f>IF(ISBLANK(TableB[[#This Row],[Local School Code]]),"",TableB[[#This Row],[Local School Code]])</f>
        <v>Q122</v>
      </c>
      <c r="D919" s="132">
        <v>6801443</v>
      </c>
      <c r="E919" s="132">
        <v>2736570</v>
      </c>
      <c r="F919" s="65">
        <f>IFERROR(SUM(TableC[[#This Row],[Classroom Teachers]:[All Other Salaries]])*'Part-A'!$C$92,0)</f>
        <v>5807266.9820446819</v>
      </c>
      <c r="G919" s="16">
        <v>0</v>
      </c>
      <c r="H919" s="16">
        <v>99522</v>
      </c>
      <c r="I919" s="133">
        <f t="shared" si="45"/>
        <v>15444801.982044682</v>
      </c>
      <c r="J919" s="132">
        <v>10897399.420768529</v>
      </c>
      <c r="K919" s="132">
        <v>476955.98683138238</v>
      </c>
      <c r="L919" s="132">
        <v>3103660.0657597389</v>
      </c>
      <c r="M919" s="132">
        <v>15898.532894379412</v>
      </c>
      <c r="N919" s="132">
        <v>667246.87291507353</v>
      </c>
      <c r="O919" s="132">
        <v>8255</v>
      </c>
      <c r="P919" s="132">
        <v>275386.10287557862</v>
      </c>
      <c r="Q919" s="133">
        <f t="shared" si="46"/>
        <v>15444801.982044682</v>
      </c>
      <c r="R919" s="132">
        <v>15260210.982044682</v>
      </c>
      <c r="S919" s="132">
        <v>184591</v>
      </c>
      <c r="T919" s="133">
        <f>SUM(TableC[[#This Row],[State &amp; Local Funding]:[Federal 
Funding]])</f>
        <v>15444801.982044682</v>
      </c>
      <c r="U919" s="121">
        <f>IFERROR(TableC[[#This Row],[State &amp; Local Funding]]/SUM(TableB[[#This Row],[K-12 Enrollment]:[Pre-K
Enrollment]]),"")</f>
        <v>11187.837963375867</v>
      </c>
      <c r="V919" s="121">
        <f>IFERROR(TableC[[#This Row],[Federal 
Funding]]/SUM(TableB[[#This Row],[K-12 Enrollment]:[Pre-K
Enrollment]]),"")</f>
        <v>135.33064516129033</v>
      </c>
      <c r="W919" s="65">
        <f>IFERROR(CentralCostperPupil*SUM(TableB[[#This Row],[K-12 Enrollment]:[Pre-K
Enrollment]]),"")</f>
        <v>9103335.4066870585</v>
      </c>
      <c r="X919" s="65">
        <f t="shared" si="47"/>
        <v>24548137.38873174</v>
      </c>
      <c r="Y919" s="131">
        <f>IFERROR(TableC[[#This Row],[Total School Allocation w/ Central District Costs]]/SUM(TableB[[#This Row],[K-12 Enrollment]:[Pre-K
Enrollment]]),"")</f>
        <v>17997.168173556995</v>
      </c>
    </row>
    <row r="920" spans="1:25" s="3" customFormat="1" ht="15" x14ac:dyDescent="0.3">
      <c r="A920" s="156" t="str">
        <f>IF(ISBLANK(TableB[[#This Row],[BEDS Code]]),"",TableB[[#This Row],[BEDS Code]])</f>
        <v>342700010123</v>
      </c>
      <c r="B920" s="134" t="str">
        <f>IF(ISBLANK(TableB[[#This Row],[School Name]]),"",TableB[[#This Row],[School Name]])</f>
        <v>P.S. 123</v>
      </c>
      <c r="C920" s="156" t="str">
        <f>IF(ISBLANK(TableB[[#This Row],[Local School Code]]),"",TableB[[#This Row],[Local School Code]])</f>
        <v>Q123</v>
      </c>
      <c r="D920" s="132">
        <v>4500874</v>
      </c>
      <c r="E920" s="132">
        <v>2092443</v>
      </c>
      <c r="F920" s="65">
        <f>IFERROR(SUM(TableC[[#This Row],[Classroom Teachers]:[All Other Salaries]])*'Part-A'!$C$92,0)</f>
        <v>4014374.0752139776</v>
      </c>
      <c r="G920" s="16">
        <v>0</v>
      </c>
      <c r="H920" s="16">
        <v>59734</v>
      </c>
      <c r="I920" s="133">
        <f t="shared" si="45"/>
        <v>10667425.075213978</v>
      </c>
      <c r="J920" s="132">
        <v>5333073.9576719888</v>
      </c>
      <c r="K920" s="132">
        <v>728625.31507214974</v>
      </c>
      <c r="L920" s="132">
        <v>3863211.1015492026</v>
      </c>
      <c r="M920" s="132">
        <v>15839.680762438036</v>
      </c>
      <c r="N920" s="132">
        <v>686232.97086525557</v>
      </c>
      <c r="O920" s="132">
        <v>3950</v>
      </c>
      <c r="P920" s="132">
        <v>36492.049292943666</v>
      </c>
      <c r="Q920" s="133">
        <f t="shared" si="46"/>
        <v>10667425.07521398</v>
      </c>
      <c r="R920" s="132">
        <v>10075486.07521398</v>
      </c>
      <c r="S920" s="132">
        <v>591939</v>
      </c>
      <c r="T920" s="133">
        <f>SUM(TableC[[#This Row],[State &amp; Local Funding]:[Federal 
Funding]])</f>
        <v>10667425.07521398</v>
      </c>
      <c r="U920" s="121">
        <f>IFERROR(TableC[[#This Row],[State &amp; Local Funding]]/SUM(TableB[[#This Row],[K-12 Enrollment]:[Pre-K
Enrollment]]),"")</f>
        <v>14860.598930994071</v>
      </c>
      <c r="V920" s="121">
        <f>IFERROR(TableC[[#This Row],[Federal 
Funding]]/SUM(TableB[[#This Row],[K-12 Enrollment]:[Pre-K
Enrollment]]),"")</f>
        <v>873.06637168141594</v>
      </c>
      <c r="W920" s="65">
        <f>IFERROR(CentralCostperPupil*SUM(TableB[[#This Row],[K-12 Enrollment]:[Pre-K
Enrollment]]),"")</f>
        <v>4524971.7050834494</v>
      </c>
      <c r="X920" s="65">
        <f t="shared" si="47"/>
        <v>15192396.780297428</v>
      </c>
      <c r="Y920" s="131">
        <f>IFERROR(TableC[[#This Row],[Total School Allocation w/ Central District Costs]]/SUM(TableB[[#This Row],[K-12 Enrollment]:[Pre-K
Enrollment]]),"")</f>
        <v>22407.664867695323</v>
      </c>
    </row>
    <row r="921" spans="1:25" s="3" customFormat="1" ht="15" x14ac:dyDescent="0.3">
      <c r="A921" s="156" t="str">
        <f>IF(ISBLANK(TableB[[#This Row],[BEDS Code]]),"",TableB[[#This Row],[BEDS Code]])</f>
        <v>342700010124</v>
      </c>
      <c r="B921" s="134" t="str">
        <f>IF(ISBLANK(TableB[[#This Row],[School Name]]),"",TableB[[#This Row],[School Name]])</f>
        <v>P.S. 124 Osmond A Church</v>
      </c>
      <c r="C921" s="156" t="str">
        <f>IF(ISBLANK(TableB[[#This Row],[Local School Code]]),"",TableB[[#This Row],[Local School Code]])</f>
        <v>Q124</v>
      </c>
      <c r="D921" s="132">
        <v>6585492</v>
      </c>
      <c r="E921" s="132">
        <v>2737548</v>
      </c>
      <c r="F921" s="65">
        <f>IFERROR(SUM(TableC[[#This Row],[Classroom Teachers]:[All Other Salaries]])*'Part-A'!$C$92,0)</f>
        <v>5676379.5943957986</v>
      </c>
      <c r="G921" s="16">
        <v>0</v>
      </c>
      <c r="H921" s="16">
        <v>225746</v>
      </c>
      <c r="I921" s="133">
        <f t="shared" si="45"/>
        <v>15225165.594395798</v>
      </c>
      <c r="J921" s="132">
        <v>10560716.386070147</v>
      </c>
      <c r="K921" s="132">
        <v>0</v>
      </c>
      <c r="L921" s="132">
        <v>3492611.8536493266</v>
      </c>
      <c r="M921" s="132">
        <v>0</v>
      </c>
      <c r="N921" s="132">
        <v>882818.96430078975</v>
      </c>
      <c r="O921" s="132">
        <v>7657</v>
      </c>
      <c r="P921" s="132">
        <v>281361.39037553419</v>
      </c>
      <c r="Q921" s="133">
        <f t="shared" si="46"/>
        <v>15225165.594395796</v>
      </c>
      <c r="R921" s="132">
        <v>14461672.594395796</v>
      </c>
      <c r="S921" s="132">
        <v>763493</v>
      </c>
      <c r="T921" s="133">
        <f>SUM(TableC[[#This Row],[State &amp; Local Funding]:[Federal 
Funding]])</f>
        <v>15225165.594395796</v>
      </c>
      <c r="U921" s="121">
        <f>IFERROR(TableC[[#This Row],[State &amp; Local Funding]]/SUM(TableB[[#This Row],[K-12 Enrollment]:[Pre-K
Enrollment]]),"")</f>
        <v>11844.121698931856</v>
      </c>
      <c r="V921" s="121">
        <f>IFERROR(TableC[[#This Row],[Federal 
Funding]]/SUM(TableB[[#This Row],[K-12 Enrollment]:[Pre-K
Enrollment]]),"")</f>
        <v>625.3013923013923</v>
      </c>
      <c r="W921" s="65">
        <f>IFERROR(CentralCostperPupil*SUM(TableB[[#This Row],[K-12 Enrollment]:[Pre-K
Enrollment]]),"")</f>
        <v>8148953.4688892206</v>
      </c>
      <c r="X921" s="65">
        <f t="shared" si="47"/>
        <v>23374119.063285016</v>
      </c>
      <c r="Y921" s="131">
        <f>IFERROR(TableC[[#This Row],[Total School Allocation w/ Central District Costs]]/SUM(TableB[[#This Row],[K-12 Enrollment]:[Pre-K
Enrollment]]),"")</f>
        <v>19143.422656253086</v>
      </c>
    </row>
    <row r="922" spans="1:25" s="3" customFormat="1" ht="15" x14ac:dyDescent="0.3">
      <c r="A922" s="156" t="str">
        <f>IF(ISBLANK(TableB[[#This Row],[BEDS Code]]),"",TableB[[#This Row],[BEDS Code]])</f>
        <v>342400010125</v>
      </c>
      <c r="B922" s="134" t="str">
        <f>IF(ISBLANK(TableB[[#This Row],[School Name]]),"",TableB[[#This Row],[School Name]])</f>
        <v>I.S. 125 Thom J. McCann Woodside</v>
      </c>
      <c r="C922" s="156" t="str">
        <f>IF(ISBLANK(TableB[[#This Row],[Local School Code]]),"",TableB[[#This Row],[Local School Code]])</f>
        <v>Q125</v>
      </c>
      <c r="D922" s="132">
        <v>9101455</v>
      </c>
      <c r="E922" s="132">
        <v>3173672</v>
      </c>
      <c r="F922" s="65">
        <f>IFERROR(SUM(TableC[[#This Row],[Classroom Teachers]:[All Other Salaries]])*'Part-A'!$C$92,0)</f>
        <v>7473772.5485911155</v>
      </c>
      <c r="G922" s="16">
        <v>0</v>
      </c>
      <c r="H922" s="16">
        <v>325948</v>
      </c>
      <c r="I922" s="133">
        <f t="shared" si="45"/>
        <v>20074847.548591115</v>
      </c>
      <c r="J922" s="132">
        <v>14059974.271888977</v>
      </c>
      <c r="K922" s="132">
        <v>0</v>
      </c>
      <c r="L922" s="132">
        <v>4225300.5128724761</v>
      </c>
      <c r="M922" s="132">
        <v>0</v>
      </c>
      <c r="N922" s="132">
        <v>1132975.0029398839</v>
      </c>
      <c r="O922" s="132">
        <v>9357</v>
      </c>
      <c r="P922" s="132">
        <v>647240.76088977791</v>
      </c>
      <c r="Q922" s="133">
        <f t="shared" si="46"/>
        <v>20074847.548591115</v>
      </c>
      <c r="R922" s="132">
        <v>19151457.548591115</v>
      </c>
      <c r="S922" s="132">
        <v>923390</v>
      </c>
      <c r="T922" s="133">
        <f>SUM(TableC[[#This Row],[State &amp; Local Funding]:[Federal 
Funding]])</f>
        <v>20074847.548591115</v>
      </c>
      <c r="U922" s="121">
        <f>IFERROR(TableC[[#This Row],[State &amp; Local Funding]]/SUM(TableB[[#This Row],[K-12 Enrollment]:[Pre-K
Enrollment]]),"")</f>
        <v>12683.084469265639</v>
      </c>
      <c r="V922" s="121">
        <f>IFERROR(TableC[[#This Row],[Federal 
Funding]]/SUM(TableB[[#This Row],[K-12 Enrollment]:[Pre-K
Enrollment]]),"")</f>
        <v>611.51655629139077</v>
      </c>
      <c r="W922" s="65">
        <f>IFERROR(CentralCostperPupil*SUM(TableB[[#This Row],[K-12 Enrollment]:[Pre-K
Enrollment]]),"")</f>
        <v>10077739.343179954</v>
      </c>
      <c r="X922" s="65">
        <f t="shared" si="47"/>
        <v>30152586.891771071</v>
      </c>
      <c r="Y922" s="131">
        <f>IFERROR(TableC[[#This Row],[Total School Allocation w/ Central District Costs]]/SUM(TableB[[#This Row],[K-12 Enrollment]:[Pre-K
Enrollment]]),"")</f>
        <v>19968.600590576869</v>
      </c>
    </row>
    <row r="923" spans="1:25" s="3" customFormat="1" ht="15" x14ac:dyDescent="0.3">
      <c r="A923" s="156" t="str">
        <f>IF(ISBLANK(TableB[[#This Row],[BEDS Code]]),"",TableB[[#This Row],[BEDS Code]])</f>
        <v>343000010126</v>
      </c>
      <c r="B923" s="134" t="str">
        <f>IF(ISBLANK(TableB[[#This Row],[School Name]]),"",TableB[[#This Row],[School Name]])</f>
        <v>Albert Shanker School for Visual and Performing Arts</v>
      </c>
      <c r="C923" s="156" t="str">
        <f>IF(ISBLANK(TableB[[#This Row],[Local School Code]]),"",TableB[[#This Row],[Local School Code]])</f>
        <v>Q126</v>
      </c>
      <c r="D923" s="132">
        <v>4121390</v>
      </c>
      <c r="E923" s="132">
        <v>2047133</v>
      </c>
      <c r="F923" s="65">
        <f>IFERROR(SUM(TableC[[#This Row],[Classroom Teachers]:[All Other Salaries]])*'Part-A'!$C$92,0)</f>
        <v>3755736.1209177645</v>
      </c>
      <c r="G923" s="16">
        <v>0</v>
      </c>
      <c r="H923" s="16">
        <v>96871</v>
      </c>
      <c r="I923" s="133">
        <f t="shared" si="45"/>
        <v>10021130.120917764</v>
      </c>
      <c r="J923" s="132">
        <v>6767514.0412771311</v>
      </c>
      <c r="K923" s="132">
        <v>0</v>
      </c>
      <c r="L923" s="132">
        <v>1940673.309204075</v>
      </c>
      <c r="M923" s="132">
        <v>0</v>
      </c>
      <c r="N923" s="132">
        <v>737510.39768232196</v>
      </c>
      <c r="O923" s="132">
        <v>4099</v>
      </c>
      <c r="P923" s="132">
        <v>571333.3727542354</v>
      </c>
      <c r="Q923" s="133">
        <f t="shared" si="46"/>
        <v>10021130.120917764</v>
      </c>
      <c r="R923" s="132">
        <v>9534519.1209177636</v>
      </c>
      <c r="S923" s="132">
        <v>486611</v>
      </c>
      <c r="T923" s="133">
        <f>SUM(TableC[[#This Row],[State &amp; Local Funding]:[Federal 
Funding]])</f>
        <v>10021130.120917764</v>
      </c>
      <c r="U923" s="121">
        <f>IFERROR(TableC[[#This Row],[State &amp; Local Funding]]/SUM(TableB[[#This Row],[K-12 Enrollment]:[Pre-K
Enrollment]]),"")</f>
        <v>13524.140597046473</v>
      </c>
      <c r="V923" s="121">
        <f>IFERROR(TableC[[#This Row],[Federal 
Funding]]/SUM(TableB[[#This Row],[K-12 Enrollment]:[Pre-K
Enrollment]]),"")</f>
        <v>690.22836879432623</v>
      </c>
      <c r="W923" s="65">
        <f>IFERROR(CentralCostperPupil*SUM(TableB[[#This Row],[K-12 Enrollment]:[Pre-K
Enrollment]]),"")</f>
        <v>4705169.6933389856</v>
      </c>
      <c r="X923" s="65">
        <f t="shared" si="47"/>
        <v>14726299.81425675</v>
      </c>
      <c r="Y923" s="131">
        <f>IFERROR(TableC[[#This Row],[Total School Allocation w/ Central District Costs]]/SUM(TableB[[#This Row],[K-12 Enrollment]:[Pre-K
Enrollment]]),"")</f>
        <v>20888.36853086064</v>
      </c>
    </row>
    <row r="924" spans="1:25" s="3" customFormat="1" ht="15" x14ac:dyDescent="0.3">
      <c r="A924" s="156" t="str">
        <f>IF(ISBLANK(TableB[[#This Row],[BEDS Code]]),"",TableB[[#This Row],[BEDS Code]])</f>
        <v>343000010127</v>
      </c>
      <c r="B924" s="134" t="str">
        <f>IF(ISBLANK(TableB[[#This Row],[School Name]]),"",TableB[[#This Row],[School Name]])</f>
        <v>P.S. 127 Aerospace Science Magnet School</v>
      </c>
      <c r="C924" s="156" t="str">
        <f>IF(ISBLANK(TableB[[#This Row],[Local School Code]]),"",TableB[[#This Row],[Local School Code]])</f>
        <v>Q127</v>
      </c>
      <c r="D924" s="132">
        <v>8104742</v>
      </c>
      <c r="E924" s="132">
        <v>3391964</v>
      </c>
      <c r="F924" s="65">
        <f>IFERROR(SUM(TableC[[#This Row],[Classroom Teachers]:[All Other Salaries]])*'Part-A'!$C$92,0)</f>
        <v>6999827.0243576923</v>
      </c>
      <c r="G924" s="16">
        <v>0</v>
      </c>
      <c r="H924" s="16">
        <v>127238</v>
      </c>
      <c r="I924" s="133">
        <f t="shared" si="45"/>
        <v>18623771.024357691</v>
      </c>
      <c r="J924" s="132">
        <v>11887117.602881692</v>
      </c>
      <c r="K924" s="132">
        <v>437455.61717097642</v>
      </c>
      <c r="L924" s="132">
        <v>4956127.6230541961</v>
      </c>
      <c r="M924" s="132">
        <v>30169.3529083432</v>
      </c>
      <c r="N924" s="132">
        <v>886126.77019737253</v>
      </c>
      <c r="O924" s="132">
        <v>7862</v>
      </c>
      <c r="P924" s="132">
        <v>418912.05814510974</v>
      </c>
      <c r="Q924" s="133">
        <f t="shared" si="46"/>
        <v>18623771.024357691</v>
      </c>
      <c r="R924" s="132">
        <v>17654352.024357691</v>
      </c>
      <c r="S924" s="132">
        <v>969419</v>
      </c>
      <c r="T924" s="133">
        <f>SUM(TableC[[#This Row],[State &amp; Local Funding]:[Federal 
Funding]])</f>
        <v>18623771.024357691</v>
      </c>
      <c r="U924" s="121">
        <f>IFERROR(TableC[[#This Row],[State &amp; Local Funding]]/SUM(TableB[[#This Row],[K-12 Enrollment]:[Pre-K
Enrollment]]),"")</f>
        <v>13814.046967416034</v>
      </c>
      <c r="V924" s="121">
        <f>IFERROR(TableC[[#This Row],[Federal 
Funding]]/SUM(TableB[[#This Row],[K-12 Enrollment]:[Pre-K
Enrollment]]),"")</f>
        <v>758.54381846635363</v>
      </c>
      <c r="W924" s="65">
        <f>IFERROR(CentralCostperPupil*SUM(TableB[[#This Row],[K-12 Enrollment]:[Pre-K
Enrollment]]),"")</f>
        <v>8529371.4440953527</v>
      </c>
      <c r="X924" s="65">
        <f t="shared" si="47"/>
        <v>27153142.468453042</v>
      </c>
      <c r="Y924" s="131">
        <f>IFERROR(TableC[[#This Row],[Total School Allocation w/ Central District Costs]]/SUM(TableB[[#This Row],[K-12 Enrollment]:[Pre-K
Enrollment]]),"")</f>
        <v>21246.590350902225</v>
      </c>
    </row>
    <row r="925" spans="1:25" s="3" customFormat="1" ht="15" x14ac:dyDescent="0.3">
      <c r="A925" s="156" t="str">
        <f>IF(ISBLANK(TableB[[#This Row],[BEDS Code]]),"",TableB[[#This Row],[BEDS Code]])</f>
        <v>342400010128</v>
      </c>
      <c r="B925" s="134" t="str">
        <f>IF(ISBLANK(TableB[[#This Row],[School Name]]),"",TableB[[#This Row],[School Name]])</f>
        <v>P.S. 128 The Lorraine Tuzzo, Juniper Valley Elementary School</v>
      </c>
      <c r="C925" s="156" t="str">
        <f>IF(ISBLANK(TableB[[#This Row],[Local School Code]]),"",TableB[[#This Row],[Local School Code]])</f>
        <v>Q128</v>
      </c>
      <c r="D925" s="132">
        <v>5307758</v>
      </c>
      <c r="E925" s="132">
        <v>1782922</v>
      </c>
      <c r="F925" s="65">
        <f>IFERROR(SUM(TableC[[#This Row],[Classroom Teachers]:[All Other Salaries]])*'Part-A'!$C$92,0)</f>
        <v>4317196.0285905031</v>
      </c>
      <c r="G925" s="16">
        <v>0</v>
      </c>
      <c r="H925" s="16">
        <v>88209</v>
      </c>
      <c r="I925" s="133">
        <f t="shared" si="45"/>
        <v>11496085.028590504</v>
      </c>
      <c r="J925" s="132">
        <v>7734917.6944201067</v>
      </c>
      <c r="K925" s="132">
        <v>0</v>
      </c>
      <c r="L925" s="132">
        <v>3000828.3167688944</v>
      </c>
      <c r="M925" s="132">
        <v>0</v>
      </c>
      <c r="N925" s="132">
        <v>667809.97216789646</v>
      </c>
      <c r="O925" s="132">
        <v>6037</v>
      </c>
      <c r="P925" s="132">
        <v>86492.045233606012</v>
      </c>
      <c r="Q925" s="133">
        <f t="shared" si="46"/>
        <v>11496085.028590502</v>
      </c>
      <c r="R925" s="132">
        <v>11301719.028590502</v>
      </c>
      <c r="S925" s="132">
        <v>194366</v>
      </c>
      <c r="T925" s="133">
        <f>SUM(TableC[[#This Row],[State &amp; Local Funding]:[Federal 
Funding]])</f>
        <v>11496085.028590502</v>
      </c>
      <c r="U925" s="121">
        <f>IFERROR(TableC[[#This Row],[State &amp; Local Funding]]/SUM(TableB[[#This Row],[K-12 Enrollment]:[Pre-K
Enrollment]]),"")</f>
        <v>12023.105349564365</v>
      </c>
      <c r="V925" s="121">
        <f>IFERROR(TableC[[#This Row],[Federal 
Funding]]/SUM(TableB[[#This Row],[K-12 Enrollment]:[Pre-K
Enrollment]]),"")</f>
        <v>206.77234042553192</v>
      </c>
      <c r="W925" s="65">
        <f>IFERROR(CentralCostperPupil*SUM(TableB[[#This Row],[K-12 Enrollment]:[Pre-K
Enrollment]]),"")</f>
        <v>6273559.5911186468</v>
      </c>
      <c r="X925" s="65">
        <f t="shared" si="47"/>
        <v>17769644.619709149</v>
      </c>
      <c r="Y925" s="131">
        <f>IFERROR(TableC[[#This Row],[Total School Allocation w/ Central District Costs]]/SUM(TableB[[#This Row],[K-12 Enrollment]:[Pre-K
Enrollment]]),"")</f>
        <v>18903.877255009735</v>
      </c>
    </row>
    <row r="926" spans="1:25" s="3" customFormat="1" ht="15" x14ac:dyDescent="0.3">
      <c r="A926" s="156" t="str">
        <f>IF(ISBLANK(TableB[[#This Row],[BEDS Code]]),"",TableB[[#This Row],[BEDS Code]])</f>
        <v>342500010129</v>
      </c>
      <c r="B926" s="134" t="str">
        <f>IF(ISBLANK(TableB[[#This Row],[School Name]]),"",TableB[[#This Row],[School Name]])</f>
        <v>P.S. 129 Patricia Larkin</v>
      </c>
      <c r="C926" s="156" t="str">
        <f>IF(ISBLANK(TableB[[#This Row],[Local School Code]]),"",TableB[[#This Row],[Local School Code]])</f>
        <v>Q129</v>
      </c>
      <c r="D926" s="132">
        <v>6762328</v>
      </c>
      <c r="E926" s="132">
        <v>2983693</v>
      </c>
      <c r="F926" s="65">
        <f>IFERROR(SUM(TableC[[#This Row],[Classroom Teachers]:[All Other Salaries]])*'Part-A'!$C$92,0)</f>
        <v>5933913.6945623886</v>
      </c>
      <c r="G926" s="16">
        <v>0</v>
      </c>
      <c r="H926" s="16">
        <v>117333</v>
      </c>
      <c r="I926" s="133">
        <f t="shared" si="45"/>
        <v>15797267.694562389</v>
      </c>
      <c r="J926" s="132">
        <v>9883934.7019265592</v>
      </c>
      <c r="K926" s="132">
        <v>0</v>
      </c>
      <c r="L926" s="132">
        <v>5158824.1516074613</v>
      </c>
      <c r="M926" s="132">
        <v>0</v>
      </c>
      <c r="N926" s="132">
        <v>685761.57634789229</v>
      </c>
      <c r="O926" s="132">
        <v>6816</v>
      </c>
      <c r="P926" s="132">
        <v>61931.264680476743</v>
      </c>
      <c r="Q926" s="133">
        <f t="shared" si="46"/>
        <v>15797267.69456239</v>
      </c>
      <c r="R926" s="132">
        <v>14970698.69456239</v>
      </c>
      <c r="S926" s="132">
        <v>826569</v>
      </c>
      <c r="T926" s="133">
        <f>SUM(TableC[[#This Row],[State &amp; Local Funding]:[Federal 
Funding]])</f>
        <v>15797267.69456239</v>
      </c>
      <c r="U926" s="121">
        <f>IFERROR(TableC[[#This Row],[State &amp; Local Funding]]/SUM(TableB[[#This Row],[K-12 Enrollment]:[Pre-K
Enrollment]]),"")</f>
        <v>13900.370189937224</v>
      </c>
      <c r="V926" s="121">
        <f>IFERROR(TableC[[#This Row],[Federal 
Funding]]/SUM(TableB[[#This Row],[K-12 Enrollment]:[Pre-K
Enrollment]]),"")</f>
        <v>767.47353760445685</v>
      </c>
      <c r="W926" s="65">
        <f>IFERROR(CentralCostperPupil*SUM(TableB[[#This Row],[K-12 Enrollment]:[Pre-K
Enrollment]]),"")</f>
        <v>7187897.5315263644</v>
      </c>
      <c r="X926" s="65">
        <f t="shared" si="47"/>
        <v>22985165.226088755</v>
      </c>
      <c r="Y926" s="131">
        <f>IFERROR(TableC[[#This Row],[Total School Allocation w/ Central District Costs]]/SUM(TableB[[#This Row],[K-12 Enrollment]:[Pre-K
Enrollment]]),"")</f>
        <v>21341.843292561516</v>
      </c>
    </row>
    <row r="927" spans="1:25" s="3" customFormat="1" ht="15" x14ac:dyDescent="0.3">
      <c r="A927" s="156" t="str">
        <f>IF(ISBLANK(TableB[[#This Row],[BEDS Code]]),"",TableB[[#This Row],[BEDS Code]])</f>
        <v>342500010130</v>
      </c>
      <c r="B927" s="134" t="str">
        <f>IF(ISBLANK(TableB[[#This Row],[School Name]]),"",TableB[[#This Row],[School Name]])</f>
        <v>P.S. 130</v>
      </c>
      <c r="C927" s="156" t="str">
        <f>IF(ISBLANK(TableB[[#This Row],[Local School Code]]),"",TableB[[#This Row],[Local School Code]])</f>
        <v>Q130</v>
      </c>
      <c r="D927" s="132">
        <v>2869199</v>
      </c>
      <c r="E927" s="132">
        <v>1604078</v>
      </c>
      <c r="F927" s="65">
        <f>IFERROR(SUM(TableC[[#This Row],[Classroom Teachers]:[All Other Salaries]])*'Part-A'!$C$92,0)</f>
        <v>2723577.1039146087</v>
      </c>
      <c r="G927" s="16">
        <v>0</v>
      </c>
      <c r="H927" s="16">
        <v>63569</v>
      </c>
      <c r="I927" s="133">
        <f t="shared" si="45"/>
        <v>7260423.1039146092</v>
      </c>
      <c r="J927" s="132">
        <v>3959058.1329609421</v>
      </c>
      <c r="K927" s="132">
        <v>563147.88195945777</v>
      </c>
      <c r="L927" s="132">
        <v>2254119.0103192469</v>
      </c>
      <c r="M927" s="132">
        <v>18771.596065315262</v>
      </c>
      <c r="N927" s="132">
        <v>462703.48260964698</v>
      </c>
      <c r="O927" s="132">
        <v>2623</v>
      </c>
      <c r="P927" s="132">
        <v>0</v>
      </c>
      <c r="Q927" s="133">
        <f t="shared" si="46"/>
        <v>7260423.1039146092</v>
      </c>
      <c r="R927" s="132">
        <v>7089769.1039146092</v>
      </c>
      <c r="S927" s="132">
        <v>170654</v>
      </c>
      <c r="T927" s="133">
        <f>SUM(TableC[[#This Row],[State &amp; Local Funding]:[Federal 
Funding]])</f>
        <v>7260423.1039146092</v>
      </c>
      <c r="U927" s="121">
        <f>IFERROR(TableC[[#This Row],[State &amp; Local Funding]]/SUM(TableB[[#This Row],[K-12 Enrollment]:[Pre-K
Enrollment]]),"")</f>
        <v>16373.600701881314</v>
      </c>
      <c r="V927" s="121">
        <f>IFERROR(TableC[[#This Row],[Federal 
Funding]]/SUM(TableB[[#This Row],[K-12 Enrollment]:[Pre-K
Enrollment]]),"")</f>
        <v>394.12009237875287</v>
      </c>
      <c r="W927" s="65">
        <f>IFERROR(CentralCostperPupil*SUM(TableB[[#This Row],[K-12 Enrollment]:[Pre-K
Enrollment]]),"")</f>
        <v>2889841.8116535894</v>
      </c>
      <c r="X927" s="65">
        <f t="shared" si="47"/>
        <v>10150264.915568199</v>
      </c>
      <c r="Y927" s="131">
        <f>IFERROR(TableC[[#This Row],[Total School Allocation w/ Central District Costs]]/SUM(TableB[[#This Row],[K-12 Enrollment]:[Pre-K
Enrollment]]),"")</f>
        <v>23441.720359279905</v>
      </c>
    </row>
    <row r="928" spans="1:25" s="3" customFormat="1" ht="15" x14ac:dyDescent="0.3">
      <c r="A928" s="156" t="str">
        <f>IF(ISBLANK(TableB[[#This Row],[BEDS Code]]),"",TableB[[#This Row],[BEDS Code]])</f>
        <v>342900010131</v>
      </c>
      <c r="B928" s="134" t="str">
        <f>IF(ISBLANK(TableB[[#This Row],[School Name]]),"",TableB[[#This Row],[School Name]])</f>
        <v>P.S. 131 Abigail Adams</v>
      </c>
      <c r="C928" s="156" t="str">
        <f>IF(ISBLANK(TableB[[#This Row],[Local School Code]]),"",TableB[[#This Row],[Local School Code]])</f>
        <v>Q131</v>
      </c>
      <c r="D928" s="132">
        <v>4447774</v>
      </c>
      <c r="E928" s="132">
        <v>2251120</v>
      </c>
      <c r="F928" s="65">
        <f>IFERROR(SUM(TableC[[#This Row],[Classroom Teachers]:[All Other Salaries]])*'Part-A'!$C$92,0)</f>
        <v>4078655.1604005182</v>
      </c>
      <c r="G928" s="16">
        <v>0</v>
      </c>
      <c r="H928" s="16">
        <v>60060</v>
      </c>
      <c r="I928" s="133">
        <f t="shared" si="45"/>
        <v>10837609.160400517</v>
      </c>
      <c r="J928" s="132">
        <v>6879472.3060377305</v>
      </c>
      <c r="K928" s="132">
        <v>0</v>
      </c>
      <c r="L928" s="132">
        <v>3040517.1609628643</v>
      </c>
      <c r="M928" s="132">
        <v>0</v>
      </c>
      <c r="N928" s="132">
        <v>816074.00543618074</v>
      </c>
      <c r="O928" s="132">
        <v>5053</v>
      </c>
      <c r="P928" s="132">
        <v>96492.687963741701</v>
      </c>
      <c r="Q928" s="133">
        <f t="shared" si="46"/>
        <v>10837609.160400515</v>
      </c>
      <c r="R928" s="132">
        <v>10175463.160400515</v>
      </c>
      <c r="S928" s="132">
        <v>662146</v>
      </c>
      <c r="T928" s="133">
        <f>SUM(TableC[[#This Row],[State &amp; Local Funding]:[Federal 
Funding]])</f>
        <v>10837609.160400515</v>
      </c>
      <c r="U928" s="121">
        <f>IFERROR(TableC[[#This Row],[State &amp; Local Funding]]/SUM(TableB[[#This Row],[K-12 Enrollment]:[Pre-K
Enrollment]]),"")</f>
        <v>13585.398077971317</v>
      </c>
      <c r="V928" s="121">
        <f>IFERROR(TableC[[#This Row],[Federal 
Funding]]/SUM(TableB[[#This Row],[K-12 Enrollment]:[Pre-K
Enrollment]]),"")</f>
        <v>884.04005340453944</v>
      </c>
      <c r="W928" s="65">
        <f>IFERROR(CentralCostperPupil*SUM(TableB[[#This Row],[K-12 Enrollment]:[Pre-K
Enrollment]]),"")</f>
        <v>4998825.6741998577</v>
      </c>
      <c r="X928" s="65">
        <f t="shared" si="47"/>
        <v>15836434.834600374</v>
      </c>
      <c r="Y928" s="131">
        <f>IFERROR(TableC[[#This Row],[Total School Allocation w/ Central District Costs]]/SUM(TableB[[#This Row],[K-12 Enrollment]:[Pre-K
Enrollment]]),"")</f>
        <v>21143.437696395693</v>
      </c>
    </row>
    <row r="929" spans="1:25" s="3" customFormat="1" ht="15" x14ac:dyDescent="0.3">
      <c r="A929" s="156" t="str">
        <f>IF(ISBLANK(TableB[[#This Row],[BEDS Code]]),"",TableB[[#This Row],[BEDS Code]])</f>
        <v>342900010132</v>
      </c>
      <c r="B929" s="134" t="str">
        <f>IF(ISBLANK(TableB[[#This Row],[School Name]]),"",TableB[[#This Row],[School Name]])</f>
        <v>P.S. 132 Ralph Bunche</v>
      </c>
      <c r="C929" s="156" t="str">
        <f>IF(ISBLANK(TableB[[#This Row],[Local School Code]]),"",TableB[[#This Row],[Local School Code]])</f>
        <v>Q132</v>
      </c>
      <c r="D929" s="132">
        <v>2827061</v>
      </c>
      <c r="E929" s="132">
        <v>1021854</v>
      </c>
      <c r="F929" s="65">
        <f>IFERROR(SUM(TableC[[#This Row],[Classroom Teachers]:[All Other Salaries]])*'Part-A'!$C$92,0)</f>
        <v>2343431.1733687622</v>
      </c>
      <c r="G929" s="16">
        <v>0</v>
      </c>
      <c r="H929" s="16">
        <v>24170</v>
      </c>
      <c r="I929" s="133">
        <f t="shared" si="45"/>
        <v>6216516.1733687622</v>
      </c>
      <c r="J929" s="132">
        <v>3399784.3191691325</v>
      </c>
      <c r="K929" s="132">
        <v>484193.99486719084</v>
      </c>
      <c r="L929" s="132">
        <v>1852006.0919995643</v>
      </c>
      <c r="M929" s="132">
        <v>0</v>
      </c>
      <c r="N929" s="132">
        <v>459990.95306604839</v>
      </c>
      <c r="O929" s="132">
        <v>2224</v>
      </c>
      <c r="P929" s="132">
        <v>18316.814266826717</v>
      </c>
      <c r="Q929" s="133">
        <f t="shared" si="46"/>
        <v>6216516.1733687622</v>
      </c>
      <c r="R929" s="132">
        <v>6002936.1733687622</v>
      </c>
      <c r="S929" s="132">
        <v>213580</v>
      </c>
      <c r="T929" s="133">
        <f>SUM(TableC[[#This Row],[State &amp; Local Funding]:[Federal 
Funding]])</f>
        <v>6216516.1733687622</v>
      </c>
      <c r="U929" s="121">
        <f>IFERROR(TableC[[#This Row],[State &amp; Local Funding]]/SUM(TableB[[#This Row],[K-12 Enrollment]:[Pre-K
Enrollment]]),"")</f>
        <v>15551.648117535653</v>
      </c>
      <c r="V929" s="121">
        <f>IFERROR(TableC[[#This Row],[Federal 
Funding]]/SUM(TableB[[#This Row],[K-12 Enrollment]:[Pre-K
Enrollment]]),"")</f>
        <v>553.31606217616581</v>
      </c>
      <c r="W929" s="65">
        <f>IFERROR(CentralCostperPupil*SUM(TableB[[#This Row],[K-12 Enrollment]:[Pre-K
Enrollment]]),"")</f>
        <v>2576163.832097657</v>
      </c>
      <c r="X929" s="65">
        <f t="shared" si="47"/>
        <v>8792680.0054664202</v>
      </c>
      <c r="Y929" s="131">
        <f>IFERROR(TableC[[#This Row],[Total School Allocation w/ Central District Costs]]/SUM(TableB[[#This Row],[K-12 Enrollment]:[Pre-K
Enrollment]]),"")</f>
        <v>22778.96374473166</v>
      </c>
    </row>
    <row r="930" spans="1:25" s="3" customFormat="1" ht="15" x14ac:dyDescent="0.3">
      <c r="A930" s="156" t="str">
        <f>IF(ISBLANK(TableB[[#This Row],[BEDS Code]]),"",TableB[[#This Row],[BEDS Code]])</f>
        <v>342600010133</v>
      </c>
      <c r="B930" s="134" t="str">
        <f>IF(ISBLANK(TableB[[#This Row],[School Name]]),"",TableB[[#This Row],[School Name]])</f>
        <v>P.S. 133 Queens</v>
      </c>
      <c r="C930" s="156" t="str">
        <f>IF(ISBLANK(TableB[[#This Row],[Local School Code]]),"",TableB[[#This Row],[Local School Code]])</f>
        <v>Q133</v>
      </c>
      <c r="D930" s="132">
        <v>3799756</v>
      </c>
      <c r="E930" s="132">
        <v>1697746</v>
      </c>
      <c r="F930" s="65">
        <f>IFERROR(SUM(TableC[[#This Row],[Classroom Teachers]:[All Other Salaries]])*'Part-A'!$C$92,0)</f>
        <v>3347181.6245505856</v>
      </c>
      <c r="G930" s="16">
        <v>0</v>
      </c>
      <c r="H930" s="16">
        <v>61182</v>
      </c>
      <c r="I930" s="133">
        <f t="shared" si="45"/>
        <v>8905865.6245505847</v>
      </c>
      <c r="J930" s="132">
        <v>4912433.1366326679</v>
      </c>
      <c r="K930" s="132">
        <v>903739.98517429712</v>
      </c>
      <c r="L930" s="132">
        <v>2540472.4273773069</v>
      </c>
      <c r="M930" s="132">
        <v>84068.835830167169</v>
      </c>
      <c r="N930" s="132">
        <v>446426.69649304741</v>
      </c>
      <c r="O930" s="132">
        <v>3146</v>
      </c>
      <c r="P930" s="132">
        <v>15578.543043099087</v>
      </c>
      <c r="Q930" s="133">
        <f t="shared" si="46"/>
        <v>8905865.6245505866</v>
      </c>
      <c r="R930" s="132">
        <v>8779051.6245505866</v>
      </c>
      <c r="S930" s="132">
        <v>126814</v>
      </c>
      <c r="T930" s="133">
        <f>SUM(TableC[[#This Row],[State &amp; Local Funding]:[Federal 
Funding]])</f>
        <v>8905865.6245505866</v>
      </c>
      <c r="U930" s="121">
        <f>IFERROR(TableC[[#This Row],[State &amp; Local Funding]]/SUM(TableB[[#This Row],[K-12 Enrollment]:[Pre-K
Enrollment]]),"")</f>
        <v>15456.076803786244</v>
      </c>
      <c r="V930" s="121">
        <f>IFERROR(TableC[[#This Row],[Federal 
Funding]]/SUM(TableB[[#This Row],[K-12 Enrollment]:[Pre-K
Enrollment]]),"")</f>
        <v>223.26408450704224</v>
      </c>
      <c r="W930" s="65">
        <f>IFERROR(CentralCostperPupil*SUM(TableB[[#This Row],[K-12 Enrollment]:[Pre-K
Enrollment]]),"")</f>
        <v>3790831.7529312675</v>
      </c>
      <c r="X930" s="65">
        <f t="shared" si="47"/>
        <v>12696697.377481854</v>
      </c>
      <c r="Y930" s="131">
        <f>IFERROR(TableC[[#This Row],[Total School Allocation w/ Central District Costs]]/SUM(TableB[[#This Row],[K-12 Enrollment]:[Pre-K
Enrollment]]),"")</f>
        <v>22353.340453313122</v>
      </c>
    </row>
    <row r="931" spans="1:25" s="3" customFormat="1" ht="15" x14ac:dyDescent="0.3">
      <c r="A931" s="156" t="str">
        <f>IF(ISBLANK(TableB[[#This Row],[BEDS Code]]),"",TableB[[#This Row],[BEDS Code]])</f>
        <v>342900010134</v>
      </c>
      <c r="B931" s="134" t="str">
        <f>IF(ISBLANK(TableB[[#This Row],[School Name]]),"",TableB[[#This Row],[School Name]])</f>
        <v>P.S. 134 Hollis</v>
      </c>
      <c r="C931" s="156" t="str">
        <f>IF(ISBLANK(TableB[[#This Row],[Local School Code]]),"",TableB[[#This Row],[Local School Code]])</f>
        <v>Q134</v>
      </c>
      <c r="D931" s="132">
        <v>3011608</v>
      </c>
      <c r="E931" s="132">
        <v>1424403</v>
      </c>
      <c r="F931" s="65">
        <f>IFERROR(SUM(TableC[[#This Row],[Classroom Teachers]:[All Other Salaries]])*'Part-A'!$C$92,0)</f>
        <v>2700887.5131840366</v>
      </c>
      <c r="G931" s="16">
        <v>0</v>
      </c>
      <c r="H931" s="16">
        <v>7957</v>
      </c>
      <c r="I931" s="133">
        <f t="shared" si="45"/>
        <v>7144855.5131840371</v>
      </c>
      <c r="J931" s="132">
        <v>3366194.3704616991</v>
      </c>
      <c r="K931" s="132">
        <v>501964.3713714715</v>
      </c>
      <c r="L931" s="132">
        <v>2717758.3223747942</v>
      </c>
      <c r="M931" s="132">
        <v>0</v>
      </c>
      <c r="N931" s="132">
        <v>434686.88149919279</v>
      </c>
      <c r="O931" s="132">
        <v>2199</v>
      </c>
      <c r="P931" s="132">
        <v>122052.56747687969</v>
      </c>
      <c r="Q931" s="133">
        <f t="shared" si="46"/>
        <v>7144855.5131840371</v>
      </c>
      <c r="R931" s="132">
        <v>6870494.5131840371</v>
      </c>
      <c r="S931" s="132">
        <v>274361</v>
      </c>
      <c r="T931" s="133">
        <f>SUM(TableC[[#This Row],[State &amp; Local Funding]:[Federal 
Funding]])</f>
        <v>7144855.5131840371</v>
      </c>
      <c r="U931" s="121">
        <f>IFERROR(TableC[[#This Row],[State &amp; Local Funding]]/SUM(TableB[[#This Row],[K-12 Enrollment]:[Pre-K
Enrollment]]),"")</f>
        <v>19245.082669983298</v>
      </c>
      <c r="V931" s="121">
        <f>IFERROR(TableC[[#This Row],[Federal 
Funding]]/SUM(TableB[[#This Row],[K-12 Enrollment]:[Pre-K
Enrollment]]),"")</f>
        <v>768.51820728291318</v>
      </c>
      <c r="W931" s="65">
        <f>IFERROR(CentralCostperPupil*SUM(TableB[[#This Row],[K-12 Enrollment]:[Pre-K
Enrollment]]),"")</f>
        <v>2382617.8447120818</v>
      </c>
      <c r="X931" s="65">
        <f t="shared" si="47"/>
        <v>9527473.3578961194</v>
      </c>
      <c r="Y931" s="131">
        <f>IFERROR(TableC[[#This Row],[Total School Allocation w/ Central District Costs]]/SUM(TableB[[#This Row],[K-12 Enrollment]:[Pre-K
Enrollment]]),"")</f>
        <v>26687.60044228605</v>
      </c>
    </row>
    <row r="932" spans="1:25" s="3" customFormat="1" ht="15" x14ac:dyDescent="0.3">
      <c r="A932" s="156" t="str">
        <f>IF(ISBLANK(TableB[[#This Row],[BEDS Code]]),"",TableB[[#This Row],[BEDS Code]])</f>
        <v>342900010135</v>
      </c>
      <c r="B932" s="134" t="str">
        <f>IF(ISBLANK(TableB[[#This Row],[School Name]]),"",TableB[[#This Row],[School Name]])</f>
        <v>The Bellaire School</v>
      </c>
      <c r="C932" s="156" t="str">
        <f>IF(ISBLANK(TableB[[#This Row],[Local School Code]]),"",TableB[[#This Row],[Local School Code]])</f>
        <v>Q135</v>
      </c>
      <c r="D932" s="132">
        <v>6039505</v>
      </c>
      <c r="E932" s="132">
        <v>2917796</v>
      </c>
      <c r="F932" s="65">
        <f>IFERROR(SUM(TableC[[#This Row],[Classroom Teachers]:[All Other Salaries]])*'Part-A'!$C$92,0)</f>
        <v>5453697.5726008983</v>
      </c>
      <c r="G932" s="16">
        <v>0</v>
      </c>
      <c r="H932" s="16">
        <v>208748</v>
      </c>
      <c r="I932" s="133">
        <f t="shared" si="45"/>
        <v>14619746.572600897</v>
      </c>
      <c r="J932" s="132">
        <v>7696877.2533647045</v>
      </c>
      <c r="K932" s="132">
        <v>1389672.6330595827</v>
      </c>
      <c r="L932" s="132">
        <v>4471920.0216068402</v>
      </c>
      <c r="M932" s="132">
        <v>165437.21822137886</v>
      </c>
      <c r="N932" s="132">
        <v>831203.67793202947</v>
      </c>
      <c r="O932" s="132">
        <v>5520</v>
      </c>
      <c r="P932" s="132">
        <v>59115.768416361963</v>
      </c>
      <c r="Q932" s="133">
        <f t="shared" si="46"/>
        <v>14619746.572600899</v>
      </c>
      <c r="R932" s="132">
        <v>13871768.572600899</v>
      </c>
      <c r="S932" s="132">
        <v>747978</v>
      </c>
      <c r="T932" s="133">
        <f>SUM(TableC[[#This Row],[State &amp; Local Funding]:[Federal 
Funding]])</f>
        <v>14619746.572600899</v>
      </c>
      <c r="U932" s="121">
        <f>IFERROR(TableC[[#This Row],[State &amp; Local Funding]]/SUM(TableB[[#This Row],[K-12 Enrollment]:[Pre-K
Enrollment]]),"")</f>
        <v>14242.062189528644</v>
      </c>
      <c r="V932" s="121">
        <f>IFERROR(TableC[[#This Row],[Federal 
Funding]]/SUM(TableB[[#This Row],[K-12 Enrollment]:[Pre-K
Enrollment]]),"")</f>
        <v>767.94455852156057</v>
      </c>
      <c r="W932" s="65">
        <f>IFERROR(CentralCostperPupil*SUM(TableB[[#This Row],[K-12 Enrollment]:[Pre-K
Enrollment]]),"")</f>
        <v>6500475.5763293216</v>
      </c>
      <c r="X932" s="65">
        <f t="shared" si="47"/>
        <v>21120222.148930222</v>
      </c>
      <c r="Y932" s="131">
        <f>IFERROR(TableC[[#This Row],[Total School Allocation w/ Central District Costs]]/SUM(TableB[[#This Row],[K-12 Enrollment]:[Pre-K
Enrollment]]),"")</f>
        <v>21684.006313070044</v>
      </c>
    </row>
    <row r="933" spans="1:25" s="3" customFormat="1" ht="15" x14ac:dyDescent="0.3">
      <c r="A933" s="156" t="str">
        <f>IF(ISBLANK(TableB[[#This Row],[BEDS Code]]),"",TableB[[#This Row],[BEDS Code]])</f>
        <v>342900010136</v>
      </c>
      <c r="B933" s="134" t="str">
        <f>IF(ISBLANK(TableB[[#This Row],[School Name]]),"",TableB[[#This Row],[School Name]])</f>
        <v>P.S. 136 Roy Wilkins</v>
      </c>
      <c r="C933" s="156" t="str">
        <f>IF(ISBLANK(TableB[[#This Row],[Local School Code]]),"",TableB[[#This Row],[Local School Code]])</f>
        <v>Q136</v>
      </c>
      <c r="D933" s="132">
        <v>3553485</v>
      </c>
      <c r="E933" s="132">
        <v>1817854</v>
      </c>
      <c r="F933" s="65">
        <f>IFERROR(SUM(TableC[[#This Row],[Classroom Teachers]:[All Other Salaries]])*'Part-A'!$C$92,0)</f>
        <v>3270366.6501680068</v>
      </c>
      <c r="G933" s="16">
        <v>0</v>
      </c>
      <c r="H933" s="16">
        <v>101626</v>
      </c>
      <c r="I933" s="133">
        <f t="shared" si="45"/>
        <v>8743331.6501680072</v>
      </c>
      <c r="J933" s="132">
        <v>4602756.9886181634</v>
      </c>
      <c r="K933" s="132">
        <v>713543.56591696665</v>
      </c>
      <c r="L933" s="132">
        <v>2901044.6747960499</v>
      </c>
      <c r="M933" s="132">
        <v>15511.816650368841</v>
      </c>
      <c r="N933" s="132">
        <v>506948.60418645869</v>
      </c>
      <c r="O933" s="132">
        <v>3526</v>
      </c>
      <c r="P933" s="132">
        <v>0</v>
      </c>
      <c r="Q933" s="133">
        <f t="shared" si="46"/>
        <v>8743331.6501680091</v>
      </c>
      <c r="R933" s="132">
        <v>8312159.6501680091</v>
      </c>
      <c r="S933" s="132">
        <v>431172</v>
      </c>
      <c r="T933" s="133">
        <f>SUM(TableC[[#This Row],[State &amp; Local Funding]:[Federal 
Funding]])</f>
        <v>8743331.6501680091</v>
      </c>
      <c r="U933" s="121">
        <f>IFERROR(TableC[[#This Row],[State &amp; Local Funding]]/SUM(TableB[[#This Row],[K-12 Enrollment]:[Pre-K
Enrollment]]),"")</f>
        <v>14331.309741668982</v>
      </c>
      <c r="V933" s="121">
        <f>IFERROR(TableC[[#This Row],[Federal 
Funding]]/SUM(TableB[[#This Row],[K-12 Enrollment]:[Pre-K
Enrollment]]),"")</f>
        <v>743.4</v>
      </c>
      <c r="W933" s="65">
        <f>IFERROR(CentralCostperPupil*SUM(TableB[[#This Row],[K-12 Enrollment]:[Pre-K
Enrollment]]),"")</f>
        <v>3870919.7477115053</v>
      </c>
      <c r="X933" s="65">
        <f t="shared" si="47"/>
        <v>12614251.397879515</v>
      </c>
      <c r="Y933" s="131">
        <f>IFERROR(TableC[[#This Row],[Total School Allocation w/ Central District Costs]]/SUM(TableB[[#This Row],[K-12 Enrollment]:[Pre-K
Enrollment]]),"")</f>
        <v>21748.709306688819</v>
      </c>
    </row>
    <row r="934" spans="1:25" s="3" customFormat="1" ht="15" x14ac:dyDescent="0.3">
      <c r="A934" s="156" t="str">
        <f>IF(ISBLANK(TableB[[#This Row],[BEDS Code]]),"",TableB[[#This Row],[BEDS Code]])</f>
        <v>342700010137</v>
      </c>
      <c r="B934" s="134" t="str">
        <f>IF(ISBLANK(TableB[[#This Row],[School Name]]),"",TableB[[#This Row],[School Name]])</f>
        <v>M.S. 137 America's School of Heroes</v>
      </c>
      <c r="C934" s="156" t="str">
        <f>IF(ISBLANK(TableB[[#This Row],[Local School Code]]),"",TableB[[#This Row],[Local School Code]])</f>
        <v>Q137</v>
      </c>
      <c r="D934" s="132">
        <v>10848769</v>
      </c>
      <c r="E934" s="132">
        <v>3904886</v>
      </c>
      <c r="F934" s="65">
        <f>IFERROR(SUM(TableC[[#This Row],[Classroom Teachers]:[All Other Salaries]])*'Part-A'!$C$92,0)</f>
        <v>8982836.7340219021</v>
      </c>
      <c r="G934" s="16">
        <v>0</v>
      </c>
      <c r="H934" s="16">
        <v>462990</v>
      </c>
      <c r="I934" s="133">
        <f t="shared" si="45"/>
        <v>24199481.734021902</v>
      </c>
      <c r="J934" s="132">
        <v>16502981.828606475</v>
      </c>
      <c r="K934" s="132">
        <v>0</v>
      </c>
      <c r="L934" s="132">
        <v>5637783.5052186027</v>
      </c>
      <c r="M934" s="132">
        <v>0</v>
      </c>
      <c r="N934" s="132">
        <v>1599190.616032138</v>
      </c>
      <c r="O934" s="132">
        <v>11775</v>
      </c>
      <c r="P934" s="132">
        <v>447750.78416468535</v>
      </c>
      <c r="Q934" s="133">
        <f t="shared" si="46"/>
        <v>24199481.734021902</v>
      </c>
      <c r="R934" s="132">
        <v>22958184.734021902</v>
      </c>
      <c r="S934" s="132">
        <v>1241297</v>
      </c>
      <c r="T934" s="133">
        <f>SUM(TableC[[#This Row],[State &amp; Local Funding]:[Federal 
Funding]])</f>
        <v>24199481.734021902</v>
      </c>
      <c r="U934" s="121">
        <f>IFERROR(TableC[[#This Row],[State &amp; Local Funding]]/SUM(TableB[[#This Row],[K-12 Enrollment]:[Pre-K
Enrollment]]),"")</f>
        <v>12303.421615231458</v>
      </c>
      <c r="V934" s="121">
        <f>IFERROR(TableC[[#This Row],[Federal 
Funding]]/SUM(TableB[[#This Row],[K-12 Enrollment]:[Pre-K
Enrollment]]),"")</f>
        <v>665.21811361200423</v>
      </c>
      <c r="W934" s="65">
        <f>IFERROR(CentralCostperPupil*SUM(TableB[[#This Row],[K-12 Enrollment]:[Pre-K
Enrollment]]),"")</f>
        <v>12453683.188327016</v>
      </c>
      <c r="X934" s="65">
        <f t="shared" si="47"/>
        <v>36653164.922348917</v>
      </c>
      <c r="Y934" s="131">
        <f>IFERROR(TableC[[#This Row],[Total School Allocation w/ Central District Costs]]/SUM(TableB[[#This Row],[K-12 Enrollment]:[Pre-K
Enrollment]]),"")</f>
        <v>19642.6392938633</v>
      </c>
    </row>
    <row r="935" spans="1:25" s="3" customFormat="1" ht="15" x14ac:dyDescent="0.3">
      <c r="A935" s="156" t="str">
        <f>IF(ISBLANK(TableB[[#This Row],[BEDS Code]]),"",TableB[[#This Row],[BEDS Code]])</f>
        <v>342900010138</v>
      </c>
      <c r="B935" s="134" t="str">
        <f>IF(ISBLANK(TableB[[#This Row],[School Name]]),"",TableB[[#This Row],[School Name]])</f>
        <v>P.S./M.S. 138 Sunrise</v>
      </c>
      <c r="C935" s="156" t="str">
        <f>IF(ISBLANK(TableB[[#This Row],[Local School Code]]),"",TableB[[#This Row],[Local School Code]])</f>
        <v>Q138</v>
      </c>
      <c r="D935" s="132">
        <v>4620044</v>
      </c>
      <c r="E935" s="132">
        <v>2207758</v>
      </c>
      <c r="F935" s="65">
        <f>IFERROR(SUM(TableC[[#This Row],[Classroom Teachers]:[All Other Salaries]])*'Part-A'!$C$92,0)</f>
        <v>4157141.441780237</v>
      </c>
      <c r="G935" s="16">
        <v>0</v>
      </c>
      <c r="H935" s="16">
        <v>75646</v>
      </c>
      <c r="I935" s="133">
        <f t="shared" si="45"/>
        <v>11060589.441780237</v>
      </c>
      <c r="J935" s="132">
        <v>5943006.2286417279</v>
      </c>
      <c r="K935" s="132">
        <v>728172.60321550933</v>
      </c>
      <c r="L935" s="132">
        <v>3437785.485909442</v>
      </c>
      <c r="M935" s="132">
        <v>0</v>
      </c>
      <c r="N935" s="132">
        <v>873040.34356176713</v>
      </c>
      <c r="O935" s="132">
        <v>4423</v>
      </c>
      <c r="P935" s="132">
        <v>74161.780451791346</v>
      </c>
      <c r="Q935" s="133">
        <f t="shared" si="46"/>
        <v>11060589.441780237</v>
      </c>
      <c r="R935" s="132">
        <v>10331776.441780237</v>
      </c>
      <c r="S935" s="132">
        <v>728813</v>
      </c>
      <c r="T935" s="133">
        <f>SUM(TableC[[#This Row],[State &amp; Local Funding]:[Federal 
Funding]])</f>
        <v>11060589.441780237</v>
      </c>
      <c r="U935" s="121">
        <f>IFERROR(TableC[[#This Row],[State &amp; Local Funding]]/SUM(TableB[[#This Row],[K-12 Enrollment]:[Pre-K
Enrollment]]),"")</f>
        <v>14270.409449972703</v>
      </c>
      <c r="V935" s="121">
        <f>IFERROR(TableC[[#This Row],[Federal 
Funding]]/SUM(TableB[[#This Row],[K-12 Enrollment]:[Pre-K
Enrollment]]),"")</f>
        <v>1006.6477900552486</v>
      </c>
      <c r="W935" s="65">
        <f>IFERROR(CentralCostperPupil*SUM(TableB[[#This Row],[K-12 Enrollment]:[Pre-K
Enrollment]]),"")</f>
        <v>4831975.685074362</v>
      </c>
      <c r="X935" s="65">
        <f t="shared" si="47"/>
        <v>15892565.126854599</v>
      </c>
      <c r="Y935" s="131">
        <f>IFERROR(TableC[[#This Row],[Total School Allocation w/ Central District Costs]]/SUM(TableB[[#This Row],[K-12 Enrollment]:[Pre-K
Enrollment]]),"")</f>
        <v>21951.056805047789</v>
      </c>
    </row>
    <row r="936" spans="1:25" s="3" customFormat="1" ht="15" x14ac:dyDescent="0.3">
      <c r="A936" s="156" t="str">
        <f>IF(ISBLANK(TableB[[#This Row],[BEDS Code]]),"",TableB[[#This Row],[BEDS Code]])</f>
        <v>342800010139</v>
      </c>
      <c r="B936" s="134" t="str">
        <f>IF(ISBLANK(TableB[[#This Row],[School Name]]),"",TableB[[#This Row],[School Name]])</f>
        <v>P.S. 139 Rego Park</v>
      </c>
      <c r="C936" s="156" t="str">
        <f>IF(ISBLANK(TableB[[#This Row],[Local School Code]]),"",TableB[[#This Row],[Local School Code]])</f>
        <v>Q139</v>
      </c>
      <c r="D936" s="132">
        <v>4342170</v>
      </c>
      <c r="E936" s="132">
        <v>1803694</v>
      </c>
      <c r="F936" s="65">
        <f>IFERROR(SUM(TableC[[#This Row],[Classroom Teachers]:[All Other Salaries]])*'Part-A'!$C$92,0)</f>
        <v>3741940.0752900061</v>
      </c>
      <c r="G936" s="16">
        <v>0</v>
      </c>
      <c r="H936" s="16">
        <v>80431</v>
      </c>
      <c r="I936" s="133">
        <f t="shared" si="45"/>
        <v>9968235.0752900057</v>
      </c>
      <c r="J936" s="132">
        <v>5984489.216212146</v>
      </c>
      <c r="K936" s="132">
        <v>0</v>
      </c>
      <c r="L936" s="132">
        <v>3417235.3876664457</v>
      </c>
      <c r="M936" s="132">
        <v>0</v>
      </c>
      <c r="N936" s="132">
        <v>445388.98501284508</v>
      </c>
      <c r="O936" s="132">
        <v>4716</v>
      </c>
      <c r="P936" s="132">
        <v>116405.48639856948</v>
      </c>
      <c r="Q936" s="133">
        <f t="shared" si="46"/>
        <v>9968235.0752900057</v>
      </c>
      <c r="R936" s="132">
        <v>9841862.0752900057</v>
      </c>
      <c r="S936" s="132">
        <v>126373</v>
      </c>
      <c r="T936" s="133">
        <f>SUM(TableC[[#This Row],[State &amp; Local Funding]:[Federal 
Funding]])</f>
        <v>9968235.0752900057</v>
      </c>
      <c r="U936" s="121">
        <f>IFERROR(TableC[[#This Row],[State &amp; Local Funding]]/SUM(TableB[[#This Row],[K-12 Enrollment]:[Pre-K
Enrollment]]),"")</f>
        <v>13263.965061037743</v>
      </c>
      <c r="V936" s="121">
        <f>IFERROR(TableC[[#This Row],[Federal 
Funding]]/SUM(TableB[[#This Row],[K-12 Enrollment]:[Pre-K
Enrollment]]),"")</f>
        <v>170.31401617250674</v>
      </c>
      <c r="W936" s="65">
        <f>IFERROR(CentralCostperPupil*SUM(TableB[[#This Row],[K-12 Enrollment]:[Pre-K
Enrollment]]),"")</f>
        <v>4952107.6772447191</v>
      </c>
      <c r="X936" s="65">
        <f t="shared" si="47"/>
        <v>14920342.752534725</v>
      </c>
      <c r="Y936" s="131">
        <f>IFERROR(TableC[[#This Row],[Total School Allocation w/ Central District Costs]]/SUM(TableB[[#This Row],[K-12 Enrollment]:[Pre-K
Enrollment]]),"")</f>
        <v>20108.278642230089</v>
      </c>
    </row>
    <row r="937" spans="1:25" s="3" customFormat="1" ht="15" x14ac:dyDescent="0.3">
      <c r="A937" s="156" t="str">
        <f>IF(ISBLANK(TableB[[#This Row],[BEDS Code]]),"",TableB[[#This Row],[BEDS Code]])</f>
        <v>342800010140</v>
      </c>
      <c r="B937" s="134" t="str">
        <f>IF(ISBLANK(TableB[[#This Row],[School Name]]),"",TableB[[#This Row],[School Name]])</f>
        <v>P.S. 140 Edward K Ellington</v>
      </c>
      <c r="C937" s="156" t="str">
        <f>IF(ISBLANK(TableB[[#This Row],[Local School Code]]),"",TableB[[#This Row],[Local School Code]])</f>
        <v>Q140</v>
      </c>
      <c r="D937" s="132">
        <v>2971970</v>
      </c>
      <c r="E937" s="132">
        <v>1611001</v>
      </c>
      <c r="F937" s="65">
        <f>IFERROR(SUM(TableC[[#This Row],[Classroom Teachers]:[All Other Salaries]])*'Part-A'!$C$92,0)</f>
        <v>2790364.8451693556</v>
      </c>
      <c r="G937" s="16">
        <v>0</v>
      </c>
      <c r="H937" s="16">
        <v>350721</v>
      </c>
      <c r="I937" s="133">
        <f t="shared" si="45"/>
        <v>7724056.8451693561</v>
      </c>
      <c r="J937" s="132">
        <v>4097763.0650797263</v>
      </c>
      <c r="K937" s="132">
        <v>422530.98153708607</v>
      </c>
      <c r="L937" s="132">
        <v>2238286.8670849591</v>
      </c>
      <c r="M937" s="132">
        <v>29140.06769221283</v>
      </c>
      <c r="N937" s="132">
        <v>681099.11453451822</v>
      </c>
      <c r="O937" s="132">
        <v>2735</v>
      </c>
      <c r="P937" s="132">
        <v>252501.74924085371</v>
      </c>
      <c r="Q937" s="133">
        <f t="shared" si="46"/>
        <v>7724056.8451693552</v>
      </c>
      <c r="R937" s="132">
        <v>7133321.8451693552</v>
      </c>
      <c r="S937" s="132">
        <v>590735</v>
      </c>
      <c r="T937" s="133">
        <f>SUM(TableC[[#This Row],[State &amp; Local Funding]:[Federal 
Funding]])</f>
        <v>7724056.8451693552</v>
      </c>
      <c r="U937" s="121">
        <f>IFERROR(TableC[[#This Row],[State &amp; Local Funding]]/SUM(TableB[[#This Row],[K-12 Enrollment]:[Pre-K
Enrollment]]),"")</f>
        <v>14125.389792414564</v>
      </c>
      <c r="V937" s="121">
        <f>IFERROR(TableC[[#This Row],[Federal 
Funding]]/SUM(TableB[[#This Row],[K-12 Enrollment]:[Pre-K
Enrollment]]),"")</f>
        <v>1169.7722772277227</v>
      </c>
      <c r="W937" s="65">
        <f>IFERROR(CentralCostperPupil*SUM(TableB[[#This Row],[K-12 Enrollment]:[Pre-K
Enrollment]]),"")</f>
        <v>3370369.7803350179</v>
      </c>
      <c r="X937" s="65">
        <f t="shared" si="47"/>
        <v>11094426.625504373</v>
      </c>
      <c r="Y937" s="131">
        <f>IFERROR(TableC[[#This Row],[Total School Allocation w/ Central District Costs]]/SUM(TableB[[#This Row],[K-12 Enrollment]:[Pre-K
Enrollment]]),"")</f>
        <v>21969.161634662123</v>
      </c>
    </row>
    <row r="938" spans="1:25" s="3" customFormat="1" ht="15" x14ac:dyDescent="0.3">
      <c r="A938" s="156" t="str">
        <f>IF(ISBLANK(TableB[[#This Row],[BEDS Code]]),"",TableB[[#This Row],[BEDS Code]])</f>
        <v>343000010141</v>
      </c>
      <c r="B938" s="134" t="str">
        <f>IF(ISBLANK(TableB[[#This Row],[School Name]]),"",TableB[[#This Row],[School Name]])</f>
        <v>I.S. 141 The Steinway</v>
      </c>
      <c r="C938" s="156" t="str">
        <f>IF(ISBLANK(TableB[[#This Row],[Local School Code]]),"",TableB[[#This Row],[Local School Code]])</f>
        <v>Q141</v>
      </c>
      <c r="D938" s="132">
        <v>6307903</v>
      </c>
      <c r="E938" s="132">
        <v>2187167</v>
      </c>
      <c r="F938" s="65">
        <f>IFERROR(SUM(TableC[[#This Row],[Classroom Teachers]:[All Other Salaries]])*'Part-A'!$C$92,0)</f>
        <v>5172265.9133677334</v>
      </c>
      <c r="G938" s="16">
        <v>0</v>
      </c>
      <c r="H938" s="16">
        <v>165053</v>
      </c>
      <c r="I938" s="133">
        <f t="shared" si="45"/>
        <v>13832388.913367733</v>
      </c>
      <c r="J938" s="132">
        <v>10579541.665279983</v>
      </c>
      <c r="K938" s="132">
        <v>0</v>
      </c>
      <c r="L938" s="132">
        <v>2117697.2345965398</v>
      </c>
      <c r="M938" s="132">
        <v>0</v>
      </c>
      <c r="N938" s="132">
        <v>870646.36730976542</v>
      </c>
      <c r="O938" s="132">
        <v>6897</v>
      </c>
      <c r="P938" s="132">
        <v>257606.6461814458</v>
      </c>
      <c r="Q938" s="133">
        <f t="shared" si="46"/>
        <v>13832388.913367733</v>
      </c>
      <c r="R938" s="132">
        <v>13297149.913367733</v>
      </c>
      <c r="S938" s="132">
        <v>535239</v>
      </c>
      <c r="T938" s="133">
        <f>SUM(TableC[[#This Row],[State &amp; Local Funding]:[Federal 
Funding]])</f>
        <v>13832388.913367733</v>
      </c>
      <c r="U938" s="121">
        <f>IFERROR(TableC[[#This Row],[State &amp; Local Funding]]/SUM(TableB[[#This Row],[K-12 Enrollment]:[Pre-K
Enrollment]]),"")</f>
        <v>11562.739055102376</v>
      </c>
      <c r="V938" s="121">
        <f>IFERROR(TableC[[#This Row],[Federal 
Funding]]/SUM(TableB[[#This Row],[K-12 Enrollment]:[Pre-K
Enrollment]]),"")</f>
        <v>465.42521739130433</v>
      </c>
      <c r="W938" s="65">
        <f>IFERROR(CentralCostperPupil*SUM(TableB[[#This Row],[K-12 Enrollment]:[Pre-K
Enrollment]]),"")</f>
        <v>7675099.4997728122</v>
      </c>
      <c r="X938" s="65">
        <f t="shared" si="47"/>
        <v>21507488.413140547</v>
      </c>
      <c r="Y938" s="131">
        <f>IFERROR(TableC[[#This Row],[Total School Allocation w/ Central District Costs]]/SUM(TableB[[#This Row],[K-12 Enrollment]:[Pre-K
Enrollment]]),"")</f>
        <v>18702.163837513519</v>
      </c>
    </row>
    <row r="939" spans="1:25" s="3" customFormat="1" ht="15" x14ac:dyDescent="0.3">
      <c r="A939" s="156" t="str">
        <f>IF(ISBLANK(TableB[[#This Row],[BEDS Code]]),"",TableB[[#This Row],[BEDS Code]])</f>
        <v>342400010143</v>
      </c>
      <c r="B939" s="134" t="str">
        <f>IF(ISBLANK(TableB[[#This Row],[School Name]]),"",TableB[[#This Row],[School Name]])</f>
        <v>P.S. 143 Louis Armstrong</v>
      </c>
      <c r="C939" s="156" t="str">
        <f>IF(ISBLANK(TableB[[#This Row],[Local School Code]]),"",TableB[[#This Row],[Local School Code]])</f>
        <v>Q143</v>
      </c>
      <c r="D939" s="132">
        <v>9801507</v>
      </c>
      <c r="E939" s="132">
        <v>4794159</v>
      </c>
      <c r="F939" s="65">
        <f>IFERROR(SUM(TableC[[#This Row],[Classroom Teachers]:[All Other Salaries]])*'Part-A'!$C$92,0)</f>
        <v>8886644.3401526269</v>
      </c>
      <c r="G939" s="16">
        <v>0</v>
      </c>
      <c r="H939" s="16">
        <v>210192</v>
      </c>
      <c r="I939" s="133">
        <f t="shared" si="45"/>
        <v>23692502.340152629</v>
      </c>
      <c r="J939" s="132">
        <v>14198176.588496545</v>
      </c>
      <c r="K939" s="132">
        <v>0</v>
      </c>
      <c r="L939" s="132">
        <v>7880105.8664499186</v>
      </c>
      <c r="M939" s="132">
        <v>0</v>
      </c>
      <c r="N939" s="132">
        <v>1229935.8677109727</v>
      </c>
      <c r="O939" s="132">
        <v>9239</v>
      </c>
      <c r="P939" s="132">
        <v>375045.0174951934</v>
      </c>
      <c r="Q939" s="133">
        <f t="shared" si="46"/>
        <v>23692502.340152632</v>
      </c>
      <c r="R939" s="132">
        <v>22242370.340152632</v>
      </c>
      <c r="S939" s="132">
        <v>1450132</v>
      </c>
      <c r="T939" s="133">
        <f>SUM(TableC[[#This Row],[State &amp; Local Funding]:[Federal 
Funding]])</f>
        <v>23692502.340152632</v>
      </c>
      <c r="U939" s="121">
        <f>IFERROR(TableC[[#This Row],[State &amp; Local Funding]]/SUM(TableB[[#This Row],[K-12 Enrollment]:[Pre-K
Enrollment]]),"")</f>
        <v>16427.156824337246</v>
      </c>
      <c r="V939" s="121">
        <f>IFERROR(TableC[[#This Row],[Federal 
Funding]]/SUM(TableB[[#This Row],[K-12 Enrollment]:[Pre-K
Enrollment]]),"")</f>
        <v>1070.9985228951255</v>
      </c>
      <c r="W939" s="65">
        <f>IFERROR(CentralCostperPupil*SUM(TableB[[#This Row],[K-12 Enrollment]:[Pre-K
Enrollment]]),"")</f>
        <v>9036595.4110368602</v>
      </c>
      <c r="X939" s="65">
        <f t="shared" si="47"/>
        <v>32729097.751189493</v>
      </c>
      <c r="Y939" s="131">
        <f>IFERROR(TableC[[#This Row],[Total School Allocation w/ Central District Costs]]/SUM(TableB[[#This Row],[K-12 Enrollment]:[Pre-K
Enrollment]]),"")</f>
        <v>24172.154912252212</v>
      </c>
    </row>
    <row r="940" spans="1:25" s="3" customFormat="1" ht="15" x14ac:dyDescent="0.3">
      <c r="A940" s="156" t="str">
        <f>IF(ISBLANK(TableB[[#This Row],[BEDS Code]]),"",TableB[[#This Row],[BEDS Code]])</f>
        <v>342800010144</v>
      </c>
      <c r="B940" s="134" t="str">
        <f>IF(ISBLANK(TableB[[#This Row],[School Name]]),"",TableB[[#This Row],[School Name]])</f>
        <v>P.S. 144 Col Jeromus Remsen</v>
      </c>
      <c r="C940" s="156" t="str">
        <f>IF(ISBLANK(TableB[[#This Row],[Local School Code]]),"",TableB[[#This Row],[Local School Code]])</f>
        <v>Q144</v>
      </c>
      <c r="D940" s="132">
        <v>5044423</v>
      </c>
      <c r="E940" s="132">
        <v>2076679</v>
      </c>
      <c r="F940" s="65">
        <f>IFERROR(SUM(TableC[[#This Row],[Classroom Teachers]:[All Other Salaries]])*'Part-A'!$C$92,0)</f>
        <v>4335718.6156458743</v>
      </c>
      <c r="G940" s="16">
        <v>0</v>
      </c>
      <c r="H940" s="16">
        <v>79975</v>
      </c>
      <c r="I940" s="133">
        <f t="shared" si="45"/>
        <v>11536795.615645874</v>
      </c>
      <c r="J940" s="132">
        <v>6790171.2709016101</v>
      </c>
      <c r="K940" s="132">
        <v>713266.83967525023</v>
      </c>
      <c r="L940" s="132">
        <v>3286508.513192025</v>
      </c>
      <c r="M940" s="132">
        <v>48631.829977857968</v>
      </c>
      <c r="N940" s="132">
        <v>657938.03783840605</v>
      </c>
      <c r="O940" s="132">
        <v>5227</v>
      </c>
      <c r="P940" s="132">
        <v>35052.124060724964</v>
      </c>
      <c r="Q940" s="133">
        <f t="shared" si="46"/>
        <v>11536795.615645876</v>
      </c>
      <c r="R940" s="132">
        <v>11424868.615645876</v>
      </c>
      <c r="S940" s="132">
        <v>111927</v>
      </c>
      <c r="T940" s="133">
        <f>SUM(TableC[[#This Row],[State &amp; Local Funding]:[Federal 
Funding]])</f>
        <v>11536795.615645876</v>
      </c>
      <c r="U940" s="121">
        <f>IFERROR(TableC[[#This Row],[State &amp; Local Funding]]/SUM(TableB[[#This Row],[K-12 Enrollment]:[Pre-K
Enrollment]]),"")</f>
        <v>13409.470206157132</v>
      </c>
      <c r="V940" s="121">
        <f>IFERROR(TableC[[#This Row],[Federal 
Funding]]/SUM(TableB[[#This Row],[K-12 Enrollment]:[Pre-K
Enrollment]]),"")</f>
        <v>131.36971830985917</v>
      </c>
      <c r="W940" s="65">
        <f>IFERROR(CentralCostperPupil*SUM(TableB[[#This Row],[K-12 Enrollment]:[Pre-K
Enrollment]]),"")</f>
        <v>5686247.6293969015</v>
      </c>
      <c r="X940" s="65">
        <f t="shared" si="47"/>
        <v>17223043.245042779</v>
      </c>
      <c r="Y940" s="131">
        <f>IFERROR(TableC[[#This Row],[Total School Allocation w/ Central District Costs]]/SUM(TableB[[#This Row],[K-12 Enrollment]:[Pre-K
Enrollment]]),"")</f>
        <v>20214.839489486829</v>
      </c>
    </row>
    <row r="941" spans="1:25" s="3" customFormat="1" ht="15" x14ac:dyDescent="0.3">
      <c r="A941" s="156" t="str">
        <f>IF(ISBLANK(TableB[[#This Row],[BEDS Code]]),"",TableB[[#This Row],[BEDS Code]])</f>
        <v>343000010145</v>
      </c>
      <c r="B941" s="134" t="str">
        <f>IF(ISBLANK(TableB[[#This Row],[School Name]]),"",TableB[[#This Row],[School Name]])</f>
        <v>I.S. 145 Joseph Pulitzer</v>
      </c>
      <c r="C941" s="156" t="str">
        <f>IF(ISBLANK(TableB[[#This Row],[Local School Code]]),"",TableB[[#This Row],[Local School Code]])</f>
        <v>Q145</v>
      </c>
      <c r="D941" s="132">
        <v>10891922</v>
      </c>
      <c r="E941" s="132">
        <v>3596747</v>
      </c>
      <c r="F941" s="65">
        <f>IFERROR(SUM(TableC[[#This Row],[Classroom Teachers]:[All Other Salaries]])*'Part-A'!$C$92,0)</f>
        <v>8821498.6808546335</v>
      </c>
      <c r="G941" s="16">
        <v>0</v>
      </c>
      <c r="H941" s="16">
        <v>212045</v>
      </c>
      <c r="I941" s="133">
        <f t="shared" si="45"/>
        <v>23522212.680854633</v>
      </c>
      <c r="J941" s="132">
        <v>17523324.108463757</v>
      </c>
      <c r="K941" s="132">
        <v>0</v>
      </c>
      <c r="L941" s="132">
        <v>4455469.7457463713</v>
      </c>
      <c r="M941" s="132">
        <v>0</v>
      </c>
      <c r="N941" s="132">
        <v>933867.93370671081</v>
      </c>
      <c r="O941" s="132">
        <v>10579</v>
      </c>
      <c r="P941" s="132">
        <v>598971.89293779421</v>
      </c>
      <c r="Q941" s="133">
        <f t="shared" si="46"/>
        <v>23522212.680854633</v>
      </c>
      <c r="R941" s="132">
        <v>22077304.680854633</v>
      </c>
      <c r="S941" s="132">
        <v>1444908</v>
      </c>
      <c r="T941" s="133">
        <f>SUM(TableC[[#This Row],[State &amp; Local Funding]:[Federal 
Funding]])</f>
        <v>23522212.680854633</v>
      </c>
      <c r="U941" s="121">
        <f>IFERROR(TableC[[#This Row],[State &amp; Local Funding]]/SUM(TableB[[#This Row],[K-12 Enrollment]:[Pre-K
Enrollment]]),"")</f>
        <v>13363.985884294572</v>
      </c>
      <c r="V941" s="121">
        <f>IFERROR(TableC[[#This Row],[Federal 
Funding]]/SUM(TableB[[#This Row],[K-12 Enrollment]:[Pre-K
Enrollment]]),"")</f>
        <v>874.64164648910412</v>
      </c>
      <c r="W941" s="65">
        <f>IFERROR(CentralCostperPupil*SUM(TableB[[#This Row],[K-12 Enrollment]:[Pre-K
Enrollment]]),"")</f>
        <v>11025447.281412771</v>
      </c>
      <c r="X941" s="65">
        <f t="shared" si="47"/>
        <v>34547659.962267406</v>
      </c>
      <c r="Y941" s="131">
        <f>IFERROR(TableC[[#This Row],[Total School Allocation w/ Central District Costs]]/SUM(TableB[[#This Row],[K-12 Enrollment]:[Pre-K
Enrollment]]),"")</f>
        <v>20912.627095803513</v>
      </c>
    </row>
    <row r="942" spans="1:25" s="3" customFormat="1" ht="15" x14ac:dyDescent="0.3">
      <c r="A942" s="156" t="str">
        <f>IF(ISBLANK(TableB[[#This Row],[BEDS Code]]),"",TableB[[#This Row],[BEDS Code]])</f>
        <v>342700010146</v>
      </c>
      <c r="B942" s="134" t="str">
        <f>IF(ISBLANK(TableB[[#This Row],[School Name]]),"",TableB[[#This Row],[School Name]])</f>
        <v>P.S. 146 Howard Beach</v>
      </c>
      <c r="C942" s="156" t="str">
        <f>IF(ISBLANK(TableB[[#This Row],[Local School Code]]),"",TableB[[#This Row],[Local School Code]])</f>
        <v>Q146</v>
      </c>
      <c r="D942" s="132">
        <v>4276031</v>
      </c>
      <c r="E942" s="132">
        <v>2421560</v>
      </c>
      <c r="F942" s="65">
        <f>IFERROR(SUM(TableC[[#This Row],[Classroom Teachers]:[All Other Salaries]])*'Part-A'!$C$92,0)</f>
        <v>4077861.8223250089</v>
      </c>
      <c r="G942" s="16">
        <v>0</v>
      </c>
      <c r="H942" s="16">
        <v>88690</v>
      </c>
      <c r="I942" s="133">
        <f t="shared" si="45"/>
        <v>10864142.82232501</v>
      </c>
      <c r="J942" s="132">
        <v>5690791.891302879</v>
      </c>
      <c r="K942" s="132">
        <v>462930.25409830251</v>
      </c>
      <c r="L942" s="132">
        <v>3895988.2141493619</v>
      </c>
      <c r="M942" s="132">
        <v>57866.281762287814</v>
      </c>
      <c r="N942" s="132">
        <v>722115.26411014237</v>
      </c>
      <c r="O942" s="132">
        <v>4124</v>
      </c>
      <c r="P942" s="132">
        <v>30326.916902036333</v>
      </c>
      <c r="Q942" s="133">
        <f t="shared" si="46"/>
        <v>10864142.822325008</v>
      </c>
      <c r="R942" s="132">
        <v>10746431.822325008</v>
      </c>
      <c r="S942" s="132">
        <v>117711</v>
      </c>
      <c r="T942" s="133">
        <f>SUM(TableC[[#This Row],[State &amp; Local Funding]:[Federal 
Funding]])</f>
        <v>10864142.822325008</v>
      </c>
      <c r="U942" s="121">
        <f>IFERROR(TableC[[#This Row],[State &amp; Local Funding]]/SUM(TableB[[#This Row],[K-12 Enrollment]:[Pre-K
Enrollment]]),"")</f>
        <v>16532.972034346167</v>
      </c>
      <c r="V942" s="121">
        <f>IFERROR(TableC[[#This Row],[Federal 
Funding]]/SUM(TableB[[#This Row],[K-12 Enrollment]:[Pre-K
Enrollment]]),"")</f>
        <v>181.09384615384616</v>
      </c>
      <c r="W942" s="65">
        <f>IFERROR(CentralCostperPupil*SUM(TableB[[#This Row],[K-12 Enrollment]:[Pre-K
Enrollment]]),"")</f>
        <v>4338099.7172628939</v>
      </c>
      <c r="X942" s="65">
        <f t="shared" si="47"/>
        <v>15202242.539587902</v>
      </c>
      <c r="Y942" s="131">
        <f>IFERROR(TableC[[#This Row],[Total School Allocation w/ Central District Costs]]/SUM(TableB[[#This Row],[K-12 Enrollment]:[Pre-K
Enrollment]]),"")</f>
        <v>23388.065445519849</v>
      </c>
    </row>
    <row r="943" spans="1:25" s="3" customFormat="1" ht="15" x14ac:dyDescent="0.3">
      <c r="A943" s="156" t="str">
        <f>IF(ISBLANK(TableB[[#This Row],[BEDS Code]]),"",TableB[[#This Row],[BEDS Code]])</f>
        <v>342900010147</v>
      </c>
      <c r="B943" s="134" t="str">
        <f>IF(ISBLANK(TableB[[#This Row],[School Name]]),"",TableB[[#This Row],[School Name]])</f>
        <v>P.S./M.S. 147 Ronald McNair</v>
      </c>
      <c r="C943" s="156" t="str">
        <f>IF(ISBLANK(TableB[[#This Row],[Local School Code]]),"",TableB[[#This Row],[Local School Code]])</f>
        <v>Q147</v>
      </c>
      <c r="D943" s="132">
        <v>4353878</v>
      </c>
      <c r="E943" s="132">
        <v>1412292</v>
      </c>
      <c r="F943" s="65">
        <f>IFERROR(SUM(TableC[[#This Row],[Classroom Teachers]:[All Other Salaries]])*'Part-A'!$C$92,0)</f>
        <v>3510761.4818575508</v>
      </c>
      <c r="G943" s="16">
        <v>0</v>
      </c>
      <c r="H943" s="16">
        <v>139732</v>
      </c>
      <c r="I943" s="133">
        <f t="shared" si="45"/>
        <v>9416663.4818575513</v>
      </c>
      <c r="J943" s="132">
        <v>5594506.8176189661</v>
      </c>
      <c r="K943" s="132">
        <v>498083.81309201731</v>
      </c>
      <c r="L943" s="132">
        <v>2786876.3423763001</v>
      </c>
      <c r="M943" s="132">
        <v>0</v>
      </c>
      <c r="N943" s="132">
        <v>440287.3057822691</v>
      </c>
      <c r="O943" s="132">
        <v>3557</v>
      </c>
      <c r="P943" s="132">
        <v>93352.202987997676</v>
      </c>
      <c r="Q943" s="133">
        <f t="shared" si="46"/>
        <v>9416663.4818575513</v>
      </c>
      <c r="R943" s="132">
        <v>9007663.4818575513</v>
      </c>
      <c r="S943" s="132">
        <v>409000</v>
      </c>
      <c r="T943" s="133">
        <f>SUM(TableC[[#This Row],[State &amp; Local Funding]:[Federal 
Funding]])</f>
        <v>9416663.4818575513</v>
      </c>
      <c r="U943" s="121">
        <f>IFERROR(TableC[[#This Row],[State &amp; Local Funding]]/SUM(TableB[[#This Row],[K-12 Enrollment]:[Pre-K
Enrollment]]),"")</f>
        <v>16774.047452248698</v>
      </c>
      <c r="V943" s="121">
        <f>IFERROR(TableC[[#This Row],[Federal 
Funding]]/SUM(TableB[[#This Row],[K-12 Enrollment]:[Pre-K
Enrollment]]),"")</f>
        <v>761.63873370577278</v>
      </c>
      <c r="W943" s="65">
        <f>IFERROR(CentralCostperPupil*SUM(TableB[[#This Row],[K-12 Enrollment]:[Pre-K
Enrollment]]),"")</f>
        <v>3583937.7664156524</v>
      </c>
      <c r="X943" s="65">
        <f t="shared" si="47"/>
        <v>13000601.248273203</v>
      </c>
      <c r="Y943" s="131">
        <f>IFERROR(TableC[[#This Row],[Total School Allocation w/ Central District Costs]]/SUM(TableB[[#This Row],[K-12 Enrollment]:[Pre-K
Enrollment]]),"")</f>
        <v>24209.685750974306</v>
      </c>
    </row>
    <row r="944" spans="1:25" s="3" customFormat="1" ht="15" x14ac:dyDescent="0.3">
      <c r="A944" s="156" t="str">
        <f>IF(ISBLANK(TableB[[#This Row],[BEDS Code]]),"",TableB[[#This Row],[BEDS Code]])</f>
        <v>343000010148</v>
      </c>
      <c r="B944" s="134" t="str">
        <f>IF(ISBLANK(TableB[[#This Row],[School Name]]),"",TableB[[#This Row],[School Name]])</f>
        <v>P.S. 148 Queens</v>
      </c>
      <c r="C944" s="156" t="str">
        <f>IF(ISBLANK(TableB[[#This Row],[Local School Code]]),"",TableB[[#This Row],[Local School Code]])</f>
        <v>Q148</v>
      </c>
      <c r="D944" s="132">
        <v>5734245</v>
      </c>
      <c r="E944" s="132">
        <v>2840214</v>
      </c>
      <c r="F944" s="65">
        <f>IFERROR(SUM(TableC[[#This Row],[Classroom Teachers]:[All Other Salaries]])*'Part-A'!$C$92,0)</f>
        <v>5220602.3036030531</v>
      </c>
      <c r="G944" s="16">
        <v>0</v>
      </c>
      <c r="H944" s="16">
        <v>284341</v>
      </c>
      <c r="I944" s="133">
        <f t="shared" si="45"/>
        <v>14079402.303603053</v>
      </c>
      <c r="J944" s="132">
        <v>7069484.7084612483</v>
      </c>
      <c r="K944" s="132">
        <v>850644.39234020491</v>
      </c>
      <c r="L944" s="132">
        <v>5158159.0049798414</v>
      </c>
      <c r="M944" s="132">
        <v>89541.51498317947</v>
      </c>
      <c r="N944" s="132">
        <v>670176.59788476094</v>
      </c>
      <c r="O944" s="132">
        <v>5258</v>
      </c>
      <c r="P944" s="132">
        <v>236138.08495381859</v>
      </c>
      <c r="Q944" s="133">
        <f t="shared" si="46"/>
        <v>14079402.303603053</v>
      </c>
      <c r="R944" s="132">
        <v>13348392.303603053</v>
      </c>
      <c r="S944" s="132">
        <v>731010</v>
      </c>
      <c r="T944" s="133">
        <f>SUM(TableC[[#This Row],[State &amp; Local Funding]:[Federal 
Funding]])</f>
        <v>14079402.303603053</v>
      </c>
      <c r="U944" s="121">
        <f>IFERROR(TableC[[#This Row],[State &amp; Local Funding]]/SUM(TableB[[#This Row],[K-12 Enrollment]:[Pre-K
Enrollment]]),"")</f>
        <v>15796.91396876101</v>
      </c>
      <c r="V944" s="121">
        <f>IFERROR(TableC[[#This Row],[Federal 
Funding]]/SUM(TableB[[#This Row],[K-12 Enrollment]:[Pre-K
Enrollment]]),"")</f>
        <v>865.10059171597629</v>
      </c>
      <c r="W944" s="65">
        <f>IFERROR(CentralCostperPupil*SUM(TableB[[#This Row],[K-12 Enrollment]:[Pre-K
Enrollment]]),"")</f>
        <v>5639529.6324417619</v>
      </c>
      <c r="X944" s="65">
        <f t="shared" si="47"/>
        <v>19718931.936044816</v>
      </c>
      <c r="Y944" s="131">
        <f>IFERROR(TableC[[#This Row],[Total School Allocation w/ Central District Costs]]/SUM(TableB[[#This Row],[K-12 Enrollment]:[Pre-K
Enrollment]]),"")</f>
        <v>23336.014125496822</v>
      </c>
    </row>
    <row r="945" spans="1:25" s="3" customFormat="1" ht="15" x14ac:dyDescent="0.3">
      <c r="A945" s="156" t="str">
        <f>IF(ISBLANK(TableB[[#This Row],[BEDS Code]]),"",TableB[[#This Row],[BEDS Code]])</f>
        <v>343000010149</v>
      </c>
      <c r="B945" s="134" t="str">
        <f>IF(ISBLANK(TableB[[#This Row],[School Name]]),"",TableB[[#This Row],[School Name]])</f>
        <v>P.S. 149 Christa McAuliffe</v>
      </c>
      <c r="C945" s="156" t="str">
        <f>IF(ISBLANK(TableB[[#This Row],[Local School Code]]),"",TableB[[#This Row],[Local School Code]])</f>
        <v>Q149</v>
      </c>
      <c r="D945" s="132">
        <v>6800720</v>
      </c>
      <c r="E945" s="132">
        <v>2220617</v>
      </c>
      <c r="F945" s="65">
        <f>IFERROR(SUM(TableC[[#This Row],[Classroom Teachers]:[All Other Salaries]])*'Part-A'!$C$92,0)</f>
        <v>5492686.2118973862</v>
      </c>
      <c r="G945" s="16">
        <v>0</v>
      </c>
      <c r="H945" s="16">
        <v>85033</v>
      </c>
      <c r="I945" s="133">
        <f t="shared" si="45"/>
        <v>14599056.211897386</v>
      </c>
      <c r="J945" s="132">
        <v>9686014.9683050122</v>
      </c>
      <c r="K945" s="132">
        <v>0</v>
      </c>
      <c r="L945" s="132">
        <v>3815386.7807874773</v>
      </c>
      <c r="M945" s="132">
        <v>0</v>
      </c>
      <c r="N945" s="132">
        <v>893847.66538107931</v>
      </c>
      <c r="O945" s="132">
        <v>6566</v>
      </c>
      <c r="P945" s="132">
        <v>197240.79742381687</v>
      </c>
      <c r="Q945" s="133">
        <f t="shared" si="46"/>
        <v>14599056.211897386</v>
      </c>
      <c r="R945" s="132">
        <v>13825624.211897386</v>
      </c>
      <c r="S945" s="132">
        <v>773432</v>
      </c>
      <c r="T945" s="133">
        <f>SUM(TableC[[#This Row],[State &amp; Local Funding]:[Federal 
Funding]])</f>
        <v>14599056.211897386</v>
      </c>
      <c r="U945" s="121">
        <f>IFERROR(TableC[[#This Row],[State &amp; Local Funding]]/SUM(TableB[[#This Row],[K-12 Enrollment]:[Pre-K
Enrollment]]),"")</f>
        <v>13675.197044408889</v>
      </c>
      <c r="V945" s="121">
        <f>IFERROR(TableC[[#This Row],[Federal 
Funding]]/SUM(TableB[[#This Row],[K-12 Enrollment]:[Pre-K
Enrollment]]),"")</f>
        <v>765.01681503461919</v>
      </c>
      <c r="W945" s="65">
        <f>IFERROR(CentralCostperPupil*SUM(TableB[[#This Row],[K-12 Enrollment]:[Pre-K
Enrollment]]),"")</f>
        <v>6747413.5602350552</v>
      </c>
      <c r="X945" s="65">
        <f t="shared" si="47"/>
        <v>21346469.772132441</v>
      </c>
      <c r="Y945" s="131">
        <f>IFERROR(TableC[[#This Row],[Total School Allocation w/ Central District Costs]]/SUM(TableB[[#This Row],[K-12 Enrollment]:[Pre-K
Enrollment]]),"")</f>
        <v>21114.213424463345</v>
      </c>
    </row>
    <row r="946" spans="1:25" s="3" customFormat="1" ht="15" x14ac:dyDescent="0.3">
      <c r="A946" s="156" t="str">
        <f>IF(ISBLANK(TableB[[#This Row],[BEDS Code]]),"",TableB[[#This Row],[BEDS Code]])</f>
        <v>343000010150</v>
      </c>
      <c r="B946" s="134" t="str">
        <f>IF(ISBLANK(TableB[[#This Row],[School Name]]),"",TableB[[#This Row],[School Name]])</f>
        <v>P.S. 150 Queens</v>
      </c>
      <c r="C946" s="156" t="str">
        <f>IF(ISBLANK(TableB[[#This Row],[Local School Code]]),"",TableB[[#This Row],[Local School Code]])</f>
        <v>Q150</v>
      </c>
      <c r="D946" s="132">
        <v>6170651</v>
      </c>
      <c r="E946" s="132">
        <v>2635686</v>
      </c>
      <c r="F946" s="65">
        <f>IFERROR(SUM(TableC[[#This Row],[Classroom Teachers]:[All Other Salaries]])*'Part-A'!$C$92,0)</f>
        <v>5361782.3851632848</v>
      </c>
      <c r="G946" s="16">
        <v>0</v>
      </c>
      <c r="H946" s="16">
        <v>120840</v>
      </c>
      <c r="I946" s="133">
        <f t="shared" si="45"/>
        <v>14288959.385163285</v>
      </c>
      <c r="J946" s="132">
        <v>8895959.3289741427</v>
      </c>
      <c r="K946" s="132">
        <v>878949.10956456431</v>
      </c>
      <c r="L946" s="132">
        <v>3328660.7323856005</v>
      </c>
      <c r="M946" s="132">
        <v>56103.134653057299</v>
      </c>
      <c r="N946" s="132">
        <v>855009.90548637602</v>
      </c>
      <c r="O946" s="132">
        <v>28021</v>
      </c>
      <c r="P946" s="132">
        <v>246256.17409954307</v>
      </c>
      <c r="Q946" s="133">
        <f t="shared" si="46"/>
        <v>14288959.385163285</v>
      </c>
      <c r="R946" s="132">
        <v>13657583.385163285</v>
      </c>
      <c r="S946" s="132">
        <v>631376</v>
      </c>
      <c r="T946" s="133">
        <f>SUM(TableC[[#This Row],[State &amp; Local Funding]:[Federal 
Funding]])</f>
        <v>14288959.385163285</v>
      </c>
      <c r="U946" s="121">
        <f>IFERROR(TableC[[#This Row],[State &amp; Local Funding]]/SUM(TableB[[#This Row],[K-12 Enrollment]:[Pre-K
Enrollment]]),"")</f>
        <v>13324.471595281253</v>
      </c>
      <c r="V946" s="121">
        <f>IFERROR(TableC[[#This Row],[Federal 
Funding]]/SUM(TableB[[#This Row],[K-12 Enrollment]:[Pre-K
Enrollment]]),"")</f>
        <v>615.97658536585368</v>
      </c>
      <c r="W946" s="65">
        <f>IFERROR(CentralCostperPupil*SUM(TableB[[#This Row],[K-12 Enrollment]:[Pre-K
Enrollment]]),"")</f>
        <v>6840849.5541453334</v>
      </c>
      <c r="X946" s="65">
        <f t="shared" si="47"/>
        <v>21129808.939308617</v>
      </c>
      <c r="Y946" s="131">
        <f>IFERROR(TableC[[#This Row],[Total School Allocation w/ Central District Costs]]/SUM(TableB[[#This Row],[K-12 Enrollment]:[Pre-K
Enrollment]]),"")</f>
        <v>20614.447745666945</v>
      </c>
    </row>
    <row r="947" spans="1:25" s="3" customFormat="1" ht="15" x14ac:dyDescent="0.3">
      <c r="A947" s="156" t="str">
        <f>IF(ISBLANK(TableB[[#This Row],[BEDS Code]]),"",TableB[[#This Row],[BEDS Code]])</f>
        <v>343000010151</v>
      </c>
      <c r="B947" s="134" t="str">
        <f>IF(ISBLANK(TableB[[#This Row],[School Name]]),"",TableB[[#This Row],[School Name]])</f>
        <v>P.S. 151 Mary D. Carter</v>
      </c>
      <c r="C947" s="156" t="str">
        <f>IF(ISBLANK(TableB[[#This Row],[Local School Code]]),"",TableB[[#This Row],[Local School Code]])</f>
        <v>Q151</v>
      </c>
      <c r="D947" s="132">
        <v>3266419</v>
      </c>
      <c r="E947" s="132">
        <v>2044791</v>
      </c>
      <c r="F947" s="65">
        <f>IFERROR(SUM(TableC[[#This Row],[Classroom Teachers]:[All Other Salaries]])*'Part-A'!$C$92,0)</f>
        <v>3233756.8073880309</v>
      </c>
      <c r="G947" s="16">
        <v>0</v>
      </c>
      <c r="H947" s="16">
        <v>76676</v>
      </c>
      <c r="I947" s="133">
        <f t="shared" si="45"/>
        <v>8621642.80738803</v>
      </c>
      <c r="J947" s="132">
        <v>3357938.5697756782</v>
      </c>
      <c r="K947" s="132">
        <v>827591.79843892227</v>
      </c>
      <c r="L947" s="132">
        <v>3672185.8142295755</v>
      </c>
      <c r="M947" s="132">
        <v>0</v>
      </c>
      <c r="N947" s="132">
        <v>667969.24881369493</v>
      </c>
      <c r="O947" s="132">
        <v>2174</v>
      </c>
      <c r="P947" s="132">
        <v>93783.376130159246</v>
      </c>
      <c r="Q947" s="133">
        <f t="shared" si="46"/>
        <v>8621642.80738803</v>
      </c>
      <c r="R947" s="132">
        <v>8162408.80738803</v>
      </c>
      <c r="S947" s="132">
        <v>459234</v>
      </c>
      <c r="T947" s="133">
        <f>SUM(TableC[[#This Row],[State &amp; Local Funding]:[Federal 
Funding]])</f>
        <v>8621642.80738803</v>
      </c>
      <c r="U947" s="121">
        <f>IFERROR(TableC[[#This Row],[State &amp; Local Funding]]/SUM(TableB[[#This Row],[K-12 Enrollment]:[Pre-K
Enrollment]]),"")</f>
        <v>21536.698700232268</v>
      </c>
      <c r="V947" s="121">
        <f>IFERROR(TableC[[#This Row],[Federal 
Funding]]/SUM(TableB[[#This Row],[K-12 Enrollment]:[Pre-K
Enrollment]]),"")</f>
        <v>1211.6992084432718</v>
      </c>
      <c r="W947" s="65">
        <f>IFERROR(CentralCostperPupil*SUM(TableB[[#This Row],[K-12 Enrollment]:[Pre-K
Enrollment]]),"")</f>
        <v>2529445.8351425184</v>
      </c>
      <c r="X947" s="65">
        <f t="shared" si="47"/>
        <v>11151088.642530549</v>
      </c>
      <c r="Y947" s="131">
        <f>IFERROR(TableC[[#This Row],[Total School Allocation w/ Central District Costs]]/SUM(TableB[[#This Row],[K-12 Enrollment]:[Pre-K
Enrollment]]),"")</f>
        <v>29422.397473695382</v>
      </c>
    </row>
    <row r="948" spans="1:25" s="3" customFormat="1" ht="15" x14ac:dyDescent="0.3">
      <c r="A948" s="156" t="str">
        <f>IF(ISBLANK(TableB[[#This Row],[BEDS Code]]),"",TableB[[#This Row],[BEDS Code]])</f>
        <v>343000010152</v>
      </c>
      <c r="B948" s="134" t="str">
        <f>IF(ISBLANK(TableB[[#This Row],[School Name]]),"",TableB[[#This Row],[School Name]])</f>
        <v>P.S. 152 Gwendoline N. Alleyne School</v>
      </c>
      <c r="C948" s="156" t="str">
        <f>IF(ISBLANK(TableB[[#This Row],[Local School Code]]),"",TableB[[#This Row],[Local School Code]])</f>
        <v>Q152</v>
      </c>
      <c r="D948" s="132">
        <v>6878854</v>
      </c>
      <c r="E948" s="132">
        <v>2654629</v>
      </c>
      <c r="F948" s="65">
        <f>IFERROR(SUM(TableC[[#This Row],[Classroom Teachers]:[All Other Salaries]])*'Part-A'!$C$92,0)</f>
        <v>5804508.8688581455</v>
      </c>
      <c r="G948" s="16">
        <v>0</v>
      </c>
      <c r="H948" s="16">
        <v>343022</v>
      </c>
      <c r="I948" s="133">
        <f t="shared" si="45"/>
        <v>15681013.868858146</v>
      </c>
      <c r="J948" s="132">
        <v>10173754.131109498</v>
      </c>
      <c r="K948" s="132">
        <v>994207.06687139464</v>
      </c>
      <c r="L948" s="132">
        <v>3432104.2856636131</v>
      </c>
      <c r="M948" s="132">
        <v>16035.597852764429</v>
      </c>
      <c r="N948" s="132">
        <v>889070.97486213257</v>
      </c>
      <c r="O948" s="132">
        <v>6542</v>
      </c>
      <c r="P948" s="132">
        <v>169299.81249874181</v>
      </c>
      <c r="Q948" s="133">
        <f t="shared" si="46"/>
        <v>15681013.868858147</v>
      </c>
      <c r="R948" s="132">
        <v>14903810.868858147</v>
      </c>
      <c r="S948" s="132">
        <v>777203</v>
      </c>
      <c r="T948" s="133">
        <f>SUM(TableC[[#This Row],[State &amp; Local Funding]:[Federal 
Funding]])</f>
        <v>15681013.868858147</v>
      </c>
      <c r="U948" s="121">
        <f>IFERROR(TableC[[#This Row],[State &amp; Local Funding]]/SUM(TableB[[#This Row],[K-12 Enrollment]:[Pre-K
Enrollment]]),"")</f>
        <v>14427.696872079523</v>
      </c>
      <c r="V948" s="121">
        <f>IFERROR(TableC[[#This Row],[Federal 
Funding]]/SUM(TableB[[#This Row],[K-12 Enrollment]:[Pre-K
Enrollment]]),"")</f>
        <v>752.37463697967087</v>
      </c>
      <c r="W948" s="65">
        <f>IFERROR(CentralCostperPupil*SUM(TableB[[#This Row],[K-12 Enrollment]:[Pre-K
Enrollment]]),"")</f>
        <v>6894241.5506654913</v>
      </c>
      <c r="X948" s="65">
        <f t="shared" si="47"/>
        <v>22575255.419523638</v>
      </c>
      <c r="Y948" s="131">
        <f>IFERROR(TableC[[#This Row],[Total School Allocation w/ Central District Costs]]/SUM(TableB[[#This Row],[K-12 Enrollment]:[Pre-K
Enrollment]]),"")</f>
        <v>21854.071074079031</v>
      </c>
    </row>
    <row r="949" spans="1:25" s="3" customFormat="1" ht="15" x14ac:dyDescent="0.3">
      <c r="A949" s="156" t="str">
        <f>IF(ISBLANK(TableB[[#This Row],[BEDS Code]]),"",TableB[[#This Row],[BEDS Code]])</f>
        <v>342400010153</v>
      </c>
      <c r="B949" s="134" t="str">
        <f>IF(ISBLANK(TableB[[#This Row],[School Name]]),"",TableB[[#This Row],[School Name]])</f>
        <v>P.S. 153 Maspeth Elem</v>
      </c>
      <c r="C949" s="156" t="str">
        <f>IF(ISBLANK(TableB[[#This Row],[Local School Code]]),"",TableB[[#This Row],[Local School Code]])</f>
        <v>Q153</v>
      </c>
      <c r="D949" s="132">
        <v>6670840</v>
      </c>
      <c r="E949" s="132">
        <v>3366693</v>
      </c>
      <c r="F949" s="65">
        <f>IFERROR(SUM(TableC[[#This Row],[Classroom Teachers]:[All Other Salaries]])*'Part-A'!$C$92,0)</f>
        <v>6111402.2356736045</v>
      </c>
      <c r="G949" s="16">
        <v>0</v>
      </c>
      <c r="H949" s="16">
        <v>152755</v>
      </c>
      <c r="I949" s="133">
        <f t="shared" si="45"/>
        <v>16301690.235673605</v>
      </c>
      <c r="J949" s="132">
        <v>9793309.9492032453</v>
      </c>
      <c r="K949" s="132">
        <v>734033.61722808366</v>
      </c>
      <c r="L949" s="132">
        <v>4848045.3623711634</v>
      </c>
      <c r="M949" s="132">
        <v>50047.746629187517</v>
      </c>
      <c r="N949" s="132">
        <v>869082.56024192576</v>
      </c>
      <c r="O949" s="132">
        <v>7171</v>
      </c>
      <c r="P949" s="132">
        <v>0</v>
      </c>
      <c r="Q949" s="133">
        <f t="shared" si="46"/>
        <v>16301690.235673606</v>
      </c>
      <c r="R949" s="132">
        <v>15607928.235673606</v>
      </c>
      <c r="S949" s="132">
        <v>693762</v>
      </c>
      <c r="T949" s="133">
        <f>SUM(TableC[[#This Row],[State &amp; Local Funding]:[Federal 
Funding]])</f>
        <v>16301690.235673606</v>
      </c>
      <c r="U949" s="121">
        <f>IFERROR(TableC[[#This Row],[State &amp; Local Funding]]/SUM(TableB[[#This Row],[K-12 Enrollment]:[Pre-K
Enrollment]]),"")</f>
        <v>14086.57783003033</v>
      </c>
      <c r="V949" s="121">
        <f>IFERROR(TableC[[#This Row],[Federal 
Funding]]/SUM(TableB[[#This Row],[K-12 Enrollment]:[Pre-K
Enrollment]]),"")</f>
        <v>626.13898916967514</v>
      </c>
      <c r="W949" s="65">
        <f>IFERROR(CentralCostperPupil*SUM(TableB[[#This Row],[K-12 Enrollment]:[Pre-K
Enrollment]]),"")</f>
        <v>7394791.5180419795</v>
      </c>
      <c r="X949" s="65">
        <f t="shared" si="47"/>
        <v>23696481.753715586</v>
      </c>
      <c r="Y949" s="131">
        <f>IFERROR(TableC[[#This Row],[Total School Allocation w/ Central District Costs]]/SUM(TableB[[#This Row],[K-12 Enrollment]:[Pre-K
Enrollment]]),"")</f>
        <v>21386.716384219842</v>
      </c>
    </row>
    <row r="950" spans="1:25" s="3" customFormat="1" ht="15" x14ac:dyDescent="0.3">
      <c r="A950" s="156" t="str">
        <f>IF(ISBLANK(TableB[[#This Row],[BEDS Code]]),"",TableB[[#This Row],[BEDS Code]])</f>
        <v>342500010154</v>
      </c>
      <c r="B950" s="134" t="str">
        <f>IF(ISBLANK(TableB[[#This Row],[School Name]]),"",TableB[[#This Row],[School Name]])</f>
        <v>P.S. 154 Queens</v>
      </c>
      <c r="C950" s="156" t="str">
        <f>IF(ISBLANK(TableB[[#This Row],[Local School Code]]),"",TableB[[#This Row],[Local School Code]])</f>
        <v>Q154</v>
      </c>
      <c r="D950" s="132">
        <v>4410762</v>
      </c>
      <c r="E950" s="132">
        <v>2201858</v>
      </c>
      <c r="F950" s="65">
        <f>IFERROR(SUM(TableC[[#This Row],[Classroom Teachers]:[All Other Salaries]])*'Part-A'!$C$92,0)</f>
        <v>4026126.8034346676</v>
      </c>
      <c r="G950" s="16">
        <v>0</v>
      </c>
      <c r="H950" s="16">
        <v>90063</v>
      </c>
      <c r="I950" s="133">
        <f t="shared" si="45"/>
        <v>10728809.803434668</v>
      </c>
      <c r="J950" s="132">
        <v>5717829.8244167846</v>
      </c>
      <c r="K950" s="132">
        <v>479804.43640209321</v>
      </c>
      <c r="L950" s="132">
        <v>4015814.8664040491</v>
      </c>
      <c r="M950" s="132">
        <v>15993.481213403107</v>
      </c>
      <c r="N950" s="132">
        <v>429652.77417895559</v>
      </c>
      <c r="O950" s="132">
        <v>4012</v>
      </c>
      <c r="P950" s="132">
        <v>65702.420819382474</v>
      </c>
      <c r="Q950" s="133">
        <f t="shared" si="46"/>
        <v>10728809.80343467</v>
      </c>
      <c r="R950" s="132">
        <v>10056355.80343467</v>
      </c>
      <c r="S950" s="132">
        <v>672454</v>
      </c>
      <c r="T950" s="133">
        <f>SUM(TableC[[#This Row],[State &amp; Local Funding]:[Federal 
Funding]])</f>
        <v>10728809.80343467</v>
      </c>
      <c r="U950" s="121">
        <f>IFERROR(TableC[[#This Row],[State &amp; Local Funding]]/SUM(TableB[[#This Row],[K-12 Enrollment]:[Pre-K
Enrollment]]),"")</f>
        <v>15400.238596377749</v>
      </c>
      <c r="V950" s="121">
        <f>IFERROR(TableC[[#This Row],[Federal 
Funding]]/SUM(TableB[[#This Row],[K-12 Enrollment]:[Pre-K
Enrollment]]),"")</f>
        <v>1029.791730474732</v>
      </c>
      <c r="W950" s="65">
        <f>IFERROR(CentralCostperPupil*SUM(TableB[[#This Row],[K-12 Enrollment]:[Pre-K
Enrollment]]),"")</f>
        <v>4358121.7159579536</v>
      </c>
      <c r="X950" s="65">
        <f t="shared" si="47"/>
        <v>15086931.519392624</v>
      </c>
      <c r="Y950" s="131">
        <f>IFERROR(TableC[[#This Row],[Total School Allocation w/ Central District Costs]]/SUM(TableB[[#This Row],[K-12 Enrollment]:[Pre-K
Enrollment]]),"")</f>
        <v>23104.02989187232</v>
      </c>
    </row>
    <row r="951" spans="1:25" s="3" customFormat="1" ht="15" x14ac:dyDescent="0.3">
      <c r="A951" s="156" t="str">
        <f>IF(ISBLANK(TableB[[#This Row],[BEDS Code]]),"",TableB[[#This Row],[BEDS Code]])</f>
        <v>342700010155</v>
      </c>
      <c r="B951" s="134" t="str">
        <f>IF(ISBLANK(TableB[[#This Row],[School Name]]),"",TableB[[#This Row],[School Name]])</f>
        <v>P.S. 155</v>
      </c>
      <c r="C951" s="156" t="str">
        <f>IF(ISBLANK(TableB[[#This Row],[Local School Code]]),"",TableB[[#This Row],[Local School Code]])</f>
        <v>Q155</v>
      </c>
      <c r="D951" s="132">
        <v>3190257</v>
      </c>
      <c r="E951" s="132">
        <v>1376734</v>
      </c>
      <c r="F951" s="65">
        <f>IFERROR(SUM(TableC[[#This Row],[Classroom Teachers]:[All Other Salaries]])*'Part-A'!$C$92,0)</f>
        <v>2780635.3421404674</v>
      </c>
      <c r="G951" s="16">
        <v>0</v>
      </c>
      <c r="H951" s="16">
        <v>24504</v>
      </c>
      <c r="I951" s="133">
        <f t="shared" si="45"/>
        <v>7372130.3421404678</v>
      </c>
      <c r="J951" s="132">
        <v>4265108.8395122867</v>
      </c>
      <c r="K951" s="132">
        <v>729000.07559615606</v>
      </c>
      <c r="L951" s="132">
        <v>1578812.252599074</v>
      </c>
      <c r="M951" s="132">
        <v>15847.827730351219</v>
      </c>
      <c r="N951" s="132">
        <v>649248.61193984374</v>
      </c>
      <c r="O951" s="132">
        <v>2909</v>
      </c>
      <c r="P951" s="132">
        <v>131203.73476275677</v>
      </c>
      <c r="Q951" s="133">
        <f t="shared" si="46"/>
        <v>7372130.3421404678</v>
      </c>
      <c r="R951" s="132">
        <v>7001487.3421404678</v>
      </c>
      <c r="S951" s="132">
        <v>370643</v>
      </c>
      <c r="T951" s="133">
        <f>SUM(TableC[[#This Row],[State &amp; Local Funding]:[Federal 
Funding]])</f>
        <v>7372130.3421404678</v>
      </c>
      <c r="U951" s="121">
        <f>IFERROR(TableC[[#This Row],[State &amp; Local Funding]]/SUM(TableB[[#This Row],[K-12 Enrollment]:[Pre-K
Enrollment]]),"")</f>
        <v>14059.211530402546</v>
      </c>
      <c r="V951" s="121">
        <f>IFERROR(TableC[[#This Row],[Federal 
Funding]]/SUM(TableB[[#This Row],[K-12 Enrollment]:[Pre-K
Enrollment]]),"")</f>
        <v>744.26305220883535</v>
      </c>
      <c r="W951" s="65">
        <f>IFERROR(CentralCostperPupil*SUM(TableB[[#This Row],[K-12 Enrollment]:[Pre-K
Enrollment]]),"")</f>
        <v>3323651.7833798788</v>
      </c>
      <c r="X951" s="65">
        <f t="shared" si="47"/>
        <v>10695782.125520347</v>
      </c>
      <c r="Y951" s="131">
        <f>IFERROR(TableC[[#This Row],[Total School Allocation w/ Central District Costs]]/SUM(TableB[[#This Row],[K-12 Enrollment]:[Pre-K
Enrollment]]),"")</f>
        <v>21477.474147631219</v>
      </c>
    </row>
    <row r="952" spans="1:25" s="3" customFormat="1" ht="15" x14ac:dyDescent="0.3">
      <c r="A952" s="156" t="str">
        <f>IF(ISBLANK(TableB[[#This Row],[BEDS Code]]),"",TableB[[#This Row],[BEDS Code]])</f>
        <v>342900010156</v>
      </c>
      <c r="B952" s="134" t="str">
        <f>IF(ISBLANK(TableB[[#This Row],[School Name]]),"",TableB[[#This Row],[School Name]])</f>
        <v>P.S. 156 Laurelton</v>
      </c>
      <c r="C952" s="156" t="str">
        <f>IF(ISBLANK(TableB[[#This Row],[Local School Code]]),"",TableB[[#This Row],[Local School Code]])</f>
        <v>Q156</v>
      </c>
      <c r="D952" s="132">
        <v>1879584</v>
      </c>
      <c r="E952" s="132">
        <v>1213890</v>
      </c>
      <c r="F952" s="65">
        <f>IFERROR(SUM(TableC[[#This Row],[Classroom Teachers]:[All Other Salaries]])*'Part-A'!$C$92,0)</f>
        <v>1883477.1372206865</v>
      </c>
      <c r="G952" s="16">
        <v>0</v>
      </c>
      <c r="H952" s="16">
        <v>84399</v>
      </c>
      <c r="I952" s="133">
        <f t="shared" si="45"/>
        <v>5061350.1372206863</v>
      </c>
      <c r="J952" s="132">
        <v>2741931.9879143937</v>
      </c>
      <c r="K952" s="132">
        <v>285883.39961420535</v>
      </c>
      <c r="L952" s="132">
        <v>1396214.2505045673</v>
      </c>
      <c r="M952" s="132">
        <v>0</v>
      </c>
      <c r="N952" s="132">
        <v>476208.21154734952</v>
      </c>
      <c r="O952" s="132">
        <v>1501</v>
      </c>
      <c r="P952" s="132">
        <v>159611.28764017083</v>
      </c>
      <c r="Q952" s="133">
        <f t="shared" si="46"/>
        <v>5061350.1372206872</v>
      </c>
      <c r="R952" s="132">
        <v>4846163.1372206872</v>
      </c>
      <c r="S952" s="132">
        <v>215187</v>
      </c>
      <c r="T952" s="133">
        <f>SUM(TableC[[#This Row],[State &amp; Local Funding]:[Federal 
Funding]])</f>
        <v>5061350.1372206872</v>
      </c>
      <c r="U952" s="121">
        <f>IFERROR(TableC[[#This Row],[State &amp; Local Funding]]/SUM(TableB[[#This Row],[K-12 Enrollment]:[Pre-K
Enrollment]]),"")</f>
        <v>19307.422857452937</v>
      </c>
      <c r="V952" s="121">
        <f>IFERROR(TableC[[#This Row],[Federal 
Funding]]/SUM(TableB[[#This Row],[K-12 Enrollment]:[Pre-K
Enrollment]]),"")</f>
        <v>857.31872509960158</v>
      </c>
      <c r="W952" s="65">
        <f>IFERROR(CentralCostperPupil*SUM(TableB[[#This Row],[K-12 Enrollment]:[Pre-K
Enrollment]]),"")</f>
        <v>1675173.8908199791</v>
      </c>
      <c r="X952" s="65">
        <f t="shared" si="47"/>
        <v>6736524.0280406661</v>
      </c>
      <c r="Y952" s="131">
        <f>IFERROR(TableC[[#This Row],[Total School Allocation w/ Central District Costs]]/SUM(TableB[[#This Row],[K-12 Enrollment]:[Pre-K
Enrollment]]),"")</f>
        <v>26838.741147572375</v>
      </c>
    </row>
    <row r="953" spans="1:25" s="3" customFormat="1" ht="15" x14ac:dyDescent="0.3">
      <c r="A953" s="156" t="str">
        <f>IF(ISBLANK(TableB[[#This Row],[BEDS Code]]),"",TableB[[#This Row],[BEDS Code]])</f>
        <v>342800010157</v>
      </c>
      <c r="B953" s="134" t="str">
        <f>IF(ISBLANK(TableB[[#This Row],[School Name]]),"",TableB[[#This Row],[School Name]])</f>
        <v>J.H.S. 157 Stephen A. Halsey</v>
      </c>
      <c r="C953" s="156" t="str">
        <f>IF(ISBLANK(TableB[[#This Row],[Local School Code]]),"",TableB[[#This Row],[Local School Code]])</f>
        <v>Q157</v>
      </c>
      <c r="D953" s="132">
        <v>8398435</v>
      </c>
      <c r="E953" s="132">
        <v>3709875</v>
      </c>
      <c r="F953" s="65">
        <f>IFERROR(SUM(TableC[[#This Row],[Classroom Teachers]:[All Other Salaries]])*'Part-A'!$C$92,0)</f>
        <v>7372205.1827106383</v>
      </c>
      <c r="G953" s="16">
        <v>0</v>
      </c>
      <c r="H953" s="16">
        <v>454731</v>
      </c>
      <c r="I953" s="133">
        <f t="shared" si="45"/>
        <v>19935246.18271064</v>
      </c>
      <c r="J953" s="132">
        <v>12280425.161806224</v>
      </c>
      <c r="K953" s="132">
        <v>0</v>
      </c>
      <c r="L953" s="132">
        <v>6171081.9367271597</v>
      </c>
      <c r="M953" s="132">
        <v>0</v>
      </c>
      <c r="N953" s="132">
        <v>1103919.0814942194</v>
      </c>
      <c r="O953" s="132">
        <v>10192</v>
      </c>
      <c r="P953" s="132">
        <v>369628.00268303655</v>
      </c>
      <c r="Q953" s="133">
        <f t="shared" si="46"/>
        <v>19935246.18271064</v>
      </c>
      <c r="R953" s="132">
        <v>19718673.18271064</v>
      </c>
      <c r="S953" s="132">
        <v>216573</v>
      </c>
      <c r="T953" s="133">
        <f>SUM(TableC[[#This Row],[State &amp; Local Funding]:[Federal 
Funding]])</f>
        <v>19935246.18271064</v>
      </c>
      <c r="U953" s="121">
        <f>IFERROR(TableC[[#This Row],[State &amp; Local Funding]]/SUM(TableB[[#This Row],[K-12 Enrollment]:[Pre-K
Enrollment]]),"")</f>
        <v>11786.415530610066</v>
      </c>
      <c r="V953" s="121">
        <f>IFERROR(TableC[[#This Row],[Federal 
Funding]]/SUM(TableB[[#This Row],[K-12 Enrollment]:[Pre-K
Enrollment]]),"")</f>
        <v>129.45188284518829</v>
      </c>
      <c r="W953" s="65">
        <f>IFERROR(CentralCostperPupil*SUM(TableB[[#This Row],[K-12 Enrollment]:[Pre-K
Enrollment]]),"")</f>
        <v>11165601.272278188</v>
      </c>
      <c r="X953" s="65">
        <f t="shared" si="47"/>
        <v>31100847.45498883</v>
      </c>
      <c r="Y953" s="131">
        <f>IFERROR(TableC[[#This Row],[Total School Allocation w/ Central District Costs]]/SUM(TableB[[#This Row],[K-12 Enrollment]:[Pre-K
Enrollment]]),"")</f>
        <v>18589.866978475093</v>
      </c>
    </row>
    <row r="954" spans="1:25" s="3" customFormat="1" ht="15" x14ac:dyDescent="0.3">
      <c r="A954" s="156" t="str">
        <f>IF(ISBLANK(TableB[[#This Row],[BEDS Code]]),"",TableB[[#This Row],[BEDS Code]])</f>
        <v>342600010158</v>
      </c>
      <c r="B954" s="134" t="str">
        <f>IF(ISBLANK(TableB[[#This Row],[School Name]]),"",TableB[[#This Row],[School Name]])</f>
        <v>M.S. 158 Marie Curie</v>
      </c>
      <c r="C954" s="156" t="str">
        <f>IF(ISBLANK(TableB[[#This Row],[Local School Code]]),"",TableB[[#This Row],[Local School Code]])</f>
        <v>Q158</v>
      </c>
      <c r="D954" s="132">
        <v>5790052</v>
      </c>
      <c r="E954" s="132">
        <v>1770093</v>
      </c>
      <c r="F954" s="65">
        <f>IFERROR(SUM(TableC[[#This Row],[Classroom Teachers]:[All Other Salaries]])*'Part-A'!$C$92,0)</f>
        <v>4603032.1449520141</v>
      </c>
      <c r="G954" s="16">
        <v>0</v>
      </c>
      <c r="H954" s="16">
        <v>147154</v>
      </c>
      <c r="I954" s="133">
        <f t="shared" si="45"/>
        <v>12310331.144952014</v>
      </c>
      <c r="J954" s="132">
        <v>8977583.0835672021</v>
      </c>
      <c r="K954" s="132">
        <v>0</v>
      </c>
      <c r="L954" s="132">
        <v>2289035.4663905008</v>
      </c>
      <c r="M954" s="132">
        <v>0</v>
      </c>
      <c r="N954" s="132">
        <v>830457.16920828715</v>
      </c>
      <c r="O954" s="132">
        <v>6598</v>
      </c>
      <c r="P954" s="132">
        <v>206657.42578602477</v>
      </c>
      <c r="Q954" s="133">
        <f t="shared" si="46"/>
        <v>12310331.144952014</v>
      </c>
      <c r="R954" s="132">
        <v>12126377.144952014</v>
      </c>
      <c r="S954" s="132">
        <v>183954</v>
      </c>
      <c r="T954" s="133">
        <f>SUM(TableC[[#This Row],[State &amp; Local Funding]:[Federal 
Funding]])</f>
        <v>12310331.144952014</v>
      </c>
      <c r="U954" s="121">
        <f>IFERROR(TableC[[#This Row],[State &amp; Local Funding]]/SUM(TableB[[#This Row],[K-12 Enrollment]:[Pre-K
Enrollment]]),"")</f>
        <v>11970.757300051346</v>
      </c>
      <c r="V954" s="121">
        <f>IFERROR(TableC[[#This Row],[Federal 
Funding]]/SUM(TableB[[#This Row],[K-12 Enrollment]:[Pre-K
Enrollment]]),"")</f>
        <v>181.59328726554787</v>
      </c>
      <c r="W954" s="65">
        <f>IFERROR(CentralCostperPupil*SUM(TableB[[#This Row],[K-12 Enrollment]:[Pre-K
Enrollment]]),"")</f>
        <v>6760761.5593650946</v>
      </c>
      <c r="X954" s="65">
        <f t="shared" si="47"/>
        <v>19071092.704317108</v>
      </c>
      <c r="Y954" s="131">
        <f>IFERROR(TableC[[#This Row],[Total School Allocation w/ Central District Costs]]/SUM(TableB[[#This Row],[K-12 Enrollment]:[Pre-K
Enrollment]]),"")</f>
        <v>18826.35015233673</v>
      </c>
    </row>
    <row r="955" spans="1:25" s="3" customFormat="1" ht="15" x14ac:dyDescent="0.3">
      <c r="A955" s="156" t="str">
        <f>IF(ISBLANK(TableB[[#This Row],[BEDS Code]]),"",TableB[[#This Row],[BEDS Code]])</f>
        <v>342600010159</v>
      </c>
      <c r="B955" s="134" t="str">
        <f>IF(ISBLANK(TableB[[#This Row],[School Name]]),"",TableB[[#This Row],[School Name]])</f>
        <v>P.S. 159</v>
      </c>
      <c r="C955" s="156" t="str">
        <f>IF(ISBLANK(TableB[[#This Row],[Local School Code]]),"",TableB[[#This Row],[Local School Code]])</f>
        <v>Q159</v>
      </c>
      <c r="D955" s="132">
        <v>3885728</v>
      </c>
      <c r="E955" s="132">
        <v>1796480</v>
      </c>
      <c r="F955" s="65">
        <f>IFERROR(SUM(TableC[[#This Row],[Classroom Teachers]:[All Other Salaries]])*'Part-A'!$C$92,0)</f>
        <v>3459640.7976703481</v>
      </c>
      <c r="G955" s="16">
        <v>0</v>
      </c>
      <c r="H955" s="16">
        <v>85569</v>
      </c>
      <c r="I955" s="133">
        <f t="shared" si="45"/>
        <v>9227417.7976703476</v>
      </c>
      <c r="J955" s="132">
        <v>5443086.7745285109</v>
      </c>
      <c r="K955" s="132">
        <v>682459.91549119202</v>
      </c>
      <c r="L955" s="132">
        <v>2366241.3921850044</v>
      </c>
      <c r="M955" s="132">
        <v>30331.551799608533</v>
      </c>
      <c r="N955" s="132">
        <v>639325.19425009529</v>
      </c>
      <c r="O955" s="132">
        <v>3950</v>
      </c>
      <c r="P955" s="132">
        <v>62022.969415936481</v>
      </c>
      <c r="Q955" s="133">
        <f t="shared" si="46"/>
        <v>9227417.7976703476</v>
      </c>
      <c r="R955" s="132">
        <v>9072282.7976703476</v>
      </c>
      <c r="S955" s="132">
        <v>155135</v>
      </c>
      <c r="T955" s="133">
        <f>SUM(TableC[[#This Row],[State &amp; Local Funding]:[Federal 
Funding]])</f>
        <v>9227417.7976703476</v>
      </c>
      <c r="U955" s="121">
        <f>IFERROR(TableC[[#This Row],[State &amp; Local Funding]]/SUM(TableB[[#This Row],[K-12 Enrollment]:[Pre-K
Enrollment]]),"")</f>
        <v>13440.418959511626</v>
      </c>
      <c r="V955" s="121">
        <f>IFERROR(TableC[[#This Row],[Federal 
Funding]]/SUM(TableB[[#This Row],[K-12 Enrollment]:[Pre-K
Enrollment]]),"")</f>
        <v>229.82962962962964</v>
      </c>
      <c r="W955" s="65">
        <f>IFERROR(CentralCostperPupil*SUM(TableB[[#This Row],[K-12 Enrollment]:[Pre-K
Enrollment]]),"")</f>
        <v>4504949.7063883897</v>
      </c>
      <c r="X955" s="65">
        <f t="shared" si="47"/>
        <v>13732367.504058737</v>
      </c>
      <c r="Y955" s="131">
        <f>IFERROR(TableC[[#This Row],[Total School Allocation w/ Central District Costs]]/SUM(TableB[[#This Row],[K-12 Enrollment]:[Pre-K
Enrollment]]),"")</f>
        <v>20344.24815416109</v>
      </c>
    </row>
    <row r="956" spans="1:25" s="3" customFormat="1" ht="15" x14ac:dyDescent="0.3">
      <c r="A956" s="156" t="str">
        <f>IF(ISBLANK(TableB[[#This Row],[BEDS Code]]),"",TableB[[#This Row],[BEDS Code]])</f>
        <v>342800010160</v>
      </c>
      <c r="B956" s="134" t="str">
        <f>IF(ISBLANK(TableB[[#This Row],[School Name]]),"",TableB[[#This Row],[School Name]])</f>
        <v>P.S. 160 Walter Francis Bishop</v>
      </c>
      <c r="C956" s="156" t="str">
        <f>IF(ISBLANK(TableB[[#This Row],[Local School Code]]),"",TableB[[#This Row],[Local School Code]])</f>
        <v>Q160</v>
      </c>
      <c r="D956" s="132">
        <v>3834219</v>
      </c>
      <c r="E956" s="132">
        <v>2565368</v>
      </c>
      <c r="F956" s="65">
        <f>IFERROR(SUM(TableC[[#This Row],[Classroom Teachers]:[All Other Salaries]])*'Part-A'!$C$92,0)</f>
        <v>3896420.5945014316</v>
      </c>
      <c r="G956" s="16">
        <v>0</v>
      </c>
      <c r="H956" s="16">
        <v>132684</v>
      </c>
      <c r="I956" s="133">
        <f t="shared" si="45"/>
        <v>10428691.594501432</v>
      </c>
      <c r="J956" s="132">
        <v>5115105.9859812818</v>
      </c>
      <c r="K956" s="132">
        <v>1011113.5103291576</v>
      </c>
      <c r="L956" s="132">
        <v>3564552.6089974362</v>
      </c>
      <c r="M956" s="132">
        <v>33151.262633742866</v>
      </c>
      <c r="N956" s="132">
        <v>666699.86221233127</v>
      </c>
      <c r="O956" s="132">
        <v>3663</v>
      </c>
      <c r="P956" s="132">
        <v>34405.364347482595</v>
      </c>
      <c r="Q956" s="133">
        <f t="shared" si="46"/>
        <v>10428691.594501432</v>
      </c>
      <c r="R956" s="132">
        <v>9888743.594501432</v>
      </c>
      <c r="S956" s="132">
        <v>539948</v>
      </c>
      <c r="T956" s="133">
        <f>SUM(TableC[[#This Row],[State &amp; Local Funding]:[Federal 
Funding]])</f>
        <v>10428691.594501432</v>
      </c>
      <c r="U956" s="121">
        <f>IFERROR(TableC[[#This Row],[State &amp; Local Funding]]/SUM(TableB[[#This Row],[K-12 Enrollment]:[Pre-K
Enrollment]]),"")</f>
        <v>16053.155185878948</v>
      </c>
      <c r="V956" s="121">
        <f>IFERROR(TableC[[#This Row],[Federal 
Funding]]/SUM(TableB[[#This Row],[K-12 Enrollment]:[Pre-K
Enrollment]]),"")</f>
        <v>876.53896103896102</v>
      </c>
      <c r="W956" s="65">
        <f>IFERROR(CentralCostperPupil*SUM(TableB[[#This Row],[K-12 Enrollment]:[Pre-K
Enrollment]]),"")</f>
        <v>4111183.7320522196</v>
      </c>
      <c r="X956" s="65">
        <f t="shared" si="47"/>
        <v>14539875.326553652</v>
      </c>
      <c r="Y956" s="131">
        <f>IFERROR(TableC[[#This Row],[Total School Allocation w/ Central District Costs]]/SUM(TableB[[#This Row],[K-12 Enrollment]:[Pre-K
Enrollment]]),"")</f>
        <v>23603.693711937747</v>
      </c>
    </row>
    <row r="957" spans="1:25" s="3" customFormat="1" ht="15" x14ac:dyDescent="0.3">
      <c r="A957" s="156" t="str">
        <f>IF(ISBLANK(TableB[[#This Row],[BEDS Code]]),"",TableB[[#This Row],[BEDS Code]])</f>
        <v>342800010161</v>
      </c>
      <c r="B957" s="134" t="str">
        <f>IF(ISBLANK(TableB[[#This Row],[School Name]]),"",TableB[[#This Row],[School Name]])</f>
        <v>P.S. 161 Arthur Ashe School</v>
      </c>
      <c r="C957" s="156" t="str">
        <f>IF(ISBLANK(TableB[[#This Row],[Local School Code]]),"",TableB[[#This Row],[Local School Code]])</f>
        <v>Q161</v>
      </c>
      <c r="D957" s="132">
        <v>4737574</v>
      </c>
      <c r="E957" s="132">
        <v>1950763</v>
      </c>
      <c r="F957" s="65">
        <f>IFERROR(SUM(TableC[[#This Row],[Classroom Teachers]:[All Other Salaries]])*'Part-A'!$C$92,0)</f>
        <v>4072227.47808037</v>
      </c>
      <c r="G957" s="16">
        <v>0</v>
      </c>
      <c r="H957" s="16">
        <v>290886</v>
      </c>
      <c r="I957" s="133">
        <f t="shared" si="45"/>
        <v>11051450.47808037</v>
      </c>
      <c r="J957" s="132">
        <v>6364907.7564413277</v>
      </c>
      <c r="K957" s="132">
        <v>1177216.2786218757</v>
      </c>
      <c r="L957" s="132">
        <v>2750341.1336281151</v>
      </c>
      <c r="M957" s="132">
        <v>147152.03482773446</v>
      </c>
      <c r="N957" s="132">
        <v>502924.85781128664</v>
      </c>
      <c r="O957" s="132">
        <v>4180</v>
      </c>
      <c r="P957" s="132">
        <v>104728.41675002944</v>
      </c>
      <c r="Q957" s="133">
        <f t="shared" si="46"/>
        <v>11051450.47808037</v>
      </c>
      <c r="R957" s="132">
        <v>10551155.47808037</v>
      </c>
      <c r="S957" s="132">
        <v>500295</v>
      </c>
      <c r="T957" s="133">
        <f>SUM(TableC[[#This Row],[State &amp; Local Funding]:[Federal 
Funding]])</f>
        <v>11051450.47808037</v>
      </c>
      <c r="U957" s="121">
        <f>IFERROR(TableC[[#This Row],[State &amp; Local Funding]]/SUM(TableB[[#This Row],[K-12 Enrollment]:[Pre-K
Enrollment]]),"")</f>
        <v>14881.74256428825</v>
      </c>
      <c r="V957" s="121">
        <f>IFERROR(TableC[[#This Row],[Federal 
Funding]]/SUM(TableB[[#This Row],[K-12 Enrollment]:[Pre-K
Enrollment]]),"")</f>
        <v>705.63469675599436</v>
      </c>
      <c r="W957" s="65">
        <f>IFERROR(CentralCostperPupil*SUM(TableB[[#This Row],[K-12 Enrollment]:[Pre-K
Enrollment]]),"")</f>
        <v>4731865.6915990645</v>
      </c>
      <c r="X957" s="65">
        <f t="shared" si="47"/>
        <v>15783316.169679433</v>
      </c>
      <c r="Y957" s="131">
        <f>IFERROR(TableC[[#This Row],[Total School Allocation w/ Central District Costs]]/SUM(TableB[[#This Row],[K-12 Enrollment]:[Pre-K
Enrollment]]),"")</f>
        <v>22261.376826064079</v>
      </c>
    </row>
    <row r="958" spans="1:25" s="3" customFormat="1" ht="15" x14ac:dyDescent="0.3">
      <c r="A958" s="156" t="str">
        <f>IF(ISBLANK(TableB[[#This Row],[BEDS Code]]),"",TableB[[#This Row],[BEDS Code]])</f>
        <v>342600010162</v>
      </c>
      <c r="B958" s="134" t="str">
        <f>IF(ISBLANK(TableB[[#This Row],[School Name]]),"",TableB[[#This Row],[School Name]])</f>
        <v>P.S. 162 John Golden</v>
      </c>
      <c r="C958" s="156" t="str">
        <f>IF(ISBLANK(TableB[[#This Row],[Local School Code]]),"",TableB[[#This Row],[Local School Code]])</f>
        <v>Q162</v>
      </c>
      <c r="D958" s="132">
        <v>3862993</v>
      </c>
      <c r="E958" s="132">
        <v>1704935</v>
      </c>
      <c r="F958" s="65">
        <f>IFERROR(SUM(TableC[[#This Row],[Classroom Teachers]:[All Other Salaries]])*'Part-A'!$C$92,0)</f>
        <v>3390060.8473486127</v>
      </c>
      <c r="G958" s="16">
        <v>0</v>
      </c>
      <c r="H958" s="16">
        <v>42855</v>
      </c>
      <c r="I958" s="133">
        <f t="shared" si="45"/>
        <v>9000843.8473486118</v>
      </c>
      <c r="J958" s="132">
        <v>5160036.7963977046</v>
      </c>
      <c r="K958" s="132">
        <v>236665.21039809697</v>
      </c>
      <c r="L958" s="132">
        <v>3104867.7252596384</v>
      </c>
      <c r="M958" s="132">
        <v>16904.657885578355</v>
      </c>
      <c r="N958" s="132">
        <v>442530.04966351256</v>
      </c>
      <c r="O958" s="132">
        <v>4118</v>
      </c>
      <c r="P958" s="132">
        <v>35721.40774408025</v>
      </c>
      <c r="Q958" s="133">
        <f t="shared" si="46"/>
        <v>9000843.8473486099</v>
      </c>
      <c r="R958" s="132">
        <v>8782425.8473486099</v>
      </c>
      <c r="S958" s="132">
        <v>218418</v>
      </c>
      <c r="T958" s="133">
        <f>SUM(TableC[[#This Row],[State &amp; Local Funding]:[Federal 
Funding]])</f>
        <v>9000843.8473486099</v>
      </c>
      <c r="U958" s="121">
        <f>IFERROR(TableC[[#This Row],[State &amp; Local Funding]]/SUM(TableB[[#This Row],[K-12 Enrollment]:[Pre-K
Enrollment]]),"")</f>
        <v>13830.591885588363</v>
      </c>
      <c r="V958" s="121">
        <f>IFERROR(TableC[[#This Row],[Federal 
Funding]]/SUM(TableB[[#This Row],[K-12 Enrollment]:[Pre-K
Enrollment]]),"")</f>
        <v>343.96535433070864</v>
      </c>
      <c r="W958" s="65">
        <f>IFERROR(CentralCostperPupil*SUM(TableB[[#This Row],[K-12 Enrollment]:[Pre-K
Enrollment]]),"")</f>
        <v>4237989.7237875964</v>
      </c>
      <c r="X958" s="65">
        <f t="shared" si="47"/>
        <v>13238833.571136206</v>
      </c>
      <c r="Y958" s="131">
        <f>IFERROR(TableC[[#This Row],[Total School Allocation w/ Central District Costs]]/SUM(TableB[[#This Row],[K-12 Enrollment]:[Pre-K
Enrollment]]),"")</f>
        <v>20848.556804938908</v>
      </c>
    </row>
    <row r="959" spans="1:25" s="3" customFormat="1" ht="15" x14ac:dyDescent="0.3">
      <c r="A959" s="156" t="str">
        <f>IF(ISBLANK(TableB[[#This Row],[BEDS Code]]),"",TableB[[#This Row],[BEDS Code]])</f>
        <v>342500010163</v>
      </c>
      <c r="B959" s="134" t="str">
        <f>IF(ISBLANK(TableB[[#This Row],[School Name]]),"",TableB[[#This Row],[School Name]])</f>
        <v>P.S. 163 Flushing Heights</v>
      </c>
      <c r="C959" s="156" t="str">
        <f>IF(ISBLANK(TableB[[#This Row],[Local School Code]]),"",TableB[[#This Row],[Local School Code]])</f>
        <v>Q163</v>
      </c>
      <c r="D959" s="132">
        <v>4440494</v>
      </c>
      <c r="E959" s="132">
        <v>2066521</v>
      </c>
      <c r="F959" s="65">
        <f>IFERROR(SUM(TableC[[#This Row],[Classroom Teachers]:[All Other Salaries]])*'Part-A'!$C$92,0)</f>
        <v>3961828.6703079012</v>
      </c>
      <c r="G959" s="16">
        <v>0</v>
      </c>
      <c r="H959" s="16">
        <v>346909</v>
      </c>
      <c r="I959" s="133">
        <f t="shared" si="45"/>
        <v>10815752.670307901</v>
      </c>
      <c r="J959" s="132">
        <v>6672525.616845008</v>
      </c>
      <c r="K959" s="132">
        <v>915376.11151386925</v>
      </c>
      <c r="L959" s="132">
        <v>2502252.1940444089</v>
      </c>
      <c r="M959" s="132">
        <v>0</v>
      </c>
      <c r="N959" s="132">
        <v>651698.89811712771</v>
      </c>
      <c r="O959" s="132">
        <v>9573</v>
      </c>
      <c r="P959" s="132">
        <v>64326.849787486404</v>
      </c>
      <c r="Q959" s="133">
        <f t="shared" si="46"/>
        <v>10815752.670307899</v>
      </c>
      <c r="R959" s="132">
        <v>10351686.670307899</v>
      </c>
      <c r="S959" s="132">
        <v>464066</v>
      </c>
      <c r="T959" s="133">
        <f>SUM(TableC[[#This Row],[State &amp; Local Funding]:[Federal 
Funding]])</f>
        <v>10815752.670307899</v>
      </c>
      <c r="U959" s="121">
        <f>IFERROR(TableC[[#This Row],[State &amp; Local Funding]]/SUM(TableB[[#This Row],[K-12 Enrollment]:[Pre-K
Enrollment]]),"")</f>
        <v>13374.272183860334</v>
      </c>
      <c r="V959" s="121">
        <f>IFERROR(TableC[[#This Row],[Federal 
Funding]]/SUM(TableB[[#This Row],[K-12 Enrollment]:[Pre-K
Enrollment]]),"")</f>
        <v>599.56847545219637</v>
      </c>
      <c r="W959" s="65">
        <f>IFERROR(CentralCostperPupil*SUM(TableB[[#This Row],[K-12 Enrollment]:[Pre-K
Enrollment]]),"")</f>
        <v>5165675.6633253535</v>
      </c>
      <c r="X959" s="65">
        <f t="shared" si="47"/>
        <v>15981428.333633251</v>
      </c>
      <c r="Y959" s="131">
        <f>IFERROR(TableC[[#This Row],[Total School Allocation w/ Central District Costs]]/SUM(TableB[[#This Row],[K-12 Enrollment]:[Pre-K
Enrollment]]),"")</f>
        <v>20647.840224332365</v>
      </c>
    </row>
    <row r="960" spans="1:25" s="3" customFormat="1" ht="15" x14ac:dyDescent="0.3">
      <c r="A960" s="156" t="str">
        <f>IF(ISBLANK(TableB[[#This Row],[BEDS Code]]),"",TableB[[#This Row],[BEDS Code]])</f>
        <v>342500010164</v>
      </c>
      <c r="B960" s="134" t="str">
        <f>IF(ISBLANK(TableB[[#This Row],[School Name]]),"",TableB[[#This Row],[School Name]])</f>
        <v>P.S. 164 Queens Valley</v>
      </c>
      <c r="C960" s="156" t="str">
        <f>IF(ISBLANK(TableB[[#This Row],[Local School Code]]),"",TableB[[#This Row],[Local School Code]])</f>
        <v>Q164</v>
      </c>
      <c r="D960" s="132">
        <v>4891665</v>
      </c>
      <c r="E960" s="132">
        <v>1631256</v>
      </c>
      <c r="F960" s="65">
        <f>IFERROR(SUM(TableC[[#This Row],[Classroom Teachers]:[All Other Salaries]])*'Part-A'!$C$92,0)</f>
        <v>3971513.1180661926</v>
      </c>
      <c r="G960" s="16">
        <v>0</v>
      </c>
      <c r="H960" s="16">
        <v>44302</v>
      </c>
      <c r="I960" s="133">
        <f t="shared" si="45"/>
        <v>10538736.118066192</v>
      </c>
      <c r="J960" s="132">
        <v>6344914.2054035282</v>
      </c>
      <c r="K960" s="132">
        <v>440062.55635975377</v>
      </c>
      <c r="L960" s="132">
        <v>2913631.138298152</v>
      </c>
      <c r="M960" s="132">
        <v>47149.559609973621</v>
      </c>
      <c r="N960" s="132">
        <v>646000.3336785594</v>
      </c>
      <c r="O960" s="132">
        <v>4112</v>
      </c>
      <c r="P960" s="132">
        <v>142866.32471622422</v>
      </c>
      <c r="Q960" s="133">
        <f t="shared" si="46"/>
        <v>10538736.11806619</v>
      </c>
      <c r="R960" s="132">
        <v>10110166.11806619</v>
      </c>
      <c r="S960" s="132">
        <v>428570</v>
      </c>
      <c r="T960" s="133">
        <f>SUM(TableC[[#This Row],[State &amp; Local Funding]:[Federal 
Funding]])</f>
        <v>10538736.11806619</v>
      </c>
      <c r="U960" s="121">
        <f>IFERROR(TableC[[#This Row],[State &amp; Local Funding]]/SUM(TableB[[#This Row],[K-12 Enrollment]:[Pre-K
Enrollment]]),"")</f>
        <v>14759.366595717065</v>
      </c>
      <c r="V960" s="121">
        <f>IFERROR(TableC[[#This Row],[Federal 
Funding]]/SUM(TableB[[#This Row],[K-12 Enrollment]:[Pre-K
Enrollment]]),"")</f>
        <v>625.64963503649631</v>
      </c>
      <c r="W960" s="65">
        <f>IFERROR(CentralCostperPupil*SUM(TableB[[#This Row],[K-12 Enrollment]:[Pre-K
Enrollment]]),"")</f>
        <v>4571689.702038588</v>
      </c>
      <c r="X960" s="65">
        <f t="shared" si="47"/>
        <v>15110425.820104778</v>
      </c>
      <c r="Y960" s="131">
        <f>IFERROR(TableC[[#This Row],[Total School Allocation w/ Central District Costs]]/SUM(TableB[[#This Row],[K-12 Enrollment]:[Pre-K
Enrollment]]),"")</f>
        <v>22059.015795773397</v>
      </c>
    </row>
    <row r="961" spans="1:25" s="3" customFormat="1" ht="15" x14ac:dyDescent="0.3">
      <c r="A961" s="156" t="str">
        <f>IF(ISBLANK(TableB[[#This Row],[BEDS Code]]),"",TableB[[#This Row],[BEDS Code]])</f>
        <v>342500010165</v>
      </c>
      <c r="B961" s="134" t="str">
        <f>IF(ISBLANK(TableB[[#This Row],[School Name]]),"",TableB[[#This Row],[School Name]])</f>
        <v>P.S. 165 Edith K. Bergtraum</v>
      </c>
      <c r="C961" s="156" t="str">
        <f>IF(ISBLANK(TableB[[#This Row],[Local School Code]]),"",TableB[[#This Row],[Local School Code]])</f>
        <v>Q165</v>
      </c>
      <c r="D961" s="132">
        <v>7499101</v>
      </c>
      <c r="E961" s="132">
        <v>3128618</v>
      </c>
      <c r="F961" s="65">
        <f>IFERROR(SUM(TableC[[#This Row],[Classroom Teachers]:[All Other Salaries]])*'Part-A'!$C$92,0)</f>
        <v>6470739.9374638014</v>
      </c>
      <c r="G961" s="16">
        <v>0</v>
      </c>
      <c r="H961" s="16">
        <v>332639</v>
      </c>
      <c r="I961" s="133">
        <f t="shared" si="45"/>
        <v>17431097.937463801</v>
      </c>
      <c r="J961" s="132">
        <v>6072806.1348340064</v>
      </c>
      <c r="K961" s="132">
        <v>879399.41604531195</v>
      </c>
      <c r="L961" s="132">
        <v>9708580.1273390148</v>
      </c>
      <c r="M961" s="132">
        <v>81804.596841424369</v>
      </c>
      <c r="N961" s="132">
        <v>621429.89999538171</v>
      </c>
      <c r="O961" s="132">
        <v>4511</v>
      </c>
      <c r="P961" s="132">
        <v>62566.762408662646</v>
      </c>
      <c r="Q961" s="133">
        <f t="shared" si="46"/>
        <v>17431097.937463801</v>
      </c>
      <c r="R961" s="132">
        <v>16933700.937463801</v>
      </c>
      <c r="S961" s="132">
        <v>497397</v>
      </c>
      <c r="T961" s="133">
        <f>SUM(TableC[[#This Row],[State &amp; Local Funding]:[Federal 
Funding]])</f>
        <v>17431097.937463801</v>
      </c>
      <c r="U961" s="121">
        <f>IFERROR(TableC[[#This Row],[State &amp; Local Funding]]/SUM(TableB[[#This Row],[K-12 Enrollment]:[Pre-K
Enrollment]]),"")</f>
        <v>22945.394224205695</v>
      </c>
      <c r="V961" s="121">
        <f>IFERROR(TableC[[#This Row],[Federal 
Funding]]/SUM(TableB[[#This Row],[K-12 Enrollment]:[Pre-K
Enrollment]]),"")</f>
        <v>673.97967479674799</v>
      </c>
      <c r="W961" s="65">
        <f>IFERROR(CentralCostperPupil*SUM(TableB[[#This Row],[K-12 Enrollment]:[Pre-K
Enrollment]]),"")</f>
        <v>4925411.6789846402</v>
      </c>
      <c r="X961" s="65">
        <f t="shared" si="47"/>
        <v>22356509.61644844</v>
      </c>
      <c r="Y961" s="131">
        <f>IFERROR(TableC[[#This Row],[Total School Allocation w/ Central District Costs]]/SUM(TableB[[#This Row],[K-12 Enrollment]:[Pre-K
Enrollment]]),"")</f>
        <v>30293.373464022276</v>
      </c>
    </row>
    <row r="962" spans="1:25" s="3" customFormat="1" ht="15" x14ac:dyDescent="0.3">
      <c r="A962" s="156" t="str">
        <f>IF(ISBLANK(TableB[[#This Row],[BEDS Code]]),"",TableB[[#This Row],[BEDS Code]])</f>
        <v>343000010166</v>
      </c>
      <c r="B962" s="134" t="str">
        <f>IF(ISBLANK(TableB[[#This Row],[School Name]]),"",TableB[[#This Row],[School Name]])</f>
        <v>P.S. 166 Henry Gradstein</v>
      </c>
      <c r="C962" s="156" t="str">
        <f>IF(ISBLANK(TableB[[#This Row],[Local School Code]]),"",TableB[[#This Row],[Local School Code]])</f>
        <v>Q166</v>
      </c>
      <c r="D962" s="132">
        <v>5997970</v>
      </c>
      <c r="E962" s="132">
        <v>2223308</v>
      </c>
      <c r="F962" s="65">
        <f>IFERROR(SUM(TableC[[#This Row],[Classroom Teachers]:[All Other Salaries]])*'Part-A'!$C$92,0)</f>
        <v>5005566.2829994401</v>
      </c>
      <c r="G962" s="16">
        <v>0</v>
      </c>
      <c r="H962" s="16">
        <v>39817</v>
      </c>
      <c r="I962" s="133">
        <f t="shared" si="45"/>
        <v>13266661.282999441</v>
      </c>
      <c r="J962" s="132">
        <v>9155129.9322146475</v>
      </c>
      <c r="K962" s="132">
        <v>496100.53837219434</v>
      </c>
      <c r="L962" s="132">
        <v>2660775.9760680851</v>
      </c>
      <c r="M962" s="132">
        <v>34213.830232565124</v>
      </c>
      <c r="N962" s="132">
        <v>597327.64311955112</v>
      </c>
      <c r="O962" s="132">
        <v>6473</v>
      </c>
      <c r="P962" s="132">
        <v>316640.3629923964</v>
      </c>
      <c r="Q962" s="133">
        <f t="shared" si="46"/>
        <v>13266661.282999439</v>
      </c>
      <c r="R962" s="132">
        <v>12668092.282999439</v>
      </c>
      <c r="S962" s="132">
        <v>598569</v>
      </c>
      <c r="T962" s="133">
        <f>SUM(TableC[[#This Row],[State &amp; Local Funding]:[Federal 
Funding]])</f>
        <v>13266661.282999439</v>
      </c>
      <c r="U962" s="121">
        <f>IFERROR(TableC[[#This Row],[State &amp; Local Funding]]/SUM(TableB[[#This Row],[K-12 Enrollment]:[Pre-K
Enrollment]]),"")</f>
        <v>12783.140547930816</v>
      </c>
      <c r="V962" s="121">
        <f>IFERROR(TableC[[#This Row],[Federal 
Funding]]/SUM(TableB[[#This Row],[K-12 Enrollment]:[Pre-K
Enrollment]]),"")</f>
        <v>604.00504540867814</v>
      </c>
      <c r="W962" s="65">
        <f>IFERROR(CentralCostperPupil*SUM(TableB[[#This Row],[K-12 Enrollment]:[Pre-K
Enrollment]]),"")</f>
        <v>6613933.5689346585</v>
      </c>
      <c r="X962" s="65">
        <f t="shared" si="47"/>
        <v>19880594.851934098</v>
      </c>
      <c r="Y962" s="131">
        <f>IFERROR(TableC[[#This Row],[Total School Allocation w/ Central District Costs]]/SUM(TableB[[#This Row],[K-12 Enrollment]:[Pre-K
Enrollment]]),"")</f>
        <v>20061.145158359333</v>
      </c>
    </row>
    <row r="963" spans="1:25" s="3" customFormat="1" ht="15" x14ac:dyDescent="0.3">
      <c r="A963" s="156" t="str">
        <f>IF(ISBLANK(TableB[[#This Row],[BEDS Code]]),"",TableB[[#This Row],[BEDS Code]])</f>
        <v>342800011167</v>
      </c>
      <c r="B963" s="134" t="str">
        <f>IF(ISBLANK(TableB[[#This Row],[School Name]]),"",TableB[[#This Row],[School Name]])</f>
        <v>Metropolitan Expeditionary Learning School</v>
      </c>
      <c r="C963" s="156" t="str">
        <f>IF(ISBLANK(TableB[[#This Row],[Local School Code]]),"",TableB[[#This Row],[Local School Code]])</f>
        <v>Q167</v>
      </c>
      <c r="D963" s="132">
        <v>5360185</v>
      </c>
      <c r="E963" s="132">
        <v>1602440</v>
      </c>
      <c r="F963" s="65">
        <f>IFERROR(SUM(TableC[[#This Row],[Classroom Teachers]:[All Other Salaries]])*'Part-A'!$C$92,0)</f>
        <v>4239229.100532664</v>
      </c>
      <c r="G963" s="16">
        <v>0</v>
      </c>
      <c r="H963" s="16">
        <v>164256</v>
      </c>
      <c r="I963" s="133">
        <f t="shared" si="45"/>
        <v>11366110.100532664</v>
      </c>
      <c r="J963" s="132">
        <v>7670857.5639587138</v>
      </c>
      <c r="K963" s="132">
        <v>0</v>
      </c>
      <c r="L963" s="132">
        <v>2667198.4448913252</v>
      </c>
      <c r="M963" s="132">
        <v>0</v>
      </c>
      <c r="N963" s="132">
        <v>685526.68351671472</v>
      </c>
      <c r="O963" s="132">
        <v>5239</v>
      </c>
      <c r="P963" s="132">
        <v>337288.40816591016</v>
      </c>
      <c r="Q963" s="133">
        <f t="shared" si="46"/>
        <v>11366110.100532662</v>
      </c>
      <c r="R963" s="132">
        <v>10945822.100532662</v>
      </c>
      <c r="S963" s="132">
        <v>420288</v>
      </c>
      <c r="T963" s="133">
        <f>SUM(TableC[[#This Row],[State &amp; Local Funding]:[Federal 
Funding]])</f>
        <v>11366110.100532662</v>
      </c>
      <c r="U963" s="121">
        <f>IFERROR(TableC[[#This Row],[State &amp; Local Funding]]/SUM(TableB[[#This Row],[K-12 Enrollment]:[Pre-K
Enrollment]]),"")</f>
        <v>13077.445759298282</v>
      </c>
      <c r="V963" s="121">
        <f>IFERROR(TableC[[#This Row],[Federal 
Funding]]/SUM(TableB[[#This Row],[K-12 Enrollment]:[Pre-K
Enrollment]]),"")</f>
        <v>502.13620071684591</v>
      </c>
      <c r="W963" s="65">
        <f>IFERROR(CentralCostperPupil*SUM(TableB[[#This Row],[K-12 Enrollment]:[Pre-K
Enrollment]]),"")</f>
        <v>5586137.635921604</v>
      </c>
      <c r="X963" s="65">
        <f t="shared" si="47"/>
        <v>16952247.736454267</v>
      </c>
      <c r="Y963" s="131">
        <f>IFERROR(TableC[[#This Row],[Total School Allocation w/ Central District Costs]]/SUM(TableB[[#This Row],[K-12 Enrollment]:[Pre-K
Enrollment]]),"")</f>
        <v>20253.581525034966</v>
      </c>
    </row>
    <row r="964" spans="1:25" s="3" customFormat="1" ht="15" x14ac:dyDescent="0.3">
      <c r="A964" s="156" t="str">
        <f>IF(ISBLANK(TableB[[#This Row],[BEDS Code]]),"",TableB[[#This Row],[BEDS Code]])</f>
        <v>342500010169</v>
      </c>
      <c r="B964" s="134" t="str">
        <f>IF(ISBLANK(TableB[[#This Row],[School Name]]),"",TableB[[#This Row],[School Name]])</f>
        <v>P.S. 169 Bay Terrace</v>
      </c>
      <c r="C964" s="156" t="str">
        <f>IF(ISBLANK(TableB[[#This Row],[Local School Code]]),"",TableB[[#This Row],[Local School Code]])</f>
        <v>Q169</v>
      </c>
      <c r="D964" s="132">
        <v>2649353</v>
      </c>
      <c r="E964" s="132">
        <v>1724888</v>
      </c>
      <c r="F964" s="65">
        <f>IFERROR(SUM(TableC[[#This Row],[Classroom Teachers]:[All Other Salaries]])*'Part-A'!$C$92,0)</f>
        <v>2663278.5393358255</v>
      </c>
      <c r="G964" s="16">
        <v>0</v>
      </c>
      <c r="H964" s="16">
        <v>154134</v>
      </c>
      <c r="I964" s="133">
        <f t="shared" si="45"/>
        <v>7191653.5393358255</v>
      </c>
      <c r="J964" s="132">
        <v>3699532.7527587228</v>
      </c>
      <c r="K964" s="132">
        <v>434223.59129488212</v>
      </c>
      <c r="L964" s="132">
        <v>2430346.8008619975</v>
      </c>
      <c r="M964" s="132">
        <v>29946.454572060837</v>
      </c>
      <c r="N964" s="132">
        <v>476821.18530542246</v>
      </c>
      <c r="O964" s="132">
        <v>2548</v>
      </c>
      <c r="P964" s="132">
        <v>118234.75454274006</v>
      </c>
      <c r="Q964" s="133">
        <f t="shared" si="46"/>
        <v>7191653.5393358255</v>
      </c>
      <c r="R964" s="132">
        <v>7042770.5393358255</v>
      </c>
      <c r="S964" s="132">
        <v>148883</v>
      </c>
      <c r="T964" s="133">
        <f>SUM(TableC[[#This Row],[State &amp; Local Funding]:[Federal 
Funding]])</f>
        <v>7191653.5393358255</v>
      </c>
      <c r="U964" s="121">
        <f>IFERROR(TableC[[#This Row],[State &amp; Local Funding]]/SUM(TableB[[#This Row],[K-12 Enrollment]:[Pre-K
Enrollment]]),"")</f>
        <v>16006.296680308695</v>
      </c>
      <c r="V964" s="121">
        <f>IFERROR(TableC[[#This Row],[Federal 
Funding]]/SUM(TableB[[#This Row],[K-12 Enrollment]:[Pre-K
Enrollment]]),"")</f>
        <v>338.37045454545455</v>
      </c>
      <c r="W964" s="65">
        <f>IFERROR(CentralCostperPupil*SUM(TableB[[#This Row],[K-12 Enrollment]:[Pre-K
Enrollment]]),"")</f>
        <v>2936559.8086087285</v>
      </c>
      <c r="X964" s="65">
        <f t="shared" si="47"/>
        <v>10128213.347944554</v>
      </c>
      <c r="Y964" s="131">
        <f>IFERROR(TableC[[#This Row],[Total School Allocation w/ Central District Costs]]/SUM(TableB[[#This Row],[K-12 Enrollment]:[Pre-K
Enrollment]]),"")</f>
        <v>23018.666699873986</v>
      </c>
    </row>
    <row r="965" spans="1:25" s="3" customFormat="1" ht="15" x14ac:dyDescent="0.3">
      <c r="A965" s="156" t="str">
        <f>IF(ISBLANK(TableB[[#This Row],[BEDS Code]]),"",TableB[[#This Row],[BEDS Code]])</f>
        <v>343000010171</v>
      </c>
      <c r="B965" s="134" t="str">
        <f>IF(ISBLANK(TableB[[#This Row],[School Name]]),"",TableB[[#This Row],[School Name]])</f>
        <v>P.S. 171 Peter G. Van Alst</v>
      </c>
      <c r="C965" s="156" t="str">
        <f>IF(ISBLANK(TableB[[#This Row],[Local School Code]]),"",TableB[[#This Row],[Local School Code]])</f>
        <v>Q171</v>
      </c>
      <c r="D965" s="132">
        <v>3309264</v>
      </c>
      <c r="E965" s="132">
        <v>1846542</v>
      </c>
      <c r="F965" s="65">
        <f>IFERROR(SUM(TableC[[#This Row],[Classroom Teachers]:[All Other Salaries]])*'Part-A'!$C$92,0)</f>
        <v>3139138.3037146064</v>
      </c>
      <c r="G965" s="16">
        <v>0</v>
      </c>
      <c r="H965" s="16">
        <v>129322</v>
      </c>
      <c r="I965" s="133">
        <f t="shared" si="45"/>
        <v>8424266.3037146069</v>
      </c>
      <c r="J965" s="132">
        <v>4919087.8328611515</v>
      </c>
      <c r="K965" s="132">
        <v>879539.0293745629</v>
      </c>
      <c r="L965" s="132">
        <v>2071767.3568191638</v>
      </c>
      <c r="M965" s="132">
        <v>102271.98015983289</v>
      </c>
      <c r="N965" s="132">
        <v>448790.10449989577</v>
      </c>
      <c r="O965" s="132">
        <v>2810</v>
      </c>
      <c r="P965" s="132">
        <v>0</v>
      </c>
      <c r="Q965" s="133">
        <f t="shared" si="46"/>
        <v>8424266.3037146069</v>
      </c>
      <c r="R965" s="132">
        <v>7901792.3037146069</v>
      </c>
      <c r="S965" s="132">
        <v>522474</v>
      </c>
      <c r="T965" s="133">
        <f>SUM(TableC[[#This Row],[State &amp; Local Funding]:[Federal 
Funding]])</f>
        <v>8424266.3037146069</v>
      </c>
      <c r="U965" s="121">
        <f>IFERROR(TableC[[#This Row],[State &amp; Local Funding]]/SUM(TableB[[#This Row],[K-12 Enrollment]:[Pre-K
Enrollment]]),"")</f>
        <v>16258.831900647339</v>
      </c>
      <c r="V965" s="121">
        <f>IFERROR(TableC[[#This Row],[Federal 
Funding]]/SUM(TableB[[#This Row],[K-12 Enrollment]:[Pre-K
Enrollment]]),"")</f>
        <v>1075.0493827160494</v>
      </c>
      <c r="W965" s="65">
        <f>IFERROR(CentralCostperPupil*SUM(TableB[[#This Row],[K-12 Enrollment]:[Pre-K
Enrollment]]),"")</f>
        <v>3243563.7885996406</v>
      </c>
      <c r="X965" s="65">
        <f t="shared" si="47"/>
        <v>11667830.092314247</v>
      </c>
      <c r="Y965" s="131">
        <f>IFERROR(TableC[[#This Row],[Total School Allocation w/ Central District Costs]]/SUM(TableB[[#This Row],[K-12 Enrollment]:[Pre-K
Enrollment]]),"")</f>
        <v>24007.880848383225</v>
      </c>
    </row>
    <row r="966" spans="1:25" s="3" customFormat="1" ht="15" x14ac:dyDescent="0.3">
      <c r="A966" s="156" t="str">
        <f>IF(ISBLANK(TableB[[#This Row],[BEDS Code]]),"",TableB[[#This Row],[BEDS Code]])</f>
        <v>342600010172</v>
      </c>
      <c r="B966" s="134" t="str">
        <f>IF(ISBLANK(TableB[[#This Row],[School Name]]),"",TableB[[#This Row],[School Name]])</f>
        <v>Irwin Altman Middle School 172</v>
      </c>
      <c r="C966" s="156" t="str">
        <f>IF(ISBLANK(TableB[[#This Row],[Local School Code]]),"",TableB[[#This Row],[Local School Code]])</f>
        <v>Q172</v>
      </c>
      <c r="D966" s="132">
        <v>5732120</v>
      </c>
      <c r="E966" s="132">
        <v>2053975</v>
      </c>
      <c r="F966" s="65">
        <f>IFERROR(SUM(TableC[[#This Row],[Classroom Teachers]:[All Other Salaries]])*'Part-A'!$C$92,0)</f>
        <v>4740602.9340244336</v>
      </c>
      <c r="G966" s="16">
        <v>0</v>
      </c>
      <c r="H966" s="16">
        <v>101805</v>
      </c>
      <c r="I966" s="133">
        <f t="shared" si="45"/>
        <v>12628502.934024435</v>
      </c>
      <c r="J966" s="132">
        <v>7518027.8270349046</v>
      </c>
      <c r="K966" s="132">
        <v>0</v>
      </c>
      <c r="L966" s="132">
        <v>3993332.5800995636</v>
      </c>
      <c r="M966" s="132">
        <v>0</v>
      </c>
      <c r="N966" s="132">
        <v>894935.25136653171</v>
      </c>
      <c r="O966" s="132">
        <v>6093</v>
      </c>
      <c r="P966" s="132">
        <v>216114.27552343431</v>
      </c>
      <c r="Q966" s="133">
        <f t="shared" si="46"/>
        <v>12628502.934024433</v>
      </c>
      <c r="R966" s="132">
        <v>12434988.934024433</v>
      </c>
      <c r="S966" s="132">
        <v>193514</v>
      </c>
      <c r="T966" s="133">
        <f>SUM(TableC[[#This Row],[State &amp; Local Funding]:[Federal 
Funding]])</f>
        <v>12628502.934024433</v>
      </c>
      <c r="U966" s="121">
        <f>IFERROR(TableC[[#This Row],[State &amp; Local Funding]]/SUM(TableB[[#This Row],[K-12 Enrollment]:[Pre-K
Enrollment]]),"")</f>
        <v>13089.462035815191</v>
      </c>
      <c r="V966" s="121">
        <f>IFERROR(TableC[[#This Row],[Federal 
Funding]]/SUM(TableB[[#This Row],[K-12 Enrollment]:[Pre-K
Enrollment]]),"")</f>
        <v>203.69894736842105</v>
      </c>
      <c r="W966" s="65">
        <f>IFERROR(CentralCostperPupil*SUM(TableB[[#This Row],[K-12 Enrollment]:[Pre-K
Enrollment]]),"")</f>
        <v>6340299.5867688451</v>
      </c>
      <c r="X966" s="65">
        <f t="shared" si="47"/>
        <v>18968802.520793278</v>
      </c>
      <c r="Y966" s="131">
        <f>IFERROR(TableC[[#This Row],[Total School Allocation w/ Central District Costs]]/SUM(TableB[[#This Row],[K-12 Enrollment]:[Pre-K
Enrollment]]),"")</f>
        <v>19967.16054820345</v>
      </c>
    </row>
    <row r="967" spans="1:25" s="3" customFormat="1" ht="15" x14ac:dyDescent="0.3">
      <c r="A967" s="156" t="str">
        <f>IF(ISBLANK(TableB[[#This Row],[BEDS Code]]),"",TableB[[#This Row],[BEDS Code]])</f>
        <v>342600010173</v>
      </c>
      <c r="B967" s="134" t="str">
        <f>IF(ISBLANK(TableB[[#This Row],[School Name]]),"",TableB[[#This Row],[School Name]])</f>
        <v>P.S. 173 Fresh Meadows</v>
      </c>
      <c r="C967" s="156" t="str">
        <f>IF(ISBLANK(TableB[[#This Row],[Local School Code]]),"",TableB[[#This Row],[Local School Code]])</f>
        <v>Q173</v>
      </c>
      <c r="D967" s="132">
        <v>5230941</v>
      </c>
      <c r="E967" s="132">
        <v>1998835</v>
      </c>
      <c r="F967" s="65">
        <f>IFERROR(SUM(TableC[[#This Row],[Classroom Teachers]:[All Other Salaries]])*'Part-A'!$C$92,0)</f>
        <v>4401885.3247923935</v>
      </c>
      <c r="G967" s="16">
        <v>0</v>
      </c>
      <c r="H967" s="16">
        <v>83042</v>
      </c>
      <c r="I967" s="133">
        <f t="shared" si="45"/>
        <v>11714703.324792393</v>
      </c>
      <c r="J967" s="132">
        <v>7282185.7932912419</v>
      </c>
      <c r="K967" s="132">
        <v>415046.16674905841</v>
      </c>
      <c r="L967" s="132">
        <v>3255137.3187372042</v>
      </c>
      <c r="M967" s="132">
        <v>61488.320999860509</v>
      </c>
      <c r="N967" s="132">
        <v>661915.12741834414</v>
      </c>
      <c r="O967" s="132">
        <v>5682</v>
      </c>
      <c r="P967" s="132">
        <v>33248.597596683438</v>
      </c>
      <c r="Q967" s="133">
        <f t="shared" si="46"/>
        <v>11714703.324792393</v>
      </c>
      <c r="R967" s="132">
        <v>11578780.324792393</v>
      </c>
      <c r="S967" s="132">
        <v>135923</v>
      </c>
      <c r="T967" s="133">
        <f>SUM(TableC[[#This Row],[State &amp; Local Funding]:[Federal 
Funding]])</f>
        <v>11714703.324792393</v>
      </c>
      <c r="U967" s="121">
        <f>IFERROR(TableC[[#This Row],[State &amp; Local Funding]]/SUM(TableB[[#This Row],[K-12 Enrollment]:[Pre-K
Enrollment]]),"")</f>
        <v>12571.96560780933</v>
      </c>
      <c r="V967" s="121">
        <f>IFERROR(TableC[[#This Row],[Federal 
Funding]]/SUM(TableB[[#This Row],[K-12 Enrollment]:[Pre-K
Enrollment]]),"")</f>
        <v>147.58197611292073</v>
      </c>
      <c r="W967" s="65">
        <f>IFERROR(CentralCostperPupil*SUM(TableB[[#This Row],[K-12 Enrollment]:[Pre-K
Enrollment]]),"")</f>
        <v>6146753.5993832704</v>
      </c>
      <c r="X967" s="65">
        <f t="shared" si="47"/>
        <v>17861456.924175665</v>
      </c>
      <c r="Y967" s="131">
        <f>IFERROR(TableC[[#This Row],[Total School Allocation w/ Central District Costs]]/SUM(TableB[[#This Row],[K-12 Enrollment]:[Pre-K
Enrollment]]),"")</f>
        <v>19393.547148942089</v>
      </c>
    </row>
    <row r="968" spans="1:25" s="3" customFormat="1" ht="15" x14ac:dyDescent="0.3">
      <c r="A968" s="156" t="str">
        <f>IF(ISBLANK(TableB[[#This Row],[BEDS Code]]),"",TableB[[#This Row],[BEDS Code]])</f>
        <v>342800010174</v>
      </c>
      <c r="B968" s="134" t="str">
        <f>IF(ISBLANK(TableB[[#This Row],[School Name]]),"",TableB[[#This Row],[School Name]])</f>
        <v>P.S. 174 William Sidney Mount</v>
      </c>
      <c r="C968" s="156" t="str">
        <f>IF(ISBLANK(TableB[[#This Row],[Local School Code]]),"",TableB[[#This Row],[Local School Code]])</f>
        <v>Q174</v>
      </c>
      <c r="D968" s="132">
        <v>4035764</v>
      </c>
      <c r="E968" s="132">
        <v>1564352</v>
      </c>
      <c r="F968" s="65">
        <f>IFERROR(SUM(TableC[[#This Row],[Classroom Teachers]:[All Other Salaries]])*'Part-A'!$C$92,0)</f>
        <v>3409658.6723482278</v>
      </c>
      <c r="G968" s="16">
        <v>0</v>
      </c>
      <c r="H968" s="16">
        <v>66526</v>
      </c>
      <c r="I968" s="133">
        <f t="shared" si="45"/>
        <v>9076300.6723482274</v>
      </c>
      <c r="J968" s="132">
        <v>5317587.6505511058</v>
      </c>
      <c r="K968" s="132">
        <v>481253.39734648931</v>
      </c>
      <c r="L968" s="132">
        <v>2804310.0086175711</v>
      </c>
      <c r="M968" s="132">
        <v>16041.779911549644</v>
      </c>
      <c r="N968" s="132">
        <v>453101.83592151152</v>
      </c>
      <c r="O968" s="132">
        <v>4006</v>
      </c>
      <c r="P968" s="132">
        <v>0</v>
      </c>
      <c r="Q968" s="133">
        <f t="shared" si="46"/>
        <v>9076300.6723482274</v>
      </c>
      <c r="R968" s="132">
        <v>8876768.6723482274</v>
      </c>
      <c r="S968" s="132">
        <v>199532</v>
      </c>
      <c r="T968" s="133">
        <f>SUM(TableC[[#This Row],[State &amp; Local Funding]:[Federal 
Funding]])</f>
        <v>9076300.6723482274</v>
      </c>
      <c r="U968" s="121">
        <f>IFERROR(TableC[[#This Row],[State &amp; Local Funding]]/SUM(TableB[[#This Row],[K-12 Enrollment]:[Pre-K
Enrollment]]),"")</f>
        <v>13368.627518596728</v>
      </c>
      <c r="V968" s="121">
        <f>IFERROR(TableC[[#This Row],[Federal 
Funding]]/SUM(TableB[[#This Row],[K-12 Enrollment]:[Pre-K
Enrollment]]),"")</f>
        <v>300.5</v>
      </c>
      <c r="W968" s="65">
        <f>IFERROR(CentralCostperPupil*SUM(TableB[[#This Row],[K-12 Enrollment]:[Pre-K
Enrollment]]),"")</f>
        <v>4431535.7111731721</v>
      </c>
      <c r="X968" s="65">
        <f t="shared" si="47"/>
        <v>13507836.3835214</v>
      </c>
      <c r="Y968" s="131">
        <f>IFERROR(TableC[[#This Row],[Total School Allocation w/ Central District Costs]]/SUM(TableB[[#This Row],[K-12 Enrollment]:[Pre-K
Enrollment]]),"")</f>
        <v>20343.127083616568</v>
      </c>
    </row>
    <row r="969" spans="1:25" s="3" customFormat="1" ht="15" x14ac:dyDescent="0.3">
      <c r="A969" s="156" t="str">
        <f>IF(ISBLANK(TableB[[#This Row],[BEDS Code]]),"",TableB[[#This Row],[BEDS Code]])</f>
        <v>342800010175</v>
      </c>
      <c r="B969" s="134" t="str">
        <f>IF(ISBLANK(TableB[[#This Row],[School Name]]),"",TableB[[#This Row],[School Name]])</f>
        <v>P.S. 175 The Lynn Gross Discovery School</v>
      </c>
      <c r="C969" s="156" t="str">
        <f>IF(ISBLANK(TableB[[#This Row],[Local School Code]]),"",TableB[[#This Row],[Local School Code]])</f>
        <v>Q175</v>
      </c>
      <c r="D969" s="132">
        <v>4517422</v>
      </c>
      <c r="E969" s="132">
        <v>2009840</v>
      </c>
      <c r="F969" s="65">
        <f>IFERROR(SUM(TableC[[#This Row],[Classroom Teachers]:[All Other Salaries]])*'Part-A'!$C$92,0)</f>
        <v>3974156.1576562054</v>
      </c>
      <c r="G969" s="16">
        <v>0</v>
      </c>
      <c r="H969" s="16">
        <v>59934</v>
      </c>
      <c r="I969" s="133">
        <f t="shared" si="45"/>
        <v>10561352.157656206</v>
      </c>
      <c r="J969" s="132">
        <v>6230995.1006982028</v>
      </c>
      <c r="K969" s="132">
        <v>894225.95926541067</v>
      </c>
      <c r="L969" s="132">
        <v>2715857.5114428326</v>
      </c>
      <c r="M969" s="132">
        <v>106455.47134112031</v>
      </c>
      <c r="N969" s="132">
        <v>455984.90409596503</v>
      </c>
      <c r="O969" s="132">
        <v>4704</v>
      </c>
      <c r="P969" s="132">
        <v>153129.2108126746</v>
      </c>
      <c r="Q969" s="133">
        <f t="shared" si="46"/>
        <v>10561352.157656206</v>
      </c>
      <c r="R969" s="132">
        <v>10401890.157656206</v>
      </c>
      <c r="S969" s="132">
        <v>159462</v>
      </c>
      <c r="T969" s="133">
        <f>SUM(TableC[[#This Row],[State &amp; Local Funding]:[Federal 
Funding]])</f>
        <v>10561352.157656206</v>
      </c>
      <c r="U969" s="121">
        <f>IFERROR(TableC[[#This Row],[State &amp; Local Funding]]/SUM(TableB[[#This Row],[K-12 Enrollment]:[Pre-K
Enrollment]]),"")</f>
        <v>12669.780947206098</v>
      </c>
      <c r="V969" s="121">
        <f>IFERROR(TableC[[#This Row],[Federal 
Funding]]/SUM(TableB[[#This Row],[K-12 Enrollment]:[Pre-K
Enrollment]]),"")</f>
        <v>194.22898903775882</v>
      </c>
      <c r="W969" s="65">
        <f>IFERROR(CentralCostperPupil*SUM(TableB[[#This Row],[K-12 Enrollment]:[Pre-K
Enrollment]]),"")</f>
        <v>5479353.6428812863</v>
      </c>
      <c r="X969" s="65">
        <f t="shared" si="47"/>
        <v>16040705.800537493</v>
      </c>
      <c r="Y969" s="131">
        <f>IFERROR(TableC[[#This Row],[Total School Allocation w/ Central District Costs]]/SUM(TableB[[#This Row],[K-12 Enrollment]:[Pre-K
Enrollment]]),"")</f>
        <v>19538.009501263696</v>
      </c>
    </row>
    <row r="970" spans="1:25" s="3" customFormat="1" ht="15" x14ac:dyDescent="0.3">
      <c r="A970" s="156" t="str">
        <f>IF(ISBLANK(TableB[[#This Row],[BEDS Code]]),"",TableB[[#This Row],[BEDS Code]])</f>
        <v>342900010176</v>
      </c>
      <c r="B970" s="134" t="str">
        <f>IF(ISBLANK(TableB[[#This Row],[School Name]]),"",TableB[[#This Row],[School Name]])</f>
        <v>P.S. 176 Cambria Heights</v>
      </c>
      <c r="C970" s="156" t="str">
        <f>IF(ISBLANK(TableB[[#This Row],[Local School Code]]),"",TableB[[#This Row],[Local School Code]])</f>
        <v>Q176</v>
      </c>
      <c r="D970" s="132">
        <v>4096356</v>
      </c>
      <c r="E970" s="132">
        <v>1444845</v>
      </c>
      <c r="F970" s="65">
        <f>IFERROR(SUM(TableC[[#This Row],[Classroom Teachers]:[All Other Salaries]])*'Part-A'!$C$92,0)</f>
        <v>3373787.9795480436</v>
      </c>
      <c r="G970" s="16">
        <v>0</v>
      </c>
      <c r="H970" s="16">
        <v>46395</v>
      </c>
      <c r="I970" s="133">
        <f t="shared" si="45"/>
        <v>8961383.9795480445</v>
      </c>
      <c r="J970" s="132">
        <v>5423915.9559424901</v>
      </c>
      <c r="K970" s="132">
        <v>743325.02648372017</v>
      </c>
      <c r="L970" s="132">
        <v>2166698.2315720362</v>
      </c>
      <c r="M970" s="132">
        <v>16159.239706167829</v>
      </c>
      <c r="N970" s="132">
        <v>607117.5258436302</v>
      </c>
      <c r="O970" s="132">
        <v>4168</v>
      </c>
      <c r="P970" s="132">
        <v>0</v>
      </c>
      <c r="Q970" s="133">
        <f t="shared" si="46"/>
        <v>8961383.9795480445</v>
      </c>
      <c r="R970" s="132">
        <v>8518942.9795480445</v>
      </c>
      <c r="S970" s="132">
        <v>442441</v>
      </c>
      <c r="T970" s="133">
        <f>SUM(TableC[[#This Row],[State &amp; Local Funding]:[Federal 
Funding]])</f>
        <v>8961383.9795480445</v>
      </c>
      <c r="U970" s="121">
        <f>IFERROR(TableC[[#This Row],[State &amp; Local Funding]]/SUM(TableB[[#This Row],[K-12 Enrollment]:[Pre-K
Enrollment]]),"")</f>
        <v>11897.965055234699</v>
      </c>
      <c r="V970" s="121">
        <f>IFERROR(TableC[[#This Row],[Federal 
Funding]]/SUM(TableB[[#This Row],[K-12 Enrollment]:[Pre-K
Enrollment]]),"")</f>
        <v>617.93435754189943</v>
      </c>
      <c r="W970" s="65">
        <f>IFERROR(CentralCostperPupil*SUM(TableB[[#This Row],[K-12 Enrollment]:[Pre-K
Enrollment]]),"")</f>
        <v>4778583.6885542031</v>
      </c>
      <c r="X970" s="65">
        <f t="shared" si="47"/>
        <v>13739967.668102248</v>
      </c>
      <c r="Y970" s="131">
        <f>IFERROR(TableC[[#This Row],[Total School Allocation w/ Central District Costs]]/SUM(TableB[[#This Row],[K-12 Enrollment]:[Pre-K
Enrollment]]),"")</f>
        <v>19189.898977796434</v>
      </c>
    </row>
    <row r="971" spans="1:25" s="3" customFormat="1" ht="15" x14ac:dyDescent="0.3">
      <c r="A971" s="156" t="str">
        <f>IF(ISBLANK(TableB[[#This Row],[BEDS Code]]),"",TableB[[#This Row],[BEDS Code]])</f>
        <v>307500014177</v>
      </c>
      <c r="B971" s="134" t="str">
        <f>IF(ISBLANK(TableB[[#This Row],[School Name]]),"",TableB[[#This Row],[School Name]])</f>
        <v>P.S. Q177</v>
      </c>
      <c r="C971" s="156" t="str">
        <f>IF(ISBLANK(TableB[[#This Row],[Local School Code]]),"",TableB[[#This Row],[Local School Code]])</f>
        <v>Q177</v>
      </c>
      <c r="D971" s="132">
        <v>8744189</v>
      </c>
      <c r="E971" s="132">
        <v>13118247</v>
      </c>
      <c r="F971" s="65">
        <f>IFERROR(SUM(TableC[[#This Row],[Classroom Teachers]:[All Other Salaries]])*'Part-A'!$C$92,0)</f>
        <v>13311053.6471134</v>
      </c>
      <c r="G971" s="16">
        <v>0</v>
      </c>
      <c r="H971" s="16">
        <v>146909</v>
      </c>
      <c r="I971" s="133">
        <f t="shared" ref="I971:I1034" si="48">SUM(D971:H971)</f>
        <v>35320398.647113398</v>
      </c>
      <c r="J971" s="132">
        <v>0</v>
      </c>
      <c r="K971" s="132">
        <v>0</v>
      </c>
      <c r="L971" s="132">
        <v>34312088.992183492</v>
      </c>
      <c r="M971" s="132">
        <v>0</v>
      </c>
      <c r="N971" s="132">
        <v>1008309.6549299055</v>
      </c>
      <c r="O971" s="132">
        <v>0</v>
      </c>
      <c r="P971" s="132">
        <v>0</v>
      </c>
      <c r="Q971" s="133">
        <f t="shared" ref="Q971:Q1034" si="49">SUM(J971:P971)</f>
        <v>35320398.647113398</v>
      </c>
      <c r="R971" s="132">
        <v>35062816.647113398</v>
      </c>
      <c r="S971" s="132">
        <v>257582</v>
      </c>
      <c r="T971" s="133">
        <f>SUM(TableC[[#This Row],[State &amp; Local Funding]:[Federal 
Funding]])</f>
        <v>35320398.647113398</v>
      </c>
      <c r="U971" s="121">
        <f>IFERROR(TableC[[#This Row],[State &amp; Local Funding]]/SUM(TableB[[#This Row],[K-12 Enrollment]:[Pre-K
Enrollment]]),"")</f>
        <v>68616.079544253225</v>
      </c>
      <c r="V971" s="121">
        <f>IFERROR(TableC[[#This Row],[Federal 
Funding]]/SUM(TableB[[#This Row],[K-12 Enrollment]:[Pre-K
Enrollment]]),"")</f>
        <v>504.07436399217221</v>
      </c>
      <c r="W971" s="65">
        <f>IFERROR(CentralCostperPupil*SUM(TableB[[#This Row],[K-12 Enrollment]:[Pre-K
Enrollment]]),"")</f>
        <v>3410413.7777251368</v>
      </c>
      <c r="X971" s="65">
        <f t="shared" ref="X971:X1034" si="50">SUM(Q971,W971)</f>
        <v>38730812.424838535</v>
      </c>
      <c r="Y971" s="131">
        <f>IFERROR(TableC[[#This Row],[Total School Allocation w/ Central District Costs]]/SUM(TableB[[#This Row],[K-12 Enrollment]:[Pre-K
Enrollment]]),"")</f>
        <v>75794.153473265236</v>
      </c>
    </row>
    <row r="972" spans="1:25" s="3" customFormat="1" ht="15" x14ac:dyDescent="0.3">
      <c r="A972" s="156" t="str">
        <f>IF(ISBLANK(TableB[[#This Row],[BEDS Code]]),"",TableB[[#This Row],[BEDS Code]])</f>
        <v>342600010178</v>
      </c>
      <c r="B972" s="134" t="str">
        <f>IF(ISBLANK(TableB[[#This Row],[School Name]]),"",TableB[[#This Row],[School Name]])</f>
        <v>P.S./ IS 178 Holliswood</v>
      </c>
      <c r="C972" s="156" t="str">
        <f>IF(ISBLANK(TableB[[#This Row],[Local School Code]]),"",TableB[[#This Row],[Local School Code]])</f>
        <v>Q178</v>
      </c>
      <c r="D972" s="132">
        <v>3163178</v>
      </c>
      <c r="E972" s="132">
        <v>1291944</v>
      </c>
      <c r="F972" s="65">
        <f>IFERROR(SUM(TableC[[#This Row],[Classroom Teachers]:[All Other Salaries]])*'Part-A'!$C$92,0)</f>
        <v>2712523.3412431781</v>
      </c>
      <c r="G972" s="16">
        <v>0</v>
      </c>
      <c r="H972" s="16">
        <v>68195</v>
      </c>
      <c r="I972" s="133">
        <f t="shared" si="48"/>
        <v>7235840.3412431777</v>
      </c>
      <c r="J972" s="132">
        <v>3994124.6910688523</v>
      </c>
      <c r="K972" s="132">
        <v>419913.96001958451</v>
      </c>
      <c r="L972" s="132">
        <v>2216403.6136208978</v>
      </c>
      <c r="M972" s="132">
        <v>13997.132000652817</v>
      </c>
      <c r="N972" s="132">
        <v>432785.2148796593</v>
      </c>
      <c r="O972" s="132">
        <v>3321</v>
      </c>
      <c r="P972" s="132">
        <v>155294.72965353087</v>
      </c>
      <c r="Q972" s="133">
        <f t="shared" si="49"/>
        <v>7235840.3412431777</v>
      </c>
      <c r="R972" s="132">
        <v>7108646.3412431777</v>
      </c>
      <c r="S972" s="132">
        <v>127194</v>
      </c>
      <c r="T972" s="133">
        <f>SUM(TableC[[#This Row],[State &amp; Local Funding]:[Federal 
Funding]])</f>
        <v>7235840.3412431777</v>
      </c>
      <c r="U972" s="121">
        <f>IFERROR(TableC[[#This Row],[State &amp; Local Funding]]/SUM(TableB[[#This Row],[K-12 Enrollment]:[Pre-K
Enrollment]]),"")</f>
        <v>12785.335146120824</v>
      </c>
      <c r="V972" s="121">
        <f>IFERROR(TableC[[#This Row],[Federal 
Funding]]/SUM(TableB[[#This Row],[K-12 Enrollment]:[Pre-K
Enrollment]]),"")</f>
        <v>228.76618705035972</v>
      </c>
      <c r="W972" s="65">
        <f>IFERROR(CentralCostperPupil*SUM(TableB[[#This Row],[K-12 Enrollment]:[Pre-K
Enrollment]]),"")</f>
        <v>3710743.7581510292</v>
      </c>
      <c r="X972" s="65">
        <f t="shared" si="50"/>
        <v>10946584.099394206</v>
      </c>
      <c r="Y972" s="131">
        <f>IFERROR(TableC[[#This Row],[Total School Allocation w/ Central District Costs]]/SUM(TableB[[#This Row],[K-12 Enrollment]:[Pre-K
Enrollment]]),"")</f>
        <v>19688.100898191016</v>
      </c>
    </row>
    <row r="973" spans="1:25" s="3" customFormat="1" ht="15" x14ac:dyDescent="0.3">
      <c r="A973" s="156" t="str">
        <f>IF(ISBLANK(TableB[[#This Row],[BEDS Code]]),"",TableB[[#This Row],[BEDS Code]])</f>
        <v>342900010181</v>
      </c>
      <c r="B973" s="134" t="str">
        <f>IF(ISBLANK(TableB[[#This Row],[School Name]]),"",TableB[[#This Row],[School Name]])</f>
        <v>P.S. 181 Brookfield</v>
      </c>
      <c r="C973" s="156" t="str">
        <f>IF(ISBLANK(TableB[[#This Row],[Local School Code]]),"",TableB[[#This Row],[Local School Code]])</f>
        <v>Q181</v>
      </c>
      <c r="D973" s="132">
        <v>2976619</v>
      </c>
      <c r="E973" s="132">
        <v>1367835</v>
      </c>
      <c r="F973" s="65">
        <f>IFERROR(SUM(TableC[[#This Row],[Classroom Teachers]:[All Other Salaries]])*'Part-A'!$C$92,0)</f>
        <v>2645142.5752105755</v>
      </c>
      <c r="G973" s="16">
        <v>0</v>
      </c>
      <c r="H973" s="16">
        <v>15848</v>
      </c>
      <c r="I973" s="133">
        <f t="shared" si="48"/>
        <v>7005444.575210575</v>
      </c>
      <c r="J973" s="132">
        <v>2800792.1624375293</v>
      </c>
      <c r="K973" s="132">
        <v>449428.0522193223</v>
      </c>
      <c r="L973" s="132">
        <v>3235790.6529154936</v>
      </c>
      <c r="M973" s="132">
        <v>30995.038084091193</v>
      </c>
      <c r="N973" s="132">
        <v>486538.66955413861</v>
      </c>
      <c r="O973" s="132">
        <v>1900</v>
      </c>
      <c r="P973" s="132">
        <v>0</v>
      </c>
      <c r="Q973" s="133">
        <f t="shared" si="49"/>
        <v>7005444.575210575</v>
      </c>
      <c r="R973" s="132">
        <v>6809822.575210575</v>
      </c>
      <c r="S973" s="132">
        <v>195622</v>
      </c>
      <c r="T973" s="133">
        <f>SUM(TableC[[#This Row],[State &amp; Local Funding]:[Federal 
Funding]])</f>
        <v>7005444.575210575</v>
      </c>
      <c r="U973" s="121">
        <f>IFERROR(TableC[[#This Row],[State &amp; Local Funding]]/SUM(TableB[[#This Row],[K-12 Enrollment]:[Pre-K
Enrollment]]),"")</f>
        <v>20511.513780754743</v>
      </c>
      <c r="V973" s="121">
        <f>IFERROR(TableC[[#This Row],[Federal 
Funding]]/SUM(TableB[[#This Row],[K-12 Enrollment]:[Pre-K
Enrollment]]),"")</f>
        <v>589.22289156626505</v>
      </c>
      <c r="W973" s="65">
        <f>IFERROR(CentralCostperPupil*SUM(TableB[[#This Row],[K-12 Enrollment]:[Pre-K
Enrollment]]),"")</f>
        <v>2215767.8555865861</v>
      </c>
      <c r="X973" s="65">
        <f t="shared" si="50"/>
        <v>9221212.4307971615</v>
      </c>
      <c r="Y973" s="131">
        <f>IFERROR(TableC[[#This Row],[Total School Allocation w/ Central District Costs]]/SUM(TableB[[#This Row],[K-12 Enrollment]:[Pre-K
Enrollment]]),"")</f>
        <v>27774.736237340847</v>
      </c>
    </row>
    <row r="974" spans="1:25" s="3" customFormat="1" ht="15" x14ac:dyDescent="0.3">
      <c r="A974" s="156" t="str">
        <f>IF(ISBLANK(TableB[[#This Row],[BEDS Code]]),"",TableB[[#This Row],[BEDS Code]])</f>
        <v>342800010182</v>
      </c>
      <c r="B974" s="134" t="str">
        <f>IF(ISBLANK(TableB[[#This Row],[School Name]]),"",TableB[[#This Row],[School Name]])</f>
        <v>P.S. 182 Samantha Smith</v>
      </c>
      <c r="C974" s="156" t="str">
        <f>IF(ISBLANK(TableB[[#This Row],[Local School Code]]),"",TableB[[#This Row],[Local School Code]])</f>
        <v>Q182</v>
      </c>
      <c r="D974" s="132">
        <v>5069888</v>
      </c>
      <c r="E974" s="132">
        <v>2859622</v>
      </c>
      <c r="F974" s="65">
        <f>IFERROR(SUM(TableC[[#This Row],[Classroom Teachers]:[All Other Salaries]])*'Part-A'!$C$92,0)</f>
        <v>4827921.8750061598</v>
      </c>
      <c r="G974" s="16">
        <v>0</v>
      </c>
      <c r="H974" s="16">
        <v>206738</v>
      </c>
      <c r="I974" s="133">
        <f t="shared" si="48"/>
        <v>12964169.87500616</v>
      </c>
      <c r="J974" s="132">
        <v>7677781.0789529234</v>
      </c>
      <c r="K974" s="132">
        <v>0</v>
      </c>
      <c r="L974" s="132">
        <v>4390919.2651127642</v>
      </c>
      <c r="M974" s="132">
        <v>0</v>
      </c>
      <c r="N974" s="132">
        <v>660476.81104113359</v>
      </c>
      <c r="O974" s="132">
        <v>4735</v>
      </c>
      <c r="P974" s="132">
        <v>230257.71989933887</v>
      </c>
      <c r="Q974" s="133">
        <f t="shared" si="49"/>
        <v>12964169.875006162</v>
      </c>
      <c r="R974" s="132">
        <v>12150387.875006162</v>
      </c>
      <c r="S974" s="132">
        <v>813782</v>
      </c>
      <c r="T974" s="133">
        <f>SUM(TableC[[#This Row],[State &amp; Local Funding]:[Federal 
Funding]])</f>
        <v>12964169.875006162</v>
      </c>
      <c r="U974" s="121">
        <f>IFERROR(TableC[[#This Row],[State &amp; Local Funding]]/SUM(TableB[[#This Row],[K-12 Enrollment]:[Pre-K
Enrollment]]),"")</f>
        <v>17382.529148792793</v>
      </c>
      <c r="V974" s="121">
        <f>IFERROR(TableC[[#This Row],[Federal 
Funding]]/SUM(TableB[[#This Row],[K-12 Enrollment]:[Pre-K
Enrollment]]),"")</f>
        <v>1164.2088698140201</v>
      </c>
      <c r="W974" s="65">
        <f>IFERROR(CentralCostperPupil*SUM(TableB[[#This Row],[K-12 Enrollment]:[Pre-K
Enrollment]]),"")</f>
        <v>4665125.6959488662</v>
      </c>
      <c r="X974" s="65">
        <f t="shared" si="50"/>
        <v>17629295.570955027</v>
      </c>
      <c r="Y974" s="131">
        <f>IFERROR(TableC[[#This Row],[Total School Allocation w/ Central District Costs]]/SUM(TableB[[#This Row],[K-12 Enrollment]:[Pre-K
Enrollment]]),"")</f>
        <v>25220.737583626647</v>
      </c>
    </row>
    <row r="975" spans="1:25" s="3" customFormat="1" ht="15" x14ac:dyDescent="0.3">
      <c r="A975" s="156" t="str">
        <f>IF(ISBLANK(TableB[[#This Row],[BEDS Code]]),"",TableB[[#This Row],[BEDS Code]])</f>
        <v>342700010183</v>
      </c>
      <c r="B975" s="134" t="str">
        <f>IF(ISBLANK(TableB[[#This Row],[School Name]]),"",TableB[[#This Row],[School Name]])</f>
        <v>P.S. 183 Dr. Richard R. Green</v>
      </c>
      <c r="C975" s="156" t="str">
        <f>IF(ISBLANK(TableB[[#This Row],[Local School Code]]),"",TableB[[#This Row],[Local School Code]])</f>
        <v>Q183</v>
      </c>
      <c r="D975" s="132">
        <v>4716623</v>
      </c>
      <c r="E975" s="132">
        <v>2616876</v>
      </c>
      <c r="F975" s="65">
        <f>IFERROR(SUM(TableC[[#This Row],[Classroom Teachers]:[All Other Salaries]])*'Part-A'!$C$92,0)</f>
        <v>4465037.5927939806</v>
      </c>
      <c r="G975" s="16">
        <v>0</v>
      </c>
      <c r="H975" s="16">
        <v>148266</v>
      </c>
      <c r="I975" s="133">
        <f t="shared" si="48"/>
        <v>11946802.592793981</v>
      </c>
      <c r="J975" s="132">
        <v>6278724.7406222802</v>
      </c>
      <c r="K975" s="132">
        <v>725847.16184087773</v>
      </c>
      <c r="L975" s="132">
        <v>3935405.5245792372</v>
      </c>
      <c r="M975" s="132">
        <v>18611.465688227636</v>
      </c>
      <c r="N975" s="132">
        <v>650418.24953070749</v>
      </c>
      <c r="O975" s="132">
        <v>3152</v>
      </c>
      <c r="P975" s="132">
        <v>334643.45053265034</v>
      </c>
      <c r="Q975" s="133">
        <f t="shared" si="49"/>
        <v>11946802.592793981</v>
      </c>
      <c r="R975" s="132">
        <v>11455961.592793981</v>
      </c>
      <c r="S975" s="132">
        <v>490841</v>
      </c>
      <c r="T975" s="133">
        <f>SUM(TableC[[#This Row],[State &amp; Local Funding]:[Federal 
Funding]])</f>
        <v>11946802.592793981</v>
      </c>
      <c r="U975" s="121">
        <f>IFERROR(TableC[[#This Row],[State &amp; Local Funding]]/SUM(TableB[[#This Row],[K-12 Enrollment]:[Pre-K
Enrollment]]),"")</f>
        <v>21254.103140619631</v>
      </c>
      <c r="V975" s="121">
        <f>IFERROR(TableC[[#This Row],[Federal 
Funding]]/SUM(TableB[[#This Row],[K-12 Enrollment]:[Pre-K
Enrollment]]),"")</f>
        <v>910.65120593692018</v>
      </c>
      <c r="W975" s="65">
        <f>IFERROR(CentralCostperPupil*SUM(TableB[[#This Row],[K-12 Enrollment]:[Pre-K
Enrollment]]),"")</f>
        <v>3597285.7655456923</v>
      </c>
      <c r="X975" s="65">
        <f t="shared" si="50"/>
        <v>15544088.358339673</v>
      </c>
      <c r="Y975" s="131">
        <f>IFERROR(TableC[[#This Row],[Total School Allocation w/ Central District Costs]]/SUM(TableB[[#This Row],[K-12 Enrollment]:[Pre-K
Enrollment]]),"")</f>
        <v>28838.753911576387</v>
      </c>
    </row>
    <row r="976" spans="1:25" s="3" customFormat="1" ht="15" x14ac:dyDescent="0.3">
      <c r="A976" s="156" t="str">
        <f>IF(ISBLANK(TableB[[#This Row],[BEDS Code]]),"",TableB[[#This Row],[BEDS Code]])</f>
        <v>342500010184</v>
      </c>
      <c r="B976" s="134" t="str">
        <f>IF(ISBLANK(TableB[[#This Row],[School Name]]),"",TableB[[#This Row],[School Name]])</f>
        <v>P.S. 184 Flushing Manor</v>
      </c>
      <c r="C976" s="156" t="str">
        <f>IF(ISBLANK(TableB[[#This Row],[Local School Code]]),"",TableB[[#This Row],[Local School Code]])</f>
        <v>Q184</v>
      </c>
      <c r="D976" s="132">
        <v>3078662</v>
      </c>
      <c r="E976" s="132">
        <v>1573237</v>
      </c>
      <c r="F976" s="65">
        <f>IFERROR(SUM(TableC[[#This Row],[Classroom Teachers]:[All Other Salaries]])*'Part-A'!$C$92,0)</f>
        <v>2832332.0031653005</v>
      </c>
      <c r="G976" s="16">
        <v>0</v>
      </c>
      <c r="H976" s="16">
        <v>30765</v>
      </c>
      <c r="I976" s="133">
        <f t="shared" si="48"/>
        <v>7514996.0031653009</v>
      </c>
      <c r="J976" s="132">
        <v>4069814.3002158357</v>
      </c>
      <c r="K976" s="132">
        <v>455854.6494983146</v>
      </c>
      <c r="L976" s="132">
        <v>2370086.7480098996</v>
      </c>
      <c r="M976" s="132">
        <v>31438.251689538938</v>
      </c>
      <c r="N976" s="132">
        <v>490198.81469748786</v>
      </c>
      <c r="O976" s="132">
        <v>3009</v>
      </c>
      <c r="P976" s="132">
        <v>94594.239054224308</v>
      </c>
      <c r="Q976" s="133">
        <f t="shared" si="49"/>
        <v>7514996.0031653019</v>
      </c>
      <c r="R976" s="132">
        <v>7374929.0031653019</v>
      </c>
      <c r="S976" s="132">
        <v>140067</v>
      </c>
      <c r="T976" s="133">
        <f>SUM(TableC[[#This Row],[State &amp; Local Funding]:[Federal 
Funding]])</f>
        <v>7514996.0031653019</v>
      </c>
      <c r="U976" s="121">
        <f>IFERROR(TableC[[#This Row],[State &amp; Local Funding]]/SUM(TableB[[#This Row],[K-12 Enrollment]:[Pre-K
Enrollment]]),"")</f>
        <v>14574.958504279253</v>
      </c>
      <c r="V976" s="121">
        <f>IFERROR(TableC[[#This Row],[Federal 
Funding]]/SUM(TableB[[#This Row],[K-12 Enrollment]:[Pre-K
Enrollment]]),"")</f>
        <v>276.81225296442688</v>
      </c>
      <c r="W976" s="65">
        <f>IFERROR(CentralCostperPupil*SUM(TableB[[#This Row],[K-12 Enrollment]:[Pre-K
Enrollment]]),"")</f>
        <v>3377043.7799000377</v>
      </c>
      <c r="X976" s="65">
        <f t="shared" si="50"/>
        <v>10892039.78306534</v>
      </c>
      <c r="Y976" s="131">
        <f>IFERROR(TableC[[#This Row],[Total School Allocation w/ Central District Costs]]/SUM(TableB[[#This Row],[K-12 Enrollment]:[Pre-K
Enrollment]]),"")</f>
        <v>21525.770322263517</v>
      </c>
    </row>
    <row r="977" spans="1:25" s="3" customFormat="1" ht="15" x14ac:dyDescent="0.3">
      <c r="A977" s="156" t="str">
        <f>IF(ISBLANK(TableB[[#This Row],[BEDS Code]]),"",TableB[[#This Row],[BEDS Code]])</f>
        <v>342500010185</v>
      </c>
      <c r="B977" s="134" t="str">
        <f>IF(ISBLANK(TableB[[#This Row],[School Name]]),"",TableB[[#This Row],[School Name]])</f>
        <v>J.H.S. 185 Edward Bleeker</v>
      </c>
      <c r="C977" s="156" t="str">
        <f>IF(ISBLANK(TableB[[#This Row],[Local School Code]]),"",TableB[[#This Row],[Local School Code]])</f>
        <v>Q185</v>
      </c>
      <c r="D977" s="132">
        <v>8453105</v>
      </c>
      <c r="E977" s="132">
        <v>2834742</v>
      </c>
      <c r="F977" s="65">
        <f>IFERROR(SUM(TableC[[#This Row],[Classroom Teachers]:[All Other Salaries]])*'Part-A'!$C$92,0)</f>
        <v>6872662.1762281219</v>
      </c>
      <c r="G977" s="16">
        <v>0</v>
      </c>
      <c r="H977" s="16">
        <v>676676</v>
      </c>
      <c r="I977" s="133">
        <f t="shared" si="48"/>
        <v>18837185.176228121</v>
      </c>
      <c r="J977" s="132">
        <v>14137789.163591327</v>
      </c>
      <c r="K977" s="132">
        <v>0</v>
      </c>
      <c r="L977" s="132">
        <v>3227158.8215935449</v>
      </c>
      <c r="M977" s="132">
        <v>0</v>
      </c>
      <c r="N977" s="132">
        <v>947190.86202850193</v>
      </c>
      <c r="O977" s="132">
        <v>9463</v>
      </c>
      <c r="P977" s="132">
        <v>515583.32901474671</v>
      </c>
      <c r="Q977" s="133">
        <f t="shared" si="49"/>
        <v>18837185.176228121</v>
      </c>
      <c r="R977" s="132">
        <v>17940416.176228121</v>
      </c>
      <c r="S977" s="132">
        <v>896769</v>
      </c>
      <c r="T977" s="133">
        <f>SUM(TableC[[#This Row],[State &amp; Local Funding]:[Federal 
Funding]])</f>
        <v>18837185.176228121</v>
      </c>
      <c r="U977" s="121">
        <f>IFERROR(TableC[[#This Row],[State &amp; Local Funding]]/SUM(TableB[[#This Row],[K-12 Enrollment]:[Pre-K
Enrollment]]),"")</f>
        <v>12048.634100891955</v>
      </c>
      <c r="V977" s="121">
        <f>IFERROR(TableC[[#This Row],[Federal 
Funding]]/SUM(TableB[[#This Row],[K-12 Enrollment]:[Pre-K
Enrollment]]),"")</f>
        <v>602.26259234385498</v>
      </c>
      <c r="W977" s="65">
        <f>IFERROR(CentralCostperPupil*SUM(TableB[[#This Row],[K-12 Enrollment]:[Pre-K
Enrollment]]),"")</f>
        <v>9937585.3523145374</v>
      </c>
      <c r="X977" s="65">
        <f t="shared" si="50"/>
        <v>28774770.52854266</v>
      </c>
      <c r="Y977" s="131">
        <f>IFERROR(TableC[[#This Row],[Total School Allocation w/ Central District Costs]]/SUM(TableB[[#This Row],[K-12 Enrollment]:[Pre-K
Enrollment]]),"")</f>
        <v>19324.896258255649</v>
      </c>
    </row>
    <row r="978" spans="1:25" s="3" customFormat="1" ht="15" x14ac:dyDescent="0.3">
      <c r="A978" s="156" t="str">
        <f>IF(ISBLANK(TableB[[#This Row],[BEDS Code]]),"",TableB[[#This Row],[BEDS Code]])</f>
        <v>342600010186</v>
      </c>
      <c r="B978" s="134" t="str">
        <f>IF(ISBLANK(TableB[[#This Row],[School Name]]),"",TableB[[#This Row],[School Name]])</f>
        <v>P.S. 186 Castlewood</v>
      </c>
      <c r="C978" s="156" t="str">
        <f>IF(ISBLANK(TableB[[#This Row],[Local School Code]]),"",TableB[[#This Row],[Local School Code]])</f>
        <v>Q186</v>
      </c>
      <c r="D978" s="132">
        <v>5072056</v>
      </c>
      <c r="E978" s="132">
        <v>2230930</v>
      </c>
      <c r="F978" s="65">
        <f>IFERROR(SUM(TableC[[#This Row],[Classroom Teachers]:[All Other Salaries]])*'Part-A'!$C$92,0)</f>
        <v>4446459.5999328755</v>
      </c>
      <c r="G978" s="16">
        <v>0</v>
      </c>
      <c r="H978" s="16">
        <v>112638</v>
      </c>
      <c r="I978" s="133">
        <f t="shared" si="48"/>
        <v>11862083.599932875</v>
      </c>
      <c r="J978" s="132">
        <v>1974229.6925487909</v>
      </c>
      <c r="K978" s="132">
        <v>425215.93648262054</v>
      </c>
      <c r="L978" s="132">
        <v>8938050.0274738837</v>
      </c>
      <c r="M978" s="132">
        <v>45558.850337423624</v>
      </c>
      <c r="N978" s="132">
        <v>465956.58743595559</v>
      </c>
      <c r="O978" s="132">
        <v>2261</v>
      </c>
      <c r="P978" s="132">
        <v>10811.505654200751</v>
      </c>
      <c r="Q978" s="133">
        <f t="shared" si="49"/>
        <v>11862083.599932874</v>
      </c>
      <c r="R978" s="132">
        <v>11745572.599932874</v>
      </c>
      <c r="S978" s="132">
        <v>116511</v>
      </c>
      <c r="T978" s="133">
        <f>SUM(TableC[[#This Row],[State &amp; Local Funding]:[Federal 
Funding]])</f>
        <v>11862083.599932874</v>
      </c>
      <c r="U978" s="121">
        <f>IFERROR(TableC[[#This Row],[State &amp; Local Funding]]/SUM(TableB[[#This Row],[K-12 Enrollment]:[Pre-K
Enrollment]]),"")</f>
        <v>32446.333148985839</v>
      </c>
      <c r="V978" s="121">
        <f>IFERROR(TableC[[#This Row],[Federal 
Funding]]/SUM(TableB[[#This Row],[K-12 Enrollment]:[Pre-K
Enrollment]]),"")</f>
        <v>321.85359116022101</v>
      </c>
      <c r="W978" s="65">
        <f>IFERROR(CentralCostperPupil*SUM(TableB[[#This Row],[K-12 Enrollment]:[Pre-K
Enrollment]]),"")</f>
        <v>2415987.842537181</v>
      </c>
      <c r="X978" s="65">
        <f t="shared" si="50"/>
        <v>14278071.442470055</v>
      </c>
      <c r="Y978" s="131">
        <f>IFERROR(TableC[[#This Row],[Total School Allocation w/ Central District Costs]]/SUM(TableB[[#This Row],[K-12 Enrollment]:[Pre-K
Enrollment]]),"")</f>
        <v>39442.186305165895</v>
      </c>
    </row>
    <row r="979" spans="1:25" s="3" customFormat="1" ht="15" x14ac:dyDescent="0.3">
      <c r="A979" s="156" t="str">
        <f>IF(ISBLANK(TableB[[#This Row],[BEDS Code]]),"",TableB[[#This Row],[BEDS Code]])</f>
        <v>342600010188</v>
      </c>
      <c r="B979" s="134" t="str">
        <f>IF(ISBLANK(TableB[[#This Row],[School Name]]),"",TableB[[#This Row],[School Name]])</f>
        <v>P.S. 188 Kingsbury</v>
      </c>
      <c r="C979" s="156" t="str">
        <f>IF(ISBLANK(TableB[[#This Row],[Local School Code]]),"",TableB[[#This Row],[Local School Code]])</f>
        <v>Q188</v>
      </c>
      <c r="D979" s="132">
        <v>3629726</v>
      </c>
      <c r="E979" s="132">
        <v>1402650</v>
      </c>
      <c r="F979" s="65">
        <f>IFERROR(SUM(TableC[[#This Row],[Classroom Teachers]:[All Other Salaries]])*'Part-A'!$C$92,0)</f>
        <v>3063987.3300690711</v>
      </c>
      <c r="G979" s="16">
        <v>0</v>
      </c>
      <c r="H979" s="16">
        <v>21295</v>
      </c>
      <c r="I979" s="133">
        <f t="shared" si="48"/>
        <v>8117658.3300690707</v>
      </c>
      <c r="J979" s="132">
        <v>5316155.7668374395</v>
      </c>
      <c r="K979" s="132">
        <v>458330.46976153296</v>
      </c>
      <c r="L979" s="132">
        <v>1825296.0575845356</v>
      </c>
      <c r="M979" s="132">
        <v>31608.997914588479</v>
      </c>
      <c r="N979" s="132">
        <v>452413.24597805942</v>
      </c>
      <c r="O979" s="132">
        <v>4349</v>
      </c>
      <c r="P979" s="132">
        <v>29504.791992914816</v>
      </c>
      <c r="Q979" s="133">
        <f t="shared" si="49"/>
        <v>8117658.3300690698</v>
      </c>
      <c r="R979" s="132">
        <v>8063825.3300690698</v>
      </c>
      <c r="S979" s="132">
        <v>53833</v>
      </c>
      <c r="T979" s="133">
        <f>SUM(TableC[[#This Row],[State &amp; Local Funding]:[Federal 
Funding]])</f>
        <v>8117658.3300690698</v>
      </c>
      <c r="U979" s="121">
        <f>IFERROR(TableC[[#This Row],[State &amp; Local Funding]]/SUM(TableB[[#This Row],[K-12 Enrollment]:[Pre-K
Enrollment]]),"")</f>
        <v>11076.683145699271</v>
      </c>
      <c r="V979" s="121">
        <f>IFERROR(TableC[[#This Row],[Federal 
Funding]]/SUM(TableB[[#This Row],[K-12 Enrollment]:[Pre-K
Enrollment]]),"")</f>
        <v>73.946428571428569</v>
      </c>
      <c r="W979" s="65">
        <f>IFERROR(CentralCostperPupil*SUM(TableB[[#This Row],[K-12 Enrollment]:[Pre-K
Enrollment]]),"")</f>
        <v>4858671.6833344409</v>
      </c>
      <c r="X979" s="65">
        <f t="shared" si="50"/>
        <v>12976330.013403511</v>
      </c>
      <c r="Y979" s="131">
        <f>IFERROR(TableC[[#This Row],[Total School Allocation w/ Central District Costs]]/SUM(TableB[[#This Row],[K-12 Enrollment]:[Pre-K
Enrollment]]),"")</f>
        <v>17824.629139290537</v>
      </c>
    </row>
    <row r="980" spans="1:25" s="3" customFormat="1" ht="15" x14ac:dyDescent="0.3">
      <c r="A980" s="156" t="str">
        <f>IF(ISBLANK(TableB[[#This Row],[BEDS Code]]),"",TableB[[#This Row],[BEDS Code]])</f>
        <v>342500010189</v>
      </c>
      <c r="B980" s="134" t="str">
        <f>IF(ISBLANK(TableB[[#This Row],[School Name]]),"",TableB[[#This Row],[School Name]])</f>
        <v>J.H.S. 189 Daniel Carter Beard</v>
      </c>
      <c r="C980" s="156" t="str">
        <f>IF(ISBLANK(TableB[[#This Row],[Local School Code]]),"",TableB[[#This Row],[Local School Code]])</f>
        <v>Q189</v>
      </c>
      <c r="D980" s="132">
        <v>4500486</v>
      </c>
      <c r="E980" s="132">
        <v>2214830</v>
      </c>
      <c r="F980" s="65">
        <f>IFERROR(SUM(TableC[[#This Row],[Classroom Teachers]:[All Other Salaries]])*'Part-A'!$C$92,0)</f>
        <v>4088653.7773429714</v>
      </c>
      <c r="G980" s="16">
        <v>0</v>
      </c>
      <c r="H980" s="16">
        <v>220569</v>
      </c>
      <c r="I980" s="133">
        <f t="shared" si="48"/>
        <v>11024538.777342971</v>
      </c>
      <c r="J980" s="132">
        <v>7448421.9544090917</v>
      </c>
      <c r="K980" s="132">
        <v>0</v>
      </c>
      <c r="L980" s="132">
        <v>2652713.9232537108</v>
      </c>
      <c r="M980" s="132">
        <v>0</v>
      </c>
      <c r="N980" s="132">
        <v>641028.97170363669</v>
      </c>
      <c r="O980" s="132">
        <v>4803</v>
      </c>
      <c r="P980" s="132">
        <v>277570.92797653168</v>
      </c>
      <c r="Q980" s="133">
        <f t="shared" si="49"/>
        <v>11024538.777342971</v>
      </c>
      <c r="R980" s="132">
        <v>10529945.777342971</v>
      </c>
      <c r="S980" s="132">
        <v>494593</v>
      </c>
      <c r="T980" s="133">
        <f>SUM(TableC[[#This Row],[State &amp; Local Funding]:[Federal 
Funding]])</f>
        <v>11024538.777342971</v>
      </c>
      <c r="U980" s="121">
        <f>IFERROR(TableC[[#This Row],[State &amp; Local Funding]]/SUM(TableB[[#This Row],[K-12 Enrollment]:[Pre-K
Enrollment]]),"")</f>
        <v>13448.206612187703</v>
      </c>
      <c r="V980" s="121">
        <f>IFERROR(TableC[[#This Row],[Federal 
Funding]]/SUM(TableB[[#This Row],[K-12 Enrollment]:[Pre-K
Enrollment]]),"")</f>
        <v>631.66411238825037</v>
      </c>
      <c r="W980" s="65">
        <f>IFERROR(CentralCostperPupil*SUM(TableB[[#This Row],[K-12 Enrollment]:[Pre-K
Enrollment]]),"")</f>
        <v>5225741.6594105326</v>
      </c>
      <c r="X980" s="65">
        <f t="shared" si="50"/>
        <v>16250280.436753504</v>
      </c>
      <c r="Y980" s="131">
        <f>IFERROR(TableC[[#This Row],[Total School Allocation w/ Central District Costs]]/SUM(TableB[[#This Row],[K-12 Enrollment]:[Pre-K
Enrollment]]),"")</f>
        <v>20753.87028959579</v>
      </c>
    </row>
    <row r="981" spans="1:25" s="3" customFormat="1" ht="15" x14ac:dyDescent="0.3">
      <c r="A981" s="156" t="str">
        <f>IF(ISBLANK(TableB[[#This Row],[BEDS Code]]),"",TableB[[#This Row],[BEDS Code]])</f>
        <v>342800010190</v>
      </c>
      <c r="B981" s="134" t="str">
        <f>IF(ISBLANK(TableB[[#This Row],[School Name]]),"",TableB[[#This Row],[School Name]])</f>
        <v>J.H.S. 190 Russell Sage</v>
      </c>
      <c r="C981" s="156" t="str">
        <f>IF(ISBLANK(TableB[[#This Row],[Local School Code]]),"",TableB[[#This Row],[Local School Code]])</f>
        <v>Q190</v>
      </c>
      <c r="D981" s="132">
        <v>5803035</v>
      </c>
      <c r="E981" s="132">
        <v>2074677</v>
      </c>
      <c r="F981" s="65">
        <f>IFERROR(SUM(TableC[[#This Row],[Classroom Teachers]:[All Other Salaries]])*'Part-A'!$C$92,0)</f>
        <v>4796384.4032983789</v>
      </c>
      <c r="G981" s="16">
        <v>0</v>
      </c>
      <c r="H981" s="16">
        <v>140172</v>
      </c>
      <c r="I981" s="133">
        <f t="shared" si="48"/>
        <v>12814268.403298378</v>
      </c>
      <c r="J981" s="132">
        <v>8702384.6031875312</v>
      </c>
      <c r="K981" s="132">
        <v>0</v>
      </c>
      <c r="L981" s="132">
        <v>2959889.3922336572</v>
      </c>
      <c r="M981" s="132">
        <v>0</v>
      </c>
      <c r="N981" s="132">
        <v>864201.29414745478</v>
      </c>
      <c r="O981" s="132">
        <v>6591</v>
      </c>
      <c r="P981" s="132">
        <v>281202.11372973572</v>
      </c>
      <c r="Q981" s="133">
        <f t="shared" si="49"/>
        <v>12814268.403298378</v>
      </c>
      <c r="R981" s="132">
        <v>12675104.403298378</v>
      </c>
      <c r="S981" s="132">
        <v>139164</v>
      </c>
      <c r="T981" s="133">
        <f>SUM(TableC[[#This Row],[State &amp; Local Funding]:[Federal 
Funding]])</f>
        <v>12814268.403298378</v>
      </c>
      <c r="U981" s="121">
        <f>IFERROR(TableC[[#This Row],[State &amp; Local Funding]]/SUM(TableB[[#This Row],[K-12 Enrollment]:[Pre-K
Enrollment]]),"")</f>
        <v>11501.909621867857</v>
      </c>
      <c r="V981" s="121">
        <f>IFERROR(TableC[[#This Row],[Federal 
Funding]]/SUM(TableB[[#This Row],[K-12 Enrollment]:[Pre-K
Enrollment]]),"")</f>
        <v>126.28312159709618</v>
      </c>
      <c r="W981" s="65">
        <f>IFERROR(CentralCostperPupil*SUM(TableB[[#This Row],[K-12 Enrollment]:[Pre-K
Enrollment]]),"")</f>
        <v>7354747.5206518602</v>
      </c>
      <c r="X981" s="65">
        <f t="shared" si="50"/>
        <v>20169015.92395024</v>
      </c>
      <c r="Y981" s="131">
        <f>IFERROR(TableC[[#This Row],[Total School Allocation w/ Central District Costs]]/SUM(TableB[[#This Row],[K-12 Enrollment]:[Pre-K
Enrollment]]),"")</f>
        <v>18302.192308484791</v>
      </c>
    </row>
    <row r="982" spans="1:25" s="3" customFormat="1" ht="15" x14ac:dyDescent="0.3">
      <c r="A982" s="156" t="str">
        <f>IF(ISBLANK(TableB[[#This Row],[BEDS Code]]),"",TableB[[#This Row],[BEDS Code]])</f>
        <v>342600010191</v>
      </c>
      <c r="B982" s="134" t="str">
        <f>IF(ISBLANK(TableB[[#This Row],[School Name]]),"",TableB[[#This Row],[School Name]])</f>
        <v>P.S. 191 Mayflower</v>
      </c>
      <c r="C982" s="156" t="str">
        <f>IF(ISBLANK(TableB[[#This Row],[Local School Code]]),"",TableB[[#This Row],[Local School Code]])</f>
        <v>Q191</v>
      </c>
      <c r="D982" s="132">
        <v>2324611</v>
      </c>
      <c r="E982" s="132">
        <v>954736</v>
      </c>
      <c r="F982" s="65">
        <f>IFERROR(SUM(TableC[[#This Row],[Classroom Teachers]:[All Other Salaries]])*'Part-A'!$C$92,0)</f>
        <v>1996646.8441348614</v>
      </c>
      <c r="G982" s="16">
        <v>0</v>
      </c>
      <c r="H982" s="16">
        <v>77852</v>
      </c>
      <c r="I982" s="133">
        <f t="shared" si="48"/>
        <v>5353845.8441348616</v>
      </c>
      <c r="J982" s="132">
        <v>3213245.5235086828</v>
      </c>
      <c r="K982" s="132">
        <v>500916.17677728157</v>
      </c>
      <c r="L982" s="132">
        <v>1148894.1146258214</v>
      </c>
      <c r="M982" s="132">
        <v>16697.205892576054</v>
      </c>
      <c r="N982" s="132">
        <v>462703.48260964698</v>
      </c>
      <c r="O982" s="132">
        <v>2243</v>
      </c>
      <c r="P982" s="132">
        <v>9146.3407208528679</v>
      </c>
      <c r="Q982" s="133">
        <f t="shared" si="49"/>
        <v>5353845.8441348625</v>
      </c>
      <c r="R982" s="132">
        <v>5291210.8441348625</v>
      </c>
      <c r="S982" s="132">
        <v>62635</v>
      </c>
      <c r="T982" s="133">
        <f>SUM(TableC[[#This Row],[State &amp; Local Funding]:[Federal 
Funding]])</f>
        <v>5353845.8441348625</v>
      </c>
      <c r="U982" s="121">
        <f>IFERROR(TableC[[#This Row],[State &amp; Local Funding]]/SUM(TableB[[#This Row],[K-12 Enrollment]:[Pre-K
Enrollment]]),"")</f>
        <v>13924.239063512796</v>
      </c>
      <c r="V982" s="121">
        <f>IFERROR(TableC[[#This Row],[Federal 
Funding]]/SUM(TableB[[#This Row],[K-12 Enrollment]:[Pre-K
Enrollment]]),"")</f>
        <v>164.82894736842104</v>
      </c>
      <c r="W982" s="65">
        <f>IFERROR(CentralCostperPupil*SUM(TableB[[#This Row],[K-12 Enrollment]:[Pre-K
Enrollment]]),"")</f>
        <v>2536119.8347075381</v>
      </c>
      <c r="X982" s="65">
        <f t="shared" si="50"/>
        <v>7889965.6788424011</v>
      </c>
      <c r="Y982" s="131">
        <f>IFERROR(TableC[[#This Row],[Total School Allocation w/ Central District Costs]]/SUM(TableB[[#This Row],[K-12 Enrollment]:[Pre-K
Enrollment]]),"")</f>
        <v>20763.067575901056</v>
      </c>
    </row>
    <row r="983" spans="1:25" s="3" customFormat="1" ht="15" x14ac:dyDescent="0.3">
      <c r="A983" s="156" t="str">
        <f>IF(ISBLANK(TableB[[#This Row],[BEDS Code]]),"",TableB[[#This Row],[BEDS Code]])</f>
        <v>342900010192</v>
      </c>
      <c r="B983" s="134" t="str">
        <f>IF(ISBLANK(TableB[[#This Row],[School Name]]),"",TableB[[#This Row],[School Name]])</f>
        <v>I.S. 192 The Linden</v>
      </c>
      <c r="C983" s="156" t="str">
        <f>IF(ISBLANK(TableB[[#This Row],[Local School Code]]),"",TableB[[#This Row],[Local School Code]])</f>
        <v>Q192</v>
      </c>
      <c r="D983" s="132">
        <v>3177833</v>
      </c>
      <c r="E983" s="132">
        <v>1838050</v>
      </c>
      <c r="F983" s="65">
        <f>IFERROR(SUM(TableC[[#This Row],[Classroom Teachers]:[All Other Salaries]])*'Part-A'!$C$92,0)</f>
        <v>3053945.4844210451</v>
      </c>
      <c r="G983" s="16">
        <v>0</v>
      </c>
      <c r="H983" s="16">
        <v>71877</v>
      </c>
      <c r="I983" s="133">
        <f t="shared" si="48"/>
        <v>8141705.4844210446</v>
      </c>
      <c r="J983" s="132">
        <v>4760634.9781860523</v>
      </c>
      <c r="K983" s="132">
        <v>0</v>
      </c>
      <c r="L983" s="132">
        <v>2649761.6743139103</v>
      </c>
      <c r="M983" s="132">
        <v>0</v>
      </c>
      <c r="N983" s="132">
        <v>668707.7132623971</v>
      </c>
      <c r="O983" s="132">
        <v>3022</v>
      </c>
      <c r="P983" s="132">
        <v>59579.118658684849</v>
      </c>
      <c r="Q983" s="133">
        <f t="shared" si="49"/>
        <v>8141705.4844210446</v>
      </c>
      <c r="R983" s="132">
        <v>7767738.4844210446</v>
      </c>
      <c r="S983" s="132">
        <v>373967</v>
      </c>
      <c r="T983" s="133">
        <f>SUM(TableC[[#This Row],[State &amp; Local Funding]:[Federal 
Funding]])</f>
        <v>8141705.4844210446</v>
      </c>
      <c r="U983" s="121">
        <f>IFERROR(TableC[[#This Row],[State &amp; Local Funding]]/SUM(TableB[[#This Row],[K-12 Enrollment]:[Pre-K
Enrollment]]),"")</f>
        <v>14966.740817766946</v>
      </c>
      <c r="V983" s="121">
        <f>IFERROR(TableC[[#This Row],[Federal 
Funding]]/SUM(TableB[[#This Row],[K-12 Enrollment]:[Pre-K
Enrollment]]),"")</f>
        <v>720.55298651252406</v>
      </c>
      <c r="W983" s="65">
        <f>IFERROR(CentralCostperPupil*SUM(TableB[[#This Row],[K-12 Enrollment]:[Pre-K
Enrollment]]),"")</f>
        <v>3463805.7742452952</v>
      </c>
      <c r="X983" s="65">
        <f t="shared" si="50"/>
        <v>11605511.25866634</v>
      </c>
      <c r="Y983" s="131">
        <f>IFERROR(TableC[[#This Row],[Total School Allocation w/ Central District Costs]]/SUM(TableB[[#This Row],[K-12 Enrollment]:[Pre-K
Enrollment]]),"")</f>
        <v>22361.293369299307</v>
      </c>
    </row>
    <row r="984" spans="1:25" s="3" customFormat="1" ht="15" x14ac:dyDescent="0.3">
      <c r="A984" s="156" t="str">
        <f>IF(ISBLANK(TableB[[#This Row],[BEDS Code]]),"",TableB[[#This Row],[BEDS Code]])</f>
        <v>342500010193</v>
      </c>
      <c r="B984" s="134" t="str">
        <f>IF(ISBLANK(TableB[[#This Row],[School Name]]),"",TableB[[#This Row],[School Name]])</f>
        <v>P.S. 193 Alfred J. Kennedy</v>
      </c>
      <c r="C984" s="156" t="str">
        <f>IF(ISBLANK(TableB[[#This Row],[Local School Code]]),"",TableB[[#This Row],[Local School Code]])</f>
        <v>Q193</v>
      </c>
      <c r="D984" s="132">
        <v>3345368</v>
      </c>
      <c r="E984" s="132">
        <v>1496562</v>
      </c>
      <c r="F984" s="65">
        <f>IFERROR(SUM(TableC[[#This Row],[Classroom Teachers]:[All Other Salaries]])*'Part-A'!$C$92,0)</f>
        <v>2948033.3292030119</v>
      </c>
      <c r="G984" s="16">
        <v>0</v>
      </c>
      <c r="H984" s="16">
        <v>110419</v>
      </c>
      <c r="I984" s="133">
        <f t="shared" si="48"/>
        <v>7900382.3292030115</v>
      </c>
      <c r="J984" s="132">
        <v>4384246.4314319398</v>
      </c>
      <c r="K984" s="132">
        <v>918142.5923683031</v>
      </c>
      <c r="L984" s="132">
        <v>2097105.7495888693</v>
      </c>
      <c r="M984" s="132">
        <v>30103.0358153542</v>
      </c>
      <c r="N984" s="132">
        <v>467470.51999854529</v>
      </c>
      <c r="O984" s="132">
        <v>3314</v>
      </c>
      <c r="P984" s="132">
        <v>0</v>
      </c>
      <c r="Q984" s="133">
        <f t="shared" si="49"/>
        <v>7900382.3292030115</v>
      </c>
      <c r="R984" s="132">
        <v>7828878.3292030115</v>
      </c>
      <c r="S984" s="132">
        <v>71504</v>
      </c>
      <c r="T984" s="133">
        <f>SUM(TableC[[#This Row],[State &amp; Local Funding]:[Federal 
Funding]])</f>
        <v>7900382.3292030115</v>
      </c>
      <c r="U984" s="121">
        <f>IFERROR(TableC[[#This Row],[State &amp; Local Funding]]/SUM(TableB[[#This Row],[K-12 Enrollment]:[Pre-K
Enrollment]]),"")</f>
        <v>13759.012880848877</v>
      </c>
      <c r="V984" s="121">
        <f>IFERROR(TableC[[#This Row],[Federal 
Funding]]/SUM(TableB[[#This Row],[K-12 Enrollment]:[Pre-K
Enrollment]]),"")</f>
        <v>125.66608084358523</v>
      </c>
      <c r="W984" s="65">
        <f>IFERROR(CentralCostperPupil*SUM(TableB[[#This Row],[K-12 Enrollment]:[Pre-K
Enrollment]]),"")</f>
        <v>3797505.7524962872</v>
      </c>
      <c r="X984" s="65">
        <f t="shared" si="50"/>
        <v>11697888.081699299</v>
      </c>
      <c r="Y984" s="131">
        <f>IFERROR(TableC[[#This Row],[Total School Allocation w/ Central District Costs]]/SUM(TableB[[#This Row],[K-12 Enrollment]:[Pre-K
Enrollment]]),"")</f>
        <v>20558.678526712301</v>
      </c>
    </row>
    <row r="985" spans="1:25" s="3" customFormat="1" ht="15" x14ac:dyDescent="0.3">
      <c r="A985" s="156" t="str">
        <f>IF(ISBLANK(TableB[[#This Row],[BEDS Code]]),"",TableB[[#This Row],[BEDS Code]])</f>
        <v>342500010194</v>
      </c>
      <c r="B985" s="134" t="str">
        <f>IF(ISBLANK(TableB[[#This Row],[School Name]]),"",TableB[[#This Row],[School Name]])</f>
        <v>J.H.S. 194 William Carr</v>
      </c>
      <c r="C985" s="156" t="str">
        <f>IF(ISBLANK(TableB[[#This Row],[Local School Code]]),"",TableB[[#This Row],[Local School Code]])</f>
        <v>Q194</v>
      </c>
      <c r="D985" s="132">
        <v>6908134</v>
      </c>
      <c r="E985" s="132">
        <v>2352124</v>
      </c>
      <c r="F985" s="65">
        <f>IFERROR(SUM(TableC[[#This Row],[Classroom Teachers]:[All Other Salaries]])*'Part-A'!$C$92,0)</f>
        <v>5638154.4592794245</v>
      </c>
      <c r="G985" s="16">
        <v>0</v>
      </c>
      <c r="H985" s="16">
        <v>209316</v>
      </c>
      <c r="I985" s="133">
        <f t="shared" si="48"/>
        <v>15107728.459279425</v>
      </c>
      <c r="J985" s="132">
        <v>11174175.217608277</v>
      </c>
      <c r="K985" s="132">
        <v>0</v>
      </c>
      <c r="L985" s="132">
        <v>2872374.1152149215</v>
      </c>
      <c r="M985" s="132">
        <v>0</v>
      </c>
      <c r="N985" s="132">
        <v>872686.39545999269</v>
      </c>
      <c r="O985" s="132">
        <v>7725</v>
      </c>
      <c r="P985" s="132">
        <v>180767.73099623332</v>
      </c>
      <c r="Q985" s="133">
        <f t="shared" si="49"/>
        <v>15107728.459279424</v>
      </c>
      <c r="R985" s="132">
        <v>14955081.459279424</v>
      </c>
      <c r="S985" s="132">
        <v>152647</v>
      </c>
      <c r="T985" s="133">
        <f>SUM(TableC[[#This Row],[State &amp; Local Funding]:[Federal 
Funding]])</f>
        <v>15107728.459279424</v>
      </c>
      <c r="U985" s="121">
        <f>IFERROR(TableC[[#This Row],[State &amp; Local Funding]]/SUM(TableB[[#This Row],[K-12 Enrollment]:[Pre-K
Enrollment]]),"")</f>
        <v>11869.112269269384</v>
      </c>
      <c r="V985" s="121">
        <f>IFERROR(TableC[[#This Row],[Federal 
Funding]]/SUM(TableB[[#This Row],[K-12 Enrollment]:[Pre-K
Enrollment]]),"")</f>
        <v>121.1484126984127</v>
      </c>
      <c r="W985" s="65">
        <f>IFERROR(CentralCostperPupil*SUM(TableB[[#This Row],[K-12 Enrollment]:[Pre-K
Enrollment]]),"")</f>
        <v>8409239.4519249946</v>
      </c>
      <c r="X985" s="65">
        <f t="shared" si="50"/>
        <v>23516967.91120442</v>
      </c>
      <c r="Y985" s="131">
        <f>IFERROR(TableC[[#This Row],[Total School Allocation w/ Central District Costs]]/SUM(TableB[[#This Row],[K-12 Enrollment]:[Pre-K
Enrollment]]),"")</f>
        <v>18664.260246987636</v>
      </c>
    </row>
    <row r="986" spans="1:25" s="3" customFormat="1" ht="15" x14ac:dyDescent="0.3">
      <c r="A986" s="156" t="str">
        <f>IF(ISBLANK(TableB[[#This Row],[BEDS Code]]),"",TableB[[#This Row],[BEDS Code]])</f>
        <v>342900010195</v>
      </c>
      <c r="B986" s="134" t="str">
        <f>IF(ISBLANK(TableB[[#This Row],[School Name]]),"",TableB[[#This Row],[School Name]])</f>
        <v>P.S. 195 William Haberle</v>
      </c>
      <c r="C986" s="156" t="str">
        <f>IF(ISBLANK(TableB[[#This Row],[Local School Code]]),"",TableB[[#This Row],[Local School Code]])</f>
        <v>Q195</v>
      </c>
      <c r="D986" s="132">
        <v>3540695</v>
      </c>
      <c r="E986" s="132">
        <v>2145035</v>
      </c>
      <c r="F986" s="65">
        <f>IFERROR(SUM(TableC[[#This Row],[Classroom Teachers]:[All Other Salaries]])*'Part-A'!$C$92,0)</f>
        <v>3461785.185008755</v>
      </c>
      <c r="G986" s="16">
        <v>0</v>
      </c>
      <c r="H986" s="16">
        <v>140297</v>
      </c>
      <c r="I986" s="133">
        <f t="shared" si="48"/>
        <v>9287812.185008755</v>
      </c>
      <c r="J986" s="132">
        <v>4979143.4197863005</v>
      </c>
      <c r="K986" s="132">
        <v>1032556.1920844194</v>
      </c>
      <c r="L986" s="132">
        <v>2683820.2608927521</v>
      </c>
      <c r="M986" s="132">
        <v>16654.13213039386</v>
      </c>
      <c r="N986" s="132">
        <v>502924.85781128664</v>
      </c>
      <c r="O986" s="132">
        <v>3177</v>
      </c>
      <c r="P986" s="132">
        <v>69536.322303602778</v>
      </c>
      <c r="Q986" s="133">
        <f t="shared" si="49"/>
        <v>9287812.185008755</v>
      </c>
      <c r="R986" s="132">
        <v>8517431.185008755</v>
      </c>
      <c r="S986" s="132">
        <v>770381</v>
      </c>
      <c r="T986" s="133">
        <f>SUM(TableC[[#This Row],[State &amp; Local Funding]:[Federal 
Funding]])</f>
        <v>9287812.185008755</v>
      </c>
      <c r="U986" s="121">
        <f>IFERROR(TableC[[#This Row],[State &amp; Local Funding]]/SUM(TableB[[#This Row],[K-12 Enrollment]:[Pre-K
Enrollment]]),"")</f>
        <v>15182.586782546799</v>
      </c>
      <c r="V986" s="121">
        <f>IFERROR(TableC[[#This Row],[Federal 
Funding]]/SUM(TableB[[#This Row],[K-12 Enrollment]:[Pre-K
Enrollment]]),"")</f>
        <v>1373.2281639928699</v>
      </c>
      <c r="W986" s="65">
        <f>IFERROR(CentralCostperPupil*SUM(TableB[[#This Row],[K-12 Enrollment]:[Pre-K
Enrollment]]),"")</f>
        <v>3744113.7559761284</v>
      </c>
      <c r="X986" s="65">
        <f t="shared" si="50"/>
        <v>13031925.940984882</v>
      </c>
      <c r="Y986" s="131">
        <f>IFERROR(TableC[[#This Row],[Total School Allocation w/ Central District Costs]]/SUM(TableB[[#This Row],[K-12 Enrollment]:[Pre-K
Enrollment]]),"")</f>
        <v>23229.814511559503</v>
      </c>
    </row>
    <row r="987" spans="1:25" s="3" customFormat="1" ht="15" x14ac:dyDescent="0.3">
      <c r="A987" s="156" t="str">
        <f>IF(ISBLANK(TableB[[#This Row],[BEDS Code]]),"",TableB[[#This Row],[BEDS Code]])</f>
        <v>342800010196</v>
      </c>
      <c r="B987" s="134" t="str">
        <f>IF(ISBLANK(TableB[[#This Row],[School Name]]),"",TableB[[#This Row],[School Name]])</f>
        <v>P.S. 196 Grand Central Parkway</v>
      </c>
      <c r="C987" s="156" t="str">
        <f>IF(ISBLANK(TableB[[#This Row],[Local School Code]]),"",TableB[[#This Row],[Local School Code]])</f>
        <v>Q196</v>
      </c>
      <c r="D987" s="132">
        <v>5199436</v>
      </c>
      <c r="E987" s="132">
        <v>2140894</v>
      </c>
      <c r="F987" s="65">
        <f>IFERROR(SUM(TableC[[#This Row],[Classroom Teachers]:[All Other Salaries]])*'Part-A'!$C$92,0)</f>
        <v>4469196.6813540766</v>
      </c>
      <c r="G987" s="16">
        <v>0</v>
      </c>
      <c r="H987" s="16">
        <v>118270</v>
      </c>
      <c r="I987" s="133">
        <f t="shared" si="48"/>
        <v>11927796.681354076</v>
      </c>
      <c r="J987" s="132">
        <v>7976404.7415307807</v>
      </c>
      <c r="K987" s="132">
        <v>233742.52843124975</v>
      </c>
      <c r="L987" s="132">
        <v>3035151.6295109657</v>
      </c>
      <c r="M987" s="132">
        <v>0</v>
      </c>
      <c r="N987" s="132">
        <v>676423.78188107966</v>
      </c>
      <c r="O987" s="132">
        <v>6074</v>
      </c>
      <c r="P987" s="132">
        <v>0</v>
      </c>
      <c r="Q987" s="133">
        <f t="shared" si="49"/>
        <v>11927796.681354076</v>
      </c>
      <c r="R987" s="132">
        <v>11893130.681354076</v>
      </c>
      <c r="S987" s="132">
        <v>34666</v>
      </c>
      <c r="T987" s="133">
        <f>SUM(TableC[[#This Row],[State &amp; Local Funding]:[Federal 
Funding]])</f>
        <v>11927796.681354076</v>
      </c>
      <c r="U987" s="121">
        <f>IFERROR(TableC[[#This Row],[State &amp; Local Funding]]/SUM(TableB[[#This Row],[K-12 Enrollment]:[Pre-K
Enrollment]]),"")</f>
        <v>11740.504127694054</v>
      </c>
      <c r="V987" s="121">
        <f>IFERROR(TableC[[#This Row],[Federal 
Funding]]/SUM(TableB[[#This Row],[K-12 Enrollment]:[Pre-K
Enrollment]]),"")</f>
        <v>34.221125370187565</v>
      </c>
      <c r="W987" s="65">
        <f>IFERROR(CentralCostperPupil*SUM(TableB[[#This Row],[K-12 Enrollment]:[Pre-K
Enrollment]]),"")</f>
        <v>6760761.5593650946</v>
      </c>
      <c r="X987" s="65">
        <f t="shared" si="50"/>
        <v>18688558.240719169</v>
      </c>
      <c r="Y987" s="131">
        <f>IFERROR(TableC[[#This Row],[Total School Allocation w/ Central District Costs]]/SUM(TableB[[#This Row],[K-12 Enrollment]:[Pre-K
Enrollment]]),"")</f>
        <v>18448.724818084076</v>
      </c>
    </row>
    <row r="988" spans="1:25" s="3" customFormat="1" ht="15" x14ac:dyDescent="0.3">
      <c r="A988" s="156" t="str">
        <f>IF(ISBLANK(TableB[[#This Row],[BEDS Code]]),"",TableB[[#This Row],[BEDS Code]])</f>
        <v>342700010197</v>
      </c>
      <c r="B988" s="134" t="str">
        <f>IF(ISBLANK(TableB[[#This Row],[School Name]]),"",TableB[[#This Row],[School Name]])</f>
        <v>P.S. 197 The Ocean School</v>
      </c>
      <c r="C988" s="156" t="str">
        <f>IF(ISBLANK(TableB[[#This Row],[Local School Code]]),"",TableB[[#This Row],[Local School Code]])</f>
        <v>Q197</v>
      </c>
      <c r="D988" s="132">
        <v>3972143</v>
      </c>
      <c r="E988" s="132">
        <v>2695569</v>
      </c>
      <c r="F988" s="65">
        <f>IFERROR(SUM(TableC[[#This Row],[Classroom Teachers]:[All Other Salaries]])*'Part-A'!$C$92,0)</f>
        <v>4059669.8435390173</v>
      </c>
      <c r="G988" s="16">
        <v>0</v>
      </c>
      <c r="H988" s="16">
        <v>148129</v>
      </c>
      <c r="I988" s="133">
        <f t="shared" si="48"/>
        <v>10875510.843539018</v>
      </c>
      <c r="J988" s="132">
        <v>5264826.8167285481</v>
      </c>
      <c r="K988" s="132">
        <v>1223740.9157869124</v>
      </c>
      <c r="L988" s="132">
        <v>3637960.517798108</v>
      </c>
      <c r="M988" s="132">
        <v>17235.787546294541</v>
      </c>
      <c r="N988" s="132">
        <v>662114.62543934432</v>
      </c>
      <c r="O988" s="132">
        <v>2847</v>
      </c>
      <c r="P988" s="132">
        <v>66785.180239810623</v>
      </c>
      <c r="Q988" s="133">
        <f t="shared" si="49"/>
        <v>10875510.843539018</v>
      </c>
      <c r="R988" s="132">
        <v>10380140.843539018</v>
      </c>
      <c r="S988" s="132">
        <v>495370</v>
      </c>
      <c r="T988" s="133">
        <f>SUM(TableC[[#This Row],[State &amp; Local Funding]:[Federal 
Funding]])</f>
        <v>10875510.843539018</v>
      </c>
      <c r="U988" s="121">
        <f>IFERROR(TableC[[#This Row],[State &amp; Local Funding]]/SUM(TableB[[#This Row],[K-12 Enrollment]:[Pre-K
Enrollment]]),"")</f>
        <v>20155.613288425277</v>
      </c>
      <c r="V988" s="121">
        <f>IFERROR(TableC[[#This Row],[Federal 
Funding]]/SUM(TableB[[#This Row],[K-12 Enrollment]:[Pre-K
Enrollment]]),"")</f>
        <v>961.88349514563106</v>
      </c>
      <c r="W988" s="65">
        <f>IFERROR(CentralCostperPupil*SUM(TableB[[#This Row],[K-12 Enrollment]:[Pre-K
Enrollment]]),"")</f>
        <v>3437109.7759852163</v>
      </c>
      <c r="X988" s="65">
        <f t="shared" si="50"/>
        <v>14312620.619524235</v>
      </c>
      <c r="Y988" s="131">
        <f>IFERROR(TableC[[#This Row],[Total School Allocation w/ Central District Costs]]/SUM(TableB[[#This Row],[K-12 Enrollment]:[Pre-K
Enrollment]]),"")</f>
        <v>27791.496348590746</v>
      </c>
    </row>
    <row r="989" spans="1:25" s="3" customFormat="1" ht="15" x14ac:dyDescent="0.3">
      <c r="A989" s="156" t="str">
        <f>IF(ISBLANK(TableB[[#This Row],[BEDS Code]]),"",TableB[[#This Row],[BEDS Code]])</f>
        <v>342400010199</v>
      </c>
      <c r="B989" s="134" t="str">
        <f>IF(ISBLANK(TableB[[#This Row],[School Name]]),"",TableB[[#This Row],[School Name]])</f>
        <v>P.S. 199 Maurice A. Fitzgerald</v>
      </c>
      <c r="C989" s="156" t="str">
        <f>IF(ISBLANK(TableB[[#This Row],[Local School Code]]),"",TableB[[#This Row],[Local School Code]])</f>
        <v>Q199</v>
      </c>
      <c r="D989" s="132">
        <v>5150176</v>
      </c>
      <c r="E989" s="132">
        <v>2580989</v>
      </c>
      <c r="F989" s="65">
        <f>IFERROR(SUM(TableC[[#This Row],[Classroom Teachers]:[All Other Salaries]])*'Part-A'!$C$92,0)</f>
        <v>4707158.5284313904</v>
      </c>
      <c r="G989" s="16">
        <v>0</v>
      </c>
      <c r="H989" s="16">
        <v>196627</v>
      </c>
      <c r="I989" s="133">
        <f t="shared" si="48"/>
        <v>12634950.528431389</v>
      </c>
      <c r="J989" s="132">
        <v>7558056.0148014389</v>
      </c>
      <c r="K989" s="132">
        <v>1184542.4452824262</v>
      </c>
      <c r="L989" s="132">
        <v>2998543.6476617539</v>
      </c>
      <c r="M989" s="132">
        <v>81133.044197426439</v>
      </c>
      <c r="N989" s="132">
        <v>701825.9936034272</v>
      </c>
      <c r="O989" s="132">
        <v>5146</v>
      </c>
      <c r="P989" s="132">
        <v>105703.38288491718</v>
      </c>
      <c r="Q989" s="133">
        <f t="shared" si="49"/>
        <v>12634950.528431389</v>
      </c>
      <c r="R989" s="132">
        <v>12032901.528431389</v>
      </c>
      <c r="S989" s="132">
        <v>602049</v>
      </c>
      <c r="T989" s="133">
        <f>SUM(TableC[[#This Row],[State &amp; Local Funding]:[Federal 
Funding]])</f>
        <v>12634950.528431389</v>
      </c>
      <c r="U989" s="121">
        <f>IFERROR(TableC[[#This Row],[State &amp; Local Funding]]/SUM(TableB[[#This Row],[K-12 Enrollment]:[Pre-K
Enrollment]]),"")</f>
        <v>15270.179604608362</v>
      </c>
      <c r="V989" s="121">
        <f>IFERROR(TableC[[#This Row],[Federal 
Funding]]/SUM(TableB[[#This Row],[K-12 Enrollment]:[Pre-K
Enrollment]]),"")</f>
        <v>764.0215736040609</v>
      </c>
      <c r="W989" s="65">
        <f>IFERROR(CentralCostperPupil*SUM(TableB[[#This Row],[K-12 Enrollment]:[Pre-K
Enrollment]]),"")</f>
        <v>5259111.6572356317</v>
      </c>
      <c r="X989" s="65">
        <f t="shared" si="50"/>
        <v>17894062.185667023</v>
      </c>
      <c r="Y989" s="131">
        <f>IFERROR(TableC[[#This Row],[Total School Allocation w/ Central District Costs]]/SUM(TableB[[#This Row],[K-12 Enrollment]:[Pre-K
Enrollment]]),"")</f>
        <v>22708.200743232264</v>
      </c>
    </row>
    <row r="990" spans="1:25" s="3" customFormat="1" ht="15" x14ac:dyDescent="0.3">
      <c r="A990" s="156" t="str">
        <f>IF(ISBLANK(TableB[[#This Row],[BEDS Code]]),"",TableB[[#This Row],[BEDS Code]])</f>
        <v>342500010200</v>
      </c>
      <c r="B990" s="134" t="str">
        <f>IF(ISBLANK(TableB[[#This Row],[School Name]]),"",TableB[[#This Row],[School Name]])</f>
        <v>P.S./M.S. 200 - The Pomonok School &amp; STAR Academy</v>
      </c>
      <c r="C990" s="156" t="str">
        <f>IF(ISBLANK(TableB[[#This Row],[Local School Code]]),"",TableB[[#This Row],[Local School Code]])</f>
        <v>Q200</v>
      </c>
      <c r="D990" s="132">
        <v>3981450</v>
      </c>
      <c r="E990" s="132">
        <v>2071873</v>
      </c>
      <c r="F990" s="65">
        <f>IFERROR(SUM(TableC[[#This Row],[Classroom Teachers]:[All Other Salaries]])*'Part-A'!$C$92,0)</f>
        <v>3685596.0239886087</v>
      </c>
      <c r="G990" s="16">
        <v>0</v>
      </c>
      <c r="H990" s="16">
        <v>42518</v>
      </c>
      <c r="I990" s="133">
        <f t="shared" si="48"/>
        <v>9781437.0239886083</v>
      </c>
      <c r="J990" s="132">
        <v>5612214.4254461937</v>
      </c>
      <c r="K990" s="132">
        <v>690665.25744344655</v>
      </c>
      <c r="L990" s="132">
        <v>2858874.5859208149</v>
      </c>
      <c r="M990" s="132">
        <v>47090.813007507713</v>
      </c>
      <c r="N990" s="132">
        <v>462108.20625666267</v>
      </c>
      <c r="O990" s="132">
        <v>2972</v>
      </c>
      <c r="P990" s="132">
        <v>107511.73591398291</v>
      </c>
      <c r="Q990" s="133">
        <f t="shared" si="49"/>
        <v>9781437.0239886083</v>
      </c>
      <c r="R990" s="132">
        <v>8951045.0239886083</v>
      </c>
      <c r="S990" s="132">
        <v>830392</v>
      </c>
      <c r="T990" s="133">
        <f>SUM(TableC[[#This Row],[State &amp; Local Funding]:[Federal 
Funding]])</f>
        <v>9781437.0239886083</v>
      </c>
      <c r="U990" s="121">
        <f>IFERROR(TableC[[#This Row],[State &amp; Local Funding]]/SUM(TableB[[#This Row],[K-12 Enrollment]:[Pre-K
Enrollment]]),"")</f>
        <v>16825.272601482346</v>
      </c>
      <c r="V990" s="121">
        <f>IFERROR(TableC[[#This Row],[Federal 
Funding]]/SUM(TableB[[#This Row],[K-12 Enrollment]:[Pre-K
Enrollment]]),"")</f>
        <v>1560.8872180451128</v>
      </c>
      <c r="W990" s="65">
        <f>IFERROR(CentralCostperPupil*SUM(TableB[[#This Row],[K-12 Enrollment]:[Pre-K
Enrollment]]),"")</f>
        <v>3550567.7685905532</v>
      </c>
      <c r="X990" s="65">
        <f t="shared" si="50"/>
        <v>13332004.792579161</v>
      </c>
      <c r="Y990" s="131">
        <f>IFERROR(TableC[[#This Row],[Total School Allocation w/ Central District Costs]]/SUM(TableB[[#This Row],[K-12 Enrollment]:[Pre-K
Enrollment]]),"")</f>
        <v>25060.159384547296</v>
      </c>
    </row>
    <row r="991" spans="1:25" s="3" customFormat="1" ht="15" x14ac:dyDescent="0.3">
      <c r="A991" s="156" t="str">
        <f>IF(ISBLANK(TableB[[#This Row],[BEDS Code]]),"",TableB[[#This Row],[BEDS Code]])</f>
        <v>342500010201</v>
      </c>
      <c r="B991" s="134" t="str">
        <f>IF(ISBLANK(TableB[[#This Row],[School Name]]),"",TableB[[#This Row],[School Name]])</f>
        <v>P.S. 201 The Discovery School for Inquiry and Research</v>
      </c>
      <c r="C991" s="156" t="str">
        <f>IF(ISBLANK(TableB[[#This Row],[Local School Code]]),"",TableB[[#This Row],[Local School Code]])</f>
        <v>Q201</v>
      </c>
      <c r="D991" s="132">
        <v>3833008</v>
      </c>
      <c r="E991" s="132">
        <v>2208835</v>
      </c>
      <c r="F991" s="65">
        <f>IFERROR(SUM(TableC[[#This Row],[Classroom Teachers]:[All Other Salaries]])*'Part-A'!$C$92,0)</f>
        <v>3678606.3684960157</v>
      </c>
      <c r="G991" s="16">
        <v>0</v>
      </c>
      <c r="H991" s="16">
        <v>76758</v>
      </c>
      <c r="I991" s="133">
        <f t="shared" si="48"/>
        <v>9797207.3684960157</v>
      </c>
      <c r="J991" s="132">
        <v>5082555.2501747645</v>
      </c>
      <c r="K991" s="132">
        <v>978028.61865190871</v>
      </c>
      <c r="L991" s="132">
        <v>2891009.5797947445</v>
      </c>
      <c r="M991" s="132">
        <v>122253.57733148859</v>
      </c>
      <c r="N991" s="132">
        <v>633974.14249326906</v>
      </c>
      <c r="O991" s="132">
        <v>2648</v>
      </c>
      <c r="P991" s="132">
        <v>86738.200049840045</v>
      </c>
      <c r="Q991" s="133">
        <f t="shared" si="49"/>
        <v>9797207.3684960157</v>
      </c>
      <c r="R991" s="132">
        <v>9210543.3684960157</v>
      </c>
      <c r="S991" s="132">
        <v>586664</v>
      </c>
      <c r="T991" s="133">
        <f>SUM(TableC[[#This Row],[State &amp; Local Funding]:[Federal 
Funding]])</f>
        <v>9797207.3684960157</v>
      </c>
      <c r="U991" s="121">
        <f>IFERROR(TableC[[#This Row],[State &amp; Local Funding]]/SUM(TableB[[#This Row],[K-12 Enrollment]:[Pre-K
Enrollment]]),"")</f>
        <v>19309.315237937139</v>
      </c>
      <c r="V991" s="121">
        <f>IFERROR(TableC[[#This Row],[Federal 
Funding]]/SUM(TableB[[#This Row],[K-12 Enrollment]:[Pre-K
Enrollment]]),"")</f>
        <v>1229.9035639412998</v>
      </c>
      <c r="W991" s="65">
        <f>IFERROR(CentralCostperPupil*SUM(TableB[[#This Row],[K-12 Enrollment]:[Pre-K
Enrollment]]),"")</f>
        <v>3183497.7925144625</v>
      </c>
      <c r="X991" s="65">
        <f t="shared" si="50"/>
        <v>12980705.161010478</v>
      </c>
      <c r="Y991" s="131">
        <f>IFERROR(TableC[[#This Row],[Total School Allocation w/ Central District Costs]]/SUM(TableB[[#This Row],[K-12 Enrollment]:[Pre-K
Enrollment]]),"")</f>
        <v>27213.218366898276</v>
      </c>
    </row>
    <row r="992" spans="1:25" s="3" customFormat="1" ht="15" x14ac:dyDescent="0.3">
      <c r="A992" s="156" t="str">
        <f>IF(ISBLANK(TableB[[#This Row],[BEDS Code]]),"",TableB[[#This Row],[BEDS Code]])</f>
        <v>342700010202</v>
      </c>
      <c r="B992" s="134" t="str">
        <f>IF(ISBLANK(TableB[[#This Row],[School Name]]),"",TableB[[#This Row],[School Name]])</f>
        <v>J.H.S. 202 Robert H. Goddard</v>
      </c>
      <c r="C992" s="156" t="str">
        <f>IF(ISBLANK(TableB[[#This Row],[Local School Code]]),"",TableB[[#This Row],[Local School Code]])</f>
        <v>Q202</v>
      </c>
      <c r="D992" s="132">
        <v>6578327</v>
      </c>
      <c r="E992" s="132">
        <v>2076267</v>
      </c>
      <c r="F992" s="65">
        <f>IFERROR(SUM(TableC[[#This Row],[Classroom Teachers]:[All Other Salaries]])*'Part-A'!$C$92,0)</f>
        <v>5269392.8996743886</v>
      </c>
      <c r="G992" s="16">
        <v>0</v>
      </c>
      <c r="H992" s="16">
        <v>265332</v>
      </c>
      <c r="I992" s="133">
        <f t="shared" si="48"/>
        <v>14189318.89967439</v>
      </c>
      <c r="J992" s="132">
        <v>9367078.4583935365</v>
      </c>
      <c r="K992" s="132">
        <v>0</v>
      </c>
      <c r="L992" s="132">
        <v>3616295.8001043848</v>
      </c>
      <c r="M992" s="132">
        <v>0</v>
      </c>
      <c r="N992" s="132">
        <v>883628.2183698467</v>
      </c>
      <c r="O992" s="132">
        <v>6828</v>
      </c>
      <c r="P992" s="132">
        <v>315488.42280662147</v>
      </c>
      <c r="Q992" s="133">
        <f t="shared" si="49"/>
        <v>14189318.89967439</v>
      </c>
      <c r="R992" s="132">
        <v>13570960.89967439</v>
      </c>
      <c r="S992" s="132">
        <v>618358</v>
      </c>
      <c r="T992" s="133">
        <f>SUM(TableC[[#This Row],[State &amp; Local Funding]:[Federal 
Funding]])</f>
        <v>14189318.89967439</v>
      </c>
      <c r="U992" s="121">
        <f>IFERROR(TableC[[#This Row],[State &amp; Local Funding]]/SUM(TableB[[#This Row],[K-12 Enrollment]:[Pre-K
Enrollment]]),"")</f>
        <v>12281.41257889085</v>
      </c>
      <c r="V992" s="121">
        <f>IFERROR(TableC[[#This Row],[Federal 
Funding]]/SUM(TableB[[#This Row],[K-12 Enrollment]:[Pre-K
Enrollment]]),"")</f>
        <v>559.6</v>
      </c>
      <c r="W992" s="65">
        <f>IFERROR(CentralCostperPupil*SUM(TableB[[#This Row],[K-12 Enrollment]:[Pre-K
Enrollment]]),"")</f>
        <v>7374769.5193469198</v>
      </c>
      <c r="X992" s="65">
        <f t="shared" si="50"/>
        <v>21564088.419021308</v>
      </c>
      <c r="Y992" s="131">
        <f>IFERROR(TableC[[#This Row],[Total School Allocation w/ Central District Costs]]/SUM(TableB[[#This Row],[K-12 Enrollment]:[Pre-K
Enrollment]]),"")</f>
        <v>19515.012143910688</v>
      </c>
    </row>
    <row r="993" spans="1:25" s="3" customFormat="1" ht="15" x14ac:dyDescent="0.3">
      <c r="A993" s="156" t="str">
        <f>IF(ISBLANK(TableB[[#This Row],[BEDS Code]]),"",TableB[[#This Row],[BEDS Code]])</f>
        <v>342600010203</v>
      </c>
      <c r="B993" s="134" t="str">
        <f>IF(ISBLANK(TableB[[#This Row],[School Name]]),"",TableB[[#This Row],[School Name]])</f>
        <v>P.S. 203 Oakland Gardens</v>
      </c>
      <c r="C993" s="156" t="str">
        <f>IF(ISBLANK(TableB[[#This Row],[Local School Code]]),"",TableB[[#This Row],[Local School Code]])</f>
        <v>Q203</v>
      </c>
      <c r="D993" s="132">
        <v>4858864</v>
      </c>
      <c r="E993" s="132">
        <v>2300246</v>
      </c>
      <c r="F993" s="65">
        <f>IFERROR(SUM(TableC[[#This Row],[Classroom Teachers]:[All Other Salaries]])*'Part-A'!$C$92,0)</f>
        <v>4358859.9767924314</v>
      </c>
      <c r="G993" s="16">
        <v>0</v>
      </c>
      <c r="H993" s="16">
        <v>22265</v>
      </c>
      <c r="I993" s="133">
        <f t="shared" si="48"/>
        <v>11540234.976792432</v>
      </c>
      <c r="J993" s="132">
        <v>7186153.325336583</v>
      </c>
      <c r="K993" s="132">
        <v>667459.81742626079</v>
      </c>
      <c r="L993" s="132">
        <v>3103578.8995567271</v>
      </c>
      <c r="M993" s="132">
        <v>45508.62391542687</v>
      </c>
      <c r="N993" s="132">
        <v>456324.3725026669</v>
      </c>
      <c r="O993" s="132">
        <v>5457</v>
      </c>
      <c r="P993" s="132">
        <v>75752.938054768209</v>
      </c>
      <c r="Q993" s="133">
        <f t="shared" si="49"/>
        <v>11540234.976792431</v>
      </c>
      <c r="R993" s="132">
        <v>11321721.976792431</v>
      </c>
      <c r="S993" s="132">
        <v>218513</v>
      </c>
      <c r="T993" s="133">
        <f>SUM(TableC[[#This Row],[State &amp; Local Funding]:[Federal 
Funding]])</f>
        <v>11540234.976792431</v>
      </c>
      <c r="U993" s="121">
        <f>IFERROR(TableC[[#This Row],[State &amp; Local Funding]]/SUM(TableB[[#This Row],[K-12 Enrollment]:[Pre-K
Enrollment]]),"")</f>
        <v>12635.850420527266</v>
      </c>
      <c r="V993" s="121">
        <f>IFERROR(TableC[[#This Row],[Federal 
Funding]]/SUM(TableB[[#This Row],[K-12 Enrollment]:[Pre-K
Enrollment]]),"")</f>
        <v>243.87611607142858</v>
      </c>
      <c r="W993" s="65">
        <f>IFERROR(CentralCostperPupil*SUM(TableB[[#This Row],[K-12 Enrollment]:[Pre-K
Enrollment]]),"")</f>
        <v>5979903.6102577737</v>
      </c>
      <c r="X993" s="65">
        <f t="shared" si="50"/>
        <v>17520138.587050203</v>
      </c>
      <c r="Y993" s="131">
        <f>IFERROR(TableC[[#This Row],[Total School Allocation w/ Central District Costs]]/SUM(TableB[[#This Row],[K-12 Enrollment]:[Pre-K
Enrollment]]),"")</f>
        <v>19553.726101618529</v>
      </c>
    </row>
    <row r="994" spans="1:25" s="3" customFormat="1" ht="15" x14ac:dyDescent="0.3">
      <c r="A994" s="156" t="str">
        <f>IF(ISBLANK(TableB[[#This Row],[BEDS Code]]),"",TableB[[#This Row],[BEDS Code]])</f>
        <v>343000010204</v>
      </c>
      <c r="B994" s="134" t="str">
        <f>IF(ISBLANK(TableB[[#This Row],[School Name]]),"",TableB[[#This Row],[School Name]])</f>
        <v>I.S. 204 Oliver W. Holmes</v>
      </c>
      <c r="C994" s="156" t="str">
        <f>IF(ISBLANK(TableB[[#This Row],[Local School Code]]),"",TableB[[#This Row],[Local School Code]])</f>
        <v>Q204</v>
      </c>
      <c r="D994" s="132">
        <v>3450235</v>
      </c>
      <c r="E994" s="132">
        <v>2122716</v>
      </c>
      <c r="F994" s="65">
        <f>IFERROR(SUM(TableC[[#This Row],[Classroom Teachers]:[All Other Salaries]])*'Part-A'!$C$92,0)</f>
        <v>3393119.1260541263</v>
      </c>
      <c r="G994" s="16">
        <v>0</v>
      </c>
      <c r="H994" s="16">
        <v>48567</v>
      </c>
      <c r="I994" s="133">
        <f t="shared" si="48"/>
        <v>9014637.1260541268</v>
      </c>
      <c r="J994" s="132">
        <v>6085857.2865564842</v>
      </c>
      <c r="K994" s="132">
        <v>0</v>
      </c>
      <c r="L994" s="132">
        <v>2294349.5144821415</v>
      </c>
      <c r="M994" s="132">
        <v>0</v>
      </c>
      <c r="N994" s="132">
        <v>468902.40095572366</v>
      </c>
      <c r="O994" s="132">
        <v>3003</v>
      </c>
      <c r="P994" s="132">
        <v>162524.92405977764</v>
      </c>
      <c r="Q994" s="133">
        <f t="shared" si="49"/>
        <v>9014637.1260541286</v>
      </c>
      <c r="R994" s="132">
        <v>8606855.1260541286</v>
      </c>
      <c r="S994" s="132">
        <v>407782</v>
      </c>
      <c r="T994" s="133">
        <f>SUM(TableC[[#This Row],[State &amp; Local Funding]:[Federal 
Funding]])</f>
        <v>9014637.1260541286</v>
      </c>
      <c r="U994" s="121">
        <f>IFERROR(TableC[[#This Row],[State &amp; Local Funding]]/SUM(TableB[[#This Row],[K-12 Enrollment]:[Pre-K
Enrollment]]),"")</f>
        <v>17565.010461334958</v>
      </c>
      <c r="V994" s="121">
        <f>IFERROR(TableC[[#This Row],[Federal 
Funding]]/SUM(TableB[[#This Row],[K-12 Enrollment]:[Pre-K
Enrollment]]),"")</f>
        <v>832.2081632653061</v>
      </c>
      <c r="W994" s="65">
        <f>IFERROR(CentralCostperPupil*SUM(TableB[[#This Row],[K-12 Enrollment]:[Pre-K
Enrollment]]),"")</f>
        <v>3270259.78685972</v>
      </c>
      <c r="X994" s="65">
        <f t="shared" si="50"/>
        <v>12284896.912913848</v>
      </c>
      <c r="Y994" s="131">
        <f>IFERROR(TableC[[#This Row],[Total School Allocation w/ Central District Costs]]/SUM(TableB[[#This Row],[K-12 Enrollment]:[Pre-K
Enrollment]]),"")</f>
        <v>25071.218189620096</v>
      </c>
    </row>
    <row r="995" spans="1:25" s="3" customFormat="1" ht="15" x14ac:dyDescent="0.3">
      <c r="A995" s="156" t="str">
        <f>IF(ISBLANK(TableB[[#This Row],[BEDS Code]]),"",TableB[[#This Row],[BEDS Code]])</f>
        <v>342600010205</v>
      </c>
      <c r="B995" s="134" t="str">
        <f>IF(ISBLANK(TableB[[#This Row],[School Name]]),"",TableB[[#This Row],[School Name]])</f>
        <v>P.S. 205 Alexander Graham Bell</v>
      </c>
      <c r="C995" s="156" t="str">
        <f>IF(ISBLANK(TableB[[#This Row],[Local School Code]]),"",TableB[[#This Row],[Local School Code]])</f>
        <v>Q205</v>
      </c>
      <c r="D995" s="132">
        <v>2060057</v>
      </c>
      <c r="E995" s="132">
        <v>1255233</v>
      </c>
      <c r="F995" s="65">
        <f>IFERROR(SUM(TableC[[#This Row],[Classroom Teachers]:[All Other Salaries]])*'Part-A'!$C$92,0)</f>
        <v>2018530.9196897629</v>
      </c>
      <c r="G995" s="16">
        <v>0</v>
      </c>
      <c r="H995" s="16">
        <v>30231</v>
      </c>
      <c r="I995" s="133">
        <f t="shared" si="48"/>
        <v>5364051.9196897633</v>
      </c>
      <c r="J995" s="132">
        <v>2890821.6453803545</v>
      </c>
      <c r="K995" s="132">
        <v>472727.48007951304</v>
      </c>
      <c r="L995" s="132">
        <v>1716142.656413127</v>
      </c>
      <c r="M995" s="132">
        <v>15757.5826693171</v>
      </c>
      <c r="N995" s="132">
        <v>262806.46556751378</v>
      </c>
      <c r="O995" s="132">
        <v>1819</v>
      </c>
      <c r="P995" s="132">
        <v>3977.0895799381333</v>
      </c>
      <c r="Q995" s="133">
        <f t="shared" si="49"/>
        <v>5364051.9196897624</v>
      </c>
      <c r="R995" s="132">
        <v>5236346.9196897624</v>
      </c>
      <c r="S995" s="132">
        <v>127705</v>
      </c>
      <c r="T995" s="133">
        <f>SUM(TableC[[#This Row],[State &amp; Local Funding]:[Federal 
Funding]])</f>
        <v>5364051.9196897624</v>
      </c>
      <c r="U995" s="121">
        <f>IFERROR(TableC[[#This Row],[State &amp; Local Funding]]/SUM(TableB[[#This Row],[K-12 Enrollment]:[Pre-K
Enrollment]]),"")</f>
        <v>16570.718100284059</v>
      </c>
      <c r="V995" s="121">
        <f>IFERROR(TableC[[#This Row],[Federal 
Funding]]/SUM(TableB[[#This Row],[K-12 Enrollment]:[Pre-K
Enrollment]]),"")</f>
        <v>404.12974683544303</v>
      </c>
      <c r="W995" s="65">
        <f>IFERROR(CentralCostperPupil*SUM(TableB[[#This Row],[K-12 Enrollment]:[Pre-K
Enrollment]]),"")</f>
        <v>2108983.8625462684</v>
      </c>
      <c r="X995" s="65">
        <f t="shared" si="50"/>
        <v>7473035.7822360303</v>
      </c>
      <c r="Y995" s="131">
        <f>IFERROR(TableC[[#This Row],[Total School Allocation w/ Central District Costs]]/SUM(TableB[[#This Row],[K-12 Enrollment]:[Pre-K
Enrollment]]),"")</f>
        <v>23648.847412139337</v>
      </c>
    </row>
    <row r="996" spans="1:25" s="3" customFormat="1" ht="15" x14ac:dyDescent="0.3">
      <c r="A996" s="156" t="str">
        <f>IF(ISBLANK(TableB[[#This Row],[BEDS Code]]),"",TableB[[#This Row],[BEDS Code]])</f>
        <v>342800010206</v>
      </c>
      <c r="B996" s="134" t="str">
        <f>IF(ISBLANK(TableB[[#This Row],[School Name]]),"",TableB[[#This Row],[School Name]])</f>
        <v>P.S. 206 The Horace Harding School</v>
      </c>
      <c r="C996" s="156" t="str">
        <f>IF(ISBLANK(TableB[[#This Row],[Local School Code]]),"",TableB[[#This Row],[Local School Code]])</f>
        <v>Q206</v>
      </c>
      <c r="D996" s="132">
        <v>4108563</v>
      </c>
      <c r="E996" s="132">
        <v>1637954</v>
      </c>
      <c r="F996" s="65">
        <f>IFERROR(SUM(TableC[[#This Row],[Classroom Teachers]:[All Other Salaries]])*'Part-A'!$C$92,0)</f>
        <v>3498795.6543840379</v>
      </c>
      <c r="G996" s="16">
        <v>0</v>
      </c>
      <c r="H996" s="16">
        <v>76949</v>
      </c>
      <c r="I996" s="133">
        <f t="shared" si="48"/>
        <v>9322261.6543840375</v>
      </c>
      <c r="J996" s="132">
        <v>5974317.8320666431</v>
      </c>
      <c r="K996" s="132">
        <v>487350.22815445904</v>
      </c>
      <c r="L996" s="132">
        <v>2282234.4376826971</v>
      </c>
      <c r="M996" s="132">
        <v>16245.007605148634</v>
      </c>
      <c r="N996" s="132">
        <v>462447.67466336454</v>
      </c>
      <c r="O996" s="132">
        <v>3576</v>
      </c>
      <c r="P996" s="132">
        <v>96090.474211725304</v>
      </c>
      <c r="Q996" s="133">
        <f t="shared" si="49"/>
        <v>9322261.6543840375</v>
      </c>
      <c r="R996" s="132">
        <v>8929236.6543840375</v>
      </c>
      <c r="S996" s="132">
        <v>393025</v>
      </c>
      <c r="T996" s="133">
        <f>SUM(TableC[[#This Row],[State &amp; Local Funding]:[Federal 
Funding]])</f>
        <v>9322261.6543840375</v>
      </c>
      <c r="U996" s="121">
        <f>IFERROR(TableC[[#This Row],[State &amp; Local Funding]]/SUM(TableB[[#This Row],[K-12 Enrollment]:[Pre-K
Enrollment]]),"")</f>
        <v>14542.730707465858</v>
      </c>
      <c r="V996" s="121">
        <f>IFERROR(TableC[[#This Row],[Federal 
Funding]]/SUM(TableB[[#This Row],[K-12 Enrollment]:[Pre-K
Enrollment]]),"")</f>
        <v>640.10586319218237</v>
      </c>
      <c r="W996" s="65">
        <f>IFERROR(CentralCostperPupil*SUM(TableB[[#This Row],[K-12 Enrollment]:[Pre-K
Enrollment]]),"")</f>
        <v>4097835.7329221801</v>
      </c>
      <c r="X996" s="65">
        <f t="shared" si="50"/>
        <v>13420097.387306217</v>
      </c>
      <c r="Y996" s="131">
        <f>IFERROR(TableC[[#This Row],[Total School Allocation w/ Central District Costs]]/SUM(TableB[[#This Row],[K-12 Enrollment]:[Pre-K
Enrollment]]),"")</f>
        <v>21856.836135677877</v>
      </c>
    </row>
    <row r="997" spans="1:25" s="3" customFormat="1" ht="15" x14ac:dyDescent="0.3">
      <c r="A997" s="156" t="str">
        <f>IF(ISBLANK(TableB[[#This Row],[BEDS Code]]),"",TableB[[#This Row],[BEDS Code]])</f>
        <v>342700010207</v>
      </c>
      <c r="B997" s="134" t="str">
        <f>IF(ISBLANK(TableB[[#This Row],[School Name]]),"",TableB[[#This Row],[School Name]])</f>
        <v>P.S. 207 Rockwood Park</v>
      </c>
      <c r="C997" s="156" t="str">
        <f>IF(ISBLANK(TableB[[#This Row],[Local School Code]]),"",TableB[[#This Row],[Local School Code]])</f>
        <v>Q207</v>
      </c>
      <c r="D997" s="132">
        <v>5747841</v>
      </c>
      <c r="E997" s="132">
        <v>2605023</v>
      </c>
      <c r="F997" s="65">
        <f>IFERROR(SUM(TableC[[#This Row],[Classroom Teachers]:[All Other Salaries]])*'Part-A'!$C$92,0)</f>
        <v>5085683.078090759</v>
      </c>
      <c r="G997" s="16">
        <v>0</v>
      </c>
      <c r="H997" s="16">
        <v>115922</v>
      </c>
      <c r="I997" s="133">
        <f t="shared" si="48"/>
        <v>13554469.078090759</v>
      </c>
      <c r="J997" s="132">
        <v>4733754.5583700631</v>
      </c>
      <c r="K997" s="132">
        <v>1185365.6187675912</v>
      </c>
      <c r="L997" s="132">
        <v>6724754.3879608577</v>
      </c>
      <c r="M997" s="132">
        <v>107760.51079705375</v>
      </c>
      <c r="N997" s="132">
        <v>650271.8437249735</v>
      </c>
      <c r="O997" s="132">
        <v>3912</v>
      </c>
      <c r="P997" s="132">
        <v>148650.15847021999</v>
      </c>
      <c r="Q997" s="133">
        <f t="shared" si="49"/>
        <v>13554469.078090761</v>
      </c>
      <c r="R997" s="132">
        <v>13369014.078090761</v>
      </c>
      <c r="S997" s="132">
        <v>185455</v>
      </c>
      <c r="T997" s="133">
        <f>SUM(TableC[[#This Row],[State &amp; Local Funding]:[Federal 
Funding]])</f>
        <v>13554469.078090761</v>
      </c>
      <c r="U997" s="121">
        <f>IFERROR(TableC[[#This Row],[State &amp; Local Funding]]/SUM(TableB[[#This Row],[K-12 Enrollment]:[Pre-K
Enrollment]]),"")</f>
        <v>20256.081936501152</v>
      </c>
      <c r="V997" s="121">
        <f>IFERROR(TableC[[#This Row],[Federal 
Funding]]/SUM(TableB[[#This Row],[K-12 Enrollment]:[Pre-K
Enrollment]]),"")</f>
        <v>280.99242424242425</v>
      </c>
      <c r="W997" s="65">
        <f>IFERROR(CentralCostperPupil*SUM(TableB[[#This Row],[K-12 Enrollment]:[Pre-K
Enrollment]]),"")</f>
        <v>4404839.7129130922</v>
      </c>
      <c r="X997" s="65">
        <f t="shared" si="50"/>
        <v>17959308.791003853</v>
      </c>
      <c r="Y997" s="131">
        <f>IFERROR(TableC[[#This Row],[Total School Allocation w/ Central District Costs]]/SUM(TableB[[#This Row],[K-12 Enrollment]:[Pre-K
Enrollment]]),"")</f>
        <v>27211.073925763412</v>
      </c>
    </row>
    <row r="998" spans="1:25" s="3" customFormat="1" ht="15" x14ac:dyDescent="0.3">
      <c r="A998" s="156" t="str">
        <f>IF(ISBLANK(TableB[[#This Row],[BEDS Code]]),"",TableB[[#This Row],[BEDS Code]])</f>
        <v>342900010208</v>
      </c>
      <c r="B998" s="134" t="str">
        <f>IF(ISBLANK(TableB[[#This Row],[School Name]]),"",TableB[[#This Row],[School Name]])</f>
        <v>P.S./I.S. 208</v>
      </c>
      <c r="C998" s="156" t="str">
        <f>IF(ISBLANK(TableB[[#This Row],[Local School Code]]),"",TableB[[#This Row],[Local School Code]])</f>
        <v>Q208</v>
      </c>
      <c r="D998" s="132">
        <v>4391964</v>
      </c>
      <c r="E998" s="132">
        <v>1621133</v>
      </c>
      <c r="F998" s="65">
        <f>IFERROR(SUM(TableC[[#This Row],[Classroom Teachers]:[All Other Salaries]])*'Part-A'!$C$92,0)</f>
        <v>3661104.2224341626</v>
      </c>
      <c r="G998" s="16">
        <v>0</v>
      </c>
      <c r="H998" s="16">
        <v>10354</v>
      </c>
      <c r="I998" s="133">
        <f t="shared" si="48"/>
        <v>9684555.2224341631</v>
      </c>
      <c r="J998" s="132">
        <v>6163550.3479449488</v>
      </c>
      <c r="K998" s="132">
        <v>0</v>
      </c>
      <c r="L998" s="132">
        <v>2714413.5128130261</v>
      </c>
      <c r="M998" s="132">
        <v>0</v>
      </c>
      <c r="N998" s="132">
        <v>679540.13403170265</v>
      </c>
      <c r="O998" s="132">
        <v>4479</v>
      </c>
      <c r="P998" s="132">
        <v>122572.22764448488</v>
      </c>
      <c r="Q998" s="133">
        <f t="shared" si="49"/>
        <v>9684555.2224341612</v>
      </c>
      <c r="R998" s="132">
        <v>9550990.2224341612</v>
      </c>
      <c r="S998" s="132">
        <v>133565</v>
      </c>
      <c r="T998" s="133">
        <f>SUM(TableC[[#This Row],[State &amp; Local Funding]:[Federal 
Funding]])</f>
        <v>9684555.2224341612</v>
      </c>
      <c r="U998" s="121">
        <f>IFERROR(TableC[[#This Row],[State &amp; Local Funding]]/SUM(TableB[[#This Row],[K-12 Enrollment]:[Pre-K
Enrollment]]),"")</f>
        <v>13821.98295576579</v>
      </c>
      <c r="V998" s="121">
        <f>IFERROR(TableC[[#This Row],[Federal 
Funding]]/SUM(TableB[[#This Row],[K-12 Enrollment]:[Pre-K
Enrollment]]),"")</f>
        <v>193.29232995658467</v>
      </c>
      <c r="W998" s="65">
        <f>IFERROR(CentralCostperPupil*SUM(TableB[[#This Row],[K-12 Enrollment]:[Pre-K
Enrollment]]),"")</f>
        <v>4611733.6994287074</v>
      </c>
      <c r="X998" s="65">
        <f t="shared" si="50"/>
        <v>14296288.921862869</v>
      </c>
      <c r="Y998" s="131">
        <f>IFERROR(TableC[[#This Row],[Total School Allocation w/ Central District Costs]]/SUM(TableB[[#This Row],[K-12 Enrollment]:[Pre-K
Enrollment]]),"")</f>
        <v>20689.274850742211</v>
      </c>
    </row>
    <row r="999" spans="1:25" s="3" customFormat="1" ht="15" x14ac:dyDescent="0.3">
      <c r="A999" s="156" t="str">
        <f>IF(ISBLANK(TableB[[#This Row],[BEDS Code]]),"",TableB[[#This Row],[BEDS Code]])</f>
        <v>342500010209</v>
      </c>
      <c r="B999" s="134" t="str">
        <f>IF(ISBLANK(TableB[[#This Row],[School Name]]),"",TableB[[#This Row],[School Name]])</f>
        <v>P.S. 209 Clearview Gardens</v>
      </c>
      <c r="C999" s="156" t="str">
        <f>IF(ISBLANK(TableB[[#This Row],[Local School Code]]),"",TableB[[#This Row],[Local School Code]])</f>
        <v>Q209</v>
      </c>
      <c r="D999" s="132">
        <v>3607686</v>
      </c>
      <c r="E999" s="132">
        <v>1547016</v>
      </c>
      <c r="F999" s="65">
        <f>IFERROR(SUM(TableC[[#This Row],[Classroom Teachers]:[All Other Salaries]])*'Part-A'!$C$92,0)</f>
        <v>3138466.1277857022</v>
      </c>
      <c r="G999" s="16">
        <v>0</v>
      </c>
      <c r="H999" s="16">
        <v>14643</v>
      </c>
      <c r="I999" s="133">
        <f t="shared" si="48"/>
        <v>8307811.1277857022</v>
      </c>
      <c r="J999" s="132">
        <v>4963240.7890685983</v>
      </c>
      <c r="K999" s="132">
        <v>238475.86146835145</v>
      </c>
      <c r="L999" s="132">
        <v>2599203.9724059654</v>
      </c>
      <c r="M999" s="132">
        <v>17033.990104882247</v>
      </c>
      <c r="N999" s="132">
        <v>469166.25317704643</v>
      </c>
      <c r="O999" s="132">
        <v>3564</v>
      </c>
      <c r="P999" s="132">
        <v>17126.261560858184</v>
      </c>
      <c r="Q999" s="133">
        <f t="shared" si="49"/>
        <v>8307811.1277857022</v>
      </c>
      <c r="R999" s="132">
        <v>8159007.1277857022</v>
      </c>
      <c r="S999" s="132">
        <v>148804</v>
      </c>
      <c r="T999" s="133">
        <f>SUM(TableC[[#This Row],[State &amp; Local Funding]:[Federal 
Funding]])</f>
        <v>8307811.1277857022</v>
      </c>
      <c r="U999" s="121">
        <f>IFERROR(TableC[[#This Row],[State &amp; Local Funding]]/SUM(TableB[[#This Row],[K-12 Enrollment]:[Pre-K
Enrollment]]),"")</f>
        <v>13735.702235329465</v>
      </c>
      <c r="V999" s="121">
        <f>IFERROR(TableC[[#This Row],[Federal 
Funding]]/SUM(TableB[[#This Row],[K-12 Enrollment]:[Pre-K
Enrollment]]),"")</f>
        <v>250.5117845117845</v>
      </c>
      <c r="W999" s="65">
        <f>IFERROR(CentralCostperPupil*SUM(TableB[[#This Row],[K-12 Enrollment]:[Pre-K
Enrollment]]),"")</f>
        <v>3964355.741621783</v>
      </c>
      <c r="X999" s="65">
        <f t="shared" si="50"/>
        <v>12272166.869407486</v>
      </c>
      <c r="Y999" s="131">
        <f>IFERROR(TableC[[#This Row],[Total School Allocation w/ Central District Costs]]/SUM(TableB[[#This Row],[K-12 Enrollment]:[Pre-K
Enrollment]]),"")</f>
        <v>20660.213584861089</v>
      </c>
    </row>
    <row r="1000" spans="1:25" s="3" customFormat="1" ht="15" x14ac:dyDescent="0.3">
      <c r="A1000" s="156" t="str">
        <f>IF(ISBLANK(TableB[[#This Row],[BEDS Code]]),"",TableB[[#This Row],[BEDS Code]])</f>
        <v>342700010210</v>
      </c>
      <c r="B1000" s="134" t="str">
        <f>IF(ISBLANK(TableB[[#This Row],[School Name]]),"",TableB[[#This Row],[School Name]])</f>
        <v>J.H.S. 210 Elizabeth Blackwell</v>
      </c>
      <c r="C1000" s="156" t="str">
        <f>IF(ISBLANK(TableB[[#This Row],[Local School Code]]),"",TableB[[#This Row],[Local School Code]])</f>
        <v>Q210</v>
      </c>
      <c r="D1000" s="132">
        <v>11548536</v>
      </c>
      <c r="E1000" s="132">
        <v>4132042</v>
      </c>
      <c r="F1000" s="65">
        <f>IFERROR(SUM(TableC[[#This Row],[Classroom Teachers]:[All Other Salaries]])*'Part-A'!$C$92,0)</f>
        <v>9547198.4446630795</v>
      </c>
      <c r="G1000" s="16">
        <v>0</v>
      </c>
      <c r="H1000" s="16">
        <v>216245</v>
      </c>
      <c r="I1000" s="133">
        <f t="shared" si="48"/>
        <v>25444021.444663078</v>
      </c>
      <c r="J1000" s="132">
        <v>17782435.763742473</v>
      </c>
      <c r="K1000" s="132">
        <v>0</v>
      </c>
      <c r="L1000" s="132">
        <v>5898211.4403540595</v>
      </c>
      <c r="M1000" s="132">
        <v>0</v>
      </c>
      <c r="N1000" s="132">
        <v>1403537.7585012817</v>
      </c>
      <c r="O1000" s="132">
        <v>11706</v>
      </c>
      <c r="P1000" s="132">
        <v>348130.48206526419</v>
      </c>
      <c r="Q1000" s="133">
        <f t="shared" si="49"/>
        <v>25444021.444663078</v>
      </c>
      <c r="R1000" s="132">
        <v>24192292.444663078</v>
      </c>
      <c r="S1000" s="132">
        <v>1251729</v>
      </c>
      <c r="T1000" s="133">
        <f>SUM(TableC[[#This Row],[State &amp; Local Funding]:[Federal 
Funding]])</f>
        <v>25444021.444663078</v>
      </c>
      <c r="U1000" s="121">
        <f>IFERROR(TableC[[#This Row],[State &amp; Local Funding]]/SUM(TableB[[#This Row],[K-12 Enrollment]:[Pre-K
Enrollment]]),"")</f>
        <v>12813.714218571546</v>
      </c>
      <c r="V1000" s="121">
        <f>IFERROR(TableC[[#This Row],[Federal 
Funding]]/SUM(TableB[[#This Row],[K-12 Enrollment]:[Pre-K
Enrollment]]),"")</f>
        <v>662.99205508474574</v>
      </c>
      <c r="W1000" s="65">
        <f>IFERROR(CentralCostperPupil*SUM(TableB[[#This Row],[K-12 Enrollment]:[Pre-K
Enrollment]]),"")</f>
        <v>12600511.178757451</v>
      </c>
      <c r="X1000" s="65">
        <f t="shared" si="50"/>
        <v>38044532.623420529</v>
      </c>
      <c r="Y1000" s="131">
        <f>IFERROR(TableC[[#This Row],[Total School Allocation w/ Central District Costs]]/SUM(TableB[[#This Row],[K-12 Enrollment]:[Pre-K
Enrollment]]),"")</f>
        <v>20150.705838676127</v>
      </c>
    </row>
    <row r="1001" spans="1:25" s="3" customFormat="1" ht="15" x14ac:dyDescent="0.3">
      <c r="A1001" s="156" t="str">
        <f>IF(ISBLANK(TableB[[#This Row],[BEDS Code]]),"",TableB[[#This Row],[BEDS Code]])</f>
        <v>342400010211</v>
      </c>
      <c r="B1001" s="134" t="str">
        <f>IF(ISBLANK(TableB[[#This Row],[School Name]]),"",TableB[[#This Row],[School Name]])</f>
        <v>Elm Tree Elementary School</v>
      </c>
      <c r="C1001" s="156" t="str">
        <f>IF(ISBLANK(TableB[[#This Row],[Local School Code]]),"",TableB[[#This Row],[Local School Code]])</f>
        <v>Q211</v>
      </c>
      <c r="D1001" s="132">
        <v>3037034</v>
      </c>
      <c r="E1001" s="132">
        <v>1207887</v>
      </c>
      <c r="F1001" s="65">
        <f>IFERROR(SUM(TableC[[#This Row],[Classroom Teachers]:[All Other Salaries]])*'Part-A'!$C$92,0)</f>
        <v>2584541.4096927834</v>
      </c>
      <c r="G1001" s="16">
        <v>0</v>
      </c>
      <c r="H1001" s="16">
        <v>109153</v>
      </c>
      <c r="I1001" s="133">
        <f t="shared" si="48"/>
        <v>6938615.4096927829</v>
      </c>
      <c r="J1001" s="132">
        <v>4144125.6869042795</v>
      </c>
      <c r="K1001" s="132">
        <v>454118.59574610717</v>
      </c>
      <c r="L1001" s="132">
        <v>1806359.6577107275</v>
      </c>
      <c r="M1001" s="132">
        <v>0</v>
      </c>
      <c r="N1001" s="132">
        <v>457426.43818319181</v>
      </c>
      <c r="O1001" s="132">
        <v>2087</v>
      </c>
      <c r="P1001" s="132">
        <v>74498.03114847705</v>
      </c>
      <c r="Q1001" s="133">
        <f t="shared" si="49"/>
        <v>6938615.4096927838</v>
      </c>
      <c r="R1001" s="132">
        <v>6704840.4096927838</v>
      </c>
      <c r="S1001" s="132">
        <v>233775</v>
      </c>
      <c r="T1001" s="133">
        <f>SUM(TableC[[#This Row],[State &amp; Local Funding]:[Federal 
Funding]])</f>
        <v>6938615.4096927838</v>
      </c>
      <c r="U1001" s="121">
        <f>IFERROR(TableC[[#This Row],[State &amp; Local Funding]]/SUM(TableB[[#This Row],[K-12 Enrollment]:[Pre-K
Enrollment]]),"")</f>
        <v>13968.417520193299</v>
      </c>
      <c r="V1001" s="121">
        <f>IFERROR(TableC[[#This Row],[Federal 
Funding]]/SUM(TableB[[#This Row],[K-12 Enrollment]:[Pre-K
Enrollment]]),"")</f>
        <v>487.03125</v>
      </c>
      <c r="W1001" s="65">
        <f>IFERROR(CentralCostperPupil*SUM(TableB[[#This Row],[K-12 Enrollment]:[Pre-K
Enrollment]]),"")</f>
        <v>3203519.7912095217</v>
      </c>
      <c r="X1001" s="65">
        <f t="shared" si="50"/>
        <v>10142135.200902306</v>
      </c>
      <c r="Y1001" s="131">
        <f>IFERROR(TableC[[#This Row],[Total School Allocation w/ Central District Costs]]/SUM(TableB[[#This Row],[K-12 Enrollment]:[Pre-K
Enrollment]]),"")</f>
        <v>21129.448335213136</v>
      </c>
    </row>
    <row r="1002" spans="1:25" s="3" customFormat="1" ht="15" x14ac:dyDescent="0.3">
      <c r="A1002" s="156" t="str">
        <f>IF(ISBLANK(TableB[[#This Row],[BEDS Code]]),"",TableB[[#This Row],[BEDS Code]])</f>
        <v>343000010212</v>
      </c>
      <c r="B1002" s="134" t="str">
        <f>IF(ISBLANK(TableB[[#This Row],[School Name]]),"",TableB[[#This Row],[School Name]])</f>
        <v>P.S. 212</v>
      </c>
      <c r="C1002" s="156" t="str">
        <f>IF(ISBLANK(TableB[[#This Row],[Local School Code]]),"",TableB[[#This Row],[Local School Code]])</f>
        <v>Q212</v>
      </c>
      <c r="D1002" s="132">
        <v>4792572</v>
      </c>
      <c r="E1002" s="132">
        <v>2585489</v>
      </c>
      <c r="F1002" s="65">
        <f>IFERROR(SUM(TableC[[#This Row],[Classroom Teachers]:[All Other Salaries]])*'Part-A'!$C$92,0)</f>
        <v>4492169.3896633992</v>
      </c>
      <c r="G1002" s="16">
        <v>0</v>
      </c>
      <c r="H1002" s="16">
        <v>55817</v>
      </c>
      <c r="I1002" s="133">
        <f t="shared" si="48"/>
        <v>11926047.389663398</v>
      </c>
      <c r="J1002" s="132">
        <v>6223700.2577994121</v>
      </c>
      <c r="K1002" s="132">
        <v>592691.30943625502</v>
      </c>
      <c r="L1002" s="132">
        <v>4299599.0459999526</v>
      </c>
      <c r="M1002" s="132">
        <v>0</v>
      </c>
      <c r="N1002" s="132">
        <v>669006.96029389731</v>
      </c>
      <c r="O1002" s="132">
        <v>4635</v>
      </c>
      <c r="P1002" s="132">
        <v>136414.81613388119</v>
      </c>
      <c r="Q1002" s="133">
        <f t="shared" si="49"/>
        <v>11926047.389663396</v>
      </c>
      <c r="R1002" s="132">
        <v>11267340.389663396</v>
      </c>
      <c r="S1002" s="132">
        <v>658707</v>
      </c>
      <c r="T1002" s="133">
        <f>SUM(TableC[[#This Row],[State &amp; Local Funding]:[Federal 
Funding]])</f>
        <v>11926047.389663396</v>
      </c>
      <c r="U1002" s="121">
        <f>IFERROR(TableC[[#This Row],[State &amp; Local Funding]]/SUM(TableB[[#This Row],[K-12 Enrollment]:[Pre-K
Enrollment]]),"")</f>
        <v>15477.115919867303</v>
      </c>
      <c r="V1002" s="121">
        <f>IFERROR(TableC[[#This Row],[Federal 
Funding]]/SUM(TableB[[#This Row],[K-12 Enrollment]:[Pre-K
Enrollment]]),"")</f>
        <v>904.81730769230774</v>
      </c>
      <c r="W1002" s="65">
        <f>IFERROR(CentralCostperPupil*SUM(TableB[[#This Row],[K-12 Enrollment]:[Pre-K
Enrollment]]),"")</f>
        <v>4858671.6833344409</v>
      </c>
      <c r="X1002" s="65">
        <f t="shared" si="50"/>
        <v>16784719.072997838</v>
      </c>
      <c r="Y1002" s="131">
        <f>IFERROR(TableC[[#This Row],[Total School Allocation w/ Central District Costs]]/SUM(TableB[[#This Row],[K-12 Enrollment]:[Pre-K
Enrollment]]),"")</f>
        <v>23055.93279257945</v>
      </c>
    </row>
    <row r="1003" spans="1:25" s="3" customFormat="1" ht="15" x14ac:dyDescent="0.3">
      <c r="A1003" s="156" t="str">
        <f>IF(ISBLANK(TableB[[#This Row],[BEDS Code]]),"",TableB[[#This Row],[BEDS Code]])</f>
        <v>342600010213</v>
      </c>
      <c r="B1003" s="134" t="str">
        <f>IF(ISBLANK(TableB[[#This Row],[School Name]]),"",TableB[[#This Row],[School Name]])</f>
        <v>P.S. 213 The Carl Ullman School</v>
      </c>
      <c r="C1003" s="156" t="str">
        <f>IF(ISBLANK(TableB[[#This Row],[Local School Code]]),"",TableB[[#This Row],[Local School Code]])</f>
        <v>Q213</v>
      </c>
      <c r="D1003" s="132">
        <v>2930103</v>
      </c>
      <c r="E1003" s="132">
        <v>1638260</v>
      </c>
      <c r="F1003" s="65">
        <f>IFERROR(SUM(TableC[[#This Row],[Classroom Teachers]:[All Other Salaries]])*'Part-A'!$C$92,0)</f>
        <v>2781470.6912115333</v>
      </c>
      <c r="G1003" s="16">
        <v>0</v>
      </c>
      <c r="H1003" s="16">
        <v>49823</v>
      </c>
      <c r="I1003" s="133">
        <f t="shared" si="48"/>
        <v>7399656.6912115328</v>
      </c>
      <c r="J1003" s="132">
        <v>4012079.0346821076</v>
      </c>
      <c r="K1003" s="132">
        <v>975970.51065678021</v>
      </c>
      <c r="L1003" s="132">
        <v>1835106.1631139719</v>
      </c>
      <c r="M1003" s="132">
        <v>31999.033136287871</v>
      </c>
      <c r="N1003" s="132">
        <v>435507.39755330625</v>
      </c>
      <c r="O1003" s="132">
        <v>2461</v>
      </c>
      <c r="P1003" s="132">
        <v>106533.55206907903</v>
      </c>
      <c r="Q1003" s="133">
        <f t="shared" si="49"/>
        <v>7399656.6912115328</v>
      </c>
      <c r="R1003" s="132">
        <v>7272046.6912115328</v>
      </c>
      <c r="S1003" s="132">
        <v>127610</v>
      </c>
      <c r="T1003" s="133">
        <f>SUM(TableC[[#This Row],[State &amp; Local Funding]:[Federal 
Funding]])</f>
        <v>7399656.6912115328</v>
      </c>
      <c r="U1003" s="121">
        <f>IFERROR(TableC[[#This Row],[State &amp; Local Funding]]/SUM(TableB[[#This Row],[K-12 Enrollment]:[Pre-K
Enrollment]]),"")</f>
        <v>16124.272042597633</v>
      </c>
      <c r="V1003" s="121">
        <f>IFERROR(TableC[[#This Row],[Federal 
Funding]]/SUM(TableB[[#This Row],[K-12 Enrollment]:[Pre-K
Enrollment]]),"")</f>
        <v>282.94900221729489</v>
      </c>
      <c r="W1003" s="65">
        <f>IFERROR(CentralCostperPupil*SUM(TableB[[#This Row],[K-12 Enrollment]:[Pre-K
Enrollment]]),"")</f>
        <v>3009973.8038239465</v>
      </c>
      <c r="X1003" s="65">
        <f t="shared" si="50"/>
        <v>10409630.495035479</v>
      </c>
      <c r="Y1003" s="131">
        <f>IFERROR(TableC[[#This Row],[Total School Allocation w/ Central District Costs]]/SUM(TableB[[#This Row],[K-12 Enrollment]:[Pre-K
Enrollment]]),"")</f>
        <v>23081.220609834763</v>
      </c>
    </row>
    <row r="1004" spans="1:25" s="3" customFormat="1" ht="15" x14ac:dyDescent="0.3">
      <c r="A1004" s="156" t="str">
        <f>IF(ISBLANK(TableB[[#This Row],[BEDS Code]]),"",TableB[[#This Row],[BEDS Code]])</f>
        <v>342500010214</v>
      </c>
      <c r="B1004" s="134" t="str">
        <f>IF(ISBLANK(TableB[[#This Row],[School Name]]),"",TableB[[#This Row],[School Name]])</f>
        <v>P.S. 214 Cadwallader Colden</v>
      </c>
      <c r="C1004" s="156" t="str">
        <f>IF(ISBLANK(TableB[[#This Row],[Local School Code]]),"",TableB[[#This Row],[Local School Code]])</f>
        <v>Q214</v>
      </c>
      <c r="D1004" s="132">
        <v>2942116</v>
      </c>
      <c r="E1004" s="132">
        <v>1493216</v>
      </c>
      <c r="F1004" s="65">
        <f>IFERROR(SUM(TableC[[#This Row],[Classroom Teachers]:[All Other Salaries]])*'Part-A'!$C$92,0)</f>
        <v>2700474.1006335602</v>
      </c>
      <c r="G1004" s="16">
        <v>0</v>
      </c>
      <c r="H1004" s="16">
        <v>91076</v>
      </c>
      <c r="I1004" s="133">
        <f t="shared" si="48"/>
        <v>7226882.1006335597</v>
      </c>
      <c r="J1004" s="132">
        <v>4252858.461282461</v>
      </c>
      <c r="K1004" s="132">
        <v>447582.48531088588</v>
      </c>
      <c r="L1004" s="132">
        <v>1861319.4882183552</v>
      </c>
      <c r="M1004" s="132">
        <v>30867.757607647298</v>
      </c>
      <c r="N1004" s="132">
        <v>497731.4738452509</v>
      </c>
      <c r="O1004" s="132">
        <v>3084</v>
      </c>
      <c r="P1004" s="132">
        <v>133438.43436895986</v>
      </c>
      <c r="Q1004" s="133">
        <f t="shared" si="49"/>
        <v>7226882.1006335597</v>
      </c>
      <c r="R1004" s="132">
        <v>6856756.1006335597</v>
      </c>
      <c r="S1004" s="132">
        <v>370126</v>
      </c>
      <c r="T1004" s="133">
        <f>SUM(TableC[[#This Row],[State &amp; Local Funding]:[Federal 
Funding]])</f>
        <v>7226882.1006335597</v>
      </c>
      <c r="U1004" s="121">
        <f>IFERROR(TableC[[#This Row],[State &amp; Local Funding]]/SUM(TableB[[#This Row],[K-12 Enrollment]:[Pre-K
Enrollment]]),"")</f>
        <v>15136.326932965916</v>
      </c>
      <c r="V1004" s="121">
        <f>IFERROR(TableC[[#This Row],[Federal 
Funding]]/SUM(TableB[[#This Row],[K-12 Enrollment]:[Pre-K
Enrollment]]),"")</f>
        <v>817.05518763796908</v>
      </c>
      <c r="W1004" s="65">
        <f>IFERROR(CentralCostperPupil*SUM(TableB[[#This Row],[K-12 Enrollment]:[Pre-K
Enrollment]]),"")</f>
        <v>3023321.802953986</v>
      </c>
      <c r="X1004" s="65">
        <f t="shared" si="50"/>
        <v>10250203.903587546</v>
      </c>
      <c r="Y1004" s="131">
        <f>IFERROR(TableC[[#This Row],[Total School Allocation w/ Central District Costs]]/SUM(TableB[[#This Row],[K-12 Enrollment]:[Pre-K
Enrollment]]),"")</f>
        <v>22627.381685623721</v>
      </c>
    </row>
    <row r="1005" spans="1:25" s="3" customFormat="1" ht="15" x14ac:dyDescent="0.3">
      <c r="A1005" s="156" t="str">
        <f>IF(ISBLANK(TableB[[#This Row],[BEDS Code]]),"",TableB[[#This Row],[BEDS Code]])</f>
        <v>342600010216</v>
      </c>
      <c r="B1005" s="134" t="str">
        <f>IF(ISBLANK(TableB[[#This Row],[School Name]]),"",TableB[[#This Row],[School Name]])</f>
        <v>J.H.S. 216 George J. Ryan</v>
      </c>
      <c r="C1005" s="156" t="str">
        <f>IF(ISBLANK(TableB[[#This Row],[Local School Code]]),"",TableB[[#This Row],[Local School Code]])</f>
        <v>Q216</v>
      </c>
      <c r="D1005" s="132">
        <v>7414980</v>
      </c>
      <c r="E1005" s="132">
        <v>2909848</v>
      </c>
      <c r="F1005" s="65">
        <f>IFERROR(SUM(TableC[[#This Row],[Classroom Teachers]:[All Other Salaries]])*'Part-A'!$C$92,0)</f>
        <v>6286323.2352158073</v>
      </c>
      <c r="G1005" s="16">
        <v>0</v>
      </c>
      <c r="H1005" s="16">
        <v>346795</v>
      </c>
      <c r="I1005" s="133">
        <f t="shared" si="48"/>
        <v>16957946.235215805</v>
      </c>
      <c r="J1005" s="132">
        <v>11922014.637020126</v>
      </c>
      <c r="K1005" s="132">
        <v>0</v>
      </c>
      <c r="L1005" s="132">
        <v>3707245.9825653406</v>
      </c>
      <c r="M1005" s="132">
        <v>0</v>
      </c>
      <c r="N1005" s="132">
        <v>1124563.9089577168</v>
      </c>
      <c r="O1005" s="132">
        <v>9114</v>
      </c>
      <c r="P1005" s="132">
        <v>195007.70667262183</v>
      </c>
      <c r="Q1005" s="133">
        <f t="shared" si="49"/>
        <v>16957946.235215802</v>
      </c>
      <c r="R1005" s="132">
        <v>16770160.235215802</v>
      </c>
      <c r="S1005" s="132">
        <v>187786</v>
      </c>
      <c r="T1005" s="133">
        <f>SUM(TableC[[#This Row],[State &amp; Local Funding]:[Federal 
Funding]])</f>
        <v>16957946.235215802</v>
      </c>
      <c r="U1005" s="121">
        <f>IFERROR(TableC[[#This Row],[State &amp; Local Funding]]/SUM(TableB[[#This Row],[K-12 Enrollment]:[Pre-K
Enrollment]]),"")</f>
        <v>11195.03353485701</v>
      </c>
      <c r="V1005" s="121">
        <f>IFERROR(TableC[[#This Row],[Federal 
Funding]]/SUM(TableB[[#This Row],[K-12 Enrollment]:[Pre-K
Enrollment]]),"")</f>
        <v>125.35781041388518</v>
      </c>
      <c r="W1005" s="65">
        <f>IFERROR(CentralCostperPupil*SUM(TableB[[#This Row],[K-12 Enrollment]:[Pre-K
Enrollment]]),"")</f>
        <v>9997651.3483997155</v>
      </c>
      <c r="X1005" s="65">
        <f t="shared" si="50"/>
        <v>26955597.583615519</v>
      </c>
      <c r="Y1005" s="131">
        <f>IFERROR(TableC[[#This Row],[Total School Allocation w/ Central District Costs]]/SUM(TableB[[#This Row],[K-12 Enrollment]:[Pre-K
Enrollment]]),"")</f>
        <v>17994.390910290735</v>
      </c>
    </row>
    <row r="1006" spans="1:25" s="3" customFormat="1" ht="15" x14ac:dyDescent="0.3">
      <c r="A1006" s="156" t="str">
        <f>IF(ISBLANK(TableB[[#This Row],[BEDS Code]]),"",TableB[[#This Row],[BEDS Code]])</f>
        <v>342800010217</v>
      </c>
      <c r="B1006" s="134" t="str">
        <f>IF(ISBLANK(TableB[[#This Row],[School Name]]),"",TableB[[#This Row],[School Name]])</f>
        <v>J.H.S. 217 Robert A. Van Wyck</v>
      </c>
      <c r="C1006" s="156" t="str">
        <f>IF(ISBLANK(TableB[[#This Row],[Local School Code]]),"",TableB[[#This Row],[Local School Code]])</f>
        <v>Q217</v>
      </c>
      <c r="D1006" s="132">
        <v>9673767</v>
      </c>
      <c r="E1006" s="132">
        <v>3473440</v>
      </c>
      <c r="F1006" s="65">
        <f>IFERROR(SUM(TableC[[#This Row],[Classroom Teachers]:[All Other Salaries]])*'Part-A'!$C$92,0)</f>
        <v>8004742.8240249539</v>
      </c>
      <c r="G1006" s="16">
        <v>0</v>
      </c>
      <c r="H1006" s="16">
        <v>631207</v>
      </c>
      <c r="I1006" s="133">
        <f t="shared" si="48"/>
        <v>21783156.824024953</v>
      </c>
      <c r="J1006" s="132">
        <v>15225532.649305841</v>
      </c>
      <c r="K1006" s="132">
        <v>0</v>
      </c>
      <c r="L1006" s="132">
        <v>4988990.1992460415</v>
      </c>
      <c r="M1006" s="132">
        <v>0</v>
      </c>
      <c r="N1006" s="132">
        <v>1070591.6500021406</v>
      </c>
      <c r="O1006" s="132">
        <v>10149</v>
      </c>
      <c r="P1006" s="132">
        <v>487893.32547092985</v>
      </c>
      <c r="Q1006" s="133">
        <f t="shared" si="49"/>
        <v>21783156.824024953</v>
      </c>
      <c r="R1006" s="132">
        <v>20742801.824024953</v>
      </c>
      <c r="S1006" s="132">
        <v>1040355</v>
      </c>
      <c r="T1006" s="133">
        <f>SUM(TableC[[#This Row],[State &amp; Local Funding]:[Federal 
Funding]])</f>
        <v>21783156.824024953</v>
      </c>
      <c r="U1006" s="121">
        <f>IFERROR(TableC[[#This Row],[State &amp; Local Funding]]/SUM(TableB[[#This Row],[K-12 Enrollment]:[Pre-K
Enrollment]]),"")</f>
        <v>12617.276048676978</v>
      </c>
      <c r="V1006" s="121">
        <f>IFERROR(TableC[[#This Row],[Federal 
Funding]]/SUM(TableB[[#This Row],[K-12 Enrollment]:[Pre-K
Enrollment]]),"")</f>
        <v>632.81934306569337</v>
      </c>
      <c r="W1006" s="65">
        <f>IFERROR(CentralCostperPupil*SUM(TableB[[#This Row],[K-12 Enrollment]:[Pre-K
Enrollment]]),"")</f>
        <v>10972055.284892611</v>
      </c>
      <c r="X1006" s="65">
        <f t="shared" si="50"/>
        <v>32755212.108917564</v>
      </c>
      <c r="Y1006" s="131">
        <f>IFERROR(TableC[[#This Row],[Total School Allocation w/ Central District Costs]]/SUM(TableB[[#This Row],[K-12 Enrollment]:[Pre-K
Enrollment]]),"")</f>
        <v>19924.09495676251</v>
      </c>
    </row>
    <row r="1007" spans="1:25" s="3" customFormat="1" ht="15" x14ac:dyDescent="0.3">
      <c r="A1007" s="156" t="str">
        <f>IF(ISBLANK(TableB[[#This Row],[BEDS Code]]),"",TableB[[#This Row],[BEDS Code]])</f>
        <v>342500010219</v>
      </c>
      <c r="B1007" s="134" t="str">
        <f>IF(ISBLANK(TableB[[#This Row],[School Name]]),"",TableB[[#This Row],[School Name]])</f>
        <v>P.S. 219 Paul Klapper</v>
      </c>
      <c r="C1007" s="156" t="str">
        <f>IF(ISBLANK(TableB[[#This Row],[Local School Code]]),"",TableB[[#This Row],[Local School Code]])</f>
        <v>Q219</v>
      </c>
      <c r="D1007" s="132">
        <v>6649129</v>
      </c>
      <c r="E1007" s="132">
        <v>3301864</v>
      </c>
      <c r="F1007" s="65">
        <f>IFERROR(SUM(TableC[[#This Row],[Classroom Teachers]:[All Other Salaries]])*'Part-A'!$C$92,0)</f>
        <v>6058711.9232756086</v>
      </c>
      <c r="G1007" s="16">
        <v>0</v>
      </c>
      <c r="H1007" s="16">
        <v>536881</v>
      </c>
      <c r="I1007" s="133">
        <f t="shared" si="48"/>
        <v>16546585.923275609</v>
      </c>
      <c r="J1007" s="132">
        <v>5149495.0681801736</v>
      </c>
      <c r="K1007" s="132">
        <v>480288.1641927521</v>
      </c>
      <c r="L1007" s="132">
        <v>10038331.400117584</v>
      </c>
      <c r="M1007" s="132">
        <v>0</v>
      </c>
      <c r="N1007" s="132">
        <v>846326.91500784608</v>
      </c>
      <c r="O1007" s="132">
        <v>3769</v>
      </c>
      <c r="P1007" s="132">
        <v>28375.375777252775</v>
      </c>
      <c r="Q1007" s="133">
        <f t="shared" si="49"/>
        <v>16546585.923275607</v>
      </c>
      <c r="R1007" s="132">
        <v>16224183.923275607</v>
      </c>
      <c r="S1007" s="132">
        <v>322402</v>
      </c>
      <c r="T1007" s="133">
        <f>SUM(TableC[[#This Row],[State &amp; Local Funding]:[Federal 
Funding]])</f>
        <v>16546585.923275607</v>
      </c>
      <c r="U1007" s="121">
        <f>IFERROR(TableC[[#This Row],[State &amp; Local Funding]]/SUM(TableB[[#This Row],[K-12 Enrollment]:[Pre-K
Enrollment]]),"")</f>
        <v>26337.960914408453</v>
      </c>
      <c r="V1007" s="121">
        <f>IFERROR(TableC[[#This Row],[Federal 
Funding]]/SUM(TableB[[#This Row],[K-12 Enrollment]:[Pre-K
Enrollment]]),"")</f>
        <v>523.37987012987014</v>
      </c>
      <c r="W1007" s="65">
        <f>IFERROR(CentralCostperPupil*SUM(TableB[[#This Row],[K-12 Enrollment]:[Pre-K
Enrollment]]),"")</f>
        <v>4111183.7320522196</v>
      </c>
      <c r="X1007" s="65">
        <f t="shared" si="50"/>
        <v>20657769.655327827</v>
      </c>
      <c r="Y1007" s="131">
        <f>IFERROR(TableC[[#This Row],[Total School Allocation w/ Central District Costs]]/SUM(TableB[[#This Row],[K-12 Enrollment]:[Pre-K
Enrollment]]),"")</f>
        <v>33535.340349558159</v>
      </c>
    </row>
    <row r="1008" spans="1:25" s="3" customFormat="1" ht="15" x14ac:dyDescent="0.3">
      <c r="A1008" s="156" t="str">
        <f>IF(ISBLANK(TableB[[#This Row],[BEDS Code]]),"",TableB[[#This Row],[BEDS Code]])</f>
        <v>342800010220</v>
      </c>
      <c r="B1008" s="134" t="str">
        <f>IF(ISBLANK(TableB[[#This Row],[School Name]]),"",TableB[[#This Row],[School Name]])</f>
        <v>P.S. 220 Edward Mandel</v>
      </c>
      <c r="C1008" s="156" t="str">
        <f>IF(ISBLANK(TableB[[#This Row],[Local School Code]]),"",TableB[[#This Row],[Local School Code]])</f>
        <v>Q220</v>
      </c>
      <c r="D1008" s="132">
        <v>3927086</v>
      </c>
      <c r="E1008" s="132">
        <v>2436882</v>
      </c>
      <c r="F1008" s="65">
        <f>IFERROR(SUM(TableC[[#This Row],[Classroom Teachers]:[All Other Salaries]])*'Part-A'!$C$92,0)</f>
        <v>3874733.7879691431</v>
      </c>
      <c r="G1008" s="16">
        <v>0</v>
      </c>
      <c r="H1008" s="16">
        <v>207764</v>
      </c>
      <c r="I1008" s="133">
        <f t="shared" si="48"/>
        <v>10446465.787969142</v>
      </c>
      <c r="J1008" s="132">
        <v>6021251.8131918637</v>
      </c>
      <c r="K1008" s="132">
        <v>448554.93787222804</v>
      </c>
      <c r="L1008" s="132">
        <v>3140861.6886094674</v>
      </c>
      <c r="M1008" s="132">
        <v>30934.823301532964</v>
      </c>
      <c r="N1008" s="132">
        <v>702075.36612967739</v>
      </c>
      <c r="O1008" s="132">
        <v>4174</v>
      </c>
      <c r="P1008" s="132">
        <v>98613.158864372148</v>
      </c>
      <c r="Q1008" s="133">
        <f t="shared" si="49"/>
        <v>10446465.787969142</v>
      </c>
      <c r="R1008" s="132">
        <v>9833611.7879691422</v>
      </c>
      <c r="S1008" s="132">
        <v>612854</v>
      </c>
      <c r="T1008" s="133">
        <f>SUM(TableC[[#This Row],[State &amp; Local Funding]:[Federal 
Funding]])</f>
        <v>10446465.787969142</v>
      </c>
      <c r="U1008" s="121">
        <f>IFERROR(TableC[[#This Row],[State &amp; Local Funding]]/SUM(TableB[[#This Row],[K-12 Enrollment]:[Pre-K
Enrollment]]),"")</f>
        <v>13869.692225626435</v>
      </c>
      <c r="V1008" s="121">
        <f>IFERROR(TableC[[#This Row],[Federal 
Funding]]/SUM(TableB[[#This Row],[K-12 Enrollment]:[Pre-K
Enrollment]]),"")</f>
        <v>864.39210155148101</v>
      </c>
      <c r="W1008" s="65">
        <f>IFERROR(CentralCostperPupil*SUM(TableB[[#This Row],[K-12 Enrollment]:[Pre-K
Enrollment]]),"")</f>
        <v>4731865.6915990645</v>
      </c>
      <c r="X1008" s="65">
        <f t="shared" si="50"/>
        <v>15178331.479568206</v>
      </c>
      <c r="Y1008" s="131">
        <f>IFERROR(TableC[[#This Row],[Total School Allocation w/ Central District Costs]]/SUM(TableB[[#This Row],[K-12 Enrollment]:[Pre-K
Enrollment]]),"")</f>
        <v>21408.083892197752</v>
      </c>
    </row>
    <row r="1009" spans="1:25" s="3" customFormat="1" ht="15" x14ac:dyDescent="0.3">
      <c r="A1009" s="156" t="str">
        <f>IF(ISBLANK(TableB[[#This Row],[BEDS Code]]),"",TableB[[#This Row],[BEDS Code]])</f>
        <v>342600010221</v>
      </c>
      <c r="B1009" s="134" t="str">
        <f>IF(ISBLANK(TableB[[#This Row],[School Name]]),"",TableB[[#This Row],[School Name]])</f>
        <v>P.S. 221 The North Hills School</v>
      </c>
      <c r="C1009" s="156" t="str">
        <f>IF(ISBLANK(TableB[[#This Row],[Local School Code]]),"",TableB[[#This Row],[Local School Code]])</f>
        <v>Q221</v>
      </c>
      <c r="D1009" s="132">
        <v>3518351</v>
      </c>
      <c r="E1009" s="132">
        <v>1775253</v>
      </c>
      <c r="F1009" s="65">
        <f>IFERROR(SUM(TableC[[#This Row],[Classroom Teachers]:[All Other Salaries]])*'Part-A'!$C$92,0)</f>
        <v>3223037.3061160282</v>
      </c>
      <c r="G1009" s="16">
        <v>0</v>
      </c>
      <c r="H1009" s="16">
        <v>42159</v>
      </c>
      <c r="I1009" s="133">
        <f t="shared" si="48"/>
        <v>8558800.3061160278</v>
      </c>
      <c r="J1009" s="132">
        <v>4717950.5498723127</v>
      </c>
      <c r="K1009" s="132">
        <v>224565.33365343729</v>
      </c>
      <c r="L1009" s="132">
        <v>3110682.4490297888</v>
      </c>
      <c r="M1009" s="132">
        <v>16040.380975245522</v>
      </c>
      <c r="N1009" s="132">
        <v>451854.97329026071</v>
      </c>
      <c r="O1009" s="132">
        <v>3800</v>
      </c>
      <c r="P1009" s="132">
        <v>33906.619294982265</v>
      </c>
      <c r="Q1009" s="133">
        <f t="shared" si="49"/>
        <v>8558800.3061160259</v>
      </c>
      <c r="R1009" s="132">
        <v>8354236.3061160259</v>
      </c>
      <c r="S1009" s="132">
        <v>204564</v>
      </c>
      <c r="T1009" s="133">
        <f>SUM(TableC[[#This Row],[State &amp; Local Funding]:[Federal 
Funding]])</f>
        <v>8558800.3061160259</v>
      </c>
      <c r="U1009" s="121">
        <f>IFERROR(TableC[[#This Row],[State &amp; Local Funding]]/SUM(TableB[[#This Row],[K-12 Enrollment]:[Pre-K
Enrollment]]),"")</f>
        <v>13324.140839100519</v>
      </c>
      <c r="V1009" s="121">
        <f>IFERROR(TableC[[#This Row],[Federal 
Funding]]/SUM(TableB[[#This Row],[K-12 Enrollment]:[Pre-K
Enrollment]]),"")</f>
        <v>326.25837320574163</v>
      </c>
      <c r="W1009" s="65">
        <f>IFERROR(CentralCostperPupil*SUM(TableB[[#This Row],[K-12 Enrollment]:[Pre-K
Enrollment]]),"")</f>
        <v>4184597.7272674376</v>
      </c>
      <c r="X1009" s="65">
        <f t="shared" si="50"/>
        <v>12743398.033383463</v>
      </c>
      <c r="Y1009" s="131">
        <f>IFERROR(TableC[[#This Row],[Total School Allocation w/ Central District Costs]]/SUM(TableB[[#This Row],[K-12 Enrollment]:[Pre-K
Enrollment]]),"")</f>
        <v>20324.398777326096</v>
      </c>
    </row>
    <row r="1010" spans="1:25" s="3" customFormat="1" ht="15" x14ac:dyDescent="0.3">
      <c r="A1010" s="156" t="str">
        <f>IF(ISBLANK(TableB[[#This Row],[BEDS Code]]),"",TableB[[#This Row],[BEDS Code]])</f>
        <v>343000010222</v>
      </c>
      <c r="B1010" s="134" t="str">
        <f>IF(ISBLANK(TableB[[#This Row],[School Name]]),"",TableB[[#This Row],[School Name]])</f>
        <v>P.S. Q222 - Fire Fighter Christopher A. Santora School</v>
      </c>
      <c r="C1010" s="156" t="str">
        <f>IF(ISBLANK(TableB[[#This Row],[Local School Code]]),"",TableB[[#This Row],[Local School Code]])</f>
        <v>Q222</v>
      </c>
      <c r="D1010" s="132">
        <v>1630401</v>
      </c>
      <c r="E1010" s="132">
        <v>1203196</v>
      </c>
      <c r="F1010" s="65">
        <f>IFERROR(SUM(TableC[[#This Row],[Classroom Teachers]:[All Other Salaries]])*'Part-A'!$C$92,0)</f>
        <v>1725249.7242896257</v>
      </c>
      <c r="G1010" s="16">
        <v>0</v>
      </c>
      <c r="H1010" s="16">
        <v>45470</v>
      </c>
      <c r="I1010" s="133">
        <f t="shared" si="48"/>
        <v>4604316.7242896259</v>
      </c>
      <c r="J1010" s="132">
        <v>2722938.7623042092</v>
      </c>
      <c r="K1010" s="132">
        <v>553972.89304333215</v>
      </c>
      <c r="L1010" s="132">
        <v>816896.80502643471</v>
      </c>
      <c r="M1010" s="132">
        <v>18465.763101444401</v>
      </c>
      <c r="N1010" s="132">
        <v>490541.50081420579</v>
      </c>
      <c r="O1010" s="132">
        <v>1501</v>
      </c>
      <c r="P1010" s="132">
        <v>0</v>
      </c>
      <c r="Q1010" s="133">
        <f t="shared" si="49"/>
        <v>4604316.7242896268</v>
      </c>
      <c r="R1010" s="132">
        <v>4384845.7242896268</v>
      </c>
      <c r="S1010" s="132">
        <v>219471</v>
      </c>
      <c r="T1010" s="133">
        <f>SUM(TableC[[#This Row],[State &amp; Local Funding]:[Federal 
Funding]])</f>
        <v>4604316.7242896268</v>
      </c>
      <c r="U1010" s="121">
        <f>IFERROR(TableC[[#This Row],[State &amp; Local Funding]]/SUM(TableB[[#This Row],[K-12 Enrollment]:[Pre-K
Enrollment]]),"")</f>
        <v>15716.292918600813</v>
      </c>
      <c r="V1010" s="121">
        <f>IFERROR(TableC[[#This Row],[Federal 
Funding]]/SUM(TableB[[#This Row],[K-12 Enrollment]:[Pre-K
Enrollment]]),"")</f>
        <v>786.63440860215053</v>
      </c>
      <c r="W1010" s="65">
        <f>IFERROR(CentralCostperPupil*SUM(TableB[[#This Row],[K-12 Enrollment]:[Pre-K
Enrollment]]),"")</f>
        <v>1862045.8786405346</v>
      </c>
      <c r="X1010" s="65">
        <f t="shared" si="50"/>
        <v>6466362.6029301612</v>
      </c>
      <c r="Y1010" s="131">
        <f>IFERROR(TableC[[#This Row],[Total School Allocation w/ Central District Costs]]/SUM(TableB[[#This Row],[K-12 Enrollment]:[Pre-K
Enrollment]]),"")</f>
        <v>23176.9268922228</v>
      </c>
    </row>
    <row r="1011" spans="1:25" s="3" customFormat="1" ht="15" x14ac:dyDescent="0.3">
      <c r="A1011" s="156" t="str">
        <f>IF(ISBLANK(TableB[[#This Row],[BEDS Code]]),"",TableB[[#This Row],[BEDS Code]])</f>
        <v>342700010223</v>
      </c>
      <c r="B1011" s="134" t="str">
        <f>IF(ISBLANK(TableB[[#This Row],[School Name]]),"",TableB[[#This Row],[School Name]])</f>
        <v>P.S. 223 Lyndon B. Johnson</v>
      </c>
      <c r="C1011" s="156" t="str">
        <f>IF(ISBLANK(TableB[[#This Row],[Local School Code]]),"",TableB[[#This Row],[Local School Code]])</f>
        <v>Q223</v>
      </c>
      <c r="D1011" s="132">
        <v>4429038</v>
      </c>
      <c r="E1011" s="132">
        <v>2190170</v>
      </c>
      <c r="F1011" s="65">
        <f>IFERROR(SUM(TableC[[#This Row],[Classroom Teachers]:[All Other Salaries]])*'Part-A'!$C$92,0)</f>
        <v>4030137.9402278038</v>
      </c>
      <c r="G1011" s="16">
        <v>0</v>
      </c>
      <c r="H1011" s="16">
        <v>138300</v>
      </c>
      <c r="I1011" s="133">
        <f t="shared" si="48"/>
        <v>10787645.940227803</v>
      </c>
      <c r="J1011" s="132">
        <v>5026753.2118370524</v>
      </c>
      <c r="K1011" s="132">
        <v>1622789.0816120354</v>
      </c>
      <c r="L1011" s="132">
        <v>3338819.1518431935</v>
      </c>
      <c r="M1011" s="132">
        <v>0</v>
      </c>
      <c r="N1011" s="132">
        <v>710375.44911628775</v>
      </c>
      <c r="O1011" s="132">
        <v>3289</v>
      </c>
      <c r="P1011" s="132">
        <v>85620.045819234452</v>
      </c>
      <c r="Q1011" s="133">
        <f t="shared" si="49"/>
        <v>10787645.940227803</v>
      </c>
      <c r="R1011" s="132">
        <v>10300953.940227803</v>
      </c>
      <c r="S1011" s="132">
        <v>486692</v>
      </c>
      <c r="T1011" s="133">
        <f>SUM(TableC[[#This Row],[State &amp; Local Funding]:[Federal 
Funding]])</f>
        <v>10787645.940227803</v>
      </c>
      <c r="U1011" s="121">
        <f>IFERROR(TableC[[#This Row],[State &amp; Local Funding]]/SUM(TableB[[#This Row],[K-12 Enrollment]:[Pre-K
Enrollment]]),"")</f>
        <v>17312.527630634962</v>
      </c>
      <c r="V1011" s="121">
        <f>IFERROR(TableC[[#This Row],[Federal 
Funding]]/SUM(TableB[[#This Row],[K-12 Enrollment]:[Pre-K
Enrollment]]),"")</f>
        <v>817.96974789915964</v>
      </c>
      <c r="W1011" s="65">
        <f>IFERROR(CentralCostperPupil*SUM(TableB[[#This Row],[K-12 Enrollment]:[Pre-K
Enrollment]]),"")</f>
        <v>3971029.7411868032</v>
      </c>
      <c r="X1011" s="65">
        <f t="shared" si="50"/>
        <v>14758675.681414606</v>
      </c>
      <c r="Y1011" s="131">
        <f>IFERROR(TableC[[#This Row],[Total School Allocation w/ Central District Costs]]/SUM(TableB[[#This Row],[K-12 Enrollment]:[Pre-K
Enrollment]]),"")</f>
        <v>24804.496943553961</v>
      </c>
    </row>
    <row r="1012" spans="1:25" s="3" customFormat="1" ht="15" x14ac:dyDescent="0.3">
      <c r="A1012" s="156" t="str">
        <f>IF(ISBLANK(TableB[[#This Row],[BEDS Code]]),"",TableB[[#This Row],[BEDS Code]])</f>
        <v>307500014224</v>
      </c>
      <c r="B1012" s="134" t="str">
        <f>IF(ISBLANK(TableB[[#This Row],[School Name]]),"",TableB[[#This Row],[School Name]])</f>
        <v>P.S. Q224</v>
      </c>
      <c r="C1012" s="156" t="str">
        <f>IF(ISBLANK(TableB[[#This Row],[Local School Code]]),"",TableB[[#This Row],[Local School Code]])</f>
        <v>Q224</v>
      </c>
      <c r="D1012" s="132">
        <v>7119414</v>
      </c>
      <c r="E1012" s="132">
        <v>12332190</v>
      </c>
      <c r="F1012" s="65">
        <f>IFERROR(SUM(TableC[[#This Row],[Classroom Teachers]:[All Other Salaries]])*'Part-A'!$C$92,0)</f>
        <v>11843206.510308621</v>
      </c>
      <c r="G1012" s="16">
        <v>0</v>
      </c>
      <c r="H1012" s="16">
        <v>184265</v>
      </c>
      <c r="I1012" s="133">
        <f t="shared" si="48"/>
        <v>31479075.510308623</v>
      </c>
      <c r="J1012" s="132">
        <v>0</v>
      </c>
      <c r="K1012" s="132">
        <v>0</v>
      </c>
      <c r="L1012" s="132">
        <v>24750203.216860719</v>
      </c>
      <c r="M1012" s="132">
        <v>5521227.1118736807</v>
      </c>
      <c r="N1012" s="132">
        <v>1207645.1815742238</v>
      </c>
      <c r="O1012" s="132">
        <v>0</v>
      </c>
      <c r="P1012" s="132">
        <v>0</v>
      </c>
      <c r="Q1012" s="133">
        <f t="shared" si="49"/>
        <v>31479075.510308623</v>
      </c>
      <c r="R1012" s="132">
        <v>31216430.510308623</v>
      </c>
      <c r="S1012" s="132">
        <v>262645</v>
      </c>
      <c r="T1012" s="133">
        <f>SUM(TableC[[#This Row],[State &amp; Local Funding]:[Federal 
Funding]])</f>
        <v>31479075.510308623</v>
      </c>
      <c r="U1012" s="121">
        <f>IFERROR(TableC[[#This Row],[State &amp; Local Funding]]/SUM(TableB[[#This Row],[K-12 Enrollment]:[Pre-K
Enrollment]]),"")</f>
        <v>78236.667945635651</v>
      </c>
      <c r="V1012" s="121">
        <f>IFERROR(TableC[[#This Row],[Federal 
Funding]]/SUM(TableB[[#This Row],[K-12 Enrollment]:[Pre-K
Enrollment]]),"")</f>
        <v>658.25814536340852</v>
      </c>
      <c r="W1012" s="65">
        <f>IFERROR(CentralCostperPupil*SUM(TableB[[#This Row],[K-12 Enrollment]:[Pre-K
Enrollment]]),"")</f>
        <v>2662925.826442915</v>
      </c>
      <c r="X1012" s="65">
        <f t="shared" si="50"/>
        <v>34142001.336751536</v>
      </c>
      <c r="Y1012" s="131">
        <f>IFERROR(TableC[[#This Row],[Total School Allocation w/ Central District Costs]]/SUM(TableB[[#This Row],[K-12 Enrollment]:[Pre-K
Enrollment]]),"")</f>
        <v>85568.925656018881</v>
      </c>
    </row>
    <row r="1013" spans="1:25" s="3" customFormat="1" ht="15" x14ac:dyDescent="0.3">
      <c r="A1013" s="156" t="str">
        <f>IF(ISBLANK(TableB[[#This Row],[BEDS Code]]),"",TableB[[#This Row],[BEDS Code]])</f>
        <v>342700010226</v>
      </c>
      <c r="B1013" s="134" t="str">
        <f>IF(ISBLANK(TableB[[#This Row],[School Name]]),"",TableB[[#This Row],[School Name]])</f>
        <v>J.H.S. 226 Virgil I. Grissom</v>
      </c>
      <c r="C1013" s="156" t="str">
        <f>IF(ISBLANK(TableB[[#This Row],[Local School Code]]),"",TableB[[#This Row],[Local School Code]])</f>
        <v>Q226</v>
      </c>
      <c r="D1013" s="132">
        <v>5331134</v>
      </c>
      <c r="E1013" s="132">
        <v>2191146</v>
      </c>
      <c r="F1013" s="65">
        <f>IFERROR(SUM(TableC[[#This Row],[Classroom Teachers]:[All Other Salaries]])*'Part-A'!$C$92,0)</f>
        <v>4579977.8500716109</v>
      </c>
      <c r="G1013" s="16">
        <v>0</v>
      </c>
      <c r="H1013" s="16">
        <v>354474</v>
      </c>
      <c r="I1013" s="133">
        <f t="shared" si="48"/>
        <v>12456731.850071611</v>
      </c>
      <c r="J1013" s="132">
        <v>7895272.518542463</v>
      </c>
      <c r="K1013" s="132">
        <v>0</v>
      </c>
      <c r="L1013" s="132">
        <v>3415634.5769334207</v>
      </c>
      <c r="M1013" s="132">
        <v>0</v>
      </c>
      <c r="N1013" s="132">
        <v>1076002.2293942652</v>
      </c>
      <c r="O1013" s="132">
        <v>5700</v>
      </c>
      <c r="P1013" s="132">
        <v>64122.525201462071</v>
      </c>
      <c r="Q1013" s="133">
        <f t="shared" si="49"/>
        <v>12456731.850071611</v>
      </c>
      <c r="R1013" s="132">
        <v>11706513.850071611</v>
      </c>
      <c r="S1013" s="132">
        <v>750218</v>
      </c>
      <c r="T1013" s="133">
        <f>SUM(TableC[[#This Row],[State &amp; Local Funding]:[Federal 
Funding]])</f>
        <v>12456731.850071611</v>
      </c>
      <c r="U1013" s="121">
        <f>IFERROR(TableC[[#This Row],[State &amp; Local Funding]]/SUM(TableB[[#This Row],[K-12 Enrollment]:[Pre-K
Enrollment]]),"")</f>
        <v>13549.205844990291</v>
      </c>
      <c r="V1013" s="121">
        <f>IFERROR(TableC[[#This Row],[Federal 
Funding]]/SUM(TableB[[#This Row],[K-12 Enrollment]:[Pre-K
Enrollment]]),"")</f>
        <v>868.30787037037032</v>
      </c>
      <c r="W1013" s="65">
        <f>IFERROR(CentralCostperPupil*SUM(TableB[[#This Row],[K-12 Enrollment]:[Pre-K
Enrollment]]),"")</f>
        <v>5766335.6241771393</v>
      </c>
      <c r="X1013" s="65">
        <f t="shared" si="50"/>
        <v>18223067.474248752</v>
      </c>
      <c r="Y1013" s="131">
        <f>IFERROR(TableC[[#This Row],[Total School Allocation w/ Central District Costs]]/SUM(TableB[[#This Row],[K-12 Enrollment]:[Pre-K
Enrollment]]),"")</f>
        <v>21091.513280380499</v>
      </c>
    </row>
    <row r="1014" spans="1:25" s="3" customFormat="1" ht="15" x14ac:dyDescent="0.3">
      <c r="A1014" s="156" t="str">
        <f>IF(ISBLANK(TableB[[#This Row],[BEDS Code]]),"",TableB[[#This Row],[BEDS Code]])</f>
        <v>343000011227</v>
      </c>
      <c r="B1014" s="134" t="str">
        <f>IF(ISBLANK(TableB[[#This Row],[School Name]]),"",TableB[[#This Row],[School Name]])</f>
        <v>I.S. 227 Louis Armstrong</v>
      </c>
      <c r="C1014" s="156" t="str">
        <f>IF(ISBLANK(TableB[[#This Row],[Local School Code]]),"",TableB[[#This Row],[Local School Code]])</f>
        <v>Q227</v>
      </c>
      <c r="D1014" s="132">
        <v>9121361</v>
      </c>
      <c r="E1014" s="132">
        <v>3550810</v>
      </c>
      <c r="F1014" s="65">
        <f>IFERROR(SUM(TableC[[#This Row],[Classroom Teachers]:[All Other Salaries]])*'Part-A'!$C$92,0)</f>
        <v>7715514.7764135087</v>
      </c>
      <c r="G1014" s="16">
        <v>0</v>
      </c>
      <c r="H1014" s="16">
        <v>179482</v>
      </c>
      <c r="I1014" s="133">
        <f t="shared" si="48"/>
        <v>20567167.776413508</v>
      </c>
      <c r="J1014" s="132">
        <v>12665299.829319492</v>
      </c>
      <c r="K1014" s="132">
        <v>0</v>
      </c>
      <c r="L1014" s="132">
        <v>6417976.8262649048</v>
      </c>
      <c r="M1014" s="132">
        <v>0</v>
      </c>
      <c r="N1014" s="132">
        <v>1109292.6572211583</v>
      </c>
      <c r="O1014" s="132">
        <v>9974</v>
      </c>
      <c r="P1014" s="132">
        <v>364624.46360795258</v>
      </c>
      <c r="Q1014" s="133">
        <f t="shared" si="49"/>
        <v>20567167.776413504</v>
      </c>
      <c r="R1014" s="132">
        <v>19418057.776413504</v>
      </c>
      <c r="S1014" s="132">
        <v>1149110</v>
      </c>
      <c r="T1014" s="133">
        <f>SUM(TableC[[#This Row],[State &amp; Local Funding]:[Federal 
Funding]])</f>
        <v>20567167.776413504</v>
      </c>
      <c r="U1014" s="121">
        <f>IFERROR(TableC[[#This Row],[State &amp; Local Funding]]/SUM(TableB[[#This Row],[K-12 Enrollment]:[Pre-K
Enrollment]]),"")</f>
        <v>12360.316853223108</v>
      </c>
      <c r="V1014" s="121">
        <f>IFERROR(TableC[[#This Row],[Federal 
Funding]]/SUM(TableB[[#This Row],[K-12 Enrollment]:[Pre-K
Enrollment]]),"")</f>
        <v>731.4513049013367</v>
      </c>
      <c r="W1014" s="65">
        <f>IFERROR(CentralCostperPupil*SUM(TableB[[#This Row],[K-12 Enrollment]:[Pre-K
Enrollment]]),"")</f>
        <v>10484853.316646164</v>
      </c>
      <c r="X1014" s="65">
        <f t="shared" si="50"/>
        <v>31052021.093059666</v>
      </c>
      <c r="Y1014" s="131">
        <f>IFERROR(TableC[[#This Row],[Total School Allocation w/ Central District Costs]]/SUM(TableB[[#This Row],[K-12 Enrollment]:[Pre-K
Enrollment]]),"")</f>
        <v>19765.767723144283</v>
      </c>
    </row>
    <row r="1015" spans="1:25" s="3" customFormat="1" ht="15" x14ac:dyDescent="0.3">
      <c r="A1015" s="156" t="str">
        <f>IF(ISBLANK(TableB[[#This Row],[BEDS Code]]),"",TableB[[#This Row],[BEDS Code]])</f>
        <v>343000010228</v>
      </c>
      <c r="B1015" s="134" t="str">
        <f>IF(ISBLANK(TableB[[#This Row],[School Name]]),"",TableB[[#This Row],[School Name]])</f>
        <v>P.S. 228 Early Childhood Magnet School of the Arts</v>
      </c>
      <c r="C1015" s="156" t="str">
        <f>IF(ISBLANK(TableB[[#This Row],[Local School Code]]),"",TableB[[#This Row],[Local School Code]])</f>
        <v>Q228</v>
      </c>
      <c r="D1015" s="132">
        <v>2507475</v>
      </c>
      <c r="E1015" s="132">
        <v>1284935</v>
      </c>
      <c r="F1015" s="65">
        <f>IFERROR(SUM(TableC[[#This Row],[Classroom Teachers]:[All Other Salaries]])*'Part-A'!$C$92,0)</f>
        <v>2309027.8211380164</v>
      </c>
      <c r="G1015" s="16">
        <v>0</v>
      </c>
      <c r="H1015" s="16">
        <v>34646</v>
      </c>
      <c r="I1015" s="133">
        <f t="shared" si="48"/>
        <v>6136083.8211380169</v>
      </c>
      <c r="J1015" s="132">
        <v>3574683.3004561905</v>
      </c>
      <c r="K1015" s="132">
        <v>598169.75683331827</v>
      </c>
      <c r="L1015" s="132">
        <v>1319028.5051821615</v>
      </c>
      <c r="M1015" s="132">
        <v>161045.70376281647</v>
      </c>
      <c r="N1015" s="132">
        <v>481430.5549035304</v>
      </c>
      <c r="O1015" s="132">
        <v>1726</v>
      </c>
      <c r="P1015" s="132">
        <v>0</v>
      </c>
      <c r="Q1015" s="133">
        <f t="shared" si="49"/>
        <v>6136083.8211380169</v>
      </c>
      <c r="R1015" s="132">
        <v>5901805.8211380169</v>
      </c>
      <c r="S1015" s="132">
        <v>234278</v>
      </c>
      <c r="T1015" s="133">
        <f>SUM(TableC[[#This Row],[State &amp; Local Funding]:[Federal 
Funding]])</f>
        <v>6136083.8211380169</v>
      </c>
      <c r="U1015" s="121">
        <f>IFERROR(TableC[[#This Row],[State &amp; Local Funding]]/SUM(TableB[[#This Row],[K-12 Enrollment]:[Pre-K
Enrollment]]),"")</f>
        <v>19804.717520597373</v>
      </c>
      <c r="V1015" s="121">
        <f>IFERROR(TableC[[#This Row],[Federal 
Funding]]/SUM(TableB[[#This Row],[K-12 Enrollment]:[Pre-K
Enrollment]]),"")</f>
        <v>786.16778523489938</v>
      </c>
      <c r="W1015" s="65">
        <f>IFERROR(CentralCostperPupil*SUM(TableB[[#This Row],[K-12 Enrollment]:[Pre-K
Enrollment]]),"")</f>
        <v>1988851.8703759115</v>
      </c>
      <c r="X1015" s="65">
        <f t="shared" si="50"/>
        <v>8124935.6915139286</v>
      </c>
      <c r="Y1015" s="131">
        <f>IFERROR(TableC[[#This Row],[Total School Allocation w/ Central District Costs]]/SUM(TableB[[#This Row],[K-12 Enrollment]:[Pre-K
Enrollment]]),"")</f>
        <v>27264.884870852111</v>
      </c>
    </row>
    <row r="1016" spans="1:25" s="3" customFormat="1" ht="15" x14ac:dyDescent="0.3">
      <c r="A1016" s="156" t="str">
        <f>IF(ISBLANK(TableB[[#This Row],[BEDS Code]]),"",TableB[[#This Row],[BEDS Code]])</f>
        <v>342400010229</v>
      </c>
      <c r="B1016" s="134" t="str">
        <f>IF(ISBLANK(TableB[[#This Row],[School Name]]),"",TableB[[#This Row],[School Name]])</f>
        <v>P.S. 229 Emanuel Kaplan</v>
      </c>
      <c r="C1016" s="156" t="str">
        <f>IF(ISBLANK(TableB[[#This Row],[Local School Code]]),"",TableB[[#This Row],[Local School Code]])</f>
        <v>Q229</v>
      </c>
      <c r="D1016" s="132">
        <v>8429054</v>
      </c>
      <c r="E1016" s="132">
        <v>4330865</v>
      </c>
      <c r="F1016" s="65">
        <f>IFERROR(SUM(TableC[[#This Row],[Classroom Teachers]:[All Other Salaries]])*'Part-A'!$C$92,0)</f>
        <v>7768940.5856612483</v>
      </c>
      <c r="G1016" s="16">
        <v>0</v>
      </c>
      <c r="H1016" s="16">
        <v>185284</v>
      </c>
      <c r="I1016" s="133">
        <f t="shared" si="48"/>
        <v>20714143.585661247</v>
      </c>
      <c r="J1016" s="132">
        <v>12386259.867921432</v>
      </c>
      <c r="K1016" s="132">
        <v>478446.42616843933</v>
      </c>
      <c r="L1016" s="132">
        <v>6698544.3723357618</v>
      </c>
      <c r="M1016" s="132">
        <v>15948.214205614644</v>
      </c>
      <c r="N1016" s="132">
        <v>868249.17334774777</v>
      </c>
      <c r="O1016" s="132">
        <v>8928</v>
      </c>
      <c r="P1016" s="132">
        <v>257767.53168225236</v>
      </c>
      <c r="Q1016" s="133">
        <f t="shared" si="49"/>
        <v>20714143.585661251</v>
      </c>
      <c r="R1016" s="132">
        <v>19753188.585661251</v>
      </c>
      <c r="S1016" s="132">
        <v>960955</v>
      </c>
      <c r="T1016" s="133">
        <f>SUM(TableC[[#This Row],[State &amp; Local Funding]:[Federal 
Funding]])</f>
        <v>20714143.585661251</v>
      </c>
      <c r="U1016" s="121">
        <f>IFERROR(TableC[[#This Row],[State &amp; Local Funding]]/SUM(TableB[[#This Row],[K-12 Enrollment]:[Pre-K
Enrollment]]),"")</f>
        <v>13401.077737897727</v>
      </c>
      <c r="V1016" s="121">
        <f>IFERROR(TableC[[#This Row],[Federal 
Funding]]/SUM(TableB[[#This Row],[K-12 Enrollment]:[Pre-K
Enrollment]]),"")</f>
        <v>651.93690637720488</v>
      </c>
      <c r="W1016" s="65">
        <f>IFERROR(CentralCostperPupil*SUM(TableB[[#This Row],[K-12 Enrollment]:[Pre-K
Enrollment]]),"")</f>
        <v>9837475.3588392399</v>
      </c>
      <c r="X1016" s="65">
        <f t="shared" si="50"/>
        <v>30551618.944500491</v>
      </c>
      <c r="Y1016" s="131">
        <f>IFERROR(TableC[[#This Row],[Total School Allocation w/ Central District Costs]]/SUM(TableB[[#This Row],[K-12 Enrollment]:[Pre-K
Enrollment]]),"")</f>
        <v>20727.014209294772</v>
      </c>
    </row>
    <row r="1017" spans="1:25" s="3" customFormat="1" ht="15" x14ac:dyDescent="0.3">
      <c r="A1017" s="156" t="str">
        <f>IF(ISBLANK(TableB[[#This Row],[BEDS Code]]),"",TableB[[#This Row],[BEDS Code]])</f>
        <v>343000010230</v>
      </c>
      <c r="B1017" s="134" t="str">
        <f>IF(ISBLANK(TableB[[#This Row],[School Name]]),"",TableB[[#This Row],[School Name]])</f>
        <v>I.S. 230</v>
      </c>
      <c r="C1017" s="156" t="str">
        <f>IF(ISBLANK(TableB[[#This Row],[Local School Code]]),"",TableB[[#This Row],[Local School Code]])</f>
        <v>Q230</v>
      </c>
      <c r="D1017" s="132">
        <v>7603841</v>
      </c>
      <c r="E1017" s="132">
        <v>2831205</v>
      </c>
      <c r="F1017" s="65">
        <f>IFERROR(SUM(TableC[[#This Row],[Classroom Teachers]:[All Other Salaries]])*'Part-A'!$C$92,0)</f>
        <v>6353430.0164947808</v>
      </c>
      <c r="G1017" s="16">
        <v>0</v>
      </c>
      <c r="H1017" s="16">
        <v>133579</v>
      </c>
      <c r="I1017" s="133">
        <f t="shared" si="48"/>
        <v>16922055.016494781</v>
      </c>
      <c r="J1017" s="132">
        <v>12095018.57022607</v>
      </c>
      <c r="K1017" s="132">
        <v>0</v>
      </c>
      <c r="L1017" s="132">
        <v>3436663.9207438459</v>
      </c>
      <c r="M1017" s="132">
        <v>0</v>
      </c>
      <c r="N1017" s="132">
        <v>995657.61914647778</v>
      </c>
      <c r="O1017" s="132">
        <v>8062</v>
      </c>
      <c r="P1017" s="132">
        <v>386652.9063783866</v>
      </c>
      <c r="Q1017" s="133">
        <f t="shared" si="49"/>
        <v>16922055.016494781</v>
      </c>
      <c r="R1017" s="132">
        <v>16148025.016494781</v>
      </c>
      <c r="S1017" s="132">
        <v>774030</v>
      </c>
      <c r="T1017" s="133">
        <f>SUM(TableC[[#This Row],[State &amp; Local Funding]:[Federal 
Funding]])</f>
        <v>16922055.016494781</v>
      </c>
      <c r="U1017" s="121">
        <f>IFERROR(TableC[[#This Row],[State &amp; Local Funding]]/SUM(TableB[[#This Row],[K-12 Enrollment]:[Pre-K
Enrollment]]),"")</f>
        <v>12508.152607664431</v>
      </c>
      <c r="V1017" s="121">
        <f>IFERROR(TableC[[#This Row],[Federal 
Funding]]/SUM(TableB[[#This Row],[K-12 Enrollment]:[Pre-K
Enrollment]]),"")</f>
        <v>599.55848179705652</v>
      </c>
      <c r="W1017" s="65">
        <f>IFERROR(CentralCostperPupil*SUM(TableB[[#This Row],[K-12 Enrollment]:[Pre-K
Enrollment]]),"")</f>
        <v>8616133.4384406097</v>
      </c>
      <c r="X1017" s="65">
        <f t="shared" si="50"/>
        <v>25538188.454935391</v>
      </c>
      <c r="Y1017" s="131">
        <f>IFERROR(TableC[[#This Row],[Total School Allocation w/ Central District Costs]]/SUM(TableB[[#This Row],[K-12 Enrollment]:[Pre-K
Enrollment]]),"")</f>
        <v>19781.710654481325</v>
      </c>
    </row>
    <row r="1018" spans="1:25" s="3" customFormat="1" ht="15" x14ac:dyDescent="0.3">
      <c r="A1018" s="156" t="str">
        <f>IF(ISBLANK(TableB[[#This Row],[BEDS Code]]),"",TableB[[#This Row],[BEDS Code]])</f>
        <v>342700010232</v>
      </c>
      <c r="B1018" s="134" t="str">
        <f>IF(ISBLANK(TableB[[#This Row],[School Name]]),"",TableB[[#This Row],[School Name]])</f>
        <v>P.S. 232 Lindenwood</v>
      </c>
      <c r="C1018" s="156" t="str">
        <f>IF(ISBLANK(TableB[[#This Row],[Local School Code]]),"",TableB[[#This Row],[Local School Code]])</f>
        <v>Q232</v>
      </c>
      <c r="D1018" s="132">
        <v>5831865</v>
      </c>
      <c r="E1018" s="132">
        <v>2145921</v>
      </c>
      <c r="F1018" s="65">
        <f>IFERROR(SUM(TableC[[#This Row],[Classroom Teachers]:[All Other Salaries]])*'Part-A'!$C$92,0)</f>
        <v>4857314.9593755342</v>
      </c>
      <c r="G1018" s="16">
        <v>0</v>
      </c>
      <c r="H1018" s="16">
        <v>174043</v>
      </c>
      <c r="I1018" s="133">
        <f t="shared" si="48"/>
        <v>13009143.959375534</v>
      </c>
      <c r="J1018" s="132">
        <v>7923305.6288697813</v>
      </c>
      <c r="K1018" s="132">
        <v>525418.00542853377</v>
      </c>
      <c r="L1018" s="132">
        <v>3640259.6954495218</v>
      </c>
      <c r="M1018" s="132">
        <v>0</v>
      </c>
      <c r="N1018" s="132">
        <v>695892.53633368132</v>
      </c>
      <c r="O1018" s="132">
        <v>6043</v>
      </c>
      <c r="P1018" s="132">
        <v>218225.09329401635</v>
      </c>
      <c r="Q1018" s="133">
        <f t="shared" si="49"/>
        <v>13009143.959375536</v>
      </c>
      <c r="R1018" s="132">
        <v>12846246.959375536</v>
      </c>
      <c r="S1018" s="132">
        <v>162897</v>
      </c>
      <c r="T1018" s="133">
        <f>SUM(TableC[[#This Row],[State &amp; Local Funding]:[Federal 
Funding]])</f>
        <v>13009143.959375536</v>
      </c>
      <c r="U1018" s="121">
        <f>IFERROR(TableC[[#This Row],[State &amp; Local Funding]]/SUM(TableB[[#This Row],[K-12 Enrollment]:[Pre-K
Enrollment]]),"")</f>
        <v>13872.836889174445</v>
      </c>
      <c r="V1018" s="121">
        <f>IFERROR(TableC[[#This Row],[Federal 
Funding]]/SUM(TableB[[#This Row],[K-12 Enrollment]:[Pre-K
Enrollment]]),"")</f>
        <v>175.91468682505399</v>
      </c>
      <c r="W1018" s="65">
        <f>IFERROR(CentralCostperPupil*SUM(TableB[[#This Row],[K-12 Enrollment]:[Pre-K
Enrollment]]),"")</f>
        <v>6180123.5972083695</v>
      </c>
      <c r="X1018" s="65">
        <f t="shared" si="50"/>
        <v>19189267.556583904</v>
      </c>
      <c r="Y1018" s="131">
        <f>IFERROR(TableC[[#This Row],[Total School Allocation w/ Central District Costs]]/SUM(TableB[[#This Row],[K-12 Enrollment]:[Pre-K
Enrollment]]),"")</f>
        <v>20722.751141019333</v>
      </c>
    </row>
    <row r="1019" spans="1:25" s="3" customFormat="1" ht="15" x14ac:dyDescent="0.3">
      <c r="A1019" s="156" t="str">
        <f>IF(ISBLANK(TableB[[#This Row],[BEDS Code]]),"",TableB[[#This Row],[BEDS Code]])</f>
        <v>307500014233</v>
      </c>
      <c r="B1019" s="134" t="str">
        <f>IF(ISBLANK(TableB[[#This Row],[School Name]]),"",TableB[[#This Row],[School Name]])</f>
        <v>P.S. Q233</v>
      </c>
      <c r="C1019" s="156" t="str">
        <f>IF(ISBLANK(TableB[[#This Row],[Local School Code]]),"",TableB[[#This Row],[Local School Code]])</f>
        <v>Q233</v>
      </c>
      <c r="D1019" s="132">
        <v>8219463</v>
      </c>
      <c r="E1019" s="132">
        <v>13346331</v>
      </c>
      <c r="F1019" s="65">
        <f>IFERROR(SUM(TableC[[#This Row],[Classroom Teachers]:[All Other Salaries]])*'Part-A'!$C$92,0)</f>
        <v>13130441.679810807</v>
      </c>
      <c r="G1019" s="16">
        <v>0</v>
      </c>
      <c r="H1019" s="16">
        <v>194001</v>
      </c>
      <c r="I1019" s="133">
        <f t="shared" si="48"/>
        <v>34890236.679810807</v>
      </c>
      <c r="J1019" s="132">
        <v>0</v>
      </c>
      <c r="K1019" s="132">
        <v>0</v>
      </c>
      <c r="L1019" s="132">
        <v>33520177.585172363</v>
      </c>
      <c r="M1019" s="132">
        <v>0</v>
      </c>
      <c r="N1019" s="132">
        <v>1370059.0946384449</v>
      </c>
      <c r="O1019" s="132">
        <v>0</v>
      </c>
      <c r="P1019" s="132">
        <v>0</v>
      </c>
      <c r="Q1019" s="133">
        <f t="shared" si="49"/>
        <v>34890236.679810807</v>
      </c>
      <c r="R1019" s="132">
        <v>34619855.679810807</v>
      </c>
      <c r="S1019" s="132">
        <v>270381</v>
      </c>
      <c r="T1019" s="133">
        <f>SUM(TableC[[#This Row],[State &amp; Local Funding]:[Federal 
Funding]])</f>
        <v>34890236.679810807</v>
      </c>
      <c r="U1019" s="121">
        <f>IFERROR(TableC[[#This Row],[State &amp; Local Funding]]/SUM(TableB[[#This Row],[K-12 Enrollment]:[Pre-K
Enrollment]]),"")</f>
        <v>62042.752114356284</v>
      </c>
      <c r="V1019" s="121">
        <f>IFERROR(TableC[[#This Row],[Federal 
Funding]]/SUM(TableB[[#This Row],[K-12 Enrollment]:[Pre-K
Enrollment]]),"")</f>
        <v>484.55376344086022</v>
      </c>
      <c r="W1019" s="65">
        <f>IFERROR(CentralCostperPupil*SUM(TableB[[#This Row],[K-12 Enrollment]:[Pre-K
Enrollment]]),"")</f>
        <v>3724091.7572810692</v>
      </c>
      <c r="X1019" s="65">
        <f t="shared" si="50"/>
        <v>38614328.43709188</v>
      </c>
      <c r="Y1019" s="131">
        <f>IFERROR(TableC[[#This Row],[Total School Allocation w/ Central District Costs]]/SUM(TableB[[#This Row],[K-12 Enrollment]:[Pre-K
Enrollment]]),"")</f>
        <v>69201.305442816985</v>
      </c>
    </row>
    <row r="1020" spans="1:25" s="3" customFormat="1" ht="15" x14ac:dyDescent="0.3">
      <c r="A1020" s="156" t="str">
        <f>IF(ISBLANK(TableB[[#This Row],[BEDS Code]]),"",TableB[[#This Row],[BEDS Code]])</f>
        <v>343000010234</v>
      </c>
      <c r="B1020" s="134" t="str">
        <f>IF(ISBLANK(TableB[[#This Row],[School Name]]),"",TableB[[#This Row],[School Name]])</f>
        <v>P.S. 234</v>
      </c>
      <c r="C1020" s="156" t="str">
        <f>IF(ISBLANK(TableB[[#This Row],[Local School Code]]),"",TableB[[#This Row],[Local School Code]])</f>
        <v>Q234</v>
      </c>
      <c r="D1020" s="132">
        <v>3346996</v>
      </c>
      <c r="E1020" s="132">
        <v>2018740</v>
      </c>
      <c r="F1020" s="65">
        <f>IFERROR(SUM(TableC[[#This Row],[Classroom Teachers]:[All Other Salaries]])*'Part-A'!$C$92,0)</f>
        <v>3266955.2355578155</v>
      </c>
      <c r="G1020" s="16">
        <v>0</v>
      </c>
      <c r="H1020" s="16">
        <v>21757</v>
      </c>
      <c r="I1020" s="133">
        <f t="shared" si="48"/>
        <v>8654448.2355578151</v>
      </c>
      <c r="J1020" s="132">
        <v>4922795.3755390514</v>
      </c>
      <c r="K1020" s="132">
        <v>515358.501419865</v>
      </c>
      <c r="L1020" s="132">
        <v>2409414.8246589922</v>
      </c>
      <c r="M1020" s="132">
        <v>0</v>
      </c>
      <c r="N1020" s="132">
        <v>648051.62381384301</v>
      </c>
      <c r="O1020" s="132">
        <v>3028</v>
      </c>
      <c r="P1020" s="132">
        <v>155799.91012606348</v>
      </c>
      <c r="Q1020" s="133">
        <f t="shared" si="49"/>
        <v>8654448.2355578151</v>
      </c>
      <c r="R1020" s="132">
        <v>8085966.2355578151</v>
      </c>
      <c r="S1020" s="132">
        <v>568482</v>
      </c>
      <c r="T1020" s="133">
        <f>SUM(TableC[[#This Row],[State &amp; Local Funding]:[Federal 
Funding]])</f>
        <v>8654448.2355578151</v>
      </c>
      <c r="U1020" s="121">
        <f>IFERROR(TableC[[#This Row],[State &amp; Local Funding]]/SUM(TableB[[#This Row],[K-12 Enrollment]:[Pre-K
Enrollment]]),"")</f>
        <v>16845.762990745447</v>
      </c>
      <c r="V1020" s="121">
        <f>IFERROR(TableC[[#This Row],[Federal 
Funding]]/SUM(TableB[[#This Row],[K-12 Enrollment]:[Pre-K
Enrollment]]),"")</f>
        <v>1184.3375000000001</v>
      </c>
      <c r="W1020" s="65">
        <f>IFERROR(CentralCostperPupil*SUM(TableB[[#This Row],[K-12 Enrollment]:[Pre-K
Enrollment]]),"")</f>
        <v>3203519.7912095217</v>
      </c>
      <c r="X1020" s="65">
        <f t="shared" si="50"/>
        <v>11857968.026767336</v>
      </c>
      <c r="Y1020" s="131">
        <f>IFERROR(TableC[[#This Row],[Total School Allocation w/ Central District Costs]]/SUM(TableB[[#This Row],[K-12 Enrollment]:[Pre-K
Enrollment]]),"")</f>
        <v>24704.100055765284</v>
      </c>
    </row>
    <row r="1021" spans="1:25" s="3" customFormat="1" ht="15" x14ac:dyDescent="0.3">
      <c r="A1021" s="156" t="str">
        <f>IF(ISBLANK(TableB[[#This Row],[BEDS Code]]),"",TableB[[#This Row],[BEDS Code]])</f>
        <v>343000010235</v>
      </c>
      <c r="B1021" s="134" t="str">
        <f>IF(ISBLANK(TableB[[#This Row],[School Name]]),"",TableB[[#This Row],[School Name]])</f>
        <v>Academy for New Americans</v>
      </c>
      <c r="C1021" s="156" t="str">
        <f>IF(ISBLANK(TableB[[#This Row],[Local School Code]]),"",TableB[[#This Row],[Local School Code]])</f>
        <v>Q235</v>
      </c>
      <c r="D1021" s="132">
        <v>908478</v>
      </c>
      <c r="E1021" s="132">
        <v>554018</v>
      </c>
      <c r="F1021" s="65">
        <f>IFERROR(SUM(TableC[[#This Row],[Classroom Teachers]:[All Other Salaries]])*'Part-A'!$C$92,0)</f>
        <v>890448.01387589006</v>
      </c>
      <c r="G1021" s="16">
        <v>0</v>
      </c>
      <c r="H1021" s="16">
        <v>24904</v>
      </c>
      <c r="I1021" s="133">
        <f t="shared" si="48"/>
        <v>2377848.0138758901</v>
      </c>
      <c r="J1021" s="132">
        <v>1916185.5227646152</v>
      </c>
      <c r="K1021" s="132">
        <v>0</v>
      </c>
      <c r="L1021" s="132">
        <v>0</v>
      </c>
      <c r="M1021" s="132">
        <v>0</v>
      </c>
      <c r="N1021" s="132">
        <v>263432.31016565132</v>
      </c>
      <c r="O1021" s="132">
        <v>629</v>
      </c>
      <c r="P1021" s="132">
        <v>197601.18094562358</v>
      </c>
      <c r="Q1021" s="133">
        <f t="shared" si="49"/>
        <v>2377848.0138758901</v>
      </c>
      <c r="R1021" s="132">
        <v>2297421.0138758901</v>
      </c>
      <c r="S1021" s="132">
        <v>80427</v>
      </c>
      <c r="T1021" s="133">
        <f>SUM(TableC[[#This Row],[State &amp; Local Funding]:[Federal 
Funding]])</f>
        <v>2377848.0138758901</v>
      </c>
      <c r="U1021" s="121">
        <f>IFERROR(TableC[[#This Row],[State &amp; Local Funding]]/SUM(TableB[[#This Row],[K-12 Enrollment]:[Pre-K
Enrollment]]),"")</f>
        <v>22974.210138758899</v>
      </c>
      <c r="V1021" s="121">
        <f>IFERROR(TableC[[#This Row],[Federal 
Funding]]/SUM(TableB[[#This Row],[K-12 Enrollment]:[Pre-K
Enrollment]]),"")</f>
        <v>804.27</v>
      </c>
      <c r="W1021" s="65">
        <f>IFERROR(CentralCostperPupil*SUM(TableB[[#This Row],[K-12 Enrollment]:[Pre-K
Enrollment]]),"")</f>
        <v>667399.95650198369</v>
      </c>
      <c r="X1021" s="65">
        <f t="shared" si="50"/>
        <v>3045247.9703778736</v>
      </c>
      <c r="Y1021" s="131">
        <f>IFERROR(TableC[[#This Row],[Total School Allocation w/ Central District Costs]]/SUM(TableB[[#This Row],[K-12 Enrollment]:[Pre-K
Enrollment]]),"")</f>
        <v>30452.479703778736</v>
      </c>
    </row>
    <row r="1022" spans="1:25" s="3" customFormat="1" ht="15" x14ac:dyDescent="0.3">
      <c r="A1022" s="156" t="str">
        <f>IF(ISBLANK(TableB[[#This Row],[BEDS Code]]),"",TableB[[#This Row],[BEDS Code]])</f>
        <v>342400011236</v>
      </c>
      <c r="B1022" s="134" t="str">
        <f>IF(ISBLANK(TableB[[#This Row],[School Name]]),"",TableB[[#This Row],[School Name]])</f>
        <v>International High School for Health Sciences</v>
      </c>
      <c r="C1022" s="156" t="str">
        <f>IF(ISBLANK(TableB[[#This Row],[Local School Code]]),"",TableB[[#This Row],[Local School Code]])</f>
        <v>Q236</v>
      </c>
      <c r="D1022" s="132">
        <v>1875263</v>
      </c>
      <c r="E1022" s="132">
        <v>863285</v>
      </c>
      <c r="F1022" s="65">
        <f>IFERROR(SUM(TableC[[#This Row],[Classroom Teachers]:[All Other Salaries]])*'Part-A'!$C$92,0)</f>
        <v>1667378.6646279995</v>
      </c>
      <c r="G1022" s="16">
        <v>0</v>
      </c>
      <c r="H1022" s="16">
        <v>270936</v>
      </c>
      <c r="I1022" s="133">
        <f t="shared" si="48"/>
        <v>4676862.6646279991</v>
      </c>
      <c r="J1022" s="132">
        <v>3799790.5845153593</v>
      </c>
      <c r="K1022" s="132">
        <v>0</v>
      </c>
      <c r="L1022" s="132">
        <v>118720.62875517586</v>
      </c>
      <c r="M1022" s="132">
        <v>0</v>
      </c>
      <c r="N1022" s="132">
        <v>493236.33295271569</v>
      </c>
      <c r="O1022" s="132">
        <v>1863</v>
      </c>
      <c r="P1022" s="132">
        <v>263252.11840474798</v>
      </c>
      <c r="Q1022" s="133">
        <f t="shared" si="49"/>
        <v>4676862.6646279991</v>
      </c>
      <c r="R1022" s="132">
        <v>4456503.6646279991</v>
      </c>
      <c r="S1022" s="132">
        <v>220359</v>
      </c>
      <c r="T1022" s="133">
        <f>SUM(TableC[[#This Row],[State &amp; Local Funding]:[Federal 
Funding]])</f>
        <v>4676862.6646279991</v>
      </c>
      <c r="U1022" s="121">
        <f>IFERROR(TableC[[#This Row],[State &amp; Local Funding]]/SUM(TableB[[#This Row],[K-12 Enrollment]:[Pre-K
Enrollment]]),"")</f>
        <v>15106.792083484743</v>
      </c>
      <c r="V1022" s="121">
        <f>IFERROR(TableC[[#This Row],[Federal 
Funding]]/SUM(TableB[[#This Row],[K-12 Enrollment]:[Pre-K
Enrollment]]),"")</f>
        <v>746.97966101694919</v>
      </c>
      <c r="W1022" s="65">
        <f>IFERROR(CentralCostperPupil*SUM(TableB[[#This Row],[K-12 Enrollment]:[Pre-K
Enrollment]]),"")</f>
        <v>1968829.871680852</v>
      </c>
      <c r="X1022" s="65">
        <f t="shared" si="50"/>
        <v>6645692.5363088511</v>
      </c>
      <c r="Y1022" s="131">
        <f>IFERROR(TableC[[#This Row],[Total School Allocation w/ Central District Costs]]/SUM(TableB[[#This Row],[K-12 Enrollment]:[Pre-K
Enrollment]]),"")</f>
        <v>22527.771309521529</v>
      </c>
    </row>
    <row r="1023" spans="1:25" s="3" customFormat="1" ht="15" x14ac:dyDescent="0.3">
      <c r="A1023" s="156" t="str">
        <f>IF(ISBLANK(TableB[[#This Row],[BEDS Code]]),"",TableB[[#This Row],[BEDS Code]])</f>
        <v>342500010237</v>
      </c>
      <c r="B1023" s="134" t="str">
        <f>IF(ISBLANK(TableB[[#This Row],[School Name]]),"",TableB[[#This Row],[School Name]])</f>
        <v>I.S. 237</v>
      </c>
      <c r="C1023" s="156" t="str">
        <f>IF(ISBLANK(TableB[[#This Row],[Local School Code]]),"",TableB[[#This Row],[Local School Code]])</f>
        <v>Q237</v>
      </c>
      <c r="D1023" s="132">
        <v>7733727</v>
      </c>
      <c r="E1023" s="132">
        <v>3499930</v>
      </c>
      <c r="F1023" s="65">
        <f>IFERROR(SUM(TableC[[#This Row],[Classroom Teachers]:[All Other Salaries]])*'Part-A'!$C$92,0)</f>
        <v>6839668.3233410483</v>
      </c>
      <c r="G1023" s="16">
        <v>0</v>
      </c>
      <c r="H1023" s="16">
        <v>641265</v>
      </c>
      <c r="I1023" s="133">
        <f t="shared" si="48"/>
        <v>18714590.323341049</v>
      </c>
      <c r="J1023" s="132">
        <v>13870012.228031674</v>
      </c>
      <c r="K1023" s="132">
        <v>0</v>
      </c>
      <c r="L1023" s="132">
        <v>3507361.8363632718</v>
      </c>
      <c r="M1023" s="132">
        <v>0</v>
      </c>
      <c r="N1023" s="132">
        <v>1059107.6429545684</v>
      </c>
      <c r="O1023" s="132">
        <v>8516</v>
      </c>
      <c r="P1023" s="132">
        <v>269592.61599153443</v>
      </c>
      <c r="Q1023" s="133">
        <f t="shared" si="49"/>
        <v>18714590.323341049</v>
      </c>
      <c r="R1023" s="132">
        <v>17675423.323341049</v>
      </c>
      <c r="S1023" s="132">
        <v>1039167</v>
      </c>
      <c r="T1023" s="133">
        <f>SUM(TableC[[#This Row],[State &amp; Local Funding]:[Federal 
Funding]])</f>
        <v>18714590.323341049</v>
      </c>
      <c r="U1023" s="121">
        <f>IFERROR(TableC[[#This Row],[State &amp; Local Funding]]/SUM(TableB[[#This Row],[K-12 Enrollment]:[Pre-K
Enrollment]]),"")</f>
        <v>12799.003130587291</v>
      </c>
      <c r="V1023" s="121">
        <f>IFERROR(TableC[[#This Row],[Federal 
Funding]]/SUM(TableB[[#This Row],[K-12 Enrollment]:[Pre-K
Enrollment]]),"")</f>
        <v>752.47429398986242</v>
      </c>
      <c r="W1023" s="65">
        <f>IFERROR(CentralCostperPupil*SUM(TableB[[#This Row],[K-12 Enrollment]:[Pre-K
Enrollment]]),"")</f>
        <v>9216793.3992923945</v>
      </c>
      <c r="X1023" s="65">
        <f t="shared" si="50"/>
        <v>27931383.722633444</v>
      </c>
      <c r="Y1023" s="131">
        <f>IFERROR(TableC[[#This Row],[Total School Allocation w/ Central District Costs]]/SUM(TableB[[#This Row],[K-12 Enrollment]:[Pre-K
Enrollment]]),"")</f>
        <v>20225.476989596991</v>
      </c>
    </row>
    <row r="1024" spans="1:25" s="3" customFormat="1" ht="15" x14ac:dyDescent="0.3">
      <c r="A1024" s="156" t="str">
        <f>IF(ISBLANK(TableB[[#This Row],[BEDS Code]]),"",TableB[[#This Row],[BEDS Code]])</f>
        <v>342900010238</v>
      </c>
      <c r="B1024" s="134" t="str">
        <f>IF(ISBLANK(TableB[[#This Row],[School Name]]),"",TableB[[#This Row],[School Name]])</f>
        <v>I.S. 238 - Susan B. Anthony Academy</v>
      </c>
      <c r="C1024" s="156" t="str">
        <f>IF(ISBLANK(TableB[[#This Row],[Local School Code]]),"",TableB[[#This Row],[Local School Code]])</f>
        <v>Q238</v>
      </c>
      <c r="D1024" s="132">
        <v>8285324</v>
      </c>
      <c r="E1024" s="132">
        <v>3034688</v>
      </c>
      <c r="F1024" s="65">
        <f>IFERROR(SUM(TableC[[#This Row],[Classroom Teachers]:[All Other Salaries]])*'Part-A'!$C$92,0)</f>
        <v>6892245.9975625519</v>
      </c>
      <c r="G1024" s="16">
        <v>0</v>
      </c>
      <c r="H1024" s="16">
        <v>194436</v>
      </c>
      <c r="I1024" s="133">
        <f t="shared" si="48"/>
        <v>18406693.99756255</v>
      </c>
      <c r="J1024" s="132">
        <v>14203402.781448731</v>
      </c>
      <c r="K1024" s="132">
        <v>0</v>
      </c>
      <c r="L1024" s="132">
        <v>2712700.0822294364</v>
      </c>
      <c r="M1024" s="132">
        <v>0</v>
      </c>
      <c r="N1024" s="132">
        <v>1095913.418974085</v>
      </c>
      <c r="O1024" s="132">
        <v>8641</v>
      </c>
      <c r="P1024" s="132">
        <v>386036.71491029748</v>
      </c>
      <c r="Q1024" s="133">
        <f t="shared" si="49"/>
        <v>18406693.997562554</v>
      </c>
      <c r="R1024" s="132">
        <v>17153219.997562554</v>
      </c>
      <c r="S1024" s="132">
        <v>1253474</v>
      </c>
      <c r="T1024" s="133">
        <f>SUM(TableC[[#This Row],[State &amp; Local Funding]:[Federal 
Funding]])</f>
        <v>18406693.997562554</v>
      </c>
      <c r="U1024" s="121">
        <f>IFERROR(TableC[[#This Row],[State &amp; Local Funding]]/SUM(TableB[[#This Row],[K-12 Enrollment]:[Pre-K
Enrollment]]),"")</f>
        <v>13380.046799970791</v>
      </c>
      <c r="V1024" s="121">
        <f>IFERROR(TableC[[#This Row],[Federal 
Funding]]/SUM(TableB[[#This Row],[K-12 Enrollment]:[Pre-K
Enrollment]]),"")</f>
        <v>977.74882995319808</v>
      </c>
      <c r="W1024" s="65">
        <f>IFERROR(CentralCostperPupil*SUM(TableB[[#This Row],[K-12 Enrollment]:[Pre-K
Enrollment]]),"")</f>
        <v>8556067.4423554316</v>
      </c>
      <c r="X1024" s="65">
        <f t="shared" si="50"/>
        <v>26962761.439917985</v>
      </c>
      <c r="Y1024" s="131">
        <f>IFERROR(TableC[[#This Row],[Total School Allocation w/ Central District Costs]]/SUM(TableB[[#This Row],[K-12 Enrollment]:[Pre-K
Enrollment]]),"")</f>
        <v>21031.795194943825</v>
      </c>
    </row>
    <row r="1025" spans="1:25" s="3" customFormat="1" ht="15" x14ac:dyDescent="0.3">
      <c r="A1025" s="156" t="str">
        <f>IF(ISBLANK(TableB[[#This Row],[BEDS Code]]),"",TableB[[#This Row],[BEDS Code]])</f>
        <v>342400010239</v>
      </c>
      <c r="B1025" s="134" t="str">
        <f>IF(ISBLANK(TableB[[#This Row],[School Name]]),"",TableB[[#This Row],[School Name]])</f>
        <v>P.S. 239</v>
      </c>
      <c r="C1025" s="156" t="str">
        <f>IF(ISBLANK(TableB[[#This Row],[Local School Code]]),"",TableB[[#This Row],[Local School Code]])</f>
        <v>Q239</v>
      </c>
      <c r="D1025" s="132">
        <v>3851294</v>
      </c>
      <c r="E1025" s="132">
        <v>2110195</v>
      </c>
      <c r="F1025" s="65">
        <f>IFERROR(SUM(TableC[[#This Row],[Classroom Teachers]:[All Other Salaries]])*'Part-A'!$C$92,0)</f>
        <v>3629682.4331779135</v>
      </c>
      <c r="G1025" s="16">
        <v>0</v>
      </c>
      <c r="H1025" s="16">
        <v>178662</v>
      </c>
      <c r="I1025" s="133">
        <f t="shared" si="48"/>
        <v>9769833.4331779145</v>
      </c>
      <c r="J1025" s="132">
        <v>5065400.8611077825</v>
      </c>
      <c r="K1025" s="132">
        <v>624517.22499824688</v>
      </c>
      <c r="L1025" s="132">
        <v>3193083.887700926</v>
      </c>
      <c r="M1025" s="132">
        <v>109290.51437469319</v>
      </c>
      <c r="N1025" s="132">
        <v>657997.56547370448</v>
      </c>
      <c r="O1025" s="132">
        <v>3339</v>
      </c>
      <c r="P1025" s="132">
        <v>116204.37952256128</v>
      </c>
      <c r="Q1025" s="133">
        <f t="shared" si="49"/>
        <v>9769833.4331779145</v>
      </c>
      <c r="R1025" s="132">
        <v>9256880.4331779145</v>
      </c>
      <c r="S1025" s="132">
        <v>512953</v>
      </c>
      <c r="T1025" s="133">
        <f>SUM(TableC[[#This Row],[State &amp; Local Funding]:[Federal 
Funding]])</f>
        <v>9769833.4331779145</v>
      </c>
      <c r="U1025" s="121">
        <f>IFERROR(TableC[[#This Row],[State &amp; Local Funding]]/SUM(TableB[[#This Row],[K-12 Enrollment]:[Pre-K
Enrollment]]),"")</f>
        <v>17238.138609269859</v>
      </c>
      <c r="V1025" s="121">
        <f>IFERROR(TableC[[#This Row],[Federal 
Funding]]/SUM(TableB[[#This Row],[K-12 Enrollment]:[Pre-K
Enrollment]]),"")</f>
        <v>955.21973929236503</v>
      </c>
      <c r="W1025" s="65">
        <f>IFERROR(CentralCostperPupil*SUM(TableB[[#This Row],[K-12 Enrollment]:[Pre-K
Enrollment]]),"")</f>
        <v>3583937.7664156524</v>
      </c>
      <c r="X1025" s="65">
        <f t="shared" si="50"/>
        <v>13353771.199593566</v>
      </c>
      <c r="Y1025" s="131">
        <f>IFERROR(TableC[[#This Row],[Total School Allocation w/ Central District Costs]]/SUM(TableB[[#This Row],[K-12 Enrollment]:[Pre-K
Enrollment]]),"")</f>
        <v>24867.357913582062</v>
      </c>
    </row>
    <row r="1026" spans="1:25" s="3" customFormat="1" ht="15" x14ac:dyDescent="0.3">
      <c r="A1026" s="156" t="str">
        <f>IF(ISBLANK(TableB[[#This Row],[BEDS Code]]),"",TableB[[#This Row],[BEDS Code]])</f>
        <v>342500011240</v>
      </c>
      <c r="B1026" s="134" t="str">
        <f>IF(ISBLANK(TableB[[#This Row],[School Name]]),"",TableB[[#This Row],[School Name]])</f>
        <v>Veritas Academy</v>
      </c>
      <c r="C1026" s="156" t="str">
        <f>IF(ISBLANK(TableB[[#This Row],[Local School Code]]),"",TableB[[#This Row],[Local School Code]])</f>
        <v>Q240</v>
      </c>
      <c r="D1026" s="132">
        <v>3072767</v>
      </c>
      <c r="E1026" s="132">
        <v>1983121</v>
      </c>
      <c r="F1026" s="65">
        <f>IFERROR(SUM(TableC[[#This Row],[Classroom Teachers]:[All Other Salaries]])*'Part-A'!$C$92,0)</f>
        <v>3078302.7290187092</v>
      </c>
      <c r="G1026" s="16">
        <v>0</v>
      </c>
      <c r="H1026" s="16">
        <v>213565</v>
      </c>
      <c r="I1026" s="133">
        <f t="shared" si="48"/>
        <v>8347755.7290187087</v>
      </c>
      <c r="J1026" s="132">
        <v>5441889.7631679047</v>
      </c>
      <c r="K1026" s="132">
        <v>0</v>
      </c>
      <c r="L1026" s="132">
        <v>1381565.62565613</v>
      </c>
      <c r="M1026" s="132">
        <v>0</v>
      </c>
      <c r="N1026" s="132">
        <v>1029865.0943279683</v>
      </c>
      <c r="O1026" s="132">
        <v>3395</v>
      </c>
      <c r="P1026" s="132">
        <v>491040.24586670613</v>
      </c>
      <c r="Q1026" s="133">
        <f t="shared" si="49"/>
        <v>8347755.7290187087</v>
      </c>
      <c r="R1026" s="132">
        <v>8021102.7290187087</v>
      </c>
      <c r="S1026" s="132">
        <v>326653</v>
      </c>
      <c r="T1026" s="133">
        <f>SUM(TableC[[#This Row],[State &amp; Local Funding]:[Federal 
Funding]])</f>
        <v>8347755.7290187087</v>
      </c>
      <c r="U1026" s="121">
        <f>IFERROR(TableC[[#This Row],[State &amp; Local Funding]]/SUM(TableB[[#This Row],[K-12 Enrollment]:[Pre-K
Enrollment]]),"")</f>
        <v>14121.659734187868</v>
      </c>
      <c r="V1026" s="121">
        <f>IFERROR(TableC[[#This Row],[Federal 
Funding]]/SUM(TableB[[#This Row],[K-12 Enrollment]:[Pre-K
Enrollment]]),"")</f>
        <v>575.09330985915494</v>
      </c>
      <c r="W1026" s="65">
        <f>IFERROR(CentralCostperPupil*SUM(TableB[[#This Row],[K-12 Enrollment]:[Pre-K
Enrollment]]),"")</f>
        <v>3790831.7529312675</v>
      </c>
      <c r="X1026" s="65">
        <f t="shared" si="50"/>
        <v>12138587.481949976</v>
      </c>
      <c r="Y1026" s="131">
        <f>IFERROR(TableC[[#This Row],[Total School Allocation w/ Central District Costs]]/SUM(TableB[[#This Row],[K-12 Enrollment]:[Pre-K
Enrollment]]),"")</f>
        <v>21370.752609066858</v>
      </c>
    </row>
    <row r="1027" spans="1:25" s="3" customFormat="1" ht="15" x14ac:dyDescent="0.3">
      <c r="A1027" s="156" t="str">
        <f>IF(ISBLANK(TableB[[#This Row],[BEDS Code]]),"",TableB[[#This Row],[BEDS Code]])</f>
        <v>342500011241</v>
      </c>
      <c r="B1027" s="134" t="str">
        <f>IF(ISBLANK(TableB[[#This Row],[School Name]]),"",TableB[[#This Row],[School Name]])</f>
        <v>Queens High School for Language Studies</v>
      </c>
      <c r="C1027" s="156" t="str">
        <f>IF(ISBLANK(TableB[[#This Row],[Local School Code]]),"",TableB[[#This Row],[Local School Code]])</f>
        <v>Q241</v>
      </c>
      <c r="D1027" s="132">
        <v>2179003</v>
      </c>
      <c r="E1027" s="132">
        <v>1115414</v>
      </c>
      <c r="F1027" s="65">
        <f>IFERROR(SUM(TableC[[#This Row],[Classroom Teachers]:[All Other Salaries]])*'Part-A'!$C$92,0)</f>
        <v>2005822.28910641</v>
      </c>
      <c r="G1027" s="16">
        <v>0</v>
      </c>
      <c r="H1027" s="16">
        <v>198151</v>
      </c>
      <c r="I1027" s="133">
        <f t="shared" si="48"/>
        <v>5498390.28910641</v>
      </c>
      <c r="J1027" s="132">
        <v>3873276.8030926194</v>
      </c>
      <c r="K1027" s="132">
        <v>0</v>
      </c>
      <c r="L1027" s="132">
        <v>575767.37715646415</v>
      </c>
      <c r="M1027" s="132">
        <v>0</v>
      </c>
      <c r="N1027" s="132">
        <v>685613.56168715027</v>
      </c>
      <c r="O1027" s="132">
        <v>2654</v>
      </c>
      <c r="P1027" s="132">
        <v>361078.547170176</v>
      </c>
      <c r="Q1027" s="133">
        <f t="shared" si="49"/>
        <v>5498390.28910641</v>
      </c>
      <c r="R1027" s="132">
        <v>5251674.28910641</v>
      </c>
      <c r="S1027" s="132">
        <v>246716</v>
      </c>
      <c r="T1027" s="133">
        <f>SUM(TableC[[#This Row],[State &amp; Local Funding]:[Federal 
Funding]])</f>
        <v>5498390.28910641</v>
      </c>
      <c r="U1027" s="121">
        <f>IFERROR(TableC[[#This Row],[State &amp; Local Funding]]/SUM(TableB[[#This Row],[K-12 Enrollment]:[Pre-K
Enrollment]]),"")</f>
        <v>12045.124516299105</v>
      </c>
      <c r="V1027" s="121">
        <f>IFERROR(TableC[[#This Row],[Federal 
Funding]]/SUM(TableB[[#This Row],[K-12 Enrollment]:[Pre-K
Enrollment]]),"")</f>
        <v>565.86238532110087</v>
      </c>
      <c r="W1027" s="65">
        <f>IFERROR(CentralCostperPupil*SUM(TableB[[#This Row],[K-12 Enrollment]:[Pre-K
Enrollment]]),"")</f>
        <v>2909863.810348649</v>
      </c>
      <c r="X1027" s="65">
        <f t="shared" si="50"/>
        <v>8408254.0994550586</v>
      </c>
      <c r="Y1027" s="131">
        <f>IFERROR(TableC[[#This Row],[Total School Allocation w/ Central District Costs]]/SUM(TableB[[#This Row],[K-12 Enrollment]:[Pre-K
Enrollment]]),"")</f>
        <v>19284.986466640043</v>
      </c>
    </row>
    <row r="1028" spans="1:25" s="3" customFormat="1" ht="15" x14ac:dyDescent="0.3">
      <c r="A1028" s="156" t="str">
        <f>IF(ISBLANK(TableB[[#This Row],[BEDS Code]]),"",TableB[[#This Row],[BEDS Code]])</f>
        <v>342500010242</v>
      </c>
      <c r="B1028" s="134" t="str">
        <f>IF(ISBLANK(TableB[[#This Row],[School Name]]),"",TableB[[#This Row],[School Name]])</f>
        <v>P.S. 242 Leonard P. Stavisky Early Childhood School</v>
      </c>
      <c r="C1028" s="156" t="str">
        <f>IF(ISBLANK(TableB[[#This Row],[Local School Code]]),"",TableB[[#This Row],[Local School Code]])</f>
        <v>Q242</v>
      </c>
      <c r="D1028" s="132">
        <v>3100324</v>
      </c>
      <c r="E1028" s="132">
        <v>1173686</v>
      </c>
      <c r="F1028" s="65">
        <f>IFERROR(SUM(TableC[[#This Row],[Classroom Teachers]:[All Other Salaries]])*'Part-A'!$C$92,0)</f>
        <v>2602252.3930224031</v>
      </c>
      <c r="G1028" s="16">
        <v>0</v>
      </c>
      <c r="H1028" s="16">
        <v>120554</v>
      </c>
      <c r="I1028" s="133">
        <f t="shared" si="48"/>
        <v>6996816.3930224031</v>
      </c>
      <c r="J1028" s="132">
        <v>4154105.8434473528</v>
      </c>
      <c r="K1028" s="132">
        <v>507548.2123044235</v>
      </c>
      <c r="L1028" s="132">
        <v>1851476.7787019107</v>
      </c>
      <c r="M1028" s="132">
        <v>0</v>
      </c>
      <c r="N1028" s="132">
        <v>427699.62419916393</v>
      </c>
      <c r="O1028" s="132">
        <v>2218</v>
      </c>
      <c r="P1028" s="132">
        <v>53767.934369551949</v>
      </c>
      <c r="Q1028" s="133">
        <f t="shared" si="49"/>
        <v>6996816.3930224031</v>
      </c>
      <c r="R1028" s="132">
        <v>6892056.3930224031</v>
      </c>
      <c r="S1028" s="132">
        <v>104760</v>
      </c>
      <c r="T1028" s="133">
        <f>SUM(TableC[[#This Row],[State &amp; Local Funding]:[Federal 
Funding]])</f>
        <v>6996816.3930224031</v>
      </c>
      <c r="U1028" s="121">
        <f>IFERROR(TableC[[#This Row],[State &amp; Local Funding]]/SUM(TableB[[#This Row],[K-12 Enrollment]:[Pre-K
Enrollment]]),"")</f>
        <v>17492.528916300515</v>
      </c>
      <c r="V1028" s="121">
        <f>IFERROR(TableC[[#This Row],[Federal 
Funding]]/SUM(TableB[[#This Row],[K-12 Enrollment]:[Pre-K
Enrollment]]),"")</f>
        <v>265.88832487309645</v>
      </c>
      <c r="W1028" s="65">
        <f>IFERROR(CentralCostperPupil*SUM(TableB[[#This Row],[K-12 Enrollment]:[Pre-K
Enrollment]]),"")</f>
        <v>2629555.8286178159</v>
      </c>
      <c r="X1028" s="65">
        <f t="shared" si="50"/>
        <v>9626372.221640218</v>
      </c>
      <c r="Y1028" s="131">
        <f>IFERROR(TableC[[#This Row],[Total School Allocation w/ Central District Costs]]/SUM(TableB[[#This Row],[K-12 Enrollment]:[Pre-K
Enrollment]]),"")</f>
        <v>24432.416806193447</v>
      </c>
    </row>
    <row r="1029" spans="1:25" s="3" customFormat="1" ht="15" x14ac:dyDescent="0.3">
      <c r="A1029" s="156" t="str">
        <f>IF(ISBLANK(TableB[[#This Row],[BEDS Code]]),"",TableB[[#This Row],[BEDS Code]])</f>
        <v>342900011243</v>
      </c>
      <c r="B1029" s="134" t="str">
        <f>IF(ISBLANK(TableB[[#This Row],[School Name]]),"",TableB[[#This Row],[School Name]])</f>
        <v>Institute for Health Professions at Cambria Heights</v>
      </c>
      <c r="C1029" s="156" t="str">
        <f>IF(ISBLANK(TableB[[#This Row],[Local School Code]]),"",TableB[[#This Row],[Local School Code]])</f>
        <v>Q243</v>
      </c>
      <c r="D1029" s="132">
        <v>2484906</v>
      </c>
      <c r="E1029" s="132">
        <v>1265040</v>
      </c>
      <c r="F1029" s="65">
        <f>IFERROR(SUM(TableC[[#This Row],[Classroom Teachers]:[All Other Salaries]])*'Part-A'!$C$92,0)</f>
        <v>2283173.4020755189</v>
      </c>
      <c r="G1029" s="16">
        <v>0</v>
      </c>
      <c r="H1029" s="16">
        <v>311350</v>
      </c>
      <c r="I1029" s="133">
        <f t="shared" si="48"/>
        <v>6344469.4020755189</v>
      </c>
      <c r="J1029" s="132">
        <v>4722369.1207264885</v>
      </c>
      <c r="K1029" s="132">
        <v>0</v>
      </c>
      <c r="L1029" s="132">
        <v>654551.39804642799</v>
      </c>
      <c r="M1029" s="132">
        <v>0</v>
      </c>
      <c r="N1029" s="132">
        <v>702899.09989380697</v>
      </c>
      <c r="O1029" s="132">
        <v>2585</v>
      </c>
      <c r="P1029" s="132">
        <v>262064.78340879554</v>
      </c>
      <c r="Q1029" s="133">
        <f t="shared" si="49"/>
        <v>6344469.4020755189</v>
      </c>
      <c r="R1029" s="132">
        <v>6069696.4020755189</v>
      </c>
      <c r="S1029" s="132">
        <v>274773</v>
      </c>
      <c r="T1029" s="133">
        <f>SUM(TableC[[#This Row],[State &amp; Local Funding]:[Federal 
Funding]])</f>
        <v>6344469.4020755189</v>
      </c>
      <c r="U1029" s="121">
        <f>IFERROR(TableC[[#This Row],[State &amp; Local Funding]]/SUM(TableB[[#This Row],[K-12 Enrollment]:[Pre-K
Enrollment]]),"")</f>
        <v>14590.616351143075</v>
      </c>
      <c r="V1029" s="121">
        <f>IFERROR(TableC[[#This Row],[Federal 
Funding]]/SUM(TableB[[#This Row],[K-12 Enrollment]:[Pre-K
Enrollment]]),"")</f>
        <v>660.51201923076928</v>
      </c>
      <c r="W1029" s="65">
        <f>IFERROR(CentralCostperPupil*SUM(TableB[[#This Row],[K-12 Enrollment]:[Pre-K
Enrollment]]),"")</f>
        <v>2776383.8190482524</v>
      </c>
      <c r="X1029" s="65">
        <f t="shared" si="50"/>
        <v>9120853.2211237717</v>
      </c>
      <c r="Y1029" s="131">
        <f>IFERROR(TableC[[#This Row],[Total School Allocation w/ Central District Costs]]/SUM(TableB[[#This Row],[K-12 Enrollment]:[Pre-K
Enrollment]]),"")</f>
        <v>21925.127935393681</v>
      </c>
    </row>
    <row r="1030" spans="1:25" s="3" customFormat="1" ht="15" x14ac:dyDescent="0.3">
      <c r="A1030" s="156" t="str">
        <f>IF(ISBLANK(TableB[[#This Row],[BEDS Code]]),"",TableB[[#This Row],[BEDS Code]])</f>
        <v>342500010244</v>
      </c>
      <c r="B1030" s="134" t="str">
        <f>IF(ISBLANK(TableB[[#This Row],[School Name]]),"",TableB[[#This Row],[School Name]])</f>
        <v>The Active Learning Elementary School</v>
      </c>
      <c r="C1030" s="156" t="str">
        <f>IF(ISBLANK(TableB[[#This Row],[Local School Code]]),"",TableB[[#This Row],[Local School Code]])</f>
        <v>Q244</v>
      </c>
      <c r="D1030" s="132">
        <v>2558069</v>
      </c>
      <c r="E1030" s="132">
        <v>1216570</v>
      </c>
      <c r="F1030" s="65">
        <f>IFERROR(SUM(TableC[[#This Row],[Classroom Teachers]:[All Other Salaries]])*'Part-A'!$C$92,0)</f>
        <v>2298207.8587896829</v>
      </c>
      <c r="G1030" s="16">
        <v>0</v>
      </c>
      <c r="H1030" s="16">
        <v>259788</v>
      </c>
      <c r="I1030" s="133">
        <f t="shared" si="48"/>
        <v>6332634.8587896824</v>
      </c>
      <c r="J1030" s="132">
        <v>4308519.4636049476</v>
      </c>
      <c r="K1030" s="132">
        <v>433524.7162688307</v>
      </c>
      <c r="L1030" s="132">
        <v>1045494.2170518062</v>
      </c>
      <c r="M1030" s="132">
        <v>29898.256294402116</v>
      </c>
      <c r="N1030" s="132">
        <v>471074.35521661222</v>
      </c>
      <c r="O1030" s="132">
        <v>2617</v>
      </c>
      <c r="P1030" s="132">
        <v>41506.850353084104</v>
      </c>
      <c r="Q1030" s="133">
        <f t="shared" si="49"/>
        <v>6332634.8587896833</v>
      </c>
      <c r="R1030" s="132">
        <v>6056787.8587896833</v>
      </c>
      <c r="S1030" s="132">
        <v>275847</v>
      </c>
      <c r="T1030" s="133">
        <f>SUM(TableC[[#This Row],[State &amp; Local Funding]:[Federal 
Funding]])</f>
        <v>6332634.8587896833</v>
      </c>
      <c r="U1030" s="121">
        <f>IFERROR(TableC[[#This Row],[State &amp; Local Funding]]/SUM(TableB[[#This Row],[K-12 Enrollment]:[Pre-K
Enrollment]]),"")</f>
        <v>13519.615756226971</v>
      </c>
      <c r="V1030" s="121">
        <f>IFERROR(TableC[[#This Row],[Federal 
Funding]]/SUM(TableB[[#This Row],[K-12 Enrollment]:[Pre-K
Enrollment]]),"")</f>
        <v>615.72991071428567</v>
      </c>
      <c r="W1030" s="65">
        <f>IFERROR(CentralCostperPupil*SUM(TableB[[#This Row],[K-12 Enrollment]:[Pre-K
Enrollment]]),"")</f>
        <v>2989951.8051288868</v>
      </c>
      <c r="X1030" s="65">
        <f t="shared" si="50"/>
        <v>9322586.6639185697</v>
      </c>
      <c r="Y1030" s="131">
        <f>IFERROR(TableC[[#This Row],[Total School Allocation w/ Central District Costs]]/SUM(TableB[[#This Row],[K-12 Enrollment]:[Pre-K
Enrollment]]),"")</f>
        <v>20809.345231961091</v>
      </c>
    </row>
    <row r="1031" spans="1:25" s="3" customFormat="1" ht="15" x14ac:dyDescent="0.3">
      <c r="A1031" s="156" t="str">
        <f>IF(ISBLANK(TableB[[#This Row],[BEDS Code]]),"",TableB[[#This Row],[BEDS Code]])</f>
        <v>342900011248</v>
      </c>
      <c r="B1031" s="134" t="str">
        <f>IF(ISBLANK(TableB[[#This Row],[School Name]]),"",TableB[[#This Row],[School Name]])</f>
        <v>Queens Preparatory Academy</v>
      </c>
      <c r="C1031" s="156" t="str">
        <f>IF(ISBLANK(TableB[[#This Row],[Local School Code]]),"",TableB[[#This Row],[Local School Code]])</f>
        <v>Q248</v>
      </c>
      <c r="D1031" s="132">
        <v>2002974</v>
      </c>
      <c r="E1031" s="132">
        <v>1137683</v>
      </c>
      <c r="F1031" s="65">
        <f>IFERROR(SUM(TableC[[#This Row],[Classroom Teachers]:[All Other Salaries]])*'Part-A'!$C$92,0)</f>
        <v>1912204.743066245</v>
      </c>
      <c r="G1031" s="16">
        <v>0</v>
      </c>
      <c r="H1031" s="16">
        <v>68874</v>
      </c>
      <c r="I1031" s="133">
        <f t="shared" si="48"/>
        <v>5121735.7430662448</v>
      </c>
      <c r="J1031" s="132">
        <v>3454461.101024902</v>
      </c>
      <c r="K1031" s="132">
        <v>0</v>
      </c>
      <c r="L1031" s="132">
        <v>728421.97574175941</v>
      </c>
      <c r="M1031" s="132">
        <v>0</v>
      </c>
      <c r="N1031" s="132">
        <v>672400.03550590761</v>
      </c>
      <c r="O1031" s="132">
        <v>2417</v>
      </c>
      <c r="P1031" s="132">
        <v>264035.6307936759</v>
      </c>
      <c r="Q1031" s="133">
        <f t="shared" si="49"/>
        <v>5121735.7430662448</v>
      </c>
      <c r="R1031" s="132">
        <v>4915633.7430662448</v>
      </c>
      <c r="S1031" s="132">
        <v>206102</v>
      </c>
      <c r="T1031" s="133">
        <f>SUM(TableC[[#This Row],[State &amp; Local Funding]:[Federal 
Funding]])</f>
        <v>5121735.7430662448</v>
      </c>
      <c r="U1031" s="121">
        <f>IFERROR(TableC[[#This Row],[State &amp; Local Funding]]/SUM(TableB[[#This Row],[K-12 Enrollment]:[Pre-K
Enrollment]]),"")</f>
        <v>13846.855614271111</v>
      </c>
      <c r="V1031" s="121">
        <f>IFERROR(TableC[[#This Row],[Federal 
Funding]]/SUM(TableB[[#This Row],[K-12 Enrollment]:[Pre-K
Enrollment]]),"")</f>
        <v>580.56901408450699</v>
      </c>
      <c r="W1031" s="65">
        <f>IFERROR(CentralCostperPupil*SUM(TableB[[#This Row],[K-12 Enrollment]:[Pre-K
Enrollment]]),"")</f>
        <v>2369269.8455820424</v>
      </c>
      <c r="X1031" s="65">
        <f t="shared" si="50"/>
        <v>7491005.5886482876</v>
      </c>
      <c r="Y1031" s="131">
        <f>IFERROR(TableC[[#This Row],[Total School Allocation w/ Central District Costs]]/SUM(TableB[[#This Row],[K-12 Enrollment]:[Pre-K
Enrollment]]),"")</f>
        <v>21101.424193375457</v>
      </c>
    </row>
    <row r="1032" spans="1:25" s="3" customFormat="1" ht="15" x14ac:dyDescent="0.3">
      <c r="A1032" s="156" t="str">
        <f>IF(ISBLANK(TableB[[#This Row],[BEDS Code]]),"",TableB[[#This Row],[BEDS Code]])</f>
        <v>342500010250</v>
      </c>
      <c r="B1032" s="134" t="str">
        <f>IF(ISBLANK(TableB[[#This Row],[School Name]]),"",TableB[[#This Row],[School Name]])</f>
        <v>I.S. 250 The Robert F. Kennedy Community Middle School</v>
      </c>
      <c r="C1032" s="156" t="str">
        <f>IF(ISBLANK(TableB[[#This Row],[Local School Code]]),"",TableB[[#This Row],[Local School Code]])</f>
        <v>Q250</v>
      </c>
      <c r="D1032" s="132">
        <v>2703918</v>
      </c>
      <c r="E1032" s="132">
        <v>978429</v>
      </c>
      <c r="F1032" s="65">
        <f>IFERROR(SUM(TableC[[#This Row],[Classroom Teachers]:[All Other Salaries]])*'Part-A'!$C$92,0)</f>
        <v>2242015.4123852933</v>
      </c>
      <c r="G1032" s="16">
        <v>0</v>
      </c>
      <c r="H1032" s="16">
        <v>43874</v>
      </c>
      <c r="I1032" s="133">
        <f t="shared" si="48"/>
        <v>5968236.4123852933</v>
      </c>
      <c r="J1032" s="132">
        <v>3899569.8885819893</v>
      </c>
      <c r="K1032" s="132">
        <v>0</v>
      </c>
      <c r="L1032" s="132">
        <v>1523086.9475856114</v>
      </c>
      <c r="M1032" s="132">
        <v>0</v>
      </c>
      <c r="N1032" s="132">
        <v>456028.3431811828</v>
      </c>
      <c r="O1032" s="132">
        <v>2480</v>
      </c>
      <c r="P1032" s="132">
        <v>87071.233036509613</v>
      </c>
      <c r="Q1032" s="133">
        <f t="shared" si="49"/>
        <v>5968236.4123852933</v>
      </c>
      <c r="R1032" s="132">
        <v>5699329.4123852933</v>
      </c>
      <c r="S1032" s="132">
        <v>268907</v>
      </c>
      <c r="T1032" s="133">
        <f>SUM(TableC[[#This Row],[State &amp; Local Funding]:[Federal 
Funding]])</f>
        <v>5968236.4123852933</v>
      </c>
      <c r="U1032" s="121">
        <f>IFERROR(TableC[[#This Row],[State &amp; Local Funding]]/SUM(TableB[[#This Row],[K-12 Enrollment]:[Pre-K
Enrollment]]),"")</f>
        <v>14998.235295750772</v>
      </c>
      <c r="V1032" s="121">
        <f>IFERROR(TableC[[#This Row],[Federal 
Funding]]/SUM(TableB[[#This Row],[K-12 Enrollment]:[Pre-K
Enrollment]]),"")</f>
        <v>707.65</v>
      </c>
      <c r="W1032" s="65">
        <f>IFERROR(CentralCostperPupil*SUM(TableB[[#This Row],[K-12 Enrollment]:[Pre-K
Enrollment]]),"")</f>
        <v>2536119.8347075381</v>
      </c>
      <c r="X1032" s="65">
        <f t="shared" si="50"/>
        <v>8504356.2470928319</v>
      </c>
      <c r="Y1032" s="131">
        <f>IFERROR(TableC[[#This Row],[Total School Allocation w/ Central District Costs]]/SUM(TableB[[#This Row],[K-12 Enrollment]:[Pre-K
Enrollment]]),"")</f>
        <v>22379.88486077061</v>
      </c>
    </row>
    <row r="1033" spans="1:25" s="3" customFormat="1" ht="15" x14ac:dyDescent="0.3">
      <c r="A1033" s="156" t="str">
        <f>IF(ISBLANK(TableB[[#This Row],[BEDS Code]]),"",TableB[[#This Row],[BEDS Code]])</f>
        <v>342900010251</v>
      </c>
      <c r="B1033" s="134" t="str">
        <f>IF(ISBLANK(TableB[[#This Row],[School Name]]),"",TableB[[#This Row],[School Name]])</f>
        <v>P.S. 251 Queens</v>
      </c>
      <c r="C1033" s="156" t="str">
        <f>IF(ISBLANK(TableB[[#This Row],[Local School Code]]),"",TableB[[#This Row],[Local School Code]])</f>
        <v>Q251</v>
      </c>
      <c r="D1033" s="132">
        <v>2471591</v>
      </c>
      <c r="E1033" s="132">
        <v>974628</v>
      </c>
      <c r="F1033" s="65">
        <f>IFERROR(SUM(TableC[[#This Row],[Classroom Teachers]:[All Other Salaries]])*'Part-A'!$C$92,0)</f>
        <v>2098247.6970407823</v>
      </c>
      <c r="G1033" s="16">
        <v>0</v>
      </c>
      <c r="H1033" s="16">
        <v>40176</v>
      </c>
      <c r="I1033" s="133">
        <f t="shared" si="48"/>
        <v>5584642.6970407823</v>
      </c>
      <c r="J1033" s="132">
        <v>2547467.644027059</v>
      </c>
      <c r="K1033" s="132">
        <v>475648.91961190576</v>
      </c>
      <c r="L1033" s="132">
        <v>2053835.6460238071</v>
      </c>
      <c r="M1033" s="132">
        <v>15854.963987063524</v>
      </c>
      <c r="N1033" s="132">
        <v>435251.58960702381</v>
      </c>
      <c r="O1033" s="132">
        <v>1944</v>
      </c>
      <c r="P1033" s="132">
        <v>54639.933783923494</v>
      </c>
      <c r="Q1033" s="133">
        <f t="shared" si="49"/>
        <v>5584642.6970407823</v>
      </c>
      <c r="R1033" s="132">
        <v>5419338.6970407823</v>
      </c>
      <c r="S1033" s="132">
        <v>165304</v>
      </c>
      <c r="T1033" s="133">
        <f>SUM(TableC[[#This Row],[State &amp; Local Funding]:[Federal 
Funding]])</f>
        <v>5584642.6970407823</v>
      </c>
      <c r="U1033" s="121">
        <f>IFERROR(TableC[[#This Row],[State &amp; Local Funding]]/SUM(TableB[[#This Row],[K-12 Enrollment]:[Pre-K
Enrollment]]),"")</f>
        <v>17314.181140705376</v>
      </c>
      <c r="V1033" s="121">
        <f>IFERROR(TableC[[#This Row],[Federal 
Funding]]/SUM(TableB[[#This Row],[K-12 Enrollment]:[Pre-K
Enrollment]]),"")</f>
        <v>528.12779552715654</v>
      </c>
      <c r="W1033" s="65">
        <f>IFERROR(CentralCostperPupil*SUM(TableB[[#This Row],[K-12 Enrollment]:[Pre-K
Enrollment]]),"")</f>
        <v>2088961.8638512089</v>
      </c>
      <c r="X1033" s="65">
        <f t="shared" si="50"/>
        <v>7673604.5608919915</v>
      </c>
      <c r="Y1033" s="131">
        <f>IFERROR(TableC[[#This Row],[Total School Allocation w/ Central District Costs]]/SUM(TableB[[#This Row],[K-12 Enrollment]:[Pre-K
Enrollment]]),"")</f>
        <v>24516.30850125237</v>
      </c>
    </row>
    <row r="1034" spans="1:25" s="3" customFormat="1" ht="15" x14ac:dyDescent="0.3">
      <c r="A1034" s="156" t="str">
        <f>IF(ISBLANK(TableB[[#This Row],[BEDS Code]]),"",TableB[[#This Row],[BEDS Code]])</f>
        <v>342500011252</v>
      </c>
      <c r="B1034" s="134" t="str">
        <f>IF(ISBLANK(TableB[[#This Row],[School Name]]),"",TableB[[#This Row],[School Name]])</f>
        <v>Queens School of Inquiry, The</v>
      </c>
      <c r="C1034" s="156" t="str">
        <f>IF(ISBLANK(TableB[[#This Row],[Local School Code]]),"",TableB[[#This Row],[Local School Code]])</f>
        <v>Q252</v>
      </c>
      <c r="D1034" s="132">
        <v>4044981</v>
      </c>
      <c r="E1034" s="132">
        <v>1955244</v>
      </c>
      <c r="F1034" s="65">
        <f>IFERROR(SUM(TableC[[#This Row],[Classroom Teachers]:[All Other Salaries]])*'Part-A'!$C$92,0)</f>
        <v>3653267.0407703421</v>
      </c>
      <c r="G1034" s="16">
        <v>0</v>
      </c>
      <c r="H1034" s="16">
        <v>477281</v>
      </c>
      <c r="I1034" s="133">
        <f t="shared" si="48"/>
        <v>10130773.040770343</v>
      </c>
      <c r="J1034" s="132">
        <v>4667122.1417902661</v>
      </c>
      <c r="K1034" s="132">
        <v>0</v>
      </c>
      <c r="L1034" s="132">
        <v>4565862.4589321977</v>
      </c>
      <c r="M1034" s="132">
        <v>0</v>
      </c>
      <c r="N1034" s="132">
        <v>698262.37976056198</v>
      </c>
      <c r="O1034" s="132">
        <v>3582</v>
      </c>
      <c r="P1034" s="132">
        <v>195944.06028731601</v>
      </c>
      <c r="Q1034" s="133">
        <f t="shared" si="49"/>
        <v>10130773.040770341</v>
      </c>
      <c r="R1034" s="132">
        <v>10117594.040770341</v>
      </c>
      <c r="S1034" s="132">
        <v>13179</v>
      </c>
      <c r="T1034" s="133">
        <f>SUM(TableC[[#This Row],[State &amp; Local Funding]:[Federal 
Funding]])</f>
        <v>10130773.040770341</v>
      </c>
      <c r="U1034" s="121">
        <f>IFERROR(TableC[[#This Row],[State &amp; Local Funding]]/SUM(TableB[[#This Row],[K-12 Enrollment]:[Pre-K
Enrollment]]),"")</f>
        <v>17206.792586344116</v>
      </c>
      <c r="V1034" s="121">
        <f>IFERROR(TableC[[#This Row],[Federal 
Funding]]/SUM(TableB[[#This Row],[K-12 Enrollment]:[Pre-K
Enrollment]]),"")</f>
        <v>22.413265306122447</v>
      </c>
      <c r="W1034" s="65">
        <f>IFERROR(CentralCostperPupil*SUM(TableB[[#This Row],[K-12 Enrollment]:[Pre-K
Enrollment]]),"")</f>
        <v>3924311.7442316641</v>
      </c>
      <c r="X1034" s="65">
        <f t="shared" si="50"/>
        <v>14055084.785002004</v>
      </c>
      <c r="Y1034" s="131">
        <f>IFERROR(TableC[[#This Row],[Total School Allocation w/ Central District Costs]]/SUM(TableB[[#This Row],[K-12 Enrollment]:[Pre-K
Enrollment]]),"")</f>
        <v>23903.205416670076</v>
      </c>
    </row>
    <row r="1035" spans="1:25" s="3" customFormat="1" ht="15" x14ac:dyDescent="0.3">
      <c r="A1035" s="156" t="str">
        <f>IF(ISBLANK(TableB[[#This Row],[BEDS Code]]),"",TableB[[#This Row],[BEDS Code]])</f>
        <v>342700010253</v>
      </c>
      <c r="B1035" s="134" t="str">
        <f>IF(ISBLANK(TableB[[#This Row],[School Name]]),"",TableB[[#This Row],[School Name]])</f>
        <v>P.S. 253</v>
      </c>
      <c r="C1035" s="156" t="str">
        <f>IF(ISBLANK(TableB[[#This Row],[Local School Code]]),"",TableB[[#This Row],[Local School Code]])</f>
        <v>Q253</v>
      </c>
      <c r="D1035" s="132">
        <v>3969764</v>
      </c>
      <c r="E1035" s="132">
        <v>2004999</v>
      </c>
      <c r="F1035" s="65">
        <f>IFERROR(SUM(TableC[[#This Row],[Classroom Teachers]:[All Other Salaries]])*'Part-A'!$C$92,0)</f>
        <v>3637764.3745549764</v>
      </c>
      <c r="G1035" s="16">
        <v>0</v>
      </c>
      <c r="H1035" s="16">
        <v>104113</v>
      </c>
      <c r="I1035" s="133">
        <f t="shared" ref="I1035:I1098" si="51">SUM(D1035:H1035)</f>
        <v>9716640.3745549768</v>
      </c>
      <c r="J1035" s="132">
        <v>5073014.7829311527</v>
      </c>
      <c r="K1035" s="132">
        <v>708414.82701242075</v>
      </c>
      <c r="L1035" s="132">
        <v>3053559.7219969039</v>
      </c>
      <c r="M1035" s="132">
        <v>16867.019690771922</v>
      </c>
      <c r="N1035" s="132">
        <v>652810.61692770105</v>
      </c>
      <c r="O1035" s="132">
        <v>3321</v>
      </c>
      <c r="P1035" s="132">
        <v>208652.40599602609</v>
      </c>
      <c r="Q1035" s="133">
        <f t="shared" ref="Q1035:Q1098" si="52">SUM(J1035:P1035)</f>
        <v>9716640.3745549787</v>
      </c>
      <c r="R1035" s="132">
        <v>9217816.3745549787</v>
      </c>
      <c r="S1035" s="132">
        <v>498824</v>
      </c>
      <c r="T1035" s="133">
        <f>SUM(TableC[[#This Row],[State &amp; Local Funding]:[Federal 
Funding]])</f>
        <v>9716640.3745549787</v>
      </c>
      <c r="U1035" s="121">
        <f>IFERROR(TableC[[#This Row],[State &amp; Local Funding]]/SUM(TableB[[#This Row],[K-12 Enrollment]:[Pre-K
Enrollment]]),"")</f>
        <v>17658.652058534441</v>
      </c>
      <c r="V1035" s="121">
        <f>IFERROR(TableC[[#This Row],[Federal 
Funding]]/SUM(TableB[[#This Row],[K-12 Enrollment]:[Pre-K
Enrollment]]),"")</f>
        <v>955.60153256704984</v>
      </c>
      <c r="W1035" s="65">
        <f>IFERROR(CentralCostperPupil*SUM(TableB[[#This Row],[K-12 Enrollment]:[Pre-K
Enrollment]]),"")</f>
        <v>3483827.7729403549</v>
      </c>
      <c r="X1035" s="65">
        <f t="shared" ref="X1035:X1098" si="53">SUM(Q1035,W1035)</f>
        <v>13200468.147495333</v>
      </c>
      <c r="Y1035" s="131">
        <f>IFERROR(TableC[[#This Row],[Total School Allocation w/ Central District Costs]]/SUM(TableB[[#This Row],[K-12 Enrollment]:[Pre-K
Enrollment]]),"")</f>
        <v>25288.253156121329</v>
      </c>
    </row>
    <row r="1036" spans="1:25" s="3" customFormat="1" ht="15" x14ac:dyDescent="0.3">
      <c r="A1036" s="156" t="str">
        <f>IF(ISBLANK(TableB[[#This Row],[BEDS Code]]),"",TableB[[#This Row],[BEDS Code]])</f>
        <v>342700010254</v>
      </c>
      <c r="B1036" s="134" t="str">
        <f>IF(ISBLANK(TableB[[#This Row],[School Name]]),"",TableB[[#This Row],[School Name]])</f>
        <v>P.S. 254 - The Rosa Parks School</v>
      </c>
      <c r="C1036" s="156" t="str">
        <f>IF(ISBLANK(TableB[[#This Row],[Local School Code]]),"",TableB[[#This Row],[Local School Code]])</f>
        <v>Q254</v>
      </c>
      <c r="D1036" s="132">
        <v>3823674</v>
      </c>
      <c r="E1036" s="132">
        <v>1913163</v>
      </c>
      <c r="F1036" s="65">
        <f>IFERROR(SUM(TableC[[#This Row],[Classroom Teachers]:[All Other Salaries]])*'Part-A'!$C$92,0)</f>
        <v>3492901.937905963</v>
      </c>
      <c r="G1036" s="16">
        <v>0</v>
      </c>
      <c r="H1036" s="16">
        <v>75088</v>
      </c>
      <c r="I1036" s="133">
        <f t="shared" si="51"/>
        <v>9304826.9379059635</v>
      </c>
      <c r="J1036" s="132">
        <v>5296172.3451305684</v>
      </c>
      <c r="K1036" s="132">
        <v>454250.2577654327</v>
      </c>
      <c r="L1036" s="132">
        <v>2770665.5400482616</v>
      </c>
      <c r="M1036" s="132">
        <v>31327.603983822941</v>
      </c>
      <c r="N1036" s="132">
        <v>647482.08914098784</v>
      </c>
      <c r="O1036" s="132">
        <v>3819</v>
      </c>
      <c r="P1036" s="132">
        <v>101110.10183688994</v>
      </c>
      <c r="Q1036" s="133">
        <f t="shared" si="52"/>
        <v>9304826.9379059635</v>
      </c>
      <c r="R1036" s="132">
        <v>8754147.9379059635</v>
      </c>
      <c r="S1036" s="132">
        <v>550679</v>
      </c>
      <c r="T1036" s="133">
        <f>SUM(TableC[[#This Row],[State &amp; Local Funding]:[Federal 
Funding]])</f>
        <v>9304826.9379059635</v>
      </c>
      <c r="U1036" s="121">
        <f>IFERROR(TableC[[#This Row],[State &amp; Local Funding]]/SUM(TableB[[#This Row],[K-12 Enrollment]:[Pre-K
Enrollment]]),"")</f>
        <v>14119.593448235424</v>
      </c>
      <c r="V1036" s="121">
        <f>IFERROR(TableC[[#This Row],[Federal 
Funding]]/SUM(TableB[[#This Row],[K-12 Enrollment]:[Pre-K
Enrollment]]),"")</f>
        <v>888.19193548387102</v>
      </c>
      <c r="W1036" s="65">
        <f>IFERROR(CentralCostperPupil*SUM(TableB[[#This Row],[K-12 Enrollment]:[Pre-K
Enrollment]]),"")</f>
        <v>4137879.730312299</v>
      </c>
      <c r="X1036" s="65">
        <f t="shared" si="53"/>
        <v>13442706.668218262</v>
      </c>
      <c r="Y1036" s="131">
        <f>IFERROR(TableC[[#This Row],[Total School Allocation w/ Central District Costs]]/SUM(TableB[[#This Row],[K-12 Enrollment]:[Pre-K
Enrollment]]),"")</f>
        <v>21681.784948739132</v>
      </c>
    </row>
    <row r="1037" spans="1:25" s="3" customFormat="1" ht="15" x14ac:dyDescent="0.3">
      <c r="A1037" s="156" t="str">
        <f>IF(ISBLANK(TableB[[#This Row],[BEDS Code]]),"",TableB[[#This Row],[BEDS Code]])</f>
        <v>307500014255</v>
      </c>
      <c r="B1037" s="134" t="str">
        <f>IF(ISBLANK(TableB[[#This Row],[School Name]]),"",TableB[[#This Row],[School Name]])</f>
        <v>P.S. Q255</v>
      </c>
      <c r="C1037" s="156" t="str">
        <f>IF(ISBLANK(TableB[[#This Row],[Local School Code]]),"",TableB[[#This Row],[Local School Code]])</f>
        <v>Q255</v>
      </c>
      <c r="D1037" s="132">
        <v>9668340</v>
      </c>
      <c r="E1037" s="132">
        <v>12278640</v>
      </c>
      <c r="F1037" s="65">
        <f>IFERROR(SUM(TableC[[#This Row],[Classroom Teachers]:[All Other Salaries]])*'Part-A'!$C$92,0)</f>
        <v>13362528.684915297</v>
      </c>
      <c r="G1037" s="16">
        <v>0</v>
      </c>
      <c r="H1037" s="16">
        <v>174157</v>
      </c>
      <c r="I1037" s="133">
        <f t="shared" si="51"/>
        <v>35483665.684915297</v>
      </c>
      <c r="J1037" s="132">
        <v>0</v>
      </c>
      <c r="K1037" s="132">
        <v>0</v>
      </c>
      <c r="L1037" s="132">
        <v>34598438.264667436</v>
      </c>
      <c r="M1037" s="132">
        <v>0</v>
      </c>
      <c r="N1037" s="132">
        <v>885227.42024786386</v>
      </c>
      <c r="O1037" s="132">
        <v>0</v>
      </c>
      <c r="P1037" s="132">
        <v>0</v>
      </c>
      <c r="Q1037" s="133">
        <f t="shared" si="52"/>
        <v>35483665.684915297</v>
      </c>
      <c r="R1037" s="132">
        <v>35220543.684915297</v>
      </c>
      <c r="S1037" s="132">
        <v>263122</v>
      </c>
      <c r="T1037" s="133">
        <f>SUM(TableC[[#This Row],[State &amp; Local Funding]:[Federal 
Funding]])</f>
        <v>35483665.684915297</v>
      </c>
      <c r="U1037" s="121">
        <f>IFERROR(TableC[[#This Row],[State &amp; Local Funding]]/SUM(TableB[[#This Row],[K-12 Enrollment]:[Pre-K
Enrollment]]),"")</f>
        <v>86113.798740624203</v>
      </c>
      <c r="V1037" s="121">
        <f>IFERROR(TableC[[#This Row],[Federal 
Funding]]/SUM(TableB[[#This Row],[K-12 Enrollment]:[Pre-K
Enrollment]]),"")</f>
        <v>643.33007334963327</v>
      </c>
      <c r="W1037" s="65">
        <f>IFERROR(CentralCostperPupil*SUM(TableB[[#This Row],[K-12 Enrollment]:[Pre-K
Enrollment]]),"")</f>
        <v>2729665.8220931133</v>
      </c>
      <c r="X1037" s="65">
        <f t="shared" si="53"/>
        <v>38213331.507008411</v>
      </c>
      <c r="Y1037" s="131">
        <f>IFERROR(TableC[[#This Row],[Total School Allocation w/ Central District Costs]]/SUM(TableB[[#This Row],[K-12 Enrollment]:[Pre-K
Enrollment]]),"")</f>
        <v>93431.128378993672</v>
      </c>
    </row>
    <row r="1038" spans="1:25" s="3" customFormat="1" ht="15" x14ac:dyDescent="0.3">
      <c r="A1038" s="156" t="str">
        <f>IF(ISBLANK(TableB[[#This Row],[BEDS Code]]),"",TableB[[#This Row],[BEDS Code]])</f>
        <v>307500014256</v>
      </c>
      <c r="B1038" s="134" t="str">
        <f>IF(ISBLANK(TableB[[#This Row],[School Name]]),"",TableB[[#This Row],[School Name]])</f>
        <v>P.S. Q256</v>
      </c>
      <c r="C1038" s="156" t="str">
        <f>IF(ISBLANK(TableB[[#This Row],[Local School Code]]),"",TableB[[#This Row],[Local School Code]])</f>
        <v>Q256</v>
      </c>
      <c r="D1038" s="132">
        <v>11156542</v>
      </c>
      <c r="E1038" s="132">
        <v>13731285</v>
      </c>
      <c r="F1038" s="65">
        <f>IFERROR(SUM(TableC[[#This Row],[Classroom Teachers]:[All Other Salaries]])*'Part-A'!$C$92,0)</f>
        <v>15153078.108819956</v>
      </c>
      <c r="G1038" s="16">
        <v>0</v>
      </c>
      <c r="H1038" s="16">
        <v>261639</v>
      </c>
      <c r="I1038" s="133">
        <f t="shared" si="51"/>
        <v>40302544.108819954</v>
      </c>
      <c r="J1038" s="132">
        <v>0</v>
      </c>
      <c r="K1038" s="132">
        <v>0</v>
      </c>
      <c r="L1038" s="132">
        <v>38186011.685249254</v>
      </c>
      <c r="M1038" s="132">
        <v>993596.67588114575</v>
      </c>
      <c r="N1038" s="132">
        <v>1122935.7476895545</v>
      </c>
      <c r="O1038" s="132">
        <v>0</v>
      </c>
      <c r="P1038" s="132">
        <v>0</v>
      </c>
      <c r="Q1038" s="133">
        <f t="shared" si="52"/>
        <v>40302544.108819954</v>
      </c>
      <c r="R1038" s="132">
        <v>40032473.108819954</v>
      </c>
      <c r="S1038" s="132">
        <v>270071</v>
      </c>
      <c r="T1038" s="133">
        <f>SUM(TableC[[#This Row],[State &amp; Local Funding]:[Federal 
Funding]])</f>
        <v>40302544.108819954</v>
      </c>
      <c r="U1038" s="121">
        <f>IFERROR(TableC[[#This Row],[State &amp; Local Funding]]/SUM(TableB[[#This Row],[K-12 Enrollment]:[Pre-K
Enrollment]]),"")</f>
        <v>79272.2239778613</v>
      </c>
      <c r="V1038" s="121">
        <f>IFERROR(TableC[[#This Row],[Federal 
Funding]]/SUM(TableB[[#This Row],[K-12 Enrollment]:[Pre-K
Enrollment]]),"")</f>
        <v>534.79405940594063</v>
      </c>
      <c r="W1038" s="65">
        <f>IFERROR(CentralCostperPupil*SUM(TableB[[#This Row],[K-12 Enrollment]:[Pre-K
Enrollment]]),"")</f>
        <v>3370369.7803350179</v>
      </c>
      <c r="X1038" s="65">
        <f t="shared" si="53"/>
        <v>43672913.889154971</v>
      </c>
      <c r="Y1038" s="131">
        <f>IFERROR(TableC[[#This Row],[Total School Allocation w/ Central District Costs]]/SUM(TableB[[#This Row],[K-12 Enrollment]:[Pre-K
Enrollment]]),"")</f>
        <v>86481.017602287073</v>
      </c>
    </row>
    <row r="1039" spans="1:25" s="3" customFormat="1" ht="15" x14ac:dyDescent="0.3">
      <c r="A1039" s="156" t="str">
        <f>IF(ISBLANK(TableB[[#This Row],[BEDS Code]]),"",TableB[[#This Row],[BEDS Code]])</f>
        <v>343000011258</v>
      </c>
      <c r="B1039" s="134" t="str">
        <f>IF(ISBLANK(TableB[[#This Row],[School Name]]),"",TableB[[#This Row],[School Name]])</f>
        <v>Energy Tech High School</v>
      </c>
      <c r="C1039" s="156" t="str">
        <f>IF(ISBLANK(TableB[[#This Row],[Local School Code]]),"",TableB[[#This Row],[Local School Code]])</f>
        <v>Q258</v>
      </c>
      <c r="D1039" s="132">
        <v>2793019</v>
      </c>
      <c r="E1039" s="132">
        <v>1944945</v>
      </c>
      <c r="F1039" s="65">
        <f>IFERROR(SUM(TableC[[#This Row],[Classroom Teachers]:[All Other Salaries]])*'Part-A'!$C$92,0)</f>
        <v>2884733.1094344649</v>
      </c>
      <c r="G1039" s="16">
        <v>0</v>
      </c>
      <c r="H1039" s="16">
        <v>279024</v>
      </c>
      <c r="I1039" s="133">
        <f t="shared" si="51"/>
        <v>7901721.1094344649</v>
      </c>
      <c r="J1039" s="132">
        <v>5335755.0925815403</v>
      </c>
      <c r="K1039" s="132">
        <v>0</v>
      </c>
      <c r="L1039" s="132">
        <v>1308644.2724155572</v>
      </c>
      <c r="M1039" s="132">
        <v>0</v>
      </c>
      <c r="N1039" s="132">
        <v>639027.5560736031</v>
      </c>
      <c r="O1039" s="132">
        <v>3171</v>
      </c>
      <c r="P1039" s="132">
        <v>615123.18836376467</v>
      </c>
      <c r="Q1039" s="133">
        <f t="shared" si="52"/>
        <v>7901721.1094344649</v>
      </c>
      <c r="R1039" s="132">
        <v>7609760.1094344649</v>
      </c>
      <c r="S1039" s="132">
        <v>291961</v>
      </c>
      <c r="T1039" s="133">
        <f>SUM(TableC[[#This Row],[State &amp; Local Funding]:[Federal 
Funding]])</f>
        <v>7901721.1094344649</v>
      </c>
      <c r="U1039" s="121">
        <f>IFERROR(TableC[[#This Row],[State &amp; Local Funding]]/SUM(TableB[[#This Row],[K-12 Enrollment]:[Pre-K
Enrollment]]),"")</f>
        <v>13861.129525381539</v>
      </c>
      <c r="V1039" s="121">
        <f>IFERROR(TableC[[#This Row],[Federal 
Funding]]/SUM(TableB[[#This Row],[K-12 Enrollment]:[Pre-K
Enrollment]]),"")</f>
        <v>531.80510018214932</v>
      </c>
      <c r="W1039" s="65">
        <f>IFERROR(CentralCostperPupil*SUM(TableB[[#This Row],[K-12 Enrollment]:[Pre-K
Enrollment]]),"")</f>
        <v>3664025.7611958906</v>
      </c>
      <c r="X1039" s="65">
        <f t="shared" si="53"/>
        <v>11565746.870630356</v>
      </c>
      <c r="Y1039" s="131">
        <f>IFERROR(TableC[[#This Row],[Total School Allocation w/ Central District Costs]]/SUM(TableB[[#This Row],[K-12 Enrollment]:[Pre-K
Enrollment]]),"")</f>
        <v>21066.934190583524</v>
      </c>
    </row>
    <row r="1040" spans="1:25" s="3" customFormat="1" ht="15" x14ac:dyDescent="0.3">
      <c r="A1040" s="156" t="str">
        <f>IF(ISBLANK(TableB[[#This Row],[BEDS Code]]),"",TableB[[#This Row],[BEDS Code]])</f>
        <v>342900011259</v>
      </c>
      <c r="B1040" s="134" t="str">
        <f>IF(ISBLANK(TableB[[#This Row],[School Name]]),"",TableB[[#This Row],[School Name]])</f>
        <v>Pathways College Preparatory School: A College Board School</v>
      </c>
      <c r="C1040" s="156" t="str">
        <f>IF(ISBLANK(TableB[[#This Row],[Local School Code]]),"",TableB[[#This Row],[Local School Code]])</f>
        <v>Q259</v>
      </c>
      <c r="D1040" s="132">
        <v>3254757</v>
      </c>
      <c r="E1040" s="132">
        <v>1569557</v>
      </c>
      <c r="F1040" s="65">
        <f>IFERROR(SUM(TableC[[#This Row],[Classroom Teachers]:[All Other Salaries]])*'Part-A'!$C$92,0)</f>
        <v>2937307.7393809287</v>
      </c>
      <c r="G1040" s="16">
        <v>0</v>
      </c>
      <c r="H1040" s="16">
        <v>144648</v>
      </c>
      <c r="I1040" s="133">
        <f t="shared" si="51"/>
        <v>7906269.7393809287</v>
      </c>
      <c r="J1040" s="132">
        <v>5668502.6568551259</v>
      </c>
      <c r="K1040" s="132">
        <v>0</v>
      </c>
      <c r="L1040" s="132">
        <v>888237.58796795458</v>
      </c>
      <c r="M1040" s="132">
        <v>0</v>
      </c>
      <c r="N1040" s="132">
        <v>921016.39990228286</v>
      </c>
      <c r="O1040" s="132">
        <v>3526</v>
      </c>
      <c r="P1040" s="132">
        <v>424987.09465556539</v>
      </c>
      <c r="Q1040" s="133">
        <f t="shared" si="52"/>
        <v>7906269.7393809287</v>
      </c>
      <c r="R1040" s="132">
        <v>7646357.7393809287</v>
      </c>
      <c r="S1040" s="132">
        <v>259912</v>
      </c>
      <c r="T1040" s="133">
        <f>SUM(TableC[[#This Row],[State &amp; Local Funding]:[Federal 
Funding]])</f>
        <v>7906269.7393809287</v>
      </c>
      <c r="U1040" s="121">
        <f>IFERROR(TableC[[#This Row],[State &amp; Local Funding]]/SUM(TableB[[#This Row],[K-12 Enrollment]:[Pre-K
Enrollment]]),"")</f>
        <v>14004.318203994375</v>
      </c>
      <c r="V1040" s="121">
        <f>IFERROR(TableC[[#This Row],[Federal 
Funding]]/SUM(TableB[[#This Row],[K-12 Enrollment]:[Pre-K
Enrollment]]),"")</f>
        <v>476.02930402930406</v>
      </c>
      <c r="W1040" s="65">
        <f>IFERROR(CentralCostperPupil*SUM(TableB[[#This Row],[K-12 Enrollment]:[Pre-K
Enrollment]]),"")</f>
        <v>3644003.7625008309</v>
      </c>
      <c r="X1040" s="65">
        <f t="shared" si="53"/>
        <v>11550273.50188176</v>
      </c>
      <c r="Y1040" s="131">
        <f>IFERROR(TableC[[#This Row],[Total School Allocation w/ Central District Costs]]/SUM(TableB[[#This Row],[K-12 Enrollment]:[Pre-K
Enrollment]]),"")</f>
        <v>21154.347073043515</v>
      </c>
    </row>
    <row r="1041" spans="1:25" s="3" customFormat="1" ht="15" x14ac:dyDescent="0.3">
      <c r="A1041" s="156" t="str">
        <f>IF(ISBLANK(TableB[[#This Row],[BEDS Code]]),"",TableB[[#This Row],[BEDS Code]])</f>
        <v>342700011260</v>
      </c>
      <c r="B1041" s="134" t="str">
        <f>IF(ISBLANK(TableB[[#This Row],[School Name]]),"",TableB[[#This Row],[School Name]])</f>
        <v>Frederick Douglass Academy VI High School</v>
      </c>
      <c r="C1041" s="156" t="str">
        <f>IF(ISBLANK(TableB[[#This Row],[Local School Code]]),"",TableB[[#This Row],[Local School Code]])</f>
        <v>Q260</v>
      </c>
      <c r="D1041" s="132">
        <v>2424213</v>
      </c>
      <c r="E1041" s="132">
        <v>1483178</v>
      </c>
      <c r="F1041" s="65">
        <f>IFERROR(SUM(TableC[[#This Row],[Classroom Teachers]:[All Other Salaries]])*'Part-A'!$C$92,0)</f>
        <v>2379034.5788204055</v>
      </c>
      <c r="G1041" s="16">
        <v>0</v>
      </c>
      <c r="H1041" s="16">
        <v>102787</v>
      </c>
      <c r="I1041" s="133">
        <f t="shared" si="51"/>
        <v>6389212.5788204055</v>
      </c>
      <c r="J1041" s="132">
        <v>4166874.7931846441</v>
      </c>
      <c r="K1041" s="132">
        <v>0</v>
      </c>
      <c r="L1041" s="132">
        <v>1063947.0788188297</v>
      </c>
      <c r="M1041" s="132">
        <v>0</v>
      </c>
      <c r="N1041" s="132">
        <v>679120.22287459753</v>
      </c>
      <c r="O1041" s="132">
        <v>2068</v>
      </c>
      <c r="P1041" s="132">
        <v>477202.48394233402</v>
      </c>
      <c r="Q1041" s="133">
        <f t="shared" si="52"/>
        <v>6389212.5788204046</v>
      </c>
      <c r="R1041" s="132">
        <v>6126953.5788204046</v>
      </c>
      <c r="S1041" s="132">
        <v>262259</v>
      </c>
      <c r="T1041" s="133">
        <f>SUM(TableC[[#This Row],[State &amp; Local Funding]:[Federal 
Funding]])</f>
        <v>6389212.5788204046</v>
      </c>
      <c r="U1041" s="121">
        <f>IFERROR(TableC[[#This Row],[State &amp; Local Funding]]/SUM(TableB[[#This Row],[K-12 Enrollment]:[Pre-K
Enrollment]]),"")</f>
        <v>18344.172391677857</v>
      </c>
      <c r="V1041" s="121">
        <f>IFERROR(TableC[[#This Row],[Federal 
Funding]]/SUM(TableB[[#This Row],[K-12 Enrollment]:[Pre-K
Enrollment]]),"")</f>
        <v>785.20658682634735</v>
      </c>
      <c r="W1041" s="65">
        <f>IFERROR(CentralCostperPupil*SUM(TableB[[#This Row],[K-12 Enrollment]:[Pre-K
Enrollment]]),"")</f>
        <v>2229115.8547166255</v>
      </c>
      <c r="X1041" s="65">
        <f t="shared" si="53"/>
        <v>8618328.4335370306</v>
      </c>
      <c r="Y1041" s="131">
        <f>IFERROR(TableC[[#This Row],[Total School Allocation w/ Central District Costs]]/SUM(TableB[[#This Row],[K-12 Enrollment]:[Pre-K
Enrollment]]),"")</f>
        <v>25803.378543524042</v>
      </c>
    </row>
    <row r="1042" spans="1:25" s="3" customFormat="1" ht="15" x14ac:dyDescent="0.3">
      <c r="A1042" s="156" t="str">
        <f>IF(ISBLANK(TableB[[#This Row],[BEDS Code]]),"",TableB[[#This Row],[BEDS Code]])</f>
        <v>342700011261</v>
      </c>
      <c r="B1042" s="134" t="str">
        <f>IF(ISBLANK(TableB[[#This Row],[School Name]]),"",TableB[[#This Row],[School Name]])</f>
        <v>Voyages Prep - South Queens</v>
      </c>
      <c r="C1042" s="156" t="str">
        <f>IF(ISBLANK(TableB[[#This Row],[Local School Code]]),"",TableB[[#This Row],[Local School Code]])</f>
        <v>Q261</v>
      </c>
      <c r="D1042" s="132">
        <v>1698011</v>
      </c>
      <c r="E1042" s="132">
        <v>885197</v>
      </c>
      <c r="F1042" s="65">
        <f>IFERROR(SUM(TableC[[#This Row],[Classroom Teachers]:[All Other Salaries]])*'Part-A'!$C$92,0)</f>
        <v>1572799.1276750911</v>
      </c>
      <c r="G1042" s="16">
        <v>0</v>
      </c>
      <c r="H1042" s="16">
        <v>240331</v>
      </c>
      <c r="I1042" s="133">
        <f t="shared" si="51"/>
        <v>4396338.1276750909</v>
      </c>
      <c r="J1042" s="132">
        <v>3360733.1947566844</v>
      </c>
      <c r="K1042" s="132">
        <v>0</v>
      </c>
      <c r="L1042" s="132">
        <v>264188.47201944212</v>
      </c>
      <c r="M1042" s="132">
        <v>0</v>
      </c>
      <c r="N1042" s="132">
        <v>491770.66604036791</v>
      </c>
      <c r="O1042" s="132">
        <v>1663</v>
      </c>
      <c r="P1042" s="132">
        <v>277982.79485859646</v>
      </c>
      <c r="Q1042" s="133">
        <f t="shared" si="52"/>
        <v>4396338.1276750909</v>
      </c>
      <c r="R1042" s="132">
        <v>4268756.1276750909</v>
      </c>
      <c r="S1042" s="132">
        <v>127582</v>
      </c>
      <c r="T1042" s="133">
        <f>SUM(TableC[[#This Row],[State &amp; Local Funding]:[Federal 
Funding]])</f>
        <v>4396338.1276750909</v>
      </c>
      <c r="U1042" s="121">
        <f>IFERROR(TableC[[#This Row],[State &amp; Local Funding]]/SUM(TableB[[#This Row],[K-12 Enrollment]:[Pre-K
Enrollment]]),"")</f>
        <v>15868.981887267995</v>
      </c>
      <c r="V1042" s="121">
        <f>IFERROR(TableC[[#This Row],[Federal 
Funding]]/SUM(TableB[[#This Row],[K-12 Enrollment]:[Pre-K
Enrollment]]),"")</f>
        <v>474.28252788104089</v>
      </c>
      <c r="W1042" s="65">
        <f>IFERROR(CentralCostperPupil*SUM(TableB[[#This Row],[K-12 Enrollment]:[Pre-K
Enrollment]]),"")</f>
        <v>1795305.8829903363</v>
      </c>
      <c r="X1042" s="65">
        <f t="shared" si="53"/>
        <v>6191644.010665427</v>
      </c>
      <c r="Y1042" s="131">
        <f>IFERROR(TableC[[#This Row],[Total School Allocation w/ Central District Costs]]/SUM(TableB[[#This Row],[K-12 Enrollment]:[Pre-K
Enrollment]]),"")</f>
        <v>23017.263980168875</v>
      </c>
    </row>
    <row r="1043" spans="1:25" s="3" customFormat="1" ht="15" x14ac:dyDescent="0.3">
      <c r="A1043" s="156" t="str">
        <f>IF(ISBLANK(TableB[[#This Row],[BEDS Code]]),"",TableB[[#This Row],[BEDS Code]])</f>
        <v>342700011262</v>
      </c>
      <c r="B1043" s="134" t="str">
        <f>IF(ISBLANK(TableB[[#This Row],[School Name]]),"",TableB[[#This Row],[School Name]])</f>
        <v>Channel View School for Research</v>
      </c>
      <c r="C1043" s="156" t="str">
        <f>IF(ISBLANK(TableB[[#This Row],[Local School Code]]),"",TableB[[#This Row],[Local School Code]])</f>
        <v>Q262</v>
      </c>
      <c r="D1043" s="132">
        <v>6054799</v>
      </c>
      <c r="E1043" s="132">
        <v>3183430</v>
      </c>
      <c r="F1043" s="65">
        <f>IFERROR(SUM(TableC[[#This Row],[Classroom Teachers]:[All Other Salaries]])*'Part-A'!$C$92,0)</f>
        <v>5624741.9923067484</v>
      </c>
      <c r="G1043" s="16">
        <v>0</v>
      </c>
      <c r="H1043" s="16">
        <v>634601</v>
      </c>
      <c r="I1043" s="133">
        <f t="shared" si="51"/>
        <v>15497571.992306748</v>
      </c>
      <c r="J1043" s="132">
        <v>7884072.1137677701</v>
      </c>
      <c r="K1043" s="132">
        <v>0</v>
      </c>
      <c r="L1043" s="132">
        <v>6449629.1472370047</v>
      </c>
      <c r="M1043" s="132">
        <v>0</v>
      </c>
      <c r="N1043" s="132">
        <v>947765.22326638142</v>
      </c>
      <c r="O1043" s="132">
        <v>5545</v>
      </c>
      <c r="P1043" s="132">
        <v>210560.50803559189</v>
      </c>
      <c r="Q1043" s="133">
        <f t="shared" si="52"/>
        <v>15497571.99230675</v>
      </c>
      <c r="R1043" s="132">
        <v>14931771.99230675</v>
      </c>
      <c r="S1043" s="132">
        <v>565800</v>
      </c>
      <c r="T1043" s="133">
        <f>SUM(TableC[[#This Row],[State &amp; Local Funding]:[Federal 
Funding]])</f>
        <v>15497571.99230675</v>
      </c>
      <c r="U1043" s="121">
        <f>IFERROR(TableC[[#This Row],[State &amp; Local Funding]]/SUM(TableB[[#This Row],[K-12 Enrollment]:[Pre-K
Enrollment]]),"")</f>
        <v>15668.176277341816</v>
      </c>
      <c r="V1043" s="121">
        <f>IFERROR(TableC[[#This Row],[Federal 
Funding]]/SUM(TableB[[#This Row],[K-12 Enrollment]:[Pre-K
Enrollment]]),"")</f>
        <v>593.70409233997907</v>
      </c>
      <c r="W1043" s="65">
        <f>IFERROR(CentralCostperPupil*SUM(TableB[[#This Row],[K-12 Enrollment]:[Pre-K
Enrollment]]),"")</f>
        <v>6360321.5854639048</v>
      </c>
      <c r="X1043" s="65">
        <f t="shared" si="53"/>
        <v>21857893.577770654</v>
      </c>
      <c r="Y1043" s="131">
        <f>IFERROR(TableC[[#This Row],[Total School Allocation w/ Central District Costs]]/SUM(TableB[[#This Row],[K-12 Enrollment]:[Pre-K
Enrollment]]),"")</f>
        <v>22935.879934701632</v>
      </c>
    </row>
    <row r="1044" spans="1:25" s="3" customFormat="1" ht="15" x14ac:dyDescent="0.3">
      <c r="A1044" s="156" t="str">
        <f>IF(ISBLANK(TableB[[#This Row],[BEDS Code]]),"",TableB[[#This Row],[BEDS Code]])</f>
        <v>342500011263</v>
      </c>
      <c r="B1044" s="134" t="str">
        <f>IF(ISBLANK(TableB[[#This Row],[School Name]]),"",TableB[[#This Row],[School Name]])</f>
        <v>Flushing International High School</v>
      </c>
      <c r="C1044" s="156" t="str">
        <f>IF(ISBLANK(TableB[[#This Row],[Local School Code]]),"",TableB[[#This Row],[Local School Code]])</f>
        <v>Q263</v>
      </c>
      <c r="D1044" s="132">
        <v>2638199</v>
      </c>
      <c r="E1044" s="132">
        <v>1125717</v>
      </c>
      <c r="F1044" s="65">
        <f>IFERROR(SUM(TableC[[#This Row],[Classroom Teachers]:[All Other Salaries]])*'Part-A'!$C$92,0)</f>
        <v>2291679.1065381952</v>
      </c>
      <c r="G1044" s="16">
        <v>0</v>
      </c>
      <c r="H1044" s="16">
        <v>250989</v>
      </c>
      <c r="I1044" s="133">
        <f t="shared" si="51"/>
        <v>6306584.1065381952</v>
      </c>
      <c r="J1044" s="132">
        <v>5303887.5389971286</v>
      </c>
      <c r="K1044" s="132">
        <v>0</v>
      </c>
      <c r="L1044" s="132">
        <v>10053.734945401859</v>
      </c>
      <c r="M1044" s="132">
        <v>0</v>
      </c>
      <c r="N1044" s="132">
        <v>711559.56640222401</v>
      </c>
      <c r="O1044" s="132">
        <v>7121</v>
      </c>
      <c r="P1044" s="132">
        <v>273962.26619344059</v>
      </c>
      <c r="Q1044" s="133">
        <f t="shared" si="52"/>
        <v>6306584.1065381942</v>
      </c>
      <c r="R1044" s="132">
        <v>6009371.1065381942</v>
      </c>
      <c r="S1044" s="132">
        <v>297213</v>
      </c>
      <c r="T1044" s="133">
        <f>SUM(TableC[[#This Row],[State &amp; Local Funding]:[Federal 
Funding]])</f>
        <v>6306584.1065381942</v>
      </c>
      <c r="U1044" s="121">
        <f>IFERROR(TableC[[#This Row],[State &amp; Local Funding]]/SUM(TableB[[#This Row],[K-12 Enrollment]:[Pre-K
Enrollment]]),"")</f>
        <v>14007.858057198588</v>
      </c>
      <c r="V1044" s="121">
        <f>IFERROR(TableC[[#This Row],[Federal 
Funding]]/SUM(TableB[[#This Row],[K-12 Enrollment]:[Pre-K
Enrollment]]),"")</f>
        <v>692.80419580419584</v>
      </c>
      <c r="W1044" s="65">
        <f>IFERROR(CentralCostperPupil*SUM(TableB[[#This Row],[K-12 Enrollment]:[Pre-K
Enrollment]]),"")</f>
        <v>2863145.8133935099</v>
      </c>
      <c r="X1044" s="65">
        <f t="shared" si="53"/>
        <v>9169729.9199317042</v>
      </c>
      <c r="Y1044" s="131">
        <f>IFERROR(TableC[[#This Row],[Total School Allocation w/ Central District Costs]]/SUM(TableB[[#This Row],[K-12 Enrollment]:[Pre-K
Enrollment]]),"")</f>
        <v>21374.661818022621</v>
      </c>
    </row>
    <row r="1045" spans="1:25" s="3" customFormat="1" ht="15" x14ac:dyDescent="0.3">
      <c r="A1045" s="156" t="str">
        <f>IF(ISBLANK(TableB[[#This Row],[BEDS Code]]),"",TableB[[#This Row],[BEDS Code]])</f>
        <v>342400011264</v>
      </c>
      <c r="B1045" s="134" t="str">
        <f>IF(ISBLANK(TableB[[#This Row],[School Name]]),"",TableB[[#This Row],[School Name]])</f>
        <v>Academy of Finance and Enterprise</v>
      </c>
      <c r="C1045" s="156" t="str">
        <f>IF(ISBLANK(TableB[[#This Row],[Local School Code]]),"",TableB[[#This Row],[Local School Code]])</f>
        <v>Q264</v>
      </c>
      <c r="D1045" s="132">
        <v>2861981</v>
      </c>
      <c r="E1045" s="132">
        <v>1503864</v>
      </c>
      <c r="F1045" s="65">
        <f>IFERROR(SUM(TableC[[#This Row],[Classroom Teachers]:[All Other Salaries]])*'Part-A'!$C$92,0)</f>
        <v>2658166.5926881065</v>
      </c>
      <c r="G1045" s="16">
        <v>0</v>
      </c>
      <c r="H1045" s="16">
        <v>388665</v>
      </c>
      <c r="I1045" s="133">
        <f t="shared" si="51"/>
        <v>7412676.592688106</v>
      </c>
      <c r="J1045" s="132">
        <v>5256498.8722073333</v>
      </c>
      <c r="K1045" s="132">
        <v>0</v>
      </c>
      <c r="L1045" s="132">
        <v>984833.2426522125</v>
      </c>
      <c r="M1045" s="132">
        <v>0</v>
      </c>
      <c r="N1045" s="132">
        <v>905322.01929860306</v>
      </c>
      <c r="O1045" s="132">
        <v>3726</v>
      </c>
      <c r="P1045" s="132">
        <v>262296.45852995699</v>
      </c>
      <c r="Q1045" s="133">
        <f t="shared" si="52"/>
        <v>7412676.5926881051</v>
      </c>
      <c r="R1045" s="132">
        <v>7054689.5926881051</v>
      </c>
      <c r="S1045" s="132">
        <v>357987</v>
      </c>
      <c r="T1045" s="133">
        <f>SUM(TableC[[#This Row],[State &amp; Local Funding]:[Federal 
Funding]])</f>
        <v>7412676.5926881051</v>
      </c>
      <c r="U1045" s="121">
        <f>IFERROR(TableC[[#This Row],[State &amp; Local Funding]]/SUM(TableB[[#This Row],[K-12 Enrollment]:[Pre-K
Enrollment]]),"")</f>
        <v>11040.202805458694</v>
      </c>
      <c r="V1045" s="121">
        <f>IFERROR(TableC[[#This Row],[Federal 
Funding]]/SUM(TableB[[#This Row],[K-12 Enrollment]:[Pre-K
Enrollment]]),"")</f>
        <v>560.23004694835686</v>
      </c>
      <c r="W1045" s="65">
        <f>IFERROR(CentralCostperPupil*SUM(TableB[[#This Row],[K-12 Enrollment]:[Pre-K
Enrollment]]),"")</f>
        <v>4264685.7220476763</v>
      </c>
      <c r="X1045" s="65">
        <f t="shared" si="53"/>
        <v>11677362.314735781</v>
      </c>
      <c r="Y1045" s="131">
        <f>IFERROR(TableC[[#This Row],[Total School Allocation w/ Central District Costs]]/SUM(TableB[[#This Row],[K-12 Enrollment]:[Pre-K
Enrollment]]),"")</f>
        <v>18274.432417426888</v>
      </c>
    </row>
    <row r="1046" spans="1:25" s="3" customFormat="1" ht="15" x14ac:dyDescent="0.3">
      <c r="A1046" s="156" t="str">
        <f>IF(ISBLANK(TableB[[#This Row],[BEDS Code]]),"",TableB[[#This Row],[BEDS Code]])</f>
        <v>342900011265</v>
      </c>
      <c r="B1046" s="134" t="str">
        <f>IF(ISBLANK(TableB[[#This Row],[School Name]]),"",TableB[[#This Row],[School Name]])</f>
        <v>Excelsior Preparatory High School</v>
      </c>
      <c r="C1046" s="156" t="str">
        <f>IF(ISBLANK(TableB[[#This Row],[Local School Code]]),"",TableB[[#This Row],[Local School Code]])</f>
        <v>Q265</v>
      </c>
      <c r="D1046" s="132">
        <v>2408543</v>
      </c>
      <c r="E1046" s="132">
        <v>1228590</v>
      </c>
      <c r="F1046" s="65">
        <f>IFERROR(SUM(TableC[[#This Row],[Classroom Teachers]:[All Other Salaries]])*'Part-A'!$C$92,0)</f>
        <v>2214486.642050616</v>
      </c>
      <c r="G1046" s="16">
        <v>0</v>
      </c>
      <c r="H1046" s="16">
        <v>105303</v>
      </c>
      <c r="I1046" s="133">
        <f t="shared" si="51"/>
        <v>5956922.6420506164</v>
      </c>
      <c r="J1046" s="132">
        <v>4051581.9455481959</v>
      </c>
      <c r="K1046" s="132">
        <v>0</v>
      </c>
      <c r="L1046" s="132">
        <v>775218.74136136321</v>
      </c>
      <c r="M1046" s="132">
        <v>0</v>
      </c>
      <c r="N1046" s="132">
        <v>708333.81211105257</v>
      </c>
      <c r="O1046" s="132">
        <v>2897</v>
      </c>
      <c r="P1046" s="132">
        <v>418891.14303000487</v>
      </c>
      <c r="Q1046" s="133">
        <f t="shared" si="52"/>
        <v>5956922.6420506164</v>
      </c>
      <c r="R1046" s="132">
        <v>5744611.6420506164</v>
      </c>
      <c r="S1046" s="132">
        <v>212311</v>
      </c>
      <c r="T1046" s="133">
        <f>SUM(TableC[[#This Row],[State &amp; Local Funding]:[Federal 
Funding]])</f>
        <v>5956922.6420506164</v>
      </c>
      <c r="U1046" s="121">
        <f>IFERROR(TableC[[#This Row],[State &amp; Local Funding]]/SUM(TableB[[#This Row],[K-12 Enrollment]:[Pre-K
Enrollment]]),"")</f>
        <v>12597.832548356615</v>
      </c>
      <c r="V1046" s="121">
        <f>IFERROR(TableC[[#This Row],[Federal 
Funding]]/SUM(TableB[[#This Row],[K-12 Enrollment]:[Pre-K
Enrollment]]),"")</f>
        <v>465.59429824561403</v>
      </c>
      <c r="W1046" s="65">
        <f>IFERROR(CentralCostperPupil*SUM(TableB[[#This Row],[K-12 Enrollment]:[Pre-K
Enrollment]]),"")</f>
        <v>3043343.8016490457</v>
      </c>
      <c r="X1046" s="65">
        <f t="shared" si="53"/>
        <v>9000266.4436996616</v>
      </c>
      <c r="Y1046" s="131">
        <f>IFERROR(TableC[[#This Row],[Total School Allocation w/ Central District Costs]]/SUM(TableB[[#This Row],[K-12 Enrollment]:[Pre-K
Enrollment]]),"")</f>
        <v>19737.426411622066</v>
      </c>
    </row>
    <row r="1047" spans="1:25" s="3" customFormat="1" ht="15" x14ac:dyDescent="0.3">
      <c r="A1047" s="156" t="str">
        <f>IF(ISBLANK(TableB[[#This Row],[BEDS Code]]),"",TableB[[#This Row],[BEDS Code]])</f>
        <v>342600010266</v>
      </c>
      <c r="B1047" s="134" t="str">
        <f>IF(ISBLANK(TableB[[#This Row],[School Name]]),"",TableB[[#This Row],[School Name]])</f>
        <v>P.S./I.S. 266</v>
      </c>
      <c r="C1047" s="156" t="str">
        <f>IF(ISBLANK(TableB[[#This Row],[Local School Code]]),"",TableB[[#This Row],[Local School Code]])</f>
        <v>Q266</v>
      </c>
      <c r="D1047" s="132">
        <v>4574351</v>
      </c>
      <c r="E1047" s="132">
        <v>1786239</v>
      </c>
      <c r="F1047" s="65">
        <f>IFERROR(SUM(TableC[[#This Row],[Classroom Teachers]:[All Other Salaries]])*'Part-A'!$C$92,0)</f>
        <v>3872677.0757518979</v>
      </c>
      <c r="G1047" s="16">
        <v>0</v>
      </c>
      <c r="H1047" s="16">
        <v>62223</v>
      </c>
      <c r="I1047" s="133">
        <f t="shared" si="51"/>
        <v>10295490.075751897</v>
      </c>
      <c r="J1047" s="132">
        <v>6436960.2326134555</v>
      </c>
      <c r="K1047" s="132">
        <v>234369.26704458683</v>
      </c>
      <c r="L1047" s="132">
        <v>3138164.4812495629</v>
      </c>
      <c r="M1047" s="132">
        <v>16740.661931756204</v>
      </c>
      <c r="N1047" s="132">
        <v>461052.79737137165</v>
      </c>
      <c r="O1047" s="132">
        <v>3981</v>
      </c>
      <c r="P1047" s="132">
        <v>4221.6355411641025</v>
      </c>
      <c r="Q1047" s="133">
        <f t="shared" si="52"/>
        <v>10295490.075751897</v>
      </c>
      <c r="R1047" s="132">
        <v>10094357.075751897</v>
      </c>
      <c r="S1047" s="132">
        <v>201133</v>
      </c>
      <c r="T1047" s="133">
        <f>SUM(TableC[[#This Row],[State &amp; Local Funding]:[Federal 
Funding]])</f>
        <v>10295490.075751897</v>
      </c>
      <c r="U1047" s="121">
        <f>IFERROR(TableC[[#This Row],[State &amp; Local Funding]]/SUM(TableB[[#This Row],[K-12 Enrollment]:[Pre-K
Enrollment]]),"")</f>
        <v>15846.714404634062</v>
      </c>
      <c r="V1047" s="121">
        <f>IFERROR(TableC[[#This Row],[Federal 
Funding]]/SUM(TableB[[#This Row],[K-12 Enrollment]:[Pre-K
Enrollment]]),"")</f>
        <v>315.75039246467816</v>
      </c>
      <c r="W1047" s="65">
        <f>IFERROR(CentralCostperPupil*SUM(TableB[[#This Row],[K-12 Enrollment]:[Pre-K
Enrollment]]),"")</f>
        <v>4251337.7229176359</v>
      </c>
      <c r="X1047" s="65">
        <f t="shared" si="53"/>
        <v>14546827.798669532</v>
      </c>
      <c r="Y1047" s="131">
        <f>IFERROR(TableC[[#This Row],[Total School Allocation w/ Central District Costs]]/SUM(TableB[[#This Row],[K-12 Enrollment]:[Pre-K
Enrollment]]),"")</f>
        <v>22836.464362118575</v>
      </c>
    </row>
    <row r="1048" spans="1:25" s="3" customFormat="1" ht="15" x14ac:dyDescent="0.3">
      <c r="A1048" s="156" t="str">
        <f>IF(ISBLANK(TableB[[#This Row],[BEDS Code]]),"",TableB[[#This Row],[BEDS Code]])</f>
        <v>342400011267</v>
      </c>
      <c r="B1048" s="134" t="str">
        <f>IF(ISBLANK(TableB[[#This Row],[School Name]]),"",TableB[[#This Row],[School Name]])</f>
        <v>High School of Applied Communication</v>
      </c>
      <c r="C1048" s="156" t="str">
        <f>IF(ISBLANK(TableB[[#This Row],[Local School Code]]),"",TableB[[#This Row],[Local School Code]])</f>
        <v>Q267</v>
      </c>
      <c r="D1048" s="132">
        <v>2344924</v>
      </c>
      <c r="E1048" s="132">
        <v>1080384</v>
      </c>
      <c r="F1048" s="65">
        <f>IFERROR(SUM(TableC[[#This Row],[Classroom Teachers]:[All Other Salaries]])*'Part-A'!$C$92,0)</f>
        <v>2085515.9299671229</v>
      </c>
      <c r="G1048" s="16">
        <v>0</v>
      </c>
      <c r="H1048" s="16">
        <v>106433</v>
      </c>
      <c r="I1048" s="133">
        <f t="shared" si="51"/>
        <v>5617256.9299671231</v>
      </c>
      <c r="J1048" s="132">
        <v>3381303.1494506029</v>
      </c>
      <c r="K1048" s="132">
        <v>0</v>
      </c>
      <c r="L1048" s="132">
        <v>1278481.4587243437</v>
      </c>
      <c r="M1048" s="132">
        <v>0</v>
      </c>
      <c r="N1048" s="132">
        <v>699187.47139019961</v>
      </c>
      <c r="O1048" s="132">
        <v>2567</v>
      </c>
      <c r="P1048" s="132">
        <v>255717.85040197682</v>
      </c>
      <c r="Q1048" s="133">
        <f t="shared" si="52"/>
        <v>5617256.9299671231</v>
      </c>
      <c r="R1048" s="132">
        <v>5384129.9299671231</v>
      </c>
      <c r="S1048" s="132">
        <v>233127</v>
      </c>
      <c r="T1048" s="133">
        <f>SUM(TableC[[#This Row],[State &amp; Local Funding]:[Federal 
Funding]])</f>
        <v>5617256.9299671231</v>
      </c>
      <c r="U1048" s="121">
        <f>IFERROR(TableC[[#This Row],[State &amp; Local Funding]]/SUM(TableB[[#This Row],[K-12 Enrollment]:[Pre-K
Enrollment]]),"")</f>
        <v>13005.144758374694</v>
      </c>
      <c r="V1048" s="121">
        <f>IFERROR(TableC[[#This Row],[Federal 
Funding]]/SUM(TableB[[#This Row],[K-12 Enrollment]:[Pre-K
Enrollment]]),"")</f>
        <v>563.10869565217388</v>
      </c>
      <c r="W1048" s="65">
        <f>IFERROR(CentralCostperPupil*SUM(TableB[[#This Row],[K-12 Enrollment]:[Pre-K
Enrollment]]),"")</f>
        <v>2763035.8199182125</v>
      </c>
      <c r="X1048" s="65">
        <f t="shared" si="53"/>
        <v>8380292.7498853356</v>
      </c>
      <c r="Y1048" s="131">
        <f>IFERROR(TableC[[#This Row],[Total School Allocation w/ Central District Costs]]/SUM(TableB[[#This Row],[K-12 Enrollment]:[Pre-K
Enrollment]]),"")</f>
        <v>20242.253019046704</v>
      </c>
    </row>
    <row r="1049" spans="1:25" s="3" customFormat="1" ht="15" x14ac:dyDescent="0.3">
      <c r="A1049" s="156" t="str">
        <f>IF(ISBLANK(TableB[[#This Row],[BEDS Code]]),"",TableB[[#This Row],[BEDS Code]])</f>
        <v>342900010268</v>
      </c>
      <c r="B1049" s="134" t="str">
        <f>IF(ISBLANK(TableB[[#This Row],[School Name]]),"",TableB[[#This Row],[School Name]])</f>
        <v>P.S./I.S. 268</v>
      </c>
      <c r="C1049" s="156" t="str">
        <f>IF(ISBLANK(TableB[[#This Row],[Local School Code]]),"",TableB[[#This Row],[Local School Code]])</f>
        <v>Q268</v>
      </c>
      <c r="D1049" s="132">
        <v>3990719</v>
      </c>
      <c r="E1049" s="132">
        <v>1398352</v>
      </c>
      <c r="F1049" s="65">
        <f>IFERROR(SUM(TableC[[#This Row],[Classroom Teachers]:[All Other Salaries]])*'Part-A'!$C$92,0)</f>
        <v>3281162.8671710258</v>
      </c>
      <c r="G1049" s="16">
        <v>0</v>
      </c>
      <c r="H1049" s="16">
        <v>91128</v>
      </c>
      <c r="I1049" s="133">
        <f t="shared" si="51"/>
        <v>8761361.8671710268</v>
      </c>
      <c r="J1049" s="132">
        <v>5430820.2378338752</v>
      </c>
      <c r="K1049" s="132">
        <v>0</v>
      </c>
      <c r="L1049" s="132">
        <v>2714706.3244244941</v>
      </c>
      <c r="M1049" s="132">
        <v>0</v>
      </c>
      <c r="N1049" s="132">
        <v>495504.81851408817</v>
      </c>
      <c r="O1049" s="132">
        <v>3925</v>
      </c>
      <c r="P1049" s="132">
        <v>116405.48639856948</v>
      </c>
      <c r="Q1049" s="133">
        <f t="shared" si="52"/>
        <v>8761361.8671710268</v>
      </c>
      <c r="R1049" s="132">
        <v>8367007.8671710268</v>
      </c>
      <c r="S1049" s="132">
        <v>394354</v>
      </c>
      <c r="T1049" s="133">
        <f>SUM(TableC[[#This Row],[State &amp; Local Funding]:[Federal 
Funding]])</f>
        <v>8761361.8671710268</v>
      </c>
      <c r="U1049" s="121">
        <f>IFERROR(TableC[[#This Row],[State &amp; Local Funding]]/SUM(TableB[[#This Row],[K-12 Enrollment]:[Pre-K
Enrollment]]),"")</f>
        <v>13218.021907063234</v>
      </c>
      <c r="V1049" s="121">
        <f>IFERROR(TableC[[#This Row],[Federal 
Funding]]/SUM(TableB[[#This Row],[K-12 Enrollment]:[Pre-K
Enrollment]]),"")</f>
        <v>622.99210110584522</v>
      </c>
      <c r="W1049" s="65">
        <f>IFERROR(CentralCostperPupil*SUM(TableB[[#This Row],[K-12 Enrollment]:[Pre-K
Enrollment]]),"")</f>
        <v>4224641.724657557</v>
      </c>
      <c r="X1049" s="65">
        <f t="shared" si="53"/>
        <v>12986003.591828585</v>
      </c>
      <c r="Y1049" s="131">
        <f>IFERROR(TableC[[#This Row],[Total School Allocation w/ Central District Costs]]/SUM(TableB[[#This Row],[K-12 Enrollment]:[Pre-K
Enrollment]]),"")</f>
        <v>20515.013573188917</v>
      </c>
    </row>
    <row r="1050" spans="1:25" s="3" customFormat="1" ht="15" x14ac:dyDescent="0.3">
      <c r="A1050" s="156" t="str">
        <f>IF(ISBLANK(TableB[[#This Row],[BEDS Code]]),"",TableB[[#This Row],[BEDS Code]])</f>
        <v>342900010270</v>
      </c>
      <c r="B1050" s="134" t="str">
        <f>IF(ISBLANK(TableB[[#This Row],[School Name]]),"",TableB[[#This Row],[School Name]])</f>
        <v>The Gordon Parks School</v>
      </c>
      <c r="C1050" s="156" t="str">
        <f>IF(ISBLANK(TableB[[#This Row],[Local School Code]]),"",TableB[[#This Row],[Local School Code]])</f>
        <v>Q270</v>
      </c>
      <c r="D1050" s="132">
        <v>4439891</v>
      </c>
      <c r="E1050" s="132">
        <v>1614641</v>
      </c>
      <c r="F1050" s="65">
        <f>IFERROR(SUM(TableC[[#This Row],[Classroom Teachers]:[All Other Salaries]])*'Part-A'!$C$92,0)</f>
        <v>3686332.1296933601</v>
      </c>
      <c r="G1050" s="16">
        <v>0</v>
      </c>
      <c r="H1050" s="16">
        <v>51382</v>
      </c>
      <c r="I1050" s="133">
        <f t="shared" si="51"/>
        <v>9792246.1296933591</v>
      </c>
      <c r="J1050" s="132">
        <v>5626700.4377291109</v>
      </c>
      <c r="K1050" s="132">
        <v>225903.62254680379</v>
      </c>
      <c r="L1050" s="132">
        <v>3206852.6963735814</v>
      </c>
      <c r="M1050" s="132">
        <v>16135.973039057411</v>
      </c>
      <c r="N1050" s="132">
        <v>642744.01114223467</v>
      </c>
      <c r="O1050" s="132">
        <v>4579</v>
      </c>
      <c r="P1050" s="132">
        <v>69330.388862570384</v>
      </c>
      <c r="Q1050" s="133">
        <f t="shared" si="52"/>
        <v>9792246.1296933591</v>
      </c>
      <c r="R1050" s="132">
        <v>9627769.1296933591</v>
      </c>
      <c r="S1050" s="132">
        <v>164477</v>
      </c>
      <c r="T1050" s="133">
        <f>SUM(TableC[[#This Row],[State &amp; Local Funding]:[Federal 
Funding]])</f>
        <v>9792246.1296933591</v>
      </c>
      <c r="U1050" s="121">
        <f>IFERROR(TableC[[#This Row],[State &amp; Local Funding]]/SUM(TableB[[#This Row],[K-12 Enrollment]:[Pre-K
Enrollment]]),"")</f>
        <v>12735.144351446243</v>
      </c>
      <c r="V1050" s="121">
        <f>IFERROR(TableC[[#This Row],[Federal 
Funding]]/SUM(TableB[[#This Row],[K-12 Enrollment]:[Pre-K
Enrollment]]),"")</f>
        <v>217.56216931216932</v>
      </c>
      <c r="W1050" s="65">
        <f>IFERROR(CentralCostperPupil*SUM(TableB[[#This Row],[K-12 Enrollment]:[Pre-K
Enrollment]]),"")</f>
        <v>5045543.6711549964</v>
      </c>
      <c r="X1050" s="65">
        <f t="shared" si="53"/>
        <v>14837789.800848356</v>
      </c>
      <c r="Y1050" s="131">
        <f>IFERROR(TableC[[#This Row],[Total School Allocation w/ Central District Costs]]/SUM(TableB[[#This Row],[K-12 Enrollment]:[Pre-K
Enrollment]]),"")</f>
        <v>19626.706085778249</v>
      </c>
    </row>
    <row r="1051" spans="1:25" s="3" customFormat="1" ht="15" x14ac:dyDescent="0.3">
      <c r="A1051" s="156" t="str">
        <f>IF(ISBLANK(TableB[[#This Row],[BEDS Code]]),"",TableB[[#This Row],[BEDS Code]])</f>
        <v>342900011272</v>
      </c>
      <c r="B1051" s="134" t="str">
        <f>IF(ISBLANK(TableB[[#This Row],[School Name]]),"",TableB[[#This Row],[School Name]])</f>
        <v>George Washington Carver High School for the Sciences</v>
      </c>
      <c r="C1051" s="156" t="str">
        <f>IF(ISBLANK(TableB[[#This Row],[Local School Code]]),"",TableB[[#This Row],[Local School Code]])</f>
        <v>Q272</v>
      </c>
      <c r="D1051" s="132">
        <v>2644369</v>
      </c>
      <c r="E1051" s="132">
        <v>1463170</v>
      </c>
      <c r="F1051" s="65">
        <f>IFERROR(SUM(TableC[[#This Row],[Classroom Teachers]:[All Other Salaries]])*'Part-A'!$C$92,0)</f>
        <v>2500895.690974717</v>
      </c>
      <c r="G1051" s="16">
        <v>0</v>
      </c>
      <c r="H1051" s="16">
        <v>60031</v>
      </c>
      <c r="I1051" s="133">
        <f t="shared" si="51"/>
        <v>6668465.690974717</v>
      </c>
      <c r="J1051" s="132">
        <v>4833155.3607581258</v>
      </c>
      <c r="K1051" s="132">
        <v>0</v>
      </c>
      <c r="L1051" s="132">
        <v>791468.17694282567</v>
      </c>
      <c r="M1051" s="132">
        <v>0</v>
      </c>
      <c r="N1051" s="132">
        <v>950332.955859254</v>
      </c>
      <c r="O1051" s="132">
        <v>2847</v>
      </c>
      <c r="P1051" s="132">
        <v>90662.197414512004</v>
      </c>
      <c r="Q1051" s="133">
        <f t="shared" si="52"/>
        <v>6668465.690974717</v>
      </c>
      <c r="R1051" s="132">
        <v>6309354.690974717</v>
      </c>
      <c r="S1051" s="132">
        <v>359111</v>
      </c>
      <c r="T1051" s="133">
        <f>SUM(TableC[[#This Row],[State &amp; Local Funding]:[Federal 
Funding]])</f>
        <v>6668465.690974717</v>
      </c>
      <c r="U1051" s="121">
        <f>IFERROR(TableC[[#This Row],[State &amp; Local Funding]]/SUM(TableB[[#This Row],[K-12 Enrollment]:[Pre-K
Enrollment]]),"")</f>
        <v>14638.873992980782</v>
      </c>
      <c r="V1051" s="121">
        <f>IFERROR(TableC[[#This Row],[Federal 
Funding]]/SUM(TableB[[#This Row],[K-12 Enrollment]:[Pre-K
Enrollment]]),"")</f>
        <v>833.20417633410671</v>
      </c>
      <c r="W1051" s="65">
        <f>IFERROR(CentralCostperPupil*SUM(TableB[[#This Row],[K-12 Enrollment]:[Pre-K
Enrollment]]),"")</f>
        <v>2876493.8125235499</v>
      </c>
      <c r="X1051" s="65">
        <f t="shared" si="53"/>
        <v>9544959.5034982674</v>
      </c>
      <c r="Y1051" s="131">
        <f>IFERROR(TableC[[#This Row],[Total School Allocation w/ Central District Costs]]/SUM(TableB[[#This Row],[K-12 Enrollment]:[Pre-K
Enrollment]]),"")</f>
        <v>22146.077734334725</v>
      </c>
    </row>
    <row r="1052" spans="1:25" s="3" customFormat="1" ht="15" x14ac:dyDescent="0.3">
      <c r="A1052" s="156" t="str">
        <f>IF(ISBLANK(TableB[[#This Row],[BEDS Code]]),"",TableB[[#This Row],[BEDS Code]])</f>
        <v>342700010273</v>
      </c>
      <c r="B1052" s="134" t="str">
        <f>IF(ISBLANK(TableB[[#This Row],[School Name]]),"",TableB[[#This Row],[School Name]])</f>
        <v>P.S. 273</v>
      </c>
      <c r="C1052" s="156" t="str">
        <f>IF(ISBLANK(TableB[[#This Row],[Local School Code]]),"",TableB[[#This Row],[Local School Code]])</f>
        <v>Q273</v>
      </c>
      <c r="D1052" s="132">
        <v>2207326</v>
      </c>
      <c r="E1052" s="132">
        <v>1172716</v>
      </c>
      <c r="F1052" s="65">
        <f>IFERROR(SUM(TableC[[#This Row],[Classroom Teachers]:[All Other Salaries]])*'Part-A'!$C$92,0)</f>
        <v>2057955.4991720258</v>
      </c>
      <c r="G1052" s="16">
        <v>0</v>
      </c>
      <c r="H1052" s="16">
        <v>31301</v>
      </c>
      <c r="I1052" s="133">
        <f t="shared" si="51"/>
        <v>5469298.4991720263</v>
      </c>
      <c r="J1052" s="132">
        <v>2837820.7311186832</v>
      </c>
      <c r="K1052" s="132">
        <v>398487.99706830847</v>
      </c>
      <c r="L1052" s="132">
        <v>1683262.0090942644</v>
      </c>
      <c r="M1052" s="132">
        <v>76632.307128520857</v>
      </c>
      <c r="N1052" s="132">
        <v>456068.56455638446</v>
      </c>
      <c r="O1052" s="132">
        <v>1894</v>
      </c>
      <c r="P1052" s="132">
        <v>15132.89020586492</v>
      </c>
      <c r="Q1052" s="133">
        <f t="shared" si="52"/>
        <v>5469298.4991720254</v>
      </c>
      <c r="R1052" s="132">
        <v>5232101.4991720254</v>
      </c>
      <c r="S1052" s="132">
        <v>237197</v>
      </c>
      <c r="T1052" s="133">
        <f>SUM(TableC[[#This Row],[State &amp; Local Funding]:[Federal 
Funding]])</f>
        <v>5469298.4991720254</v>
      </c>
      <c r="U1052" s="121">
        <f>IFERROR(TableC[[#This Row],[State &amp; Local Funding]]/SUM(TableB[[#This Row],[K-12 Enrollment]:[Pre-K
Enrollment]]),"")</f>
        <v>17154.431144826314</v>
      </c>
      <c r="V1052" s="121">
        <f>IFERROR(TableC[[#This Row],[Federal 
Funding]]/SUM(TableB[[#This Row],[K-12 Enrollment]:[Pre-K
Enrollment]]),"")</f>
        <v>777.69508196721313</v>
      </c>
      <c r="W1052" s="65">
        <f>IFERROR(CentralCostperPupil*SUM(TableB[[#This Row],[K-12 Enrollment]:[Pre-K
Enrollment]]),"")</f>
        <v>2035569.8673310503</v>
      </c>
      <c r="X1052" s="65">
        <f t="shared" si="53"/>
        <v>7504868.3665030757</v>
      </c>
      <c r="Y1052" s="131">
        <f>IFERROR(TableC[[#This Row],[Total School Allocation w/ Central District Costs]]/SUM(TableB[[#This Row],[K-12 Enrollment]:[Pre-K
Enrollment]]),"")</f>
        <v>24606.125791813363</v>
      </c>
    </row>
    <row r="1053" spans="1:25" s="3" customFormat="1" ht="15" x14ac:dyDescent="0.3">
      <c r="A1053" s="156" t="str">
        <f>IF(ISBLANK(TableB[[#This Row],[BEDS Code]]),"",TableB[[#This Row],[BEDS Code]])</f>
        <v>307500014277</v>
      </c>
      <c r="B1053" s="134" t="str">
        <f>IF(ISBLANK(TableB[[#This Row],[School Name]]),"",TableB[[#This Row],[School Name]])</f>
        <v>The Riverview School</v>
      </c>
      <c r="C1053" s="156" t="str">
        <f>IF(ISBLANK(TableB[[#This Row],[Local School Code]]),"",TableB[[#This Row],[Local School Code]])</f>
        <v>Q277</v>
      </c>
      <c r="D1053" s="132">
        <v>8538737</v>
      </c>
      <c r="E1053" s="132">
        <v>12509862</v>
      </c>
      <c r="F1053" s="65">
        <f>IFERROR(SUM(TableC[[#This Row],[Classroom Teachers]:[All Other Salaries]])*'Part-A'!$C$92,0)</f>
        <v>12815544.913914325</v>
      </c>
      <c r="G1053" s="16">
        <v>0</v>
      </c>
      <c r="H1053" s="16">
        <v>222514</v>
      </c>
      <c r="I1053" s="133">
        <f t="shared" si="51"/>
        <v>34086657.913914323</v>
      </c>
      <c r="J1053" s="132">
        <v>0</v>
      </c>
      <c r="K1053" s="132">
        <v>0</v>
      </c>
      <c r="L1053" s="132">
        <v>32768527.832371213</v>
      </c>
      <c r="M1053" s="132">
        <v>0</v>
      </c>
      <c r="N1053" s="132">
        <v>1318130.0815431119</v>
      </c>
      <c r="O1053" s="132">
        <v>0</v>
      </c>
      <c r="P1053" s="132">
        <v>0</v>
      </c>
      <c r="Q1053" s="133">
        <f t="shared" si="52"/>
        <v>34086657.913914323</v>
      </c>
      <c r="R1053" s="132">
        <v>33871755.913914323</v>
      </c>
      <c r="S1053" s="132">
        <v>214902</v>
      </c>
      <c r="T1053" s="133">
        <f>SUM(TableC[[#This Row],[State &amp; Local Funding]:[Federal 
Funding]])</f>
        <v>34086657.913914323</v>
      </c>
      <c r="U1053" s="121">
        <f>IFERROR(TableC[[#This Row],[State &amp; Local Funding]]/SUM(TableB[[#This Row],[K-12 Enrollment]:[Pre-K
Enrollment]]),"")</f>
        <v>58601.653830301599</v>
      </c>
      <c r="V1053" s="121">
        <f>IFERROR(TableC[[#This Row],[Federal 
Funding]]/SUM(TableB[[#This Row],[K-12 Enrollment]:[Pre-K
Enrollment]]),"")</f>
        <v>371.80276816608995</v>
      </c>
      <c r="W1053" s="65">
        <f>IFERROR(CentralCostperPupil*SUM(TableB[[#This Row],[K-12 Enrollment]:[Pre-K
Enrollment]]),"")</f>
        <v>3857571.7485814658</v>
      </c>
      <c r="X1053" s="65">
        <f t="shared" si="53"/>
        <v>37944229.662495792</v>
      </c>
      <c r="Y1053" s="131">
        <f>IFERROR(TableC[[#This Row],[Total School Allocation w/ Central District Costs]]/SUM(TableB[[#This Row],[K-12 Enrollment]:[Pre-K
Enrollment]]),"")</f>
        <v>65647.456163487528</v>
      </c>
    </row>
    <row r="1054" spans="1:25" s="3" customFormat="1" ht="15" x14ac:dyDescent="0.3">
      <c r="A1054" s="156" t="str">
        <f>IF(ISBLANK(TableB[[#This Row],[BEDS Code]]),"",TableB[[#This Row],[BEDS Code]])</f>
        <v>343000010280</v>
      </c>
      <c r="B1054" s="134" t="str">
        <f>IF(ISBLANK(TableB[[#This Row],[School Name]]),"",TableB[[#This Row],[School Name]])</f>
        <v>P.S. 280</v>
      </c>
      <c r="C1054" s="156" t="str">
        <f>IF(ISBLANK(TableB[[#This Row],[Local School Code]]),"",TableB[[#This Row],[Local School Code]])</f>
        <v>Q280</v>
      </c>
      <c r="D1054" s="132">
        <v>3485266</v>
      </c>
      <c r="E1054" s="132">
        <v>1888418</v>
      </c>
      <c r="F1054" s="65">
        <f>IFERROR(SUM(TableC[[#This Row],[Classroom Teachers]:[All Other Salaries]])*'Part-A'!$C$92,0)</f>
        <v>3271794.4151619207</v>
      </c>
      <c r="G1054" s="16">
        <v>0</v>
      </c>
      <c r="H1054" s="16">
        <v>625779</v>
      </c>
      <c r="I1054" s="133">
        <f t="shared" si="51"/>
        <v>9271257.4151619207</v>
      </c>
      <c r="J1054" s="132">
        <v>6245079.9686274324</v>
      </c>
      <c r="K1054" s="132">
        <v>0</v>
      </c>
      <c r="L1054" s="132">
        <v>2239881.7281840807</v>
      </c>
      <c r="M1054" s="132">
        <v>0</v>
      </c>
      <c r="N1054" s="132">
        <v>665705.58981734666</v>
      </c>
      <c r="O1054" s="132">
        <v>4286</v>
      </c>
      <c r="P1054" s="132">
        <v>116304.12853306135</v>
      </c>
      <c r="Q1054" s="133">
        <f t="shared" si="52"/>
        <v>9271257.4151619207</v>
      </c>
      <c r="R1054" s="132">
        <v>8797484.4151619207</v>
      </c>
      <c r="S1054" s="132">
        <v>473773</v>
      </c>
      <c r="T1054" s="133">
        <f>SUM(TableC[[#This Row],[State &amp; Local Funding]:[Federal 
Funding]])</f>
        <v>9271257.4151619207</v>
      </c>
      <c r="U1054" s="121">
        <f>IFERROR(TableC[[#This Row],[State &amp; Local Funding]]/SUM(TableB[[#This Row],[K-12 Enrollment]:[Pre-K
Enrollment]]),"")</f>
        <v>13493.074256383314</v>
      </c>
      <c r="V1054" s="121">
        <f>IFERROR(TableC[[#This Row],[Federal 
Funding]]/SUM(TableB[[#This Row],[K-12 Enrollment]:[Pre-K
Enrollment]]),"")</f>
        <v>726.64570552147234</v>
      </c>
      <c r="W1054" s="65">
        <f>IFERROR(CentralCostperPupil*SUM(TableB[[#This Row],[K-12 Enrollment]:[Pre-K
Enrollment]]),"")</f>
        <v>4351447.7163929334</v>
      </c>
      <c r="X1054" s="65">
        <f t="shared" si="53"/>
        <v>13622705.131554853</v>
      </c>
      <c r="Y1054" s="131">
        <f>IFERROR(TableC[[#This Row],[Total School Allocation w/ Central District Costs]]/SUM(TableB[[#This Row],[K-12 Enrollment]:[Pre-K
Enrollment]]),"")</f>
        <v>20893.719526924622</v>
      </c>
    </row>
    <row r="1055" spans="1:25" s="3" customFormat="1" ht="15" x14ac:dyDescent="0.3">
      <c r="A1055" s="156" t="str">
        <f>IF(ISBLANK(TableB[[#This Row],[BEDS Code]]),"",TableB[[#This Row],[BEDS Code]])</f>
        <v>342500011281</v>
      </c>
      <c r="B1055" s="134" t="str">
        <f>IF(ISBLANK(TableB[[#This Row],[School Name]]),"",TableB[[#This Row],[School Name]])</f>
        <v>East-West School of International Studies</v>
      </c>
      <c r="C1055" s="156" t="str">
        <f>IF(ISBLANK(TableB[[#This Row],[Local School Code]]),"",TableB[[#This Row],[Local School Code]])</f>
        <v>Q281</v>
      </c>
      <c r="D1055" s="132">
        <v>4758106</v>
      </c>
      <c r="E1055" s="132">
        <v>1801187</v>
      </c>
      <c r="F1055" s="65">
        <f>IFERROR(SUM(TableC[[#This Row],[Classroom Teachers]:[All Other Salaries]])*'Part-A'!$C$92,0)</f>
        <v>3993658.3924195543</v>
      </c>
      <c r="G1055" s="16">
        <v>0</v>
      </c>
      <c r="H1055" s="16">
        <v>334188</v>
      </c>
      <c r="I1055" s="133">
        <f t="shared" si="51"/>
        <v>10887139.392419554</v>
      </c>
      <c r="J1055" s="132">
        <v>6458150.5593244052</v>
      </c>
      <c r="K1055" s="132">
        <v>0</v>
      </c>
      <c r="L1055" s="132">
        <v>3666171.1951060388</v>
      </c>
      <c r="M1055" s="132">
        <v>0</v>
      </c>
      <c r="N1055" s="132">
        <v>705008.30880938098</v>
      </c>
      <c r="O1055" s="132">
        <v>4006</v>
      </c>
      <c r="P1055" s="132">
        <v>53803.329179729393</v>
      </c>
      <c r="Q1055" s="133">
        <f t="shared" si="52"/>
        <v>10887139.392419554</v>
      </c>
      <c r="R1055" s="132">
        <v>10494684.392419554</v>
      </c>
      <c r="S1055" s="132">
        <v>392455</v>
      </c>
      <c r="T1055" s="133">
        <f>SUM(TableC[[#This Row],[State &amp; Local Funding]:[Federal 
Funding]])</f>
        <v>10887139.392419554</v>
      </c>
      <c r="U1055" s="121">
        <f>IFERROR(TableC[[#This Row],[State &amp; Local Funding]]/SUM(TableB[[#This Row],[K-12 Enrollment]:[Pre-K
Enrollment]]),"")</f>
        <v>16220.532291220332</v>
      </c>
      <c r="V1055" s="121">
        <f>IFERROR(TableC[[#This Row],[Federal 
Funding]]/SUM(TableB[[#This Row],[K-12 Enrollment]:[Pre-K
Enrollment]]),"")</f>
        <v>606.57650695517771</v>
      </c>
      <c r="W1055" s="65">
        <f>IFERROR(CentralCostperPupil*SUM(TableB[[#This Row],[K-12 Enrollment]:[Pre-K
Enrollment]]),"")</f>
        <v>4318077.7185678342</v>
      </c>
      <c r="X1055" s="65">
        <f t="shared" si="53"/>
        <v>15205217.110987388</v>
      </c>
      <c r="Y1055" s="131">
        <f>IFERROR(TableC[[#This Row],[Total School Allocation w/ Central District Costs]]/SUM(TableB[[#This Row],[K-12 Enrollment]:[Pre-K
Enrollment]]),"")</f>
        <v>23501.108363195344</v>
      </c>
    </row>
    <row r="1056" spans="1:25" s="3" customFormat="1" ht="15" x14ac:dyDescent="0.3">
      <c r="A1056" s="156" t="str">
        <f>IF(ISBLANK(TableB[[#This Row],[BEDS Code]]),"",TableB[[#This Row],[BEDS Code]])</f>
        <v>342700010282</v>
      </c>
      <c r="B1056" s="134" t="str">
        <f>IF(ISBLANK(TableB[[#This Row],[School Name]]),"",TableB[[#This Row],[School Name]])</f>
        <v>Knowledge and Power Preparatory Academy VI</v>
      </c>
      <c r="C1056" s="156" t="str">
        <f>IF(ISBLANK(TableB[[#This Row],[Local School Code]]),"",TableB[[#This Row],[Local School Code]])</f>
        <v>Q282</v>
      </c>
      <c r="D1056" s="132">
        <v>1486744</v>
      </c>
      <c r="E1056" s="132">
        <v>751789</v>
      </c>
      <c r="F1056" s="65">
        <f>IFERROR(SUM(TableC[[#This Row],[Classroom Teachers]:[All Other Salaries]])*'Part-A'!$C$92,0)</f>
        <v>1362942.0277700846</v>
      </c>
      <c r="G1056" s="16">
        <v>0</v>
      </c>
      <c r="H1056" s="16">
        <v>23407</v>
      </c>
      <c r="I1056" s="133">
        <f t="shared" si="51"/>
        <v>3624882.0277700843</v>
      </c>
      <c r="J1056" s="132">
        <v>2613849.4399847747</v>
      </c>
      <c r="K1056" s="132">
        <v>0</v>
      </c>
      <c r="L1056" s="132">
        <v>340568.86352735589</v>
      </c>
      <c r="M1056" s="132">
        <v>0</v>
      </c>
      <c r="N1056" s="132">
        <v>667781.01277775131</v>
      </c>
      <c r="O1056" s="132">
        <v>1645</v>
      </c>
      <c r="P1056" s="132">
        <v>1037.7114802023043</v>
      </c>
      <c r="Q1056" s="133">
        <f t="shared" si="52"/>
        <v>3624882.0277700839</v>
      </c>
      <c r="R1056" s="132">
        <v>3473324.0277700839</v>
      </c>
      <c r="S1056" s="132">
        <v>151558</v>
      </c>
      <c r="T1056" s="133">
        <f>SUM(TableC[[#This Row],[State &amp; Local Funding]:[Federal 
Funding]])</f>
        <v>3624882.0277700839</v>
      </c>
      <c r="U1056" s="121">
        <f>IFERROR(TableC[[#This Row],[State &amp; Local Funding]]/SUM(TableB[[#This Row],[K-12 Enrollment]:[Pre-K
Enrollment]]),"")</f>
        <v>12960.164282724194</v>
      </c>
      <c r="V1056" s="121">
        <f>IFERROR(TableC[[#This Row],[Federal 
Funding]]/SUM(TableB[[#This Row],[K-12 Enrollment]:[Pre-K
Enrollment]]),"")</f>
        <v>565.51492537313436</v>
      </c>
      <c r="W1056" s="65">
        <f>IFERROR(CentralCostperPupil*SUM(TableB[[#This Row],[K-12 Enrollment]:[Pre-K
Enrollment]]),"")</f>
        <v>1788631.8834253163</v>
      </c>
      <c r="X1056" s="65">
        <f t="shared" si="53"/>
        <v>5413513.9111954002</v>
      </c>
      <c r="Y1056" s="131">
        <f>IFERROR(TableC[[#This Row],[Total School Allocation w/ Central District Costs]]/SUM(TableB[[#This Row],[K-12 Enrollment]:[Pre-K
Enrollment]]),"")</f>
        <v>20199.678773117164</v>
      </c>
    </row>
    <row r="1057" spans="1:25" s="3" customFormat="1" ht="15" x14ac:dyDescent="0.3">
      <c r="A1057" s="156" t="str">
        <f>IF(ISBLANK(TableB[[#This Row],[BEDS Code]]),"",TableB[[#This Row],[BEDS Code]])</f>
        <v>342900011283</v>
      </c>
      <c r="B1057" s="134" t="str">
        <f>IF(ISBLANK(TableB[[#This Row],[School Name]]),"",TableB[[#This Row],[School Name]])</f>
        <v>Preparatory Academy for Writers: A College Board School</v>
      </c>
      <c r="C1057" s="156" t="str">
        <f>IF(ISBLANK(TableB[[#This Row],[Local School Code]]),"",TableB[[#This Row],[Local School Code]])</f>
        <v>Q283</v>
      </c>
      <c r="D1057" s="132">
        <v>2911338</v>
      </c>
      <c r="E1057" s="132">
        <v>1441705</v>
      </c>
      <c r="F1057" s="65">
        <f>IFERROR(SUM(TableC[[#This Row],[Classroom Teachers]:[All Other Salaries]])*'Part-A'!$C$92,0)</f>
        <v>2650372.0308748512</v>
      </c>
      <c r="G1057" s="16">
        <v>0</v>
      </c>
      <c r="H1057" s="16">
        <v>112296</v>
      </c>
      <c r="I1057" s="133">
        <f t="shared" si="51"/>
        <v>7115711.0308748512</v>
      </c>
      <c r="J1057" s="132">
        <v>4645789.6983204819</v>
      </c>
      <c r="K1057" s="132">
        <v>0</v>
      </c>
      <c r="L1057" s="132">
        <v>1361121.9050686406</v>
      </c>
      <c r="M1057" s="132">
        <v>0</v>
      </c>
      <c r="N1057" s="132">
        <v>914434.57406428654</v>
      </c>
      <c r="O1057" s="132">
        <v>3582</v>
      </c>
      <c r="P1057" s="132">
        <v>190782.8534214416</v>
      </c>
      <c r="Q1057" s="133">
        <f t="shared" si="52"/>
        <v>7115711.0308748502</v>
      </c>
      <c r="R1057" s="132">
        <v>6853099.0308748502</v>
      </c>
      <c r="S1057" s="132">
        <v>262612</v>
      </c>
      <c r="T1057" s="133">
        <f>SUM(TableC[[#This Row],[State &amp; Local Funding]:[Federal 
Funding]])</f>
        <v>7115711.0308748502</v>
      </c>
      <c r="U1057" s="121">
        <f>IFERROR(TableC[[#This Row],[State &amp; Local Funding]]/SUM(TableB[[#This Row],[K-12 Enrollment]:[Pre-K
Enrollment]]),"")</f>
        <v>12597.608512637593</v>
      </c>
      <c r="V1057" s="121">
        <f>IFERROR(TableC[[#This Row],[Federal 
Funding]]/SUM(TableB[[#This Row],[K-12 Enrollment]:[Pre-K
Enrollment]]),"")</f>
        <v>482.74264705882354</v>
      </c>
      <c r="W1057" s="65">
        <f>IFERROR(CentralCostperPupil*SUM(TableB[[#This Row],[K-12 Enrollment]:[Pre-K
Enrollment]]),"")</f>
        <v>3630655.7633707915</v>
      </c>
      <c r="X1057" s="65">
        <f t="shared" si="53"/>
        <v>10746366.794245642</v>
      </c>
      <c r="Y1057" s="131">
        <f>IFERROR(TableC[[#This Row],[Total School Allocation w/ Central District Costs]]/SUM(TableB[[#This Row],[K-12 Enrollment]:[Pre-K
Enrollment]]),"")</f>
        <v>19754.350724716252</v>
      </c>
    </row>
    <row r="1058" spans="1:25" s="3" customFormat="1" ht="15" x14ac:dyDescent="0.3">
      <c r="A1058" s="156" t="str">
        <f>IF(ISBLANK(TableB[[#This Row],[BEDS Code]]),"",TableB[[#This Row],[BEDS Code]])</f>
        <v>342800011284</v>
      </c>
      <c r="B1058" s="134" t="str">
        <f>IF(ISBLANK(TableB[[#This Row],[School Name]]),"",TableB[[#This Row],[School Name]])</f>
        <v>York Early College Academy</v>
      </c>
      <c r="C1058" s="156" t="str">
        <f>IF(ISBLANK(TableB[[#This Row],[Local School Code]]),"",TableB[[#This Row],[Local School Code]])</f>
        <v>Q284</v>
      </c>
      <c r="D1058" s="132">
        <v>2812120</v>
      </c>
      <c r="E1058" s="132">
        <v>1529138</v>
      </c>
      <c r="F1058" s="65">
        <f>IFERROR(SUM(TableC[[#This Row],[Classroom Teachers]:[All Other Salaries]])*'Part-A'!$C$92,0)</f>
        <v>2643196.6746047982</v>
      </c>
      <c r="G1058" s="16">
        <v>0</v>
      </c>
      <c r="H1058" s="16">
        <v>293005</v>
      </c>
      <c r="I1058" s="133">
        <f t="shared" si="51"/>
        <v>7277459.6746047977</v>
      </c>
      <c r="J1058" s="132">
        <v>5105623.3445219584</v>
      </c>
      <c r="K1058" s="132">
        <v>0</v>
      </c>
      <c r="L1058" s="132">
        <v>983065.11099834845</v>
      </c>
      <c r="M1058" s="132">
        <v>0</v>
      </c>
      <c r="N1058" s="132">
        <v>848831.90225540416</v>
      </c>
      <c r="O1058" s="132">
        <v>4012</v>
      </c>
      <c r="P1058" s="132">
        <v>335927.31682908669</v>
      </c>
      <c r="Q1058" s="133">
        <f t="shared" si="52"/>
        <v>7277459.6746047968</v>
      </c>
      <c r="R1058" s="132">
        <v>6991221.6746047968</v>
      </c>
      <c r="S1058" s="132">
        <v>286238</v>
      </c>
      <c r="T1058" s="133">
        <f>SUM(TableC[[#This Row],[State &amp; Local Funding]:[Federal 
Funding]])</f>
        <v>7277459.6746047968</v>
      </c>
      <c r="U1058" s="121">
        <f>IFERROR(TableC[[#This Row],[State &amp; Local Funding]]/SUM(TableB[[#This Row],[K-12 Enrollment]:[Pre-K
Enrollment]]),"")</f>
        <v>10357.365443858958</v>
      </c>
      <c r="V1058" s="121">
        <f>IFERROR(TableC[[#This Row],[Federal 
Funding]]/SUM(TableB[[#This Row],[K-12 Enrollment]:[Pre-K
Enrollment]]),"")</f>
        <v>424.0562962962963</v>
      </c>
      <c r="W1058" s="65">
        <f>IFERROR(CentralCostperPupil*SUM(TableB[[#This Row],[K-12 Enrollment]:[Pre-K
Enrollment]]),"")</f>
        <v>4504949.7063883897</v>
      </c>
      <c r="X1058" s="65">
        <f t="shared" si="53"/>
        <v>11782409.380993187</v>
      </c>
      <c r="Y1058" s="131">
        <f>IFERROR(TableC[[#This Row],[Total School Allocation w/ Central District Costs]]/SUM(TableB[[#This Row],[K-12 Enrollment]:[Pre-K
Enrollment]]),"")</f>
        <v>17455.421305175092</v>
      </c>
    </row>
    <row r="1059" spans="1:25" s="3" customFormat="1" ht="15" x14ac:dyDescent="0.3">
      <c r="A1059" s="156" t="str">
        <f>IF(ISBLANK(TableB[[#This Row],[BEDS Code]]),"",TableB[[#This Row],[BEDS Code]])</f>
        <v>342500011285</v>
      </c>
      <c r="B1059" s="134" t="str">
        <f>IF(ISBLANK(TableB[[#This Row],[School Name]]),"",TableB[[#This Row],[School Name]])</f>
        <v>World Journalism Preparatory: A College Board School</v>
      </c>
      <c r="C1059" s="156" t="str">
        <f>IF(ISBLANK(TableB[[#This Row],[Local School Code]]),"",TableB[[#This Row],[Local School Code]])</f>
        <v>Q285</v>
      </c>
      <c r="D1059" s="132">
        <v>3295696</v>
      </c>
      <c r="E1059" s="132">
        <v>1369229</v>
      </c>
      <c r="F1059" s="65">
        <f>IFERROR(SUM(TableC[[#This Row],[Classroom Teachers]:[All Other Salaries]])*'Part-A'!$C$92,0)</f>
        <v>2840262.9485003627</v>
      </c>
      <c r="G1059" s="16">
        <v>0</v>
      </c>
      <c r="H1059" s="16">
        <v>123011</v>
      </c>
      <c r="I1059" s="133">
        <f t="shared" si="51"/>
        <v>7628198.9485003632</v>
      </c>
      <c r="J1059" s="132">
        <v>4955765.8995904718</v>
      </c>
      <c r="K1059" s="132">
        <v>0</v>
      </c>
      <c r="L1059" s="132">
        <v>1682983.00256221</v>
      </c>
      <c r="M1059" s="132">
        <v>0</v>
      </c>
      <c r="N1059" s="132">
        <v>684760.86853287555</v>
      </c>
      <c r="O1059" s="132">
        <v>3526</v>
      </c>
      <c r="P1059" s="132">
        <v>301163.17781480547</v>
      </c>
      <c r="Q1059" s="133">
        <f t="shared" si="52"/>
        <v>7628198.9485003632</v>
      </c>
      <c r="R1059" s="132">
        <v>7540702.9485003632</v>
      </c>
      <c r="S1059" s="132">
        <v>87496</v>
      </c>
      <c r="T1059" s="133">
        <f>SUM(TableC[[#This Row],[State &amp; Local Funding]:[Federal 
Funding]])</f>
        <v>7628198.9485003632</v>
      </c>
      <c r="U1059" s="121">
        <f>IFERROR(TableC[[#This Row],[State &amp; Local Funding]]/SUM(TableB[[#This Row],[K-12 Enrollment]:[Pre-K
Enrollment]]),"")</f>
        <v>13346.376900000643</v>
      </c>
      <c r="V1059" s="121">
        <f>IFERROR(TableC[[#This Row],[Federal 
Funding]]/SUM(TableB[[#This Row],[K-12 Enrollment]:[Pre-K
Enrollment]]),"")</f>
        <v>154.86017699115044</v>
      </c>
      <c r="W1059" s="65">
        <f>IFERROR(CentralCostperPupil*SUM(TableB[[#This Row],[K-12 Enrollment]:[Pre-K
Enrollment]]),"")</f>
        <v>3770809.7542362078</v>
      </c>
      <c r="X1059" s="65">
        <f t="shared" si="53"/>
        <v>11399008.702736571</v>
      </c>
      <c r="Y1059" s="131">
        <f>IFERROR(TableC[[#This Row],[Total School Allocation w/ Central District Costs]]/SUM(TableB[[#This Row],[K-12 Enrollment]:[Pre-K
Enrollment]]),"")</f>
        <v>20175.23664201163</v>
      </c>
    </row>
    <row r="1060" spans="1:25" s="3" customFormat="1" ht="15" x14ac:dyDescent="0.3">
      <c r="A1060" s="156" t="str">
        <f>IF(ISBLANK(TableB[[#This Row],[BEDS Code]]),"",TableB[[#This Row],[BEDS Code]])</f>
        <v>343000011286</v>
      </c>
      <c r="B1060" s="134" t="str">
        <f>IF(ISBLANK(TableB[[#This Row],[School Name]]),"",TableB[[#This Row],[School Name]])</f>
        <v>Young Women's Leadership School, Astoria</v>
      </c>
      <c r="C1060" s="156" t="str">
        <f>IF(ISBLANK(TableB[[#This Row],[Local School Code]]),"",TableB[[#This Row],[Local School Code]])</f>
        <v>Q286</v>
      </c>
      <c r="D1060" s="132">
        <v>2949203</v>
      </c>
      <c r="E1060" s="132">
        <v>907624</v>
      </c>
      <c r="F1060" s="65">
        <f>IFERROR(SUM(TableC[[#This Row],[Classroom Teachers]:[All Other Salaries]])*'Part-A'!$C$92,0)</f>
        <v>2348248.4341925774</v>
      </c>
      <c r="G1060" s="16">
        <v>0</v>
      </c>
      <c r="H1060" s="16">
        <v>243105</v>
      </c>
      <c r="I1060" s="133">
        <f t="shared" si="51"/>
        <v>6448180.4341925774</v>
      </c>
      <c r="J1060" s="132">
        <v>4837341.4472396597</v>
      </c>
      <c r="K1060" s="132">
        <v>0</v>
      </c>
      <c r="L1060" s="132">
        <v>902236.23539313325</v>
      </c>
      <c r="M1060" s="132">
        <v>0</v>
      </c>
      <c r="N1060" s="132">
        <v>451694.08778945415</v>
      </c>
      <c r="O1060" s="132">
        <v>3514</v>
      </c>
      <c r="P1060" s="132">
        <v>253394.66377033008</v>
      </c>
      <c r="Q1060" s="133">
        <f t="shared" si="52"/>
        <v>6448180.4341925774</v>
      </c>
      <c r="R1060" s="132">
        <v>6133686.4341925774</v>
      </c>
      <c r="S1060" s="132">
        <v>314494</v>
      </c>
      <c r="T1060" s="133">
        <f>SUM(TableC[[#This Row],[State &amp; Local Funding]:[Federal 
Funding]])</f>
        <v>6448180.4341925774</v>
      </c>
      <c r="U1060" s="121">
        <f>IFERROR(TableC[[#This Row],[State &amp; Local Funding]]/SUM(TableB[[#This Row],[K-12 Enrollment]:[Pre-K
Enrollment]]),"")</f>
        <v>10875.330557079038</v>
      </c>
      <c r="V1060" s="121">
        <f>IFERROR(TableC[[#This Row],[Federal 
Funding]]/SUM(TableB[[#This Row],[K-12 Enrollment]:[Pre-K
Enrollment]]),"")</f>
        <v>557.61347517730496</v>
      </c>
      <c r="W1060" s="65">
        <f>IFERROR(CentralCostperPupil*SUM(TableB[[#This Row],[K-12 Enrollment]:[Pre-K
Enrollment]]),"")</f>
        <v>3764135.7546711881</v>
      </c>
      <c r="X1060" s="65">
        <f t="shared" si="53"/>
        <v>10212316.188863765</v>
      </c>
      <c r="Y1060" s="131">
        <f>IFERROR(TableC[[#This Row],[Total School Allocation w/ Central District Costs]]/SUM(TableB[[#This Row],[K-12 Enrollment]:[Pre-K
Enrollment]]),"")</f>
        <v>18106.943597276178</v>
      </c>
    </row>
    <row r="1061" spans="1:25" s="3" customFormat="1" ht="15" x14ac:dyDescent="0.3">
      <c r="A1061" s="156" t="str">
        <f>IF(ISBLANK(TableB[[#This Row],[BEDS Code]]),"",TableB[[#This Row],[BEDS Code]])</f>
        <v>342800010287</v>
      </c>
      <c r="B1061" s="134" t="str">
        <f>IF(ISBLANK(TableB[[#This Row],[School Name]]),"",TableB[[#This Row],[School Name]])</f>
        <v>The Emerson School</v>
      </c>
      <c r="C1061" s="156" t="str">
        <f>IF(ISBLANK(TableB[[#This Row],[Local School Code]]),"",TableB[[#This Row],[Local School Code]])</f>
        <v>Q287</v>
      </c>
      <c r="D1061" s="132">
        <v>2397380</v>
      </c>
      <c r="E1061" s="132">
        <v>1290857</v>
      </c>
      <c r="F1061" s="65">
        <f>IFERROR(SUM(TableC[[#This Row],[Classroom Teachers]:[All Other Salaries]])*'Part-A'!$C$92,0)</f>
        <v>2245601.5683827996</v>
      </c>
      <c r="G1061" s="16">
        <v>0</v>
      </c>
      <c r="H1061" s="16">
        <v>190995</v>
      </c>
      <c r="I1061" s="133">
        <f t="shared" si="51"/>
        <v>6124833.5683827996</v>
      </c>
      <c r="J1061" s="132">
        <v>3576391.7617781358</v>
      </c>
      <c r="K1061" s="132">
        <v>0</v>
      </c>
      <c r="L1061" s="132">
        <v>1620485.420918894</v>
      </c>
      <c r="M1061" s="132">
        <v>0</v>
      </c>
      <c r="N1061" s="132">
        <v>662029.3561239168</v>
      </c>
      <c r="O1061" s="132">
        <v>2255</v>
      </c>
      <c r="P1061" s="132">
        <v>263672.02956185309</v>
      </c>
      <c r="Q1061" s="133">
        <f t="shared" si="52"/>
        <v>6124833.5683827996</v>
      </c>
      <c r="R1061" s="132">
        <v>5917381.5683827996</v>
      </c>
      <c r="S1061" s="132">
        <v>207452</v>
      </c>
      <c r="T1061" s="133">
        <f>SUM(TableC[[#This Row],[State &amp; Local Funding]:[Federal 
Funding]])</f>
        <v>6124833.5683827996</v>
      </c>
      <c r="U1061" s="121">
        <f>IFERROR(TableC[[#This Row],[State &amp; Local Funding]]/SUM(TableB[[#This Row],[K-12 Enrollment]:[Pre-K
Enrollment]]),"")</f>
        <v>15949.815548201615</v>
      </c>
      <c r="V1061" s="121">
        <f>IFERROR(TableC[[#This Row],[Federal 
Funding]]/SUM(TableB[[#This Row],[K-12 Enrollment]:[Pre-K
Enrollment]]),"")</f>
        <v>559.16981132075466</v>
      </c>
      <c r="W1061" s="65">
        <f>IFERROR(CentralCostperPupil*SUM(TableB[[#This Row],[K-12 Enrollment]:[Pre-K
Enrollment]]),"")</f>
        <v>2476053.8386223596</v>
      </c>
      <c r="X1061" s="65">
        <f t="shared" si="53"/>
        <v>8600887.4070051592</v>
      </c>
      <c r="Y1061" s="131">
        <f>IFERROR(TableC[[#This Row],[Total School Allocation w/ Central District Costs]]/SUM(TableB[[#This Row],[K-12 Enrollment]:[Pre-K
Enrollment]]),"")</f>
        <v>23182.984924542208</v>
      </c>
    </row>
    <row r="1062" spans="1:25" s="3" customFormat="1" ht="15" x14ac:dyDescent="0.3">
      <c r="A1062" s="156" t="str">
        <f>IF(ISBLANK(TableB[[#This Row],[BEDS Code]]),"",TableB[[#This Row],[BEDS Code]])</f>
        <v>342900010289</v>
      </c>
      <c r="B1062" s="134" t="str">
        <f>IF(ISBLANK(TableB[[#This Row],[School Name]]),"",TableB[[#This Row],[School Name]])</f>
        <v>Queens United Middle School</v>
      </c>
      <c r="C1062" s="156" t="str">
        <f>IF(ISBLANK(TableB[[#This Row],[Local School Code]]),"",TableB[[#This Row],[Local School Code]])</f>
        <v>Q289</v>
      </c>
      <c r="D1062" s="132">
        <v>982254</v>
      </c>
      <c r="E1062" s="132">
        <v>705129</v>
      </c>
      <c r="F1062" s="65">
        <f>IFERROR(SUM(TableC[[#This Row],[Classroom Teachers]:[All Other Salaries]])*'Part-A'!$C$92,0)</f>
        <v>1027371.5900747359</v>
      </c>
      <c r="G1062" s="16">
        <v>0</v>
      </c>
      <c r="H1062" s="16">
        <v>119195</v>
      </c>
      <c r="I1062" s="133">
        <f t="shared" si="51"/>
        <v>2833949.5900747357</v>
      </c>
      <c r="J1062" s="132">
        <v>1640055.2877108203</v>
      </c>
      <c r="K1062" s="132">
        <v>0</v>
      </c>
      <c r="L1062" s="132">
        <v>639912.42632803915</v>
      </c>
      <c r="M1062" s="132">
        <v>0</v>
      </c>
      <c r="N1062" s="132">
        <v>459221.92037219304</v>
      </c>
      <c r="O1062" s="132">
        <v>1271</v>
      </c>
      <c r="P1062" s="132">
        <v>93488.955663683242</v>
      </c>
      <c r="Q1062" s="133">
        <f t="shared" si="52"/>
        <v>2833949.5900747362</v>
      </c>
      <c r="R1062" s="132">
        <v>2742819.5900747362</v>
      </c>
      <c r="S1062" s="132">
        <v>91130</v>
      </c>
      <c r="T1062" s="133">
        <f>SUM(TableC[[#This Row],[State &amp; Local Funding]:[Federal 
Funding]])</f>
        <v>2833949.5900747362</v>
      </c>
      <c r="U1062" s="121">
        <f>IFERROR(TableC[[#This Row],[State &amp; Local Funding]]/SUM(TableB[[#This Row],[K-12 Enrollment]:[Pre-K
Enrollment]]),"")</f>
        <v>16229.701716418556</v>
      </c>
      <c r="V1062" s="121">
        <f>IFERROR(TableC[[#This Row],[Federal 
Funding]]/SUM(TableB[[#This Row],[K-12 Enrollment]:[Pre-K
Enrollment]]),"")</f>
        <v>539.23076923076928</v>
      </c>
      <c r="W1062" s="65">
        <f>IFERROR(CentralCostperPupil*SUM(TableB[[#This Row],[K-12 Enrollment]:[Pre-K
Enrollment]]),"")</f>
        <v>1127905.9264883525</v>
      </c>
      <c r="X1062" s="65">
        <f t="shared" si="53"/>
        <v>3961855.5165630886</v>
      </c>
      <c r="Y1062" s="131">
        <f>IFERROR(TableC[[#This Row],[Total School Allocation w/ Central District Costs]]/SUM(TableB[[#This Row],[K-12 Enrollment]:[Pre-K
Enrollment]]),"")</f>
        <v>23442.932050669162</v>
      </c>
    </row>
    <row r="1063" spans="1:25" s="3" customFormat="1" ht="15" x14ac:dyDescent="0.3">
      <c r="A1063" s="156" t="str">
        <f>IF(ISBLANK(TableB[[#This Row],[BEDS Code]]),"",TableB[[#This Row],[BEDS Code]])</f>
        <v>342400010290</v>
      </c>
      <c r="B1063" s="134" t="str">
        <f>IF(ISBLANK(TableB[[#This Row],[School Name]]),"",TableB[[#This Row],[School Name]])</f>
        <v>A.C.E. Academy for Scholars at the Geraldine Ferraro Campus</v>
      </c>
      <c r="C1063" s="156" t="str">
        <f>IF(ISBLANK(TableB[[#This Row],[Local School Code]]),"",TableB[[#This Row],[Local School Code]])</f>
        <v>Q290</v>
      </c>
      <c r="D1063" s="132">
        <v>2856209</v>
      </c>
      <c r="E1063" s="132">
        <v>1609252</v>
      </c>
      <c r="F1063" s="65">
        <f>IFERROR(SUM(TableC[[#This Row],[Classroom Teachers]:[All Other Salaries]])*'Part-A'!$C$92,0)</f>
        <v>2718818.2931715683</v>
      </c>
      <c r="G1063" s="16">
        <v>0</v>
      </c>
      <c r="H1063" s="16">
        <v>52339</v>
      </c>
      <c r="I1063" s="133">
        <f t="shared" si="51"/>
        <v>7236618.2931715678</v>
      </c>
      <c r="J1063" s="132">
        <v>4836913.720133164</v>
      </c>
      <c r="K1063" s="132">
        <v>434761.30750370992</v>
      </c>
      <c r="L1063" s="132">
        <v>1458898.9816580166</v>
      </c>
      <c r="M1063" s="132">
        <v>14492.043583456998</v>
      </c>
      <c r="N1063" s="132">
        <v>481520.65078398207</v>
      </c>
      <c r="O1063" s="132">
        <v>3202</v>
      </c>
      <c r="P1063" s="132">
        <v>6829.5895092384208</v>
      </c>
      <c r="Q1063" s="133">
        <f t="shared" si="52"/>
        <v>7236618.2931715678</v>
      </c>
      <c r="R1063" s="132">
        <v>7188452.2931715678</v>
      </c>
      <c r="S1063" s="132">
        <v>48166</v>
      </c>
      <c r="T1063" s="133">
        <f>SUM(TableC[[#This Row],[State &amp; Local Funding]:[Federal 
Funding]])</f>
        <v>7236618.2931715678</v>
      </c>
      <c r="U1063" s="121">
        <f>IFERROR(TableC[[#This Row],[State &amp; Local Funding]]/SUM(TableB[[#This Row],[K-12 Enrollment]:[Pre-K
Enrollment]]),"")</f>
        <v>12975.545655544347</v>
      </c>
      <c r="V1063" s="121">
        <f>IFERROR(TableC[[#This Row],[Federal 
Funding]]/SUM(TableB[[#This Row],[K-12 Enrollment]:[Pre-K
Enrollment]]),"")</f>
        <v>86.942238267148014</v>
      </c>
      <c r="W1063" s="65">
        <f>IFERROR(CentralCostperPupil*SUM(TableB[[#This Row],[K-12 Enrollment]:[Pre-K
Enrollment]]),"")</f>
        <v>3697395.7590209898</v>
      </c>
      <c r="X1063" s="65">
        <f t="shared" si="53"/>
        <v>10934014.052192558</v>
      </c>
      <c r="Y1063" s="131">
        <f>IFERROR(TableC[[#This Row],[Total School Allocation w/ Central District Costs]]/SUM(TableB[[#This Row],[K-12 Enrollment]:[Pre-K
Enrollment]]),"")</f>
        <v>19736.487458831332</v>
      </c>
    </row>
    <row r="1064" spans="1:25" s="3" customFormat="1" ht="15" x14ac:dyDescent="0.3">
      <c r="A1064" s="156" t="str">
        <f>IF(ISBLANK(TableB[[#This Row],[BEDS Code]]),"",TableB[[#This Row],[BEDS Code]])</f>
        <v>343000010291</v>
      </c>
      <c r="B1064" s="134" t="str">
        <f>IF(ISBLANK(TableB[[#This Row],[School Name]]),"",TableB[[#This Row],[School Name]])</f>
        <v>Hunters Point Community Middle School</v>
      </c>
      <c r="C1064" s="156" t="str">
        <f>IF(ISBLANK(TableB[[#This Row],[Local School Code]]),"",TableB[[#This Row],[Local School Code]])</f>
        <v>Q291</v>
      </c>
      <c r="D1064" s="132">
        <v>2809635</v>
      </c>
      <c r="E1064" s="132">
        <v>935700</v>
      </c>
      <c r="F1064" s="65">
        <f>IFERROR(SUM(TableC[[#This Row],[Classroom Teachers]:[All Other Salaries]])*'Part-A'!$C$92,0)</f>
        <v>2280365.9716333286</v>
      </c>
      <c r="G1064" s="16">
        <v>0</v>
      </c>
      <c r="H1064" s="16">
        <v>344081</v>
      </c>
      <c r="I1064" s="133">
        <f t="shared" si="51"/>
        <v>6369781.9716333281</v>
      </c>
      <c r="J1064" s="132">
        <v>4328267.2928924216</v>
      </c>
      <c r="K1064" s="132">
        <v>0</v>
      </c>
      <c r="L1064" s="132">
        <v>1505672.7009783094</v>
      </c>
      <c r="M1064" s="132">
        <v>0</v>
      </c>
      <c r="N1064" s="132">
        <v>445733.27998457116</v>
      </c>
      <c r="O1064" s="132">
        <v>2735</v>
      </c>
      <c r="P1064" s="132">
        <v>87373.697778025948</v>
      </c>
      <c r="Q1064" s="133">
        <f t="shared" si="52"/>
        <v>6369781.9716333281</v>
      </c>
      <c r="R1064" s="132">
        <v>6293436.9716333281</v>
      </c>
      <c r="S1064" s="132">
        <v>76345</v>
      </c>
      <c r="T1064" s="133">
        <f>SUM(TableC[[#This Row],[State &amp; Local Funding]:[Federal 
Funding]])</f>
        <v>6369781.9716333281</v>
      </c>
      <c r="U1064" s="121">
        <f>IFERROR(TableC[[#This Row],[State &amp; Local Funding]]/SUM(TableB[[#This Row],[K-12 Enrollment]:[Pre-K
Enrollment]]),"")</f>
        <v>14670.016250893539</v>
      </c>
      <c r="V1064" s="121">
        <f>IFERROR(TableC[[#This Row],[Federal 
Funding]]/SUM(TableB[[#This Row],[K-12 Enrollment]:[Pre-K
Enrollment]]),"")</f>
        <v>177.96037296037295</v>
      </c>
      <c r="W1064" s="65">
        <f>IFERROR(CentralCostperPupil*SUM(TableB[[#This Row],[K-12 Enrollment]:[Pre-K
Enrollment]]),"")</f>
        <v>2863145.8133935099</v>
      </c>
      <c r="X1064" s="65">
        <f t="shared" si="53"/>
        <v>9232927.7850268371</v>
      </c>
      <c r="Y1064" s="131">
        <f>IFERROR(TableC[[#This Row],[Total School Allocation w/ Central District Costs]]/SUM(TableB[[#This Row],[K-12 Enrollment]:[Pre-K
Enrollment]]),"")</f>
        <v>21521.976188873745</v>
      </c>
    </row>
    <row r="1065" spans="1:25" s="3" customFormat="1" ht="15" x14ac:dyDescent="0.3">
      <c r="A1065" s="156" t="str">
        <f>IF(ISBLANK(TableB[[#This Row],[BEDS Code]]),"",TableB[[#This Row],[BEDS Code]])</f>
        <v>342400011293</v>
      </c>
      <c r="B1065" s="134" t="str">
        <f>IF(ISBLANK(TableB[[#This Row],[School Name]]),"",TableB[[#This Row],[School Name]])</f>
        <v>Civic Leadership Academy</v>
      </c>
      <c r="C1065" s="156" t="str">
        <f>IF(ISBLANK(TableB[[#This Row],[Local School Code]]),"",TableB[[#This Row],[Local School Code]])</f>
        <v>Q293</v>
      </c>
      <c r="D1065" s="132">
        <v>3042418</v>
      </c>
      <c r="E1065" s="132">
        <v>1436939</v>
      </c>
      <c r="F1065" s="65">
        <f>IFERROR(SUM(TableC[[#This Row],[Classroom Teachers]:[All Other Salaries]])*'Part-A'!$C$92,0)</f>
        <v>2727278.9423636477</v>
      </c>
      <c r="G1065" s="16">
        <v>0</v>
      </c>
      <c r="H1065" s="16">
        <v>146307</v>
      </c>
      <c r="I1065" s="133">
        <f t="shared" si="51"/>
        <v>7352942.9423636477</v>
      </c>
      <c r="J1065" s="132">
        <v>5416170.1707705855</v>
      </c>
      <c r="K1065" s="132">
        <v>0</v>
      </c>
      <c r="L1065" s="132">
        <v>1033507.5420662288</v>
      </c>
      <c r="M1065" s="132">
        <v>0</v>
      </c>
      <c r="N1065" s="132">
        <v>696420.24077632686</v>
      </c>
      <c r="O1065" s="132">
        <v>3283</v>
      </c>
      <c r="P1065" s="132">
        <v>203561.98875050657</v>
      </c>
      <c r="Q1065" s="133">
        <f t="shared" si="52"/>
        <v>7352942.9423636468</v>
      </c>
      <c r="R1065" s="132">
        <v>7003316.9423636468</v>
      </c>
      <c r="S1065" s="132">
        <v>349626</v>
      </c>
      <c r="T1065" s="133">
        <f>SUM(TableC[[#This Row],[State &amp; Local Funding]:[Federal 
Funding]])</f>
        <v>7352942.9423636468</v>
      </c>
      <c r="U1065" s="121">
        <f>IFERROR(TableC[[#This Row],[State &amp; Local Funding]]/SUM(TableB[[#This Row],[K-12 Enrollment]:[Pre-K
Enrollment]]),"")</f>
        <v>12664.225935558132</v>
      </c>
      <c r="V1065" s="121">
        <f>IFERROR(TableC[[#This Row],[Federal 
Funding]]/SUM(TableB[[#This Row],[K-12 Enrollment]:[Pre-K
Enrollment]]),"")</f>
        <v>632.23508137432191</v>
      </c>
      <c r="W1065" s="65">
        <f>IFERROR(CentralCostperPupil*SUM(TableB[[#This Row],[K-12 Enrollment]:[Pre-K
Enrollment]]),"")</f>
        <v>3690721.75945597</v>
      </c>
      <c r="X1065" s="65">
        <f t="shared" si="53"/>
        <v>11043664.701819617</v>
      </c>
      <c r="Y1065" s="131">
        <f>IFERROR(TableC[[#This Row],[Total School Allocation w/ Central District Costs]]/SUM(TableB[[#This Row],[K-12 Enrollment]:[Pre-K
Enrollment]]),"")</f>
        <v>19970.460581952291</v>
      </c>
    </row>
    <row r="1066" spans="1:25" s="3" customFormat="1" ht="15" x14ac:dyDescent="0.3">
      <c r="A1066" s="156" t="str">
        <f>IF(ISBLANK(TableB[[#This Row],[BEDS Code]]),"",TableB[[#This Row],[BEDS Code]])</f>
        <v>342500010294</v>
      </c>
      <c r="B1066" s="134" t="str">
        <f>IF(ISBLANK(TableB[[#This Row],[School Name]]),"",TableB[[#This Row],[School Name]])</f>
        <v>Bell Academy</v>
      </c>
      <c r="C1066" s="156" t="str">
        <f>IF(ISBLANK(TableB[[#This Row],[Local School Code]]),"",TableB[[#This Row],[Local School Code]])</f>
        <v>Q294</v>
      </c>
      <c r="D1066" s="132">
        <v>2287334</v>
      </c>
      <c r="E1066" s="132">
        <v>1076894</v>
      </c>
      <c r="F1066" s="65">
        <f>IFERROR(SUM(TableC[[#This Row],[Classroom Teachers]:[All Other Salaries]])*'Part-A'!$C$92,0)</f>
        <v>2048327.0660744766</v>
      </c>
      <c r="G1066" s="16">
        <v>0</v>
      </c>
      <c r="H1066" s="16">
        <v>82064</v>
      </c>
      <c r="I1066" s="133">
        <f t="shared" si="51"/>
        <v>5494619.0660744766</v>
      </c>
      <c r="J1066" s="132">
        <v>3233706.4426966738</v>
      </c>
      <c r="K1066" s="132">
        <v>0</v>
      </c>
      <c r="L1066" s="132">
        <v>1773186.6762994232</v>
      </c>
      <c r="M1066" s="132">
        <v>0</v>
      </c>
      <c r="N1066" s="132">
        <v>480206.21624239249</v>
      </c>
      <c r="O1066" s="132">
        <v>2336</v>
      </c>
      <c r="P1066" s="132">
        <v>5183.7308359873241</v>
      </c>
      <c r="Q1066" s="133">
        <f t="shared" si="52"/>
        <v>5494619.0660744766</v>
      </c>
      <c r="R1066" s="132">
        <v>5339903.0660744766</v>
      </c>
      <c r="S1066" s="132">
        <v>154716</v>
      </c>
      <c r="T1066" s="133">
        <f>SUM(TableC[[#This Row],[State &amp; Local Funding]:[Federal 
Funding]])</f>
        <v>5494619.0660744766</v>
      </c>
      <c r="U1066" s="121">
        <f>IFERROR(TableC[[#This Row],[State &amp; Local Funding]]/SUM(TableB[[#This Row],[K-12 Enrollment]:[Pre-K
Enrollment]]),"")</f>
        <v>14432.170448849936</v>
      </c>
      <c r="V1066" s="121">
        <f>IFERROR(TableC[[#This Row],[Federal 
Funding]]/SUM(TableB[[#This Row],[K-12 Enrollment]:[Pre-K
Enrollment]]),"")</f>
        <v>418.15135135135137</v>
      </c>
      <c r="W1066" s="65">
        <f>IFERROR(CentralCostperPupil*SUM(TableB[[#This Row],[K-12 Enrollment]:[Pre-K
Enrollment]]),"")</f>
        <v>2469379.8390573398</v>
      </c>
      <c r="X1066" s="65">
        <f t="shared" si="53"/>
        <v>7963998.9051318169</v>
      </c>
      <c r="Y1066" s="131">
        <f>IFERROR(TableC[[#This Row],[Total School Allocation w/ Central District Costs]]/SUM(TableB[[#This Row],[K-12 Enrollment]:[Pre-K
Enrollment]]),"")</f>
        <v>21524.321365221127</v>
      </c>
    </row>
    <row r="1067" spans="1:25" s="3" customFormat="1" ht="15" x14ac:dyDescent="0.3">
      <c r="A1067" s="156" t="str">
        <f>IF(ISBLANK(TableB[[#This Row],[BEDS Code]]),"",TableB[[#This Row],[BEDS Code]])</f>
        <v>342900010295</v>
      </c>
      <c r="B1067" s="134" t="str">
        <f>IF(ISBLANK(TableB[[#This Row],[School Name]]),"",TableB[[#This Row],[School Name]])</f>
        <v>P.S./I.S. 295</v>
      </c>
      <c r="C1067" s="156" t="str">
        <f>IF(ISBLANK(TableB[[#This Row],[Local School Code]]),"",TableB[[#This Row],[Local School Code]])</f>
        <v>Q295</v>
      </c>
      <c r="D1067" s="132">
        <v>3610612</v>
      </c>
      <c r="E1067" s="132">
        <v>1366070</v>
      </c>
      <c r="F1067" s="65">
        <f>IFERROR(SUM(TableC[[#This Row],[Classroom Teachers]:[All Other Salaries]])*'Part-A'!$C$92,0)</f>
        <v>3030077.759249866</v>
      </c>
      <c r="G1067" s="16">
        <v>0</v>
      </c>
      <c r="H1067" s="16">
        <v>40115</v>
      </c>
      <c r="I1067" s="133">
        <f t="shared" si="51"/>
        <v>8046874.759249866</v>
      </c>
      <c r="J1067" s="132">
        <v>4799280.8037913274</v>
      </c>
      <c r="K1067" s="132">
        <v>238520.24739323786</v>
      </c>
      <c r="L1067" s="132">
        <v>2439160.9449031167</v>
      </c>
      <c r="M1067" s="132">
        <v>0</v>
      </c>
      <c r="N1067" s="132">
        <v>453772.72845987487</v>
      </c>
      <c r="O1067" s="132">
        <v>2978</v>
      </c>
      <c r="P1067" s="132">
        <v>113162.03470230926</v>
      </c>
      <c r="Q1067" s="133">
        <f t="shared" si="52"/>
        <v>8046874.759249866</v>
      </c>
      <c r="R1067" s="132">
        <v>7708408.759249866</v>
      </c>
      <c r="S1067" s="132">
        <v>338466</v>
      </c>
      <c r="T1067" s="133">
        <f>SUM(TableC[[#This Row],[State &amp; Local Funding]:[Federal 
Funding]])</f>
        <v>8046874.759249866</v>
      </c>
      <c r="U1067" s="121">
        <f>IFERROR(TableC[[#This Row],[State &amp; Local Funding]]/SUM(TableB[[#This Row],[K-12 Enrollment]:[Pre-K
Enrollment]]),"")</f>
        <v>16470.958887286037</v>
      </c>
      <c r="V1067" s="121">
        <f>IFERROR(TableC[[#This Row],[Federal 
Funding]]/SUM(TableB[[#This Row],[K-12 Enrollment]:[Pre-K
Enrollment]]),"")</f>
        <v>723.21794871794873</v>
      </c>
      <c r="W1067" s="65">
        <f>IFERROR(CentralCostperPupil*SUM(TableB[[#This Row],[K-12 Enrollment]:[Pre-K
Enrollment]]),"")</f>
        <v>3123431.7964292839</v>
      </c>
      <c r="X1067" s="65">
        <f t="shared" si="53"/>
        <v>11170306.55567915</v>
      </c>
      <c r="Y1067" s="131">
        <f>IFERROR(TableC[[#This Row],[Total School Allocation w/ Central District Costs]]/SUM(TableB[[#This Row],[K-12 Enrollment]:[Pre-K
Enrollment]]),"")</f>
        <v>23868.176401023826</v>
      </c>
    </row>
    <row r="1068" spans="1:25" s="3" customFormat="1" ht="15" x14ac:dyDescent="0.3">
      <c r="A1068" s="156" t="str">
        <f>IF(ISBLANK(TableB[[#This Row],[BEDS Code]]),"",TableB[[#This Row],[BEDS Code]])</f>
        <v>342400011296</v>
      </c>
      <c r="B1068" s="134" t="str">
        <f>IF(ISBLANK(TableB[[#This Row],[School Name]]),"",TableB[[#This Row],[School Name]])</f>
        <v>Pan American International High School</v>
      </c>
      <c r="C1068" s="156" t="str">
        <f>IF(ISBLANK(TableB[[#This Row],[Local School Code]]),"",TableB[[#This Row],[Local School Code]])</f>
        <v>Q296</v>
      </c>
      <c r="D1068" s="132">
        <v>2878198</v>
      </c>
      <c r="E1068" s="132">
        <v>1593468</v>
      </c>
      <c r="F1068" s="65">
        <f>IFERROR(SUM(TableC[[#This Row],[Classroom Teachers]:[All Other Salaries]])*'Part-A'!$C$92,0)</f>
        <v>2722596.2384966151</v>
      </c>
      <c r="G1068" s="16">
        <v>0</v>
      </c>
      <c r="H1068" s="16">
        <v>412156</v>
      </c>
      <c r="I1068" s="133">
        <f t="shared" si="51"/>
        <v>7606418.2384966146</v>
      </c>
      <c r="J1068" s="132">
        <v>6026620.3824905641</v>
      </c>
      <c r="K1068" s="132">
        <v>0</v>
      </c>
      <c r="L1068" s="132">
        <v>260513.84718102033</v>
      </c>
      <c r="M1068" s="132">
        <v>0</v>
      </c>
      <c r="N1068" s="132">
        <v>754104.12823551043</v>
      </c>
      <c r="O1068" s="132">
        <v>2766</v>
      </c>
      <c r="P1068" s="132">
        <v>562413.88058951986</v>
      </c>
      <c r="Q1068" s="133">
        <f t="shared" si="52"/>
        <v>7606418.2384966146</v>
      </c>
      <c r="R1068" s="132">
        <v>7129763.2384966146</v>
      </c>
      <c r="S1068" s="132">
        <v>476655</v>
      </c>
      <c r="T1068" s="133">
        <f>SUM(TableC[[#This Row],[State &amp; Local Funding]:[Federal 
Funding]])</f>
        <v>7606418.2384966146</v>
      </c>
      <c r="U1068" s="121">
        <f>IFERROR(TableC[[#This Row],[State &amp; Local Funding]]/SUM(TableB[[#This Row],[K-12 Enrollment]:[Pre-K
Enrollment]]),"")</f>
        <v>16855.232242308783</v>
      </c>
      <c r="V1068" s="121">
        <f>IFERROR(TableC[[#This Row],[Federal 
Funding]]/SUM(TableB[[#This Row],[K-12 Enrollment]:[Pre-K
Enrollment]]),"")</f>
        <v>1126.8439716312057</v>
      </c>
      <c r="W1068" s="65">
        <f>IFERROR(CentralCostperPupil*SUM(TableB[[#This Row],[K-12 Enrollment]:[Pre-K
Enrollment]]),"")</f>
        <v>2823101.8160033911</v>
      </c>
      <c r="X1068" s="65">
        <f t="shared" si="53"/>
        <v>10429520.054500006</v>
      </c>
      <c r="Y1068" s="131">
        <f>IFERROR(TableC[[#This Row],[Total School Allocation w/ Central District Costs]]/SUM(TableB[[#This Row],[K-12 Enrollment]:[Pre-K
Enrollment]]),"")</f>
        <v>24656.075778959825</v>
      </c>
    </row>
    <row r="1069" spans="1:25" s="3" customFormat="1" ht="15" x14ac:dyDescent="0.3">
      <c r="A1069" s="156" t="str">
        <f>IF(ISBLANK(TableB[[#This Row],[BEDS Code]]),"",TableB[[#This Row],[BEDS Code]])</f>
        <v>342700010297</v>
      </c>
      <c r="B1069" s="134" t="str">
        <f>IF(ISBLANK(TableB[[#This Row],[School Name]]),"",TableB[[#This Row],[School Name]])</f>
        <v>Hawtree Creek Middle School</v>
      </c>
      <c r="C1069" s="156" t="str">
        <f>IF(ISBLANK(TableB[[#This Row],[Local School Code]]),"",TableB[[#This Row],[Local School Code]])</f>
        <v>Q297</v>
      </c>
      <c r="D1069" s="132">
        <v>2292698</v>
      </c>
      <c r="E1069" s="132">
        <v>920588</v>
      </c>
      <c r="F1069" s="65">
        <f>IFERROR(SUM(TableC[[#This Row],[Classroom Teachers]:[All Other Salaries]])*'Part-A'!$C$92,0)</f>
        <v>1956425.2734470407</v>
      </c>
      <c r="G1069" s="16">
        <v>0</v>
      </c>
      <c r="H1069" s="16">
        <v>68898</v>
      </c>
      <c r="I1069" s="133">
        <f t="shared" si="51"/>
        <v>5238609.2734470405</v>
      </c>
      <c r="J1069" s="132">
        <v>3898203.3455288745</v>
      </c>
      <c r="K1069" s="132">
        <v>0</v>
      </c>
      <c r="L1069" s="132">
        <v>805680.80208407703</v>
      </c>
      <c r="M1069" s="132">
        <v>0</v>
      </c>
      <c r="N1069" s="132">
        <v>446318.90320750698</v>
      </c>
      <c r="O1069" s="132">
        <v>2318</v>
      </c>
      <c r="P1069" s="132">
        <v>86088.222626581541</v>
      </c>
      <c r="Q1069" s="133">
        <f t="shared" si="52"/>
        <v>5238609.2734470405</v>
      </c>
      <c r="R1069" s="132">
        <v>5028674.2734470405</v>
      </c>
      <c r="S1069" s="132">
        <v>209935</v>
      </c>
      <c r="T1069" s="133">
        <f>SUM(TableC[[#This Row],[State &amp; Local Funding]:[Federal 
Funding]])</f>
        <v>5238609.2734470405</v>
      </c>
      <c r="U1069" s="121">
        <f>IFERROR(TableC[[#This Row],[State &amp; Local Funding]]/SUM(TableB[[#This Row],[K-12 Enrollment]:[Pre-K
Enrollment]]),"")</f>
        <v>13891.365396262543</v>
      </c>
      <c r="V1069" s="121">
        <f>IFERROR(TableC[[#This Row],[Federal 
Funding]]/SUM(TableB[[#This Row],[K-12 Enrollment]:[Pre-K
Enrollment]]),"")</f>
        <v>579.93093922651929</v>
      </c>
      <c r="W1069" s="65">
        <f>IFERROR(CentralCostperPupil*SUM(TableB[[#This Row],[K-12 Enrollment]:[Pre-K
Enrollment]]),"")</f>
        <v>2415987.842537181</v>
      </c>
      <c r="X1069" s="65">
        <f t="shared" si="53"/>
        <v>7654597.1159842219</v>
      </c>
      <c r="Y1069" s="131">
        <f>IFERROR(TableC[[#This Row],[Total School Allocation w/ Central District Costs]]/SUM(TableB[[#This Row],[K-12 Enrollment]:[Pre-K
Enrollment]]),"")</f>
        <v>21145.2959005089</v>
      </c>
    </row>
    <row r="1070" spans="1:25" s="3" customFormat="1" ht="15" x14ac:dyDescent="0.3">
      <c r="A1070" s="156" t="str">
        <f>IF(ISBLANK(TableB[[#This Row],[BEDS Code]]),"",TableB[[#This Row],[BEDS Code]])</f>
        <v>342400011299</v>
      </c>
      <c r="B1070" s="134" t="str">
        <f>IF(ISBLANK(TableB[[#This Row],[School Name]]),"",TableB[[#This Row],[School Name]])</f>
        <v>Bard High School Early College Queens</v>
      </c>
      <c r="C1070" s="156" t="str">
        <f>IF(ISBLANK(TableB[[#This Row],[Local School Code]]),"",TableB[[#This Row],[Local School Code]])</f>
        <v>Q299</v>
      </c>
      <c r="D1070" s="132">
        <v>3362200</v>
      </c>
      <c r="E1070" s="132">
        <v>1011548</v>
      </c>
      <c r="F1070" s="65">
        <f>IFERROR(SUM(TableC[[#This Row],[Classroom Teachers]:[All Other Salaries]])*'Part-A'!$C$92,0)</f>
        <v>2662978.3738168487</v>
      </c>
      <c r="G1070" s="16">
        <v>0</v>
      </c>
      <c r="H1070" s="16">
        <v>83389</v>
      </c>
      <c r="I1070" s="133">
        <f t="shared" si="51"/>
        <v>7120115.3738168487</v>
      </c>
      <c r="J1070" s="132">
        <v>5575413.0174773298</v>
      </c>
      <c r="K1070" s="132">
        <v>0</v>
      </c>
      <c r="L1070" s="132">
        <v>433845.45032997453</v>
      </c>
      <c r="M1070" s="132">
        <v>0</v>
      </c>
      <c r="N1070" s="132">
        <v>685393.14855104533</v>
      </c>
      <c r="O1070" s="132">
        <v>3881</v>
      </c>
      <c r="P1070" s="132">
        <v>421582.75745849859</v>
      </c>
      <c r="Q1070" s="133">
        <f t="shared" si="52"/>
        <v>7120115.3738168478</v>
      </c>
      <c r="R1070" s="132">
        <v>7117415.3738168478</v>
      </c>
      <c r="S1070" s="132">
        <v>2700</v>
      </c>
      <c r="T1070" s="133">
        <f>SUM(TableC[[#This Row],[State &amp; Local Funding]:[Federal 
Funding]])</f>
        <v>7120115.3738168478</v>
      </c>
      <c r="U1070" s="121">
        <f>IFERROR(TableC[[#This Row],[State &amp; Local Funding]]/SUM(TableB[[#This Row],[K-12 Enrollment]:[Pre-K
Enrollment]]),"")</f>
        <v>11461.216382957888</v>
      </c>
      <c r="V1070" s="121">
        <f>IFERROR(TableC[[#This Row],[Federal 
Funding]]/SUM(TableB[[#This Row],[K-12 Enrollment]:[Pre-K
Enrollment]]),"")</f>
        <v>4.3478260869565215</v>
      </c>
      <c r="W1070" s="65">
        <f>IFERROR(CentralCostperPupil*SUM(TableB[[#This Row],[K-12 Enrollment]:[Pre-K
Enrollment]]),"")</f>
        <v>4144553.7298773187</v>
      </c>
      <c r="X1070" s="65">
        <f t="shared" si="53"/>
        <v>11264669.103694167</v>
      </c>
      <c r="Y1070" s="131">
        <f>IFERROR(TableC[[#This Row],[Total School Allocation w/ Central District Costs]]/SUM(TableB[[#This Row],[K-12 Enrollment]:[Pre-K
Enrollment]]),"")</f>
        <v>18139.563774064682</v>
      </c>
    </row>
    <row r="1071" spans="1:25" s="3" customFormat="1" ht="15" x14ac:dyDescent="0.3">
      <c r="A1071" s="156" t="str">
        <f>IF(ISBLANK(TableB[[#This Row],[BEDS Code]]),"",TableB[[#This Row],[BEDS Code]])</f>
        <v>343000010300</v>
      </c>
      <c r="B1071" s="134" t="str">
        <f>IF(ISBLANK(TableB[[#This Row],[School Name]]),"",TableB[[#This Row],[School Name]])</f>
        <v>The 30th Avenue School (G&amp;T Citywide)</v>
      </c>
      <c r="C1071" s="156" t="str">
        <f>IF(ISBLANK(TableB[[#This Row],[Local School Code]]),"",TableB[[#This Row],[Local School Code]])</f>
        <v>Q300</v>
      </c>
      <c r="D1071" s="132">
        <v>2401508</v>
      </c>
      <c r="E1071" s="132">
        <v>978851</v>
      </c>
      <c r="F1071" s="65">
        <f>IFERROR(SUM(TableC[[#This Row],[Classroom Teachers]:[All Other Salaries]])*'Part-A'!$C$92,0)</f>
        <v>2058148.5062095826</v>
      </c>
      <c r="G1071" s="16">
        <v>0</v>
      </c>
      <c r="H1071" s="16">
        <v>95186</v>
      </c>
      <c r="I1071" s="133">
        <f t="shared" si="51"/>
        <v>5533693.5062095821</v>
      </c>
      <c r="J1071" s="132">
        <v>4340477.334913902</v>
      </c>
      <c r="K1071" s="132">
        <v>0</v>
      </c>
      <c r="L1071" s="132">
        <v>455238.39537222264</v>
      </c>
      <c r="M1071" s="132">
        <v>0</v>
      </c>
      <c r="N1071" s="132">
        <v>430888.37482514995</v>
      </c>
      <c r="O1071" s="132">
        <v>3233</v>
      </c>
      <c r="P1071" s="132">
        <v>303856.40109830728</v>
      </c>
      <c r="Q1071" s="133">
        <f t="shared" si="52"/>
        <v>5533693.5062095821</v>
      </c>
      <c r="R1071" s="132">
        <v>5519405.5062095821</v>
      </c>
      <c r="S1071" s="132">
        <v>14288</v>
      </c>
      <c r="T1071" s="133">
        <f>SUM(TableC[[#This Row],[State &amp; Local Funding]:[Federal 
Funding]])</f>
        <v>5533693.5062095821</v>
      </c>
      <c r="U1071" s="121">
        <f>IFERROR(TableC[[#This Row],[State &amp; Local Funding]]/SUM(TableB[[#This Row],[K-12 Enrollment]:[Pre-K
Enrollment]]),"")</f>
        <v>9856.0812610885387</v>
      </c>
      <c r="V1071" s="121">
        <f>IFERROR(TableC[[#This Row],[Federal 
Funding]]/SUM(TableB[[#This Row],[K-12 Enrollment]:[Pre-K
Enrollment]]),"")</f>
        <v>25.514285714285716</v>
      </c>
      <c r="W1071" s="65">
        <f>IFERROR(CentralCostperPupil*SUM(TableB[[#This Row],[K-12 Enrollment]:[Pre-K
Enrollment]]),"")</f>
        <v>3737439.7564111087</v>
      </c>
      <c r="X1071" s="65">
        <f t="shared" si="53"/>
        <v>9271133.2626206912</v>
      </c>
      <c r="Y1071" s="131">
        <f>IFERROR(TableC[[#This Row],[Total School Allocation w/ Central District Costs]]/SUM(TableB[[#This Row],[K-12 Enrollment]:[Pre-K
Enrollment]]),"")</f>
        <v>16555.595111822662</v>
      </c>
    </row>
    <row r="1072" spans="1:25" s="3" customFormat="1" ht="15" x14ac:dyDescent="0.3">
      <c r="A1072" s="156" t="str">
        <f>IF(ISBLANK(TableB[[#This Row],[BEDS Code]]),"",TableB[[#This Row],[BEDS Code]])</f>
        <v>343000011301</v>
      </c>
      <c r="B1072" s="134" t="str">
        <f>IF(ISBLANK(TableB[[#This Row],[School Name]]),"",TableB[[#This Row],[School Name]])</f>
        <v>Academy for Careers in Television and Film</v>
      </c>
      <c r="C1072" s="156" t="str">
        <f>IF(ISBLANK(TableB[[#This Row],[Local School Code]]),"",TableB[[#This Row],[Local School Code]])</f>
        <v>Q301</v>
      </c>
      <c r="D1072" s="132">
        <v>2952135</v>
      </c>
      <c r="E1072" s="132">
        <v>1603513</v>
      </c>
      <c r="F1072" s="65">
        <f>IFERROR(SUM(TableC[[#This Row],[Classroom Teachers]:[All Other Salaries]])*'Part-A'!$C$92,0)</f>
        <v>2773729.0997839794</v>
      </c>
      <c r="G1072" s="16">
        <v>0</v>
      </c>
      <c r="H1072" s="16">
        <v>208759</v>
      </c>
      <c r="I1072" s="133">
        <f t="shared" si="51"/>
        <v>7538136.0997839794</v>
      </c>
      <c r="J1072" s="132">
        <v>5705657.7229498336</v>
      </c>
      <c r="K1072" s="132">
        <v>0</v>
      </c>
      <c r="L1072" s="132">
        <v>808028.12154084479</v>
      </c>
      <c r="M1072" s="132">
        <v>0</v>
      </c>
      <c r="N1072" s="132">
        <v>778053.54388557479</v>
      </c>
      <c r="O1072" s="132">
        <v>3495</v>
      </c>
      <c r="P1072" s="132">
        <v>242901.71140772634</v>
      </c>
      <c r="Q1072" s="133">
        <f t="shared" si="52"/>
        <v>7538136.0997839794</v>
      </c>
      <c r="R1072" s="132">
        <v>7380899.0997839794</v>
      </c>
      <c r="S1072" s="132">
        <v>157237</v>
      </c>
      <c r="T1072" s="133">
        <f>SUM(TableC[[#This Row],[State &amp; Local Funding]:[Federal 
Funding]])</f>
        <v>7538136.0997839794</v>
      </c>
      <c r="U1072" s="121">
        <f>IFERROR(TableC[[#This Row],[State &amp; Local Funding]]/SUM(TableB[[#This Row],[K-12 Enrollment]:[Pre-K
Enrollment]]),"")</f>
        <v>13133.272419544448</v>
      </c>
      <c r="V1072" s="121">
        <f>IFERROR(TableC[[#This Row],[Federal 
Funding]]/SUM(TableB[[#This Row],[K-12 Enrollment]:[Pre-K
Enrollment]]),"")</f>
        <v>279.78113879003558</v>
      </c>
      <c r="W1072" s="65">
        <f>IFERROR(CentralCostperPupil*SUM(TableB[[#This Row],[K-12 Enrollment]:[Pre-K
Enrollment]]),"")</f>
        <v>3750787.7555411486</v>
      </c>
      <c r="X1072" s="65">
        <f t="shared" si="53"/>
        <v>11288923.855325129</v>
      </c>
      <c r="Y1072" s="131">
        <f>IFERROR(TableC[[#This Row],[Total School Allocation w/ Central District Costs]]/SUM(TableB[[#This Row],[K-12 Enrollment]:[Pre-K
Enrollment]]),"")</f>
        <v>20087.053123354322</v>
      </c>
    </row>
    <row r="1073" spans="1:25" s="3" customFormat="1" ht="15" x14ac:dyDescent="0.3">
      <c r="A1073" s="156" t="str">
        <f>IF(ISBLANK(TableB[[#This Row],[BEDS Code]]),"",TableB[[#This Row],[BEDS Code]])</f>
        <v>342700011302</v>
      </c>
      <c r="B1073" s="134" t="str">
        <f>IF(ISBLANK(TableB[[#This Row],[School Name]]),"",TableB[[#This Row],[School Name]])</f>
        <v>Queens High School for Information, Research, and Technology</v>
      </c>
      <c r="C1073" s="156" t="str">
        <f>IF(ISBLANK(TableB[[#This Row],[Local School Code]]),"",TableB[[#This Row],[Local School Code]])</f>
        <v>Q302</v>
      </c>
      <c r="D1073" s="132">
        <v>2758442</v>
      </c>
      <c r="E1073" s="132">
        <v>1264771</v>
      </c>
      <c r="F1073" s="65">
        <f>IFERROR(SUM(TableC[[#This Row],[Classroom Teachers]:[All Other Salaries]])*'Part-A'!$C$92,0)</f>
        <v>2449553.3835645779</v>
      </c>
      <c r="G1073" s="16">
        <v>0</v>
      </c>
      <c r="H1073" s="16">
        <v>117342</v>
      </c>
      <c r="I1073" s="133">
        <f t="shared" si="51"/>
        <v>6590108.3835645784</v>
      </c>
      <c r="J1073" s="132">
        <v>4802741.744492624</v>
      </c>
      <c r="K1073" s="132">
        <v>0</v>
      </c>
      <c r="L1073" s="132">
        <v>800691.74270406563</v>
      </c>
      <c r="M1073" s="132">
        <v>0</v>
      </c>
      <c r="N1073" s="132">
        <v>690736.15603283106</v>
      </c>
      <c r="O1073" s="132">
        <v>2704</v>
      </c>
      <c r="P1073" s="132">
        <v>293234.74033505825</v>
      </c>
      <c r="Q1073" s="133">
        <f t="shared" si="52"/>
        <v>6590108.3835645793</v>
      </c>
      <c r="R1073" s="132">
        <v>6343047.3835645793</v>
      </c>
      <c r="S1073" s="132">
        <v>247061</v>
      </c>
      <c r="T1073" s="133">
        <f>SUM(TableC[[#This Row],[State &amp; Local Funding]:[Federal 
Funding]])</f>
        <v>6590108.3835645793</v>
      </c>
      <c r="U1073" s="121">
        <f>IFERROR(TableC[[#This Row],[State &amp; Local Funding]]/SUM(TableB[[#This Row],[K-12 Enrollment]:[Pre-K
Enrollment]]),"")</f>
        <v>14481.843341471642</v>
      </c>
      <c r="V1073" s="121">
        <f>IFERROR(TableC[[#This Row],[Federal 
Funding]]/SUM(TableB[[#This Row],[K-12 Enrollment]:[Pre-K
Enrollment]]),"")</f>
        <v>564.06621004566205</v>
      </c>
      <c r="W1073" s="65">
        <f>IFERROR(CentralCostperPupil*SUM(TableB[[#This Row],[K-12 Enrollment]:[Pre-K
Enrollment]]),"")</f>
        <v>2923211.8094786885</v>
      </c>
      <c r="X1073" s="65">
        <f t="shared" si="53"/>
        <v>9513320.1930432674</v>
      </c>
      <c r="Y1073" s="131">
        <f>IFERROR(TableC[[#This Row],[Total School Allocation w/ Central District Costs]]/SUM(TableB[[#This Row],[K-12 Enrollment]:[Pre-K
Enrollment]]),"")</f>
        <v>21719.909116537139</v>
      </c>
    </row>
    <row r="1074" spans="1:25" s="3" customFormat="1" ht="15" x14ac:dyDescent="0.3">
      <c r="A1074" s="156" t="str">
        <f>IF(ISBLANK(TableB[[#This Row],[BEDS Code]]),"",TableB[[#This Row],[BEDS Code]])</f>
        <v>342800010303</v>
      </c>
      <c r="B1074" s="134" t="str">
        <f>IF(ISBLANK(TableB[[#This Row],[School Name]]),"",TableB[[#This Row],[School Name]])</f>
        <v>The Academy for Excellence through the Arts</v>
      </c>
      <c r="C1074" s="156" t="str">
        <f>IF(ISBLANK(TableB[[#This Row],[Local School Code]]),"",TableB[[#This Row],[Local School Code]])</f>
        <v>Q303</v>
      </c>
      <c r="D1074" s="132">
        <v>1288686</v>
      </c>
      <c r="E1074" s="132">
        <v>830697</v>
      </c>
      <c r="F1074" s="65">
        <f>IFERROR(SUM(TableC[[#This Row],[Classroom Teachers]:[All Other Salaries]])*'Part-A'!$C$92,0)</f>
        <v>1290396.9535590699</v>
      </c>
      <c r="G1074" s="16">
        <v>0</v>
      </c>
      <c r="H1074" s="16">
        <v>32797</v>
      </c>
      <c r="I1074" s="133">
        <f t="shared" si="51"/>
        <v>3442576.9535590699</v>
      </c>
      <c r="J1074" s="132">
        <v>1940007.4469205646</v>
      </c>
      <c r="K1074" s="132">
        <v>458670.43209052016</v>
      </c>
      <c r="L1074" s="132">
        <v>562564.36768140586</v>
      </c>
      <c r="M1074" s="132">
        <v>31632.443592449665</v>
      </c>
      <c r="N1074" s="132">
        <v>448637.26327412954</v>
      </c>
      <c r="O1074" s="132">
        <v>1065</v>
      </c>
      <c r="P1074" s="132">
        <v>0</v>
      </c>
      <c r="Q1074" s="133">
        <f t="shared" si="52"/>
        <v>3442576.9535590699</v>
      </c>
      <c r="R1074" s="132">
        <v>3431426.9535590699</v>
      </c>
      <c r="S1074" s="132">
        <v>11150</v>
      </c>
      <c r="T1074" s="133">
        <f>SUM(TableC[[#This Row],[State &amp; Local Funding]:[Federal 
Funding]])</f>
        <v>3442576.9535590699</v>
      </c>
      <c r="U1074" s="121">
        <f>IFERROR(TableC[[#This Row],[State &amp; Local Funding]]/SUM(TableB[[#This Row],[K-12 Enrollment]:[Pre-K
Enrollment]]),"")</f>
        <v>15668.616226297123</v>
      </c>
      <c r="V1074" s="121">
        <f>IFERROR(TableC[[#This Row],[Federal 
Funding]]/SUM(TableB[[#This Row],[K-12 Enrollment]:[Pre-K
Enrollment]]),"")</f>
        <v>50.913242009132418</v>
      </c>
      <c r="W1074" s="65">
        <f>IFERROR(CentralCostperPupil*SUM(TableB[[#This Row],[K-12 Enrollment]:[Pre-K
Enrollment]]),"")</f>
        <v>1461605.9047393443</v>
      </c>
      <c r="X1074" s="65">
        <f t="shared" si="53"/>
        <v>4904182.8582984144</v>
      </c>
      <c r="Y1074" s="131">
        <f>IFERROR(TableC[[#This Row],[Total School Allocation w/ Central District Costs]]/SUM(TableB[[#This Row],[K-12 Enrollment]:[Pre-K
Enrollment]]),"")</f>
        <v>22393.529033326093</v>
      </c>
    </row>
    <row r="1075" spans="1:25" s="3" customFormat="1" ht="15" x14ac:dyDescent="0.3">
      <c r="A1075" s="156" t="str">
        <f>IF(ISBLANK(TableB[[#This Row],[BEDS Code]]),"",TableB[[#This Row],[BEDS Code]])</f>
        <v>342400010305</v>
      </c>
      <c r="B1075" s="134" t="str">
        <f>IF(ISBLANK(TableB[[#This Row],[School Name]]),"",TableB[[#This Row],[School Name]])</f>
        <v>Learners and Leaders</v>
      </c>
      <c r="C1075" s="156" t="str">
        <f>IF(ISBLANK(TableB[[#This Row],[Local School Code]]),"",TableB[[#This Row],[Local School Code]])</f>
        <v>Q305</v>
      </c>
      <c r="D1075" s="132">
        <v>3725831</v>
      </c>
      <c r="E1075" s="132">
        <v>2868671</v>
      </c>
      <c r="F1075" s="65">
        <f>IFERROR(SUM(TableC[[#This Row],[Classroom Teachers]:[All Other Salaries]])*'Part-A'!$C$92,0)</f>
        <v>4015095.5683985357</v>
      </c>
      <c r="G1075" s="16">
        <v>0</v>
      </c>
      <c r="H1075" s="16">
        <v>110255</v>
      </c>
      <c r="I1075" s="133">
        <f t="shared" si="51"/>
        <v>10719852.568398535</v>
      </c>
      <c r="J1075" s="132">
        <v>5280246.99009356</v>
      </c>
      <c r="K1075" s="132">
        <v>397622.83657141798</v>
      </c>
      <c r="L1075" s="132">
        <v>4257587.0490124039</v>
      </c>
      <c r="M1075" s="132">
        <v>42602.446775509066</v>
      </c>
      <c r="N1075" s="132">
        <v>671539.2980765925</v>
      </c>
      <c r="O1075" s="132">
        <v>3620</v>
      </c>
      <c r="P1075" s="132">
        <v>66633.947869052456</v>
      </c>
      <c r="Q1075" s="133">
        <f t="shared" si="52"/>
        <v>10719852.568398535</v>
      </c>
      <c r="R1075" s="132">
        <v>10137590.568398535</v>
      </c>
      <c r="S1075" s="132">
        <v>582262</v>
      </c>
      <c r="T1075" s="133">
        <f>SUM(TableC[[#This Row],[State &amp; Local Funding]:[Federal 
Funding]])</f>
        <v>10719852.568398535</v>
      </c>
      <c r="U1075" s="121">
        <f>IFERROR(TableC[[#This Row],[State &amp; Local Funding]]/SUM(TableB[[#This Row],[K-12 Enrollment]:[Pre-K
Enrollment]]),"")</f>
        <v>16701.137674462167</v>
      </c>
      <c r="V1075" s="121">
        <f>IFERROR(TableC[[#This Row],[Federal 
Funding]]/SUM(TableB[[#This Row],[K-12 Enrollment]:[Pre-K
Enrollment]]),"")</f>
        <v>959.24546952224057</v>
      </c>
      <c r="W1075" s="65">
        <f>IFERROR(CentralCostperPupil*SUM(TableB[[#This Row],[K-12 Enrollment]:[Pre-K
Enrollment]]),"")</f>
        <v>4051117.735967041</v>
      </c>
      <c r="X1075" s="65">
        <f t="shared" si="53"/>
        <v>14770970.304365575</v>
      </c>
      <c r="Y1075" s="131">
        <f>IFERROR(TableC[[#This Row],[Total School Allocation w/ Central District Costs]]/SUM(TableB[[#This Row],[K-12 Enrollment]:[Pre-K
Enrollment]]),"")</f>
        <v>24334.382709004243</v>
      </c>
    </row>
    <row r="1076" spans="1:25" s="3" customFormat="1" ht="15" x14ac:dyDescent="0.3">
      <c r="A1076" s="156" t="str">
        <f>IF(ISBLANK(TableB[[#This Row],[BEDS Code]]),"",TableB[[#This Row],[BEDS Code]])</f>
        <v>342700010306</v>
      </c>
      <c r="B1076" s="134" t="str">
        <f>IF(ISBLANK(TableB[[#This Row],[School Name]]),"",TableB[[#This Row],[School Name]])</f>
        <v>New York City Academy for Discovery</v>
      </c>
      <c r="C1076" s="156" t="str">
        <f>IF(ISBLANK(TableB[[#This Row],[Local School Code]]),"",TableB[[#This Row],[Local School Code]])</f>
        <v>Q306</v>
      </c>
      <c r="D1076" s="132">
        <v>2264130</v>
      </c>
      <c r="E1076" s="132">
        <v>1374460</v>
      </c>
      <c r="F1076" s="65">
        <f>IFERROR(SUM(TableC[[#This Row],[Classroom Teachers]:[All Other Salaries]])*'Part-A'!$C$92,0)</f>
        <v>2215373.7437973674</v>
      </c>
      <c r="G1076" s="16">
        <v>0</v>
      </c>
      <c r="H1076" s="16">
        <v>42657</v>
      </c>
      <c r="I1076" s="133">
        <f t="shared" si="51"/>
        <v>5896620.7437973674</v>
      </c>
      <c r="J1076" s="132">
        <v>2844938.3824205576</v>
      </c>
      <c r="K1076" s="132">
        <v>425519.30429816723</v>
      </c>
      <c r="L1076" s="132">
        <v>2111215.1577690435</v>
      </c>
      <c r="M1076" s="132">
        <v>0</v>
      </c>
      <c r="N1076" s="132">
        <v>439313.94850238942</v>
      </c>
      <c r="O1076" s="132">
        <v>2386</v>
      </c>
      <c r="P1076" s="132">
        <v>73247.950807210087</v>
      </c>
      <c r="Q1076" s="133">
        <f t="shared" si="52"/>
        <v>5896620.7437973674</v>
      </c>
      <c r="R1076" s="132">
        <v>5631408.7437973674</v>
      </c>
      <c r="S1076" s="132">
        <v>265212</v>
      </c>
      <c r="T1076" s="133">
        <f>SUM(TableC[[#This Row],[State &amp; Local Funding]:[Federal 
Funding]])</f>
        <v>5896620.7437973674</v>
      </c>
      <c r="U1076" s="121">
        <f>IFERROR(TableC[[#This Row],[State &amp; Local Funding]]/SUM(TableB[[#This Row],[K-12 Enrollment]:[Pre-K
Enrollment]]),"")</f>
        <v>15178.999309426867</v>
      </c>
      <c r="V1076" s="121">
        <f>IFERROR(TableC[[#This Row],[Federal 
Funding]]/SUM(TableB[[#This Row],[K-12 Enrollment]:[Pre-K
Enrollment]]),"")</f>
        <v>714.85714285714289</v>
      </c>
      <c r="W1076" s="65">
        <f>IFERROR(CentralCostperPupil*SUM(TableB[[#This Row],[K-12 Enrollment]:[Pre-K
Enrollment]]),"")</f>
        <v>2476053.8386223596</v>
      </c>
      <c r="X1076" s="65">
        <f t="shared" si="53"/>
        <v>8372674.582419727</v>
      </c>
      <c r="Y1076" s="131">
        <f>IFERROR(TableC[[#This Row],[Total School Allocation w/ Central District Costs]]/SUM(TableB[[#This Row],[K-12 Enrollment]:[Pre-K
Enrollment]]),"")</f>
        <v>22567.856017303846</v>
      </c>
    </row>
    <row r="1077" spans="1:25" s="3" customFormat="1" ht="15" x14ac:dyDescent="0.3">
      <c r="A1077" s="156" t="str">
        <f>IF(ISBLANK(TableB[[#This Row],[BEDS Code]]),"",TableB[[#This Row],[BEDS Code]])</f>
        <v>342400010307</v>
      </c>
      <c r="B1077" s="134" t="str">
        <f>IF(ISBLANK(TableB[[#This Row],[School Name]]),"",TableB[[#This Row],[School Name]])</f>
        <v>Pioneer Academy</v>
      </c>
      <c r="C1077" s="156" t="str">
        <f>IF(ISBLANK(TableB[[#This Row],[Local School Code]]),"",TableB[[#This Row],[Local School Code]])</f>
        <v>Q307</v>
      </c>
      <c r="D1077" s="132">
        <v>6379034</v>
      </c>
      <c r="E1077" s="132">
        <v>2587160</v>
      </c>
      <c r="F1077" s="65">
        <f>IFERROR(SUM(TableC[[#This Row],[Classroom Teachers]:[All Other Salaries]])*'Part-A'!$C$92,0)</f>
        <v>5459112.1201876262</v>
      </c>
      <c r="G1077" s="16">
        <v>0</v>
      </c>
      <c r="H1077" s="16">
        <v>448333</v>
      </c>
      <c r="I1077" s="133">
        <f t="shared" si="51"/>
        <v>14873639.120187625</v>
      </c>
      <c r="J1077" s="132">
        <v>9318197.0428459942</v>
      </c>
      <c r="K1077" s="132">
        <v>0</v>
      </c>
      <c r="L1077" s="132">
        <v>4821038.6072440585</v>
      </c>
      <c r="M1077" s="132">
        <v>0</v>
      </c>
      <c r="N1077" s="132">
        <v>635623.21887653635</v>
      </c>
      <c r="O1077" s="132">
        <v>5819</v>
      </c>
      <c r="P1077" s="132">
        <v>92961.251221037732</v>
      </c>
      <c r="Q1077" s="133">
        <f t="shared" si="52"/>
        <v>14873639.120187629</v>
      </c>
      <c r="R1077" s="132">
        <v>14053200.120187629</v>
      </c>
      <c r="S1077" s="132">
        <v>820439</v>
      </c>
      <c r="T1077" s="133">
        <f>SUM(TableC[[#This Row],[State &amp; Local Funding]:[Federal 
Funding]])</f>
        <v>14873639.120187629</v>
      </c>
      <c r="U1077" s="121">
        <f>IFERROR(TableC[[#This Row],[State &amp; Local Funding]]/SUM(TableB[[#This Row],[K-12 Enrollment]:[Pre-K
Enrollment]]),"")</f>
        <v>15127.233713872582</v>
      </c>
      <c r="V1077" s="121">
        <f>IFERROR(TableC[[#This Row],[Federal 
Funding]]/SUM(TableB[[#This Row],[K-12 Enrollment]:[Pre-K
Enrollment]]),"")</f>
        <v>883.14208826695369</v>
      </c>
      <c r="W1077" s="65">
        <f>IFERROR(CentralCostperPupil*SUM(TableB[[#This Row],[K-12 Enrollment]:[Pre-K
Enrollment]]),"")</f>
        <v>6200145.5959034283</v>
      </c>
      <c r="X1077" s="65">
        <f t="shared" si="53"/>
        <v>21073784.716091059</v>
      </c>
      <c r="Y1077" s="131">
        <f>IFERROR(TableC[[#This Row],[Total School Allocation w/ Central District Costs]]/SUM(TableB[[#This Row],[K-12 Enrollment]:[Pre-K
Enrollment]]),"")</f>
        <v>22684.375367159373</v>
      </c>
    </row>
    <row r="1078" spans="1:25" s="3" customFormat="1" ht="15" x14ac:dyDescent="0.3">
      <c r="A1078" s="156" t="str">
        <f>IF(ISBLANK(TableB[[#This Row],[BEDS Code]]),"",TableB[[#This Row],[BEDS Code]])</f>
        <v>342700011308</v>
      </c>
      <c r="B1078" s="134" t="str">
        <f>IF(ISBLANK(TableB[[#This Row],[School Name]]),"",TableB[[#This Row],[School Name]])</f>
        <v>Robert H. Goddard High School of Communication Arts and Technology</v>
      </c>
      <c r="C1078" s="156" t="str">
        <f>IF(ISBLANK(TableB[[#This Row],[Local School Code]]),"",TableB[[#This Row],[Local School Code]])</f>
        <v>Q308</v>
      </c>
      <c r="D1078" s="132">
        <v>3360141</v>
      </c>
      <c r="E1078" s="132">
        <v>1100399</v>
      </c>
      <c r="F1078" s="65">
        <f>IFERROR(SUM(TableC[[#This Row],[Classroom Teachers]:[All Other Salaries]])*'Part-A'!$C$92,0)</f>
        <v>2715822.1176768774</v>
      </c>
      <c r="G1078" s="16">
        <v>0</v>
      </c>
      <c r="H1078" s="16">
        <v>345916</v>
      </c>
      <c r="I1078" s="133">
        <f t="shared" si="51"/>
        <v>7522278.1176768774</v>
      </c>
      <c r="J1078" s="132">
        <v>5939277.2704652688</v>
      </c>
      <c r="K1078" s="132">
        <v>0</v>
      </c>
      <c r="L1078" s="132">
        <v>557765.8984712183</v>
      </c>
      <c r="M1078" s="132">
        <v>0</v>
      </c>
      <c r="N1078" s="132">
        <v>671677.65960728622</v>
      </c>
      <c r="O1078" s="132">
        <v>3863</v>
      </c>
      <c r="P1078" s="132">
        <v>349694.28913310391</v>
      </c>
      <c r="Q1078" s="133">
        <f t="shared" si="52"/>
        <v>7522278.1176768774</v>
      </c>
      <c r="R1078" s="132">
        <v>7231990.1176768774</v>
      </c>
      <c r="S1078" s="132">
        <v>290288</v>
      </c>
      <c r="T1078" s="133">
        <f>SUM(TableC[[#This Row],[State &amp; Local Funding]:[Federal 
Funding]])</f>
        <v>7522278.1176768774</v>
      </c>
      <c r="U1078" s="121">
        <f>IFERROR(TableC[[#This Row],[State &amp; Local Funding]]/SUM(TableB[[#This Row],[K-12 Enrollment]:[Pre-K
Enrollment]]),"")</f>
        <v>11683.34429350061</v>
      </c>
      <c r="V1078" s="121">
        <f>IFERROR(TableC[[#This Row],[Federal 
Funding]]/SUM(TableB[[#This Row],[K-12 Enrollment]:[Pre-K
Enrollment]]),"")</f>
        <v>468.96284329563815</v>
      </c>
      <c r="W1078" s="65">
        <f>IFERROR(CentralCostperPupil*SUM(TableB[[#This Row],[K-12 Enrollment]:[Pre-K
Enrollment]]),"")</f>
        <v>4131205.7307472792</v>
      </c>
      <c r="X1078" s="65">
        <f t="shared" si="53"/>
        <v>11653483.848424157</v>
      </c>
      <c r="Y1078" s="131">
        <f>IFERROR(TableC[[#This Row],[Total School Allocation w/ Central District Costs]]/SUM(TableB[[#This Row],[K-12 Enrollment]:[Pre-K
Enrollment]]),"")</f>
        <v>18826.306701816087</v>
      </c>
    </row>
    <row r="1079" spans="1:25" s="3" customFormat="1" ht="15" x14ac:dyDescent="0.3">
      <c r="A1079" s="156" t="str">
        <f>IF(ISBLANK(TableB[[#This Row],[BEDS Code]]),"",TableB[[#This Row],[BEDS Code]])</f>
        <v>342700011309</v>
      </c>
      <c r="B1079" s="134" t="str">
        <f>IF(ISBLANK(TableB[[#This Row],[School Name]]),"",TableB[[#This Row],[School Name]])</f>
        <v>Academy of Medical Technology: A College Board School</v>
      </c>
      <c r="C1079" s="156" t="str">
        <f>IF(ISBLANK(TableB[[#This Row],[Local School Code]]),"",TableB[[#This Row],[Local School Code]])</f>
        <v>Q309</v>
      </c>
      <c r="D1079" s="132">
        <v>4253600</v>
      </c>
      <c r="E1079" s="132">
        <v>1329824</v>
      </c>
      <c r="F1079" s="65">
        <f>IFERROR(SUM(TableC[[#This Row],[Classroom Teachers]:[All Other Salaries]])*'Part-A'!$C$92,0)</f>
        <v>3399495.6645535971</v>
      </c>
      <c r="G1079" s="16">
        <v>0</v>
      </c>
      <c r="H1079" s="16">
        <v>125346</v>
      </c>
      <c r="I1079" s="133">
        <f t="shared" si="51"/>
        <v>9108265.6645535976</v>
      </c>
      <c r="J1079" s="132">
        <v>7503934.4958154913</v>
      </c>
      <c r="K1079" s="132">
        <v>0</v>
      </c>
      <c r="L1079" s="132">
        <v>621508.73389077699</v>
      </c>
      <c r="M1079" s="132">
        <v>0</v>
      </c>
      <c r="N1079" s="132">
        <v>703079.29165471031</v>
      </c>
      <c r="O1079" s="132">
        <v>3950</v>
      </c>
      <c r="P1079" s="132">
        <v>275793.1431926192</v>
      </c>
      <c r="Q1079" s="133">
        <f t="shared" si="52"/>
        <v>9108265.6645535976</v>
      </c>
      <c r="R1079" s="132">
        <v>8647317.6645535976</v>
      </c>
      <c r="S1079" s="132">
        <v>460948</v>
      </c>
      <c r="T1079" s="133">
        <f>SUM(TableC[[#This Row],[State &amp; Local Funding]:[Federal 
Funding]])</f>
        <v>9108265.6645535976</v>
      </c>
      <c r="U1079" s="121">
        <f>IFERROR(TableC[[#This Row],[State &amp; Local Funding]]/SUM(TableB[[#This Row],[K-12 Enrollment]:[Pre-K
Enrollment]]),"")</f>
        <v>13202.011701608546</v>
      </c>
      <c r="V1079" s="121">
        <f>IFERROR(TableC[[#This Row],[Federal 
Funding]]/SUM(TableB[[#This Row],[K-12 Enrollment]:[Pre-K
Enrollment]]),"")</f>
        <v>703.73740458015266</v>
      </c>
      <c r="W1079" s="65">
        <f>IFERROR(CentralCostperPupil*SUM(TableB[[#This Row],[K-12 Enrollment]:[Pre-K
Enrollment]]),"")</f>
        <v>4371469.7150879931</v>
      </c>
      <c r="X1079" s="65">
        <f t="shared" si="53"/>
        <v>13479735.379641591</v>
      </c>
      <c r="Y1079" s="131">
        <f>IFERROR(TableC[[#This Row],[Total School Allocation w/ Central District Costs]]/SUM(TableB[[#This Row],[K-12 Enrollment]:[Pre-K
Enrollment]]),"")</f>
        <v>20579.748671208534</v>
      </c>
    </row>
    <row r="1080" spans="1:25" s="3" customFormat="1" ht="15" x14ac:dyDescent="0.3">
      <c r="A1080" s="156" t="str">
        <f>IF(ISBLANK(TableB[[#This Row],[BEDS Code]]),"",TableB[[#This Row],[BEDS Code]])</f>
        <v>342800011310</v>
      </c>
      <c r="B1080" s="134" t="str">
        <f>IF(ISBLANK(TableB[[#This Row],[School Name]]),"",TableB[[#This Row],[School Name]])</f>
        <v>Queens Collegiate: A College Board School</v>
      </c>
      <c r="C1080" s="156" t="str">
        <f>IF(ISBLANK(TableB[[#This Row],[Local School Code]]),"",TableB[[#This Row],[Local School Code]])</f>
        <v>Q310</v>
      </c>
      <c r="D1080" s="132">
        <v>3946262</v>
      </c>
      <c r="E1080" s="132">
        <v>1693511</v>
      </c>
      <c r="F1080" s="65">
        <f>IFERROR(SUM(TableC[[#This Row],[Classroom Teachers]:[All Other Salaries]])*'Part-A'!$C$92,0)</f>
        <v>3433804.0354030849</v>
      </c>
      <c r="G1080" s="16">
        <v>0</v>
      </c>
      <c r="H1080" s="16">
        <v>94480</v>
      </c>
      <c r="I1080" s="133">
        <f t="shared" si="51"/>
        <v>9168057.035403084</v>
      </c>
      <c r="J1080" s="132">
        <v>5840305.2232508864</v>
      </c>
      <c r="K1080" s="132">
        <v>0</v>
      </c>
      <c r="L1080" s="132">
        <v>2053993.0116971747</v>
      </c>
      <c r="M1080" s="132">
        <v>0</v>
      </c>
      <c r="N1080" s="132">
        <v>908193.82548800018</v>
      </c>
      <c r="O1080" s="132">
        <v>4118</v>
      </c>
      <c r="P1080" s="132">
        <v>361446.97496702307</v>
      </c>
      <c r="Q1080" s="133">
        <f t="shared" si="52"/>
        <v>9168057.0354030859</v>
      </c>
      <c r="R1080" s="132">
        <v>8784398.0354030859</v>
      </c>
      <c r="S1080" s="132">
        <v>383659</v>
      </c>
      <c r="T1080" s="133">
        <f>SUM(TableC[[#This Row],[State &amp; Local Funding]:[Federal 
Funding]])</f>
        <v>9168057.0354030859</v>
      </c>
      <c r="U1080" s="121">
        <f>IFERROR(TableC[[#This Row],[State &amp; Local Funding]]/SUM(TableB[[#This Row],[K-12 Enrollment]:[Pre-K
Enrollment]]),"")</f>
        <v>13150.29646018426</v>
      </c>
      <c r="V1080" s="121">
        <f>IFERROR(TableC[[#This Row],[Federal 
Funding]]/SUM(TableB[[#This Row],[K-12 Enrollment]:[Pre-K
Enrollment]]),"")</f>
        <v>574.33982035928148</v>
      </c>
      <c r="W1080" s="65">
        <f>IFERROR(CentralCostperPupil*SUM(TableB[[#This Row],[K-12 Enrollment]:[Pre-K
Enrollment]]),"")</f>
        <v>4458231.7094332511</v>
      </c>
      <c r="X1080" s="65">
        <f t="shared" si="53"/>
        <v>13626288.744836338</v>
      </c>
      <c r="Y1080" s="131">
        <f>IFERROR(TableC[[#This Row],[Total School Allocation w/ Central District Costs]]/SUM(TableB[[#This Row],[K-12 Enrollment]:[Pre-K
Enrollment]]),"")</f>
        <v>20398.635845563382</v>
      </c>
    </row>
    <row r="1081" spans="1:25" s="3" customFormat="1" ht="15" x14ac:dyDescent="0.3">
      <c r="A1081" s="156" t="str">
        <f>IF(ISBLANK(TableB[[#This Row],[BEDS Code]]),"",TableB[[#This Row],[BEDS Code]])</f>
        <v>342400010311</v>
      </c>
      <c r="B1081" s="134" t="str">
        <f>IF(ISBLANK(TableB[[#This Row],[School Name]]),"",TableB[[#This Row],[School Name]])</f>
        <v>Corona Arts &amp; Sciences Academy</v>
      </c>
      <c r="C1081" s="156" t="str">
        <f>IF(ISBLANK(TableB[[#This Row],[Local School Code]]),"",TableB[[#This Row],[Local School Code]])</f>
        <v>Q311</v>
      </c>
      <c r="D1081" s="132">
        <v>4622318</v>
      </c>
      <c r="E1081" s="132">
        <v>2063976</v>
      </c>
      <c r="F1081" s="65">
        <f>IFERROR(SUM(TableC[[#This Row],[Classroom Teachers]:[All Other Salaries]])*'Part-A'!$C$92,0)</f>
        <v>4070983.587298892</v>
      </c>
      <c r="G1081" s="16">
        <v>0</v>
      </c>
      <c r="H1081" s="16">
        <v>661802</v>
      </c>
      <c r="I1081" s="133">
        <f t="shared" si="51"/>
        <v>11419079.587298892</v>
      </c>
      <c r="J1081" s="132">
        <v>8297068.024125373</v>
      </c>
      <c r="K1081" s="132">
        <v>0</v>
      </c>
      <c r="L1081" s="132">
        <v>2284493.6687027314</v>
      </c>
      <c r="M1081" s="132">
        <v>0</v>
      </c>
      <c r="N1081" s="132">
        <v>681752.30966779287</v>
      </c>
      <c r="O1081" s="132">
        <v>4567</v>
      </c>
      <c r="P1081" s="132">
        <v>151198.58480299587</v>
      </c>
      <c r="Q1081" s="133">
        <f t="shared" si="52"/>
        <v>11419079.587298892</v>
      </c>
      <c r="R1081" s="132">
        <v>10846708.587298892</v>
      </c>
      <c r="S1081" s="132">
        <v>572371</v>
      </c>
      <c r="T1081" s="133">
        <f>SUM(TableC[[#This Row],[State &amp; Local Funding]:[Federal 
Funding]])</f>
        <v>11419079.587298892</v>
      </c>
      <c r="U1081" s="121">
        <f>IFERROR(TableC[[#This Row],[State &amp; Local Funding]]/SUM(TableB[[#This Row],[K-12 Enrollment]:[Pre-K
Enrollment]]),"")</f>
        <v>14013.835384107097</v>
      </c>
      <c r="V1081" s="121">
        <f>IFERROR(TableC[[#This Row],[Federal 
Funding]]/SUM(TableB[[#This Row],[K-12 Enrollment]:[Pre-K
Enrollment]]),"")</f>
        <v>739.49741602067184</v>
      </c>
      <c r="W1081" s="65">
        <f>IFERROR(CentralCostperPupil*SUM(TableB[[#This Row],[K-12 Enrollment]:[Pre-K
Enrollment]]),"")</f>
        <v>5165675.6633253535</v>
      </c>
      <c r="X1081" s="65">
        <f t="shared" si="53"/>
        <v>16584755.250624247</v>
      </c>
      <c r="Y1081" s="131">
        <f>IFERROR(TableC[[#This Row],[Total School Allocation w/ Central District Costs]]/SUM(TableB[[#This Row],[K-12 Enrollment]:[Pre-K
Enrollment]]),"")</f>
        <v>21427.332365147606</v>
      </c>
    </row>
    <row r="1082" spans="1:25" s="3" customFormat="1" ht="15" x14ac:dyDescent="0.3">
      <c r="A1082" s="156" t="str">
        <f>IF(ISBLANK(TableB[[#This Row],[BEDS Code]]),"",TableB[[#This Row],[BEDS Code]])</f>
        <v>342800010312</v>
      </c>
      <c r="B1082" s="134" t="str">
        <f>IF(ISBLANK(TableB[[#This Row],[School Name]]),"",TableB[[#This Row],[School Name]])</f>
        <v>Jamaica Children's School</v>
      </c>
      <c r="C1082" s="156" t="str">
        <f>IF(ISBLANK(TableB[[#This Row],[Local School Code]]),"",TableB[[#This Row],[Local School Code]])</f>
        <v>Q312</v>
      </c>
      <c r="D1082" s="132">
        <v>1417025</v>
      </c>
      <c r="E1082" s="132">
        <v>576041</v>
      </c>
      <c r="F1082" s="65">
        <f>IFERROR(SUM(TableC[[#This Row],[Classroom Teachers]:[All Other Salaries]])*'Part-A'!$C$92,0)</f>
        <v>1213488.2155052491</v>
      </c>
      <c r="G1082" s="16">
        <v>0</v>
      </c>
      <c r="H1082" s="16">
        <v>132280</v>
      </c>
      <c r="I1082" s="133">
        <f t="shared" si="51"/>
        <v>3338834.2155052489</v>
      </c>
      <c r="J1082" s="132">
        <v>1931802.2703723204</v>
      </c>
      <c r="K1082" s="132">
        <v>0</v>
      </c>
      <c r="L1082" s="132">
        <v>1069275.6066055431</v>
      </c>
      <c r="M1082" s="132">
        <v>0</v>
      </c>
      <c r="N1082" s="132">
        <v>235866.18845745552</v>
      </c>
      <c r="O1082" s="132">
        <v>1171</v>
      </c>
      <c r="P1082" s="132">
        <v>100719.15006992999</v>
      </c>
      <c r="Q1082" s="133">
        <f t="shared" si="52"/>
        <v>3338834.2155052493</v>
      </c>
      <c r="R1082" s="132">
        <v>3219005.2155052493</v>
      </c>
      <c r="S1082" s="132">
        <v>119829</v>
      </c>
      <c r="T1082" s="133">
        <f>SUM(TableC[[#This Row],[State &amp; Local Funding]:[Federal 
Funding]])</f>
        <v>3338834.2155052493</v>
      </c>
      <c r="U1082" s="121">
        <f>IFERROR(TableC[[#This Row],[State &amp; Local Funding]]/SUM(TableB[[#This Row],[K-12 Enrollment]:[Pre-K
Enrollment]]),"")</f>
        <v>16095.026077526247</v>
      </c>
      <c r="V1082" s="121">
        <f>IFERROR(TableC[[#This Row],[Federal 
Funding]]/SUM(TableB[[#This Row],[K-12 Enrollment]:[Pre-K
Enrollment]]),"")</f>
        <v>599.14499999999998</v>
      </c>
      <c r="W1082" s="65">
        <f>IFERROR(CentralCostperPupil*SUM(TableB[[#This Row],[K-12 Enrollment]:[Pre-K
Enrollment]]),"")</f>
        <v>1334799.9130039674</v>
      </c>
      <c r="X1082" s="65">
        <f t="shared" si="53"/>
        <v>4673634.1285092169</v>
      </c>
      <c r="Y1082" s="131">
        <f>IFERROR(TableC[[#This Row],[Total School Allocation w/ Central District Costs]]/SUM(TableB[[#This Row],[K-12 Enrollment]:[Pre-K
Enrollment]]),"")</f>
        <v>23368.170642546083</v>
      </c>
    </row>
    <row r="1083" spans="1:25" s="3" customFormat="1" ht="15" x14ac:dyDescent="0.3">
      <c r="A1083" s="156" t="str">
        <f>IF(ISBLANK(TableB[[#This Row],[BEDS Code]]),"",TableB[[#This Row],[BEDS Code]])</f>
        <v>342900011313</v>
      </c>
      <c r="B1083" s="134" t="str">
        <f>IF(ISBLANK(TableB[[#This Row],[School Name]]),"",TableB[[#This Row],[School Name]])</f>
        <v>Benjamin Franklin High School for Finance &amp; Information Technology</v>
      </c>
      <c r="C1083" s="156" t="str">
        <f>IF(ISBLANK(TableB[[#This Row],[Local School Code]]),"",TableB[[#This Row],[Local School Code]])</f>
        <v>Q313</v>
      </c>
      <c r="D1083" s="132">
        <v>2746193</v>
      </c>
      <c r="E1083" s="132">
        <v>1133222</v>
      </c>
      <c r="F1083" s="65">
        <f>IFERROR(SUM(TableC[[#This Row],[Classroom Teachers]:[All Other Salaries]])*'Part-A'!$C$92,0)</f>
        <v>2362001.2511147629</v>
      </c>
      <c r="G1083" s="16">
        <v>0</v>
      </c>
      <c r="H1083" s="16">
        <v>176991</v>
      </c>
      <c r="I1083" s="133">
        <f t="shared" si="51"/>
        <v>6418407.2511147633</v>
      </c>
      <c r="J1083" s="132">
        <v>5099261.9177037086</v>
      </c>
      <c r="K1083" s="132">
        <v>0</v>
      </c>
      <c r="L1083" s="132">
        <v>637835.39451262658</v>
      </c>
      <c r="M1083" s="132">
        <v>0</v>
      </c>
      <c r="N1083" s="132">
        <v>662442.83186098968</v>
      </c>
      <c r="O1083" s="132">
        <v>2423</v>
      </c>
      <c r="P1083" s="132">
        <v>16444.107037438374</v>
      </c>
      <c r="Q1083" s="133">
        <f t="shared" si="52"/>
        <v>6418407.2511147624</v>
      </c>
      <c r="R1083" s="132">
        <v>6139828.2511147624</v>
      </c>
      <c r="S1083" s="132">
        <v>278579</v>
      </c>
      <c r="T1083" s="133">
        <f>SUM(TableC[[#This Row],[State &amp; Local Funding]:[Federal 
Funding]])</f>
        <v>6418407.2511147624</v>
      </c>
      <c r="U1083" s="121">
        <f>IFERROR(TableC[[#This Row],[State &amp; Local Funding]]/SUM(TableB[[#This Row],[K-12 Enrollment]:[Pre-K
Enrollment]]),"")</f>
        <v>15048.598654693045</v>
      </c>
      <c r="V1083" s="121">
        <f>IFERROR(TableC[[#This Row],[Federal 
Funding]]/SUM(TableB[[#This Row],[K-12 Enrollment]:[Pre-K
Enrollment]]),"")</f>
        <v>682.79166666666663</v>
      </c>
      <c r="W1083" s="65">
        <f>IFERROR(CentralCostperPupil*SUM(TableB[[#This Row],[K-12 Enrollment]:[Pre-K
Enrollment]]),"")</f>
        <v>2722991.8225280936</v>
      </c>
      <c r="X1083" s="65">
        <f t="shared" si="53"/>
        <v>9141399.0736428555</v>
      </c>
      <c r="Y1083" s="131">
        <f>IFERROR(TableC[[#This Row],[Total School Allocation w/ Central District Costs]]/SUM(TableB[[#This Row],[K-12 Enrollment]:[Pre-K
Enrollment]]),"")</f>
        <v>22405.389886379548</v>
      </c>
    </row>
    <row r="1084" spans="1:25" s="3" customFormat="1" ht="15" x14ac:dyDescent="0.3">
      <c r="A1084" s="156" t="str">
        <f>IF(ISBLANK(TableB[[#This Row],[BEDS Code]]),"",TableB[[#This Row],[BEDS Code]])</f>
        <v>342700010314</v>
      </c>
      <c r="B1084" s="134" t="str">
        <f>IF(ISBLANK(TableB[[#This Row],[School Name]]),"",TableB[[#This Row],[School Name]])</f>
        <v>Epic High School - South</v>
      </c>
      <c r="C1084" s="156" t="str">
        <f>IF(ISBLANK(TableB[[#This Row],[Local School Code]]),"",TableB[[#This Row],[Local School Code]])</f>
        <v>Q314</v>
      </c>
      <c r="D1084" s="132">
        <v>2273673</v>
      </c>
      <c r="E1084" s="132">
        <v>1111003</v>
      </c>
      <c r="F1084" s="65">
        <f>IFERROR(SUM(TableC[[#This Row],[Classroom Teachers]:[All Other Salaries]])*'Part-A'!$C$92,0)</f>
        <v>2060776.9332794019</v>
      </c>
      <c r="G1084" s="16">
        <v>0</v>
      </c>
      <c r="H1084" s="16">
        <v>292750</v>
      </c>
      <c r="I1084" s="133">
        <f t="shared" si="51"/>
        <v>5738202.9332794016</v>
      </c>
      <c r="J1084" s="132">
        <v>4256854.4471029965</v>
      </c>
      <c r="K1084" s="132">
        <v>0</v>
      </c>
      <c r="L1084" s="132">
        <v>738540.06488748395</v>
      </c>
      <c r="M1084" s="132">
        <v>0</v>
      </c>
      <c r="N1084" s="132">
        <v>480190.12769231183</v>
      </c>
      <c r="O1084" s="132">
        <v>1987</v>
      </c>
      <c r="P1084" s="132">
        <v>260631.29359660912</v>
      </c>
      <c r="Q1084" s="133">
        <f t="shared" si="52"/>
        <v>5738202.9332794016</v>
      </c>
      <c r="R1084" s="132">
        <v>5581378.9332794016</v>
      </c>
      <c r="S1084" s="132">
        <v>156824</v>
      </c>
      <c r="T1084" s="133">
        <f>SUM(TableC[[#This Row],[State &amp; Local Funding]:[Federal 
Funding]])</f>
        <v>5738202.9332794016</v>
      </c>
      <c r="U1084" s="121">
        <f>IFERROR(TableC[[#This Row],[State &amp; Local Funding]]/SUM(TableB[[#This Row],[K-12 Enrollment]:[Pre-K
Enrollment]]),"")</f>
        <v>13988.418379146369</v>
      </c>
      <c r="V1084" s="121">
        <f>IFERROR(TableC[[#This Row],[Federal 
Funding]]/SUM(TableB[[#This Row],[K-12 Enrollment]:[Pre-K
Enrollment]]),"")</f>
        <v>393.04260651629073</v>
      </c>
      <c r="W1084" s="65">
        <f>IFERROR(CentralCostperPupil*SUM(TableB[[#This Row],[K-12 Enrollment]:[Pre-K
Enrollment]]),"")</f>
        <v>2662925.826442915</v>
      </c>
      <c r="X1084" s="65">
        <f t="shared" si="53"/>
        <v>8401128.7597223166</v>
      </c>
      <c r="Y1084" s="131">
        <f>IFERROR(TableC[[#This Row],[Total School Allocation w/ Central District Costs]]/SUM(TableB[[#This Row],[K-12 Enrollment]:[Pre-K
Enrollment]]),"")</f>
        <v>21055.460550682499</v>
      </c>
    </row>
    <row r="1085" spans="1:25" s="3" customFormat="1" ht="15" x14ac:dyDescent="0.3">
      <c r="A1085" s="156" t="str">
        <f>IF(ISBLANK(TableB[[#This Row],[BEDS Code]]),"",TableB[[#This Row],[BEDS Code]])</f>
        <v>342600011315</v>
      </c>
      <c r="B1085" s="134" t="str">
        <f>IF(ISBLANK(TableB[[#This Row],[School Name]]),"",TableB[[#This Row],[School Name]])</f>
        <v>Business Technology Early College High School</v>
      </c>
      <c r="C1085" s="156" t="str">
        <f>IF(ISBLANK(TableB[[#This Row],[Local School Code]]),"",TableB[[#This Row],[Local School Code]])</f>
        <v>Q315</v>
      </c>
      <c r="D1085" s="132">
        <v>2414221</v>
      </c>
      <c r="E1085" s="132">
        <v>1113226</v>
      </c>
      <c r="F1085" s="65">
        <f>IFERROR(SUM(TableC[[#This Row],[Classroom Teachers]:[All Other Salaries]])*'Part-A'!$C$92,0)</f>
        <v>2147703.7716359338</v>
      </c>
      <c r="G1085" s="16">
        <v>0</v>
      </c>
      <c r="H1085" s="16">
        <v>181912</v>
      </c>
      <c r="I1085" s="133">
        <f t="shared" si="51"/>
        <v>5857062.7716359338</v>
      </c>
      <c r="J1085" s="132">
        <v>4388889.1322687957</v>
      </c>
      <c r="K1085" s="132">
        <v>0</v>
      </c>
      <c r="L1085" s="132">
        <v>684860.61754337559</v>
      </c>
      <c r="M1085" s="132">
        <v>0</v>
      </c>
      <c r="N1085" s="132">
        <v>642394.88960548444</v>
      </c>
      <c r="O1085" s="132">
        <v>2629</v>
      </c>
      <c r="P1085" s="132">
        <v>138289.13221827761</v>
      </c>
      <c r="Q1085" s="133">
        <f t="shared" si="52"/>
        <v>5857062.7716359338</v>
      </c>
      <c r="R1085" s="132">
        <v>5641854.7716359338</v>
      </c>
      <c r="S1085" s="132">
        <v>215208</v>
      </c>
      <c r="T1085" s="133">
        <f>SUM(TableC[[#This Row],[State &amp; Local Funding]:[Federal 
Funding]])</f>
        <v>5857062.7716359338</v>
      </c>
      <c r="U1085" s="121">
        <f>IFERROR(TableC[[#This Row],[State &amp; Local Funding]]/SUM(TableB[[#This Row],[K-12 Enrollment]:[Pre-K
Enrollment]]),"")</f>
        <v>13274.952403849256</v>
      </c>
      <c r="V1085" s="121">
        <f>IFERROR(TableC[[#This Row],[Federal 
Funding]]/SUM(TableB[[#This Row],[K-12 Enrollment]:[Pre-K
Enrollment]]),"")</f>
        <v>506.37176470588236</v>
      </c>
      <c r="W1085" s="65">
        <f>IFERROR(CentralCostperPupil*SUM(TableB[[#This Row],[K-12 Enrollment]:[Pre-K
Enrollment]]),"")</f>
        <v>2836449.8151334305</v>
      </c>
      <c r="X1085" s="65">
        <f t="shared" si="53"/>
        <v>8693512.5867693648</v>
      </c>
      <c r="Y1085" s="131">
        <f>IFERROR(TableC[[#This Row],[Total School Allocation w/ Central District Costs]]/SUM(TableB[[#This Row],[K-12 Enrollment]:[Pre-K
Enrollment]]),"")</f>
        <v>20455.323733574976</v>
      </c>
    </row>
    <row r="1086" spans="1:25" s="3" customFormat="1" ht="15" x14ac:dyDescent="0.3">
      <c r="A1086" s="156" t="str">
        <f>IF(ISBLANK(TableB[[#This Row],[BEDS Code]]),"",TableB[[#This Row],[BEDS Code]])</f>
        <v>342700010316</v>
      </c>
      <c r="B1086" s="134" t="str">
        <f>IF(ISBLANK(TableB[[#This Row],[School Name]]),"",TableB[[#This Row],[School Name]])</f>
        <v>Queens Explorers Elementary School</v>
      </c>
      <c r="C1086" s="156" t="str">
        <f>IF(ISBLANK(TableB[[#This Row],[Local School Code]]),"",TableB[[#This Row],[Local School Code]])</f>
        <v>Q316</v>
      </c>
      <c r="D1086" s="132">
        <v>2863366</v>
      </c>
      <c r="E1086" s="132">
        <v>1020008</v>
      </c>
      <c r="F1086" s="65">
        <f>IFERROR(SUM(TableC[[#This Row],[Classroom Teachers]:[All Other Salaries]])*'Part-A'!$C$92,0)</f>
        <v>2364411.7080916944</v>
      </c>
      <c r="G1086" s="16">
        <v>0</v>
      </c>
      <c r="H1086" s="16">
        <v>81882</v>
      </c>
      <c r="I1086" s="133">
        <f t="shared" si="51"/>
        <v>6329667.7080916949</v>
      </c>
      <c r="J1086" s="132">
        <v>3698105.5499825994</v>
      </c>
      <c r="K1086" s="132">
        <v>566813.51013371372</v>
      </c>
      <c r="L1086" s="132">
        <v>1457951.1863789654</v>
      </c>
      <c r="M1086" s="132">
        <v>27649.43951871774</v>
      </c>
      <c r="N1086" s="132">
        <v>426875.89043503435</v>
      </c>
      <c r="O1086" s="132">
        <v>2137</v>
      </c>
      <c r="P1086" s="132">
        <v>150135.13164266452</v>
      </c>
      <c r="Q1086" s="133">
        <f t="shared" si="52"/>
        <v>6329667.7080916958</v>
      </c>
      <c r="R1086" s="132">
        <v>5797791.7080916958</v>
      </c>
      <c r="S1086" s="132">
        <v>531876</v>
      </c>
      <c r="T1086" s="133">
        <f>SUM(TableC[[#This Row],[State &amp; Local Funding]:[Federal 
Funding]])</f>
        <v>6329667.7080916958</v>
      </c>
      <c r="U1086" s="121">
        <f>IFERROR(TableC[[#This Row],[State &amp; Local Funding]]/SUM(TableB[[#This Row],[K-12 Enrollment]:[Pre-K
Enrollment]]),"")</f>
        <v>14904.348863988935</v>
      </c>
      <c r="V1086" s="121">
        <f>IFERROR(TableC[[#This Row],[Federal 
Funding]]/SUM(TableB[[#This Row],[K-12 Enrollment]:[Pre-K
Enrollment]]),"")</f>
        <v>1367.2904884318766</v>
      </c>
      <c r="W1086" s="65">
        <f>IFERROR(CentralCostperPupil*SUM(TableB[[#This Row],[K-12 Enrollment]:[Pre-K
Enrollment]]),"")</f>
        <v>2596185.8307927167</v>
      </c>
      <c r="X1086" s="65">
        <f t="shared" si="53"/>
        <v>8925853.5388844125</v>
      </c>
      <c r="Y1086" s="131">
        <f>IFERROR(TableC[[#This Row],[Total School Allocation w/ Central District Costs]]/SUM(TableB[[#This Row],[K-12 Enrollment]:[Pre-K
Enrollment]]),"")</f>
        <v>22945.63891744065</v>
      </c>
    </row>
    <row r="1087" spans="1:25" s="3" customFormat="1" ht="15" x14ac:dyDescent="0.3">
      <c r="A1087" s="156" t="str">
        <f>IF(ISBLANK(TableB[[#This Row],[BEDS Code]]),"",TableB[[#This Row],[BEDS Code]])</f>
        <v>342700010317</v>
      </c>
      <c r="B1087" s="134" t="str">
        <f>IF(ISBLANK(TableB[[#This Row],[School Name]]),"",TableB[[#This Row],[School Name]])</f>
        <v>Waterside Children's Studio School</v>
      </c>
      <c r="C1087" s="156" t="str">
        <f>IF(ISBLANK(TableB[[#This Row],[Local School Code]]),"",TableB[[#This Row],[Local School Code]])</f>
        <v>Q317</v>
      </c>
      <c r="D1087" s="132">
        <v>3550045</v>
      </c>
      <c r="E1087" s="132">
        <v>1659734</v>
      </c>
      <c r="F1087" s="65">
        <f>IFERROR(SUM(TableC[[#This Row],[Classroom Teachers]:[All Other Salaries]])*'Part-A'!$C$92,0)</f>
        <v>3172000.0350649306</v>
      </c>
      <c r="G1087" s="16">
        <v>0</v>
      </c>
      <c r="H1087" s="16">
        <v>153320</v>
      </c>
      <c r="I1087" s="133">
        <f t="shared" si="51"/>
        <v>8535099.0350649301</v>
      </c>
      <c r="J1087" s="132">
        <v>4150517.8731448995</v>
      </c>
      <c r="K1087" s="132">
        <v>616189.257313382</v>
      </c>
      <c r="L1087" s="132">
        <v>3239180.0792245087</v>
      </c>
      <c r="M1087" s="132">
        <v>73355.863965878816</v>
      </c>
      <c r="N1087" s="132">
        <v>453051.9614162615</v>
      </c>
      <c r="O1087" s="132">
        <v>2804</v>
      </c>
      <c r="P1087" s="132">
        <v>0</v>
      </c>
      <c r="Q1087" s="133">
        <f t="shared" si="52"/>
        <v>8535099.035064932</v>
      </c>
      <c r="R1087" s="132">
        <v>8216460.035064932</v>
      </c>
      <c r="S1087" s="132">
        <v>318639</v>
      </c>
      <c r="T1087" s="133">
        <f>SUM(TableC[[#This Row],[State &amp; Local Funding]:[Federal 
Funding]])</f>
        <v>8535099.035064932</v>
      </c>
      <c r="U1087" s="121">
        <f>IFERROR(TableC[[#This Row],[State &amp; Local Funding]]/SUM(TableB[[#This Row],[K-12 Enrollment]:[Pre-K
Enrollment]]),"")</f>
        <v>16532.11274660952</v>
      </c>
      <c r="V1087" s="121">
        <f>IFERROR(TableC[[#This Row],[Federal 
Funding]]/SUM(TableB[[#This Row],[K-12 Enrollment]:[Pre-K
Enrollment]]),"")</f>
        <v>641.12474849094565</v>
      </c>
      <c r="W1087" s="65">
        <f>IFERROR(CentralCostperPupil*SUM(TableB[[#This Row],[K-12 Enrollment]:[Pre-K
Enrollment]]),"")</f>
        <v>3316977.7838148591</v>
      </c>
      <c r="X1087" s="65">
        <f t="shared" si="53"/>
        <v>11852076.818879791</v>
      </c>
      <c r="Y1087" s="131">
        <f>IFERROR(TableC[[#This Row],[Total School Allocation w/ Central District Costs]]/SUM(TableB[[#This Row],[K-12 Enrollment]:[Pre-K
Enrollment]]),"")</f>
        <v>23847.237060120304</v>
      </c>
    </row>
    <row r="1088" spans="1:25" s="3" customFormat="1" ht="15" x14ac:dyDescent="0.3">
      <c r="A1088" s="156" t="str">
        <f>IF(ISBLANK(TableB[[#This Row],[BEDS Code]]),"",TableB[[#This Row],[BEDS Code]])</f>
        <v>342700010318</v>
      </c>
      <c r="B1088" s="134" t="str">
        <f>IF(ISBLANK(TableB[[#This Row],[School Name]]),"",TableB[[#This Row],[School Name]])</f>
        <v>Waterside School for Leadership</v>
      </c>
      <c r="C1088" s="156" t="str">
        <f>IF(ISBLANK(TableB[[#This Row],[Local School Code]]),"",TableB[[#This Row],[Local School Code]])</f>
        <v>Q318</v>
      </c>
      <c r="D1088" s="132">
        <v>1670633</v>
      </c>
      <c r="E1088" s="132">
        <v>705975</v>
      </c>
      <c r="F1088" s="65">
        <f>IFERROR(SUM(TableC[[#This Row],[Classroom Teachers]:[All Other Salaries]])*'Part-A'!$C$92,0)</f>
        <v>1447009.6830087407</v>
      </c>
      <c r="G1088" s="16">
        <v>0</v>
      </c>
      <c r="H1088" s="16">
        <v>89799</v>
      </c>
      <c r="I1088" s="133">
        <f t="shared" si="51"/>
        <v>3913416.6830087407</v>
      </c>
      <c r="J1088" s="132">
        <v>2291142.3988729673</v>
      </c>
      <c r="K1088" s="132">
        <v>0</v>
      </c>
      <c r="L1088" s="132">
        <v>1255268.8986679732</v>
      </c>
      <c r="M1088" s="132">
        <v>0</v>
      </c>
      <c r="N1088" s="132">
        <v>254749.31968712131</v>
      </c>
      <c r="O1088" s="132">
        <v>1414</v>
      </c>
      <c r="P1088" s="132">
        <v>110842.06578067868</v>
      </c>
      <c r="Q1088" s="133">
        <f t="shared" si="52"/>
        <v>3913416.6830087407</v>
      </c>
      <c r="R1088" s="132">
        <v>3762186.6830087407</v>
      </c>
      <c r="S1088" s="132">
        <v>151230</v>
      </c>
      <c r="T1088" s="133">
        <f>SUM(TableC[[#This Row],[State &amp; Local Funding]:[Federal 
Funding]])</f>
        <v>3913416.6830087407</v>
      </c>
      <c r="U1088" s="121">
        <f>IFERROR(TableC[[#This Row],[State &amp; Local Funding]]/SUM(TableB[[#This Row],[K-12 Enrollment]:[Pre-K
Enrollment]]),"")</f>
        <v>16286.522437267276</v>
      </c>
      <c r="V1088" s="121">
        <f>IFERROR(TableC[[#This Row],[Federal 
Funding]]/SUM(TableB[[#This Row],[K-12 Enrollment]:[Pre-K
Enrollment]]),"")</f>
        <v>654.67532467532465</v>
      </c>
      <c r="W1088" s="65">
        <f>IFERROR(CentralCostperPupil*SUM(TableB[[#This Row],[K-12 Enrollment]:[Pre-K
Enrollment]]),"")</f>
        <v>1541693.8995195823</v>
      </c>
      <c r="X1088" s="65">
        <f t="shared" si="53"/>
        <v>5455110.5825283229</v>
      </c>
      <c r="Y1088" s="131">
        <f>IFERROR(TableC[[#This Row],[Total School Allocation w/ Central District Costs]]/SUM(TableB[[#This Row],[K-12 Enrollment]:[Pre-K
Enrollment]]),"")</f>
        <v>23615.197326962436</v>
      </c>
    </row>
    <row r="1089" spans="1:25" s="3" customFormat="1" ht="15" x14ac:dyDescent="0.3">
      <c r="A1089" s="156" t="str">
        <f>IF(ISBLANK(TableB[[#This Row],[BEDS Code]]),"",TableB[[#This Row],[BEDS Code]])</f>
        <v>342700010319</v>
      </c>
      <c r="B1089" s="134" t="str">
        <f>IF(ISBLANK(TableB[[#This Row],[School Name]]),"",TableB[[#This Row],[School Name]])</f>
        <v>Village Academy</v>
      </c>
      <c r="C1089" s="156" t="str">
        <f>IF(ISBLANK(TableB[[#This Row],[Local School Code]]),"",TableB[[#This Row],[Local School Code]])</f>
        <v>Q319</v>
      </c>
      <c r="D1089" s="132">
        <v>2591890</v>
      </c>
      <c r="E1089" s="132">
        <v>1164129</v>
      </c>
      <c r="F1089" s="65">
        <f>IFERROR(SUM(TableC[[#This Row],[Classroom Teachers]:[All Other Salaries]])*'Part-A'!$C$92,0)</f>
        <v>2286870.9785395013</v>
      </c>
      <c r="G1089" s="16">
        <v>0</v>
      </c>
      <c r="H1089" s="16">
        <v>74583</v>
      </c>
      <c r="I1089" s="133">
        <f t="shared" si="51"/>
        <v>6117472.9785395013</v>
      </c>
      <c r="J1089" s="132">
        <v>3357689.0629602368</v>
      </c>
      <c r="K1089" s="132">
        <v>0</v>
      </c>
      <c r="L1089" s="132">
        <v>1874922.6227344507</v>
      </c>
      <c r="M1089" s="132">
        <v>0</v>
      </c>
      <c r="N1089" s="132">
        <v>639609.96158652287</v>
      </c>
      <c r="O1089" s="132">
        <v>2237</v>
      </c>
      <c r="P1089" s="132">
        <v>243014.33125829091</v>
      </c>
      <c r="Q1089" s="133">
        <f t="shared" si="52"/>
        <v>6117472.9785395004</v>
      </c>
      <c r="R1089" s="132">
        <v>5881321.9785395004</v>
      </c>
      <c r="S1089" s="132">
        <v>236151</v>
      </c>
      <c r="T1089" s="133">
        <f>SUM(TableC[[#This Row],[State &amp; Local Funding]:[Federal 
Funding]])</f>
        <v>6117472.9785395004</v>
      </c>
      <c r="U1089" s="121">
        <f>IFERROR(TableC[[#This Row],[State &amp; Local Funding]]/SUM(TableB[[#This Row],[K-12 Enrollment]:[Pre-K
Enrollment]]),"")</f>
        <v>14521.782663060494</v>
      </c>
      <c r="V1089" s="121">
        <f>IFERROR(TableC[[#This Row],[Federal 
Funding]]/SUM(TableB[[#This Row],[K-12 Enrollment]:[Pre-K
Enrollment]]),"")</f>
        <v>583.08888888888885</v>
      </c>
      <c r="W1089" s="65">
        <f>IFERROR(CentralCostperPupil*SUM(TableB[[#This Row],[K-12 Enrollment]:[Pre-K
Enrollment]]),"")</f>
        <v>2702969.8238330339</v>
      </c>
      <c r="X1089" s="65">
        <f t="shared" si="53"/>
        <v>8820442.8023725338</v>
      </c>
      <c r="Y1089" s="131">
        <f>IFERROR(TableC[[#This Row],[Total School Allocation w/ Central District Costs]]/SUM(TableB[[#This Row],[K-12 Enrollment]:[Pre-K
Enrollment]]),"")</f>
        <v>21778.871116969218</v>
      </c>
    </row>
    <row r="1090" spans="1:25" s="3" customFormat="1" ht="15" x14ac:dyDescent="0.3">
      <c r="A1090" s="156" t="str">
        <f>IF(ISBLANK(TableB[[#This Row],[BEDS Code]]),"",TableB[[#This Row],[BEDS Code]])</f>
        <v>342700010323</v>
      </c>
      <c r="B1090" s="134" t="str">
        <f>IF(ISBLANK(TableB[[#This Row],[School Name]]),"",TableB[[#This Row],[School Name]])</f>
        <v>Scholars' Academy</v>
      </c>
      <c r="C1090" s="156" t="str">
        <f>IF(ISBLANK(TableB[[#This Row],[Local School Code]]),"",TableB[[#This Row],[Local School Code]])</f>
        <v>Q323</v>
      </c>
      <c r="D1090" s="132">
        <v>6245335</v>
      </c>
      <c r="E1090" s="132">
        <v>2119909</v>
      </c>
      <c r="F1090" s="65">
        <f>IFERROR(SUM(TableC[[#This Row],[Classroom Teachers]:[All Other Salaries]])*'Part-A'!$C$92,0)</f>
        <v>5093220.7030906109</v>
      </c>
      <c r="G1090" s="16">
        <v>0</v>
      </c>
      <c r="H1090" s="16">
        <v>258321</v>
      </c>
      <c r="I1090" s="133">
        <f t="shared" si="51"/>
        <v>13716785.703090612</v>
      </c>
      <c r="J1090" s="132">
        <v>9032398.3931495938</v>
      </c>
      <c r="K1090" s="132">
        <v>0</v>
      </c>
      <c r="L1090" s="132">
        <v>2878352.6204248932</v>
      </c>
      <c r="M1090" s="132">
        <v>0</v>
      </c>
      <c r="N1090" s="132">
        <v>1084414.9322314402</v>
      </c>
      <c r="O1090" s="132">
        <v>8572</v>
      </c>
      <c r="P1090" s="132">
        <v>713047.75728468469</v>
      </c>
      <c r="Q1090" s="133">
        <f t="shared" si="52"/>
        <v>13716785.70309061</v>
      </c>
      <c r="R1090" s="132">
        <v>13668138.70309061</v>
      </c>
      <c r="S1090" s="132">
        <v>48647</v>
      </c>
      <c r="T1090" s="133">
        <f>SUM(TableC[[#This Row],[State &amp; Local Funding]:[Federal 
Funding]])</f>
        <v>13716785.70309061</v>
      </c>
      <c r="U1090" s="121">
        <f>IFERROR(TableC[[#This Row],[State &amp; Local Funding]]/SUM(TableB[[#This Row],[K-12 Enrollment]:[Pre-K
Enrollment]]),"")</f>
        <v>9940.464511338625</v>
      </c>
      <c r="V1090" s="121">
        <f>IFERROR(TableC[[#This Row],[Federal 
Funding]]/SUM(TableB[[#This Row],[K-12 Enrollment]:[Pre-K
Enrollment]]),"")</f>
        <v>35.379636363636365</v>
      </c>
      <c r="W1090" s="65">
        <f>IFERROR(CentralCostperPupil*SUM(TableB[[#This Row],[K-12 Enrollment]:[Pre-K
Enrollment]]),"")</f>
        <v>9176749.4019022752</v>
      </c>
      <c r="X1090" s="65">
        <f t="shared" si="53"/>
        <v>22893535.104992885</v>
      </c>
      <c r="Y1090" s="131">
        <f>IFERROR(TableC[[#This Row],[Total School Allocation w/ Central District Costs]]/SUM(TableB[[#This Row],[K-12 Enrollment]:[Pre-K
Enrollment]]),"")</f>
        <v>16649.843712722097</v>
      </c>
    </row>
    <row r="1091" spans="1:25" s="3" customFormat="1" ht="15" x14ac:dyDescent="0.3">
      <c r="A1091" s="156" t="str">
        <f>IF(ISBLANK(TableB[[#This Row],[BEDS Code]]),"",TableB[[#This Row],[BEDS Code]])</f>
        <v>342700011324</v>
      </c>
      <c r="B1091" s="134" t="str">
        <f>IF(ISBLANK(TableB[[#This Row],[School Name]]),"",TableB[[#This Row],[School Name]])</f>
        <v>Rockaway Park High School for Environmental Sustainability</v>
      </c>
      <c r="C1091" s="156" t="str">
        <f>IF(ISBLANK(TableB[[#This Row],[Local School Code]]),"",TableB[[#This Row],[Local School Code]])</f>
        <v>Q324</v>
      </c>
      <c r="D1091" s="132">
        <v>1926066</v>
      </c>
      <c r="E1091" s="132">
        <v>1397406</v>
      </c>
      <c r="F1091" s="65">
        <f>IFERROR(SUM(TableC[[#This Row],[Classroom Teachers]:[All Other Salaries]])*'Part-A'!$C$92,0)</f>
        <v>2023512.5713657555</v>
      </c>
      <c r="G1091" s="16">
        <v>0</v>
      </c>
      <c r="H1091" s="16">
        <v>144697</v>
      </c>
      <c r="I1091" s="133">
        <f t="shared" si="51"/>
        <v>5491681.5713657551</v>
      </c>
      <c r="J1091" s="132">
        <v>3189938.8097006986</v>
      </c>
      <c r="K1091" s="132">
        <v>0</v>
      </c>
      <c r="L1091" s="132">
        <v>1335737.3907513819</v>
      </c>
      <c r="M1091" s="132">
        <v>0</v>
      </c>
      <c r="N1091" s="132">
        <v>678254.65888025833</v>
      </c>
      <c r="O1091" s="132">
        <v>1825</v>
      </c>
      <c r="P1091" s="132">
        <v>285925.71203341626</v>
      </c>
      <c r="Q1091" s="133">
        <f t="shared" si="52"/>
        <v>5491681.5713657541</v>
      </c>
      <c r="R1091" s="132">
        <v>5197028.5713657541</v>
      </c>
      <c r="S1091" s="132">
        <v>294653</v>
      </c>
      <c r="T1091" s="133">
        <f>SUM(TableC[[#This Row],[State &amp; Local Funding]:[Federal 
Funding]])</f>
        <v>5491681.5713657541</v>
      </c>
      <c r="U1091" s="121">
        <f>IFERROR(TableC[[#This Row],[State &amp; Local Funding]]/SUM(TableB[[#This Row],[K-12 Enrollment]:[Pre-K
Enrollment]]),"")</f>
        <v>18364.058556062737</v>
      </c>
      <c r="V1091" s="121">
        <f>IFERROR(TableC[[#This Row],[Federal 
Funding]]/SUM(TableB[[#This Row],[K-12 Enrollment]:[Pre-K
Enrollment]]),"")</f>
        <v>1041.1766784452298</v>
      </c>
      <c r="W1091" s="65">
        <f>IFERROR(CentralCostperPupil*SUM(TableB[[#This Row],[K-12 Enrollment]:[Pre-K
Enrollment]]),"")</f>
        <v>1888741.8769006138</v>
      </c>
      <c r="X1091" s="65">
        <f t="shared" si="53"/>
        <v>7380423.4482663684</v>
      </c>
      <c r="Y1091" s="131">
        <f>IFERROR(TableC[[#This Row],[Total School Allocation w/ Central District Costs]]/SUM(TableB[[#This Row],[K-12 Enrollment]:[Pre-K
Enrollment]]),"")</f>
        <v>26079.234799527803</v>
      </c>
    </row>
    <row r="1092" spans="1:25" s="3" customFormat="1" ht="15" x14ac:dyDescent="0.3">
      <c r="A1092" s="156" t="str">
        <f>IF(ISBLANK(TableB[[#This Row],[BEDS Code]]),"",TableB[[#This Row],[BEDS Code]])</f>
        <v>342800011325</v>
      </c>
      <c r="B1092" s="134" t="str">
        <f>IF(ISBLANK(TableB[[#This Row],[School Name]]),"",TableB[[#This Row],[School Name]])</f>
        <v>Hillside Arts &amp; Letters Academy</v>
      </c>
      <c r="C1092" s="156" t="str">
        <f>IF(ISBLANK(TableB[[#This Row],[Local School Code]]),"",TableB[[#This Row],[Local School Code]])</f>
        <v>Q325</v>
      </c>
      <c r="D1092" s="132">
        <v>2330412</v>
      </c>
      <c r="E1092" s="132">
        <v>1671807</v>
      </c>
      <c r="F1092" s="65">
        <f>IFERROR(SUM(TableC[[#This Row],[Classroom Teachers]:[All Other Salaries]])*'Part-A'!$C$92,0)</f>
        <v>2436771.0815252489</v>
      </c>
      <c r="G1092" s="16">
        <v>0</v>
      </c>
      <c r="H1092" s="16">
        <v>212576</v>
      </c>
      <c r="I1092" s="133">
        <f t="shared" si="51"/>
        <v>6651566.0815252494</v>
      </c>
      <c r="J1092" s="132">
        <v>5071399.2368075699</v>
      </c>
      <c r="K1092" s="132">
        <v>0</v>
      </c>
      <c r="L1092" s="132">
        <v>382302.56243657728</v>
      </c>
      <c r="M1092" s="132">
        <v>0</v>
      </c>
      <c r="N1092" s="132">
        <v>671232.00677005202</v>
      </c>
      <c r="O1092" s="132">
        <v>2810</v>
      </c>
      <c r="P1092" s="132">
        <v>523822.27551105054</v>
      </c>
      <c r="Q1092" s="133">
        <f t="shared" si="52"/>
        <v>6651566.0815252494</v>
      </c>
      <c r="R1092" s="132">
        <v>6401237.0815252494</v>
      </c>
      <c r="S1092" s="132">
        <v>250329</v>
      </c>
      <c r="T1092" s="133">
        <f>SUM(TableC[[#This Row],[State &amp; Local Funding]:[Federal 
Funding]])</f>
        <v>6651566.0815252494</v>
      </c>
      <c r="U1092" s="121">
        <f>IFERROR(TableC[[#This Row],[State &amp; Local Funding]]/SUM(TableB[[#This Row],[K-12 Enrollment]:[Pre-K
Enrollment]]),"")</f>
        <v>14956.161405432826</v>
      </c>
      <c r="V1092" s="121">
        <f>IFERROR(TableC[[#This Row],[Federal 
Funding]]/SUM(TableB[[#This Row],[K-12 Enrollment]:[Pre-K
Enrollment]]),"")</f>
        <v>584.88084112149534</v>
      </c>
      <c r="W1092" s="65">
        <f>IFERROR(CentralCostperPupil*SUM(TableB[[#This Row],[K-12 Enrollment]:[Pre-K
Enrollment]]),"")</f>
        <v>2856471.8138284902</v>
      </c>
      <c r="X1092" s="65">
        <f t="shared" si="53"/>
        <v>9508037.8953537401</v>
      </c>
      <c r="Y1092" s="131">
        <f>IFERROR(TableC[[#This Row],[Total School Allocation w/ Central District Costs]]/SUM(TableB[[#This Row],[K-12 Enrollment]:[Pre-K
Enrollment]]),"")</f>
        <v>22215.04181157416</v>
      </c>
    </row>
    <row r="1093" spans="1:25" s="3" customFormat="1" ht="15" x14ac:dyDescent="0.3">
      <c r="A1093" s="156" t="str">
        <f>IF(ISBLANK(TableB[[#This Row],[BEDS Code]]),"",TableB[[#This Row],[BEDS Code]])</f>
        <v>342900011326</v>
      </c>
      <c r="B1093" s="134" t="str">
        <f>IF(ISBLANK(TableB[[#This Row],[School Name]]),"",TableB[[#This Row],[School Name]])</f>
        <v>Cambria Heights Academy</v>
      </c>
      <c r="C1093" s="156" t="str">
        <f>IF(ISBLANK(TableB[[#This Row],[Local School Code]]),"",TableB[[#This Row],[Local School Code]])</f>
        <v>Q326</v>
      </c>
      <c r="D1093" s="132">
        <v>2145041</v>
      </c>
      <c r="E1093" s="132">
        <v>977879</v>
      </c>
      <c r="F1093" s="65">
        <f>IFERROR(SUM(TableC[[#This Row],[Classroom Teachers]:[All Other Salaries]])*'Part-A'!$C$92,0)</f>
        <v>1901405.4817881857</v>
      </c>
      <c r="G1093" s="16">
        <v>0</v>
      </c>
      <c r="H1093" s="16">
        <v>96950</v>
      </c>
      <c r="I1093" s="133">
        <f t="shared" si="51"/>
        <v>5121275.4817881854</v>
      </c>
      <c r="J1093" s="132">
        <v>4125585.6804122897</v>
      </c>
      <c r="K1093" s="132">
        <v>0</v>
      </c>
      <c r="L1093" s="132">
        <v>308174.56793995528</v>
      </c>
      <c r="M1093" s="132">
        <v>0</v>
      </c>
      <c r="N1093" s="132">
        <v>685372.23343594046</v>
      </c>
      <c r="O1093" s="132">
        <v>2143</v>
      </c>
      <c r="P1093" s="132">
        <v>0</v>
      </c>
      <c r="Q1093" s="133">
        <f t="shared" si="52"/>
        <v>5121275.4817881845</v>
      </c>
      <c r="R1093" s="132">
        <v>4936014.4817881845</v>
      </c>
      <c r="S1093" s="132">
        <v>185261</v>
      </c>
      <c r="T1093" s="133">
        <f>SUM(TableC[[#This Row],[State &amp; Local Funding]:[Federal 
Funding]])</f>
        <v>5121275.4817881845</v>
      </c>
      <c r="U1093" s="121">
        <f>IFERROR(TableC[[#This Row],[State &amp; Local Funding]]/SUM(TableB[[#This Row],[K-12 Enrollment]:[Pre-K
Enrollment]]),"")</f>
        <v>14265.937808636372</v>
      </c>
      <c r="V1093" s="121">
        <f>IFERROR(TableC[[#This Row],[Federal 
Funding]]/SUM(TableB[[#This Row],[K-12 Enrollment]:[Pre-K
Enrollment]]),"")</f>
        <v>535.43641618497111</v>
      </c>
      <c r="W1093" s="65">
        <f>IFERROR(CentralCostperPupil*SUM(TableB[[#This Row],[K-12 Enrollment]:[Pre-K
Enrollment]]),"")</f>
        <v>2309203.8494968638</v>
      </c>
      <c r="X1093" s="65">
        <f t="shared" si="53"/>
        <v>7430479.3312850483</v>
      </c>
      <c r="Y1093" s="131">
        <f>IFERROR(TableC[[#This Row],[Total School Allocation w/ Central District Costs]]/SUM(TableB[[#This Row],[K-12 Enrollment]:[Pre-K
Enrollment]]),"")</f>
        <v>21475.373789841178</v>
      </c>
    </row>
    <row r="1094" spans="1:25" s="3" customFormat="1" ht="15" x14ac:dyDescent="0.3">
      <c r="A1094" s="156" t="str">
        <f>IF(ISBLANK(TableB[[#This Row],[BEDS Code]]),"",TableB[[#This Row],[BEDS Code]])</f>
        <v>342900011327</v>
      </c>
      <c r="B1094" s="134" t="str">
        <f>IF(ISBLANK(TableB[[#This Row],[School Name]]),"",TableB[[#This Row],[School Name]])</f>
        <v>Eagle Academy for Young Men III</v>
      </c>
      <c r="C1094" s="156" t="str">
        <f>IF(ISBLANK(TableB[[#This Row],[Local School Code]]),"",TableB[[#This Row],[Local School Code]])</f>
        <v>Q327</v>
      </c>
      <c r="D1094" s="132">
        <v>3058568</v>
      </c>
      <c r="E1094" s="132">
        <v>2030242</v>
      </c>
      <c r="F1094" s="65">
        <f>IFERROR(SUM(TableC[[#This Row],[Classroom Teachers]:[All Other Salaries]])*'Part-A'!$C$92,0)</f>
        <v>3098347.4535942446</v>
      </c>
      <c r="G1094" s="16">
        <v>0</v>
      </c>
      <c r="H1094" s="16">
        <v>223847</v>
      </c>
      <c r="I1094" s="133">
        <f t="shared" si="51"/>
        <v>8411004.453594245</v>
      </c>
      <c r="J1094" s="132">
        <v>4817928.3220377248</v>
      </c>
      <c r="K1094" s="132">
        <v>0</v>
      </c>
      <c r="L1094" s="132">
        <v>2806329.0082788211</v>
      </c>
      <c r="M1094" s="132">
        <v>0</v>
      </c>
      <c r="N1094" s="132">
        <v>665490.00324626593</v>
      </c>
      <c r="O1094" s="132">
        <v>3283</v>
      </c>
      <c r="P1094" s="132">
        <v>117974.12003143343</v>
      </c>
      <c r="Q1094" s="133">
        <f t="shared" si="52"/>
        <v>8411004.453594245</v>
      </c>
      <c r="R1094" s="132">
        <v>8166617.453594245</v>
      </c>
      <c r="S1094" s="132">
        <v>244387</v>
      </c>
      <c r="T1094" s="133">
        <f>SUM(TableC[[#This Row],[State &amp; Local Funding]:[Federal 
Funding]])</f>
        <v>8411004.453594245</v>
      </c>
      <c r="U1094" s="121">
        <f>IFERROR(TableC[[#This Row],[State &amp; Local Funding]]/SUM(TableB[[#This Row],[K-12 Enrollment]:[Pre-K
Enrollment]]),"")</f>
        <v>14202.812962772599</v>
      </c>
      <c r="V1094" s="121">
        <f>IFERROR(TableC[[#This Row],[Federal 
Funding]]/SUM(TableB[[#This Row],[K-12 Enrollment]:[Pre-K
Enrollment]]),"")</f>
        <v>425.02086956521737</v>
      </c>
      <c r="W1094" s="65">
        <f>IFERROR(CentralCostperPupil*SUM(TableB[[#This Row],[K-12 Enrollment]:[Pre-K
Enrollment]]),"")</f>
        <v>3837549.7498864061</v>
      </c>
      <c r="X1094" s="65">
        <f t="shared" si="53"/>
        <v>12248554.203480652</v>
      </c>
      <c r="Y1094" s="131">
        <f>IFERROR(TableC[[#This Row],[Total School Allocation w/ Central District Costs]]/SUM(TableB[[#This Row],[K-12 Enrollment]:[Pre-K
Enrollment]]),"")</f>
        <v>21301.833397357655</v>
      </c>
    </row>
    <row r="1095" spans="1:25" s="3" customFormat="1" ht="15" x14ac:dyDescent="0.3">
      <c r="A1095" s="156" t="str">
        <f>IF(ISBLANK(TableB[[#This Row],[BEDS Code]]),"",TableB[[#This Row],[BEDS Code]])</f>
        <v>342800011328</v>
      </c>
      <c r="B1095" s="134" t="str">
        <f>IF(ISBLANK(TableB[[#This Row],[School Name]]),"",TableB[[#This Row],[School Name]])</f>
        <v>High School for Community Leadership</v>
      </c>
      <c r="C1095" s="156" t="str">
        <f>IF(ISBLANK(TableB[[#This Row],[Local School Code]]),"",TableB[[#This Row],[Local School Code]])</f>
        <v>Q328</v>
      </c>
      <c r="D1095" s="132">
        <v>2364599</v>
      </c>
      <c r="E1095" s="132">
        <v>1178316</v>
      </c>
      <c r="F1095" s="65">
        <f>IFERROR(SUM(TableC[[#This Row],[Classroom Teachers]:[All Other Salaries]])*'Part-A'!$C$92,0)</f>
        <v>2157121.5409006923</v>
      </c>
      <c r="G1095" s="16">
        <v>0</v>
      </c>
      <c r="H1095" s="16">
        <v>648733</v>
      </c>
      <c r="I1095" s="133">
        <f t="shared" si="51"/>
        <v>6348769.5409006923</v>
      </c>
      <c r="J1095" s="132">
        <v>5296518.2124250494</v>
      </c>
      <c r="K1095" s="132">
        <v>0</v>
      </c>
      <c r="L1095" s="132">
        <v>494558.8117693456</v>
      </c>
      <c r="M1095" s="132">
        <v>0</v>
      </c>
      <c r="N1095" s="132">
        <v>272393.6325605766</v>
      </c>
      <c r="O1095" s="132">
        <v>2903</v>
      </c>
      <c r="P1095" s="132">
        <v>282395.8841457204</v>
      </c>
      <c r="Q1095" s="133">
        <f t="shared" si="52"/>
        <v>6348769.5409006923</v>
      </c>
      <c r="R1095" s="132">
        <v>6094390.5409006923</v>
      </c>
      <c r="S1095" s="132">
        <v>254379</v>
      </c>
      <c r="T1095" s="133">
        <f>SUM(TableC[[#This Row],[State &amp; Local Funding]:[Federal 
Funding]])</f>
        <v>6348769.5409006923</v>
      </c>
      <c r="U1095" s="121">
        <f>IFERROR(TableC[[#This Row],[State &amp; Local Funding]]/SUM(TableB[[#This Row],[K-12 Enrollment]:[Pre-K
Enrollment]]),"")</f>
        <v>12884.546598098716</v>
      </c>
      <c r="V1095" s="121">
        <f>IFERROR(TableC[[#This Row],[Federal 
Funding]]/SUM(TableB[[#This Row],[K-12 Enrollment]:[Pre-K
Enrollment]]),"")</f>
        <v>537.79915433403801</v>
      </c>
      <c r="W1095" s="65">
        <f>IFERROR(CentralCostperPupil*SUM(TableB[[#This Row],[K-12 Enrollment]:[Pre-K
Enrollment]]),"")</f>
        <v>3156801.7942543831</v>
      </c>
      <c r="X1095" s="65">
        <f t="shared" si="53"/>
        <v>9505571.3351550754</v>
      </c>
      <c r="Y1095" s="131">
        <f>IFERROR(TableC[[#This Row],[Total School Allocation w/ Central District Costs]]/SUM(TableB[[#This Row],[K-12 Enrollment]:[Pre-K
Enrollment]]),"")</f>
        <v>20096.345317452589</v>
      </c>
    </row>
    <row r="1096" spans="1:25" s="3" customFormat="1" ht="15" x14ac:dyDescent="0.3">
      <c r="A1096" s="156" t="str">
        <f>IF(ISBLANK(TableB[[#This Row],[BEDS Code]]),"",TableB[[#This Row],[BEDS Code]])</f>
        <v>343000010329</v>
      </c>
      <c r="B1096" s="134" t="str">
        <f>IF(ISBLANK(TableB[[#This Row],[School Name]]),"",TableB[[#This Row],[School Name]])</f>
        <v>East Elmhurst Community School</v>
      </c>
      <c r="C1096" s="156" t="str">
        <f>IF(ISBLANK(TableB[[#This Row],[Local School Code]]),"",TableB[[#This Row],[Local School Code]])</f>
        <v>Q329</v>
      </c>
      <c r="D1096" s="132">
        <v>2316392</v>
      </c>
      <c r="E1096" s="132">
        <v>1681749</v>
      </c>
      <c r="F1096" s="65">
        <f>IFERROR(SUM(TableC[[#This Row],[Classroom Teachers]:[All Other Salaries]])*'Part-A'!$C$92,0)</f>
        <v>2434288.1708023576</v>
      </c>
      <c r="G1096" s="16">
        <v>0</v>
      </c>
      <c r="H1096" s="16">
        <v>232857</v>
      </c>
      <c r="I1096" s="133">
        <f t="shared" si="51"/>
        <v>6665286.1708023576</v>
      </c>
      <c r="J1096" s="132">
        <v>4337358.7287154375</v>
      </c>
      <c r="K1096" s="132">
        <v>0</v>
      </c>
      <c r="L1096" s="132">
        <v>1797068.5200391489</v>
      </c>
      <c r="M1096" s="132">
        <v>0</v>
      </c>
      <c r="N1096" s="132">
        <v>442900.0863153676</v>
      </c>
      <c r="O1096" s="132">
        <v>2704</v>
      </c>
      <c r="P1096" s="132">
        <v>85254.835732403575</v>
      </c>
      <c r="Q1096" s="133">
        <f t="shared" si="52"/>
        <v>6665286.1708023567</v>
      </c>
      <c r="R1096" s="132">
        <v>6372320.1708023567</v>
      </c>
      <c r="S1096" s="132">
        <v>292966</v>
      </c>
      <c r="T1096" s="133">
        <f>SUM(TableC[[#This Row],[State &amp; Local Funding]:[Federal 
Funding]])</f>
        <v>6665286.1708023567</v>
      </c>
      <c r="U1096" s="121">
        <f>IFERROR(TableC[[#This Row],[State &amp; Local Funding]]/SUM(TableB[[#This Row],[K-12 Enrollment]:[Pre-K
Enrollment]]),"")</f>
        <v>14482.545842732628</v>
      </c>
      <c r="V1096" s="121">
        <f>IFERROR(TableC[[#This Row],[Federal 
Funding]]/SUM(TableB[[#This Row],[K-12 Enrollment]:[Pre-K
Enrollment]]),"")</f>
        <v>665.83181818181822</v>
      </c>
      <c r="W1096" s="65">
        <f>IFERROR(CentralCostperPupil*SUM(TableB[[#This Row],[K-12 Enrollment]:[Pre-K
Enrollment]]),"")</f>
        <v>2936559.8086087285</v>
      </c>
      <c r="X1096" s="65">
        <f t="shared" si="53"/>
        <v>9601845.9794110842</v>
      </c>
      <c r="Y1096" s="131">
        <f>IFERROR(TableC[[#This Row],[Total School Allocation w/ Central District Costs]]/SUM(TableB[[#This Row],[K-12 Enrollment]:[Pre-K
Enrollment]]),"")</f>
        <v>21822.377225934284</v>
      </c>
    </row>
    <row r="1097" spans="1:25" s="3" customFormat="1" ht="15" x14ac:dyDescent="0.3">
      <c r="A1097" s="156" t="str">
        <f>IF(ISBLANK(TableB[[#This Row],[BEDS Code]]),"",TableB[[#This Row],[BEDS Code]])</f>
        <v>342400010330</v>
      </c>
      <c r="B1097" s="134" t="str">
        <f>IF(ISBLANK(TableB[[#This Row],[School Name]]),"",TableB[[#This Row],[School Name]])</f>
        <v>P.S. 330</v>
      </c>
      <c r="C1097" s="156" t="str">
        <f>IF(ISBLANK(TableB[[#This Row],[Local School Code]]),"",TableB[[#This Row],[Local School Code]])</f>
        <v>Q330</v>
      </c>
      <c r="D1097" s="132">
        <v>3755953</v>
      </c>
      <c r="E1097" s="132">
        <v>2177655</v>
      </c>
      <c r="F1097" s="65">
        <f>IFERROR(SUM(TableC[[#This Row],[Classroom Teachers]:[All Other Salaries]])*'Part-A'!$C$92,0)</f>
        <v>3612706.946698037</v>
      </c>
      <c r="G1097" s="16">
        <v>0</v>
      </c>
      <c r="H1097" s="16">
        <v>175077</v>
      </c>
      <c r="I1097" s="133">
        <f t="shared" si="51"/>
        <v>9721391.946698036</v>
      </c>
      <c r="J1097" s="132">
        <v>5614340.9017568026</v>
      </c>
      <c r="K1097" s="132">
        <v>0</v>
      </c>
      <c r="L1097" s="132">
        <v>3467647.250489173</v>
      </c>
      <c r="M1097" s="132">
        <v>0</v>
      </c>
      <c r="N1097" s="132">
        <v>635727.7944520606</v>
      </c>
      <c r="O1097" s="132">
        <v>3676</v>
      </c>
      <c r="P1097" s="132">
        <v>0</v>
      </c>
      <c r="Q1097" s="133">
        <f t="shared" si="52"/>
        <v>9721391.946698036</v>
      </c>
      <c r="R1097" s="132">
        <v>9232154.946698036</v>
      </c>
      <c r="S1097" s="132">
        <v>489237</v>
      </c>
      <c r="T1097" s="133">
        <f>SUM(TableC[[#This Row],[State &amp; Local Funding]:[Federal 
Funding]])</f>
        <v>9721391.946698036</v>
      </c>
      <c r="U1097" s="121">
        <f>IFERROR(TableC[[#This Row],[State &amp; Local Funding]]/SUM(TableB[[#This Row],[K-12 Enrollment]:[Pre-K
Enrollment]]),"")</f>
        <v>15862.809186766384</v>
      </c>
      <c r="V1097" s="121">
        <f>IFERROR(TableC[[#This Row],[Federal 
Funding]]/SUM(TableB[[#This Row],[K-12 Enrollment]:[Pre-K
Enrollment]]),"")</f>
        <v>840.61340206185571</v>
      </c>
      <c r="W1097" s="65">
        <f>IFERROR(CentralCostperPupil*SUM(TableB[[#This Row],[K-12 Enrollment]:[Pre-K
Enrollment]]),"")</f>
        <v>3884267.7468415452</v>
      </c>
      <c r="X1097" s="65">
        <f t="shared" si="53"/>
        <v>13605659.693539582</v>
      </c>
      <c r="Y1097" s="131">
        <f>IFERROR(TableC[[#This Row],[Total School Allocation w/ Central District Costs]]/SUM(TableB[[#This Row],[K-12 Enrollment]:[Pre-K
Enrollment]]),"")</f>
        <v>23377.422153848078</v>
      </c>
    </row>
    <row r="1098" spans="1:25" s="3" customFormat="1" ht="15" x14ac:dyDescent="0.3">
      <c r="A1098" s="156" t="str">
        <f>IF(ISBLANK(TableB[[#This Row],[BEDS Code]]),"",TableB[[#This Row],[BEDS Code]])</f>
        <v>342800010332</v>
      </c>
      <c r="B1098" s="134" t="str">
        <f>IF(ISBLANK(TableB[[#This Row],[School Name]]),"",TableB[[#This Row],[School Name]])</f>
        <v>Redwood Middle School</v>
      </c>
      <c r="C1098" s="156" t="str">
        <f>IF(ISBLANK(TableB[[#This Row],[Local School Code]]),"",TableB[[#This Row],[Local School Code]])</f>
        <v>Q332</v>
      </c>
      <c r="D1098" s="132">
        <v>1998568</v>
      </c>
      <c r="E1098" s="132">
        <v>842766</v>
      </c>
      <c r="F1098" s="65">
        <f>IFERROR(SUM(TableC[[#This Row],[Classroom Teachers]:[All Other Salaries]])*'Part-A'!$C$92,0)</f>
        <v>1729960.4354870291</v>
      </c>
      <c r="G1098" s="16">
        <v>0</v>
      </c>
      <c r="H1098" s="16">
        <v>163369</v>
      </c>
      <c r="I1098" s="133">
        <f t="shared" si="51"/>
        <v>4734663.4354870291</v>
      </c>
      <c r="J1098" s="132">
        <v>3074097.4091968518</v>
      </c>
      <c r="K1098" s="132">
        <v>0</v>
      </c>
      <c r="L1098" s="132">
        <v>1097091.100839989</v>
      </c>
      <c r="M1098" s="132">
        <v>0</v>
      </c>
      <c r="N1098" s="132">
        <v>449300.11153745255</v>
      </c>
      <c r="O1098" s="132">
        <v>1925</v>
      </c>
      <c r="P1098" s="132">
        <v>112249.81391273606</v>
      </c>
      <c r="Q1098" s="133">
        <f t="shared" si="52"/>
        <v>4734663.4354870301</v>
      </c>
      <c r="R1098" s="132">
        <v>4582755.4354870301</v>
      </c>
      <c r="S1098" s="132">
        <v>151908</v>
      </c>
      <c r="T1098" s="133">
        <f>SUM(TableC[[#This Row],[State &amp; Local Funding]:[Federal 
Funding]])</f>
        <v>4734663.4354870301</v>
      </c>
      <c r="U1098" s="121">
        <f>IFERROR(TableC[[#This Row],[State &amp; Local Funding]]/SUM(TableB[[#This Row],[K-12 Enrollment]:[Pre-K
Enrollment]]),"")</f>
        <v>15326.941255809465</v>
      </c>
      <c r="V1098" s="121">
        <f>IFERROR(TableC[[#This Row],[Federal 
Funding]]/SUM(TableB[[#This Row],[K-12 Enrollment]:[Pre-K
Enrollment]]),"")</f>
        <v>508.05351170568559</v>
      </c>
      <c r="W1098" s="65">
        <f>IFERROR(CentralCostperPupil*SUM(TableB[[#This Row],[K-12 Enrollment]:[Pre-K
Enrollment]]),"")</f>
        <v>1995525.8699409312</v>
      </c>
      <c r="X1098" s="65">
        <f t="shared" si="53"/>
        <v>6730189.3054279611</v>
      </c>
      <c r="Y1098" s="131">
        <f>IFERROR(TableC[[#This Row],[Total School Allocation w/ Central District Costs]]/SUM(TableB[[#This Row],[K-12 Enrollment]:[Pre-K
Enrollment]]),"")</f>
        <v>22508.994332534985</v>
      </c>
    </row>
    <row r="1099" spans="1:25" s="3" customFormat="1" ht="15" x14ac:dyDescent="0.3">
      <c r="A1099" s="156" t="str">
        <f>IF(ISBLANK(TableB[[#This Row],[BEDS Code]]),"",TableB[[#This Row],[BEDS Code]])</f>
        <v>342700010333</v>
      </c>
      <c r="B1099" s="134" t="str">
        <f>IF(ISBLANK(TableB[[#This Row],[School Name]]),"",TableB[[#This Row],[School Name]])</f>
        <v>Goldie Maple Academy</v>
      </c>
      <c r="C1099" s="156" t="str">
        <f>IF(ISBLANK(TableB[[#This Row],[Local School Code]]),"",TableB[[#This Row],[Local School Code]])</f>
        <v>Q333</v>
      </c>
      <c r="D1099" s="132">
        <v>2838702</v>
      </c>
      <c r="E1099" s="132">
        <v>799106</v>
      </c>
      <c r="F1099" s="65">
        <f>IFERROR(SUM(TableC[[#This Row],[Classroom Teachers]:[All Other Salaries]])*'Part-A'!$C$92,0)</f>
        <v>2214897.6191810602</v>
      </c>
      <c r="G1099" s="16">
        <v>0</v>
      </c>
      <c r="H1099" s="16">
        <v>70761</v>
      </c>
      <c r="I1099" s="133">
        <f t="shared" ref="I1099:I1162" si="54">SUM(D1099:H1099)</f>
        <v>5923466.6191810602</v>
      </c>
      <c r="J1099" s="132">
        <v>3866911.5039209053</v>
      </c>
      <c r="K1099" s="132">
        <v>694629.02092453907</v>
      </c>
      <c r="L1099" s="132">
        <v>826399.55469773675</v>
      </c>
      <c r="M1099" s="132">
        <v>30872.400929979514</v>
      </c>
      <c r="N1099" s="132">
        <v>469700.39303972421</v>
      </c>
      <c r="O1099" s="132">
        <v>2405</v>
      </c>
      <c r="P1099" s="132">
        <v>32548.74566817491</v>
      </c>
      <c r="Q1099" s="133">
        <f t="shared" ref="Q1099:Q1162" si="55">SUM(J1099:P1099)</f>
        <v>5923466.6191810593</v>
      </c>
      <c r="R1099" s="132">
        <v>5704076.6191810593</v>
      </c>
      <c r="S1099" s="132">
        <v>219390</v>
      </c>
      <c r="T1099" s="133">
        <f>SUM(TableC[[#This Row],[State &amp; Local Funding]:[Federal 
Funding]])</f>
        <v>5923466.6191810593</v>
      </c>
      <c r="U1099" s="121">
        <f>IFERROR(TableC[[#This Row],[State &amp; Local Funding]]/SUM(TableB[[#This Row],[K-12 Enrollment]:[Pre-K
Enrollment]]),"")</f>
        <v>13912.381998002584</v>
      </c>
      <c r="V1099" s="121">
        <f>IFERROR(TableC[[#This Row],[Federal 
Funding]]/SUM(TableB[[#This Row],[K-12 Enrollment]:[Pre-K
Enrollment]]),"")</f>
        <v>535.09756097560978</v>
      </c>
      <c r="W1099" s="65">
        <f>IFERROR(CentralCostperPupil*SUM(TableB[[#This Row],[K-12 Enrollment]:[Pre-K
Enrollment]]),"")</f>
        <v>2736339.8216581331</v>
      </c>
      <c r="X1099" s="65">
        <f t="shared" ref="X1099:X1162" si="56">SUM(Q1099,W1099)</f>
        <v>8659806.4408391919</v>
      </c>
      <c r="Y1099" s="131">
        <f>IFERROR(TableC[[#This Row],[Total School Allocation w/ Central District Costs]]/SUM(TableB[[#This Row],[K-12 Enrollment]:[Pre-K
Enrollment]]),"")</f>
        <v>21121.47912399803</v>
      </c>
    </row>
    <row r="1100" spans="1:25" s="3" customFormat="1" ht="15" x14ac:dyDescent="0.3">
      <c r="A1100" s="156" t="str">
        <f>IF(ISBLANK(TableB[[#This Row],[BEDS Code]]),"",TableB[[#This Row],[BEDS Code]])</f>
        <v>342700011334</v>
      </c>
      <c r="B1100" s="134" t="str">
        <f>IF(ISBLANK(TableB[[#This Row],[School Name]]),"",TableB[[#This Row],[School Name]])</f>
        <v>Epic High School - North</v>
      </c>
      <c r="C1100" s="156" t="str">
        <f>IF(ISBLANK(TableB[[#This Row],[Local School Code]]),"",TableB[[#This Row],[Local School Code]])</f>
        <v>Q334</v>
      </c>
      <c r="D1100" s="132">
        <v>1968624</v>
      </c>
      <c r="E1100" s="132">
        <v>1324048</v>
      </c>
      <c r="F1100" s="65">
        <f>IFERROR(SUM(TableC[[#This Row],[Classroom Teachers]:[All Other Salaries]])*'Part-A'!$C$92,0)</f>
        <v>2004759.8371173355</v>
      </c>
      <c r="G1100" s="16">
        <v>0</v>
      </c>
      <c r="H1100" s="16">
        <v>106586</v>
      </c>
      <c r="I1100" s="133">
        <f t="shared" si="54"/>
        <v>5404017.8371173358</v>
      </c>
      <c r="J1100" s="132">
        <v>3821109.2011638153</v>
      </c>
      <c r="K1100" s="132">
        <v>0</v>
      </c>
      <c r="L1100" s="132">
        <v>515213.2923628916</v>
      </c>
      <c r="M1100" s="132">
        <v>0</v>
      </c>
      <c r="N1100" s="132">
        <v>452199.26826198673</v>
      </c>
      <c r="O1100" s="132">
        <v>2392</v>
      </c>
      <c r="P1100" s="132">
        <v>613104.07532864227</v>
      </c>
      <c r="Q1100" s="133">
        <f t="shared" si="55"/>
        <v>5404017.8371173358</v>
      </c>
      <c r="R1100" s="132">
        <v>5226482.8371173358</v>
      </c>
      <c r="S1100" s="132">
        <v>177535</v>
      </c>
      <c r="T1100" s="133">
        <f>SUM(TableC[[#This Row],[State &amp; Local Funding]:[Federal 
Funding]])</f>
        <v>5404017.8371173358</v>
      </c>
      <c r="U1100" s="121">
        <f>IFERROR(TableC[[#This Row],[State &amp; Local Funding]]/SUM(TableB[[#This Row],[K-12 Enrollment]:[Pre-K
Enrollment]]),"")</f>
        <v>12904.895894116878</v>
      </c>
      <c r="V1100" s="121">
        <f>IFERROR(TableC[[#This Row],[Federal 
Funding]]/SUM(TableB[[#This Row],[K-12 Enrollment]:[Pre-K
Enrollment]]),"")</f>
        <v>438.35802469135803</v>
      </c>
      <c r="W1100" s="65">
        <f>IFERROR(CentralCostperPupil*SUM(TableB[[#This Row],[K-12 Enrollment]:[Pre-K
Enrollment]]),"")</f>
        <v>2702969.8238330339</v>
      </c>
      <c r="X1100" s="65">
        <f t="shared" si="56"/>
        <v>8106987.6609503701</v>
      </c>
      <c r="Y1100" s="131">
        <f>IFERROR(TableC[[#This Row],[Total School Allocation w/ Central District Costs]]/SUM(TableB[[#This Row],[K-12 Enrollment]:[Pre-K
Enrollment]]),"")</f>
        <v>20017.253483828074</v>
      </c>
    </row>
    <row r="1101" spans="1:25" s="3" customFormat="1" ht="15" x14ac:dyDescent="0.3">
      <c r="A1101" s="156" t="str">
        <f>IF(ISBLANK(TableB[[#This Row],[BEDS Code]]),"",TableB[[#This Row],[BEDS Code]])</f>
        <v>342800011338</v>
      </c>
      <c r="B1101" s="134" t="str">
        <f>IF(ISBLANK(TableB[[#This Row],[School Name]]),"",TableB[[#This Row],[School Name]])</f>
        <v>Queens Satellite High School for Opportunity</v>
      </c>
      <c r="C1101" s="156" t="str">
        <f>IF(ISBLANK(TableB[[#This Row],[Local School Code]]),"",TableB[[#This Row],[Local School Code]])</f>
        <v>Q338</v>
      </c>
      <c r="D1101" s="132">
        <v>1093509</v>
      </c>
      <c r="E1101" s="132">
        <v>804720</v>
      </c>
      <c r="F1101" s="65">
        <f>IFERROR(SUM(TableC[[#This Row],[Classroom Teachers]:[All Other Salaries]])*'Part-A'!$C$92,0)</f>
        <v>1155746.2331053328</v>
      </c>
      <c r="G1101" s="16">
        <v>0</v>
      </c>
      <c r="H1101" s="16">
        <v>103237</v>
      </c>
      <c r="I1101" s="133">
        <f t="shared" si="54"/>
        <v>3157212.2331053326</v>
      </c>
      <c r="J1101" s="132">
        <v>2071968.5552357635</v>
      </c>
      <c r="K1101" s="132">
        <v>0</v>
      </c>
      <c r="L1101" s="132">
        <v>417171.27702638274</v>
      </c>
      <c r="M1101" s="132">
        <v>0</v>
      </c>
      <c r="N1101" s="132">
        <v>496431.51899873395</v>
      </c>
      <c r="O1101" s="132">
        <v>1202</v>
      </c>
      <c r="P1101" s="132">
        <v>170438.88184445226</v>
      </c>
      <c r="Q1101" s="133">
        <f t="shared" si="55"/>
        <v>3157212.2331053321</v>
      </c>
      <c r="R1101" s="132">
        <v>3013773.2331053321</v>
      </c>
      <c r="S1101" s="132">
        <v>143439</v>
      </c>
      <c r="T1101" s="133">
        <f>SUM(TableC[[#This Row],[State &amp; Local Funding]:[Federal 
Funding]])</f>
        <v>3157212.2331053321</v>
      </c>
      <c r="U1101" s="121">
        <f>IFERROR(TableC[[#This Row],[State &amp; Local Funding]]/SUM(TableB[[#This Row],[K-12 Enrollment]:[Pre-K
Enrollment]]),"")</f>
        <v>15615.405352877369</v>
      </c>
      <c r="V1101" s="121">
        <f>IFERROR(TableC[[#This Row],[Federal 
Funding]]/SUM(TableB[[#This Row],[K-12 Enrollment]:[Pre-K
Enrollment]]),"")</f>
        <v>743.20725388601034</v>
      </c>
      <c r="W1101" s="65">
        <f>IFERROR(CentralCostperPupil*SUM(TableB[[#This Row],[K-12 Enrollment]:[Pre-K
Enrollment]]),"")</f>
        <v>1288081.9160488285</v>
      </c>
      <c r="X1101" s="65">
        <f t="shared" si="56"/>
        <v>4445294.1491541602</v>
      </c>
      <c r="Y1101" s="131">
        <f>IFERROR(TableC[[#This Row],[Total School Allocation w/ Central District Costs]]/SUM(TableB[[#This Row],[K-12 Enrollment]:[Pre-K
Enrollment]]),"")</f>
        <v>23032.612171783214</v>
      </c>
    </row>
    <row r="1102" spans="1:25" s="3" customFormat="1" ht="15" x14ac:dyDescent="0.3">
      <c r="A1102" s="156" t="str">
        <f>IF(ISBLANK(TableB[[#This Row],[BEDS Code]]),"",TableB[[#This Row],[BEDS Code]])</f>
        <v>342400010343</v>
      </c>
      <c r="B1102" s="134" t="str">
        <f>IF(ISBLANK(TableB[[#This Row],[School Name]]),"",TableB[[#This Row],[School Name]])</f>
        <v>The Children's Lab School</v>
      </c>
      <c r="C1102" s="156" t="str">
        <f>IF(ISBLANK(TableB[[#This Row],[Local School Code]]),"",TableB[[#This Row],[Local School Code]])</f>
        <v>Q343</v>
      </c>
      <c r="D1102" s="132">
        <v>2545565</v>
      </c>
      <c r="E1102" s="132">
        <v>1493031</v>
      </c>
      <c r="F1102" s="65">
        <f>IFERROR(SUM(TableC[[#This Row],[Classroom Teachers]:[All Other Salaries]])*'Part-A'!$C$92,0)</f>
        <v>2458919.4001536509</v>
      </c>
      <c r="G1102" s="16">
        <v>0</v>
      </c>
      <c r="H1102" s="16">
        <v>199852</v>
      </c>
      <c r="I1102" s="133">
        <f t="shared" si="54"/>
        <v>6697367.4001536509</v>
      </c>
      <c r="J1102" s="132">
        <v>3669663.7431701925</v>
      </c>
      <c r="K1102" s="132">
        <v>210570.44022327743</v>
      </c>
      <c r="L1102" s="132">
        <v>2263847.6721243965</v>
      </c>
      <c r="M1102" s="132">
        <v>15040.745730234103</v>
      </c>
      <c r="N1102" s="132">
        <v>429044.6269859068</v>
      </c>
      <c r="O1102" s="132">
        <v>2554</v>
      </c>
      <c r="P1102" s="132">
        <v>106646.17191964363</v>
      </c>
      <c r="Q1102" s="133">
        <f t="shared" si="55"/>
        <v>6697367.4001536509</v>
      </c>
      <c r="R1102" s="132">
        <v>6396124.4001536509</v>
      </c>
      <c r="S1102" s="132">
        <v>301243</v>
      </c>
      <c r="T1102" s="133">
        <f>SUM(TableC[[#This Row],[State &amp; Local Funding]:[Federal 
Funding]])</f>
        <v>6697367.4001536509</v>
      </c>
      <c r="U1102" s="121">
        <f>IFERROR(TableC[[#This Row],[State &amp; Local Funding]]/SUM(TableB[[#This Row],[K-12 Enrollment]:[Pre-K
Enrollment]]),"")</f>
        <v>15486.984019742496</v>
      </c>
      <c r="V1102" s="121">
        <f>IFERROR(TableC[[#This Row],[Federal 
Funding]]/SUM(TableB[[#This Row],[K-12 Enrollment]:[Pre-K
Enrollment]]),"")</f>
        <v>729.40193704600483</v>
      </c>
      <c r="W1102" s="65">
        <f>IFERROR(CentralCostperPupil*SUM(TableB[[#This Row],[K-12 Enrollment]:[Pre-K
Enrollment]]),"")</f>
        <v>2756361.8203531927</v>
      </c>
      <c r="X1102" s="65">
        <f t="shared" si="56"/>
        <v>9453729.2205068432</v>
      </c>
      <c r="Y1102" s="131">
        <f>IFERROR(TableC[[#This Row],[Total School Allocation w/ Central District Costs]]/SUM(TableB[[#This Row],[K-12 Enrollment]:[Pre-K
Enrollment]]),"")</f>
        <v>22890.385521808337</v>
      </c>
    </row>
    <row r="1103" spans="1:25" s="3" customFormat="1" ht="15" x14ac:dyDescent="0.3">
      <c r="A1103" s="156" t="str">
        <f>IF(ISBLANK(TableB[[#This Row],[BEDS Code]]),"",TableB[[#This Row],[BEDS Code]])</f>
        <v>(blank)</v>
      </c>
      <c r="B1103" s="134" t="str">
        <f>IF(ISBLANK(TableB[[#This Row],[School Name]]),"",TableB[[#This Row],[School Name]])</f>
        <v>New Rikers Island School</v>
      </c>
      <c r="C1103" s="156" t="str">
        <f>IF(ISBLANK(TableB[[#This Row],[Local School Code]]),"",TableB[[#This Row],[Local School Code]])</f>
        <v>Q344</v>
      </c>
      <c r="D1103" s="132">
        <v>4726280</v>
      </c>
      <c r="E1103" s="132">
        <v>4078279</v>
      </c>
      <c r="F1103" s="65">
        <f>IFERROR(SUM(TableC[[#This Row],[Classroom Teachers]:[All Other Salaries]])*'Part-A'!$C$92,0)</f>
        <v>5360699.8409589445</v>
      </c>
      <c r="G1103" s="16">
        <v>0</v>
      </c>
      <c r="H1103" s="16">
        <v>76388</v>
      </c>
      <c r="I1103" s="133">
        <f t="shared" si="54"/>
        <v>14241646.840958945</v>
      </c>
      <c r="J1103" s="132">
        <v>10992154.697253274</v>
      </c>
      <c r="K1103" s="132">
        <v>0</v>
      </c>
      <c r="L1103" s="132">
        <v>1072247.1618054402</v>
      </c>
      <c r="M1103" s="132">
        <v>0</v>
      </c>
      <c r="N1103" s="132">
        <v>1071828.859503343</v>
      </c>
      <c r="O1103" s="132">
        <v>1962</v>
      </c>
      <c r="P1103" s="132">
        <v>1103454.1223968882</v>
      </c>
      <c r="Q1103" s="133">
        <f t="shared" si="55"/>
        <v>14241646.840958945</v>
      </c>
      <c r="R1103" s="132">
        <v>14241646.840958945</v>
      </c>
      <c r="S1103" s="132">
        <v>0</v>
      </c>
      <c r="T1103" s="133">
        <f>SUM(TableC[[#This Row],[State &amp; Local Funding]:[Federal 
Funding]])</f>
        <v>14241646.840958945</v>
      </c>
      <c r="U1103" s="121">
        <f>IFERROR(TableC[[#This Row],[State &amp; Local Funding]]/SUM(TableB[[#This Row],[K-12 Enrollment]:[Pre-K
Enrollment]]),"")</f>
        <v>43156.505578663469</v>
      </c>
      <c r="V1103" s="121">
        <f>IFERROR(TableC[[#This Row],[Federal 
Funding]]/SUM(TableB[[#This Row],[K-12 Enrollment]:[Pre-K
Enrollment]]),"")</f>
        <v>0</v>
      </c>
      <c r="W1103" s="65">
        <f>IFERROR(CentralCostperPupil*SUM(TableB[[#This Row],[K-12 Enrollment]:[Pre-K
Enrollment]]),"")</f>
        <v>2202419.8564565461</v>
      </c>
      <c r="X1103" s="65">
        <f t="shared" si="56"/>
        <v>16444066.697415492</v>
      </c>
      <c r="Y1103" s="131">
        <f>IFERROR(TableC[[#This Row],[Total School Allocation w/ Central District Costs]]/SUM(TableB[[#This Row],[K-12 Enrollment]:[Pre-K
Enrollment]]),"")</f>
        <v>49830.505143683309</v>
      </c>
    </row>
    <row r="1104" spans="1:25" s="3" customFormat="1" ht="15" x14ac:dyDescent="0.3">
      <c r="A1104" s="156" t="str">
        <f>IF(ISBLANK(TableB[[#This Row],[BEDS Code]]),"",TableB[[#This Row],[BEDS Code]])</f>
        <v>342800010349</v>
      </c>
      <c r="B1104" s="134" t="str">
        <f>IF(ISBLANK(TableB[[#This Row],[School Name]]),"",TableB[[#This Row],[School Name]])</f>
        <v>The Queens School for Leadership and Excellence</v>
      </c>
      <c r="C1104" s="156" t="str">
        <f>IF(ISBLANK(TableB[[#This Row],[Local School Code]]),"",TableB[[#This Row],[Local School Code]])</f>
        <v>Q349</v>
      </c>
      <c r="D1104" s="132">
        <v>2302561</v>
      </c>
      <c r="E1104" s="132">
        <v>938639</v>
      </c>
      <c r="F1104" s="65">
        <f>IFERROR(SUM(TableC[[#This Row],[Classroom Teachers]:[All Other Salaries]])*'Part-A'!$C$92,0)</f>
        <v>1973420.8521421836</v>
      </c>
      <c r="G1104" s="16">
        <v>0</v>
      </c>
      <c r="H1104" s="16">
        <v>518699</v>
      </c>
      <c r="I1104" s="133">
        <f t="shared" si="54"/>
        <v>5733319.8521421831</v>
      </c>
      <c r="J1104" s="132">
        <v>3690170.9748643478</v>
      </c>
      <c r="K1104" s="132">
        <v>390948.15505665552</v>
      </c>
      <c r="L1104" s="132">
        <v>1182027.5036775717</v>
      </c>
      <c r="M1104" s="132">
        <v>13031.605168555183</v>
      </c>
      <c r="N1104" s="132">
        <v>422694.47626907192</v>
      </c>
      <c r="O1104" s="132">
        <v>2336</v>
      </c>
      <c r="P1104" s="132">
        <v>32111.13710598107</v>
      </c>
      <c r="Q1104" s="133">
        <f t="shared" si="55"/>
        <v>5733319.8521421831</v>
      </c>
      <c r="R1104" s="132">
        <v>5270542.8521421831</v>
      </c>
      <c r="S1104" s="132">
        <v>462777</v>
      </c>
      <c r="T1104" s="133">
        <f>SUM(TableC[[#This Row],[State &amp; Local Funding]:[Federal 
Funding]])</f>
        <v>5733319.8521421831</v>
      </c>
      <c r="U1104" s="121">
        <f>IFERROR(TableC[[#This Row],[State &amp; Local Funding]]/SUM(TableB[[#This Row],[K-12 Enrollment]:[Pre-K
Enrollment]]),"")</f>
        <v>12430.52559467496</v>
      </c>
      <c r="V1104" s="121">
        <f>IFERROR(TableC[[#This Row],[Federal 
Funding]]/SUM(TableB[[#This Row],[K-12 Enrollment]:[Pre-K
Enrollment]]),"")</f>
        <v>1091.4551886792453</v>
      </c>
      <c r="W1104" s="65">
        <f>IFERROR(CentralCostperPupil*SUM(TableB[[#This Row],[K-12 Enrollment]:[Pre-K
Enrollment]]),"")</f>
        <v>2829775.8155684108</v>
      </c>
      <c r="X1104" s="65">
        <f t="shared" si="56"/>
        <v>8563095.6677105948</v>
      </c>
      <c r="Y1104" s="131">
        <f>IFERROR(TableC[[#This Row],[Total School Allocation w/ Central District Costs]]/SUM(TableB[[#This Row],[K-12 Enrollment]:[Pre-K
Enrollment]]),"")</f>
        <v>20195.980348374043</v>
      </c>
    </row>
    <row r="1105" spans="1:25" s="3" customFormat="1" ht="15" x14ac:dyDescent="0.3">
      <c r="A1105" s="156" t="str">
        <f>IF(ISBLANK(TableB[[#This Row],[BEDS Code]]),"",TableB[[#This Row],[BEDS Code]])</f>
        <v>342800011350</v>
      </c>
      <c r="B1105" s="134" t="str">
        <f>IF(ISBLANK(TableB[[#This Row],[School Name]]),"",TableB[[#This Row],[School Name]])</f>
        <v>Jamaica Gateway to the Sciences</v>
      </c>
      <c r="C1105" s="156" t="str">
        <f>IF(ISBLANK(TableB[[#This Row],[Local School Code]]),"",TableB[[#This Row],[Local School Code]])</f>
        <v>Q350</v>
      </c>
      <c r="D1105" s="132">
        <v>2291010</v>
      </c>
      <c r="E1105" s="132">
        <v>1543527</v>
      </c>
      <c r="F1105" s="65">
        <f>IFERROR(SUM(TableC[[#This Row],[Classroom Teachers]:[All Other Salaries]])*'Part-A'!$C$92,0)</f>
        <v>2334677.0560627952</v>
      </c>
      <c r="G1105" s="16">
        <v>0</v>
      </c>
      <c r="H1105" s="16">
        <v>257000</v>
      </c>
      <c r="I1105" s="133">
        <f t="shared" si="54"/>
        <v>6426214.0560627952</v>
      </c>
      <c r="J1105" s="132">
        <v>4245892.7544129826</v>
      </c>
      <c r="K1105" s="132">
        <v>0</v>
      </c>
      <c r="L1105" s="132">
        <v>1226473.6117336154</v>
      </c>
      <c r="M1105" s="132">
        <v>0</v>
      </c>
      <c r="N1105" s="132">
        <v>692906.50143871154</v>
      </c>
      <c r="O1105" s="132">
        <v>3127</v>
      </c>
      <c r="P1105" s="132">
        <v>257814.18847748626</v>
      </c>
      <c r="Q1105" s="133">
        <f t="shared" si="55"/>
        <v>6426214.0560627962</v>
      </c>
      <c r="R1105" s="132">
        <v>6178935.0560627962</v>
      </c>
      <c r="S1105" s="132">
        <v>247279</v>
      </c>
      <c r="T1105" s="133">
        <f>SUM(TableC[[#This Row],[State &amp; Local Funding]:[Federal 
Funding]])</f>
        <v>6426214.0560627962</v>
      </c>
      <c r="U1105" s="121">
        <f>IFERROR(TableC[[#This Row],[State &amp; Local Funding]]/SUM(TableB[[#This Row],[K-12 Enrollment]:[Pre-K
Enrollment]]),"")</f>
        <v>12407.500112575895</v>
      </c>
      <c r="V1105" s="121">
        <f>IFERROR(TableC[[#This Row],[Federal 
Funding]]/SUM(TableB[[#This Row],[K-12 Enrollment]:[Pre-K
Enrollment]]),"")</f>
        <v>496.54417670682733</v>
      </c>
      <c r="W1105" s="65">
        <f>IFERROR(CentralCostperPupil*SUM(TableB[[#This Row],[K-12 Enrollment]:[Pre-K
Enrollment]]),"")</f>
        <v>3323651.7833798788</v>
      </c>
      <c r="X1105" s="65">
        <f t="shared" si="56"/>
        <v>9749865.8394426741</v>
      </c>
      <c r="Y1105" s="131">
        <f>IFERROR(TableC[[#This Row],[Total School Allocation w/ Central District Costs]]/SUM(TableB[[#This Row],[K-12 Enrollment]:[Pre-K
Enrollment]]),"")</f>
        <v>19578.043854302559</v>
      </c>
    </row>
    <row r="1106" spans="1:25" s="3" customFormat="1" ht="15" x14ac:dyDescent="0.3">
      <c r="A1106" s="156" t="str">
        <f>IF(ISBLANK(TableB[[#This Row],[BEDS Code]]),"",TableB[[#This Row],[BEDS Code]])</f>
        <v>342700011351</v>
      </c>
      <c r="B1106" s="134" t="str">
        <f>IF(ISBLANK(TableB[[#This Row],[School Name]]),"",TableB[[#This Row],[School Name]])</f>
        <v>Rockaway Collegiate High School</v>
      </c>
      <c r="C1106" s="156" t="str">
        <f>IF(ISBLANK(TableB[[#This Row],[Local School Code]]),"",TableB[[#This Row],[Local School Code]])</f>
        <v>Q351</v>
      </c>
      <c r="D1106" s="132">
        <v>2058765</v>
      </c>
      <c r="E1106" s="132">
        <v>1141375</v>
      </c>
      <c r="F1106" s="65">
        <f>IFERROR(SUM(TableC[[#This Row],[Classroom Teachers]:[All Other Salaries]])*'Part-A'!$C$92,0)</f>
        <v>1948421.2655110105</v>
      </c>
      <c r="G1106" s="16">
        <v>0</v>
      </c>
      <c r="H1106" s="16">
        <v>79147</v>
      </c>
      <c r="I1106" s="133">
        <f t="shared" si="54"/>
        <v>5227708.2655110108</v>
      </c>
      <c r="J1106" s="132">
        <v>3249490.958033775</v>
      </c>
      <c r="K1106" s="132">
        <v>0</v>
      </c>
      <c r="L1106" s="132">
        <v>968311.91057438694</v>
      </c>
      <c r="M1106" s="132">
        <v>0</v>
      </c>
      <c r="N1106" s="132">
        <v>735177.55792062683</v>
      </c>
      <c r="O1106" s="132">
        <v>2006</v>
      </c>
      <c r="P1106" s="132">
        <v>272721.83898222202</v>
      </c>
      <c r="Q1106" s="133">
        <f t="shared" si="55"/>
        <v>5227708.2655110108</v>
      </c>
      <c r="R1106" s="132">
        <v>5040832.2655110108</v>
      </c>
      <c r="S1106" s="132">
        <v>186876</v>
      </c>
      <c r="T1106" s="133">
        <f>SUM(TableC[[#This Row],[State &amp; Local Funding]:[Federal 
Funding]])</f>
        <v>5227708.2655110108</v>
      </c>
      <c r="U1106" s="121">
        <f>IFERROR(TableC[[#This Row],[State &amp; Local Funding]]/SUM(TableB[[#This Row],[K-12 Enrollment]:[Pre-K
Enrollment]]),"")</f>
        <v>17263.124196955516</v>
      </c>
      <c r="V1106" s="121">
        <f>IFERROR(TableC[[#This Row],[Federal 
Funding]]/SUM(TableB[[#This Row],[K-12 Enrollment]:[Pre-K
Enrollment]]),"")</f>
        <v>639.98630136986299</v>
      </c>
      <c r="W1106" s="65">
        <f>IFERROR(CentralCostperPupil*SUM(TableB[[#This Row],[K-12 Enrollment]:[Pre-K
Enrollment]]),"")</f>
        <v>1948807.8729857923</v>
      </c>
      <c r="X1106" s="65">
        <f t="shared" si="56"/>
        <v>7176516.1384968031</v>
      </c>
      <c r="Y1106" s="131">
        <f>IFERROR(TableC[[#This Row],[Total School Allocation w/ Central District Costs]]/SUM(TableB[[#This Row],[K-12 Enrollment]:[Pre-K
Enrollment]]),"")</f>
        <v>24577.110063345215</v>
      </c>
    </row>
    <row r="1107" spans="1:25" s="3" customFormat="1" ht="15" x14ac:dyDescent="0.3">
      <c r="A1107" s="156" t="str">
        <f>IF(ISBLANK(TableB[[#This Row],[BEDS Code]]),"",TableB[[#This Row],[BEDS Code]])</f>
        <v>342800010354</v>
      </c>
      <c r="B1107" s="134" t="str">
        <f>IF(ISBLANK(TableB[[#This Row],[School Name]]),"",TableB[[#This Row],[School Name]])</f>
        <v>The Jermaine L. Green STEM Institute of Queens</v>
      </c>
      <c r="C1107" s="156" t="str">
        <f>IF(ISBLANK(TableB[[#This Row],[Local School Code]]),"",TableB[[#This Row],[Local School Code]])</f>
        <v>Q354</v>
      </c>
      <c r="D1107" s="132">
        <v>3329688</v>
      </c>
      <c r="E1107" s="132">
        <v>1932850</v>
      </c>
      <c r="F1107" s="65">
        <f>IFERROR(SUM(TableC[[#This Row],[Classroom Teachers]:[All Other Salaries]])*'Part-A'!$C$92,0)</f>
        <v>3204122.6164354626</v>
      </c>
      <c r="G1107" s="16">
        <v>0</v>
      </c>
      <c r="H1107" s="16">
        <v>449609</v>
      </c>
      <c r="I1107" s="133">
        <f t="shared" si="54"/>
        <v>8916269.6164354626</v>
      </c>
      <c r="J1107" s="132">
        <v>4771537.5959993023</v>
      </c>
      <c r="K1107" s="132">
        <v>426035.00619680726</v>
      </c>
      <c r="L1107" s="132">
        <v>3019584.3484529229</v>
      </c>
      <c r="M1107" s="132">
        <v>0</v>
      </c>
      <c r="N1107" s="132">
        <v>626113.27692386066</v>
      </c>
      <c r="O1107" s="132">
        <v>3669</v>
      </c>
      <c r="P1107" s="132">
        <v>69330.388862570384</v>
      </c>
      <c r="Q1107" s="133">
        <f t="shared" si="55"/>
        <v>8916269.6164354645</v>
      </c>
      <c r="R1107" s="132">
        <v>8491780.6164354645</v>
      </c>
      <c r="S1107" s="132">
        <v>424489</v>
      </c>
      <c r="T1107" s="133">
        <f>SUM(TableC[[#This Row],[State &amp; Local Funding]:[Federal 
Funding]])</f>
        <v>8916269.6164354645</v>
      </c>
      <c r="U1107" s="121">
        <f>IFERROR(TableC[[#This Row],[State &amp; Local Funding]]/SUM(TableB[[#This Row],[K-12 Enrollment]:[Pre-K
Enrollment]]),"")</f>
        <v>14295.926963696069</v>
      </c>
      <c r="V1107" s="121">
        <f>IFERROR(TableC[[#This Row],[Federal 
Funding]]/SUM(TableB[[#This Row],[K-12 Enrollment]:[Pre-K
Enrollment]]),"")</f>
        <v>714.62794612794607</v>
      </c>
      <c r="W1107" s="65">
        <f>IFERROR(CentralCostperPupil*SUM(TableB[[#This Row],[K-12 Enrollment]:[Pre-K
Enrollment]]),"")</f>
        <v>3964355.741621783</v>
      </c>
      <c r="X1107" s="65">
        <f t="shared" si="56"/>
        <v>12880625.358057247</v>
      </c>
      <c r="Y1107" s="131">
        <f>IFERROR(TableC[[#This Row],[Total School Allocation w/ Central District Costs]]/SUM(TableB[[#This Row],[K-12 Enrollment]:[Pre-K
Enrollment]]),"")</f>
        <v>21684.554474843851</v>
      </c>
    </row>
    <row r="1108" spans="1:25" s="3" customFormat="1" ht="15" x14ac:dyDescent="0.3">
      <c r="A1108" s="156" t="str">
        <f>IF(ISBLANK(TableB[[#This Row],[BEDS Code]]),"",TableB[[#This Row],[BEDS Code]])</f>
        <v>342900010355</v>
      </c>
      <c r="B1108" s="134" t="str">
        <f>IF(ISBLANK(TableB[[#This Row],[School Name]]),"",TableB[[#This Row],[School Name]])</f>
        <v>Collaborative Arts Middle School</v>
      </c>
      <c r="C1108" s="156" t="str">
        <f>IF(ISBLANK(TableB[[#This Row],[Local School Code]]),"",TableB[[#This Row],[Local School Code]])</f>
        <v>Q355</v>
      </c>
      <c r="D1108" s="132">
        <v>2150449</v>
      </c>
      <c r="E1108" s="132">
        <v>1153403</v>
      </c>
      <c r="F1108" s="65">
        <f>IFERROR(SUM(TableC[[#This Row],[Classroom Teachers]:[All Other Salaries]])*'Part-A'!$C$92,0)</f>
        <v>2011566.8361075087</v>
      </c>
      <c r="G1108" s="16">
        <v>0</v>
      </c>
      <c r="H1108" s="16">
        <v>125269</v>
      </c>
      <c r="I1108" s="133">
        <f t="shared" si="54"/>
        <v>5440687.8361075092</v>
      </c>
      <c r="J1108" s="132">
        <v>3662835.2317891242</v>
      </c>
      <c r="K1108" s="132">
        <v>0</v>
      </c>
      <c r="L1108" s="132">
        <v>1216201.0725071167</v>
      </c>
      <c r="M1108" s="132">
        <v>0</v>
      </c>
      <c r="N1108" s="132">
        <v>456029.95203619089</v>
      </c>
      <c r="O1108" s="132">
        <v>1881</v>
      </c>
      <c r="P1108" s="132">
        <v>103740.57977507717</v>
      </c>
      <c r="Q1108" s="133">
        <f t="shared" si="55"/>
        <v>5440687.8361075092</v>
      </c>
      <c r="R1108" s="132">
        <v>5208351.8361075092</v>
      </c>
      <c r="S1108" s="132">
        <v>232336</v>
      </c>
      <c r="T1108" s="133">
        <f>SUM(TableC[[#This Row],[State &amp; Local Funding]:[Federal 
Funding]])</f>
        <v>5440687.8361075092</v>
      </c>
      <c r="U1108" s="121">
        <f>IFERROR(TableC[[#This Row],[State &amp; Local Funding]]/SUM(TableB[[#This Row],[K-12 Enrollment]:[Pre-K
Enrollment]]),"")</f>
        <v>16965.31542706029</v>
      </c>
      <c r="V1108" s="121">
        <f>IFERROR(TableC[[#This Row],[Federal 
Funding]]/SUM(TableB[[#This Row],[K-12 Enrollment]:[Pre-K
Enrollment]]),"")</f>
        <v>756.79478827361561</v>
      </c>
      <c r="W1108" s="65">
        <f>IFERROR(CentralCostperPupil*SUM(TableB[[#This Row],[K-12 Enrollment]:[Pre-K
Enrollment]]),"")</f>
        <v>2048917.86646109</v>
      </c>
      <c r="X1108" s="65">
        <f t="shared" si="56"/>
        <v>7489605.702568599</v>
      </c>
      <c r="Y1108" s="131">
        <f>IFERROR(TableC[[#This Row],[Total School Allocation w/ Central District Costs]]/SUM(TableB[[#This Row],[K-12 Enrollment]:[Pre-K
Enrollment]]),"")</f>
        <v>24396.109780353741</v>
      </c>
    </row>
    <row r="1109" spans="1:25" s="3" customFormat="1" ht="15" x14ac:dyDescent="0.3">
      <c r="A1109" s="156" t="str">
        <f>IF(ISBLANK(TableB[[#This Row],[BEDS Code]]),"",TableB[[#This Row],[BEDS Code]])</f>
        <v>342900010356</v>
      </c>
      <c r="B1109" s="134" t="str">
        <f>IF(ISBLANK(TableB[[#This Row],[School Name]]),"",TableB[[#This Row],[School Name]])</f>
        <v>Community Voices Middle School</v>
      </c>
      <c r="C1109" s="156" t="str">
        <f>IF(ISBLANK(TableB[[#This Row],[Local School Code]]),"",TableB[[#This Row],[Local School Code]])</f>
        <v>Q356</v>
      </c>
      <c r="D1109" s="132">
        <v>2099026</v>
      </c>
      <c r="E1109" s="132">
        <v>1085869</v>
      </c>
      <c r="F1109" s="65">
        <f>IFERROR(SUM(TableC[[#This Row],[Classroom Teachers]:[All Other Salaries]])*'Part-A'!$C$92,0)</f>
        <v>1939139.2709130505</v>
      </c>
      <c r="G1109" s="16">
        <v>0</v>
      </c>
      <c r="H1109" s="16">
        <v>99240</v>
      </c>
      <c r="I1109" s="133">
        <f t="shared" si="54"/>
        <v>5223274.2709130505</v>
      </c>
      <c r="J1109" s="132">
        <v>3050951.3337320881</v>
      </c>
      <c r="K1109" s="132">
        <v>0</v>
      </c>
      <c r="L1109" s="132">
        <v>1632107.7894971599</v>
      </c>
      <c r="M1109" s="132">
        <v>0</v>
      </c>
      <c r="N1109" s="132">
        <v>436371.35269263748</v>
      </c>
      <c r="O1109" s="132">
        <v>1881</v>
      </c>
      <c r="P1109" s="132">
        <v>101962.7949911647</v>
      </c>
      <c r="Q1109" s="133">
        <f t="shared" si="55"/>
        <v>5223274.2709130505</v>
      </c>
      <c r="R1109" s="132">
        <v>5035816.2709130505</v>
      </c>
      <c r="S1109" s="132">
        <v>187458</v>
      </c>
      <c r="T1109" s="133">
        <f>SUM(TableC[[#This Row],[State &amp; Local Funding]:[Federal 
Funding]])</f>
        <v>5223274.2709130505</v>
      </c>
      <c r="U1109" s="121">
        <f>IFERROR(TableC[[#This Row],[State &amp; Local Funding]]/SUM(TableB[[#This Row],[K-12 Enrollment]:[Pre-K
Enrollment]]),"")</f>
        <v>16730.28661432907</v>
      </c>
      <c r="V1109" s="121">
        <f>IFERROR(TableC[[#This Row],[Federal 
Funding]]/SUM(TableB[[#This Row],[K-12 Enrollment]:[Pre-K
Enrollment]]),"")</f>
        <v>622.78405315614623</v>
      </c>
      <c r="W1109" s="65">
        <f>IFERROR(CentralCostperPupil*SUM(TableB[[#This Row],[K-12 Enrollment]:[Pre-K
Enrollment]]),"")</f>
        <v>2008873.8690709709</v>
      </c>
      <c r="X1109" s="65">
        <f t="shared" si="56"/>
        <v>7232148.139984021</v>
      </c>
      <c r="Y1109" s="131">
        <f>IFERROR(TableC[[#This Row],[Total School Allocation w/ Central District Costs]]/SUM(TableB[[#This Row],[K-12 Enrollment]:[Pre-K
Enrollment]]),"")</f>
        <v>24027.070232505052</v>
      </c>
    </row>
    <row r="1110" spans="1:25" s="3" customFormat="1" ht="15" x14ac:dyDescent="0.3">
      <c r="A1110" s="156" t="str">
        <f>IF(ISBLANK(TableB[[#This Row],[BEDS Code]]),"",TableB[[#This Row],[BEDS Code]])</f>
        <v>342800010358</v>
      </c>
      <c r="B1110" s="134" t="str">
        <f>IF(ISBLANK(TableB[[#This Row],[School Name]]),"",TableB[[#This Row],[School Name]])</f>
        <v>M.S. 358</v>
      </c>
      <c r="C1110" s="156" t="str">
        <f>IF(ISBLANK(TableB[[#This Row],[Local School Code]]),"",TableB[[#This Row],[Local School Code]])</f>
        <v>Q358</v>
      </c>
      <c r="D1110" s="132">
        <v>2191890</v>
      </c>
      <c r="E1110" s="132">
        <v>836349</v>
      </c>
      <c r="F1110" s="65">
        <f>IFERROR(SUM(TableC[[#This Row],[Classroom Teachers]:[All Other Salaries]])*'Part-A'!$C$92,0)</f>
        <v>1843758.4807695278</v>
      </c>
      <c r="G1110" s="16">
        <v>0</v>
      </c>
      <c r="H1110" s="16">
        <v>439037</v>
      </c>
      <c r="I1110" s="133">
        <f t="shared" si="54"/>
        <v>5311034.4807695281</v>
      </c>
      <c r="J1110" s="132">
        <v>3958015.4395134104</v>
      </c>
      <c r="K1110" s="132">
        <v>0</v>
      </c>
      <c r="L1110" s="132">
        <v>883557.42874949181</v>
      </c>
      <c r="M1110" s="132">
        <v>0</v>
      </c>
      <c r="N1110" s="132">
        <v>439296.25109730073</v>
      </c>
      <c r="O1110" s="132">
        <v>2374</v>
      </c>
      <c r="P1110" s="132">
        <v>27791.361409324967</v>
      </c>
      <c r="Q1110" s="133">
        <f t="shared" si="55"/>
        <v>5311034.4807695281</v>
      </c>
      <c r="R1110" s="132">
        <v>5049747.4807695281</v>
      </c>
      <c r="S1110" s="132">
        <v>261287</v>
      </c>
      <c r="T1110" s="133">
        <f>SUM(TableC[[#This Row],[State &amp; Local Funding]:[Federal 
Funding]])</f>
        <v>5311034.4807695281</v>
      </c>
      <c r="U1110" s="121">
        <f>IFERROR(TableC[[#This Row],[State &amp; Local Funding]]/SUM(TableB[[#This Row],[K-12 Enrollment]:[Pre-K
Enrollment]]),"")</f>
        <v>13834.924604848022</v>
      </c>
      <c r="V1110" s="121">
        <f>IFERROR(TableC[[#This Row],[Federal 
Funding]]/SUM(TableB[[#This Row],[K-12 Enrollment]:[Pre-K
Enrollment]]),"")</f>
        <v>715.8547945205479</v>
      </c>
      <c r="W1110" s="65">
        <f>IFERROR(CentralCostperPupil*SUM(TableB[[#This Row],[K-12 Enrollment]:[Pre-K
Enrollment]]),"")</f>
        <v>2436009.8412322407</v>
      </c>
      <c r="X1110" s="65">
        <f t="shared" si="56"/>
        <v>7747044.3220017683</v>
      </c>
      <c r="Y1110" s="131">
        <f>IFERROR(TableC[[#This Row],[Total School Allocation w/ Central District Costs]]/SUM(TableB[[#This Row],[K-12 Enrollment]:[Pre-K
Enrollment]]),"")</f>
        <v>21224.778964388406</v>
      </c>
    </row>
    <row r="1111" spans="1:25" s="3" customFormat="1" ht="15" x14ac:dyDescent="0.3">
      <c r="A1111" s="156" t="str">
        <f>IF(ISBLANK(TableB[[#This Row],[BEDS Code]]),"",TableB[[#This Row],[BEDS Code]])</f>
        <v>342900010360</v>
      </c>
      <c r="B1111" s="134" t="str">
        <f>IF(ISBLANK(TableB[[#This Row],[School Name]]),"",TableB[[#This Row],[School Name]])</f>
        <v>P.S. 360</v>
      </c>
      <c r="C1111" s="156" t="str">
        <f>IF(ISBLANK(TableB[[#This Row],[Local School Code]]),"",TableB[[#This Row],[Local School Code]])</f>
        <v>Q360</v>
      </c>
      <c r="D1111" s="132">
        <v>1145592</v>
      </c>
      <c r="E1111" s="132">
        <v>520925</v>
      </c>
      <c r="F1111" s="65">
        <f>IFERROR(SUM(TableC[[#This Row],[Classroom Teachers]:[All Other Salaries]])*'Part-A'!$C$92,0)</f>
        <v>1014667.2214764394</v>
      </c>
      <c r="G1111" s="16">
        <v>0</v>
      </c>
      <c r="H1111" s="16">
        <v>41457</v>
      </c>
      <c r="I1111" s="133">
        <f t="shared" si="54"/>
        <v>2722641.2214764394</v>
      </c>
      <c r="J1111" s="132">
        <v>1536791.0358228472</v>
      </c>
      <c r="K1111" s="132">
        <v>450111.26195145783</v>
      </c>
      <c r="L1111" s="132">
        <v>267319.30386513774</v>
      </c>
      <c r="M1111" s="132">
        <v>0</v>
      </c>
      <c r="N1111" s="132">
        <v>437967.33686063852</v>
      </c>
      <c r="O1111" s="132">
        <v>1258</v>
      </c>
      <c r="P1111" s="132">
        <v>29194.282976358158</v>
      </c>
      <c r="Q1111" s="133">
        <f t="shared" si="55"/>
        <v>2722641.2214764399</v>
      </c>
      <c r="R1111" s="132">
        <v>2659865.2214764399</v>
      </c>
      <c r="S1111" s="132">
        <v>62776</v>
      </c>
      <c r="T1111" s="133">
        <f>SUM(TableC[[#This Row],[State &amp; Local Funding]:[Federal 
Funding]])</f>
        <v>2722641.2214764399</v>
      </c>
      <c r="U1111" s="121">
        <f>IFERROR(TableC[[#This Row],[State &amp; Local Funding]]/SUM(TableB[[#This Row],[K-12 Enrollment]:[Pre-K
Enrollment]]),"")</f>
        <v>12726.627853954258</v>
      </c>
      <c r="V1111" s="121">
        <f>IFERROR(TableC[[#This Row],[Federal 
Funding]]/SUM(TableB[[#This Row],[K-12 Enrollment]:[Pre-K
Enrollment]]),"")</f>
        <v>300.36363636363637</v>
      </c>
      <c r="W1111" s="65">
        <f>IFERROR(CentralCostperPupil*SUM(TableB[[#This Row],[K-12 Enrollment]:[Pre-K
Enrollment]]),"")</f>
        <v>1394865.9090891459</v>
      </c>
      <c r="X1111" s="65">
        <f t="shared" si="56"/>
        <v>4117507.1305655856</v>
      </c>
      <c r="Y1111" s="131">
        <f>IFERROR(TableC[[#This Row],[Total School Allocation w/ Central District Costs]]/SUM(TableB[[#This Row],[K-12 Enrollment]:[Pre-K
Enrollment]]),"")</f>
        <v>19700.99105533773</v>
      </c>
    </row>
    <row r="1112" spans="1:25" s="3" customFormat="1" ht="15" x14ac:dyDescent="0.3">
      <c r="A1112" s="156" t="str">
        <f>IF(ISBLANK(TableB[[#This Row],[BEDS Code]]),"",TableB[[#This Row],[BEDS Code]])</f>
        <v>343000010361</v>
      </c>
      <c r="B1112" s="134" t="str">
        <f>IF(ISBLANK(TableB[[#This Row],[School Name]]),"",TableB[[#This Row],[School Name]])</f>
        <v>The Woodside Community School</v>
      </c>
      <c r="C1112" s="156" t="str">
        <f>IF(ISBLANK(TableB[[#This Row],[Local School Code]]),"",TableB[[#This Row],[Local School Code]])</f>
        <v>Q361</v>
      </c>
      <c r="D1112" s="132">
        <v>1914250</v>
      </c>
      <c r="E1112" s="132">
        <v>970188</v>
      </c>
      <c r="F1112" s="65">
        <f>IFERROR(SUM(TableC[[#This Row],[Classroom Teachers]:[All Other Salaries]])*'Part-A'!$C$92,0)</f>
        <v>1756204.5217546881</v>
      </c>
      <c r="G1112" s="16">
        <v>0</v>
      </c>
      <c r="H1112" s="16">
        <v>167929</v>
      </c>
      <c r="I1112" s="133">
        <f t="shared" si="54"/>
        <v>4808571.5217546877</v>
      </c>
      <c r="J1112" s="132">
        <v>2883402.5906231208</v>
      </c>
      <c r="K1112" s="132">
        <v>614764.26024064666</v>
      </c>
      <c r="L1112" s="132">
        <v>858699.33861115284</v>
      </c>
      <c r="M1112" s="132">
        <v>27322.85601069541</v>
      </c>
      <c r="N1112" s="132">
        <v>422694.47626907192</v>
      </c>
      <c r="O1112" s="132">
        <v>1688</v>
      </c>
      <c r="P1112" s="132">
        <v>0</v>
      </c>
      <c r="Q1112" s="133">
        <f t="shared" si="55"/>
        <v>4808571.5217546867</v>
      </c>
      <c r="R1112" s="132">
        <v>4660523.5217546867</v>
      </c>
      <c r="S1112" s="132">
        <v>148048</v>
      </c>
      <c r="T1112" s="133">
        <f>SUM(TableC[[#This Row],[State &amp; Local Funding]:[Federal 
Funding]])</f>
        <v>4808571.5217546867</v>
      </c>
      <c r="U1112" s="121">
        <f>IFERROR(TableC[[#This Row],[State &amp; Local Funding]]/SUM(TableB[[#This Row],[K-12 Enrollment]:[Pre-K
Enrollment]]),"")</f>
        <v>14473.675533399648</v>
      </c>
      <c r="V1112" s="121">
        <f>IFERROR(TableC[[#This Row],[Federal 
Funding]]/SUM(TableB[[#This Row],[K-12 Enrollment]:[Pre-K
Enrollment]]),"")</f>
        <v>459.77639751552795</v>
      </c>
      <c r="W1112" s="65">
        <f>IFERROR(CentralCostperPupil*SUM(TableB[[#This Row],[K-12 Enrollment]:[Pre-K
Enrollment]]),"")</f>
        <v>2149027.8599363877</v>
      </c>
      <c r="X1112" s="65">
        <f t="shared" si="56"/>
        <v>6957599.381691074</v>
      </c>
      <c r="Y1112" s="131">
        <f>IFERROR(TableC[[#This Row],[Total School Allocation w/ Central District Costs]]/SUM(TableB[[#This Row],[K-12 Enrollment]:[Pre-K
Enrollment]]),"")</f>
        <v>21607.451495935013</v>
      </c>
    </row>
    <row r="1113" spans="1:25" s="3" customFormat="1" ht="15" x14ac:dyDescent="0.3">
      <c r="A1113" s="156" t="str">
        <f>IF(ISBLANK(TableB[[#This Row],[BEDS Code]]),"",TableB[[#This Row],[BEDS Code]])</f>
        <v>342700010362</v>
      </c>
      <c r="B1113" s="134" t="str">
        <f>IF(ISBLANK(TableB[[#This Row],[School Name]]),"",TableB[[#This Row],[School Name]])</f>
        <v>Wave Preparatory Elementary School</v>
      </c>
      <c r="C1113" s="156" t="str">
        <f>IF(ISBLANK(TableB[[#This Row],[Local School Code]]),"",TableB[[#This Row],[Local School Code]])</f>
        <v>Q362</v>
      </c>
      <c r="D1113" s="132">
        <v>2903048</v>
      </c>
      <c r="E1113" s="132">
        <v>1828402</v>
      </c>
      <c r="F1113" s="65">
        <f>IFERROR(SUM(TableC[[#This Row],[Classroom Teachers]:[All Other Salaries]])*'Part-A'!$C$92,0)</f>
        <v>2880767.0279119257</v>
      </c>
      <c r="G1113" s="16">
        <v>0</v>
      </c>
      <c r="H1113" s="16">
        <v>382796</v>
      </c>
      <c r="I1113" s="133">
        <f t="shared" si="54"/>
        <v>7995013.0279119257</v>
      </c>
      <c r="J1113" s="132">
        <v>4284148.471096715</v>
      </c>
      <c r="K1113" s="132">
        <v>616261.52232687629</v>
      </c>
      <c r="L1113" s="132">
        <v>2350493.4743636092</v>
      </c>
      <c r="M1113" s="132">
        <v>27389.400992305611</v>
      </c>
      <c r="N1113" s="132">
        <v>632463.42764069547</v>
      </c>
      <c r="O1113" s="132">
        <v>3127</v>
      </c>
      <c r="P1113" s="132">
        <v>81129.731491723403</v>
      </c>
      <c r="Q1113" s="133">
        <f t="shared" si="55"/>
        <v>7995013.0279119248</v>
      </c>
      <c r="R1113" s="132">
        <v>7659998.0279119248</v>
      </c>
      <c r="S1113" s="132">
        <v>335015</v>
      </c>
      <c r="T1113" s="133">
        <f>SUM(TableC[[#This Row],[State &amp; Local Funding]:[Federal 
Funding]])</f>
        <v>7995013.0279119248</v>
      </c>
      <c r="U1113" s="121">
        <f>IFERROR(TableC[[#This Row],[State &amp; Local Funding]]/SUM(TableB[[#This Row],[K-12 Enrollment]:[Pre-K
Enrollment]]),"")</f>
        <v>14562.733893368679</v>
      </c>
      <c r="V1113" s="121">
        <f>IFERROR(TableC[[#This Row],[Federal 
Funding]]/SUM(TableB[[#This Row],[K-12 Enrollment]:[Pre-K
Enrollment]]),"")</f>
        <v>636.91064638783268</v>
      </c>
      <c r="W1113" s="65">
        <f>IFERROR(CentralCostperPupil*SUM(TableB[[#This Row],[K-12 Enrollment]:[Pre-K
Enrollment]]),"")</f>
        <v>3510523.7712004343</v>
      </c>
      <c r="X1113" s="65">
        <f t="shared" si="56"/>
        <v>11505536.799112359</v>
      </c>
      <c r="Y1113" s="131">
        <f>IFERROR(TableC[[#This Row],[Total School Allocation w/ Central District Costs]]/SUM(TableB[[#This Row],[K-12 Enrollment]:[Pre-K
Enrollment]]),"")</f>
        <v>21873.644104776347</v>
      </c>
    </row>
    <row r="1114" spans="1:25" s="3" customFormat="1" ht="15" x14ac:dyDescent="0.3">
      <c r="A1114" s="156" t="str">
        <f>IF(ISBLANK(TableB[[#This Row],[BEDS Code]]),"",TableB[[#This Row],[BEDS Code]])</f>
        <v>342600010376</v>
      </c>
      <c r="B1114" s="134" t="str">
        <f>IF(ISBLANK(TableB[[#This Row],[School Name]]),"",TableB[[#This Row],[School Name]])</f>
        <v>P.S. 376</v>
      </c>
      <c r="C1114" s="156" t="str">
        <f>IF(ISBLANK(TableB[[#This Row],[Local School Code]]),"",TableB[[#This Row],[Local School Code]])</f>
        <v>Q376</v>
      </c>
      <c r="D1114" s="132">
        <v>949429</v>
      </c>
      <c r="E1114" s="132">
        <v>583160</v>
      </c>
      <c r="F1114" s="65">
        <f>IFERROR(SUM(TableC[[#This Row],[Classroom Teachers]:[All Other Salaries]])*'Part-A'!$C$92,0)</f>
        <v>933124.48795623134</v>
      </c>
      <c r="G1114" s="16">
        <v>0</v>
      </c>
      <c r="H1114" s="16">
        <v>62846</v>
      </c>
      <c r="I1114" s="133">
        <f t="shared" si="54"/>
        <v>2528559.4879562315</v>
      </c>
      <c r="J1114" s="132">
        <v>1163350.2110983841</v>
      </c>
      <c r="K1114" s="132">
        <v>624137.12092635431</v>
      </c>
      <c r="L1114" s="132">
        <v>498794.92700558226</v>
      </c>
      <c r="M1114" s="132">
        <v>0</v>
      </c>
      <c r="N1114" s="132">
        <v>241542.22892591089</v>
      </c>
      <c r="O1114" s="132">
        <v>735</v>
      </c>
      <c r="P1114" s="132">
        <v>0</v>
      </c>
      <c r="Q1114" s="133">
        <f t="shared" si="55"/>
        <v>2528559.4879562315</v>
      </c>
      <c r="R1114" s="132">
        <v>2527208.4879562315</v>
      </c>
      <c r="S1114" s="132">
        <v>1351</v>
      </c>
      <c r="T1114" s="133">
        <f>SUM(TableC[[#This Row],[State &amp; Local Funding]:[Federal 
Funding]])</f>
        <v>2528559.4879562315</v>
      </c>
      <c r="U1114" s="121">
        <f>IFERROR(TableC[[#This Row],[State &amp; Local Funding]]/SUM(TableB[[#This Row],[K-12 Enrollment]:[Pre-K
Enrollment]]),"")</f>
        <v>15316.415078522616</v>
      </c>
      <c r="V1114" s="121">
        <f>IFERROR(TableC[[#This Row],[Federal 
Funding]]/SUM(TableB[[#This Row],[K-12 Enrollment]:[Pre-K
Enrollment]]),"")</f>
        <v>8.1878787878787875</v>
      </c>
      <c r="W1114" s="65">
        <f>IFERROR(CentralCostperPupil*SUM(TableB[[#This Row],[K-12 Enrollment]:[Pre-K
Enrollment]]),"")</f>
        <v>1101209.9282282731</v>
      </c>
      <c r="X1114" s="65">
        <f t="shared" si="56"/>
        <v>3629769.4161845045</v>
      </c>
      <c r="Y1114" s="131">
        <f>IFERROR(TableC[[#This Row],[Total School Allocation w/ Central District Costs]]/SUM(TableB[[#This Row],[K-12 Enrollment]:[Pre-K
Enrollment]]),"")</f>
        <v>21998.60252233033</v>
      </c>
    </row>
    <row r="1115" spans="1:25" s="3" customFormat="1" ht="15" x14ac:dyDescent="0.3">
      <c r="A1115" s="156" t="str">
        <f>IF(ISBLANK(TableB[[#This Row],[BEDS Code]]),"",TableB[[#This Row],[BEDS Code]])</f>
        <v>342700010377</v>
      </c>
      <c r="B1115" s="134" t="str">
        <f>IF(ISBLANK(TableB[[#This Row],[School Name]]),"",TableB[[#This Row],[School Name]])</f>
        <v>P.S. 377</v>
      </c>
      <c r="C1115" s="156" t="str">
        <f>IF(ISBLANK(TableB[[#This Row],[Local School Code]]),"",TableB[[#This Row],[Local School Code]])</f>
        <v>Q377</v>
      </c>
      <c r="D1115" s="132">
        <v>1564860</v>
      </c>
      <c r="E1115" s="132">
        <v>1117452</v>
      </c>
      <c r="F1115" s="65">
        <f>IFERROR(SUM(TableC[[#This Row],[Classroom Teachers]:[All Other Salaries]])*'Part-A'!$C$92,0)</f>
        <v>1633139.0943944233</v>
      </c>
      <c r="G1115" s="16">
        <v>0</v>
      </c>
      <c r="H1115" s="16">
        <v>169953</v>
      </c>
      <c r="I1115" s="133">
        <f t="shared" si="54"/>
        <v>4485404.0943944231</v>
      </c>
      <c r="J1115" s="132">
        <v>731863.6927553853</v>
      </c>
      <c r="K1115" s="132">
        <v>2771826.5993947145</v>
      </c>
      <c r="L1115" s="132">
        <v>721962.42288437614</v>
      </c>
      <c r="M1115" s="132">
        <v>0</v>
      </c>
      <c r="N1115" s="132">
        <v>244893.47390771154</v>
      </c>
      <c r="O1115" s="132">
        <v>449</v>
      </c>
      <c r="P1115" s="132">
        <v>14408.905452235405</v>
      </c>
      <c r="Q1115" s="133">
        <f t="shared" si="55"/>
        <v>4485404.0943944231</v>
      </c>
      <c r="R1115" s="132">
        <v>4484729.0943944231</v>
      </c>
      <c r="S1115" s="132">
        <v>675</v>
      </c>
      <c r="T1115" s="133">
        <f>SUM(TableC[[#This Row],[State &amp; Local Funding]:[Federal 
Funding]])</f>
        <v>4485404.0943944231</v>
      </c>
      <c r="U1115" s="121">
        <f>IFERROR(TableC[[#This Row],[State &amp; Local Funding]]/SUM(TableB[[#This Row],[K-12 Enrollment]:[Pre-K
Enrollment]]),"")</f>
        <v>31582.599256298756</v>
      </c>
      <c r="V1115" s="121">
        <f>IFERROR(TableC[[#This Row],[Federal 
Funding]]/SUM(TableB[[#This Row],[K-12 Enrollment]:[Pre-K
Enrollment]]),"")</f>
        <v>4.753521126760563</v>
      </c>
      <c r="W1115" s="65">
        <f>IFERROR(CentralCostperPupil*SUM(TableB[[#This Row],[K-12 Enrollment]:[Pre-K
Enrollment]]),"")</f>
        <v>947707.93823281687</v>
      </c>
      <c r="X1115" s="65">
        <f t="shared" si="56"/>
        <v>5433112.0326272398</v>
      </c>
      <c r="Y1115" s="131">
        <f>IFERROR(TableC[[#This Row],[Total School Allocation w/ Central District Costs]]/SUM(TableB[[#This Row],[K-12 Enrollment]:[Pre-K
Enrollment]]),"")</f>
        <v>38261.352342445352</v>
      </c>
    </row>
    <row r="1116" spans="1:25" s="3" customFormat="1" ht="15" x14ac:dyDescent="0.3">
      <c r="A1116" s="156" t="str">
        <f>IF(ISBLANK(TableB[[#This Row],[BEDS Code]]),"",TableB[[#This Row],[BEDS Code]])</f>
        <v>342500010379</v>
      </c>
      <c r="B1116" s="134" t="str">
        <f>IF(ISBLANK(TableB[[#This Row],[School Name]]),"",TableB[[#This Row],[School Name]])</f>
        <v>M.S. 379</v>
      </c>
      <c r="C1116" s="156" t="str">
        <f>IF(ISBLANK(TableB[[#This Row],[Local School Code]]),"",TableB[[#This Row],[Local School Code]])</f>
        <v>Q379</v>
      </c>
      <c r="D1116" s="132">
        <v>901448</v>
      </c>
      <c r="E1116" s="132">
        <v>447086</v>
      </c>
      <c r="F1116" s="65">
        <f>IFERROR(SUM(TableC[[#This Row],[Classroom Teachers]:[All Other Salaries]])*'Part-A'!$C$92,0)</f>
        <v>821061.67944671947</v>
      </c>
      <c r="G1116" s="16">
        <v>0</v>
      </c>
      <c r="H1116" s="16">
        <v>140699</v>
      </c>
      <c r="I1116" s="133">
        <f t="shared" si="54"/>
        <v>2310294.6794467196</v>
      </c>
      <c r="J1116" s="132">
        <v>1497154.9703049366</v>
      </c>
      <c r="K1116" s="132">
        <v>0</v>
      </c>
      <c r="L1116" s="132">
        <v>459876.72436047572</v>
      </c>
      <c r="M1116" s="132">
        <v>0</v>
      </c>
      <c r="N1116" s="132">
        <v>247840.89628248769</v>
      </c>
      <c r="O1116" s="132">
        <v>935</v>
      </c>
      <c r="P1116" s="132">
        <v>104487.0884988196</v>
      </c>
      <c r="Q1116" s="133">
        <f t="shared" si="55"/>
        <v>2310294.6794467196</v>
      </c>
      <c r="R1116" s="132">
        <v>2249542.6794467196</v>
      </c>
      <c r="S1116" s="132">
        <v>60752</v>
      </c>
      <c r="T1116" s="133">
        <f>SUM(TableC[[#This Row],[State &amp; Local Funding]:[Federal 
Funding]])</f>
        <v>2310294.6794467196</v>
      </c>
      <c r="U1116" s="121">
        <f>IFERROR(TableC[[#This Row],[State &amp; Local Funding]]/SUM(TableB[[#This Row],[K-12 Enrollment]:[Pre-K
Enrollment]]),"")</f>
        <v>14996.951196311464</v>
      </c>
      <c r="V1116" s="121">
        <f>IFERROR(TableC[[#This Row],[Federal 
Funding]]/SUM(TableB[[#This Row],[K-12 Enrollment]:[Pre-K
Enrollment]]),"")</f>
        <v>405.01333333333332</v>
      </c>
      <c r="W1116" s="65">
        <f>IFERROR(CentralCostperPupil*SUM(TableB[[#This Row],[K-12 Enrollment]:[Pre-K
Enrollment]]),"")</f>
        <v>1001099.9347529756</v>
      </c>
      <c r="X1116" s="65">
        <f t="shared" si="56"/>
        <v>3311394.6141996952</v>
      </c>
      <c r="Y1116" s="131">
        <f>IFERROR(TableC[[#This Row],[Total School Allocation w/ Central District Costs]]/SUM(TableB[[#This Row],[K-12 Enrollment]:[Pre-K
Enrollment]]),"")</f>
        <v>22075.964094664636</v>
      </c>
    </row>
    <row r="1117" spans="1:25" s="3" customFormat="1" ht="15" x14ac:dyDescent="0.3">
      <c r="A1117" s="156" t="str">
        <f>IF(ISBLANK(TableB[[#This Row],[BEDS Code]]),"",TableB[[#This Row],[BEDS Code]])</f>
        <v>343000010384</v>
      </c>
      <c r="B1117" s="134" t="str">
        <f>IF(ISBLANK(TableB[[#This Row],[School Name]]),"",TableB[[#This Row],[School Name]])</f>
        <v>P.S. 384</v>
      </c>
      <c r="C1117" s="156" t="str">
        <f>IF(ISBLANK(TableB[[#This Row],[Local School Code]]),"",TableB[[#This Row],[Local School Code]])</f>
        <v>Q384</v>
      </c>
      <c r="D1117" s="132">
        <v>460274</v>
      </c>
      <c r="E1117" s="132">
        <v>394394</v>
      </c>
      <c r="F1117" s="65">
        <f>IFERROR(SUM(TableC[[#This Row],[Classroom Teachers]:[All Other Salaries]])*'Part-A'!$C$92,0)</f>
        <v>520368.8920333999</v>
      </c>
      <c r="G1117" s="16">
        <v>0</v>
      </c>
      <c r="H1117" s="16">
        <v>84867</v>
      </c>
      <c r="I1117" s="133">
        <f t="shared" si="54"/>
        <v>1459903.8920334</v>
      </c>
      <c r="J1117" s="132">
        <v>1085830.1909154174</v>
      </c>
      <c r="K1117" s="132">
        <v>0</v>
      </c>
      <c r="L1117" s="132">
        <v>120067.24039692676</v>
      </c>
      <c r="M1117" s="132">
        <v>0</v>
      </c>
      <c r="N1117" s="132">
        <v>253539.46072105601</v>
      </c>
      <c r="O1117" s="132">
        <v>467</v>
      </c>
      <c r="P1117" s="132">
        <v>0</v>
      </c>
      <c r="Q1117" s="133">
        <f t="shared" si="55"/>
        <v>1459903.8920334</v>
      </c>
      <c r="R1117" s="132">
        <v>1429526.8920334</v>
      </c>
      <c r="S1117" s="132">
        <v>30377</v>
      </c>
      <c r="T1117" s="133">
        <f>SUM(TableC[[#This Row],[State &amp; Local Funding]:[Federal 
Funding]])</f>
        <v>1459903.8920334</v>
      </c>
      <c r="U1117" s="121">
        <f>IFERROR(TableC[[#This Row],[State &amp; Local Funding]]/SUM(TableB[[#This Row],[K-12 Enrollment]:[Pre-K
Enrollment]]),"")</f>
        <v>19060.358560445333</v>
      </c>
      <c r="V1117" s="121">
        <f>IFERROR(TableC[[#This Row],[Federal 
Funding]]/SUM(TableB[[#This Row],[K-12 Enrollment]:[Pre-K
Enrollment]]),"")</f>
        <v>405.02666666666664</v>
      </c>
      <c r="W1117" s="65">
        <f>IFERROR(CentralCostperPupil*SUM(TableB[[#This Row],[K-12 Enrollment]:[Pre-K
Enrollment]]),"")</f>
        <v>500549.9673764878</v>
      </c>
      <c r="X1117" s="65">
        <f t="shared" si="56"/>
        <v>1960453.8594098878</v>
      </c>
      <c r="Y1117" s="131">
        <f>IFERROR(TableC[[#This Row],[Total School Allocation w/ Central District Costs]]/SUM(TableB[[#This Row],[K-12 Enrollment]:[Pre-K
Enrollment]]),"")</f>
        <v>26139.384792131837</v>
      </c>
    </row>
    <row r="1118" spans="1:25" s="3" customFormat="1" ht="15" x14ac:dyDescent="0.3">
      <c r="A1118" s="156" t="str">
        <f>IF(ISBLANK(TableB[[#This Row],[BEDS Code]]),"",TableB[[#This Row],[BEDS Code]])</f>
        <v>342700011400</v>
      </c>
      <c r="B1118" s="134" t="str">
        <f>IF(ISBLANK(TableB[[#This Row],[School Name]]),"",TableB[[#This Row],[School Name]])</f>
        <v>August Martin High School</v>
      </c>
      <c r="C1118" s="156" t="str">
        <f>IF(ISBLANK(TableB[[#This Row],[Local School Code]]),"",TableB[[#This Row],[Local School Code]])</f>
        <v>Q400</v>
      </c>
      <c r="D1118" s="132">
        <v>2701206</v>
      </c>
      <c r="E1118" s="132">
        <v>1853539</v>
      </c>
      <c r="F1118" s="65">
        <f>IFERROR(SUM(TableC[[#This Row],[Classroom Teachers]:[All Other Salaries]])*'Part-A'!$C$92,0)</f>
        <v>2773179.3037116961</v>
      </c>
      <c r="G1118" s="16">
        <v>0</v>
      </c>
      <c r="H1118" s="16">
        <v>313575</v>
      </c>
      <c r="I1118" s="133">
        <f t="shared" si="54"/>
        <v>7641499.3037116956</v>
      </c>
      <c r="J1118" s="132">
        <v>4980837.3179984167</v>
      </c>
      <c r="K1118" s="132">
        <v>0</v>
      </c>
      <c r="L1118" s="132">
        <v>1691678.8638808043</v>
      </c>
      <c r="M1118" s="132">
        <v>0</v>
      </c>
      <c r="N1118" s="132">
        <v>730889.95932413207</v>
      </c>
      <c r="O1118" s="132">
        <v>2050</v>
      </c>
      <c r="P1118" s="132">
        <v>236043.16250834274</v>
      </c>
      <c r="Q1118" s="133">
        <f t="shared" si="55"/>
        <v>7641499.3037116947</v>
      </c>
      <c r="R1118" s="132">
        <v>7255555.3037116947</v>
      </c>
      <c r="S1118" s="132">
        <v>385944</v>
      </c>
      <c r="T1118" s="133">
        <f>SUM(TableC[[#This Row],[State &amp; Local Funding]:[Federal 
Funding]])</f>
        <v>7641499.3037116947</v>
      </c>
      <c r="U1118" s="121">
        <f>IFERROR(TableC[[#This Row],[State &amp; Local Funding]]/SUM(TableB[[#This Row],[K-12 Enrollment]:[Pre-K
Enrollment]]),"")</f>
        <v>24678.759536434336</v>
      </c>
      <c r="V1118" s="121">
        <f>IFERROR(TableC[[#This Row],[Federal 
Funding]]/SUM(TableB[[#This Row],[K-12 Enrollment]:[Pre-K
Enrollment]]),"")</f>
        <v>1312.7346938775511</v>
      </c>
      <c r="W1118" s="65">
        <f>IFERROR(CentralCostperPupil*SUM(TableB[[#This Row],[K-12 Enrollment]:[Pre-K
Enrollment]]),"")</f>
        <v>1962155.8721158321</v>
      </c>
      <c r="X1118" s="65">
        <f t="shared" si="56"/>
        <v>9603655.1758275274</v>
      </c>
      <c r="Y1118" s="131">
        <f>IFERROR(TableC[[#This Row],[Total School Allocation w/ Central District Costs]]/SUM(TableB[[#This Row],[K-12 Enrollment]:[Pre-K
Enrollment]]),"")</f>
        <v>32665.493795331728</v>
      </c>
    </row>
    <row r="1119" spans="1:25" s="3" customFormat="1" ht="15" x14ac:dyDescent="0.3">
      <c r="A1119" s="156" t="str">
        <f>IF(ISBLANK(TableB[[#This Row],[BEDS Code]]),"",TableB[[#This Row],[BEDS Code]])</f>
        <v>342600011415</v>
      </c>
      <c r="B1119" s="134" t="str">
        <f>IF(ISBLANK(TableB[[#This Row],[School Name]]),"",TableB[[#This Row],[School Name]])</f>
        <v>Benjamin N. Cardozo High School</v>
      </c>
      <c r="C1119" s="156" t="str">
        <f>IF(ISBLANK(TableB[[#This Row],[Local School Code]]),"",TableB[[#This Row],[Local School Code]])</f>
        <v>Q415</v>
      </c>
      <c r="D1119" s="132">
        <v>17738520</v>
      </c>
      <c r="E1119" s="132">
        <v>5339941</v>
      </c>
      <c r="F1119" s="65">
        <f>IFERROR(SUM(TableC[[#This Row],[Classroom Teachers]:[All Other Salaries]])*'Part-A'!$C$92,0)</f>
        <v>14051436.558296356</v>
      </c>
      <c r="G1119" s="16">
        <v>0</v>
      </c>
      <c r="H1119" s="16">
        <v>248903</v>
      </c>
      <c r="I1119" s="133">
        <f t="shared" si="54"/>
        <v>37378800.558296353</v>
      </c>
      <c r="J1119" s="132">
        <v>27654556.700886622</v>
      </c>
      <c r="K1119" s="132">
        <v>0</v>
      </c>
      <c r="L1119" s="132">
        <v>6754515.5079970565</v>
      </c>
      <c r="M1119" s="132">
        <v>0</v>
      </c>
      <c r="N1119" s="132">
        <v>1958610.4336889982</v>
      </c>
      <c r="O1119" s="132">
        <v>23001</v>
      </c>
      <c r="P1119" s="132">
        <v>988116.91572367435</v>
      </c>
      <c r="Q1119" s="133">
        <f t="shared" si="55"/>
        <v>37378800.558296353</v>
      </c>
      <c r="R1119" s="132">
        <v>37109743.558296353</v>
      </c>
      <c r="S1119" s="132">
        <v>269057</v>
      </c>
      <c r="T1119" s="133">
        <f>SUM(TableC[[#This Row],[State &amp; Local Funding]:[Federal 
Funding]])</f>
        <v>37378800.558296353</v>
      </c>
      <c r="U1119" s="121">
        <f>IFERROR(TableC[[#This Row],[State &amp; Local Funding]]/SUM(TableB[[#This Row],[K-12 Enrollment]:[Pre-K
Enrollment]]),"")</f>
        <v>10142.045246869733</v>
      </c>
      <c r="V1119" s="121">
        <f>IFERROR(TableC[[#This Row],[Federal 
Funding]]/SUM(TableB[[#This Row],[K-12 Enrollment]:[Pre-K
Enrollment]]),"")</f>
        <v>73.532932495217267</v>
      </c>
      <c r="W1119" s="65">
        <f>IFERROR(CentralCostperPupil*SUM(TableB[[#This Row],[K-12 Enrollment]:[Pre-K
Enrollment]]),"")</f>
        <v>24420164.408407584</v>
      </c>
      <c r="X1119" s="65">
        <f t="shared" si="56"/>
        <v>61798964.966703936</v>
      </c>
      <c r="Y1119" s="131">
        <f>IFERROR(TableC[[#This Row],[Total School Allocation w/ Central District Costs]]/SUM(TableB[[#This Row],[K-12 Enrollment]:[Pre-K
Enrollment]]),"")</f>
        <v>16889.577744384787</v>
      </c>
    </row>
    <row r="1120" spans="1:25" s="3" customFormat="1" ht="15" x14ac:dyDescent="0.3">
      <c r="A1120" s="156" t="str">
        <f>IF(ISBLANK(TableB[[#This Row],[BEDS Code]]),"",TableB[[#This Row],[BEDS Code]])</f>
        <v>342500011425</v>
      </c>
      <c r="B1120" s="134" t="str">
        <f>IF(ISBLANK(TableB[[#This Row],[School Name]]),"",TableB[[#This Row],[School Name]])</f>
        <v>John Bowne High School</v>
      </c>
      <c r="C1120" s="156" t="str">
        <f>IF(ISBLANK(TableB[[#This Row],[Local School Code]]),"",TableB[[#This Row],[Local School Code]])</f>
        <v>Q425</v>
      </c>
      <c r="D1120" s="132">
        <v>19239682</v>
      </c>
      <c r="E1120" s="132">
        <v>8209726</v>
      </c>
      <c r="F1120" s="65">
        <f>IFERROR(SUM(TableC[[#This Row],[Classroom Teachers]:[All Other Salaries]])*'Part-A'!$C$92,0)</f>
        <v>16712709.529235613</v>
      </c>
      <c r="G1120" s="16">
        <v>0</v>
      </c>
      <c r="H1120" s="16">
        <v>1823750</v>
      </c>
      <c r="I1120" s="133">
        <f t="shared" si="54"/>
        <v>45985867.529235616</v>
      </c>
      <c r="J1120" s="132">
        <v>35434076.431222193</v>
      </c>
      <c r="K1120" s="132">
        <v>0</v>
      </c>
      <c r="L1120" s="132">
        <v>5694831.8949496001</v>
      </c>
      <c r="M1120" s="132">
        <v>0</v>
      </c>
      <c r="N1120" s="132">
        <v>2746688.7531298297</v>
      </c>
      <c r="O1120" s="132">
        <v>22004</v>
      </c>
      <c r="P1120" s="132">
        <v>2088266.449933996</v>
      </c>
      <c r="Q1120" s="133">
        <f t="shared" si="55"/>
        <v>45985867.529235624</v>
      </c>
      <c r="R1120" s="132">
        <v>43786319.529235624</v>
      </c>
      <c r="S1120" s="132">
        <v>2199548</v>
      </c>
      <c r="T1120" s="133">
        <f>SUM(TableC[[#This Row],[State &amp; Local Funding]:[Federal 
Funding]])</f>
        <v>45985867.529235624</v>
      </c>
      <c r="U1120" s="121">
        <f>IFERROR(TableC[[#This Row],[State &amp; Local Funding]]/SUM(TableB[[#This Row],[K-12 Enrollment]:[Pre-K
Enrollment]]),"")</f>
        <v>12234.23289444974</v>
      </c>
      <c r="V1120" s="121">
        <f>IFERROR(TableC[[#This Row],[Federal 
Funding]]/SUM(TableB[[#This Row],[K-12 Enrollment]:[Pre-K
Enrollment]]),"")</f>
        <v>614.57055043308185</v>
      </c>
      <c r="W1120" s="65">
        <f>IFERROR(CentralCostperPupil*SUM(TableB[[#This Row],[K-12 Enrollment]:[Pre-K
Enrollment]]),"")</f>
        <v>23886244.443205997</v>
      </c>
      <c r="X1120" s="65">
        <f t="shared" si="56"/>
        <v>69872111.972441614</v>
      </c>
      <c r="Y1120" s="131">
        <f>IFERROR(TableC[[#This Row],[Total School Allocation w/ Central District Costs]]/SUM(TableB[[#This Row],[K-12 Enrollment]:[Pre-K
Enrollment]]),"")</f>
        <v>19522.803009902658</v>
      </c>
    </row>
    <row r="1121" spans="1:25" s="3" customFormat="1" ht="15" x14ac:dyDescent="0.3">
      <c r="A1121" s="156" t="str">
        <f>IF(ISBLANK(TableB[[#This Row],[BEDS Code]]),"",TableB[[#This Row],[BEDS Code]])</f>
        <v>342600011430</v>
      </c>
      <c r="B1121" s="134" t="str">
        <f>IF(ISBLANK(TableB[[#This Row],[School Name]]),"",TableB[[#This Row],[School Name]])</f>
        <v>Francis Lewis High School</v>
      </c>
      <c r="C1121" s="156" t="str">
        <f>IF(ISBLANK(TableB[[#This Row],[Local School Code]]),"",TableB[[#This Row],[Local School Code]])</f>
        <v>Q430</v>
      </c>
      <c r="D1121" s="132">
        <v>22158141</v>
      </c>
      <c r="E1121" s="132">
        <v>8972790</v>
      </c>
      <c r="F1121" s="65">
        <f>IFERROR(SUM(TableC[[#This Row],[Classroom Teachers]:[All Other Salaries]])*'Part-A'!$C$92,0)</f>
        <v>18954223.245094262</v>
      </c>
      <c r="G1121" s="16">
        <v>0</v>
      </c>
      <c r="H1121" s="16">
        <v>1594279</v>
      </c>
      <c r="I1121" s="133">
        <f t="shared" si="54"/>
        <v>51679433.245094262</v>
      </c>
      <c r="J1121" s="132">
        <v>42177771.061400533</v>
      </c>
      <c r="K1121" s="132">
        <v>0</v>
      </c>
      <c r="L1121" s="132">
        <v>4398032.0131034218</v>
      </c>
      <c r="M1121" s="132">
        <v>0</v>
      </c>
      <c r="N1121" s="132">
        <v>2533877.4569379543</v>
      </c>
      <c r="O1121" s="132">
        <v>28016</v>
      </c>
      <c r="P1121" s="132">
        <v>2541736.7136523547</v>
      </c>
      <c r="Q1121" s="133">
        <f t="shared" si="55"/>
        <v>51679433.24509427</v>
      </c>
      <c r="R1121" s="132">
        <v>49264743.24509427</v>
      </c>
      <c r="S1121" s="132">
        <v>2414690</v>
      </c>
      <c r="T1121" s="133">
        <f>SUM(TableC[[#This Row],[State &amp; Local Funding]:[Federal 
Funding]])</f>
        <v>51679433.24509427</v>
      </c>
      <c r="U1121" s="121">
        <f>IFERROR(TableC[[#This Row],[State &amp; Local Funding]]/SUM(TableB[[#This Row],[K-12 Enrollment]:[Pre-K
Enrollment]]),"")</f>
        <v>10923.446395808041</v>
      </c>
      <c r="V1121" s="121">
        <f>IFERROR(TableC[[#This Row],[Federal 
Funding]]/SUM(TableB[[#This Row],[K-12 Enrollment]:[Pre-K
Enrollment]]),"")</f>
        <v>535.40798226164077</v>
      </c>
      <c r="W1121" s="65">
        <f>IFERROR(CentralCostperPupil*SUM(TableB[[#This Row],[K-12 Enrollment]:[Pre-K
Enrollment]]),"")</f>
        <v>30099738.038239464</v>
      </c>
      <c r="X1121" s="65">
        <f t="shared" si="56"/>
        <v>81779171.283333734</v>
      </c>
      <c r="Y1121" s="131">
        <f>IFERROR(TableC[[#This Row],[Total School Allocation w/ Central District Costs]]/SUM(TableB[[#This Row],[K-12 Enrollment]:[Pre-K
Enrollment]]),"")</f>
        <v>18132.853943089518</v>
      </c>
    </row>
    <row r="1122" spans="1:25" s="3" customFormat="1" ht="15" x14ac:dyDescent="0.3">
      <c r="A1122" s="156" t="str">
        <f>IF(ISBLANK(TableB[[#This Row],[BEDS Code]]),"",TableB[[#This Row],[BEDS Code]])</f>
        <v>342600011435</v>
      </c>
      <c r="B1122" s="134" t="str">
        <f>IF(ISBLANK(TableB[[#This Row],[School Name]]),"",TableB[[#This Row],[School Name]])</f>
        <v>Martin Van Buren High School</v>
      </c>
      <c r="C1122" s="156" t="str">
        <f>IF(ISBLANK(TableB[[#This Row],[Local School Code]]),"",TableB[[#This Row],[Local School Code]])</f>
        <v>Q435</v>
      </c>
      <c r="D1122" s="132">
        <v>7465558</v>
      </c>
      <c r="E1122" s="132">
        <v>3358092</v>
      </c>
      <c r="F1122" s="65">
        <f>IFERROR(SUM(TableC[[#This Row],[Classroom Teachers]:[All Other Salaries]])*'Part-A'!$C$92,0)</f>
        <v>6590033.5080491006</v>
      </c>
      <c r="G1122" s="16">
        <v>0</v>
      </c>
      <c r="H1122" s="16">
        <v>173658</v>
      </c>
      <c r="I1122" s="133">
        <f t="shared" si="54"/>
        <v>17587341.508049101</v>
      </c>
      <c r="J1122" s="132">
        <v>12742429.450855654</v>
      </c>
      <c r="K1122" s="132">
        <v>0</v>
      </c>
      <c r="L1122" s="132">
        <v>2160800.0691176248</v>
      </c>
      <c r="M1122" s="132">
        <v>0</v>
      </c>
      <c r="N1122" s="132">
        <v>1968876.5374954648</v>
      </c>
      <c r="O1122" s="132">
        <v>7040</v>
      </c>
      <c r="P1122" s="132">
        <v>708195.45058035885</v>
      </c>
      <c r="Q1122" s="133">
        <f t="shared" si="55"/>
        <v>17587341.508049101</v>
      </c>
      <c r="R1122" s="132">
        <v>16817406.508049101</v>
      </c>
      <c r="S1122" s="132">
        <v>769935</v>
      </c>
      <c r="T1122" s="133">
        <f>SUM(TableC[[#This Row],[State &amp; Local Funding]:[Federal 
Funding]])</f>
        <v>17587341.508049101</v>
      </c>
      <c r="U1122" s="121">
        <f>IFERROR(TableC[[#This Row],[State &amp; Local Funding]]/SUM(TableB[[#This Row],[K-12 Enrollment]:[Pre-K
Enrollment]]),"")</f>
        <v>15499.913832303318</v>
      </c>
      <c r="V1122" s="121">
        <f>IFERROR(TableC[[#This Row],[Federal 
Funding]]/SUM(TableB[[#This Row],[K-12 Enrollment]:[Pre-K
Enrollment]]),"")</f>
        <v>709.61751152073737</v>
      </c>
      <c r="W1122" s="65">
        <f>IFERROR(CentralCostperPupil*SUM(TableB[[#This Row],[K-12 Enrollment]:[Pre-K
Enrollment]]),"")</f>
        <v>7241289.5280465232</v>
      </c>
      <c r="X1122" s="65">
        <f t="shared" si="56"/>
        <v>24828631.036095623</v>
      </c>
      <c r="Y1122" s="131">
        <f>IFERROR(TableC[[#This Row],[Total School Allocation w/ Central District Costs]]/SUM(TableB[[#This Row],[K-12 Enrollment]:[Pre-K
Enrollment]]),"")</f>
        <v>22883.530908843892</v>
      </c>
    </row>
    <row r="1123" spans="1:25" s="3" customFormat="1" ht="15" x14ac:dyDescent="0.3">
      <c r="A1123" s="156" t="str">
        <f>IF(ISBLANK(TableB[[#This Row],[BEDS Code]]),"",TableB[[#This Row],[BEDS Code]])</f>
        <v>342800011440</v>
      </c>
      <c r="B1123" s="134" t="str">
        <f>IF(ISBLANK(TableB[[#This Row],[School Name]]),"",TableB[[#This Row],[School Name]])</f>
        <v>Forest Hills High School</v>
      </c>
      <c r="C1123" s="156" t="str">
        <f>IF(ISBLANK(TableB[[#This Row],[Local School Code]]),"",TableB[[#This Row],[Local School Code]])</f>
        <v>Q440</v>
      </c>
      <c r="D1123" s="132">
        <v>19545711</v>
      </c>
      <c r="E1123" s="132">
        <v>6212689</v>
      </c>
      <c r="F1123" s="65">
        <f>IFERROR(SUM(TableC[[#This Row],[Classroom Teachers]:[All Other Salaries]])*'Part-A'!$C$92,0)</f>
        <v>15683130.83975664</v>
      </c>
      <c r="G1123" s="16">
        <v>0</v>
      </c>
      <c r="H1123" s="16">
        <v>668001</v>
      </c>
      <c r="I1123" s="133">
        <f t="shared" si="54"/>
        <v>42109531.839756638</v>
      </c>
      <c r="J1123" s="132">
        <v>32618953.626014397</v>
      </c>
      <c r="K1123" s="132">
        <v>0</v>
      </c>
      <c r="L1123" s="132">
        <v>4986380.6364229592</v>
      </c>
      <c r="M1123" s="132">
        <v>0</v>
      </c>
      <c r="N1123" s="132">
        <v>2685391.3773225308</v>
      </c>
      <c r="O1123" s="132">
        <v>23213</v>
      </c>
      <c r="P1123" s="132">
        <v>1795593.1999967527</v>
      </c>
      <c r="Q1123" s="133">
        <f t="shared" si="55"/>
        <v>42109531.839756645</v>
      </c>
      <c r="R1123" s="132">
        <v>40211906.839756645</v>
      </c>
      <c r="S1123" s="132">
        <v>1897625</v>
      </c>
      <c r="T1123" s="133">
        <f>SUM(TableC[[#This Row],[State &amp; Local Funding]:[Federal 
Funding]])</f>
        <v>42109531.839756645</v>
      </c>
      <c r="U1123" s="121">
        <f>IFERROR(TableC[[#This Row],[State &amp; Local Funding]]/SUM(TableB[[#This Row],[K-12 Enrollment]:[Pre-K
Enrollment]]),"")</f>
        <v>11083.767045136892</v>
      </c>
      <c r="V1123" s="121">
        <f>IFERROR(TableC[[#This Row],[Federal 
Funding]]/SUM(TableB[[#This Row],[K-12 Enrollment]:[Pre-K
Enrollment]]),"")</f>
        <v>523.04988974641674</v>
      </c>
      <c r="W1123" s="65">
        <f>IFERROR(CentralCostperPupil*SUM(TableB[[#This Row],[K-12 Enrollment]:[Pre-K
Enrollment]]),"")</f>
        <v>24213270.421891969</v>
      </c>
      <c r="X1123" s="65">
        <f t="shared" si="56"/>
        <v>66322802.26164861</v>
      </c>
      <c r="Y1123" s="131">
        <f>IFERROR(TableC[[#This Row],[Total School Allocation w/ Central District Costs]]/SUM(TableB[[#This Row],[K-12 Enrollment]:[Pre-K
Enrollment]]),"")</f>
        <v>18280.816499903143</v>
      </c>
    </row>
    <row r="1124" spans="1:25" s="3" customFormat="1" ht="15" x14ac:dyDescent="0.3">
      <c r="A1124" s="156" t="str">
        <f>IF(ISBLANK(TableB[[#This Row],[BEDS Code]]),"",TableB[[#This Row],[BEDS Code]])</f>
        <v>343000011445</v>
      </c>
      <c r="B1124" s="134" t="str">
        <f>IF(ISBLANK(TableB[[#This Row],[School Name]]),"",TableB[[#This Row],[School Name]])</f>
        <v>William Cullen Bryant High School</v>
      </c>
      <c r="C1124" s="156" t="str">
        <f>IF(ISBLANK(TableB[[#This Row],[Local School Code]]),"",TableB[[#This Row],[Local School Code]])</f>
        <v>Q445</v>
      </c>
      <c r="D1124" s="132">
        <v>13182439</v>
      </c>
      <c r="E1124" s="132">
        <v>6193960</v>
      </c>
      <c r="F1124" s="65">
        <f>IFERROR(SUM(TableC[[#This Row],[Classroom Teachers]:[All Other Salaries]])*'Part-A'!$C$92,0)</f>
        <v>11797417.569427049</v>
      </c>
      <c r="G1124" s="16">
        <v>0</v>
      </c>
      <c r="H1124" s="16">
        <v>1480584</v>
      </c>
      <c r="I1124" s="133">
        <f t="shared" si="54"/>
        <v>32654400.569427051</v>
      </c>
      <c r="J1124" s="132">
        <v>24544955.223525979</v>
      </c>
      <c r="K1124" s="132">
        <v>0</v>
      </c>
      <c r="L1124" s="132">
        <v>3894743.5540603125</v>
      </c>
      <c r="M1124" s="132">
        <v>0</v>
      </c>
      <c r="N1124" s="132">
        <v>2790076.3549873424</v>
      </c>
      <c r="O1124" s="132">
        <v>14678</v>
      </c>
      <c r="P1124" s="132">
        <v>1409947.4368534151</v>
      </c>
      <c r="Q1124" s="133">
        <f t="shared" si="55"/>
        <v>32654400.569427051</v>
      </c>
      <c r="R1124" s="132">
        <v>30725968.569427051</v>
      </c>
      <c r="S1124" s="132">
        <v>1928432</v>
      </c>
      <c r="T1124" s="133">
        <f>SUM(TableC[[#This Row],[State &amp; Local Funding]:[Federal 
Funding]])</f>
        <v>32654400.569427051</v>
      </c>
      <c r="U1124" s="121">
        <f>IFERROR(TableC[[#This Row],[State &amp; Local Funding]]/SUM(TableB[[#This Row],[K-12 Enrollment]:[Pre-K
Enrollment]]),"")</f>
        <v>13069.31883004128</v>
      </c>
      <c r="V1124" s="121">
        <f>IFERROR(TableC[[#This Row],[Federal 
Funding]]/SUM(TableB[[#This Row],[K-12 Enrollment]:[Pre-K
Enrollment]]),"")</f>
        <v>820.2603147596767</v>
      </c>
      <c r="W1124" s="65">
        <f>IFERROR(CentralCostperPupil*SUM(TableB[[#This Row],[K-12 Enrollment]:[Pre-K
Enrollment]]),"")</f>
        <v>15690572.977361636</v>
      </c>
      <c r="X1124" s="65">
        <f t="shared" si="56"/>
        <v>48344973.546788685</v>
      </c>
      <c r="Y1124" s="131">
        <f>IFERROR(TableC[[#This Row],[Total School Allocation w/ Central District Costs]]/SUM(TableB[[#This Row],[K-12 Enrollment]:[Pre-K
Enrollment]]),"")</f>
        <v>20563.578709820795</v>
      </c>
    </row>
    <row r="1125" spans="1:25" s="3" customFormat="1" ht="15" x14ac:dyDescent="0.3">
      <c r="A1125" s="156" t="str">
        <f>IF(ISBLANK(TableB[[#This Row],[BEDS Code]]),"",TableB[[#This Row],[BEDS Code]])</f>
        <v>343000011450</v>
      </c>
      <c r="B1125" s="134" t="str">
        <f>IF(ISBLANK(TableB[[#This Row],[School Name]]),"",TableB[[#This Row],[School Name]])</f>
        <v>Long Island City High School</v>
      </c>
      <c r="C1125" s="156" t="str">
        <f>IF(ISBLANK(TableB[[#This Row],[Local School Code]]),"",TableB[[#This Row],[Local School Code]])</f>
        <v>Q450</v>
      </c>
      <c r="D1125" s="132">
        <v>14728574</v>
      </c>
      <c r="E1125" s="132">
        <v>8510711</v>
      </c>
      <c r="F1125" s="65">
        <f>IFERROR(SUM(TableC[[#This Row],[Classroom Teachers]:[All Other Salaries]])*'Part-A'!$C$92,0)</f>
        <v>14149355.056113496</v>
      </c>
      <c r="G1125" s="16">
        <v>0</v>
      </c>
      <c r="H1125" s="16">
        <v>691840</v>
      </c>
      <c r="I1125" s="133">
        <f t="shared" si="54"/>
        <v>38080480.056113496</v>
      </c>
      <c r="J1125" s="132">
        <v>28065129.197403498</v>
      </c>
      <c r="K1125" s="132">
        <v>0</v>
      </c>
      <c r="L1125" s="132">
        <v>5013998.2414914127</v>
      </c>
      <c r="M1125" s="132">
        <v>0</v>
      </c>
      <c r="N1125" s="132">
        <v>2783632.8906800398</v>
      </c>
      <c r="O1125" s="132">
        <v>13849</v>
      </c>
      <c r="P1125" s="132">
        <v>2203870.7265385487</v>
      </c>
      <c r="Q1125" s="133">
        <f t="shared" si="55"/>
        <v>38080480.056113496</v>
      </c>
      <c r="R1125" s="132">
        <v>36079919.056113496</v>
      </c>
      <c r="S1125" s="132">
        <v>2000561</v>
      </c>
      <c r="T1125" s="133">
        <f>SUM(TableC[[#This Row],[State &amp; Local Funding]:[Federal 
Funding]])</f>
        <v>38080480.056113496</v>
      </c>
      <c r="U1125" s="121">
        <f>IFERROR(TableC[[#This Row],[State &amp; Local Funding]]/SUM(TableB[[#This Row],[K-12 Enrollment]:[Pre-K
Enrollment]]),"")</f>
        <v>15178.762749732225</v>
      </c>
      <c r="V1125" s="121">
        <f>IFERROR(TableC[[#This Row],[Federal 
Funding]]/SUM(TableB[[#This Row],[K-12 Enrollment]:[Pre-K
Enrollment]]),"")</f>
        <v>841.63273033235168</v>
      </c>
      <c r="W1125" s="65">
        <f>IFERROR(CentralCostperPupil*SUM(TableB[[#This Row],[K-12 Enrollment]:[Pre-K
Enrollment]]),"")</f>
        <v>15864096.966052152</v>
      </c>
      <c r="X1125" s="65">
        <f t="shared" si="56"/>
        <v>53944577.022165649</v>
      </c>
      <c r="Y1125" s="131">
        <f>IFERROR(TableC[[#This Row],[Total School Allocation w/ Central District Costs]]/SUM(TableB[[#This Row],[K-12 Enrollment]:[Pre-K
Enrollment]]),"")</f>
        <v>22694.395045084413</v>
      </c>
    </row>
    <row r="1126" spans="1:25" s="3" customFormat="1" ht="15" x14ac:dyDescent="0.3">
      <c r="A1126" s="156" t="str">
        <f>IF(ISBLANK(TableB[[#This Row],[BEDS Code]]),"",TableB[[#This Row],[BEDS Code]])</f>
        <v>342400011455</v>
      </c>
      <c r="B1126" s="134" t="str">
        <f>IF(ISBLANK(TableB[[#This Row],[School Name]]),"",TableB[[#This Row],[School Name]])</f>
        <v>Newtown High School</v>
      </c>
      <c r="C1126" s="156" t="str">
        <f>IF(ISBLANK(TableB[[#This Row],[Local School Code]]),"",TableB[[#This Row],[Local School Code]])</f>
        <v>Q455</v>
      </c>
      <c r="D1126" s="132">
        <v>10639089</v>
      </c>
      <c r="E1126" s="132">
        <v>5783105</v>
      </c>
      <c r="F1126" s="65">
        <f>IFERROR(SUM(TableC[[#This Row],[Classroom Teachers]:[All Other Salaries]])*'Part-A'!$C$92,0)</f>
        <v>9998735.0603246484</v>
      </c>
      <c r="G1126" s="16">
        <v>0</v>
      </c>
      <c r="H1126" s="16">
        <v>1100695</v>
      </c>
      <c r="I1126" s="133">
        <f t="shared" si="54"/>
        <v>27521624.060324647</v>
      </c>
      <c r="J1126" s="132">
        <v>21514084.308481082</v>
      </c>
      <c r="K1126" s="132">
        <v>0</v>
      </c>
      <c r="L1126" s="132">
        <v>2255235.0315260505</v>
      </c>
      <c r="M1126" s="132">
        <v>0</v>
      </c>
      <c r="N1126" s="132">
        <v>2619883.6279591243</v>
      </c>
      <c r="O1126" s="132">
        <v>11712</v>
      </c>
      <c r="P1126" s="132">
        <v>1120709.0923583917</v>
      </c>
      <c r="Q1126" s="133">
        <f t="shared" si="55"/>
        <v>27521624.06032465</v>
      </c>
      <c r="R1126" s="132">
        <v>25846551.06032465</v>
      </c>
      <c r="S1126" s="132">
        <v>1675073</v>
      </c>
      <c r="T1126" s="133">
        <f>SUM(TableC[[#This Row],[State &amp; Local Funding]:[Federal 
Funding]])</f>
        <v>27521624.06032465</v>
      </c>
      <c r="U1126" s="121">
        <f>IFERROR(TableC[[#This Row],[State &amp; Local Funding]]/SUM(TableB[[#This Row],[K-12 Enrollment]:[Pre-K
Enrollment]]),"")</f>
        <v>14248.374344170148</v>
      </c>
      <c r="V1126" s="121">
        <f>IFERROR(TableC[[#This Row],[Federal 
Funding]]/SUM(TableB[[#This Row],[K-12 Enrollment]:[Pre-K
Enrollment]]),"")</f>
        <v>923.41400220507171</v>
      </c>
      <c r="W1126" s="65">
        <f>IFERROR(CentralCostperPupil*SUM(TableB[[#This Row],[K-12 Enrollment]:[Pre-K
Enrollment]]),"")</f>
        <v>12106635.210945984</v>
      </c>
      <c r="X1126" s="65">
        <f t="shared" si="56"/>
        <v>39628259.271270633</v>
      </c>
      <c r="Y1126" s="131">
        <f>IFERROR(TableC[[#This Row],[Total School Allocation w/ Central District Costs]]/SUM(TableB[[#This Row],[K-12 Enrollment]:[Pre-K
Enrollment]]),"")</f>
        <v>21845.787911395055</v>
      </c>
    </row>
    <row r="1127" spans="1:25" s="3" customFormat="1" ht="15" x14ac:dyDescent="0.3">
      <c r="A1127" s="156" t="str">
        <f>IF(ISBLANK(TableB[[#This Row],[BEDS Code]]),"",TableB[[#This Row],[BEDS Code]])</f>
        <v>(blank)</v>
      </c>
      <c r="B1127" s="134" t="str">
        <f>IF(ISBLANK(TableB[[#This Row],[School Name]]),"",TableB[[#This Row],[School Name]])</f>
        <v>HS Arts &amp; Business YABC</v>
      </c>
      <c r="C1127" s="156" t="str">
        <f>IF(ISBLANK(TableB[[#This Row],[Local School Code]]),"",TableB[[#This Row],[Local School Code]])</f>
        <v>Q457</v>
      </c>
      <c r="D1127" s="132">
        <v>0</v>
      </c>
      <c r="E1127" s="132">
        <v>775812</v>
      </c>
      <c r="F1127" s="65">
        <f>IFERROR(SUM(TableC[[#This Row],[Classroom Teachers]:[All Other Salaries]])*'Part-A'!$C$92,0)</f>
        <v>472357.02151737991</v>
      </c>
      <c r="G1127" s="16">
        <v>0</v>
      </c>
      <c r="H1127" s="16">
        <v>32009</v>
      </c>
      <c r="I1127" s="133">
        <f t="shared" si="54"/>
        <v>1280178.0215173799</v>
      </c>
      <c r="J1127" s="132">
        <v>936378.14450053882</v>
      </c>
      <c r="K1127" s="132">
        <v>0</v>
      </c>
      <c r="L1127" s="132">
        <v>10053.734945401859</v>
      </c>
      <c r="M1127" s="132">
        <v>0</v>
      </c>
      <c r="N1127" s="132">
        <v>219821.07746201742</v>
      </c>
      <c r="O1127" s="132">
        <v>1339</v>
      </c>
      <c r="P1127" s="132">
        <v>112586.06460942178</v>
      </c>
      <c r="Q1127" s="133">
        <f t="shared" si="55"/>
        <v>1280178.0215173801</v>
      </c>
      <c r="R1127" s="132">
        <v>1267812.0215173801</v>
      </c>
      <c r="S1127" s="132">
        <v>12366</v>
      </c>
      <c r="T1127" s="133">
        <f>SUM(TableC[[#This Row],[State &amp; Local Funding]:[Federal 
Funding]])</f>
        <v>1280178.0215173801</v>
      </c>
      <c r="U1127" s="121">
        <f>IFERROR(TableC[[#This Row],[State &amp; Local Funding]]/SUM(TableB[[#This Row],[K-12 Enrollment]:[Pre-K
Enrollment]]),"")</f>
        <v>5304.6528096961511</v>
      </c>
      <c r="V1127" s="121">
        <f>IFERROR(TableC[[#This Row],[Federal 
Funding]]/SUM(TableB[[#This Row],[K-12 Enrollment]:[Pre-K
Enrollment]]),"")</f>
        <v>51.74058577405858</v>
      </c>
      <c r="W1127" s="65">
        <f>IFERROR(CentralCostperPupil*SUM(TableB[[#This Row],[K-12 Enrollment]:[Pre-K
Enrollment]]),"")</f>
        <v>1595085.8960397411</v>
      </c>
      <c r="X1127" s="65">
        <f t="shared" si="56"/>
        <v>2875263.9175571213</v>
      </c>
      <c r="Y1127" s="131">
        <f>IFERROR(TableC[[#This Row],[Total School Allocation w/ Central District Costs]]/SUM(TableB[[#This Row],[K-12 Enrollment]:[Pre-K
Enrollment]]),"")</f>
        <v>12030.392960490048</v>
      </c>
    </row>
    <row r="1128" spans="1:25" s="3" customFormat="1" ht="15" x14ac:dyDescent="0.3">
      <c r="A1128" s="156" t="str">
        <f>IF(ISBLANK(TableB[[#This Row],[BEDS Code]]),"",TableB[[#This Row],[BEDS Code]])</f>
        <v>342500011460</v>
      </c>
      <c r="B1128" s="134" t="str">
        <f>IF(ISBLANK(TableB[[#This Row],[School Name]]),"",TableB[[#This Row],[School Name]])</f>
        <v>Flushing High School</v>
      </c>
      <c r="C1128" s="156" t="str">
        <f>IF(ISBLANK(TableB[[#This Row],[Local School Code]]),"",TableB[[#This Row],[Local School Code]])</f>
        <v>Q460</v>
      </c>
      <c r="D1128" s="132">
        <v>11219986</v>
      </c>
      <c r="E1128" s="132">
        <v>4728376</v>
      </c>
      <c r="F1128" s="65">
        <f>IFERROR(SUM(TableC[[#This Row],[Classroom Teachers]:[All Other Salaries]])*'Part-A'!$C$92,0)</f>
        <v>9710240.0741429161</v>
      </c>
      <c r="G1128" s="16">
        <v>0</v>
      </c>
      <c r="H1128" s="16">
        <v>756595</v>
      </c>
      <c r="I1128" s="133">
        <f t="shared" si="54"/>
        <v>26415197.074142918</v>
      </c>
      <c r="J1128" s="132">
        <v>19649381.622294903</v>
      </c>
      <c r="K1128" s="132">
        <v>0</v>
      </c>
      <c r="L1128" s="132">
        <v>3324142.2103347466</v>
      </c>
      <c r="M1128" s="132">
        <v>0</v>
      </c>
      <c r="N1128" s="132">
        <v>2513296.9836747791</v>
      </c>
      <c r="O1128" s="132">
        <v>10111</v>
      </c>
      <c r="P1128" s="132">
        <v>918265.25783849077</v>
      </c>
      <c r="Q1128" s="133">
        <f t="shared" si="55"/>
        <v>26415197.074142922</v>
      </c>
      <c r="R1128" s="132">
        <v>25143571.074142922</v>
      </c>
      <c r="S1128" s="132">
        <v>1271626</v>
      </c>
      <c r="T1128" s="133">
        <f>SUM(TableC[[#This Row],[State &amp; Local Funding]:[Federal 
Funding]])</f>
        <v>26415197.074142922</v>
      </c>
      <c r="U1128" s="121">
        <f>IFERROR(TableC[[#This Row],[State &amp; Local Funding]]/SUM(TableB[[#This Row],[K-12 Enrollment]:[Pre-K
Enrollment]]),"")</f>
        <v>16348.225665892667</v>
      </c>
      <c r="V1128" s="121">
        <f>IFERROR(TableC[[#This Row],[Federal 
Funding]]/SUM(TableB[[#This Row],[K-12 Enrollment]:[Pre-K
Enrollment]]),"")</f>
        <v>826.80494148244475</v>
      </c>
      <c r="W1128" s="65">
        <f>IFERROR(CentralCostperPupil*SUM(TableB[[#This Row],[K-12 Enrollment]:[Pre-K
Enrollment]]),"")</f>
        <v>10264611.331000509</v>
      </c>
      <c r="X1128" s="65">
        <f t="shared" si="56"/>
        <v>36679808.405143432</v>
      </c>
      <c r="Y1128" s="131">
        <f>IFERROR(TableC[[#This Row],[Total School Allocation w/ Central District Costs]]/SUM(TableB[[#This Row],[K-12 Enrollment]:[Pre-K
Enrollment]]),"")</f>
        <v>23849.030172394949</v>
      </c>
    </row>
    <row r="1129" spans="1:25" s="3" customFormat="1" ht="15" x14ac:dyDescent="0.3">
      <c r="A1129" s="156" t="str">
        <f>IF(ISBLANK(TableB[[#This Row],[BEDS Code]]),"",TableB[[#This Row],[BEDS Code]])</f>
        <v>(blank)</v>
      </c>
      <c r="B1129" s="134" t="str">
        <f>IF(ISBLANK(TableB[[#This Row],[School Name]]),"",TableB[[#This Row],[School Name]])</f>
        <v>Flushing YABC</v>
      </c>
      <c r="C1129" s="156" t="str">
        <f>IF(ISBLANK(TableB[[#This Row],[Local School Code]]),"",TableB[[#This Row],[Local School Code]])</f>
        <v>Q467</v>
      </c>
      <c r="D1129" s="132">
        <v>0</v>
      </c>
      <c r="E1129" s="132">
        <v>732079</v>
      </c>
      <c r="F1129" s="65">
        <f>IFERROR(SUM(TableC[[#This Row],[Classroom Teachers]:[All Other Salaries]])*'Part-A'!$C$92,0)</f>
        <v>445729.96544964751</v>
      </c>
      <c r="G1129" s="16">
        <v>0</v>
      </c>
      <c r="H1129" s="16">
        <v>63617</v>
      </c>
      <c r="I1129" s="133">
        <f t="shared" si="54"/>
        <v>1241425.9654496475</v>
      </c>
      <c r="J1129" s="132">
        <v>806384.70321539091</v>
      </c>
      <c r="K1129" s="132">
        <v>0</v>
      </c>
      <c r="L1129" s="132">
        <v>28148.527221115524</v>
      </c>
      <c r="M1129" s="132">
        <v>0</v>
      </c>
      <c r="N1129" s="132">
        <v>212682.58779123038</v>
      </c>
      <c r="O1129" s="132">
        <v>1339</v>
      </c>
      <c r="P1129" s="132">
        <v>192871.14722191074</v>
      </c>
      <c r="Q1129" s="133">
        <f t="shared" si="55"/>
        <v>1241425.9654496475</v>
      </c>
      <c r="R1129" s="132">
        <v>1229059.9654496475</v>
      </c>
      <c r="S1129" s="132">
        <v>12366</v>
      </c>
      <c r="T1129" s="133">
        <f>SUM(TableC[[#This Row],[State &amp; Local Funding]:[Federal 
Funding]])</f>
        <v>1241425.9654496475</v>
      </c>
      <c r="U1129" s="121">
        <f>IFERROR(TableC[[#This Row],[State &amp; Local Funding]]/SUM(TableB[[#This Row],[K-12 Enrollment]:[Pre-K
Enrollment]]),"")</f>
        <v>4389.4998766058843</v>
      </c>
      <c r="V1129" s="121">
        <f>IFERROR(TableC[[#This Row],[Federal 
Funding]]/SUM(TableB[[#This Row],[K-12 Enrollment]:[Pre-K
Enrollment]]),"")</f>
        <v>44.164285714285711</v>
      </c>
      <c r="W1129" s="65">
        <f>IFERROR(CentralCostperPupil*SUM(TableB[[#This Row],[K-12 Enrollment]:[Pre-K
Enrollment]]),"")</f>
        <v>1868719.8782055543</v>
      </c>
      <c r="X1129" s="65">
        <f t="shared" si="56"/>
        <v>3110145.8436552016</v>
      </c>
      <c r="Y1129" s="131">
        <f>IFERROR(TableC[[#This Row],[Total School Allocation w/ Central District Costs]]/SUM(TableB[[#This Row],[K-12 Enrollment]:[Pre-K
Enrollment]]),"")</f>
        <v>11107.663727340007</v>
      </c>
    </row>
    <row r="1130" spans="1:25" s="3" customFormat="1" ht="15" x14ac:dyDescent="0.3">
      <c r="A1130" s="156" t="str">
        <f>IF(ISBLANK(TableB[[#This Row],[BEDS Code]]),"",TableB[[#This Row],[BEDS Code]])</f>
        <v>342700011475</v>
      </c>
      <c r="B1130" s="134" t="str">
        <f>IF(ISBLANK(TableB[[#This Row],[School Name]]),"",TableB[[#This Row],[School Name]])</f>
        <v>Richmond Hill High School</v>
      </c>
      <c r="C1130" s="156" t="str">
        <f>IF(ISBLANK(TableB[[#This Row],[Local School Code]]),"",TableB[[#This Row],[Local School Code]])</f>
        <v>Q475</v>
      </c>
      <c r="D1130" s="132">
        <v>11615388</v>
      </c>
      <c r="E1130" s="132">
        <v>5949831</v>
      </c>
      <c r="F1130" s="65">
        <f>IFERROR(SUM(TableC[[#This Row],[Classroom Teachers]:[All Other Salaries]])*'Part-A'!$C$92,0)</f>
        <v>10694671.555918818</v>
      </c>
      <c r="G1130" s="16">
        <v>0</v>
      </c>
      <c r="H1130" s="16">
        <v>293207</v>
      </c>
      <c r="I1130" s="133">
        <f t="shared" si="54"/>
        <v>28553097.55591882</v>
      </c>
      <c r="J1130" s="132">
        <v>21450645.960969508</v>
      </c>
      <c r="K1130" s="132">
        <v>0</v>
      </c>
      <c r="L1130" s="132">
        <v>3257374.7275000247</v>
      </c>
      <c r="M1130" s="132">
        <v>0</v>
      </c>
      <c r="N1130" s="132">
        <v>2484538.7004056065</v>
      </c>
      <c r="O1130" s="132">
        <v>10379</v>
      </c>
      <c r="P1130" s="132">
        <v>1350159.1670436817</v>
      </c>
      <c r="Q1130" s="133">
        <f t="shared" si="55"/>
        <v>28553097.55591882</v>
      </c>
      <c r="R1130" s="132">
        <v>27147392.55591882</v>
      </c>
      <c r="S1130" s="132">
        <v>1405705</v>
      </c>
      <c r="T1130" s="133">
        <f>SUM(TableC[[#This Row],[State &amp; Local Funding]:[Federal 
Funding]])</f>
        <v>28553097.55591882</v>
      </c>
      <c r="U1130" s="121">
        <f>IFERROR(TableC[[#This Row],[State &amp; Local Funding]]/SUM(TableB[[#This Row],[K-12 Enrollment]:[Pre-K
Enrollment]]),"")</f>
        <v>16945.937925042959</v>
      </c>
      <c r="V1130" s="121">
        <f>IFERROR(TableC[[#This Row],[Federal 
Funding]]/SUM(TableB[[#This Row],[K-12 Enrollment]:[Pre-K
Enrollment]]),"")</f>
        <v>877.46878901373282</v>
      </c>
      <c r="W1130" s="65">
        <f>IFERROR(CentralCostperPupil*SUM(TableB[[#This Row],[K-12 Enrollment]:[Pre-K
Enrollment]]),"")</f>
        <v>10691747.303161779</v>
      </c>
      <c r="X1130" s="65">
        <f t="shared" si="56"/>
        <v>39244844.859080598</v>
      </c>
      <c r="Y1130" s="131">
        <f>IFERROR(TableC[[#This Row],[Total School Allocation w/ Central District Costs]]/SUM(TableB[[#This Row],[K-12 Enrollment]:[Pre-K
Enrollment]]),"")</f>
        <v>24497.406279076527</v>
      </c>
    </row>
    <row r="1131" spans="1:25" s="3" customFormat="1" ht="15" x14ac:dyDescent="0.3">
      <c r="A1131" s="156" t="str">
        <f>IF(ISBLANK(TableB[[#This Row],[BEDS Code]]),"",TableB[[#This Row],[BEDS Code]])</f>
        <v>342700011480</v>
      </c>
      <c r="B1131" s="134" t="str">
        <f>IF(ISBLANK(TableB[[#This Row],[School Name]]),"",TableB[[#This Row],[School Name]])</f>
        <v>John Adams High School</v>
      </c>
      <c r="C1131" s="156" t="str">
        <f>IF(ISBLANK(TableB[[#This Row],[Local School Code]]),"",TableB[[#This Row],[Local School Code]])</f>
        <v>Q480</v>
      </c>
      <c r="D1131" s="132">
        <v>13920720</v>
      </c>
      <c r="E1131" s="132">
        <v>7475354</v>
      </c>
      <c r="F1131" s="65">
        <f>IFERROR(SUM(TableC[[#This Row],[Classroom Teachers]:[All Other Salaries]])*'Part-A'!$C$92,0)</f>
        <v>13027106.807841916</v>
      </c>
      <c r="G1131" s="16">
        <v>0</v>
      </c>
      <c r="H1131" s="16">
        <v>1787497</v>
      </c>
      <c r="I1131" s="133">
        <f t="shared" si="54"/>
        <v>36210677.807841912</v>
      </c>
      <c r="J1131" s="132">
        <v>29461160.767978773</v>
      </c>
      <c r="K1131" s="132">
        <v>0</v>
      </c>
      <c r="L1131" s="132">
        <v>2631221.2292009625</v>
      </c>
      <c r="M1131" s="132">
        <v>0</v>
      </c>
      <c r="N1131" s="132">
        <v>2183669.9430572772</v>
      </c>
      <c r="O1131" s="132">
        <v>17725</v>
      </c>
      <c r="P1131" s="132">
        <v>1916900.8676048981</v>
      </c>
      <c r="Q1131" s="133">
        <f t="shared" si="55"/>
        <v>36210677.807841912</v>
      </c>
      <c r="R1131" s="132">
        <v>34370776.807841912</v>
      </c>
      <c r="S1131" s="132">
        <v>1839901</v>
      </c>
      <c r="T1131" s="133">
        <f>SUM(TableC[[#This Row],[State &amp; Local Funding]:[Federal 
Funding]])</f>
        <v>36210677.807841912</v>
      </c>
      <c r="U1131" s="121">
        <f>IFERROR(TableC[[#This Row],[State &amp; Local Funding]]/SUM(TableB[[#This Row],[K-12 Enrollment]:[Pre-K
Enrollment]]),"")</f>
        <v>15181.438519364801</v>
      </c>
      <c r="V1131" s="121">
        <f>IFERROR(TableC[[#This Row],[Federal 
Funding]]/SUM(TableB[[#This Row],[K-12 Enrollment]:[Pre-K
Enrollment]]),"")</f>
        <v>812.67712014134281</v>
      </c>
      <c r="W1131" s="65">
        <f>IFERROR(CentralCostperPupil*SUM(TableB[[#This Row],[K-12 Enrollment]:[Pre-K
Enrollment]]),"")</f>
        <v>15109935.01520491</v>
      </c>
      <c r="X1131" s="65">
        <f t="shared" si="56"/>
        <v>51320612.823046818</v>
      </c>
      <c r="Y1131" s="131">
        <f>IFERROR(TableC[[#This Row],[Total School Allocation w/ Central District Costs]]/SUM(TableB[[#This Row],[K-12 Enrollment]:[Pre-K
Enrollment]]),"")</f>
        <v>22668.115204525981</v>
      </c>
    </row>
    <row r="1132" spans="1:25" s="3" customFormat="1" ht="15" x14ac:dyDescent="0.3">
      <c r="A1132" s="156" t="str">
        <f>IF(ISBLANK(TableB[[#This Row],[BEDS Code]]),"",TableB[[#This Row],[BEDS Code]])</f>
        <v>342400011485</v>
      </c>
      <c r="B1132" s="134" t="str">
        <f>IF(ISBLANK(TableB[[#This Row],[School Name]]),"",TableB[[#This Row],[School Name]])</f>
        <v>Grover Cleveland High School</v>
      </c>
      <c r="C1132" s="156" t="str">
        <f>IF(ISBLANK(TableB[[#This Row],[Local School Code]]),"",TableB[[#This Row],[Local School Code]])</f>
        <v>Q485</v>
      </c>
      <c r="D1132" s="132">
        <v>10522224</v>
      </c>
      <c r="E1132" s="132">
        <v>4752838</v>
      </c>
      <c r="F1132" s="65">
        <f>IFERROR(SUM(TableC[[#This Row],[Classroom Teachers]:[All Other Salaries]])*'Part-A'!$C$92,0)</f>
        <v>9300297.997212356</v>
      </c>
      <c r="G1132" s="16">
        <v>0</v>
      </c>
      <c r="H1132" s="16">
        <v>383194</v>
      </c>
      <c r="I1132" s="133">
        <f t="shared" si="54"/>
        <v>24958553.997212358</v>
      </c>
      <c r="J1132" s="132">
        <v>18123496.51773965</v>
      </c>
      <c r="K1132" s="132">
        <v>0</v>
      </c>
      <c r="L1132" s="132">
        <v>4128400.7845916939</v>
      </c>
      <c r="M1132" s="132">
        <v>0</v>
      </c>
      <c r="N1132" s="132">
        <v>2042056.9163923361</v>
      </c>
      <c r="O1132" s="132">
        <v>10597</v>
      </c>
      <c r="P1132" s="132">
        <v>654002.77848867758</v>
      </c>
      <c r="Q1132" s="133">
        <f t="shared" si="55"/>
        <v>24958553.997212358</v>
      </c>
      <c r="R1132" s="132">
        <v>23636534.997212358</v>
      </c>
      <c r="S1132" s="132">
        <v>1322019</v>
      </c>
      <c r="T1132" s="133">
        <f>SUM(TableC[[#This Row],[State &amp; Local Funding]:[Federal 
Funding]])</f>
        <v>24958553.997212358</v>
      </c>
      <c r="U1132" s="121">
        <f>IFERROR(TableC[[#This Row],[State &amp; Local Funding]]/SUM(TableB[[#This Row],[K-12 Enrollment]:[Pre-K
Enrollment]]),"")</f>
        <v>13961.331953462704</v>
      </c>
      <c r="V1132" s="121">
        <f>IFERROR(TableC[[#This Row],[Federal 
Funding]]/SUM(TableB[[#This Row],[K-12 Enrollment]:[Pre-K
Enrollment]]),"")</f>
        <v>780.87359716479625</v>
      </c>
      <c r="W1132" s="65">
        <f>IFERROR(CentralCostperPupil*SUM(TableB[[#This Row],[K-12 Enrollment]:[Pre-K
Enrollment]]),"")</f>
        <v>11299081.263578584</v>
      </c>
      <c r="X1132" s="65">
        <f t="shared" si="56"/>
        <v>36257635.260790944</v>
      </c>
      <c r="Y1132" s="131">
        <f>IFERROR(TableC[[#This Row],[Total School Allocation w/ Central District Costs]]/SUM(TableB[[#This Row],[K-12 Enrollment]:[Pre-K
Enrollment]]),"")</f>
        <v>21416.205115647339</v>
      </c>
    </row>
    <row r="1133" spans="1:25" s="3" customFormat="1" ht="15" x14ac:dyDescent="0.3">
      <c r="A1133" s="156" t="str">
        <f>IF(ISBLANK(TableB[[#This Row],[BEDS Code]]),"",TableB[[#This Row],[BEDS Code]])</f>
        <v>(blank)</v>
      </c>
      <c r="B1133" s="134" t="str">
        <f>IF(ISBLANK(TableB[[#This Row],[School Name]]),"",TableB[[#This Row],[School Name]])</f>
        <v>John Adams YABC</v>
      </c>
      <c r="C1133" s="156" t="str">
        <f>IF(ISBLANK(TableB[[#This Row],[Local School Code]]),"",TableB[[#This Row],[Local School Code]])</f>
        <v>Q487</v>
      </c>
      <c r="D1133" s="132">
        <v>0</v>
      </c>
      <c r="E1133" s="132">
        <v>725214</v>
      </c>
      <c r="F1133" s="65">
        <f>IFERROR(SUM(TableC[[#This Row],[Classroom Teachers]:[All Other Salaries]])*'Part-A'!$C$92,0)</f>
        <v>441550.17581927724</v>
      </c>
      <c r="G1133" s="16">
        <v>0</v>
      </c>
      <c r="H1133" s="16">
        <v>60824</v>
      </c>
      <c r="I1133" s="133">
        <f t="shared" si="54"/>
        <v>1227588.1758192773</v>
      </c>
      <c r="J1133" s="132">
        <v>746472.52386403829</v>
      </c>
      <c r="K1133" s="132">
        <v>0</v>
      </c>
      <c r="L1133" s="132">
        <v>60325.627382427287</v>
      </c>
      <c r="M1133" s="132">
        <v>0</v>
      </c>
      <c r="N1133" s="132">
        <v>186850.81178172931</v>
      </c>
      <c r="O1133" s="132">
        <v>1339</v>
      </c>
      <c r="P1133" s="132">
        <v>232600.21279108236</v>
      </c>
      <c r="Q1133" s="133">
        <f t="shared" si="55"/>
        <v>1227588.1758192773</v>
      </c>
      <c r="R1133" s="132">
        <v>1227588.1758192773</v>
      </c>
      <c r="S1133" s="132">
        <v>0</v>
      </c>
      <c r="T1133" s="133">
        <f>SUM(TableC[[#This Row],[State &amp; Local Funding]:[Federal 
Funding]])</f>
        <v>1227588.1758192773</v>
      </c>
      <c r="U1133" s="121">
        <f>IFERROR(TableC[[#This Row],[State &amp; Local Funding]]/SUM(TableB[[#This Row],[K-12 Enrollment]:[Pre-K
Enrollment]]),"")</f>
        <v>7439.9283382986505</v>
      </c>
      <c r="V1133" s="121">
        <f>IFERROR(TableC[[#This Row],[Federal 
Funding]]/SUM(TableB[[#This Row],[K-12 Enrollment]:[Pre-K
Enrollment]]),"")</f>
        <v>0</v>
      </c>
      <c r="W1133" s="65">
        <f>IFERROR(CentralCostperPupil*SUM(TableB[[#This Row],[K-12 Enrollment]:[Pre-K
Enrollment]]),"")</f>
        <v>1101209.9282282731</v>
      </c>
      <c r="X1133" s="65">
        <f t="shared" si="56"/>
        <v>2328798.1040475504</v>
      </c>
      <c r="Y1133" s="131">
        <f>IFERROR(TableC[[#This Row],[Total School Allocation w/ Central District Costs]]/SUM(TableB[[#This Row],[K-12 Enrollment]:[Pre-K
Enrollment]]),"")</f>
        <v>14113.927903318487</v>
      </c>
    </row>
    <row r="1134" spans="1:25" s="3" customFormat="1" ht="15" x14ac:dyDescent="0.3">
      <c r="A1134" s="156" t="str">
        <f>IF(ISBLANK(TableB[[#This Row],[BEDS Code]]),"",TableB[[#This Row],[BEDS Code]])</f>
        <v>342900011492</v>
      </c>
      <c r="B1134" s="134" t="str">
        <f>IF(ISBLANK(TableB[[#This Row],[School Name]]),"",TableB[[#This Row],[School Name]])</f>
        <v>Mathematics, Science Research and Technology Magnet High School</v>
      </c>
      <c r="C1134" s="156" t="str">
        <f>IF(ISBLANK(TableB[[#This Row],[Local School Code]]),"",TableB[[#This Row],[Local School Code]])</f>
        <v>Q492</v>
      </c>
      <c r="D1134" s="132">
        <v>2029207</v>
      </c>
      <c r="E1134" s="132">
        <v>1506487</v>
      </c>
      <c r="F1134" s="65">
        <f>IFERROR(SUM(TableC[[#This Row],[Classroom Teachers]:[All Other Salaries]])*'Part-A'!$C$92,0)</f>
        <v>2152724.9988874509</v>
      </c>
      <c r="G1134" s="16">
        <v>0</v>
      </c>
      <c r="H1134" s="16">
        <v>119669</v>
      </c>
      <c r="I1134" s="133">
        <f t="shared" si="54"/>
        <v>5808087.9988874514</v>
      </c>
      <c r="J1134" s="132">
        <v>3971438.9761022134</v>
      </c>
      <c r="K1134" s="132">
        <v>0</v>
      </c>
      <c r="L1134" s="132">
        <v>813609.23956382426</v>
      </c>
      <c r="M1134" s="132">
        <v>0</v>
      </c>
      <c r="N1134" s="132">
        <v>710237.08758559416</v>
      </c>
      <c r="O1134" s="132">
        <v>2461</v>
      </c>
      <c r="P1134" s="132">
        <v>310341.69563581963</v>
      </c>
      <c r="Q1134" s="133">
        <f t="shared" si="55"/>
        <v>5808087.9988874523</v>
      </c>
      <c r="R1134" s="132">
        <v>5520412.9988874523</v>
      </c>
      <c r="S1134" s="132">
        <v>287675</v>
      </c>
      <c r="T1134" s="133">
        <f>SUM(TableC[[#This Row],[State &amp; Local Funding]:[Federal 
Funding]])</f>
        <v>5808087.9988874523</v>
      </c>
      <c r="U1134" s="121">
        <f>IFERROR(TableC[[#This Row],[State &amp; Local Funding]]/SUM(TableB[[#This Row],[K-12 Enrollment]:[Pre-K
Enrollment]]),"")</f>
        <v>14879.819404009306</v>
      </c>
      <c r="V1134" s="121">
        <f>IFERROR(TableC[[#This Row],[Federal 
Funding]]/SUM(TableB[[#This Row],[K-12 Enrollment]:[Pre-K
Enrollment]]),"")</f>
        <v>775.4043126684636</v>
      </c>
      <c r="W1134" s="65">
        <f>IFERROR(CentralCostperPupil*SUM(TableB[[#This Row],[K-12 Enrollment]:[Pre-K
Enrollment]]),"")</f>
        <v>2476053.8386223596</v>
      </c>
      <c r="X1134" s="65">
        <f t="shared" si="56"/>
        <v>8284141.8375098119</v>
      </c>
      <c r="Y1134" s="131">
        <f>IFERROR(TableC[[#This Row],[Total School Allocation w/ Central District Costs]]/SUM(TableB[[#This Row],[K-12 Enrollment]:[Pre-K
Enrollment]]),"")</f>
        <v>22329.223281697607</v>
      </c>
    </row>
    <row r="1135" spans="1:25" s="3" customFormat="1" ht="15" x14ac:dyDescent="0.3">
      <c r="A1135" s="156" t="str">
        <f>IF(ISBLANK(TableB[[#This Row],[BEDS Code]]),"",TableB[[#This Row],[BEDS Code]])</f>
        <v>342600011495</v>
      </c>
      <c r="B1135" s="134" t="str">
        <f>IF(ISBLANK(TableB[[#This Row],[School Name]]),"",TableB[[#This Row],[School Name]])</f>
        <v>Bayside High School</v>
      </c>
      <c r="C1135" s="156" t="str">
        <f>IF(ISBLANK(TableB[[#This Row],[Local School Code]]),"",TableB[[#This Row],[Local School Code]])</f>
        <v>Q495</v>
      </c>
      <c r="D1135" s="132">
        <v>15560205</v>
      </c>
      <c r="E1135" s="132">
        <v>7582937</v>
      </c>
      <c r="F1135" s="65">
        <f>IFERROR(SUM(TableC[[#This Row],[Classroom Teachers]:[All Other Salaries]])*'Part-A'!$C$92,0)</f>
        <v>14090817.909073045</v>
      </c>
      <c r="G1135" s="16">
        <v>0</v>
      </c>
      <c r="H1135" s="16">
        <v>1032169</v>
      </c>
      <c r="I1135" s="133">
        <f t="shared" si="54"/>
        <v>38266128.909073047</v>
      </c>
      <c r="J1135" s="132">
        <v>27023518.251270756</v>
      </c>
      <c r="K1135" s="132">
        <v>0</v>
      </c>
      <c r="L1135" s="132">
        <v>5993351.7239861535</v>
      </c>
      <c r="M1135" s="132">
        <v>0</v>
      </c>
      <c r="N1135" s="132">
        <v>2539283.2097650543</v>
      </c>
      <c r="O1135" s="132">
        <v>18889</v>
      </c>
      <c r="P1135" s="132">
        <v>2691086.724051083</v>
      </c>
      <c r="Q1135" s="133">
        <f t="shared" si="55"/>
        <v>38266128.909073047</v>
      </c>
      <c r="R1135" s="132">
        <v>36653603.909073047</v>
      </c>
      <c r="S1135" s="132">
        <v>1612525</v>
      </c>
      <c r="T1135" s="133">
        <f>SUM(TableC[[#This Row],[State &amp; Local Funding]:[Federal 
Funding]])</f>
        <v>38266128.909073047</v>
      </c>
      <c r="U1135" s="121">
        <f>IFERROR(TableC[[#This Row],[State &amp; Local Funding]]/SUM(TableB[[#This Row],[K-12 Enrollment]:[Pre-K
Enrollment]]),"")</f>
        <v>12328.827416438966</v>
      </c>
      <c r="V1135" s="121">
        <f>IFERROR(TableC[[#This Row],[Federal 
Funding]]/SUM(TableB[[#This Row],[K-12 Enrollment]:[Pre-K
Enrollment]]),"")</f>
        <v>542.38984191052805</v>
      </c>
      <c r="W1135" s="65">
        <f>IFERROR(CentralCostperPupil*SUM(TableB[[#This Row],[K-12 Enrollment]:[Pre-K
Enrollment]]),"")</f>
        <v>19841800.706803974</v>
      </c>
      <c r="X1135" s="65">
        <f t="shared" si="56"/>
        <v>58107929.615877017</v>
      </c>
      <c r="Y1135" s="131">
        <f>IFERROR(TableC[[#This Row],[Total School Allocation w/ Central District Costs]]/SUM(TableB[[#This Row],[K-12 Enrollment]:[Pre-K
Enrollment]]),"")</f>
        <v>19545.21682336933</v>
      </c>
    </row>
    <row r="1136" spans="1:25" s="3" customFormat="1" ht="15" x14ac:dyDescent="0.3">
      <c r="A1136" s="156" t="str">
        <f>IF(ISBLANK(TableB[[#This Row],[BEDS Code]]),"",TableB[[#This Row],[BEDS Code]])</f>
        <v>342900011498</v>
      </c>
      <c r="B1136" s="134" t="str">
        <f>IF(ISBLANK(TableB[[#This Row],[School Name]]),"",TableB[[#This Row],[School Name]])</f>
        <v>Humanities &amp; Arts Magnet High School</v>
      </c>
      <c r="C1136" s="156" t="str">
        <f>IF(ISBLANK(TableB[[#This Row],[Local School Code]]),"",TableB[[#This Row],[Local School Code]])</f>
        <v>Q498</v>
      </c>
      <c r="D1136" s="132">
        <v>2432536</v>
      </c>
      <c r="E1136" s="132">
        <v>1284296</v>
      </c>
      <c r="F1136" s="65">
        <f>IFERROR(SUM(TableC[[#This Row],[Classroom Teachers]:[All Other Salaries]])*'Part-A'!$C$92,0)</f>
        <v>2263011.7773384354</v>
      </c>
      <c r="G1136" s="16">
        <v>0</v>
      </c>
      <c r="H1136" s="16">
        <v>175010</v>
      </c>
      <c r="I1136" s="133">
        <f t="shared" si="54"/>
        <v>6154853.7773384359</v>
      </c>
      <c r="J1136" s="132">
        <v>4211309.1508787069</v>
      </c>
      <c r="K1136" s="132">
        <v>0</v>
      </c>
      <c r="L1136" s="132">
        <v>1014326.7726600709</v>
      </c>
      <c r="M1136" s="132">
        <v>0</v>
      </c>
      <c r="N1136" s="132">
        <v>688319.65581071656</v>
      </c>
      <c r="O1136" s="132">
        <v>2741</v>
      </c>
      <c r="P1136" s="132">
        <v>238157.1979889409</v>
      </c>
      <c r="Q1136" s="133">
        <f t="shared" si="55"/>
        <v>6154853.7773384359</v>
      </c>
      <c r="R1136" s="132">
        <v>5826867.7773384359</v>
      </c>
      <c r="S1136" s="132">
        <v>327986</v>
      </c>
      <c r="T1136" s="133">
        <f>SUM(TableC[[#This Row],[State &amp; Local Funding]:[Federal 
Funding]])</f>
        <v>6154853.7773384359</v>
      </c>
      <c r="U1136" s="121">
        <f>IFERROR(TableC[[#This Row],[State &amp; Local Funding]]/SUM(TableB[[#This Row],[K-12 Enrollment]:[Pre-K
Enrollment]]),"")</f>
        <v>13840.541038808637</v>
      </c>
      <c r="V1136" s="121">
        <f>IFERROR(TableC[[#This Row],[Federal 
Funding]]/SUM(TableB[[#This Row],[K-12 Enrollment]:[Pre-K
Enrollment]]),"")</f>
        <v>779.06413301662712</v>
      </c>
      <c r="W1136" s="65">
        <f>IFERROR(CentralCostperPupil*SUM(TableB[[#This Row],[K-12 Enrollment]:[Pre-K
Enrollment]]),"")</f>
        <v>2809753.8168733516</v>
      </c>
      <c r="X1136" s="65">
        <f t="shared" si="56"/>
        <v>8964607.594211787</v>
      </c>
      <c r="Y1136" s="131">
        <f>IFERROR(TableC[[#This Row],[Total School Allocation w/ Central District Costs]]/SUM(TableB[[#This Row],[K-12 Enrollment]:[Pre-K
Enrollment]]),"")</f>
        <v>21293.6047368451</v>
      </c>
    </row>
    <row r="1137" spans="1:25" s="3" customFormat="1" ht="15" x14ac:dyDescent="0.3">
      <c r="A1137" s="156" t="str">
        <f>IF(ISBLANK(TableB[[#This Row],[BEDS Code]]),"",TableB[[#This Row],[BEDS Code]])</f>
        <v>342500011499</v>
      </c>
      <c r="B1137" s="134" t="str">
        <f>IF(ISBLANK(TableB[[#This Row],[School Name]]),"",TableB[[#This Row],[School Name]])</f>
        <v>The Queens College School for Math, Science and Technology</v>
      </c>
      <c r="C1137" s="156" t="str">
        <f>IF(ISBLANK(TableB[[#This Row],[Local School Code]]),"",TableB[[#This Row],[Local School Code]])</f>
        <v>Q499</v>
      </c>
      <c r="D1137" s="132">
        <v>2609427</v>
      </c>
      <c r="E1137" s="132">
        <v>948768</v>
      </c>
      <c r="F1137" s="65">
        <f>IFERROR(SUM(TableC[[#This Row],[Classroom Teachers]:[All Other Salaries]])*'Part-A'!$C$92,0)</f>
        <v>2166424.8454239345</v>
      </c>
      <c r="G1137" s="16">
        <v>0</v>
      </c>
      <c r="H1137" s="16">
        <v>33717</v>
      </c>
      <c r="I1137" s="133">
        <f t="shared" si="54"/>
        <v>5758336.845423935</v>
      </c>
      <c r="J1137" s="132">
        <v>4165514.2398117408</v>
      </c>
      <c r="K1137" s="132">
        <v>241034.27891583633</v>
      </c>
      <c r="L1137" s="132">
        <v>765699.14627863909</v>
      </c>
      <c r="M1137" s="132">
        <v>0</v>
      </c>
      <c r="N1137" s="132">
        <v>458023.32339118415</v>
      </c>
      <c r="O1137" s="132">
        <v>3090</v>
      </c>
      <c r="P1137" s="132">
        <v>124975.85702653487</v>
      </c>
      <c r="Q1137" s="133">
        <f t="shared" si="55"/>
        <v>5758336.8454239359</v>
      </c>
      <c r="R1137" s="132">
        <v>5681646.8454239359</v>
      </c>
      <c r="S1137" s="132">
        <v>76690</v>
      </c>
      <c r="T1137" s="133">
        <f>SUM(TableC[[#This Row],[State &amp; Local Funding]:[Federal 
Funding]])</f>
        <v>5758336.8454239359</v>
      </c>
      <c r="U1137" s="121">
        <f>IFERROR(TableC[[#This Row],[State &amp; Local Funding]]/SUM(TableB[[#This Row],[K-12 Enrollment]:[Pre-K
Enrollment]]),"")</f>
        <v>11431.88500085299</v>
      </c>
      <c r="V1137" s="121">
        <f>IFERROR(TableC[[#This Row],[Federal 
Funding]]/SUM(TableB[[#This Row],[K-12 Enrollment]:[Pre-K
Enrollment]]),"")</f>
        <v>154.30583501006035</v>
      </c>
      <c r="W1137" s="65">
        <f>IFERROR(CentralCostperPupil*SUM(TableB[[#This Row],[K-12 Enrollment]:[Pre-K
Enrollment]]),"")</f>
        <v>3316977.7838148591</v>
      </c>
      <c r="X1137" s="65">
        <f t="shared" si="56"/>
        <v>9075314.6292387955</v>
      </c>
      <c r="Y1137" s="131">
        <f>IFERROR(TableC[[#This Row],[Total School Allocation w/ Central District Costs]]/SUM(TableB[[#This Row],[K-12 Enrollment]:[Pre-K
Enrollment]]),"")</f>
        <v>18260.19040088289</v>
      </c>
    </row>
    <row r="1138" spans="1:25" s="3" customFormat="1" ht="15" x14ac:dyDescent="0.3">
      <c r="A1138" s="156" t="str">
        <f>IF(ISBLANK(TableB[[#This Row],[BEDS Code]]),"",TableB[[#This Row],[BEDS Code]])</f>
        <v>343000011501</v>
      </c>
      <c r="B1138" s="134" t="str">
        <f>IF(ISBLANK(TableB[[#This Row],[School Name]]),"",TableB[[#This Row],[School Name]])</f>
        <v>Frank Sinatra School of the Arts High School</v>
      </c>
      <c r="C1138" s="156" t="str">
        <f>IF(ISBLANK(TableB[[#This Row],[Local School Code]]),"",TableB[[#This Row],[Local School Code]])</f>
        <v>Q501</v>
      </c>
      <c r="D1138" s="132">
        <v>4932923</v>
      </c>
      <c r="E1138" s="132">
        <v>1756352</v>
      </c>
      <c r="F1138" s="65">
        <f>IFERROR(SUM(TableC[[#This Row],[Classroom Teachers]:[All Other Salaries]])*'Part-A'!$C$92,0)</f>
        <v>4072798.5840779357</v>
      </c>
      <c r="G1138" s="16">
        <v>0</v>
      </c>
      <c r="H1138" s="16">
        <v>291742</v>
      </c>
      <c r="I1138" s="133">
        <f t="shared" si="54"/>
        <v>11053815.584077936</v>
      </c>
      <c r="J1138" s="132">
        <v>7716506.0580930058</v>
      </c>
      <c r="K1138" s="132">
        <v>0</v>
      </c>
      <c r="L1138" s="132">
        <v>1808779.3756428582</v>
      </c>
      <c r="M1138" s="132">
        <v>0</v>
      </c>
      <c r="N1138" s="132">
        <v>1128677.7512133406</v>
      </c>
      <c r="O1138" s="132">
        <v>5152</v>
      </c>
      <c r="P1138" s="132">
        <v>394700.3991287307</v>
      </c>
      <c r="Q1138" s="133">
        <f t="shared" si="55"/>
        <v>11053815.584077936</v>
      </c>
      <c r="R1138" s="132">
        <v>10910942.584077936</v>
      </c>
      <c r="S1138" s="132">
        <v>142873</v>
      </c>
      <c r="T1138" s="133">
        <f>SUM(TableC[[#This Row],[State &amp; Local Funding]:[Federal 
Funding]])</f>
        <v>11053815.584077936</v>
      </c>
      <c r="U1138" s="121">
        <f>IFERROR(TableC[[#This Row],[State &amp; Local Funding]]/SUM(TableB[[#This Row],[K-12 Enrollment]:[Pre-K
Enrollment]]),"")</f>
        <v>13082.664968918389</v>
      </c>
      <c r="V1138" s="121">
        <f>IFERROR(TableC[[#This Row],[Federal 
Funding]]/SUM(TableB[[#This Row],[K-12 Enrollment]:[Pre-K
Enrollment]]),"")</f>
        <v>171.31055155875299</v>
      </c>
      <c r="W1138" s="65">
        <f>IFERROR(CentralCostperPupil*SUM(TableB[[#This Row],[K-12 Enrollment]:[Pre-K
Enrollment]]),"")</f>
        <v>5566115.6372265443</v>
      </c>
      <c r="X1138" s="65">
        <f t="shared" si="56"/>
        <v>16619931.22130448</v>
      </c>
      <c r="Y1138" s="131">
        <f>IFERROR(TableC[[#This Row],[Total School Allocation w/ Central District Costs]]/SUM(TableB[[#This Row],[K-12 Enrollment]:[Pre-K
Enrollment]]),"")</f>
        <v>19927.975085496979</v>
      </c>
    </row>
    <row r="1139" spans="1:25" s="3" customFormat="1" ht="15" x14ac:dyDescent="0.3">
      <c r="A1139" s="156" t="str">
        <f>IF(ISBLANK(TableB[[#This Row],[BEDS Code]]),"",TableB[[#This Row],[BEDS Code]])</f>
        <v>343000011502</v>
      </c>
      <c r="B1139" s="134" t="str">
        <f>IF(ISBLANK(TableB[[#This Row],[School Name]]),"",TableB[[#This Row],[School Name]])</f>
        <v>Information Technology High School</v>
      </c>
      <c r="C1139" s="156" t="str">
        <f>IF(ISBLANK(TableB[[#This Row],[Local School Code]]),"",TableB[[#This Row],[Local School Code]])</f>
        <v>Q502</v>
      </c>
      <c r="D1139" s="132">
        <v>5792554</v>
      </c>
      <c r="E1139" s="132">
        <v>2972222</v>
      </c>
      <c r="F1139" s="65">
        <f>IFERROR(SUM(TableC[[#This Row],[Classroom Teachers]:[All Other Salaries]])*'Part-A'!$C$92,0)</f>
        <v>5336477.7621730715</v>
      </c>
      <c r="G1139" s="16">
        <v>0</v>
      </c>
      <c r="H1139" s="16">
        <v>491254</v>
      </c>
      <c r="I1139" s="133">
        <f t="shared" si="54"/>
        <v>14592507.762173072</v>
      </c>
      <c r="J1139" s="132">
        <v>9509766.4666736424</v>
      </c>
      <c r="K1139" s="132">
        <v>0</v>
      </c>
      <c r="L1139" s="132">
        <v>3220470.8113250164</v>
      </c>
      <c r="M1139" s="132">
        <v>0</v>
      </c>
      <c r="N1139" s="132">
        <v>1155387.9620572454</v>
      </c>
      <c r="O1139" s="132">
        <v>6305</v>
      </c>
      <c r="P1139" s="132">
        <v>700577.52211716829</v>
      </c>
      <c r="Q1139" s="133">
        <f t="shared" si="55"/>
        <v>14592507.762173073</v>
      </c>
      <c r="R1139" s="132">
        <v>13908723.762173073</v>
      </c>
      <c r="S1139" s="132">
        <v>683784</v>
      </c>
      <c r="T1139" s="133">
        <f>SUM(TableC[[#This Row],[State &amp; Local Funding]:[Federal 
Funding]])</f>
        <v>14592507.762173073</v>
      </c>
      <c r="U1139" s="121">
        <f>IFERROR(TableC[[#This Row],[State &amp; Local Funding]]/SUM(TableB[[#This Row],[K-12 Enrollment]:[Pre-K
Enrollment]]),"")</f>
        <v>13730.230762263645</v>
      </c>
      <c r="V1139" s="121">
        <f>IFERROR(TableC[[#This Row],[Federal 
Funding]]/SUM(TableB[[#This Row],[K-12 Enrollment]:[Pre-K
Enrollment]]),"")</f>
        <v>675.00888450148079</v>
      </c>
      <c r="W1139" s="65">
        <f>IFERROR(CentralCostperPupil*SUM(TableB[[#This Row],[K-12 Enrollment]:[Pre-K
Enrollment]]),"")</f>
        <v>6760761.5593650946</v>
      </c>
      <c r="X1139" s="65">
        <f t="shared" si="56"/>
        <v>21353269.321538169</v>
      </c>
      <c r="Y1139" s="131">
        <f>IFERROR(TableC[[#This Row],[Total School Allocation w/ Central District Costs]]/SUM(TableB[[#This Row],[K-12 Enrollment]:[Pre-K
Enrollment]]),"")</f>
        <v>21079.239211784963</v>
      </c>
    </row>
    <row r="1140" spans="1:25" s="3" customFormat="1" ht="15" x14ac:dyDescent="0.3">
      <c r="A1140" s="156" t="str">
        <f>IF(ISBLANK(TableB[[#This Row],[BEDS Code]]),"",TableB[[#This Row],[BEDS Code]])</f>
        <v>342800011505</v>
      </c>
      <c r="B1140" s="134" t="str">
        <f>IF(ISBLANK(TableB[[#This Row],[School Name]]),"",TableB[[#This Row],[School Name]])</f>
        <v>Hillcrest High School</v>
      </c>
      <c r="C1140" s="156" t="str">
        <f>IF(ISBLANK(TableB[[#This Row],[Local School Code]]),"",TableB[[#This Row],[Local School Code]])</f>
        <v>Q505</v>
      </c>
      <c r="D1140" s="132">
        <v>16603553</v>
      </c>
      <c r="E1140" s="132">
        <v>7456060</v>
      </c>
      <c r="F1140" s="65">
        <f>IFERROR(SUM(TableC[[#This Row],[Classroom Teachers]:[All Other Salaries]])*'Part-A'!$C$92,0)</f>
        <v>14648815.867169924</v>
      </c>
      <c r="G1140" s="16">
        <v>0</v>
      </c>
      <c r="H1140" s="16">
        <v>1017379</v>
      </c>
      <c r="I1140" s="133">
        <f t="shared" si="54"/>
        <v>39725807.867169924</v>
      </c>
      <c r="J1140" s="132">
        <v>29367459.127636496</v>
      </c>
      <c r="K1140" s="132">
        <v>0</v>
      </c>
      <c r="L1140" s="132">
        <v>5368433.8263332862</v>
      </c>
      <c r="M1140" s="132">
        <v>0</v>
      </c>
      <c r="N1140" s="132">
        <v>2870186.0724039525</v>
      </c>
      <c r="O1140" s="132">
        <v>20054</v>
      </c>
      <c r="P1140" s="132">
        <v>2099674.8407961889</v>
      </c>
      <c r="Q1140" s="133">
        <f t="shared" si="55"/>
        <v>39725807.867169924</v>
      </c>
      <c r="R1140" s="132">
        <v>37705588.867169924</v>
      </c>
      <c r="S1140" s="132">
        <v>2020219</v>
      </c>
      <c r="T1140" s="133">
        <f>SUM(TableC[[#This Row],[State &amp; Local Funding]:[Federal 
Funding]])</f>
        <v>39725807.867169924</v>
      </c>
      <c r="U1140" s="121">
        <f>IFERROR(TableC[[#This Row],[State &amp; Local Funding]]/SUM(TableB[[#This Row],[K-12 Enrollment]:[Pre-K
Enrollment]]),"")</f>
        <v>11713.447923942194</v>
      </c>
      <c r="V1140" s="121">
        <f>IFERROR(TableC[[#This Row],[Federal 
Funding]]/SUM(TableB[[#This Row],[K-12 Enrollment]:[Pre-K
Enrollment]]),"")</f>
        <v>627.59210935073008</v>
      </c>
      <c r="W1140" s="65">
        <f>IFERROR(CentralCostperPupil*SUM(TableB[[#This Row],[K-12 Enrollment]:[Pre-K
Enrollment]]),"")</f>
        <v>21483604.599798854</v>
      </c>
      <c r="X1140" s="65">
        <f t="shared" si="56"/>
        <v>61209412.466968775</v>
      </c>
      <c r="Y1140" s="131">
        <f>IFERROR(TableC[[#This Row],[Total School Allocation w/ Central District Costs]]/SUM(TableB[[#This Row],[K-12 Enrollment]:[Pre-K
Enrollment]]),"")</f>
        <v>19015.03959831276</v>
      </c>
    </row>
    <row r="1141" spans="1:25" s="3" customFormat="1" ht="15" x14ac:dyDescent="0.3">
      <c r="A1141" s="156" t="str">
        <f>IF(ISBLANK(TableB[[#This Row],[BEDS Code]]),"",TableB[[#This Row],[BEDS Code]])</f>
        <v>342400011520</v>
      </c>
      <c r="B1141" s="134" t="str">
        <f>IF(ISBLANK(TableB[[#This Row],[School Name]]),"",TableB[[#This Row],[School Name]])</f>
        <v>Middle College High School at LaGuardia Community College</v>
      </c>
      <c r="C1141" s="156" t="str">
        <f>IF(ISBLANK(TableB[[#This Row],[Local School Code]]),"",TableB[[#This Row],[Local School Code]])</f>
        <v>Q520</v>
      </c>
      <c r="D1141" s="132">
        <v>2491726</v>
      </c>
      <c r="E1141" s="132">
        <v>1592954</v>
      </c>
      <c r="F1141" s="65">
        <f>IFERROR(SUM(TableC[[#This Row],[Classroom Teachers]:[All Other Salaries]])*'Part-A'!$C$92,0)</f>
        <v>2486977.8743453454</v>
      </c>
      <c r="G1141" s="16">
        <v>0</v>
      </c>
      <c r="H1141" s="16">
        <v>121008</v>
      </c>
      <c r="I1141" s="133">
        <f t="shared" si="54"/>
        <v>6692665.8743453454</v>
      </c>
      <c r="J1141" s="132">
        <v>4724053.2422921006</v>
      </c>
      <c r="K1141" s="132">
        <v>0</v>
      </c>
      <c r="L1141" s="132">
        <v>789698.43643395347</v>
      </c>
      <c r="M1141" s="132">
        <v>0</v>
      </c>
      <c r="N1141" s="132">
        <v>725934.68589929002</v>
      </c>
      <c r="O1141" s="132">
        <v>3171</v>
      </c>
      <c r="P1141" s="132">
        <v>449808.50972000125</v>
      </c>
      <c r="Q1141" s="133">
        <f t="shared" si="55"/>
        <v>6692665.8743453454</v>
      </c>
      <c r="R1141" s="132">
        <v>6449302.8743453454</v>
      </c>
      <c r="S1141" s="132">
        <v>243363</v>
      </c>
      <c r="T1141" s="133">
        <f>SUM(TableC[[#This Row],[State &amp; Local Funding]:[Federal 
Funding]])</f>
        <v>6692665.8743453454</v>
      </c>
      <c r="U1141" s="121">
        <f>IFERROR(TableC[[#This Row],[State &amp; Local Funding]]/SUM(TableB[[#This Row],[K-12 Enrollment]:[Pre-K
Enrollment]]),"")</f>
        <v>12821.67569452355</v>
      </c>
      <c r="V1141" s="121">
        <f>IFERROR(TableC[[#This Row],[Federal 
Funding]]/SUM(TableB[[#This Row],[K-12 Enrollment]:[Pre-K
Enrollment]]),"")</f>
        <v>483.82306163021866</v>
      </c>
      <c r="W1141" s="65">
        <f>IFERROR(CentralCostperPupil*SUM(TableB[[#This Row],[K-12 Enrollment]:[Pre-K
Enrollment]]),"")</f>
        <v>3357021.781204978</v>
      </c>
      <c r="X1141" s="65">
        <f t="shared" si="56"/>
        <v>10049687.655550323</v>
      </c>
      <c r="Y1141" s="131">
        <f>IFERROR(TableC[[#This Row],[Total School Allocation w/ Central District Costs]]/SUM(TableB[[#This Row],[K-12 Enrollment]:[Pre-K
Enrollment]]),"")</f>
        <v>19979.498321173603</v>
      </c>
    </row>
    <row r="1142" spans="1:25" s="3" customFormat="1" ht="15" x14ac:dyDescent="0.3">
      <c r="A1142" s="156" t="str">
        <f>IF(ISBLANK(TableB[[#This Row],[BEDS Code]]),"",TableB[[#This Row],[BEDS Code]])</f>
        <v>342500011525</v>
      </c>
      <c r="B1142" s="134" t="str">
        <f>IF(ISBLANK(TableB[[#This Row],[School Name]]),"",TableB[[#This Row],[School Name]])</f>
        <v>Townsend Harris High School</v>
      </c>
      <c r="C1142" s="156" t="str">
        <f>IF(ISBLANK(TableB[[#This Row],[Local School Code]]),"",TableB[[#This Row],[Local School Code]])</f>
        <v>Q525</v>
      </c>
      <c r="D1142" s="132">
        <v>5577552</v>
      </c>
      <c r="E1142" s="132">
        <v>1996239</v>
      </c>
      <c r="F1142" s="65">
        <f>IFERROR(SUM(TableC[[#This Row],[Classroom Teachers]:[All Other Salaries]])*'Part-A'!$C$92,0)</f>
        <v>4611340.5803920766</v>
      </c>
      <c r="G1142" s="16">
        <v>0</v>
      </c>
      <c r="H1142" s="16">
        <v>621390</v>
      </c>
      <c r="I1142" s="133">
        <f t="shared" si="54"/>
        <v>12806521.580392078</v>
      </c>
      <c r="J1142" s="132">
        <v>10703514.722299818</v>
      </c>
      <c r="K1142" s="132">
        <v>0</v>
      </c>
      <c r="L1142" s="132">
        <v>350876.79756403214</v>
      </c>
      <c r="M1142" s="132">
        <v>0</v>
      </c>
      <c r="N1142" s="132">
        <v>1141933.107624793</v>
      </c>
      <c r="O1142" s="132">
        <v>7108</v>
      </c>
      <c r="P1142" s="132">
        <v>603088.95290343405</v>
      </c>
      <c r="Q1142" s="133">
        <f t="shared" si="55"/>
        <v>12806521.580392078</v>
      </c>
      <c r="R1142" s="132">
        <v>12679819.580392078</v>
      </c>
      <c r="S1142" s="132">
        <v>126702</v>
      </c>
      <c r="T1142" s="133">
        <f>SUM(TableC[[#This Row],[State &amp; Local Funding]:[Federal 
Funding]])</f>
        <v>12806521.580392078</v>
      </c>
      <c r="U1142" s="121">
        <f>IFERROR(TableC[[#This Row],[State &amp; Local Funding]]/SUM(TableB[[#This Row],[K-12 Enrollment]:[Pre-K
Enrollment]]),"")</f>
        <v>11132.414030194976</v>
      </c>
      <c r="V1142" s="121">
        <f>IFERROR(TableC[[#This Row],[Federal 
Funding]]/SUM(TableB[[#This Row],[K-12 Enrollment]:[Pre-K
Enrollment]]),"")</f>
        <v>111.2396839332748</v>
      </c>
      <c r="W1142" s="65">
        <f>IFERROR(CentralCostperPupil*SUM(TableB[[#This Row],[K-12 Enrollment]:[Pre-K
Enrollment]]),"")</f>
        <v>7601685.5045575947</v>
      </c>
      <c r="X1142" s="65">
        <f t="shared" si="56"/>
        <v>20408207.084949672</v>
      </c>
      <c r="Y1142" s="131">
        <f>IFERROR(TableC[[#This Row],[Total School Allocation w/ Central District Costs]]/SUM(TableB[[#This Row],[K-12 Enrollment]:[Pre-K
Enrollment]]),"")</f>
        <v>17917.653279148089</v>
      </c>
    </row>
    <row r="1143" spans="1:25" s="3" customFormat="1" ht="15" x14ac:dyDescent="0.3">
      <c r="A1143" s="156" t="str">
        <f>IF(ISBLANK(TableB[[#This Row],[BEDS Code]]),"",TableB[[#This Row],[BEDS Code]])</f>
        <v>342400011530</v>
      </c>
      <c r="B1143" s="134" t="str">
        <f>IF(ISBLANK(TableB[[#This Row],[School Name]]),"",TableB[[#This Row],[School Name]])</f>
        <v>International High School at LaGuardia Community College</v>
      </c>
      <c r="C1143" s="156" t="str">
        <f>IF(ISBLANK(TableB[[#This Row],[Local School Code]]),"",TableB[[#This Row],[Local School Code]])</f>
        <v>Q530</v>
      </c>
      <c r="D1143" s="132">
        <v>2754150</v>
      </c>
      <c r="E1143" s="132">
        <v>1290581</v>
      </c>
      <c r="F1143" s="65">
        <f>IFERROR(SUM(TableC[[#This Row],[Classroom Teachers]:[All Other Salaries]])*'Part-A'!$C$92,0)</f>
        <v>2462654.7256281334</v>
      </c>
      <c r="G1143" s="16">
        <v>0</v>
      </c>
      <c r="H1143" s="16">
        <v>438928</v>
      </c>
      <c r="I1143" s="133">
        <f t="shared" si="54"/>
        <v>6946313.7256281339</v>
      </c>
      <c r="J1143" s="132">
        <v>6073215.2655174732</v>
      </c>
      <c r="K1143" s="132">
        <v>0</v>
      </c>
      <c r="L1143" s="132">
        <v>6031.5974252378892</v>
      </c>
      <c r="M1143" s="132">
        <v>0</v>
      </c>
      <c r="N1143" s="132">
        <v>691899.35820366256</v>
      </c>
      <c r="O1143" s="132">
        <v>3271</v>
      </c>
      <c r="P1143" s="132">
        <v>171896.50448175968</v>
      </c>
      <c r="Q1143" s="133">
        <f t="shared" si="55"/>
        <v>6946313.7256281339</v>
      </c>
      <c r="R1143" s="132">
        <v>6625193.7256281339</v>
      </c>
      <c r="S1143" s="132">
        <v>321120</v>
      </c>
      <c r="T1143" s="133">
        <f>SUM(TableC[[#This Row],[State &amp; Local Funding]:[Federal 
Funding]])</f>
        <v>6946313.7256281339</v>
      </c>
      <c r="U1143" s="121">
        <f>IFERROR(TableC[[#This Row],[State &amp; Local Funding]]/SUM(TableB[[#This Row],[K-12 Enrollment]:[Pre-K
Enrollment]]),"")</f>
        <v>13276.941333924116</v>
      </c>
      <c r="V1143" s="121">
        <f>IFERROR(TableC[[#This Row],[Federal 
Funding]]/SUM(TableB[[#This Row],[K-12 Enrollment]:[Pre-K
Enrollment]]),"")</f>
        <v>643.52705410821648</v>
      </c>
      <c r="W1143" s="65">
        <f>IFERROR(CentralCostperPupil*SUM(TableB[[#This Row],[K-12 Enrollment]:[Pre-K
Enrollment]]),"")</f>
        <v>3330325.7829448986</v>
      </c>
      <c r="X1143" s="65">
        <f t="shared" si="56"/>
        <v>10276639.508573033</v>
      </c>
      <c r="Y1143" s="131">
        <f>IFERROR(TableC[[#This Row],[Total School Allocation w/ Central District Costs]]/SUM(TableB[[#This Row],[K-12 Enrollment]:[Pre-K
Enrollment]]),"")</f>
        <v>20594.467953052172</v>
      </c>
    </row>
    <row r="1144" spans="1:25" s="3" customFormat="1" ht="15" x14ac:dyDescent="0.3">
      <c r="A1144" s="156" t="str">
        <f>IF(ISBLANK(TableB[[#This Row],[BEDS Code]]),"",TableB[[#This Row],[BEDS Code]])</f>
        <v>342500011540</v>
      </c>
      <c r="B1144" s="134" t="str">
        <f>IF(ISBLANK(TableB[[#This Row],[School Name]]),"",TableB[[#This Row],[School Name]])</f>
        <v>Queens Academy High School</v>
      </c>
      <c r="C1144" s="156" t="str">
        <f>IF(ISBLANK(TableB[[#This Row],[Local School Code]]),"",TableB[[#This Row],[Local School Code]])</f>
        <v>Q540</v>
      </c>
      <c r="D1144" s="132">
        <v>1997373</v>
      </c>
      <c r="E1144" s="132">
        <v>1057695</v>
      </c>
      <c r="F1144" s="65">
        <f>IFERROR(SUM(TableC[[#This Row],[Classroom Teachers]:[All Other Salaries]])*'Part-A'!$C$92,0)</f>
        <v>1860093.4517809195</v>
      </c>
      <c r="G1144" s="16">
        <v>0</v>
      </c>
      <c r="H1144" s="16">
        <v>144651</v>
      </c>
      <c r="I1144" s="133">
        <f t="shared" si="54"/>
        <v>5059812.451780919</v>
      </c>
      <c r="J1144" s="132">
        <v>3752901.4646642031</v>
      </c>
      <c r="K1144" s="132">
        <v>0</v>
      </c>
      <c r="L1144" s="132">
        <v>507736.94314041082</v>
      </c>
      <c r="M1144" s="132">
        <v>0</v>
      </c>
      <c r="N1144" s="132">
        <v>701184.06045520899</v>
      </c>
      <c r="O1144" s="132">
        <v>2025</v>
      </c>
      <c r="P1144" s="132">
        <v>95964.98352109619</v>
      </c>
      <c r="Q1144" s="133">
        <f t="shared" si="55"/>
        <v>5059812.451780919</v>
      </c>
      <c r="R1144" s="132">
        <v>4918053.451780919</v>
      </c>
      <c r="S1144" s="132">
        <v>141759</v>
      </c>
      <c r="T1144" s="133">
        <f>SUM(TableC[[#This Row],[State &amp; Local Funding]:[Federal 
Funding]])</f>
        <v>5059812.451780919</v>
      </c>
      <c r="U1144" s="121">
        <f>IFERROR(TableC[[#This Row],[State &amp; Local Funding]]/SUM(TableB[[#This Row],[K-12 Enrollment]:[Pre-K
Enrollment]]),"")</f>
        <v>15813.676693829322</v>
      </c>
      <c r="V1144" s="121">
        <f>IFERROR(TableC[[#This Row],[Federal 
Funding]]/SUM(TableB[[#This Row],[K-12 Enrollment]:[Pre-K
Enrollment]]),"")</f>
        <v>455.81672025723475</v>
      </c>
      <c r="W1144" s="65">
        <f>IFERROR(CentralCostperPupil*SUM(TableB[[#This Row],[K-12 Enrollment]:[Pre-K
Enrollment]]),"")</f>
        <v>2075613.8647211692</v>
      </c>
      <c r="X1144" s="65">
        <f t="shared" si="56"/>
        <v>7135426.3165020887</v>
      </c>
      <c r="Y1144" s="131">
        <f>IFERROR(TableC[[#This Row],[Total School Allocation w/ Central District Costs]]/SUM(TableB[[#This Row],[K-12 Enrollment]:[Pre-K
Enrollment]]),"")</f>
        <v>22943.492979106395</v>
      </c>
    </row>
    <row r="1145" spans="1:25" s="3" customFormat="1" ht="15" x14ac:dyDescent="0.3">
      <c r="A1145" s="156" t="str">
        <f>IF(ISBLANK(TableB[[#This Row],[BEDS Code]]),"",TableB[[#This Row],[BEDS Code]])</f>
        <v>342400011550</v>
      </c>
      <c r="B1145" s="134" t="str">
        <f>IF(ISBLANK(TableB[[#This Row],[School Name]]),"",TableB[[#This Row],[School Name]])</f>
        <v>High School for Arts and Business</v>
      </c>
      <c r="C1145" s="156" t="str">
        <f>IF(ISBLANK(TableB[[#This Row],[Local School Code]]),"",TableB[[#This Row],[Local School Code]])</f>
        <v>Q550</v>
      </c>
      <c r="D1145" s="132">
        <v>4688869</v>
      </c>
      <c r="E1145" s="132">
        <v>1785171</v>
      </c>
      <c r="F1145" s="65">
        <f>IFERROR(SUM(TableC[[#This Row],[Classroom Teachers]:[All Other Salaries]])*'Part-A'!$C$92,0)</f>
        <v>3941751.6764169387</v>
      </c>
      <c r="G1145" s="16">
        <v>0</v>
      </c>
      <c r="H1145" s="16">
        <v>137044</v>
      </c>
      <c r="I1145" s="133">
        <f t="shared" si="54"/>
        <v>10552835.676416939</v>
      </c>
      <c r="J1145" s="132">
        <v>7517801.4198764525</v>
      </c>
      <c r="K1145" s="132">
        <v>0</v>
      </c>
      <c r="L1145" s="132">
        <v>1471647.0264127303</v>
      </c>
      <c r="M1145" s="132">
        <v>0</v>
      </c>
      <c r="N1145" s="132">
        <v>1146737.1486788769</v>
      </c>
      <c r="O1145" s="132">
        <v>4965</v>
      </c>
      <c r="P1145" s="132">
        <v>411685.08144887909</v>
      </c>
      <c r="Q1145" s="133">
        <f t="shared" si="55"/>
        <v>10552835.676416939</v>
      </c>
      <c r="R1145" s="132">
        <v>10034058.676416939</v>
      </c>
      <c r="S1145" s="132">
        <v>518777</v>
      </c>
      <c r="T1145" s="133">
        <f>SUM(TableC[[#This Row],[State &amp; Local Funding]:[Federal 
Funding]])</f>
        <v>10552835.676416939</v>
      </c>
      <c r="U1145" s="121">
        <f>IFERROR(TableC[[#This Row],[State &amp; Local Funding]]/SUM(TableB[[#This Row],[K-12 Enrollment]:[Pre-K
Enrollment]]),"")</f>
        <v>12653.289629781764</v>
      </c>
      <c r="V1145" s="121">
        <f>IFERROR(TableC[[#This Row],[Federal 
Funding]]/SUM(TableB[[#This Row],[K-12 Enrollment]:[Pre-K
Enrollment]]),"")</f>
        <v>654.19546027742751</v>
      </c>
      <c r="W1145" s="65">
        <f>IFERROR(CentralCostperPupil*SUM(TableB[[#This Row],[K-12 Enrollment]:[Pre-K
Enrollment]]),"")</f>
        <v>5292481.6550607309</v>
      </c>
      <c r="X1145" s="65">
        <f t="shared" si="56"/>
        <v>15845317.33147767</v>
      </c>
      <c r="Y1145" s="131">
        <f>IFERROR(TableC[[#This Row],[Total School Allocation w/ Central District Costs]]/SUM(TableB[[#This Row],[K-12 Enrollment]:[Pre-K
Enrollment]]),"")</f>
        <v>19981.484655079028</v>
      </c>
    </row>
    <row r="1146" spans="1:25" s="3" customFormat="1" ht="15" x14ac:dyDescent="0.3">
      <c r="A1146" s="156" t="str">
        <f>IF(ISBLANK(TableB[[#This Row],[BEDS Code]]),"",TableB[[#This Row],[BEDS Code]])</f>
        <v>343000011555</v>
      </c>
      <c r="B1146" s="134" t="str">
        <f>IF(ISBLANK(TableB[[#This Row],[School Name]]),"",TableB[[#This Row],[School Name]])</f>
        <v>Newcomers High School</v>
      </c>
      <c r="C1146" s="156" t="str">
        <f>IF(ISBLANK(TableB[[#This Row],[Local School Code]]),"",TableB[[#This Row],[Local School Code]])</f>
        <v>Q555</v>
      </c>
      <c r="D1146" s="132">
        <v>5561630</v>
      </c>
      <c r="E1146" s="132">
        <v>2016340</v>
      </c>
      <c r="F1146" s="65">
        <f>IFERROR(SUM(TableC[[#This Row],[Classroom Teachers]:[All Other Salaries]])*'Part-A'!$C$92,0)</f>
        <v>4613884.985470783</v>
      </c>
      <c r="G1146" s="16">
        <v>0</v>
      </c>
      <c r="H1146" s="16">
        <v>212425</v>
      </c>
      <c r="I1146" s="133">
        <f t="shared" si="54"/>
        <v>12404279.985470783</v>
      </c>
      <c r="J1146" s="132">
        <v>10380735.281679237</v>
      </c>
      <c r="K1146" s="132">
        <v>0</v>
      </c>
      <c r="L1146" s="132">
        <v>8042.6661853198739</v>
      </c>
      <c r="M1146" s="132">
        <v>0</v>
      </c>
      <c r="N1146" s="132">
        <v>1312970.4835322457</v>
      </c>
      <c r="O1146" s="132">
        <v>5582</v>
      </c>
      <c r="P1146" s="132">
        <v>696949.55407398043</v>
      </c>
      <c r="Q1146" s="133">
        <f t="shared" si="55"/>
        <v>12404279.985470783</v>
      </c>
      <c r="R1146" s="132">
        <v>11787270.985470783</v>
      </c>
      <c r="S1146" s="132">
        <v>617009</v>
      </c>
      <c r="T1146" s="133">
        <f>SUM(TableC[[#This Row],[State &amp; Local Funding]:[Federal 
Funding]])</f>
        <v>12404279.985470783</v>
      </c>
      <c r="U1146" s="121">
        <f>IFERROR(TableC[[#This Row],[State &amp; Local Funding]]/SUM(TableB[[#This Row],[K-12 Enrollment]:[Pre-K
Enrollment]]),"")</f>
        <v>13199.631562677248</v>
      </c>
      <c r="V1146" s="121">
        <f>IFERROR(TableC[[#This Row],[Federal 
Funding]]/SUM(TableB[[#This Row],[K-12 Enrollment]:[Pre-K
Enrollment]]),"")</f>
        <v>690.93952967525195</v>
      </c>
      <c r="W1146" s="65">
        <f>IFERROR(CentralCostperPupil*SUM(TableB[[#This Row],[K-12 Enrollment]:[Pre-K
Enrollment]]),"")</f>
        <v>5959881.6115627149</v>
      </c>
      <c r="X1146" s="65">
        <f t="shared" si="56"/>
        <v>18364161.597033497</v>
      </c>
      <c r="Y1146" s="131">
        <f>IFERROR(TableC[[#This Row],[Total School Allocation w/ Central District Costs]]/SUM(TableB[[#This Row],[K-12 Enrollment]:[Pre-K
Enrollment]]),"")</f>
        <v>20564.570657372336</v>
      </c>
    </row>
    <row r="1147" spans="1:25" s="3" customFormat="1" ht="15" x14ac:dyDescent="0.3">
      <c r="A1147" s="156" t="str">
        <f>IF(ISBLANK(TableB[[#This Row],[BEDS Code]]),"",TableB[[#This Row],[BEDS Code]])</f>
        <v>342400011560</v>
      </c>
      <c r="B1147" s="134" t="str">
        <f>IF(ISBLANK(TableB[[#This Row],[School Name]]),"",TableB[[#This Row],[School Name]])</f>
        <v>Robert F. Wagner, Jr. Secondary School for Arts and Technology</v>
      </c>
      <c r="C1147" s="156" t="str">
        <f>IF(ISBLANK(TableB[[#This Row],[Local School Code]]),"",TableB[[#This Row],[Local School Code]])</f>
        <v>Q560</v>
      </c>
      <c r="D1147" s="132">
        <v>3491575</v>
      </c>
      <c r="E1147" s="132">
        <v>1622854</v>
      </c>
      <c r="F1147" s="65">
        <f>IFERROR(SUM(TableC[[#This Row],[Classroom Teachers]:[All Other Salaries]])*'Part-A'!$C$92,0)</f>
        <v>3113945.7100458764</v>
      </c>
      <c r="G1147" s="16">
        <v>0</v>
      </c>
      <c r="H1147" s="16">
        <v>198062</v>
      </c>
      <c r="I1147" s="133">
        <f t="shared" si="54"/>
        <v>8426436.710045876</v>
      </c>
      <c r="J1147" s="132">
        <v>6400594.8095055688</v>
      </c>
      <c r="K1147" s="132">
        <v>0</v>
      </c>
      <c r="L1147" s="132">
        <v>1014817.4734375309</v>
      </c>
      <c r="M1147" s="132">
        <v>0</v>
      </c>
      <c r="N1147" s="132">
        <v>685393.14855104533</v>
      </c>
      <c r="O1147" s="132">
        <v>4137</v>
      </c>
      <c r="P1147" s="132">
        <v>321494.27855173033</v>
      </c>
      <c r="Q1147" s="133">
        <f t="shared" si="55"/>
        <v>8426436.7100458741</v>
      </c>
      <c r="R1147" s="132">
        <v>8067731.7100458741</v>
      </c>
      <c r="S1147" s="132">
        <v>358705</v>
      </c>
      <c r="T1147" s="133">
        <f>SUM(TableC[[#This Row],[State &amp; Local Funding]:[Federal 
Funding]])</f>
        <v>8426436.7100458741</v>
      </c>
      <c r="U1147" s="121">
        <f>IFERROR(TableC[[#This Row],[State &amp; Local Funding]]/SUM(TableB[[#This Row],[K-12 Enrollment]:[Pre-K
Enrollment]]),"")</f>
        <v>12023.445171454357</v>
      </c>
      <c r="V1147" s="121">
        <f>IFERROR(TableC[[#This Row],[Federal 
Funding]]/SUM(TableB[[#This Row],[K-12 Enrollment]:[Pre-K
Enrollment]]),"")</f>
        <v>534.58271236959763</v>
      </c>
      <c r="W1147" s="65">
        <f>IFERROR(CentralCostperPupil*SUM(TableB[[#This Row],[K-12 Enrollment]:[Pre-K
Enrollment]]),"")</f>
        <v>4478253.7081283107</v>
      </c>
      <c r="X1147" s="65">
        <f t="shared" si="56"/>
        <v>12904690.418174185</v>
      </c>
      <c r="Y1147" s="131">
        <f>IFERROR(TableC[[#This Row],[Total School Allocation w/ Central District Costs]]/SUM(TableB[[#This Row],[K-12 Enrollment]:[Pre-K
Enrollment]]),"")</f>
        <v>19232.027448843794</v>
      </c>
    </row>
    <row r="1148" spans="1:25" s="3" customFormat="1" ht="15" x14ac:dyDescent="0.3">
      <c r="A1148" s="156" t="str">
        <f>IF(ISBLANK(TableB[[#This Row],[BEDS Code]]),"",TableB[[#This Row],[BEDS Code]])</f>
        <v>342600011566</v>
      </c>
      <c r="B1148" s="134" t="str">
        <f>IF(ISBLANK(TableB[[#This Row],[School Name]]),"",TableB[[#This Row],[School Name]])</f>
        <v>Queens High School of Teaching, Liberal Arts and the Sciences</v>
      </c>
      <c r="C1148" s="156" t="str">
        <f>IF(ISBLANK(TableB[[#This Row],[Local School Code]]),"",TableB[[#This Row],[Local School Code]])</f>
        <v>Q566</v>
      </c>
      <c r="D1148" s="132">
        <v>5868125</v>
      </c>
      <c r="E1148" s="132">
        <v>2728765</v>
      </c>
      <c r="F1148" s="65">
        <f>IFERROR(SUM(TableC[[#This Row],[Classroom Teachers]:[All Other Salaries]])*'Part-A'!$C$92,0)</f>
        <v>5234259.530288972</v>
      </c>
      <c r="G1148" s="16">
        <v>0</v>
      </c>
      <c r="H1148" s="16">
        <v>265689</v>
      </c>
      <c r="I1148" s="133">
        <f t="shared" si="54"/>
        <v>14096838.530288972</v>
      </c>
      <c r="J1148" s="132">
        <v>9071492.5243892744</v>
      </c>
      <c r="K1148" s="132">
        <v>0</v>
      </c>
      <c r="L1148" s="132">
        <v>3579184.3416333362</v>
      </c>
      <c r="M1148" s="132">
        <v>0</v>
      </c>
      <c r="N1148" s="132">
        <v>1067589.5265570902</v>
      </c>
      <c r="O1148" s="132">
        <v>6703</v>
      </c>
      <c r="P1148" s="132">
        <v>371869.13770927192</v>
      </c>
      <c r="Q1148" s="133">
        <f t="shared" si="55"/>
        <v>14096838.530288972</v>
      </c>
      <c r="R1148" s="132">
        <v>14007992.530288972</v>
      </c>
      <c r="S1148" s="132">
        <v>88846</v>
      </c>
      <c r="T1148" s="133">
        <f>SUM(TableC[[#This Row],[State &amp; Local Funding]:[Federal 
Funding]])</f>
        <v>14096838.530288972</v>
      </c>
      <c r="U1148" s="121">
        <f>IFERROR(TableC[[#This Row],[State &amp; Local Funding]]/SUM(TableB[[#This Row],[K-12 Enrollment]:[Pre-K
Enrollment]]),"")</f>
        <v>13456.284851382297</v>
      </c>
      <c r="V1148" s="121">
        <f>IFERROR(TableC[[#This Row],[Federal 
Funding]]/SUM(TableB[[#This Row],[K-12 Enrollment]:[Pre-K
Enrollment]]),"")</f>
        <v>85.346781940441886</v>
      </c>
      <c r="W1148" s="65">
        <f>IFERROR(CentralCostperPupil*SUM(TableB[[#This Row],[K-12 Enrollment]:[Pre-K
Enrollment]]),"")</f>
        <v>6947633.5471856501</v>
      </c>
      <c r="X1148" s="65">
        <f t="shared" si="56"/>
        <v>21044472.077474624</v>
      </c>
      <c r="Y1148" s="131">
        <f>IFERROR(TableC[[#This Row],[Total School Allocation w/ Central District Costs]]/SUM(TableB[[#This Row],[K-12 Enrollment]:[Pre-K
Enrollment]]),"")</f>
        <v>20215.631198342577</v>
      </c>
    </row>
    <row r="1149" spans="1:25" s="3" customFormat="1" ht="15" x14ac:dyDescent="0.3">
      <c r="A1149" s="156" t="str">
        <f>IF(ISBLANK(TableB[[#This Row],[BEDS Code]]),"",TableB[[#This Row],[BEDS Code]])</f>
        <v>343000011575</v>
      </c>
      <c r="B1149" s="134" t="str">
        <f>IF(ISBLANK(TableB[[#This Row],[School Name]]),"",TableB[[#This Row],[School Name]])</f>
        <v>Academy of American Studies</v>
      </c>
      <c r="C1149" s="156" t="str">
        <f>IF(ISBLANK(TableB[[#This Row],[Local School Code]]),"",TableB[[#This Row],[Local School Code]])</f>
        <v>Q575</v>
      </c>
      <c r="D1149" s="132">
        <v>4189798</v>
      </c>
      <c r="E1149" s="132">
        <v>1920571</v>
      </c>
      <c r="F1149" s="65">
        <f>IFERROR(SUM(TableC[[#This Row],[Classroom Teachers]:[All Other Salaries]])*'Part-A'!$C$92,0)</f>
        <v>3720328.7667787182</v>
      </c>
      <c r="G1149" s="16">
        <v>0</v>
      </c>
      <c r="H1149" s="16">
        <v>137862</v>
      </c>
      <c r="I1149" s="133">
        <f t="shared" si="54"/>
        <v>9968559.7667787187</v>
      </c>
      <c r="J1149" s="132">
        <v>7010983.7634989545</v>
      </c>
      <c r="K1149" s="132">
        <v>0</v>
      </c>
      <c r="L1149" s="132">
        <v>1091323.3556360737</v>
      </c>
      <c r="M1149" s="132">
        <v>0</v>
      </c>
      <c r="N1149" s="132">
        <v>1357968.5492528321</v>
      </c>
      <c r="O1149" s="132">
        <v>6442</v>
      </c>
      <c r="P1149" s="132">
        <v>501842.0983908585</v>
      </c>
      <c r="Q1149" s="133">
        <f t="shared" si="55"/>
        <v>9968559.7667787187</v>
      </c>
      <c r="R1149" s="132">
        <v>9853209.7667787187</v>
      </c>
      <c r="S1149" s="132">
        <v>115350</v>
      </c>
      <c r="T1149" s="133">
        <f>SUM(TableC[[#This Row],[State &amp; Local Funding]:[Federal 
Funding]])</f>
        <v>9968559.7667787187</v>
      </c>
      <c r="U1149" s="121">
        <f>IFERROR(TableC[[#This Row],[State &amp; Local Funding]]/SUM(TableB[[#This Row],[K-12 Enrollment]:[Pre-K
Enrollment]]),"")</f>
        <v>10157.948213173937</v>
      </c>
      <c r="V1149" s="121">
        <f>IFERROR(TableC[[#This Row],[Federal 
Funding]]/SUM(TableB[[#This Row],[K-12 Enrollment]:[Pre-K
Enrollment]]),"")</f>
        <v>118.91752577319588</v>
      </c>
      <c r="W1149" s="65">
        <f>IFERROR(CentralCostperPupil*SUM(TableB[[#This Row],[K-12 Enrollment]:[Pre-K
Enrollment]]),"")</f>
        <v>6473779.5780692417</v>
      </c>
      <c r="X1149" s="65">
        <f t="shared" si="56"/>
        <v>16442339.34484796</v>
      </c>
      <c r="Y1149" s="131">
        <f>IFERROR(TableC[[#This Row],[Total School Allocation w/ Central District Costs]]/SUM(TableB[[#This Row],[K-12 Enrollment]:[Pre-K
Enrollment]]),"")</f>
        <v>16950.86530396697</v>
      </c>
    </row>
    <row r="1150" spans="1:25" s="3" customFormat="1" ht="15" x14ac:dyDescent="0.3">
      <c r="A1150" s="156" t="str">
        <f>IF(ISBLANK(TableB[[#This Row],[BEDS Code]]),"",TableB[[#This Row],[BEDS Code]])</f>
        <v>343000011580</v>
      </c>
      <c r="B1150" s="134" t="str">
        <f>IF(ISBLANK(TableB[[#This Row],[School Name]]),"",TableB[[#This Row],[School Name]])</f>
        <v>Baccalaureate School for Global Education</v>
      </c>
      <c r="C1150" s="156" t="str">
        <f>IF(ISBLANK(TableB[[#This Row],[Local School Code]]),"",TableB[[#This Row],[Local School Code]])</f>
        <v>Q580</v>
      </c>
      <c r="D1150" s="132">
        <v>3104064</v>
      </c>
      <c r="E1150" s="132">
        <v>853076</v>
      </c>
      <c r="F1150" s="65">
        <f>IFERROR(SUM(TableC[[#This Row],[Classroom Teachers]:[All Other Salaries]])*'Part-A'!$C$92,0)</f>
        <v>2409324.5066166604</v>
      </c>
      <c r="G1150" s="16">
        <v>0</v>
      </c>
      <c r="H1150" s="16">
        <v>189842</v>
      </c>
      <c r="I1150" s="133">
        <f t="shared" si="54"/>
        <v>6556306.5066166604</v>
      </c>
      <c r="J1150" s="132">
        <v>5359757.7138549304</v>
      </c>
      <c r="K1150" s="132">
        <v>0</v>
      </c>
      <c r="L1150" s="132">
        <v>775020.85219537118</v>
      </c>
      <c r="M1150" s="132">
        <v>0</v>
      </c>
      <c r="N1150" s="132">
        <v>292311.25756042858</v>
      </c>
      <c r="O1150" s="132">
        <v>3364</v>
      </c>
      <c r="P1150" s="132">
        <v>125852.68300593061</v>
      </c>
      <c r="Q1150" s="133">
        <f t="shared" si="55"/>
        <v>6556306.5066166604</v>
      </c>
      <c r="R1150" s="132">
        <v>6542458.5066166604</v>
      </c>
      <c r="S1150" s="132">
        <v>13848</v>
      </c>
      <c r="T1150" s="133">
        <f>SUM(TableC[[#This Row],[State &amp; Local Funding]:[Federal 
Funding]])</f>
        <v>6556306.5066166604</v>
      </c>
      <c r="U1150" s="121">
        <f>IFERROR(TableC[[#This Row],[State &amp; Local Funding]]/SUM(TableB[[#This Row],[K-12 Enrollment]:[Pre-K
Enrollment]]),"")</f>
        <v>12274.781438305179</v>
      </c>
      <c r="V1150" s="121">
        <f>IFERROR(TableC[[#This Row],[Federal 
Funding]]/SUM(TableB[[#This Row],[K-12 Enrollment]:[Pre-K
Enrollment]]),"")</f>
        <v>25.9812382739212</v>
      </c>
      <c r="W1150" s="65">
        <f>IFERROR(CentralCostperPupil*SUM(TableB[[#This Row],[K-12 Enrollment]:[Pre-K
Enrollment]]),"")</f>
        <v>3557241.7681555729</v>
      </c>
      <c r="X1150" s="65">
        <f t="shared" si="56"/>
        <v>10113548.274772234</v>
      </c>
      <c r="Y1150" s="131">
        <f>IFERROR(TableC[[#This Row],[Total School Allocation w/ Central District Costs]]/SUM(TableB[[#This Row],[K-12 Enrollment]:[Pre-K
Enrollment]]),"")</f>
        <v>18974.762241598939</v>
      </c>
    </row>
    <row r="1151" spans="1:25" s="3" customFormat="1" ht="15" x14ac:dyDescent="0.3">
      <c r="A1151" s="156" t="str">
        <f>IF(ISBLANK(TableB[[#This Row],[BEDS Code]]),"",TableB[[#This Row],[BEDS Code]])</f>
        <v>342400011585</v>
      </c>
      <c r="B1151" s="134" t="str">
        <f>IF(ISBLANK(TableB[[#This Row],[School Name]]),"",TableB[[#This Row],[School Name]])</f>
        <v>Maspeth High School</v>
      </c>
      <c r="C1151" s="156" t="str">
        <f>IF(ISBLANK(TableB[[#This Row],[Local School Code]]),"",TableB[[#This Row],[Local School Code]])</f>
        <v>Q585</v>
      </c>
      <c r="D1151" s="132">
        <v>5146837</v>
      </c>
      <c r="E1151" s="132">
        <v>2352888</v>
      </c>
      <c r="F1151" s="65">
        <f>IFERROR(SUM(TableC[[#This Row],[Classroom Teachers]:[All Other Salaries]])*'Part-A'!$C$92,0)</f>
        <v>4566245.125364691</v>
      </c>
      <c r="G1151" s="16">
        <v>0</v>
      </c>
      <c r="H1151" s="16">
        <v>947328</v>
      </c>
      <c r="I1151" s="133">
        <f t="shared" si="54"/>
        <v>13013298.125364691</v>
      </c>
      <c r="J1151" s="132">
        <v>9815951.4263678007</v>
      </c>
      <c r="K1151" s="132">
        <v>0</v>
      </c>
      <c r="L1151" s="132">
        <v>1665628.2835902064</v>
      </c>
      <c r="M1151" s="132">
        <v>0</v>
      </c>
      <c r="N1151" s="132">
        <v>1107830.2080188268</v>
      </c>
      <c r="O1151" s="132">
        <v>7420</v>
      </c>
      <c r="P1151" s="132">
        <v>416468.20738785807</v>
      </c>
      <c r="Q1151" s="133">
        <f t="shared" si="55"/>
        <v>13013298.125364691</v>
      </c>
      <c r="R1151" s="132">
        <v>12925800.125364691</v>
      </c>
      <c r="S1151" s="132">
        <v>87498</v>
      </c>
      <c r="T1151" s="133">
        <f>SUM(TableC[[#This Row],[State &amp; Local Funding]:[Federal 
Funding]])</f>
        <v>13013298.125364691</v>
      </c>
      <c r="U1151" s="121">
        <f>IFERROR(TableC[[#This Row],[State &amp; Local Funding]]/SUM(TableB[[#This Row],[K-12 Enrollment]:[Pre-K
Enrollment]]),"")</f>
        <v>10816.569142564595</v>
      </c>
      <c r="V1151" s="121">
        <f>IFERROR(TableC[[#This Row],[Federal 
Funding]]/SUM(TableB[[#This Row],[K-12 Enrollment]:[Pre-K
Enrollment]]),"")</f>
        <v>73.220083682008365</v>
      </c>
      <c r="W1151" s="65">
        <f>IFERROR(CentralCostperPupil*SUM(TableB[[#This Row],[K-12 Enrollment]:[Pre-K
Enrollment]]),"")</f>
        <v>7975429.4801987056</v>
      </c>
      <c r="X1151" s="65">
        <f t="shared" si="56"/>
        <v>20988727.605563395</v>
      </c>
      <c r="Y1151" s="131">
        <f>IFERROR(TableC[[#This Row],[Total School Allocation w/ Central District Costs]]/SUM(TableB[[#This Row],[K-12 Enrollment]:[Pre-K
Enrollment]]),"")</f>
        <v>17563.788791266437</v>
      </c>
    </row>
    <row r="1152" spans="1:25" s="3" customFormat="1" ht="15" x14ac:dyDescent="0.3">
      <c r="A1152" s="156" t="str">
        <f>IF(ISBLANK(TableB[[#This Row],[BEDS Code]]),"",TableB[[#This Row],[BEDS Code]])</f>
        <v>342400011600</v>
      </c>
      <c r="B1152" s="134" t="str">
        <f>IF(ISBLANK(TableB[[#This Row],[School Name]]),"",TableB[[#This Row],[School Name]])</f>
        <v>Queens Vocational and Technical High School</v>
      </c>
      <c r="C1152" s="156" t="str">
        <f>IF(ISBLANK(TableB[[#This Row],[Local School Code]]),"",TableB[[#This Row],[Local School Code]])</f>
        <v>Q600</v>
      </c>
      <c r="D1152" s="132">
        <v>9590653</v>
      </c>
      <c r="E1152" s="132">
        <v>3901915</v>
      </c>
      <c r="F1152" s="65">
        <f>IFERROR(SUM(TableC[[#This Row],[Classroom Teachers]:[All Other Salaries]])*'Part-A'!$C$92,0)</f>
        <v>8215017.5984654929</v>
      </c>
      <c r="G1152" s="16">
        <v>0</v>
      </c>
      <c r="H1152" s="16">
        <v>714180</v>
      </c>
      <c r="I1152" s="133">
        <f t="shared" si="54"/>
        <v>22421765.598465495</v>
      </c>
      <c r="J1152" s="132">
        <v>18134928.146387026</v>
      </c>
      <c r="K1152" s="132">
        <v>0</v>
      </c>
      <c r="L1152" s="132">
        <v>2122887.4008525591</v>
      </c>
      <c r="M1152" s="132">
        <v>0</v>
      </c>
      <c r="N1152" s="132">
        <v>1743033.5157382579</v>
      </c>
      <c r="O1152" s="132">
        <v>9476</v>
      </c>
      <c r="P1152" s="132">
        <v>411440.53548765311</v>
      </c>
      <c r="Q1152" s="133">
        <f t="shared" si="55"/>
        <v>22421765.598465495</v>
      </c>
      <c r="R1152" s="132">
        <v>21033283.598465495</v>
      </c>
      <c r="S1152" s="132">
        <v>1388482</v>
      </c>
      <c r="T1152" s="133">
        <f>SUM(TableC[[#This Row],[State &amp; Local Funding]:[Federal 
Funding]])</f>
        <v>22421765.598465495</v>
      </c>
      <c r="U1152" s="121">
        <f>IFERROR(TableC[[#This Row],[State &amp; Local Funding]]/SUM(TableB[[#This Row],[K-12 Enrollment]:[Pre-K
Enrollment]]),"")</f>
        <v>13747.244182003591</v>
      </c>
      <c r="V1152" s="121">
        <f>IFERROR(TableC[[#This Row],[Federal 
Funding]]/SUM(TableB[[#This Row],[K-12 Enrollment]:[Pre-K
Enrollment]]),"")</f>
        <v>907.50457516339873</v>
      </c>
      <c r="W1152" s="65">
        <f>IFERROR(CentralCostperPupil*SUM(TableB[[#This Row],[K-12 Enrollment]:[Pre-K
Enrollment]]),"")</f>
        <v>10211219.334480351</v>
      </c>
      <c r="X1152" s="65">
        <f t="shared" si="56"/>
        <v>32632984.932945848</v>
      </c>
      <c r="Y1152" s="131">
        <f>IFERROR(TableC[[#This Row],[Total School Allocation w/ Central District Costs]]/SUM(TableB[[#This Row],[K-12 Enrollment]:[Pre-K
Enrollment]]),"")</f>
        <v>21328.748322186828</v>
      </c>
    </row>
    <row r="1153" spans="1:25" s="3" customFormat="1" ht="15" x14ac:dyDescent="0.3">
      <c r="A1153" s="156" t="str">
        <f>IF(ISBLANK(TableB[[#This Row],[BEDS Code]]),"",TableB[[#This Row],[BEDS Code]])</f>
        <v>342400011610</v>
      </c>
      <c r="B1153" s="134" t="str">
        <f>IF(ISBLANK(TableB[[#This Row],[School Name]]),"",TableB[[#This Row],[School Name]])</f>
        <v>Aviation Career &amp; Technical Education High School</v>
      </c>
      <c r="C1153" s="156" t="str">
        <f>IF(ISBLANK(TableB[[#This Row],[Local School Code]]),"",TableB[[#This Row],[Local School Code]])</f>
        <v>Q610</v>
      </c>
      <c r="D1153" s="132">
        <v>13078257</v>
      </c>
      <c r="E1153" s="132">
        <v>4332403</v>
      </c>
      <c r="F1153" s="65">
        <f>IFERROR(SUM(TableC[[#This Row],[Classroom Teachers]:[All Other Salaries]])*'Part-A'!$C$92,0)</f>
        <v>10600567.534727208</v>
      </c>
      <c r="G1153" s="16">
        <v>0</v>
      </c>
      <c r="H1153" s="16">
        <v>550997</v>
      </c>
      <c r="I1153" s="133">
        <f t="shared" si="54"/>
        <v>28562224.534727208</v>
      </c>
      <c r="J1153" s="132">
        <v>22638467.943494886</v>
      </c>
      <c r="K1153" s="132">
        <v>0</v>
      </c>
      <c r="L1153" s="132">
        <v>3160156.4459276455</v>
      </c>
      <c r="M1153" s="132">
        <v>0</v>
      </c>
      <c r="N1153" s="132">
        <v>1983483.3321136923</v>
      </c>
      <c r="O1153" s="132">
        <v>12952</v>
      </c>
      <c r="P1153" s="132">
        <v>767164.81319098687</v>
      </c>
      <c r="Q1153" s="133">
        <f t="shared" si="55"/>
        <v>28562224.534727208</v>
      </c>
      <c r="R1153" s="132">
        <v>27026069.534727208</v>
      </c>
      <c r="S1153" s="132">
        <v>1536155</v>
      </c>
      <c r="T1153" s="133">
        <f>SUM(TableC[[#This Row],[State &amp; Local Funding]:[Federal 
Funding]])</f>
        <v>28562224.534727208</v>
      </c>
      <c r="U1153" s="121">
        <f>IFERROR(TableC[[#This Row],[State &amp; Local Funding]]/SUM(TableB[[#This Row],[K-12 Enrollment]:[Pre-K
Enrollment]]),"")</f>
        <v>13151.372036363606</v>
      </c>
      <c r="V1153" s="121">
        <f>IFERROR(TableC[[#This Row],[Federal 
Funding]]/SUM(TableB[[#This Row],[K-12 Enrollment]:[Pre-K
Enrollment]]),"")</f>
        <v>747.5206812652068</v>
      </c>
      <c r="W1153" s="65">
        <f>IFERROR(CentralCostperPupil*SUM(TableB[[#This Row],[K-12 Enrollment]:[Pre-K
Enrollment]]),"")</f>
        <v>13715069.106115766</v>
      </c>
      <c r="X1153" s="65">
        <f t="shared" si="56"/>
        <v>42277293.640842974</v>
      </c>
      <c r="Y1153" s="131">
        <f>IFERROR(TableC[[#This Row],[Total School Allocation w/ Central District Costs]]/SUM(TableB[[#This Row],[K-12 Enrollment]:[Pre-K
Enrollment]]),"")</f>
        <v>20572.892282648649</v>
      </c>
    </row>
    <row r="1154" spans="1:25" s="3" customFormat="1" ht="15" x14ac:dyDescent="0.3">
      <c r="A1154" s="156" t="str">
        <f>IF(ISBLANK(TableB[[#This Row],[BEDS Code]]),"",TableB[[#This Row],[BEDS Code]])</f>
        <v>342800011620</v>
      </c>
      <c r="B1154" s="134" t="str">
        <f>IF(ISBLANK(TableB[[#This Row],[School Name]]),"",TableB[[#This Row],[School Name]])</f>
        <v>Thomas A. Edison Career and Technical Education High School</v>
      </c>
      <c r="C1154" s="156" t="str">
        <f>IF(ISBLANK(TableB[[#This Row],[Local School Code]]),"",TableB[[#This Row],[Local School Code]])</f>
        <v>Q620</v>
      </c>
      <c r="D1154" s="132">
        <v>11529040</v>
      </c>
      <c r="E1154" s="132">
        <v>5999205</v>
      </c>
      <c r="F1154" s="65">
        <f>IFERROR(SUM(TableC[[#This Row],[Classroom Teachers]:[All Other Salaries]])*'Part-A'!$C$92,0)</f>
        <v>10672159.750850601</v>
      </c>
      <c r="G1154" s="16">
        <v>0</v>
      </c>
      <c r="H1154" s="16">
        <v>513540</v>
      </c>
      <c r="I1154" s="133">
        <f t="shared" si="54"/>
        <v>28713944.750850603</v>
      </c>
      <c r="J1154" s="132">
        <v>22774332.885890607</v>
      </c>
      <c r="K1154" s="132">
        <v>0</v>
      </c>
      <c r="L1154" s="132">
        <v>2380577.7074944247</v>
      </c>
      <c r="M1154" s="132">
        <v>0</v>
      </c>
      <c r="N1154" s="132">
        <v>2196132.1339497534</v>
      </c>
      <c r="O1154" s="132">
        <v>13314</v>
      </c>
      <c r="P1154" s="132">
        <v>1349588.0235158184</v>
      </c>
      <c r="Q1154" s="133">
        <f t="shared" si="55"/>
        <v>28713944.750850603</v>
      </c>
      <c r="R1154" s="132">
        <v>27126165.750850603</v>
      </c>
      <c r="S1154" s="132">
        <v>1587779</v>
      </c>
      <c r="T1154" s="133">
        <f>SUM(TableC[[#This Row],[State &amp; Local Funding]:[Federal 
Funding]])</f>
        <v>28713944.750850603</v>
      </c>
      <c r="U1154" s="121">
        <f>IFERROR(TableC[[#This Row],[State &amp; Local Funding]]/SUM(TableB[[#This Row],[K-12 Enrollment]:[Pre-K
Enrollment]]),"")</f>
        <v>12540.992025358577</v>
      </c>
      <c r="V1154" s="121">
        <f>IFERROR(TableC[[#This Row],[Federal 
Funding]]/SUM(TableB[[#This Row],[K-12 Enrollment]:[Pre-K
Enrollment]]),"")</f>
        <v>734.06333795654189</v>
      </c>
      <c r="W1154" s="65">
        <f>IFERROR(CentralCostperPupil*SUM(TableB[[#This Row],[K-12 Enrollment]:[Pre-K
Enrollment]]),"")</f>
        <v>14435861.059137907</v>
      </c>
      <c r="X1154" s="65">
        <f t="shared" si="56"/>
        <v>43149805.809988514</v>
      </c>
      <c r="Y1154" s="131">
        <f>IFERROR(TableC[[#This Row],[Total School Allocation w/ Central District Costs]]/SUM(TableB[[#This Row],[K-12 Enrollment]:[Pre-K
Enrollment]]),"")</f>
        <v>19949.054928334957</v>
      </c>
    </row>
    <row r="1155" spans="1:25" s="3" customFormat="1" ht="15" x14ac:dyDescent="0.3">
      <c r="A1155" s="156" t="str">
        <f>IF(ISBLANK(TableB[[#This Row],[BEDS Code]]),"",TableB[[#This Row],[BEDS Code]])</f>
        <v>342700011650</v>
      </c>
      <c r="B1155" s="134" t="str">
        <f>IF(ISBLANK(TableB[[#This Row],[School Name]]),"",TableB[[#This Row],[School Name]])</f>
        <v>High School for Construction Trades, Engineering and Architecture</v>
      </c>
      <c r="C1155" s="156" t="str">
        <f>IF(ISBLANK(TableB[[#This Row],[Local School Code]]),"",TableB[[#This Row],[Local School Code]])</f>
        <v>Q650</v>
      </c>
      <c r="D1155" s="132">
        <v>6014577</v>
      </c>
      <c r="E1155" s="132">
        <v>2363168</v>
      </c>
      <c r="F1155" s="65">
        <f>IFERROR(SUM(TableC[[#This Row],[Classroom Teachers]:[All Other Salaries]])*'Part-A'!$C$92,0)</f>
        <v>5100831.9995464385</v>
      </c>
      <c r="G1155" s="16">
        <v>0</v>
      </c>
      <c r="H1155" s="16">
        <v>165417</v>
      </c>
      <c r="I1155" s="133">
        <f t="shared" si="54"/>
        <v>13643993.999546438</v>
      </c>
      <c r="J1155" s="132">
        <v>10269734.331467671</v>
      </c>
      <c r="K1155" s="132">
        <v>0</v>
      </c>
      <c r="L1155" s="132">
        <v>2036754.130285752</v>
      </c>
      <c r="M1155" s="132">
        <v>0</v>
      </c>
      <c r="N1155" s="132">
        <v>958068.3307380334</v>
      </c>
      <c r="O1155" s="132">
        <v>6429</v>
      </c>
      <c r="P1155" s="132">
        <v>373008.20705498237</v>
      </c>
      <c r="Q1155" s="133">
        <f t="shared" si="55"/>
        <v>13643993.99954644</v>
      </c>
      <c r="R1155" s="132">
        <v>13381264.99954644</v>
      </c>
      <c r="S1155" s="132">
        <v>262729</v>
      </c>
      <c r="T1155" s="133">
        <f>SUM(TableC[[#This Row],[State &amp; Local Funding]:[Federal 
Funding]])</f>
        <v>13643993.99954644</v>
      </c>
      <c r="U1155" s="121">
        <f>IFERROR(TableC[[#This Row],[State &amp; Local Funding]]/SUM(TableB[[#This Row],[K-12 Enrollment]:[Pre-K
Enrollment]]),"")</f>
        <v>12891.392099755723</v>
      </c>
      <c r="V1155" s="121">
        <f>IFERROR(TableC[[#This Row],[Federal 
Funding]]/SUM(TableB[[#This Row],[K-12 Enrollment]:[Pre-K
Enrollment]]),"")</f>
        <v>253.11078998073216</v>
      </c>
      <c r="W1155" s="65">
        <f>IFERROR(CentralCostperPupil*SUM(TableB[[#This Row],[K-12 Enrollment]:[Pre-K
Enrollment]]),"")</f>
        <v>6927611.5484905904</v>
      </c>
      <c r="X1155" s="65">
        <f t="shared" si="56"/>
        <v>20571605.54803703</v>
      </c>
      <c r="Y1155" s="131">
        <f>IFERROR(TableC[[#This Row],[Total School Allocation w/ Central District Costs]]/SUM(TableB[[#This Row],[K-12 Enrollment]:[Pre-K
Enrollment]]),"")</f>
        <v>19818.50245475629</v>
      </c>
    </row>
    <row r="1156" spans="1:25" s="3" customFormat="1" ht="15" x14ac:dyDescent="0.3">
      <c r="A1156" s="156" t="str">
        <f>IF(ISBLANK(TableB[[#This Row],[BEDS Code]]),"",TableB[[#This Row],[BEDS Code]])</f>
        <v>342500011670</v>
      </c>
      <c r="B1156" s="134" t="str">
        <f>IF(ISBLANK(TableB[[#This Row],[School Name]]),"",TableB[[#This Row],[School Name]])</f>
        <v>Robert F. Kennedy Community High School</v>
      </c>
      <c r="C1156" s="156" t="str">
        <f>IF(ISBLANK(TableB[[#This Row],[Local School Code]]),"",TableB[[#This Row],[Local School Code]])</f>
        <v>Q670</v>
      </c>
      <c r="D1156" s="132">
        <v>4148953</v>
      </c>
      <c r="E1156" s="132">
        <v>1977753</v>
      </c>
      <c r="F1156" s="65">
        <f>IFERROR(SUM(TableC[[#This Row],[Classroom Teachers]:[All Other Salaries]])*'Part-A'!$C$92,0)</f>
        <v>3730275.6310454858</v>
      </c>
      <c r="G1156" s="16">
        <v>0</v>
      </c>
      <c r="H1156" s="16">
        <v>132889</v>
      </c>
      <c r="I1156" s="133">
        <f t="shared" si="54"/>
        <v>9989870.6310454868</v>
      </c>
      <c r="J1156" s="132">
        <v>6944808.1342082275</v>
      </c>
      <c r="K1156" s="132">
        <v>0</v>
      </c>
      <c r="L1156" s="132">
        <v>1832170.5186051237</v>
      </c>
      <c r="M1156" s="132">
        <v>0</v>
      </c>
      <c r="N1156" s="132">
        <v>762566.70557793544</v>
      </c>
      <c r="O1156" s="132">
        <v>4666</v>
      </c>
      <c r="P1156" s="132">
        <v>445659.27265420009</v>
      </c>
      <c r="Q1156" s="133">
        <f t="shared" si="55"/>
        <v>9989870.6310454868</v>
      </c>
      <c r="R1156" s="132">
        <v>9569062.6310454868</v>
      </c>
      <c r="S1156" s="132">
        <v>420808</v>
      </c>
      <c r="T1156" s="133">
        <f>SUM(TableC[[#This Row],[State &amp; Local Funding]:[Federal 
Funding]])</f>
        <v>9989870.6310454868</v>
      </c>
      <c r="U1156" s="121">
        <f>IFERROR(TableC[[#This Row],[State &amp; Local Funding]]/SUM(TableB[[#This Row],[K-12 Enrollment]:[Pre-K
Enrollment]]),"")</f>
        <v>12966.209527161905</v>
      </c>
      <c r="V1156" s="121">
        <f>IFERROR(TableC[[#This Row],[Federal 
Funding]]/SUM(TableB[[#This Row],[K-12 Enrollment]:[Pre-K
Enrollment]]),"")</f>
        <v>570.20054200542006</v>
      </c>
      <c r="W1156" s="65">
        <f>IFERROR(CentralCostperPupil*SUM(TableB[[#This Row],[K-12 Enrollment]:[Pre-K
Enrollment]]),"")</f>
        <v>4925411.6789846402</v>
      </c>
      <c r="X1156" s="65">
        <f t="shared" si="56"/>
        <v>14915282.310030127</v>
      </c>
      <c r="Y1156" s="131">
        <f>IFERROR(TableC[[#This Row],[Total School Allocation w/ Central District Costs]]/SUM(TableB[[#This Row],[K-12 Enrollment]:[Pre-K
Enrollment]]),"")</f>
        <v>20210.409634187163</v>
      </c>
    </row>
    <row r="1157" spans="1:25" s="3" customFormat="1" ht="15" x14ac:dyDescent="0.3">
      <c r="A1157" s="156" t="str">
        <f>IF(ISBLANK(TableB[[#This Row],[BEDS Code]]),"",TableB[[#This Row],[BEDS Code]])</f>
        <v>342800011680</v>
      </c>
      <c r="B1157" s="134" t="str">
        <f>IF(ISBLANK(TableB[[#This Row],[School Name]]),"",TableB[[#This Row],[School Name]])</f>
        <v>Queens Gateway to Health Sciences Secondary School</v>
      </c>
      <c r="C1157" s="156" t="str">
        <f>IF(ISBLANK(TableB[[#This Row],[Local School Code]]),"",TableB[[#This Row],[Local School Code]])</f>
        <v>Q680</v>
      </c>
      <c r="D1157" s="132">
        <v>3714401</v>
      </c>
      <c r="E1157" s="132">
        <v>1645276</v>
      </c>
      <c r="F1157" s="65">
        <f>IFERROR(SUM(TableC[[#This Row],[Classroom Teachers]:[All Other Salaries]])*'Part-A'!$C$92,0)</f>
        <v>3263266.1830639457</v>
      </c>
      <c r="G1157" s="16">
        <v>0</v>
      </c>
      <c r="H1157" s="16">
        <v>111171</v>
      </c>
      <c r="I1157" s="133">
        <f t="shared" si="54"/>
        <v>8734114.1830639467</v>
      </c>
      <c r="J1157" s="132">
        <v>6225099.832002189</v>
      </c>
      <c r="K1157" s="132">
        <v>0</v>
      </c>
      <c r="L1157" s="132">
        <v>1303002.0179022714</v>
      </c>
      <c r="M1157" s="132">
        <v>0</v>
      </c>
      <c r="N1157" s="132">
        <v>950275.03707896371</v>
      </c>
      <c r="O1157" s="132">
        <v>4299</v>
      </c>
      <c r="P1157" s="132">
        <v>251438.29608052233</v>
      </c>
      <c r="Q1157" s="133">
        <f t="shared" si="55"/>
        <v>8734114.1830639467</v>
      </c>
      <c r="R1157" s="132">
        <v>8679391.1830639467</v>
      </c>
      <c r="S1157" s="132">
        <v>54723</v>
      </c>
      <c r="T1157" s="133">
        <f>SUM(TableC[[#This Row],[State &amp; Local Funding]:[Federal 
Funding]])</f>
        <v>8734114.1830639467</v>
      </c>
      <c r="U1157" s="121">
        <f>IFERROR(TableC[[#This Row],[State &amp; Local Funding]]/SUM(TableB[[#This Row],[K-12 Enrollment]:[Pre-K
Enrollment]]),"")</f>
        <v>12858.357308242885</v>
      </c>
      <c r="V1157" s="121">
        <f>IFERROR(TableC[[#This Row],[Federal 
Funding]]/SUM(TableB[[#This Row],[K-12 Enrollment]:[Pre-K
Enrollment]]),"")</f>
        <v>81.071111111111108</v>
      </c>
      <c r="W1157" s="65">
        <f>IFERROR(CentralCostperPupil*SUM(TableB[[#This Row],[K-12 Enrollment]:[Pre-K
Enrollment]]),"")</f>
        <v>4504949.7063883897</v>
      </c>
      <c r="X1157" s="65">
        <f t="shared" si="56"/>
        <v>13239063.889452336</v>
      </c>
      <c r="Y1157" s="131">
        <f>IFERROR(TableC[[#This Row],[Total School Allocation w/ Central District Costs]]/SUM(TableB[[#This Row],[K-12 Enrollment]:[Pre-K
Enrollment]]),"")</f>
        <v>19613.427984373833</v>
      </c>
    </row>
    <row r="1158" spans="1:25" s="3" customFormat="1" ht="15" x14ac:dyDescent="0.3">
      <c r="A1158" s="156" t="str">
        <f>IF(ISBLANK(TableB[[#This Row],[BEDS Code]]),"",TableB[[#This Row],[BEDS Code]])</f>
        <v>342800011686</v>
      </c>
      <c r="B1158" s="134" t="str">
        <f>IF(ISBLANK(TableB[[#This Row],[School Name]]),"",TableB[[#This Row],[School Name]])</f>
        <v>Queens Metropolitan High School</v>
      </c>
      <c r="C1158" s="156" t="str">
        <f>IF(ISBLANK(TableB[[#This Row],[Local School Code]]),"",TableB[[#This Row],[Local School Code]])</f>
        <v>Q686</v>
      </c>
      <c r="D1158" s="132">
        <v>5948530</v>
      </c>
      <c r="E1158" s="132">
        <v>2136099</v>
      </c>
      <c r="F1158" s="65">
        <f>IFERROR(SUM(TableC[[#This Row],[Classroom Teachers]:[All Other Salaries]])*'Part-A'!$C$92,0)</f>
        <v>4922366.8550022859</v>
      </c>
      <c r="G1158" s="16">
        <v>0</v>
      </c>
      <c r="H1158" s="16">
        <v>167230</v>
      </c>
      <c r="I1158" s="133">
        <f t="shared" si="54"/>
        <v>13174225.855002286</v>
      </c>
      <c r="J1158" s="132">
        <v>9910792.1638613008</v>
      </c>
      <c r="K1158" s="132">
        <v>0</v>
      </c>
      <c r="L1158" s="132">
        <v>1562878.7585000976</v>
      </c>
      <c r="M1158" s="132">
        <v>0</v>
      </c>
      <c r="N1158" s="132">
        <v>1125563.0079177257</v>
      </c>
      <c r="O1158" s="132">
        <v>6865</v>
      </c>
      <c r="P1158" s="132">
        <v>568126.92472316069</v>
      </c>
      <c r="Q1158" s="133">
        <f t="shared" si="55"/>
        <v>13174225.855002286</v>
      </c>
      <c r="R1158" s="132">
        <v>13058489.855002286</v>
      </c>
      <c r="S1158" s="132">
        <v>115736</v>
      </c>
      <c r="T1158" s="133">
        <f>SUM(TableC[[#This Row],[State &amp; Local Funding]:[Federal 
Funding]])</f>
        <v>13174225.855002286</v>
      </c>
      <c r="U1158" s="121">
        <f>IFERROR(TableC[[#This Row],[State &amp; Local Funding]]/SUM(TableB[[#This Row],[K-12 Enrollment]:[Pre-K
Enrollment]]),"")</f>
        <v>12124.874517179467</v>
      </c>
      <c r="V1158" s="121">
        <f>IFERROR(TableC[[#This Row],[Federal 
Funding]]/SUM(TableB[[#This Row],[K-12 Enrollment]:[Pre-K
Enrollment]]),"")</f>
        <v>107.4614670380687</v>
      </c>
      <c r="W1158" s="65">
        <f>IFERROR(CentralCostperPupil*SUM(TableB[[#This Row],[K-12 Enrollment]:[Pre-K
Enrollment]]),"")</f>
        <v>7187897.5315263644</v>
      </c>
      <c r="X1158" s="65">
        <f t="shared" si="56"/>
        <v>20362123.386528648</v>
      </c>
      <c r="Y1158" s="131">
        <f>IFERROR(TableC[[#This Row],[Total School Allocation w/ Central District Costs]]/SUM(TableB[[#This Row],[K-12 Enrollment]:[Pre-K
Enrollment]]),"")</f>
        <v>18906.33554923737</v>
      </c>
    </row>
    <row r="1159" spans="1:25" s="3" customFormat="1" ht="15" x14ac:dyDescent="0.3">
      <c r="A1159" s="156" t="str">
        <f>IF(ISBLANK(TableB[[#This Row],[BEDS Code]]),"",TableB[[#This Row],[BEDS Code]])</f>
        <v>342800011687</v>
      </c>
      <c r="B1159" s="134" t="str">
        <f>IF(ISBLANK(TableB[[#This Row],[School Name]]),"",TableB[[#This Row],[School Name]])</f>
        <v>Queens High School for the Sciences at York College</v>
      </c>
      <c r="C1159" s="156" t="str">
        <f>IF(ISBLANK(TableB[[#This Row],[Local School Code]]),"",TableB[[#This Row],[Local School Code]])</f>
        <v>Q687</v>
      </c>
      <c r="D1159" s="132">
        <v>2405806</v>
      </c>
      <c r="E1159" s="132">
        <v>1148869</v>
      </c>
      <c r="F1159" s="65">
        <f>IFERROR(SUM(TableC[[#This Row],[Classroom Teachers]:[All Other Salaries]])*'Part-A'!$C$92,0)</f>
        <v>2164281.6757955435</v>
      </c>
      <c r="G1159" s="16">
        <v>0</v>
      </c>
      <c r="H1159" s="16">
        <v>134350</v>
      </c>
      <c r="I1159" s="133">
        <f t="shared" si="54"/>
        <v>5853306.6757955439</v>
      </c>
      <c r="J1159" s="132">
        <v>4853324.876762162</v>
      </c>
      <c r="K1159" s="132">
        <v>0</v>
      </c>
      <c r="L1159" s="132">
        <v>4020.528665155904</v>
      </c>
      <c r="M1159" s="132">
        <v>0</v>
      </c>
      <c r="N1159" s="132">
        <v>694710.02790275309</v>
      </c>
      <c r="O1159" s="132">
        <v>2947</v>
      </c>
      <c r="P1159" s="132">
        <v>298304.2424654729</v>
      </c>
      <c r="Q1159" s="133">
        <f t="shared" si="55"/>
        <v>5853306.6757955439</v>
      </c>
      <c r="R1159" s="132">
        <v>5849256.6757955439</v>
      </c>
      <c r="S1159" s="132">
        <v>4050</v>
      </c>
      <c r="T1159" s="133">
        <f>SUM(TableC[[#This Row],[State &amp; Local Funding]:[Federal 
Funding]])</f>
        <v>5853306.6757955439</v>
      </c>
      <c r="U1159" s="121">
        <f>IFERROR(TableC[[#This Row],[State &amp; Local Funding]]/SUM(TableB[[#This Row],[K-12 Enrollment]:[Pre-K
Enrollment]]),"")</f>
        <v>12366.293183500093</v>
      </c>
      <c r="V1159" s="121">
        <f>IFERROR(TableC[[#This Row],[Federal 
Funding]]/SUM(TableB[[#This Row],[K-12 Enrollment]:[Pre-K
Enrollment]]),"")</f>
        <v>8.5623678646934458</v>
      </c>
      <c r="W1159" s="65">
        <f>IFERROR(CentralCostperPupil*SUM(TableB[[#This Row],[K-12 Enrollment]:[Pre-K
Enrollment]]),"")</f>
        <v>3156801.7942543831</v>
      </c>
      <c r="X1159" s="65">
        <f t="shared" si="56"/>
        <v>9010108.470049927</v>
      </c>
      <c r="Y1159" s="131">
        <f>IFERROR(TableC[[#This Row],[Total School Allocation w/ Central District Costs]]/SUM(TableB[[#This Row],[K-12 Enrollment]:[Pre-K
Enrollment]]),"")</f>
        <v>19048.855116384624</v>
      </c>
    </row>
    <row r="1160" spans="1:25" s="3" customFormat="1" ht="15" x14ac:dyDescent="0.3">
      <c r="A1160" s="156" t="str">
        <f>IF(ISBLANK(TableB[[#This Row],[BEDS Code]]),"",TableB[[#This Row],[BEDS Code]])</f>
        <v>342800011690</v>
      </c>
      <c r="B1160" s="134" t="str">
        <f>IF(ISBLANK(TableB[[#This Row],[School Name]]),"",TableB[[#This Row],[School Name]])</f>
        <v>High School for Law Enforcement and Public Safety</v>
      </c>
      <c r="C1160" s="156" t="str">
        <f>IF(ISBLANK(TableB[[#This Row],[Local School Code]]),"",TableB[[#This Row],[Local School Code]])</f>
        <v>Q690</v>
      </c>
      <c r="D1160" s="132">
        <v>2758923</v>
      </c>
      <c r="E1160" s="132">
        <v>1518169</v>
      </c>
      <c r="F1160" s="65">
        <f>IFERROR(SUM(TableC[[#This Row],[Classroom Teachers]:[All Other Salaries]])*'Part-A'!$C$92,0)</f>
        <v>2604128.8841572613</v>
      </c>
      <c r="G1160" s="16">
        <v>0</v>
      </c>
      <c r="H1160" s="16">
        <v>80507</v>
      </c>
      <c r="I1160" s="133">
        <f t="shared" si="54"/>
        <v>6961727.8841572609</v>
      </c>
      <c r="J1160" s="132">
        <v>4994834.5019222591</v>
      </c>
      <c r="K1160" s="132">
        <v>0</v>
      </c>
      <c r="L1160" s="132">
        <v>734448.74660197319</v>
      </c>
      <c r="M1160" s="132">
        <v>0</v>
      </c>
      <c r="N1160" s="132">
        <v>929506.32777984499</v>
      </c>
      <c r="O1160" s="132">
        <v>3096</v>
      </c>
      <c r="P1160" s="132">
        <v>299842.30785318359</v>
      </c>
      <c r="Q1160" s="133">
        <f t="shared" si="55"/>
        <v>6961727.8841572609</v>
      </c>
      <c r="R1160" s="132">
        <v>6722652.8841572609</v>
      </c>
      <c r="S1160" s="132">
        <v>239075</v>
      </c>
      <c r="T1160" s="133">
        <f>SUM(TableC[[#This Row],[State &amp; Local Funding]:[Federal 
Funding]])</f>
        <v>6961727.8841572609</v>
      </c>
      <c r="U1160" s="121">
        <f>IFERROR(TableC[[#This Row],[State &amp; Local Funding]]/SUM(TableB[[#This Row],[K-12 Enrollment]:[Pre-K
Enrollment]]),"")</f>
        <v>14551.196718955111</v>
      </c>
      <c r="V1160" s="121">
        <f>IFERROR(TableC[[#This Row],[Federal 
Funding]]/SUM(TableB[[#This Row],[K-12 Enrollment]:[Pre-K
Enrollment]]),"")</f>
        <v>517.47835497835501</v>
      </c>
      <c r="W1160" s="65">
        <f>IFERROR(CentralCostperPupil*SUM(TableB[[#This Row],[K-12 Enrollment]:[Pre-K
Enrollment]]),"")</f>
        <v>3083387.7990391646</v>
      </c>
      <c r="X1160" s="65">
        <f t="shared" si="56"/>
        <v>10045115.683196425</v>
      </c>
      <c r="Y1160" s="131">
        <f>IFERROR(TableC[[#This Row],[Total School Allocation w/ Central District Costs]]/SUM(TableB[[#This Row],[K-12 Enrollment]:[Pre-K
Enrollment]]),"")</f>
        <v>21742.6746389533</v>
      </c>
    </row>
    <row r="1161" spans="1:25" s="3" customFormat="1" ht="15" x14ac:dyDescent="0.3">
      <c r="A1161" s="156" t="str">
        <f>IF(ISBLANK(TableB[[#This Row],[BEDS Code]]),"",TableB[[#This Row],[BEDS Code]])</f>
        <v>307500014721</v>
      </c>
      <c r="B1161" s="134" t="str">
        <f>IF(ISBLANK(TableB[[#This Row],[School Name]]),"",TableB[[#This Row],[School Name]])</f>
        <v>John F. Kennedy Jr. School</v>
      </c>
      <c r="C1161" s="156" t="str">
        <f>IF(ISBLANK(TableB[[#This Row],[Local School Code]]),"",TableB[[#This Row],[Local School Code]])</f>
        <v>Q721</v>
      </c>
      <c r="D1161" s="132">
        <v>7408096</v>
      </c>
      <c r="E1161" s="132">
        <v>12003970</v>
      </c>
      <c r="F1161" s="65">
        <f>IFERROR(SUM(TableC[[#This Row],[Classroom Teachers]:[All Other Salaries]])*'Part-A'!$C$92,0)</f>
        <v>11819133.600999724</v>
      </c>
      <c r="G1161" s="16">
        <v>0</v>
      </c>
      <c r="H1161" s="16">
        <v>214529</v>
      </c>
      <c r="I1161" s="133">
        <f t="shared" si="54"/>
        <v>31445728.600999724</v>
      </c>
      <c r="J1161" s="132">
        <v>0</v>
      </c>
      <c r="K1161" s="132">
        <v>0</v>
      </c>
      <c r="L1161" s="132">
        <v>30318648.442809392</v>
      </c>
      <c r="M1161" s="132">
        <v>0</v>
      </c>
      <c r="N1161" s="132">
        <v>1127080.1581903314</v>
      </c>
      <c r="O1161" s="132">
        <v>0</v>
      </c>
      <c r="P1161" s="132">
        <v>0</v>
      </c>
      <c r="Q1161" s="133">
        <f t="shared" si="55"/>
        <v>31445728.600999724</v>
      </c>
      <c r="R1161" s="132">
        <v>31168048.600999724</v>
      </c>
      <c r="S1161" s="132">
        <v>277680</v>
      </c>
      <c r="T1161" s="133">
        <f>SUM(TableC[[#This Row],[State &amp; Local Funding]:[Federal 
Funding]])</f>
        <v>31445728.600999724</v>
      </c>
      <c r="U1161" s="121">
        <f>IFERROR(TableC[[#This Row],[State &amp; Local Funding]]/SUM(TableB[[#This Row],[K-12 Enrollment]:[Pre-K
Enrollment]]),"")</f>
        <v>61718.90812079153</v>
      </c>
      <c r="V1161" s="121">
        <f>IFERROR(TableC[[#This Row],[Federal 
Funding]]/SUM(TableB[[#This Row],[K-12 Enrollment]:[Pre-K
Enrollment]]),"")</f>
        <v>549.86138613861385</v>
      </c>
      <c r="W1161" s="65">
        <f>IFERROR(CentralCostperPupil*SUM(TableB[[#This Row],[K-12 Enrollment]:[Pre-K
Enrollment]]),"")</f>
        <v>3370369.7803350179</v>
      </c>
      <c r="X1161" s="65">
        <f t="shared" si="56"/>
        <v>34816098.381334744</v>
      </c>
      <c r="Y1161" s="131">
        <f>IFERROR(TableC[[#This Row],[Total School Allocation w/ Central District Costs]]/SUM(TableB[[#This Row],[K-12 Enrollment]:[Pre-K
Enrollment]]),"")</f>
        <v>68942.769071949995</v>
      </c>
    </row>
    <row r="1162" spans="1:25" s="3" customFormat="1" ht="15" x14ac:dyDescent="0.3">
      <c r="A1162" s="156" t="str">
        <f>IF(ISBLANK(TableB[[#This Row],[BEDS Code]]),"",TableB[[#This Row],[BEDS Code]])</f>
        <v>342400011744</v>
      </c>
      <c r="B1162" s="134" t="str">
        <f>IF(ISBLANK(TableB[[#This Row],[School Name]]),"",TableB[[#This Row],[School Name]])</f>
        <v>Voyages Preparatory</v>
      </c>
      <c r="C1162" s="156" t="str">
        <f>IF(ISBLANK(TableB[[#This Row],[Local School Code]]),"",TableB[[#This Row],[Local School Code]])</f>
        <v>Q744</v>
      </c>
      <c r="D1162" s="132">
        <v>1313548</v>
      </c>
      <c r="E1162" s="132">
        <v>669112</v>
      </c>
      <c r="F1162" s="65">
        <f>IFERROR(SUM(TableC[[#This Row],[Classroom Teachers]:[All Other Salaries]])*'Part-A'!$C$92,0)</f>
        <v>1207152.4702913186</v>
      </c>
      <c r="G1162" s="16">
        <v>0</v>
      </c>
      <c r="H1162" s="16">
        <v>76304</v>
      </c>
      <c r="I1162" s="133">
        <f t="shared" si="54"/>
        <v>3266116.4702913184</v>
      </c>
      <c r="J1162" s="132">
        <v>2635294.136481375</v>
      </c>
      <c r="K1162" s="132">
        <v>0</v>
      </c>
      <c r="L1162" s="132">
        <v>6031.5974252378892</v>
      </c>
      <c r="M1162" s="132">
        <v>0</v>
      </c>
      <c r="N1162" s="132">
        <v>462349.53450787254</v>
      </c>
      <c r="O1162" s="132">
        <v>1501</v>
      </c>
      <c r="P1162" s="132">
        <v>160940.20187683302</v>
      </c>
      <c r="Q1162" s="133">
        <f t="shared" si="55"/>
        <v>3266116.4702913184</v>
      </c>
      <c r="R1162" s="132">
        <v>3152710.4702913184</v>
      </c>
      <c r="S1162" s="132">
        <v>113406</v>
      </c>
      <c r="T1162" s="133">
        <f>SUM(TableC[[#This Row],[State &amp; Local Funding]:[Federal 
Funding]])</f>
        <v>3266116.4702913184</v>
      </c>
      <c r="U1162" s="121">
        <f>IFERROR(TableC[[#This Row],[State &amp; Local Funding]]/SUM(TableB[[#This Row],[K-12 Enrollment]:[Pre-K
Enrollment]]),"")</f>
        <v>15379.0754648357</v>
      </c>
      <c r="V1162" s="121">
        <f>IFERROR(TableC[[#This Row],[Federal 
Funding]]/SUM(TableB[[#This Row],[K-12 Enrollment]:[Pre-K
Enrollment]]),"")</f>
        <v>553.20000000000005</v>
      </c>
      <c r="W1162" s="65">
        <f>IFERROR(CentralCostperPupil*SUM(TableB[[#This Row],[K-12 Enrollment]:[Pre-K
Enrollment]]),"")</f>
        <v>1368169.9108290665</v>
      </c>
      <c r="X1162" s="65">
        <f t="shared" si="56"/>
        <v>4634286.3811203847</v>
      </c>
      <c r="Y1162" s="131">
        <f>IFERROR(TableC[[#This Row],[Total School Allocation w/ Central District Costs]]/SUM(TableB[[#This Row],[K-12 Enrollment]:[Pre-K
Enrollment]]),"")</f>
        <v>22606.275029855537</v>
      </c>
    </row>
    <row r="1163" spans="1:25" s="3" customFormat="1" ht="15" x14ac:dyDescent="0.3">
      <c r="A1163" s="156" t="str">
        <f>IF(ISBLANK(TableB[[#This Row],[BEDS Code]]),"",TableB[[#This Row],[BEDS Code]])</f>
        <v>307500014752</v>
      </c>
      <c r="B1163" s="134" t="str">
        <f>IF(ISBLANK(TableB[[#This Row],[School Name]]),"",TableB[[#This Row],[School Name]])</f>
        <v>Queens Transition Center</v>
      </c>
      <c r="C1163" s="156" t="str">
        <f>IF(ISBLANK(TableB[[#This Row],[Local School Code]]),"",TableB[[#This Row],[Local School Code]])</f>
        <v>Q752</v>
      </c>
      <c r="D1163" s="132">
        <v>7116908</v>
      </c>
      <c r="E1163" s="132">
        <v>8066285</v>
      </c>
      <c r="F1163" s="65">
        <f>IFERROR(SUM(TableC[[#This Row],[Classroom Teachers]:[All Other Salaries]])*'Part-A'!$C$92,0)</f>
        <v>9244363.0964763779</v>
      </c>
      <c r="G1163" s="16">
        <v>0</v>
      </c>
      <c r="H1163" s="16">
        <v>232371</v>
      </c>
      <c r="I1163" s="133">
        <f t="shared" ref="I1163:I1226" si="57">SUM(D1163:H1163)</f>
        <v>24659927.096476376</v>
      </c>
      <c r="J1163" s="132">
        <v>0</v>
      </c>
      <c r="K1163" s="132">
        <v>0</v>
      </c>
      <c r="L1163" s="132">
        <v>23732587.896392394</v>
      </c>
      <c r="M1163" s="132">
        <v>0</v>
      </c>
      <c r="N1163" s="132">
        <v>927339.20008398069</v>
      </c>
      <c r="O1163" s="132">
        <v>0</v>
      </c>
      <c r="P1163" s="132">
        <v>0</v>
      </c>
      <c r="Q1163" s="133">
        <f t="shared" ref="Q1163:Q1226" si="58">SUM(J1163:P1163)</f>
        <v>24659927.096476376</v>
      </c>
      <c r="R1163" s="132">
        <v>24385806.096476376</v>
      </c>
      <c r="S1163" s="132">
        <v>274121</v>
      </c>
      <c r="T1163" s="133">
        <f>SUM(TableC[[#This Row],[State &amp; Local Funding]:[Federal 
Funding]])</f>
        <v>24659927.096476376</v>
      </c>
      <c r="U1163" s="121">
        <f>IFERROR(TableC[[#This Row],[State &amp; Local Funding]]/SUM(TableB[[#This Row],[K-12 Enrollment]:[Pre-K
Enrollment]]),"")</f>
        <v>63339.756094743832</v>
      </c>
      <c r="V1163" s="121">
        <f>IFERROR(TableC[[#This Row],[Federal 
Funding]]/SUM(TableB[[#This Row],[K-12 Enrollment]:[Pre-K
Enrollment]]),"")</f>
        <v>712.00259740259742</v>
      </c>
      <c r="W1163" s="65">
        <f>IFERROR(CentralCostperPupil*SUM(TableB[[#This Row],[K-12 Enrollment]:[Pre-K
Enrollment]]),"")</f>
        <v>2569489.8325326373</v>
      </c>
      <c r="X1163" s="65">
        <f t="shared" ref="X1163:X1226" si="59">SUM(Q1163,W1163)</f>
        <v>27229416.929009013</v>
      </c>
      <c r="Y1163" s="131">
        <f>IFERROR(TableC[[#This Row],[Total School Allocation w/ Central District Costs]]/SUM(TableB[[#This Row],[K-12 Enrollment]:[Pre-K
Enrollment]]),"")</f>
        <v>70725.758257166264</v>
      </c>
    </row>
    <row r="1164" spans="1:25" s="3" customFormat="1" ht="15" x14ac:dyDescent="0.3">
      <c r="A1164" s="156" t="str">
        <f>IF(ISBLANK(TableB[[#This Row],[BEDS Code]]),"",TableB[[#This Row],[BEDS Code]])</f>
        <v>342500011792</v>
      </c>
      <c r="B1164" s="134" t="str">
        <f>IF(ISBLANK(TableB[[#This Row],[School Name]]),"",TableB[[#This Row],[School Name]])</f>
        <v>North Queens Community High School</v>
      </c>
      <c r="C1164" s="156" t="str">
        <f>IF(ISBLANK(TableB[[#This Row],[Local School Code]]),"",TableB[[#This Row],[Local School Code]])</f>
        <v>Q792</v>
      </c>
      <c r="D1164" s="132">
        <v>1216747</v>
      </c>
      <c r="E1164" s="132">
        <v>647381</v>
      </c>
      <c r="F1164" s="65">
        <f>IFERROR(SUM(TableC[[#This Row],[Classroom Teachers]:[All Other Salaries]])*'Part-A'!$C$92,0)</f>
        <v>1134983.6684752882</v>
      </c>
      <c r="G1164" s="16">
        <v>0</v>
      </c>
      <c r="H1164" s="16">
        <v>103940</v>
      </c>
      <c r="I1164" s="133">
        <f t="shared" si="57"/>
        <v>3103051.668475288</v>
      </c>
      <c r="J1164" s="132">
        <v>2399542.6235592635</v>
      </c>
      <c r="K1164" s="132">
        <v>0</v>
      </c>
      <c r="L1164" s="132">
        <v>16085.332370639748</v>
      </c>
      <c r="M1164" s="132">
        <v>0</v>
      </c>
      <c r="N1164" s="132">
        <v>522422.5716540335</v>
      </c>
      <c r="O1164" s="132">
        <v>1165</v>
      </c>
      <c r="P1164" s="132">
        <v>163836.14089135107</v>
      </c>
      <c r="Q1164" s="133">
        <f t="shared" si="58"/>
        <v>3103051.668475288</v>
      </c>
      <c r="R1164" s="132">
        <v>3016645.668475288</v>
      </c>
      <c r="S1164" s="132">
        <v>86406</v>
      </c>
      <c r="T1164" s="133">
        <f>SUM(TableC[[#This Row],[State &amp; Local Funding]:[Federal 
Funding]])</f>
        <v>3103051.668475288</v>
      </c>
      <c r="U1164" s="121">
        <f>IFERROR(TableC[[#This Row],[State &amp; Local Funding]]/SUM(TableB[[#This Row],[K-12 Enrollment]:[Pre-K
Enrollment]]),"")</f>
        <v>16306.192802569125</v>
      </c>
      <c r="V1164" s="121">
        <f>IFERROR(TableC[[#This Row],[Federal 
Funding]]/SUM(TableB[[#This Row],[K-12 Enrollment]:[Pre-K
Enrollment]]),"")</f>
        <v>467.05945945945945</v>
      </c>
      <c r="W1164" s="65">
        <f>IFERROR(CentralCostperPupil*SUM(TableB[[#This Row],[K-12 Enrollment]:[Pre-K
Enrollment]]),"")</f>
        <v>1234689.9195286699</v>
      </c>
      <c r="X1164" s="65">
        <f t="shared" si="59"/>
        <v>4337741.5880039576</v>
      </c>
      <c r="Y1164" s="131">
        <f>IFERROR(TableC[[#This Row],[Total School Allocation w/ Central District Costs]]/SUM(TableB[[#This Row],[K-12 Enrollment]:[Pre-K
Enrollment]]),"")</f>
        <v>23447.251827048418</v>
      </c>
    </row>
    <row r="1165" spans="1:25" s="3" customFormat="1" ht="15" x14ac:dyDescent="0.3">
      <c r="A1165" s="156" t="str">
        <f>IF(ISBLANK(TableB[[#This Row],[BEDS Code]]),"",TableB[[#This Row],[BEDS Code]])</f>
        <v>307500014811</v>
      </c>
      <c r="B1165" s="134" t="str">
        <f>IF(ISBLANK(TableB[[#This Row],[School Name]]),"",TableB[[#This Row],[School Name]])</f>
        <v>P.S. Q811</v>
      </c>
      <c r="C1165" s="156" t="str">
        <f>IF(ISBLANK(TableB[[#This Row],[Local School Code]]),"",TableB[[#This Row],[Local School Code]])</f>
        <v>Q811</v>
      </c>
      <c r="D1165" s="132">
        <v>7119414</v>
      </c>
      <c r="E1165" s="132">
        <v>13215348</v>
      </c>
      <c r="F1165" s="65">
        <f>IFERROR(SUM(TableC[[#This Row],[Classroom Teachers]:[All Other Salaries]])*'Part-A'!$C$92,0)</f>
        <v>12380921.681521811</v>
      </c>
      <c r="G1165" s="16">
        <v>0</v>
      </c>
      <c r="H1165" s="16">
        <v>167590</v>
      </c>
      <c r="I1165" s="133">
        <f t="shared" si="57"/>
        <v>32883273.681521811</v>
      </c>
      <c r="J1165" s="132">
        <v>0</v>
      </c>
      <c r="K1165" s="132">
        <v>0</v>
      </c>
      <c r="L1165" s="132">
        <v>31729147.061790887</v>
      </c>
      <c r="M1165" s="132">
        <v>0</v>
      </c>
      <c r="N1165" s="132">
        <v>1154126.6197309222</v>
      </c>
      <c r="O1165" s="132">
        <v>0</v>
      </c>
      <c r="P1165" s="132">
        <v>0</v>
      </c>
      <c r="Q1165" s="133">
        <f t="shared" si="58"/>
        <v>32883273.681521811</v>
      </c>
      <c r="R1165" s="132">
        <v>32614412.681521811</v>
      </c>
      <c r="S1165" s="132">
        <v>268861</v>
      </c>
      <c r="T1165" s="133">
        <f>SUM(TableC[[#This Row],[State &amp; Local Funding]:[Federal 
Funding]])</f>
        <v>32883273.681521811</v>
      </c>
      <c r="U1165" s="121">
        <f>IFERROR(TableC[[#This Row],[State &amp; Local Funding]]/SUM(TableB[[#This Row],[K-12 Enrollment]:[Pre-K
Enrollment]]),"")</f>
        <v>79161.195828936427</v>
      </c>
      <c r="V1165" s="121">
        <f>IFERROR(TableC[[#This Row],[Federal 
Funding]]/SUM(TableB[[#This Row],[K-12 Enrollment]:[Pre-K
Enrollment]]),"")</f>
        <v>652.57524271844659</v>
      </c>
      <c r="W1165" s="65">
        <f>IFERROR(CentralCostperPupil*SUM(TableB[[#This Row],[K-12 Enrollment]:[Pre-K
Enrollment]]),"")</f>
        <v>2749687.820788173</v>
      </c>
      <c r="X1165" s="65">
        <f t="shared" si="59"/>
        <v>35632961.502309985</v>
      </c>
      <c r="Y1165" s="131">
        <f>IFERROR(TableC[[#This Row],[Total School Allocation w/ Central District Costs]]/SUM(TableB[[#This Row],[K-12 Enrollment]:[Pre-K
Enrollment]]),"")</f>
        <v>86487.770636674715</v>
      </c>
    </row>
    <row r="1166" spans="1:25" s="3" customFormat="1" ht="15" x14ac:dyDescent="0.3">
      <c r="A1166" s="156" t="str">
        <f>IF(ISBLANK(TableB[[#This Row],[BEDS Code]]),"",TableB[[#This Row],[BEDS Code]])</f>
        <v>342800011896</v>
      </c>
      <c r="B1166" s="134" t="str">
        <f>IF(ISBLANK(TableB[[#This Row],[School Name]]),"",TableB[[#This Row],[School Name]])</f>
        <v>Young Women's Leadership School, Queens</v>
      </c>
      <c r="C1166" s="156" t="str">
        <f>IF(ISBLANK(TableB[[#This Row],[Local School Code]]),"",TableB[[#This Row],[Local School Code]])</f>
        <v>Q896</v>
      </c>
      <c r="D1166" s="132">
        <v>3031720</v>
      </c>
      <c r="E1166" s="132">
        <v>1036042</v>
      </c>
      <c r="F1166" s="65">
        <f>IFERROR(SUM(TableC[[#This Row],[Classroom Teachers]:[All Other Salaries]])*'Part-A'!$C$92,0)</f>
        <v>2476677.265318892</v>
      </c>
      <c r="G1166" s="16">
        <v>0</v>
      </c>
      <c r="H1166" s="16">
        <v>118192</v>
      </c>
      <c r="I1166" s="133">
        <f t="shared" si="57"/>
        <v>6662631.265318892</v>
      </c>
      <c r="J1166" s="132">
        <v>5179790.4322725357</v>
      </c>
      <c r="K1166" s="132">
        <v>0</v>
      </c>
      <c r="L1166" s="132">
        <v>606314.70719460549</v>
      </c>
      <c r="M1166" s="132">
        <v>0</v>
      </c>
      <c r="N1166" s="132">
        <v>681541.54966173624</v>
      </c>
      <c r="O1166" s="132">
        <v>3489</v>
      </c>
      <c r="P1166" s="132">
        <v>191495.57619001466</v>
      </c>
      <c r="Q1166" s="133">
        <f t="shared" si="58"/>
        <v>6662631.265318892</v>
      </c>
      <c r="R1166" s="132">
        <v>6385472.265318892</v>
      </c>
      <c r="S1166" s="132">
        <v>277159</v>
      </c>
      <c r="T1166" s="133">
        <f>SUM(TableC[[#This Row],[State &amp; Local Funding]:[Federal 
Funding]])</f>
        <v>6662631.265318892</v>
      </c>
      <c r="U1166" s="121">
        <f>IFERROR(TableC[[#This Row],[State &amp; Local Funding]]/SUM(TableB[[#This Row],[K-12 Enrollment]:[Pre-K
Enrollment]]),"")</f>
        <v>11301.72082357326</v>
      </c>
      <c r="V1166" s="121">
        <f>IFERROR(TableC[[#This Row],[Federal 
Funding]]/SUM(TableB[[#This Row],[K-12 Enrollment]:[Pre-K
Enrollment]]),"")</f>
        <v>490.54690265486727</v>
      </c>
      <c r="W1166" s="65">
        <f>IFERROR(CentralCostperPupil*SUM(TableB[[#This Row],[K-12 Enrollment]:[Pre-K
Enrollment]]),"")</f>
        <v>3770809.7542362078</v>
      </c>
      <c r="X1166" s="65">
        <f t="shared" si="59"/>
        <v>10433441.019555099</v>
      </c>
      <c r="Y1166" s="131">
        <f>IFERROR(TableC[[#This Row],[Total School Allocation w/ Central District Costs]]/SUM(TableB[[#This Row],[K-12 Enrollment]:[Pre-K
Enrollment]]),"")</f>
        <v>18466.267291247965</v>
      </c>
    </row>
    <row r="1167" spans="1:25" s="3" customFormat="1" ht="15" x14ac:dyDescent="0.3">
      <c r="A1167" s="156" t="str">
        <f>IF(ISBLANK(TableB[[#This Row],[BEDS Code]]),"",TableB[[#This Row],[BEDS Code]])</f>
        <v>(blank)</v>
      </c>
      <c r="B1167" s="134" t="str">
        <f>IF(ISBLANK(TableB[[#This Row],[School Name]]),"",TableB[[#This Row],[School Name]])</f>
        <v>Pathways to Graduation</v>
      </c>
      <c r="C1167" s="156" t="str">
        <f>IF(ISBLANK(TableB[[#This Row],[Local School Code]]),"",TableB[[#This Row],[Local School Code]])</f>
        <v>Q950</v>
      </c>
      <c r="D1167" s="132">
        <v>24368625</v>
      </c>
      <c r="E1167" s="132">
        <v>19665816</v>
      </c>
      <c r="F1167" s="65">
        <f>IFERROR(SUM(TableC[[#This Row],[Classroom Teachers]:[All Other Salaries]])*'Part-A'!$C$92,0)</f>
        <v>26810589.930218656</v>
      </c>
      <c r="G1167" s="16">
        <v>0</v>
      </c>
      <c r="H1167" s="16">
        <v>1359003</v>
      </c>
      <c r="I1167" s="133">
        <f t="shared" si="57"/>
        <v>72204033.930218652</v>
      </c>
      <c r="J1167" s="132">
        <v>56395309.482153393</v>
      </c>
      <c r="K1167" s="132">
        <v>0</v>
      </c>
      <c r="L1167" s="132">
        <v>1168876.6024448674</v>
      </c>
      <c r="M1167" s="132">
        <v>0</v>
      </c>
      <c r="N1167" s="132">
        <v>4805439.1490858542</v>
      </c>
      <c r="O1167" s="132">
        <v>25490</v>
      </c>
      <c r="P1167" s="132">
        <v>9808918.6965345349</v>
      </c>
      <c r="Q1167" s="133">
        <f t="shared" si="58"/>
        <v>72204033.930218652</v>
      </c>
      <c r="R1167" s="132">
        <v>72204033.930218652</v>
      </c>
      <c r="S1167" s="132">
        <v>0</v>
      </c>
      <c r="T1167" s="133">
        <f>SUM(TableC[[#This Row],[State &amp; Local Funding]:[Federal 
Funding]])</f>
        <v>72204033.930218652</v>
      </c>
      <c r="U1167" s="121">
        <f>IFERROR(TableC[[#This Row],[State &amp; Local Funding]]/SUM(TableB[[#This Row],[K-12 Enrollment]:[Pre-K
Enrollment]]),"")</f>
        <v>20465.996011966738</v>
      </c>
      <c r="V1167" s="121">
        <f>IFERROR(TableC[[#This Row],[Federal 
Funding]]/SUM(TableB[[#This Row],[K-12 Enrollment]:[Pre-K
Enrollment]]),"")</f>
        <v>0</v>
      </c>
      <c r="W1167" s="65">
        <f>IFERROR(CentralCostperPupil*SUM(TableB[[#This Row],[K-12 Enrollment]:[Pre-K
Enrollment]]),"")</f>
        <v>23545870.465389986</v>
      </c>
      <c r="X1167" s="65">
        <f t="shared" si="59"/>
        <v>95749904.395608634</v>
      </c>
      <c r="Y1167" s="131">
        <f>IFERROR(TableC[[#This Row],[Total School Allocation w/ Central District Costs]]/SUM(TableB[[#This Row],[K-12 Enrollment]:[Pre-K
Enrollment]]),"")</f>
        <v>27139.995576986574</v>
      </c>
    </row>
    <row r="1168" spans="1:25" s="3" customFormat="1" ht="15" x14ac:dyDescent="0.3">
      <c r="A1168" s="156" t="str">
        <f>IF(ISBLANK(TableB[[#This Row],[BEDS Code]]),"",TableB[[#This Row],[BEDS Code]])</f>
        <v>307500014993</v>
      </c>
      <c r="B1168" s="134" t="str">
        <f>IF(ISBLANK(TableB[[#This Row],[School Name]]),"",TableB[[#This Row],[School Name]])</f>
        <v>P.S. Q993</v>
      </c>
      <c r="C1168" s="156" t="str">
        <f>IF(ISBLANK(TableB[[#This Row],[Local School Code]]),"",TableB[[#This Row],[Local School Code]])</f>
        <v>Q993</v>
      </c>
      <c r="D1168" s="132">
        <v>9800684</v>
      </c>
      <c r="E1168" s="132">
        <v>18164204</v>
      </c>
      <c r="F1168" s="65">
        <f>IFERROR(SUM(TableC[[#This Row],[Classroom Teachers]:[All Other Salaries]])*'Part-A'!$C$92,0)</f>
        <v>17026562.108793262</v>
      </c>
      <c r="G1168" s="16">
        <v>0</v>
      </c>
      <c r="H1168" s="16">
        <v>190723</v>
      </c>
      <c r="I1168" s="133">
        <f t="shared" si="57"/>
        <v>45182173.108793259</v>
      </c>
      <c r="J1168" s="132">
        <v>0</v>
      </c>
      <c r="K1168" s="132">
        <v>0</v>
      </c>
      <c r="L1168" s="132">
        <v>44177094.034719549</v>
      </c>
      <c r="M1168" s="132">
        <v>0</v>
      </c>
      <c r="N1168" s="132">
        <v>1005079.0740737099</v>
      </c>
      <c r="O1168" s="132">
        <v>0</v>
      </c>
      <c r="P1168" s="132">
        <v>0</v>
      </c>
      <c r="Q1168" s="133">
        <f t="shared" si="58"/>
        <v>45182173.108793259</v>
      </c>
      <c r="R1168" s="132">
        <v>44914456.108793259</v>
      </c>
      <c r="S1168" s="132">
        <v>267717</v>
      </c>
      <c r="T1168" s="133">
        <f>SUM(TableC[[#This Row],[State &amp; Local Funding]:[Federal 
Funding]])</f>
        <v>45182173.108793259</v>
      </c>
      <c r="U1168" s="121">
        <f>IFERROR(TableC[[#This Row],[State &amp; Local Funding]]/SUM(TableB[[#This Row],[K-12 Enrollment]:[Pre-K
Enrollment]]),"")</f>
        <v>78659.292659883111</v>
      </c>
      <c r="V1168" s="121">
        <f>IFERROR(TableC[[#This Row],[Federal 
Funding]]/SUM(TableB[[#This Row],[K-12 Enrollment]:[Pre-K
Enrollment]]),"")</f>
        <v>468.85639229422065</v>
      </c>
      <c r="W1168" s="65">
        <f>IFERROR(CentralCostperPupil*SUM(TableB[[#This Row],[K-12 Enrollment]:[Pre-K
Enrollment]]),"")</f>
        <v>3810853.7516263272</v>
      </c>
      <c r="X1168" s="65">
        <f t="shared" si="59"/>
        <v>48993026.860419586</v>
      </c>
      <c r="Y1168" s="131">
        <f>IFERROR(TableC[[#This Row],[Total School Allocation w/ Central District Costs]]/SUM(TableB[[#This Row],[K-12 Enrollment]:[Pre-K
Enrollment]]),"")</f>
        <v>85802.148617197177</v>
      </c>
    </row>
    <row r="1169" spans="1:25" s="3" customFormat="1" ht="15" x14ac:dyDescent="0.3">
      <c r="A1169" s="156" t="str">
        <f>IF(ISBLANK(TableB[[#This Row],[BEDS Code]]),"",TableB[[#This Row],[BEDS Code]])</f>
        <v>(blank)</v>
      </c>
      <c r="B1169" s="134" t="str">
        <f>IF(ISBLANK(TableB[[#This Row],[School Name]]),"",TableB[[#This Row],[School Name]])</f>
        <v>Pre-K Center District 24</v>
      </c>
      <c r="C1169" s="156" t="str">
        <f>IF(ISBLANK(TableB[[#This Row],[Local School Code]]),"",TableB[[#This Row],[Local School Code]])</f>
        <v>QP24</v>
      </c>
      <c r="D1169" s="132">
        <v>8827503</v>
      </c>
      <c r="E1169" s="132">
        <v>6221646</v>
      </c>
      <c r="F1169" s="65">
        <f>IFERROR(SUM(TableC[[#This Row],[Classroom Teachers]:[All Other Salaries]])*'Part-A'!$C$92,0)</f>
        <v>9162749.7357752342</v>
      </c>
      <c r="G1169" s="16">
        <v>0</v>
      </c>
      <c r="H1169" s="16">
        <v>172053</v>
      </c>
      <c r="I1169" s="133">
        <f t="shared" si="57"/>
        <v>24383951.735775232</v>
      </c>
      <c r="J1169" s="132">
        <v>0</v>
      </c>
      <c r="K1169" s="132">
        <v>23396439.671709567</v>
      </c>
      <c r="L1169" s="132">
        <v>0</v>
      </c>
      <c r="M1169" s="132">
        <v>987512.06406566361</v>
      </c>
      <c r="N1169" s="132">
        <v>0</v>
      </c>
      <c r="O1169" s="132">
        <v>0</v>
      </c>
      <c r="P1169" s="132">
        <v>0</v>
      </c>
      <c r="Q1169" s="133">
        <f t="shared" si="58"/>
        <v>24383951.735775232</v>
      </c>
      <c r="R1169" s="132">
        <v>24383951.735775232</v>
      </c>
      <c r="S1169" s="132">
        <v>0</v>
      </c>
      <c r="T1169" s="133">
        <f>SUM(TableC[[#This Row],[State &amp; Local Funding]:[Federal 
Funding]])</f>
        <v>24383951.735775232</v>
      </c>
      <c r="U1169" s="121">
        <f>IFERROR(TableC[[#This Row],[State &amp; Local Funding]]/SUM(TableB[[#This Row],[K-12 Enrollment]:[Pre-K
Enrollment]]),"")</f>
        <v>25320.822155529837</v>
      </c>
      <c r="V1169" s="121">
        <f>IFERROR(TableC[[#This Row],[Federal 
Funding]]/SUM(TableB[[#This Row],[K-12 Enrollment]:[Pre-K
Enrollment]]),"")</f>
        <v>0</v>
      </c>
      <c r="W1169" s="65">
        <f>IFERROR(CentralCostperPupil*SUM(TableB[[#This Row],[K-12 Enrollment]:[Pre-K
Enrollment]]),"")</f>
        <v>6427061.5811141031</v>
      </c>
      <c r="X1169" s="65">
        <f t="shared" si="59"/>
        <v>30811013.316889334</v>
      </c>
      <c r="Y1169" s="131">
        <f>IFERROR(TableC[[#This Row],[Total School Allocation w/ Central District Costs]]/SUM(TableB[[#This Row],[K-12 Enrollment]:[Pre-K
Enrollment]]),"")</f>
        <v>31994.821720549673</v>
      </c>
    </row>
    <row r="1170" spans="1:25" s="3" customFormat="1" ht="15" x14ac:dyDescent="0.3">
      <c r="A1170" s="156" t="str">
        <f>IF(ISBLANK(TableB[[#This Row],[BEDS Code]]),"",TableB[[#This Row],[BEDS Code]])</f>
        <v>(blank)</v>
      </c>
      <c r="B1170" s="134" t="str">
        <f>IF(ISBLANK(TableB[[#This Row],[School Name]]),"",TableB[[#This Row],[School Name]])</f>
        <v>Pre-K Center District 25</v>
      </c>
      <c r="C1170" s="156" t="str">
        <f>IF(ISBLANK(TableB[[#This Row],[Local School Code]]),"",TableB[[#This Row],[Local School Code]])</f>
        <v>QP25</v>
      </c>
      <c r="D1170" s="132">
        <v>1497523</v>
      </c>
      <c r="E1170" s="132">
        <v>929617</v>
      </c>
      <c r="F1170" s="65">
        <f>IFERROR(SUM(TableC[[#This Row],[Classroom Teachers]:[All Other Salaries]])*'Part-A'!$C$92,0)</f>
        <v>1477776.3442763111</v>
      </c>
      <c r="G1170" s="16">
        <v>0</v>
      </c>
      <c r="H1170" s="16">
        <v>20806</v>
      </c>
      <c r="I1170" s="133">
        <f t="shared" si="57"/>
        <v>3925722.3442763109</v>
      </c>
      <c r="J1170" s="132">
        <v>0</v>
      </c>
      <c r="K1170" s="132">
        <v>3789570.1242436063</v>
      </c>
      <c r="L1170" s="132">
        <v>0</v>
      </c>
      <c r="M1170" s="132">
        <v>136152.22003270441</v>
      </c>
      <c r="N1170" s="132">
        <v>0</v>
      </c>
      <c r="O1170" s="132">
        <v>0</v>
      </c>
      <c r="P1170" s="132">
        <v>0</v>
      </c>
      <c r="Q1170" s="133">
        <f t="shared" si="58"/>
        <v>3925722.3442763109</v>
      </c>
      <c r="R1170" s="132">
        <v>3925722.3442763109</v>
      </c>
      <c r="S1170" s="132">
        <v>0</v>
      </c>
      <c r="T1170" s="133">
        <f>SUM(TableC[[#This Row],[State &amp; Local Funding]:[Federal 
Funding]])</f>
        <v>3925722.3442763109</v>
      </c>
      <c r="U1170" s="121">
        <f>IFERROR(TableC[[#This Row],[State &amp; Local Funding]]/SUM(TableB[[#This Row],[K-12 Enrollment]:[Pre-K
Enrollment]]),"")</f>
        <v>22692.036672117403</v>
      </c>
      <c r="V1170" s="121">
        <f>IFERROR(TableC[[#This Row],[Federal 
Funding]]/SUM(TableB[[#This Row],[K-12 Enrollment]:[Pre-K
Enrollment]]),"")</f>
        <v>0</v>
      </c>
      <c r="W1170" s="65">
        <f>IFERROR(CentralCostperPupil*SUM(TableB[[#This Row],[K-12 Enrollment]:[Pre-K
Enrollment]]),"")</f>
        <v>1154601.9247484319</v>
      </c>
      <c r="X1170" s="65">
        <f t="shared" si="59"/>
        <v>5080324.2690247428</v>
      </c>
      <c r="Y1170" s="131">
        <f>IFERROR(TableC[[#This Row],[Total School Allocation w/ Central District Costs]]/SUM(TableB[[#This Row],[K-12 Enrollment]:[Pre-K
Enrollment]]),"")</f>
        <v>29366.036237137243</v>
      </c>
    </row>
    <row r="1171" spans="1:25" s="3" customFormat="1" ht="15" x14ac:dyDescent="0.3">
      <c r="A1171" s="156" t="str">
        <f>IF(ISBLANK(TableB[[#This Row],[BEDS Code]]),"",TableB[[#This Row],[BEDS Code]])</f>
        <v>(blank)</v>
      </c>
      <c r="B1171" s="134" t="str">
        <f>IF(ISBLANK(TableB[[#This Row],[School Name]]),"",TableB[[#This Row],[School Name]])</f>
        <v>Pre-K Center District 27</v>
      </c>
      <c r="C1171" s="156" t="str">
        <f>IF(ISBLANK(TableB[[#This Row],[Local School Code]]),"",TableB[[#This Row],[Local School Code]])</f>
        <v>QP27</v>
      </c>
      <c r="D1171" s="132">
        <v>866987</v>
      </c>
      <c r="E1171" s="132">
        <v>1650876</v>
      </c>
      <c r="F1171" s="65">
        <f>IFERROR(SUM(TableC[[#This Row],[Classroom Teachers]:[All Other Salaries]])*'Part-A'!$C$92,0)</f>
        <v>1533013.4971730453</v>
      </c>
      <c r="G1171" s="16">
        <v>0</v>
      </c>
      <c r="H1171" s="16">
        <v>90269</v>
      </c>
      <c r="I1171" s="133">
        <f t="shared" si="57"/>
        <v>4141145.4971730453</v>
      </c>
      <c r="J1171" s="132">
        <v>0</v>
      </c>
      <c r="K1171" s="132">
        <v>4141145.4971730453</v>
      </c>
      <c r="L1171" s="132">
        <v>0</v>
      </c>
      <c r="M1171" s="132">
        <v>0</v>
      </c>
      <c r="N1171" s="132">
        <v>0</v>
      </c>
      <c r="O1171" s="132">
        <v>0</v>
      </c>
      <c r="P1171" s="132">
        <v>0</v>
      </c>
      <c r="Q1171" s="133">
        <f t="shared" si="58"/>
        <v>4141145.4971730453</v>
      </c>
      <c r="R1171" s="132">
        <v>4141145.4971730453</v>
      </c>
      <c r="S1171" s="132">
        <v>0</v>
      </c>
      <c r="T1171" s="133">
        <f>SUM(TableC[[#This Row],[State &amp; Local Funding]:[Federal 
Funding]])</f>
        <v>4141145.4971730453</v>
      </c>
      <c r="U1171" s="121">
        <f>IFERROR(TableC[[#This Row],[State &amp; Local Funding]]/SUM(TableB[[#This Row],[K-12 Enrollment]:[Pre-K
Enrollment]]),"")</f>
        <v>36974.513367616477</v>
      </c>
      <c r="V1171" s="121">
        <f>IFERROR(TableC[[#This Row],[Federal 
Funding]]/SUM(TableB[[#This Row],[K-12 Enrollment]:[Pre-K
Enrollment]]),"")</f>
        <v>0</v>
      </c>
      <c r="W1171" s="65">
        <f>IFERROR(CentralCostperPupil*SUM(TableB[[#This Row],[K-12 Enrollment]:[Pre-K
Enrollment]]),"")</f>
        <v>747487.95128222171</v>
      </c>
      <c r="X1171" s="65">
        <f t="shared" si="59"/>
        <v>4888633.4484552667</v>
      </c>
      <c r="Y1171" s="131">
        <f>IFERROR(TableC[[#This Row],[Total School Allocation w/ Central District Costs]]/SUM(TableB[[#This Row],[K-12 Enrollment]:[Pre-K
Enrollment]]),"")</f>
        <v>43648.512932636309</v>
      </c>
    </row>
    <row r="1172" spans="1:25" s="3" customFormat="1" ht="15" x14ac:dyDescent="0.3">
      <c r="A1172" s="156" t="str">
        <f>IF(ISBLANK(TableB[[#This Row],[BEDS Code]]),"",TableB[[#This Row],[BEDS Code]])</f>
        <v>(blank)</v>
      </c>
      <c r="B1172" s="134" t="str">
        <f>IF(ISBLANK(TableB[[#This Row],[School Name]]),"",TableB[[#This Row],[School Name]])</f>
        <v>Pre-K Center District 28</v>
      </c>
      <c r="C1172" s="156" t="str">
        <f>IF(ISBLANK(TableB[[#This Row],[Local School Code]]),"",TableB[[#This Row],[Local School Code]])</f>
        <v>QP28</v>
      </c>
      <c r="D1172" s="132">
        <v>1825291</v>
      </c>
      <c r="E1172" s="132">
        <v>959525</v>
      </c>
      <c r="F1172" s="65">
        <f>IFERROR(SUM(TableC[[#This Row],[Classroom Teachers]:[All Other Salaries]])*'Part-A'!$C$92,0)</f>
        <v>1695549.1681411783</v>
      </c>
      <c r="G1172" s="16">
        <v>0</v>
      </c>
      <c r="H1172" s="16">
        <v>34257</v>
      </c>
      <c r="I1172" s="133">
        <f t="shared" si="57"/>
        <v>4514622.1681411788</v>
      </c>
      <c r="J1172" s="132">
        <v>0</v>
      </c>
      <c r="K1172" s="132">
        <v>4272374.1493628714</v>
      </c>
      <c r="L1172" s="132">
        <v>0</v>
      </c>
      <c r="M1172" s="132">
        <v>242248.01877830716</v>
      </c>
      <c r="N1172" s="132">
        <v>0</v>
      </c>
      <c r="O1172" s="132">
        <v>0</v>
      </c>
      <c r="P1172" s="132">
        <v>0</v>
      </c>
      <c r="Q1172" s="133">
        <f t="shared" si="58"/>
        <v>4514622.1681411788</v>
      </c>
      <c r="R1172" s="132">
        <v>4514622.1681411788</v>
      </c>
      <c r="S1172" s="132">
        <v>0</v>
      </c>
      <c r="T1172" s="133">
        <f>SUM(TableC[[#This Row],[State &amp; Local Funding]:[Federal 
Funding]])</f>
        <v>4514622.1681411788</v>
      </c>
      <c r="U1172" s="121">
        <f>IFERROR(TableC[[#This Row],[State &amp; Local Funding]]/SUM(TableB[[#This Row],[K-12 Enrollment]:[Pre-K
Enrollment]]),"")</f>
        <v>22022.547161664286</v>
      </c>
      <c r="V1172" s="121">
        <f>IFERROR(TableC[[#This Row],[Federal 
Funding]]/SUM(TableB[[#This Row],[K-12 Enrollment]:[Pre-K
Enrollment]]),"")</f>
        <v>0</v>
      </c>
      <c r="W1172" s="65">
        <f>IFERROR(CentralCostperPupil*SUM(TableB[[#This Row],[K-12 Enrollment]:[Pre-K
Enrollment]]),"")</f>
        <v>1368169.9108290665</v>
      </c>
      <c r="X1172" s="65">
        <f t="shared" si="59"/>
        <v>5882792.0789702451</v>
      </c>
      <c r="Y1172" s="131">
        <f>IFERROR(TableC[[#This Row],[Total School Allocation w/ Central District Costs]]/SUM(TableB[[#This Row],[K-12 Enrollment]:[Pre-K
Enrollment]]),"")</f>
        <v>28696.546726684122</v>
      </c>
    </row>
    <row r="1173" spans="1:25" s="3" customFormat="1" ht="15" x14ac:dyDescent="0.3">
      <c r="A1173" s="156" t="str">
        <f>IF(ISBLANK(TableB[[#This Row],[BEDS Code]]),"",TableB[[#This Row],[BEDS Code]])</f>
        <v>(blank)</v>
      </c>
      <c r="B1173" s="134" t="str">
        <f>IF(ISBLANK(TableB[[#This Row],[School Name]]),"",TableB[[#This Row],[School Name]])</f>
        <v>Pre-K Center District 29</v>
      </c>
      <c r="C1173" s="156" t="str">
        <f>IF(ISBLANK(TableB[[#This Row],[Local School Code]]),"",TableB[[#This Row],[Local School Code]])</f>
        <v>QP29</v>
      </c>
      <c r="D1173" s="132">
        <v>1576340</v>
      </c>
      <c r="E1173" s="132">
        <v>1765011</v>
      </c>
      <c r="F1173" s="65">
        <f>IFERROR(SUM(TableC[[#This Row],[Classroom Teachers]:[All Other Salaries]])*'Part-A'!$C$92,0)</f>
        <v>2034398.2900549602</v>
      </c>
      <c r="G1173" s="16">
        <v>0</v>
      </c>
      <c r="H1173" s="16">
        <v>134128</v>
      </c>
      <c r="I1173" s="133">
        <f t="shared" si="57"/>
        <v>5509877.2900549602</v>
      </c>
      <c r="J1173" s="132">
        <v>0</v>
      </c>
      <c r="K1173" s="132">
        <v>5299308.7311993567</v>
      </c>
      <c r="L1173" s="132">
        <v>0</v>
      </c>
      <c r="M1173" s="132">
        <v>210568.55885560357</v>
      </c>
      <c r="N1173" s="132">
        <v>0</v>
      </c>
      <c r="O1173" s="132">
        <v>0</v>
      </c>
      <c r="P1173" s="132">
        <v>0</v>
      </c>
      <c r="Q1173" s="133">
        <f t="shared" si="58"/>
        <v>5509877.2900549602</v>
      </c>
      <c r="R1173" s="132">
        <v>5509877.2900549602</v>
      </c>
      <c r="S1173" s="132">
        <v>0</v>
      </c>
      <c r="T1173" s="133">
        <f>SUM(TableC[[#This Row],[State &amp; Local Funding]:[Federal 
Funding]])</f>
        <v>5509877.2900549602</v>
      </c>
      <c r="U1173" s="121">
        <f>IFERROR(TableC[[#This Row],[State &amp; Local Funding]]/SUM(TableB[[#This Row],[K-12 Enrollment]:[Pre-K
Enrollment]]),"")</f>
        <v>35094.759809267263</v>
      </c>
      <c r="V1173" s="121">
        <f>IFERROR(TableC[[#This Row],[Federal 
Funding]]/SUM(TableB[[#This Row],[K-12 Enrollment]:[Pre-K
Enrollment]]),"")</f>
        <v>0</v>
      </c>
      <c r="W1173" s="65">
        <f>IFERROR(CentralCostperPupil*SUM(TableB[[#This Row],[K-12 Enrollment]:[Pre-K
Enrollment]]),"")</f>
        <v>1047817.9317081145</v>
      </c>
      <c r="X1173" s="65">
        <f t="shared" si="59"/>
        <v>6557695.2217630744</v>
      </c>
      <c r="Y1173" s="131">
        <f>IFERROR(TableC[[#This Row],[Total School Allocation w/ Central District Costs]]/SUM(TableB[[#This Row],[K-12 Enrollment]:[Pre-K
Enrollment]]),"")</f>
        <v>41768.759374287096</v>
      </c>
    </row>
    <row r="1174" spans="1:25" s="3" customFormat="1" ht="15" x14ac:dyDescent="0.3">
      <c r="A1174" s="156" t="str">
        <f>IF(ISBLANK(TableB[[#This Row],[BEDS Code]]),"",TableB[[#This Row],[BEDS Code]])</f>
        <v>(blank)</v>
      </c>
      <c r="B1174" s="134" t="str">
        <f>IF(ISBLANK(TableB[[#This Row],[School Name]]),"",TableB[[#This Row],[School Name]])</f>
        <v>Pre-K Center District 30</v>
      </c>
      <c r="C1174" s="156" t="str">
        <f>IF(ISBLANK(TableB[[#This Row],[Local School Code]]),"",TableB[[#This Row],[Local School Code]])</f>
        <v>QP30</v>
      </c>
      <c r="D1174" s="132">
        <v>2679778</v>
      </c>
      <c r="E1174" s="132">
        <v>1595625</v>
      </c>
      <c r="F1174" s="65">
        <f>IFERROR(SUM(TableC[[#This Row],[Classroom Teachers]:[All Other Salaries]])*'Part-A'!$C$92,0)</f>
        <v>2603100.5280486387</v>
      </c>
      <c r="G1174" s="16">
        <v>0</v>
      </c>
      <c r="H1174" s="16">
        <v>1231</v>
      </c>
      <c r="I1174" s="133">
        <f t="shared" si="57"/>
        <v>6879734.5280486383</v>
      </c>
      <c r="J1174" s="132">
        <v>0</v>
      </c>
      <c r="K1174" s="132">
        <v>6724084.4256040994</v>
      </c>
      <c r="L1174" s="132">
        <v>0</v>
      </c>
      <c r="M1174" s="132">
        <v>155650.10244453931</v>
      </c>
      <c r="N1174" s="132">
        <v>0</v>
      </c>
      <c r="O1174" s="132">
        <v>0</v>
      </c>
      <c r="P1174" s="132">
        <v>0</v>
      </c>
      <c r="Q1174" s="133">
        <f t="shared" si="58"/>
        <v>6879734.5280486383</v>
      </c>
      <c r="R1174" s="132">
        <v>6879734.5280486383</v>
      </c>
      <c r="S1174" s="132">
        <v>0</v>
      </c>
      <c r="T1174" s="133">
        <f>SUM(TableC[[#This Row],[State &amp; Local Funding]:[Federal 
Funding]])</f>
        <v>6879734.5280486383</v>
      </c>
      <c r="U1174" s="121">
        <f>IFERROR(TableC[[#This Row],[State &amp; Local Funding]]/SUM(TableB[[#This Row],[K-12 Enrollment]:[Pre-K
Enrollment]]),"")</f>
        <v>31130.020488907867</v>
      </c>
      <c r="V1174" s="121">
        <f>IFERROR(TableC[[#This Row],[Federal 
Funding]]/SUM(TableB[[#This Row],[K-12 Enrollment]:[Pre-K
Enrollment]]),"")</f>
        <v>0</v>
      </c>
      <c r="W1174" s="65">
        <f>IFERROR(CentralCostperPupil*SUM(TableB[[#This Row],[K-12 Enrollment]:[Pre-K
Enrollment]]),"")</f>
        <v>1474953.903869384</v>
      </c>
      <c r="X1174" s="65">
        <f t="shared" si="59"/>
        <v>8354688.4319180222</v>
      </c>
      <c r="Y1174" s="131">
        <f>IFERROR(TableC[[#This Row],[Total School Allocation w/ Central District Costs]]/SUM(TableB[[#This Row],[K-12 Enrollment]:[Pre-K
Enrollment]]),"")</f>
        <v>37804.020053927699</v>
      </c>
    </row>
    <row r="1175" spans="1:25" s="3" customFormat="1" ht="15" x14ac:dyDescent="0.3">
      <c r="A1175" s="156" t="str">
        <f>IF(ISBLANK(TableB[[#This Row],[BEDS Code]]),"",TableB[[#This Row],[BEDS Code]])</f>
        <v>353100010001</v>
      </c>
      <c r="B1175" s="134" t="str">
        <f>IF(ISBLANK(TableB[[#This Row],[School Name]]),"",TableB[[#This Row],[School Name]])</f>
        <v>P.S. 001 Tottenville</v>
      </c>
      <c r="C1175" s="156" t="str">
        <f>IF(ISBLANK(TableB[[#This Row],[Local School Code]]),"",TableB[[#This Row],[Local School Code]])</f>
        <v>R001</v>
      </c>
      <c r="D1175" s="132">
        <v>3401702</v>
      </c>
      <c r="E1175" s="132">
        <v>2263443</v>
      </c>
      <c r="F1175" s="65">
        <f>IFERROR(SUM(TableC[[#This Row],[Classroom Teachers]:[All Other Salaries]])*'Part-A'!$C$92,0)</f>
        <v>3449251.9046677249</v>
      </c>
      <c r="G1175" s="16">
        <v>0</v>
      </c>
      <c r="H1175" s="16">
        <v>49750</v>
      </c>
      <c r="I1175" s="133">
        <f t="shared" si="57"/>
        <v>9164146.9046677239</v>
      </c>
      <c r="J1175" s="132">
        <v>4473349.4413931491</v>
      </c>
      <c r="K1175" s="132">
        <v>425503.77620003343</v>
      </c>
      <c r="L1175" s="132">
        <v>3757047.0409369497</v>
      </c>
      <c r="M1175" s="132">
        <v>63037.596474079022</v>
      </c>
      <c r="N1175" s="132">
        <v>442530.04966351256</v>
      </c>
      <c r="O1175" s="132">
        <v>2679</v>
      </c>
      <c r="P1175" s="132">
        <v>0</v>
      </c>
      <c r="Q1175" s="133">
        <f t="shared" si="58"/>
        <v>9164146.9046677239</v>
      </c>
      <c r="R1175" s="132">
        <v>8998035.9046677239</v>
      </c>
      <c r="S1175" s="132">
        <v>166111</v>
      </c>
      <c r="T1175" s="133">
        <f>SUM(TableC[[#This Row],[State &amp; Local Funding]:[Federal 
Funding]])</f>
        <v>9164146.9046677239</v>
      </c>
      <c r="U1175" s="121">
        <f>IFERROR(TableC[[#This Row],[State &amp; Local Funding]]/SUM(TableB[[#This Row],[K-12 Enrollment]:[Pre-K
Enrollment]]),"")</f>
        <v>20925.664894576101</v>
      </c>
      <c r="V1175" s="121">
        <f>IFERROR(TableC[[#This Row],[Federal 
Funding]]/SUM(TableB[[#This Row],[K-12 Enrollment]:[Pre-K
Enrollment]]),"")</f>
        <v>386.30465116279072</v>
      </c>
      <c r="W1175" s="65">
        <f>IFERROR(CentralCostperPupil*SUM(TableB[[#This Row],[K-12 Enrollment]:[Pre-K
Enrollment]]),"")</f>
        <v>2869819.8129585302</v>
      </c>
      <c r="X1175" s="65">
        <f t="shared" si="59"/>
        <v>12033966.717626255</v>
      </c>
      <c r="Y1175" s="131">
        <f>IFERROR(TableC[[#This Row],[Total School Allocation w/ Central District Costs]]/SUM(TableB[[#This Row],[K-12 Enrollment]:[Pre-K
Enrollment]]),"")</f>
        <v>27985.969110758731</v>
      </c>
    </row>
    <row r="1176" spans="1:25" s="3" customFormat="1" ht="15" x14ac:dyDescent="0.3">
      <c r="A1176" s="156" t="str">
        <f>IF(ISBLANK(TableB[[#This Row],[BEDS Code]]),"",TableB[[#This Row],[BEDS Code]])</f>
        <v>353100010002</v>
      </c>
      <c r="B1176" s="134" t="str">
        <f>IF(ISBLANK(TableB[[#This Row],[School Name]]),"",TableB[[#This Row],[School Name]])</f>
        <v>I.S. R002 George L. Egbert</v>
      </c>
      <c r="C1176" s="156" t="str">
        <f>IF(ISBLANK(TableB[[#This Row],[Local School Code]]),"",TableB[[#This Row],[Local School Code]])</f>
        <v>R002</v>
      </c>
      <c r="D1176" s="132">
        <v>7198944</v>
      </c>
      <c r="E1176" s="132">
        <v>2357859</v>
      </c>
      <c r="F1176" s="65">
        <f>IFERROR(SUM(TableC[[#This Row],[Classroom Teachers]:[All Other Salaries]])*'Part-A'!$C$92,0)</f>
        <v>5818707.367646235</v>
      </c>
      <c r="G1176" s="16">
        <v>0</v>
      </c>
      <c r="H1176" s="16">
        <v>191068</v>
      </c>
      <c r="I1176" s="133">
        <f t="shared" si="57"/>
        <v>15566578.367646236</v>
      </c>
      <c r="J1176" s="132">
        <v>9299365.4692476951</v>
      </c>
      <c r="K1176" s="132">
        <v>0</v>
      </c>
      <c r="L1176" s="132">
        <v>5263118.1775053125</v>
      </c>
      <c r="M1176" s="132">
        <v>0</v>
      </c>
      <c r="N1176" s="132">
        <v>900313.65365849494</v>
      </c>
      <c r="O1176" s="132">
        <v>6093</v>
      </c>
      <c r="P1176" s="132">
        <v>97688.067234734437</v>
      </c>
      <c r="Q1176" s="133">
        <f t="shared" si="58"/>
        <v>15566578.367646236</v>
      </c>
      <c r="R1176" s="132">
        <v>14612645.367646236</v>
      </c>
      <c r="S1176" s="132">
        <v>953933</v>
      </c>
      <c r="T1176" s="133">
        <f>SUM(TableC[[#This Row],[State &amp; Local Funding]:[Federal 
Funding]])</f>
        <v>15566578.367646236</v>
      </c>
      <c r="U1176" s="121">
        <f>IFERROR(TableC[[#This Row],[State &amp; Local Funding]]/SUM(TableB[[#This Row],[K-12 Enrollment]:[Pre-K
Enrollment]]),"")</f>
        <v>13542.766791145723</v>
      </c>
      <c r="V1176" s="121">
        <f>IFERROR(TableC[[#This Row],[Federal 
Funding]]/SUM(TableB[[#This Row],[K-12 Enrollment]:[Pre-K
Enrollment]]),"")</f>
        <v>884.08989805375347</v>
      </c>
      <c r="W1176" s="65">
        <f>IFERROR(CentralCostperPupil*SUM(TableB[[#This Row],[K-12 Enrollment]:[Pre-K
Enrollment]]),"")</f>
        <v>7201245.5306564039</v>
      </c>
      <c r="X1176" s="65">
        <f t="shared" si="59"/>
        <v>22767823.898302641</v>
      </c>
      <c r="Y1176" s="131">
        <f>IFERROR(TableC[[#This Row],[Total School Allocation w/ Central District Costs]]/SUM(TableB[[#This Row],[K-12 Enrollment]:[Pre-K
Enrollment]]),"")</f>
        <v>21100.856254219314</v>
      </c>
    </row>
    <row r="1177" spans="1:25" s="3" customFormat="1" ht="15" x14ac:dyDescent="0.3">
      <c r="A1177" s="156" t="str">
        <f>IF(ISBLANK(TableB[[#This Row],[BEDS Code]]),"",TableB[[#This Row],[BEDS Code]])</f>
        <v>353100010003</v>
      </c>
      <c r="B1177" s="134" t="str">
        <f>IF(ISBLANK(TableB[[#This Row],[School Name]]),"",TableB[[#This Row],[School Name]])</f>
        <v>P.S. 003 The Margaret Gioiosa School</v>
      </c>
      <c r="C1177" s="156" t="str">
        <f>IF(ISBLANK(TableB[[#This Row],[Local School Code]]),"",TableB[[#This Row],[Local School Code]])</f>
        <v>R003</v>
      </c>
      <c r="D1177" s="132">
        <v>4730021</v>
      </c>
      <c r="E1177" s="132">
        <v>3387085</v>
      </c>
      <c r="F1177" s="65">
        <f>IFERROR(SUM(TableC[[#This Row],[Classroom Teachers]:[All Other Salaries]])*'Part-A'!$C$92,0)</f>
        <v>4942140.6390992319</v>
      </c>
      <c r="G1177" s="16">
        <v>0</v>
      </c>
      <c r="H1177" s="16">
        <v>49207</v>
      </c>
      <c r="I1177" s="133">
        <f t="shared" si="57"/>
        <v>13108453.639099233</v>
      </c>
      <c r="J1177" s="132">
        <v>6260246.0761755025</v>
      </c>
      <c r="K1177" s="132">
        <v>458214.27927772678</v>
      </c>
      <c r="L1177" s="132">
        <v>5658243.1378618227</v>
      </c>
      <c r="M1177" s="132">
        <v>49094.387065470728</v>
      </c>
      <c r="N1177" s="132">
        <v>656253.56664496136</v>
      </c>
      <c r="O1177" s="132">
        <v>4710</v>
      </c>
      <c r="P1177" s="132">
        <v>21692.192073748323</v>
      </c>
      <c r="Q1177" s="133">
        <f t="shared" si="58"/>
        <v>13108453.639099231</v>
      </c>
      <c r="R1177" s="132">
        <v>12679102.639099231</v>
      </c>
      <c r="S1177" s="132">
        <v>429351</v>
      </c>
      <c r="T1177" s="133">
        <f>SUM(TableC[[#This Row],[State &amp; Local Funding]:[Federal 
Funding]])</f>
        <v>13108453.639099231</v>
      </c>
      <c r="U1177" s="121">
        <f>IFERROR(TableC[[#This Row],[State &amp; Local Funding]]/SUM(TableB[[#This Row],[K-12 Enrollment]:[Pre-K
Enrollment]]),"")</f>
        <v>16973.363640025746</v>
      </c>
      <c r="V1177" s="121">
        <f>IFERROR(TableC[[#This Row],[Federal 
Funding]]/SUM(TableB[[#This Row],[K-12 Enrollment]:[Pre-K
Enrollment]]),"")</f>
        <v>574.76706827309238</v>
      </c>
      <c r="W1177" s="65">
        <f>IFERROR(CentralCostperPupil*SUM(TableB[[#This Row],[K-12 Enrollment]:[Pre-K
Enrollment]]),"")</f>
        <v>4985477.6750698183</v>
      </c>
      <c r="X1177" s="65">
        <f t="shared" si="59"/>
        <v>18093931.314169049</v>
      </c>
      <c r="Y1177" s="131">
        <f>IFERROR(TableC[[#This Row],[Total School Allocation w/ Central District Costs]]/SUM(TableB[[#This Row],[K-12 Enrollment]:[Pre-K
Enrollment]]),"")</f>
        <v>24222.130273318675</v>
      </c>
    </row>
    <row r="1178" spans="1:25" s="3" customFormat="1" ht="15" x14ac:dyDescent="0.3">
      <c r="A1178" s="156" t="str">
        <f>IF(ISBLANK(TableB[[#This Row],[BEDS Code]]),"",TableB[[#This Row],[BEDS Code]])</f>
        <v>353100010004</v>
      </c>
      <c r="B1178" s="134" t="str">
        <f>IF(ISBLANK(TableB[[#This Row],[School Name]]),"",TableB[[#This Row],[School Name]])</f>
        <v>P.S. 004 Maurice Wollin</v>
      </c>
      <c r="C1178" s="156" t="str">
        <f>IF(ISBLANK(TableB[[#This Row],[Local School Code]]),"",TableB[[#This Row],[Local School Code]])</f>
        <v>R004</v>
      </c>
      <c r="D1178" s="132">
        <v>7551092</v>
      </c>
      <c r="E1178" s="132">
        <v>4905275</v>
      </c>
      <c r="F1178" s="65">
        <f>IFERROR(SUM(TableC[[#This Row],[Classroom Teachers]:[All Other Salaries]])*'Part-A'!$C$92,0)</f>
        <v>7584121.4302529227</v>
      </c>
      <c r="G1178" s="16">
        <v>0</v>
      </c>
      <c r="H1178" s="16">
        <v>122738</v>
      </c>
      <c r="I1178" s="133">
        <f t="shared" si="57"/>
        <v>20163226.430252925</v>
      </c>
      <c r="J1178" s="132">
        <v>6813443.983497344</v>
      </c>
      <c r="K1178" s="132">
        <v>845872.0748672639</v>
      </c>
      <c r="L1178" s="132">
        <v>11357145.771447139</v>
      </c>
      <c r="M1178" s="132">
        <v>443075.84873999539</v>
      </c>
      <c r="N1178" s="132">
        <v>676608.80020700721</v>
      </c>
      <c r="O1178" s="132">
        <v>4305</v>
      </c>
      <c r="P1178" s="132">
        <v>22774.951494176461</v>
      </c>
      <c r="Q1178" s="133">
        <f t="shared" si="58"/>
        <v>20163226.430252925</v>
      </c>
      <c r="R1178" s="132">
        <v>19795021.430252925</v>
      </c>
      <c r="S1178" s="132">
        <v>368205</v>
      </c>
      <c r="T1178" s="133">
        <f>SUM(TableC[[#This Row],[State &amp; Local Funding]:[Federal 
Funding]])</f>
        <v>20163226.430252925</v>
      </c>
      <c r="U1178" s="121">
        <f>IFERROR(TableC[[#This Row],[State &amp; Local Funding]]/SUM(TableB[[#This Row],[K-12 Enrollment]:[Pre-K
Enrollment]]),"")</f>
        <v>27303.477834831621</v>
      </c>
      <c r="V1178" s="121">
        <f>IFERROR(TableC[[#This Row],[Federal 
Funding]]/SUM(TableB[[#This Row],[K-12 Enrollment]:[Pre-K
Enrollment]]),"")</f>
        <v>507.86896551724141</v>
      </c>
      <c r="W1178" s="65">
        <f>IFERROR(CentralCostperPupil*SUM(TableB[[#This Row],[K-12 Enrollment]:[Pre-K
Enrollment]]),"")</f>
        <v>4838649.6846393822</v>
      </c>
      <c r="X1178" s="65">
        <f t="shared" si="59"/>
        <v>25001876.114892308</v>
      </c>
      <c r="Y1178" s="131">
        <f>IFERROR(TableC[[#This Row],[Total School Allocation w/ Central District Costs]]/SUM(TableB[[#This Row],[K-12 Enrollment]:[Pre-K
Enrollment]]),"")</f>
        <v>34485.346365368699</v>
      </c>
    </row>
    <row r="1179" spans="1:25" s="3" customFormat="1" ht="15" x14ac:dyDescent="0.3">
      <c r="A1179" s="156" t="str">
        <f>IF(ISBLANK(TableB[[#This Row],[BEDS Code]]),"",TableB[[#This Row],[BEDS Code]])</f>
        <v>353100010005</v>
      </c>
      <c r="B1179" s="134" t="str">
        <f>IF(ISBLANK(TableB[[#This Row],[School Name]]),"",TableB[[#This Row],[School Name]])</f>
        <v>P.S. 005 Huguenot</v>
      </c>
      <c r="C1179" s="156" t="str">
        <f>IF(ISBLANK(TableB[[#This Row],[Local School Code]]),"",TableB[[#This Row],[Local School Code]])</f>
        <v>R005</v>
      </c>
      <c r="D1179" s="132">
        <v>1989882</v>
      </c>
      <c r="E1179" s="132">
        <v>1411958</v>
      </c>
      <c r="F1179" s="65">
        <f>IFERROR(SUM(TableC[[#This Row],[Classroom Teachers]:[All Other Salaries]])*'Part-A'!$C$92,0)</f>
        <v>2071227.3206378396</v>
      </c>
      <c r="G1179" s="16">
        <v>0</v>
      </c>
      <c r="H1179" s="16">
        <v>71583</v>
      </c>
      <c r="I1179" s="133">
        <f t="shared" si="57"/>
        <v>5544650.3206378398</v>
      </c>
      <c r="J1179" s="132">
        <v>2961588.3087527412</v>
      </c>
      <c r="K1179" s="132">
        <v>0</v>
      </c>
      <c r="L1179" s="132">
        <v>2067233.8884135545</v>
      </c>
      <c r="M1179" s="132">
        <v>0</v>
      </c>
      <c r="N1179" s="132">
        <v>513947.12347154401</v>
      </c>
      <c r="O1179" s="132">
        <v>1881</v>
      </c>
      <c r="P1179" s="132">
        <v>0</v>
      </c>
      <c r="Q1179" s="133">
        <f t="shared" si="58"/>
        <v>5544650.3206378398</v>
      </c>
      <c r="R1179" s="132">
        <v>5320471.3206378398</v>
      </c>
      <c r="S1179" s="132">
        <v>224179</v>
      </c>
      <c r="T1179" s="133">
        <f>SUM(TableC[[#This Row],[State &amp; Local Funding]:[Federal 
Funding]])</f>
        <v>5544650.3206378398</v>
      </c>
      <c r="U1179" s="121">
        <f>IFERROR(TableC[[#This Row],[State &amp; Local Funding]]/SUM(TableB[[#This Row],[K-12 Enrollment]:[Pre-K
Enrollment]]),"")</f>
        <v>16944.176180375285</v>
      </c>
      <c r="V1179" s="121">
        <f>IFERROR(TableC[[#This Row],[Federal 
Funding]]/SUM(TableB[[#This Row],[K-12 Enrollment]:[Pre-K
Enrollment]]),"")</f>
        <v>713.94585987261144</v>
      </c>
      <c r="W1179" s="65">
        <f>IFERROR(CentralCostperPupil*SUM(TableB[[#This Row],[K-12 Enrollment]:[Pre-K
Enrollment]]),"")</f>
        <v>2095635.8634162289</v>
      </c>
      <c r="X1179" s="65">
        <f t="shared" si="59"/>
        <v>7640286.1840540692</v>
      </c>
      <c r="Y1179" s="131">
        <f>IFERROR(TableC[[#This Row],[Total School Allocation w/ Central District Costs]]/SUM(TableB[[#This Row],[K-12 Enrollment]:[Pre-K
Enrollment]]),"")</f>
        <v>24332.121605267737</v>
      </c>
    </row>
    <row r="1180" spans="1:25" s="3" customFormat="1" ht="15" x14ac:dyDescent="0.3">
      <c r="A1180" s="156" t="str">
        <f>IF(ISBLANK(TableB[[#This Row],[BEDS Code]]),"",TableB[[#This Row],[BEDS Code]])</f>
        <v>353100010006</v>
      </c>
      <c r="B1180" s="134" t="str">
        <f>IF(ISBLANK(TableB[[#This Row],[School Name]]),"",TableB[[#This Row],[School Name]])</f>
        <v>P.S. 6 Corporal Allan F. Kivlehan School</v>
      </c>
      <c r="C1180" s="156" t="str">
        <f>IF(ISBLANK(TableB[[#This Row],[Local School Code]]),"",TableB[[#This Row],[Local School Code]])</f>
        <v>R006</v>
      </c>
      <c r="D1180" s="132">
        <v>4729529</v>
      </c>
      <c r="E1180" s="132">
        <v>3796110</v>
      </c>
      <c r="F1180" s="65">
        <f>IFERROR(SUM(TableC[[#This Row],[Classroom Teachers]:[All Other Salaries]])*'Part-A'!$C$92,0)</f>
        <v>5190878.002109291</v>
      </c>
      <c r="G1180" s="16">
        <v>0</v>
      </c>
      <c r="H1180" s="16">
        <v>50918</v>
      </c>
      <c r="I1180" s="133">
        <f t="shared" si="57"/>
        <v>13767435.002109291</v>
      </c>
      <c r="J1180" s="132">
        <v>4986307.1810882743</v>
      </c>
      <c r="K1180" s="132">
        <v>795516.94582791859</v>
      </c>
      <c r="L1180" s="132">
        <v>7289897.2726878747</v>
      </c>
      <c r="M1180" s="132">
        <v>236505.03794884065</v>
      </c>
      <c r="N1180" s="132">
        <v>456068.56455638446</v>
      </c>
      <c r="O1180" s="132">
        <v>3140</v>
      </c>
      <c r="P1180" s="132">
        <v>0</v>
      </c>
      <c r="Q1180" s="133">
        <f t="shared" si="58"/>
        <v>13767435.002109293</v>
      </c>
      <c r="R1180" s="132">
        <v>13402889.002109293</v>
      </c>
      <c r="S1180" s="132">
        <v>364546</v>
      </c>
      <c r="T1180" s="133">
        <f>SUM(TableC[[#This Row],[State &amp; Local Funding]:[Federal 
Funding]])</f>
        <v>13767435.002109293</v>
      </c>
      <c r="U1180" s="121">
        <f>IFERROR(TableC[[#This Row],[State &amp; Local Funding]]/SUM(TableB[[#This Row],[K-12 Enrollment]:[Pre-K
Enrollment]]),"")</f>
        <v>25676.0325710906</v>
      </c>
      <c r="V1180" s="121">
        <f>IFERROR(TableC[[#This Row],[Federal 
Funding]]/SUM(TableB[[#This Row],[K-12 Enrollment]:[Pre-K
Enrollment]]),"")</f>
        <v>698.36398467432946</v>
      </c>
      <c r="W1180" s="65">
        <f>IFERROR(CentralCostperPupil*SUM(TableB[[#This Row],[K-12 Enrollment]:[Pre-K
Enrollment]]),"")</f>
        <v>3483827.7729403549</v>
      </c>
      <c r="X1180" s="65">
        <f t="shared" si="59"/>
        <v>17251262.775049649</v>
      </c>
      <c r="Y1180" s="131">
        <f>IFERROR(TableC[[#This Row],[Total School Allocation w/ Central District Costs]]/SUM(TableB[[#This Row],[K-12 Enrollment]:[Pre-K
Enrollment]]),"")</f>
        <v>33048.396120784768</v>
      </c>
    </row>
    <row r="1181" spans="1:25" s="3" customFormat="1" ht="15" x14ac:dyDescent="0.3">
      <c r="A1181" s="156" t="str">
        <f>IF(ISBLANK(TableB[[#This Row],[BEDS Code]]),"",TableB[[#This Row],[BEDS Code]])</f>
        <v>353100010007</v>
      </c>
      <c r="B1181" s="134" t="str">
        <f>IF(ISBLANK(TableB[[#This Row],[School Name]]),"",TableB[[#This Row],[School Name]])</f>
        <v>I.S. 007 Elias Bernstein</v>
      </c>
      <c r="C1181" s="156" t="str">
        <f>IF(ISBLANK(TableB[[#This Row],[Local School Code]]),"",TableB[[#This Row],[Local School Code]])</f>
        <v>R007</v>
      </c>
      <c r="D1181" s="132">
        <v>6772472</v>
      </c>
      <c r="E1181" s="132">
        <v>3261233</v>
      </c>
      <c r="F1181" s="65">
        <f>IFERROR(SUM(TableC[[#This Row],[Classroom Teachers]:[All Other Salaries]])*'Part-A'!$C$92,0)</f>
        <v>6109071.5387027301</v>
      </c>
      <c r="G1181" s="16">
        <v>0</v>
      </c>
      <c r="H1181" s="16">
        <v>132440</v>
      </c>
      <c r="I1181" s="133">
        <f t="shared" si="57"/>
        <v>16275216.53870273</v>
      </c>
      <c r="J1181" s="132">
        <v>9613565.4247275479</v>
      </c>
      <c r="K1181" s="132">
        <v>0</v>
      </c>
      <c r="L1181" s="132">
        <v>5243593.113127429</v>
      </c>
      <c r="M1181" s="132">
        <v>0</v>
      </c>
      <c r="N1181" s="132">
        <v>1085174.311795247</v>
      </c>
      <c r="O1181" s="132">
        <v>7245</v>
      </c>
      <c r="P1181" s="132">
        <v>325638.68905250728</v>
      </c>
      <c r="Q1181" s="133">
        <f t="shared" si="58"/>
        <v>16275216.538702732</v>
      </c>
      <c r="R1181" s="132">
        <v>15910461.538702732</v>
      </c>
      <c r="S1181" s="132">
        <v>364755</v>
      </c>
      <c r="T1181" s="133">
        <f>SUM(TableC[[#This Row],[State &amp; Local Funding]:[Federal 
Funding]])</f>
        <v>16275216.538702732</v>
      </c>
      <c r="U1181" s="121">
        <f>IFERROR(TableC[[#This Row],[State &amp; Local Funding]]/SUM(TableB[[#This Row],[K-12 Enrollment]:[Pre-K
Enrollment]]),"")</f>
        <v>13587.072193597551</v>
      </c>
      <c r="V1181" s="121">
        <f>IFERROR(TableC[[#This Row],[Federal 
Funding]]/SUM(TableB[[#This Row],[K-12 Enrollment]:[Pre-K
Enrollment]]),"")</f>
        <v>311.49017933390263</v>
      </c>
      <c r="W1181" s="65">
        <f>IFERROR(CentralCostperPupil*SUM(TableB[[#This Row],[K-12 Enrollment]:[Pre-K
Enrollment]]),"")</f>
        <v>7815253.4906382291</v>
      </c>
      <c r="X1181" s="65">
        <f t="shared" si="59"/>
        <v>24090470.02934096</v>
      </c>
      <c r="Y1181" s="131">
        <f>IFERROR(TableC[[#This Row],[Total School Allocation w/ Central District Costs]]/SUM(TableB[[#This Row],[K-12 Enrollment]:[Pre-K
Enrollment]]),"")</f>
        <v>20572.56193795129</v>
      </c>
    </row>
    <row r="1182" spans="1:25" s="3" customFormat="1" ht="15" x14ac:dyDescent="0.3">
      <c r="A1182" s="156" t="str">
        <f>IF(ISBLANK(TableB[[#This Row],[BEDS Code]]),"",TableB[[#This Row],[BEDS Code]])</f>
        <v>353100010008</v>
      </c>
      <c r="B1182" s="134" t="str">
        <f>IF(ISBLANK(TableB[[#This Row],[School Name]]),"",TableB[[#This Row],[School Name]])</f>
        <v>P.S. 8 Shirlee Solomon</v>
      </c>
      <c r="C1182" s="156" t="str">
        <f>IF(ISBLANK(TableB[[#This Row],[Local School Code]]),"",TableB[[#This Row],[Local School Code]])</f>
        <v>R008</v>
      </c>
      <c r="D1182" s="132">
        <v>3320653</v>
      </c>
      <c r="E1182" s="132">
        <v>2627429</v>
      </c>
      <c r="F1182" s="65">
        <f>IFERROR(SUM(TableC[[#This Row],[Classroom Teachers]:[All Other Salaries]])*'Part-A'!$C$92,0)</f>
        <v>3621519.5140847783</v>
      </c>
      <c r="G1182" s="16">
        <v>0</v>
      </c>
      <c r="H1182" s="16">
        <v>19519</v>
      </c>
      <c r="I1182" s="133">
        <f t="shared" si="57"/>
        <v>9589120.5140847787</v>
      </c>
      <c r="J1182" s="132">
        <v>5193276.3000200782</v>
      </c>
      <c r="K1182" s="132">
        <v>176095.48099829559</v>
      </c>
      <c r="L1182" s="132">
        <v>3486756.5480879778</v>
      </c>
      <c r="M1182" s="132">
        <v>64034.720363016582</v>
      </c>
      <c r="N1182" s="132">
        <v>665319.46461541101</v>
      </c>
      <c r="O1182" s="132">
        <v>3638</v>
      </c>
      <c r="P1182" s="132">
        <v>0</v>
      </c>
      <c r="Q1182" s="133">
        <f t="shared" si="58"/>
        <v>9589120.5140847787</v>
      </c>
      <c r="R1182" s="132">
        <v>9324434.5140847787</v>
      </c>
      <c r="S1182" s="132">
        <v>264686</v>
      </c>
      <c r="T1182" s="133">
        <f>SUM(TableC[[#This Row],[State &amp; Local Funding]:[Federal 
Funding]])</f>
        <v>9589120.5140847787</v>
      </c>
      <c r="U1182" s="121">
        <f>IFERROR(TableC[[#This Row],[State &amp; Local Funding]]/SUM(TableB[[#This Row],[K-12 Enrollment]:[Pre-K
Enrollment]]),"")</f>
        <v>16104.377399110153</v>
      </c>
      <c r="V1182" s="121">
        <f>IFERROR(TableC[[#This Row],[Federal 
Funding]]/SUM(TableB[[#This Row],[K-12 Enrollment]:[Pre-K
Enrollment]]),"")</f>
        <v>457.14335060449048</v>
      </c>
      <c r="W1182" s="65">
        <f>IFERROR(CentralCostperPupil*SUM(TableB[[#This Row],[K-12 Enrollment]:[Pre-K
Enrollment]]),"")</f>
        <v>3864245.7481464855</v>
      </c>
      <c r="X1182" s="65">
        <f t="shared" si="59"/>
        <v>13453366.262231264</v>
      </c>
      <c r="Y1182" s="131">
        <f>IFERROR(TableC[[#This Row],[Total School Allocation w/ Central District Costs]]/SUM(TableB[[#This Row],[K-12 Enrollment]:[Pre-K
Enrollment]]),"")</f>
        <v>23235.52031473448</v>
      </c>
    </row>
    <row r="1183" spans="1:25" s="3" customFormat="1" ht="15" x14ac:dyDescent="0.3">
      <c r="A1183" s="156" t="str">
        <f>IF(ISBLANK(TableB[[#This Row],[BEDS Code]]),"",TableB[[#This Row],[BEDS Code]])</f>
        <v>353100010009</v>
      </c>
      <c r="B1183" s="134" t="str">
        <f>IF(ISBLANK(TableB[[#This Row],[School Name]]),"",TableB[[#This Row],[School Name]])</f>
        <v>Naples Street Elementary School</v>
      </c>
      <c r="C1183" s="156" t="str">
        <f>IF(ISBLANK(TableB[[#This Row],[Local School Code]]),"",TableB[[#This Row],[Local School Code]])</f>
        <v>R009</v>
      </c>
      <c r="D1183" s="132">
        <v>2424086</v>
      </c>
      <c r="E1183" s="132">
        <v>1968155</v>
      </c>
      <c r="F1183" s="65">
        <f>IFERROR(SUM(TableC[[#This Row],[Classroom Teachers]:[All Other Salaries]])*'Part-A'!$C$92,0)</f>
        <v>2674237.9294810058</v>
      </c>
      <c r="G1183" s="16">
        <v>0</v>
      </c>
      <c r="H1183" s="16">
        <v>160322</v>
      </c>
      <c r="I1183" s="133">
        <f t="shared" si="57"/>
        <v>7226800.9294810053</v>
      </c>
      <c r="J1183" s="132">
        <v>2114567.1975179631</v>
      </c>
      <c r="K1183" s="132">
        <v>395667.39401319611</v>
      </c>
      <c r="L1183" s="132">
        <v>4219722.1052935328</v>
      </c>
      <c r="M1183" s="132">
        <v>42392.935072842432</v>
      </c>
      <c r="N1183" s="132">
        <v>452495.29758347082</v>
      </c>
      <c r="O1183" s="132">
        <v>1956</v>
      </c>
      <c r="P1183" s="132">
        <v>0</v>
      </c>
      <c r="Q1183" s="133">
        <f t="shared" si="58"/>
        <v>7226800.9294810053</v>
      </c>
      <c r="R1183" s="132">
        <v>7164844.9294810053</v>
      </c>
      <c r="S1183" s="132">
        <v>61956</v>
      </c>
      <c r="T1183" s="133">
        <f>SUM(TableC[[#This Row],[State &amp; Local Funding]:[Federal 
Funding]])</f>
        <v>7226800.9294810053</v>
      </c>
      <c r="U1183" s="121">
        <f>IFERROR(TableC[[#This Row],[State &amp; Local Funding]]/SUM(TableB[[#This Row],[K-12 Enrollment]:[Pre-K
Enrollment]]),"")</f>
        <v>22673.559903420904</v>
      </c>
      <c r="V1183" s="121">
        <f>IFERROR(TableC[[#This Row],[Federal 
Funding]]/SUM(TableB[[#This Row],[K-12 Enrollment]:[Pre-K
Enrollment]]),"")</f>
        <v>196.0632911392405</v>
      </c>
      <c r="W1183" s="65">
        <f>IFERROR(CentralCostperPupil*SUM(TableB[[#This Row],[K-12 Enrollment]:[Pre-K
Enrollment]]),"")</f>
        <v>2108983.8625462684</v>
      </c>
      <c r="X1183" s="65">
        <f t="shared" si="59"/>
        <v>9335784.7920272741</v>
      </c>
      <c r="Y1183" s="131">
        <f>IFERROR(TableC[[#This Row],[Total School Allocation w/ Central District Costs]]/SUM(TableB[[#This Row],[K-12 Enrollment]:[Pre-K
Enrollment]]),"")</f>
        <v>29543.622759579983</v>
      </c>
    </row>
    <row r="1184" spans="1:25" s="3" customFormat="1" ht="15" x14ac:dyDescent="0.3">
      <c r="A1184" s="156" t="str">
        <f>IF(ISBLANK(TableB[[#This Row],[BEDS Code]]),"",TableB[[#This Row],[BEDS Code]])</f>
        <v>353100010010</v>
      </c>
      <c r="B1184" s="134" t="str">
        <f>IF(ISBLANK(TableB[[#This Row],[School Name]]),"",TableB[[#This Row],[School Name]])</f>
        <v>Fort Hill Collaborative Elementary School</v>
      </c>
      <c r="C1184" s="156" t="str">
        <f>IF(ISBLANK(TableB[[#This Row],[Local School Code]]),"",TableB[[#This Row],[Local School Code]])</f>
        <v>R010</v>
      </c>
      <c r="D1184" s="132">
        <v>1426883</v>
      </c>
      <c r="E1184" s="132">
        <v>1029351</v>
      </c>
      <c r="F1184" s="65">
        <f>IFERROR(SUM(TableC[[#This Row],[Classroom Teachers]:[All Other Salaries]])*'Part-A'!$C$92,0)</f>
        <v>1495490.3718809711</v>
      </c>
      <c r="G1184" s="16">
        <v>0</v>
      </c>
      <c r="H1184" s="16">
        <v>36126</v>
      </c>
      <c r="I1184" s="133">
        <f t="shared" si="57"/>
        <v>3987850.3718809709</v>
      </c>
      <c r="J1184" s="132">
        <v>1708177.7772290083</v>
      </c>
      <c r="K1184" s="132">
        <v>0</v>
      </c>
      <c r="L1184" s="132">
        <v>1759256.5669094557</v>
      </c>
      <c r="M1184" s="132">
        <v>0</v>
      </c>
      <c r="N1184" s="132">
        <v>425284.73283205752</v>
      </c>
      <c r="O1184" s="132">
        <v>1290</v>
      </c>
      <c r="P1184" s="132">
        <v>93841.294910449607</v>
      </c>
      <c r="Q1184" s="133">
        <f t="shared" si="58"/>
        <v>3987850.3718809709</v>
      </c>
      <c r="R1184" s="132">
        <v>3702992.3718809709</v>
      </c>
      <c r="S1184" s="132">
        <v>284858</v>
      </c>
      <c r="T1184" s="133">
        <f>SUM(TableC[[#This Row],[State &amp; Local Funding]:[Federal 
Funding]])</f>
        <v>3987850.3718809709</v>
      </c>
      <c r="U1184" s="121">
        <f>IFERROR(TableC[[#This Row],[State &amp; Local Funding]]/SUM(TableB[[#This Row],[K-12 Enrollment]:[Pre-K
Enrollment]]),"")</f>
        <v>20687.108222798721</v>
      </c>
      <c r="V1184" s="121">
        <f>IFERROR(TableC[[#This Row],[Federal 
Funding]]/SUM(TableB[[#This Row],[K-12 Enrollment]:[Pre-K
Enrollment]]),"")</f>
        <v>1591.3854748603353</v>
      </c>
      <c r="W1184" s="65">
        <f>IFERROR(CentralCostperPupil*SUM(TableB[[#This Row],[K-12 Enrollment]:[Pre-K
Enrollment]]),"")</f>
        <v>1194645.9221385508</v>
      </c>
      <c r="X1184" s="65">
        <f t="shared" si="59"/>
        <v>5182496.2940195221</v>
      </c>
      <c r="Y1184" s="131">
        <f>IFERROR(TableC[[#This Row],[Total School Allocation w/ Central District Costs]]/SUM(TableB[[#This Row],[K-12 Enrollment]:[Pre-K
Enrollment]]),"")</f>
        <v>28952.493262678894</v>
      </c>
    </row>
    <row r="1185" spans="1:25" s="3" customFormat="1" ht="15" x14ac:dyDescent="0.3">
      <c r="A1185" s="156" t="str">
        <f>IF(ISBLANK(TableB[[#This Row],[BEDS Code]]),"",TableB[[#This Row],[BEDS Code]])</f>
        <v>353100010011</v>
      </c>
      <c r="B1185" s="134" t="str">
        <f>IF(ISBLANK(TableB[[#This Row],[School Name]]),"",TableB[[#This Row],[School Name]])</f>
        <v>P.S. 11 Thomas Dongan School</v>
      </c>
      <c r="C1185" s="156" t="str">
        <f>IF(ISBLANK(TableB[[#This Row],[Local School Code]]),"",TableB[[#This Row],[Local School Code]])</f>
        <v>R011</v>
      </c>
      <c r="D1185" s="132">
        <v>2284807</v>
      </c>
      <c r="E1185" s="132">
        <v>1266100</v>
      </c>
      <c r="F1185" s="65">
        <f>IFERROR(SUM(TableC[[#This Row],[Classroom Teachers]:[All Other Salaries]])*'Part-A'!$C$92,0)</f>
        <v>2161987.5101251523</v>
      </c>
      <c r="G1185" s="16">
        <v>0</v>
      </c>
      <c r="H1185" s="16">
        <v>14234</v>
      </c>
      <c r="I1185" s="133">
        <f t="shared" si="57"/>
        <v>5727128.5101251528</v>
      </c>
      <c r="J1185" s="132">
        <v>3006528.398358637</v>
      </c>
      <c r="K1185" s="132">
        <v>483893.69761713193</v>
      </c>
      <c r="L1185" s="132">
        <v>1675418.6666005808</v>
      </c>
      <c r="M1185" s="132">
        <v>33371.979146009093</v>
      </c>
      <c r="N1185" s="132">
        <v>483370.83404325746</v>
      </c>
      <c r="O1185" s="132">
        <v>1751</v>
      </c>
      <c r="P1185" s="132">
        <v>42793.934359536572</v>
      </c>
      <c r="Q1185" s="133">
        <f t="shared" si="58"/>
        <v>5727128.5101251528</v>
      </c>
      <c r="R1185" s="132">
        <v>5377235.5101251528</v>
      </c>
      <c r="S1185" s="132">
        <v>349893</v>
      </c>
      <c r="T1185" s="133">
        <f>SUM(TableC[[#This Row],[State &amp; Local Funding]:[Federal 
Funding]])</f>
        <v>5727128.5101251528</v>
      </c>
      <c r="U1185" s="121">
        <f>IFERROR(TableC[[#This Row],[State &amp; Local Funding]]/SUM(TableB[[#This Row],[K-12 Enrollment]:[Pre-K
Enrollment]]),"")</f>
        <v>16909.545629324381</v>
      </c>
      <c r="V1185" s="121">
        <f>IFERROR(TableC[[#This Row],[Federal 
Funding]]/SUM(TableB[[#This Row],[K-12 Enrollment]:[Pre-K
Enrollment]]),"")</f>
        <v>1100.2924528301887</v>
      </c>
      <c r="W1185" s="65">
        <f>IFERROR(CentralCostperPupil*SUM(TableB[[#This Row],[K-12 Enrollment]:[Pre-K
Enrollment]]),"")</f>
        <v>2122331.8616763083</v>
      </c>
      <c r="X1185" s="65">
        <f t="shared" si="59"/>
        <v>7849460.3718014611</v>
      </c>
      <c r="Y1185" s="131">
        <f>IFERROR(TableC[[#This Row],[Total School Allocation w/ Central District Costs]]/SUM(TableB[[#This Row],[K-12 Enrollment]:[Pre-K
Enrollment]]),"")</f>
        <v>24683.837647174405</v>
      </c>
    </row>
    <row r="1186" spans="1:25" s="3" customFormat="1" ht="15" x14ac:dyDescent="0.3">
      <c r="A1186" s="156" t="str">
        <f>IF(ISBLANK(TableB[[#This Row],[BEDS Code]]),"",TableB[[#This Row],[BEDS Code]])</f>
        <v>353100010013</v>
      </c>
      <c r="B1186" s="134" t="str">
        <f>IF(ISBLANK(TableB[[#This Row],[School Name]]),"",TableB[[#This Row],[School Name]])</f>
        <v>P.S. 013 M. L. Lindemeyer</v>
      </c>
      <c r="C1186" s="156" t="str">
        <f>IF(ISBLANK(TableB[[#This Row],[Local School Code]]),"",TableB[[#This Row],[Local School Code]])</f>
        <v>R013</v>
      </c>
      <c r="D1186" s="132">
        <v>5613491</v>
      </c>
      <c r="E1186" s="132">
        <v>3348562</v>
      </c>
      <c r="F1186" s="65">
        <f>IFERROR(SUM(TableC[[#This Row],[Classroom Teachers]:[All Other Salaries]])*'Part-A'!$C$92,0)</f>
        <v>5456590.8515992258</v>
      </c>
      <c r="G1186" s="16">
        <v>0</v>
      </c>
      <c r="H1186" s="16">
        <v>176311</v>
      </c>
      <c r="I1186" s="133">
        <f t="shared" si="57"/>
        <v>14594954.851599226</v>
      </c>
      <c r="J1186" s="132">
        <v>8116725.6047612093</v>
      </c>
      <c r="K1186" s="132">
        <v>196294.34036204556</v>
      </c>
      <c r="L1186" s="132">
        <v>5297455.6803079611</v>
      </c>
      <c r="M1186" s="132">
        <v>49073.585090511391</v>
      </c>
      <c r="N1186" s="132">
        <v>849504.40364877554</v>
      </c>
      <c r="O1186" s="132">
        <v>5370</v>
      </c>
      <c r="P1186" s="132">
        <v>80531.237428723005</v>
      </c>
      <c r="Q1186" s="133">
        <f t="shared" si="58"/>
        <v>14594954.851599226</v>
      </c>
      <c r="R1186" s="132">
        <v>13488255.851599226</v>
      </c>
      <c r="S1186" s="132">
        <v>1106699</v>
      </c>
      <c r="T1186" s="133">
        <f>SUM(TableC[[#This Row],[State &amp; Local Funding]:[Federal 
Funding]])</f>
        <v>14594954.851599226</v>
      </c>
      <c r="U1186" s="121">
        <f>IFERROR(TableC[[#This Row],[State &amp; Local Funding]]/SUM(TableB[[#This Row],[K-12 Enrollment]:[Pre-K
Enrollment]]),"")</f>
        <v>15503.742358160029</v>
      </c>
      <c r="V1186" s="121">
        <f>IFERROR(TableC[[#This Row],[Federal 
Funding]]/SUM(TableB[[#This Row],[K-12 Enrollment]:[Pre-K
Enrollment]]),"")</f>
        <v>1272.067816091954</v>
      </c>
      <c r="W1186" s="65">
        <f>IFERROR(CentralCostperPupil*SUM(TableB[[#This Row],[K-12 Enrollment]:[Pre-K
Enrollment]]),"")</f>
        <v>5806379.6215672586</v>
      </c>
      <c r="X1186" s="65">
        <f t="shared" si="59"/>
        <v>20401334.473166484</v>
      </c>
      <c r="Y1186" s="131">
        <f>IFERROR(TableC[[#This Row],[Total School Allocation w/ Central District Costs]]/SUM(TableB[[#This Row],[K-12 Enrollment]:[Pre-K
Enrollment]]),"")</f>
        <v>23449.809739271823</v>
      </c>
    </row>
    <row r="1187" spans="1:25" s="3" customFormat="1" ht="15" x14ac:dyDescent="0.3">
      <c r="A1187" s="156" t="str">
        <f>IF(ISBLANK(TableB[[#This Row],[BEDS Code]]),"",TableB[[#This Row],[BEDS Code]])</f>
        <v>353100010016</v>
      </c>
      <c r="B1187" s="134" t="str">
        <f>IF(ISBLANK(TableB[[#This Row],[School Name]]),"",TableB[[#This Row],[School Name]])</f>
        <v>P.S. 016 John J. Driscoll</v>
      </c>
      <c r="C1187" s="156" t="str">
        <f>IF(ISBLANK(TableB[[#This Row],[Local School Code]]),"",TableB[[#This Row],[Local School Code]])</f>
        <v>R016</v>
      </c>
      <c r="D1187" s="132">
        <v>4046052</v>
      </c>
      <c r="E1187" s="132">
        <v>2604293</v>
      </c>
      <c r="F1187" s="65">
        <f>IFERROR(SUM(TableC[[#This Row],[Classroom Teachers]:[All Other Salaries]])*'Part-A'!$C$92,0)</f>
        <v>4049095.8586139423</v>
      </c>
      <c r="G1187" s="16">
        <v>0</v>
      </c>
      <c r="H1187" s="16">
        <v>95742</v>
      </c>
      <c r="I1187" s="133">
        <f t="shared" si="57"/>
        <v>10795182.858613942</v>
      </c>
      <c r="J1187" s="132">
        <v>5287459.3711710526</v>
      </c>
      <c r="K1187" s="132">
        <v>946636.17966173997</v>
      </c>
      <c r="L1187" s="132">
        <v>3637016.9377293503</v>
      </c>
      <c r="M1187" s="132">
        <v>102895.23691975434</v>
      </c>
      <c r="N1187" s="132">
        <v>630550.49903610558</v>
      </c>
      <c r="O1187" s="132">
        <v>2934</v>
      </c>
      <c r="P1187" s="132">
        <v>187690.63409593955</v>
      </c>
      <c r="Q1187" s="133">
        <f t="shared" si="58"/>
        <v>10795182.858613942</v>
      </c>
      <c r="R1187" s="132">
        <v>9990507.8586139418</v>
      </c>
      <c r="S1187" s="132">
        <v>804675</v>
      </c>
      <c r="T1187" s="133">
        <f>SUM(TableC[[#This Row],[State &amp; Local Funding]:[Federal 
Funding]])</f>
        <v>10795182.858613942</v>
      </c>
      <c r="U1187" s="121">
        <f>IFERROR(TableC[[#This Row],[State &amp; Local Funding]]/SUM(TableB[[#This Row],[K-12 Enrollment]:[Pre-K
Enrollment]]),"")</f>
        <v>20770.286608344992</v>
      </c>
      <c r="V1187" s="121">
        <f>IFERROR(TableC[[#This Row],[Federal 
Funding]]/SUM(TableB[[#This Row],[K-12 Enrollment]:[Pre-K
Enrollment]]),"")</f>
        <v>1672.9209979209979</v>
      </c>
      <c r="W1187" s="65">
        <f>IFERROR(CentralCostperPupil*SUM(TableB[[#This Row],[K-12 Enrollment]:[Pre-K
Enrollment]]),"")</f>
        <v>3210193.7907745414</v>
      </c>
      <c r="X1187" s="65">
        <f t="shared" si="59"/>
        <v>14005376.649388483</v>
      </c>
      <c r="Y1187" s="131">
        <f>IFERROR(TableC[[#This Row],[Total School Allocation w/ Central District Costs]]/SUM(TableB[[#This Row],[K-12 Enrollment]:[Pre-K
Enrollment]]),"")</f>
        <v>29117.207171285827</v>
      </c>
    </row>
    <row r="1188" spans="1:25" s="3" customFormat="1" ht="15" x14ac:dyDescent="0.3">
      <c r="A1188" s="156" t="str">
        <f>IF(ISBLANK(TableB[[#This Row],[BEDS Code]]),"",TableB[[#This Row],[BEDS Code]])</f>
        <v>353100010018</v>
      </c>
      <c r="B1188" s="134" t="str">
        <f>IF(ISBLANK(TableB[[#This Row],[School Name]]),"",TableB[[#This Row],[School Name]])</f>
        <v>P.S. 018 John G. Whittier</v>
      </c>
      <c r="C1188" s="156" t="str">
        <f>IF(ISBLANK(TableB[[#This Row],[Local School Code]]),"",TableB[[#This Row],[Local School Code]])</f>
        <v>R018</v>
      </c>
      <c r="D1188" s="132">
        <v>4443506</v>
      </c>
      <c r="E1188" s="132">
        <v>2465396</v>
      </c>
      <c r="F1188" s="65">
        <f>IFERROR(SUM(TableC[[#This Row],[Classroom Teachers]:[All Other Salaries]])*'Part-A'!$C$92,0)</f>
        <v>4206519.5829343563</v>
      </c>
      <c r="G1188" s="16">
        <v>0</v>
      </c>
      <c r="H1188" s="16">
        <v>68586</v>
      </c>
      <c r="I1188" s="133">
        <f t="shared" si="57"/>
        <v>11184007.582934357</v>
      </c>
      <c r="J1188" s="132">
        <v>4992318.755415705</v>
      </c>
      <c r="K1188" s="132">
        <v>508223.91161781235</v>
      </c>
      <c r="L1188" s="132">
        <v>5081835.6129064979</v>
      </c>
      <c r="M1188" s="132">
        <v>0</v>
      </c>
      <c r="N1188" s="132">
        <v>469920.8061758292</v>
      </c>
      <c r="O1188" s="132">
        <v>3346</v>
      </c>
      <c r="P1188" s="132">
        <v>128362.49681851293</v>
      </c>
      <c r="Q1188" s="133">
        <f t="shared" si="58"/>
        <v>11184007.582934359</v>
      </c>
      <c r="R1188" s="132">
        <v>10482503.582934359</v>
      </c>
      <c r="S1188" s="132">
        <v>701504</v>
      </c>
      <c r="T1188" s="133">
        <f>SUM(TableC[[#This Row],[State &amp; Local Funding]:[Federal 
Funding]])</f>
        <v>11184007.582934359</v>
      </c>
      <c r="U1188" s="121">
        <f>IFERROR(TableC[[#This Row],[State &amp; Local Funding]]/SUM(TableB[[#This Row],[K-12 Enrollment]:[Pre-K
Enrollment]]),"")</f>
        <v>19059.097423517018</v>
      </c>
      <c r="V1188" s="121">
        <f>IFERROR(TableC[[#This Row],[Federal 
Funding]]/SUM(TableB[[#This Row],[K-12 Enrollment]:[Pre-K
Enrollment]]),"")</f>
        <v>1275.4618181818182</v>
      </c>
      <c r="W1188" s="65">
        <f>IFERROR(CentralCostperPupil*SUM(TableB[[#This Row],[K-12 Enrollment]:[Pre-K
Enrollment]]),"")</f>
        <v>3670699.7607609103</v>
      </c>
      <c r="X1188" s="65">
        <f t="shared" si="59"/>
        <v>14854707.34369527</v>
      </c>
      <c r="Y1188" s="131">
        <f>IFERROR(TableC[[#This Row],[Total School Allocation w/ Central District Costs]]/SUM(TableB[[#This Row],[K-12 Enrollment]:[Pre-K
Enrollment]]),"")</f>
        <v>27008.558806718673</v>
      </c>
    </row>
    <row r="1189" spans="1:25" s="3" customFormat="1" ht="15" x14ac:dyDescent="0.3">
      <c r="A1189" s="156" t="str">
        <f>IF(ISBLANK(TableB[[#This Row],[BEDS Code]]),"",TableB[[#This Row],[BEDS Code]])</f>
        <v>353100010019</v>
      </c>
      <c r="B1189" s="134" t="str">
        <f>IF(ISBLANK(TableB[[#This Row],[School Name]]),"",TableB[[#This Row],[School Name]])</f>
        <v>P.S. 019 The Curtis School</v>
      </c>
      <c r="C1189" s="156" t="str">
        <f>IF(ISBLANK(TableB[[#This Row],[Local School Code]]),"",TableB[[#This Row],[Local School Code]])</f>
        <v>R019</v>
      </c>
      <c r="D1189" s="132">
        <v>3806582</v>
      </c>
      <c r="E1189" s="132">
        <v>2354299</v>
      </c>
      <c r="F1189" s="65">
        <f>IFERROR(SUM(TableC[[#This Row],[Classroom Teachers]:[All Other Salaries]])*'Part-A'!$C$92,0)</f>
        <v>3751083.2509461273</v>
      </c>
      <c r="G1189" s="16">
        <v>0</v>
      </c>
      <c r="H1189" s="16">
        <v>141840</v>
      </c>
      <c r="I1189" s="133">
        <f t="shared" si="57"/>
        <v>10053804.250946127</v>
      </c>
      <c r="J1189" s="132">
        <v>4908657.6239593672</v>
      </c>
      <c r="K1189" s="132">
        <v>435544.79128869786</v>
      </c>
      <c r="L1189" s="132">
        <v>3978673.6282776599</v>
      </c>
      <c r="M1189" s="132">
        <v>46665.513352360482</v>
      </c>
      <c r="N1189" s="132">
        <v>621494.25419570436</v>
      </c>
      <c r="O1189" s="132">
        <v>3458</v>
      </c>
      <c r="P1189" s="132">
        <v>59310.439872337898</v>
      </c>
      <c r="Q1189" s="133">
        <f t="shared" si="58"/>
        <v>10053804.250946129</v>
      </c>
      <c r="R1189" s="132">
        <v>9432049.2509461287</v>
      </c>
      <c r="S1189" s="132">
        <v>621755</v>
      </c>
      <c r="T1189" s="133">
        <f>SUM(TableC[[#This Row],[State &amp; Local Funding]:[Federal 
Funding]])</f>
        <v>10053804.250946129</v>
      </c>
      <c r="U1189" s="121">
        <f>IFERROR(TableC[[#This Row],[State &amp; Local Funding]]/SUM(TableB[[#This Row],[K-12 Enrollment]:[Pre-K
Enrollment]]),"")</f>
        <v>18494.21421754143</v>
      </c>
      <c r="V1189" s="121">
        <f>IFERROR(TableC[[#This Row],[Federal 
Funding]]/SUM(TableB[[#This Row],[K-12 Enrollment]:[Pre-K
Enrollment]]),"")</f>
        <v>1219.1274509803923</v>
      </c>
      <c r="W1189" s="65">
        <f>IFERROR(CentralCostperPupil*SUM(TableB[[#This Row],[K-12 Enrollment]:[Pre-K
Enrollment]]),"")</f>
        <v>3403739.7781601171</v>
      </c>
      <c r="X1189" s="65">
        <f t="shared" si="59"/>
        <v>13457544.029106246</v>
      </c>
      <c r="Y1189" s="131">
        <f>IFERROR(TableC[[#This Row],[Total School Allocation w/ Central District Costs]]/SUM(TableB[[#This Row],[K-12 Enrollment]:[Pre-K
Enrollment]]),"")</f>
        <v>26387.341233541658</v>
      </c>
    </row>
    <row r="1190" spans="1:25" s="3" customFormat="1" ht="15" x14ac:dyDescent="0.3">
      <c r="A1190" s="156" t="str">
        <f>IF(ISBLANK(TableB[[#This Row],[BEDS Code]]),"",TableB[[#This Row],[BEDS Code]])</f>
        <v>353100010020</v>
      </c>
      <c r="B1190" s="134" t="str">
        <f>IF(ISBLANK(TableB[[#This Row],[School Name]]),"",TableB[[#This Row],[School Name]])</f>
        <v>P.S. 020 Port Richmond</v>
      </c>
      <c r="C1190" s="156" t="str">
        <f>IF(ISBLANK(TableB[[#This Row],[Local School Code]]),"",TableB[[#This Row],[Local School Code]])</f>
        <v>R020</v>
      </c>
      <c r="D1190" s="132">
        <v>3852931</v>
      </c>
      <c r="E1190" s="132">
        <v>2102446</v>
      </c>
      <c r="F1190" s="65">
        <f>IFERROR(SUM(TableC[[#This Row],[Classroom Teachers]:[All Other Salaries]])*'Part-A'!$C$92,0)</f>
        <v>3625961.1113686166</v>
      </c>
      <c r="G1190" s="16">
        <v>0</v>
      </c>
      <c r="H1190" s="16">
        <v>21394</v>
      </c>
      <c r="I1190" s="133">
        <f t="shared" si="57"/>
        <v>9602732.111368617</v>
      </c>
      <c r="J1190" s="132">
        <v>4219373.6141549675</v>
      </c>
      <c r="K1190" s="132">
        <v>0</v>
      </c>
      <c r="L1190" s="132">
        <v>4828177.0969148455</v>
      </c>
      <c r="M1190" s="132">
        <v>0</v>
      </c>
      <c r="N1190" s="132">
        <v>469166.25317704643</v>
      </c>
      <c r="O1190" s="132">
        <v>2884</v>
      </c>
      <c r="P1190" s="132">
        <v>83131.147121756992</v>
      </c>
      <c r="Q1190" s="133">
        <f t="shared" si="58"/>
        <v>9602732.111368617</v>
      </c>
      <c r="R1190" s="132">
        <v>8956687.111368617</v>
      </c>
      <c r="S1190" s="132">
        <v>646045</v>
      </c>
      <c r="T1190" s="133">
        <f>SUM(TableC[[#This Row],[State &amp; Local Funding]:[Federal 
Funding]])</f>
        <v>9602732.111368617</v>
      </c>
      <c r="U1190" s="121">
        <f>IFERROR(TableC[[#This Row],[State &amp; Local Funding]]/SUM(TableB[[#This Row],[K-12 Enrollment]:[Pre-K
Enrollment]]),"")</f>
        <v>20685.189633645768</v>
      </c>
      <c r="V1190" s="121">
        <f>IFERROR(TableC[[#This Row],[Federal 
Funding]]/SUM(TableB[[#This Row],[K-12 Enrollment]:[Pre-K
Enrollment]]),"")</f>
        <v>1492.0207852193996</v>
      </c>
      <c r="W1190" s="65">
        <f>IFERROR(CentralCostperPupil*SUM(TableB[[#This Row],[K-12 Enrollment]:[Pre-K
Enrollment]]),"")</f>
        <v>2889841.8116535894</v>
      </c>
      <c r="X1190" s="65">
        <f t="shared" si="59"/>
        <v>12492573.923022207</v>
      </c>
      <c r="Y1190" s="131">
        <f>IFERROR(TableC[[#This Row],[Total School Allocation w/ Central District Costs]]/SUM(TableB[[#This Row],[K-12 Enrollment]:[Pre-K
Enrollment]]),"")</f>
        <v>28851.209983885004</v>
      </c>
    </row>
    <row r="1191" spans="1:25" s="3" customFormat="1" ht="15" x14ac:dyDescent="0.3">
      <c r="A1191" s="156" t="str">
        <f>IF(ISBLANK(TableB[[#This Row],[BEDS Code]]),"",TableB[[#This Row],[BEDS Code]])</f>
        <v>353100010021</v>
      </c>
      <c r="B1191" s="134" t="str">
        <f>IF(ISBLANK(TableB[[#This Row],[School Name]]),"",TableB[[#This Row],[School Name]])</f>
        <v>P.S. 21 Margaret Emery-Elm Park</v>
      </c>
      <c r="C1191" s="156" t="str">
        <f>IF(ISBLANK(TableB[[#This Row],[Local School Code]]),"",TableB[[#This Row],[Local School Code]])</f>
        <v>R021</v>
      </c>
      <c r="D1191" s="132">
        <v>2974693</v>
      </c>
      <c r="E1191" s="132">
        <v>2078616</v>
      </c>
      <c r="F1191" s="65">
        <f>IFERROR(SUM(TableC[[#This Row],[Classroom Teachers]:[All Other Salaries]])*'Part-A'!$C$92,0)</f>
        <v>3076732.4919529078</v>
      </c>
      <c r="G1191" s="16">
        <v>0</v>
      </c>
      <c r="H1191" s="16">
        <v>217140</v>
      </c>
      <c r="I1191" s="133">
        <f t="shared" si="57"/>
        <v>8347181.4919529073</v>
      </c>
      <c r="J1191" s="132">
        <v>4362052.6465059314</v>
      </c>
      <c r="K1191" s="132">
        <v>0</v>
      </c>
      <c r="L1191" s="132">
        <v>3553798.2184610688</v>
      </c>
      <c r="M1191" s="132">
        <v>0</v>
      </c>
      <c r="N1191" s="132">
        <v>429044.6269859068</v>
      </c>
      <c r="O1191" s="132">
        <v>2286</v>
      </c>
      <c r="P1191" s="132">
        <v>0</v>
      </c>
      <c r="Q1191" s="133">
        <f t="shared" si="58"/>
        <v>8347181.4919529064</v>
      </c>
      <c r="R1191" s="132">
        <v>7802123.4919529064</v>
      </c>
      <c r="S1191" s="132">
        <v>545058</v>
      </c>
      <c r="T1191" s="133">
        <f>SUM(TableC[[#This Row],[State &amp; Local Funding]:[Federal 
Funding]])</f>
        <v>8347181.4919529064</v>
      </c>
      <c r="U1191" s="121">
        <f>IFERROR(TableC[[#This Row],[State &amp; Local Funding]]/SUM(TableB[[#This Row],[K-12 Enrollment]:[Pre-K
Enrollment]]),"")</f>
        <v>21916.077224586814</v>
      </c>
      <c r="V1191" s="121">
        <f>IFERROR(TableC[[#This Row],[Federal 
Funding]]/SUM(TableB[[#This Row],[K-12 Enrollment]:[Pre-K
Enrollment]]),"")</f>
        <v>1531.0617977528091</v>
      </c>
      <c r="W1191" s="65">
        <f>IFERROR(CentralCostperPupil*SUM(TableB[[#This Row],[K-12 Enrollment]:[Pre-K
Enrollment]]),"")</f>
        <v>2375943.8451470621</v>
      </c>
      <c r="X1191" s="65">
        <f t="shared" si="59"/>
        <v>10723125.337099969</v>
      </c>
      <c r="Y1191" s="131">
        <f>IFERROR(TableC[[#This Row],[Total School Allocation w/ Central District Costs]]/SUM(TableB[[#This Row],[K-12 Enrollment]:[Pre-K
Enrollment]]),"")</f>
        <v>30121.138587359466</v>
      </c>
    </row>
    <row r="1192" spans="1:25" s="3" customFormat="1" ht="15" x14ac:dyDescent="0.3">
      <c r="A1192" s="156" t="str">
        <f>IF(ISBLANK(TableB[[#This Row],[BEDS Code]]),"",TableB[[#This Row],[BEDS Code]])</f>
        <v>353100010022</v>
      </c>
      <c r="B1192" s="134" t="str">
        <f>IF(ISBLANK(TableB[[#This Row],[School Name]]),"",TableB[[#This Row],[School Name]])</f>
        <v>P.S. 022 Graniteville</v>
      </c>
      <c r="C1192" s="156" t="str">
        <f>IF(ISBLANK(TableB[[#This Row],[Local School Code]]),"",TableB[[#This Row],[Local School Code]])</f>
        <v>R022</v>
      </c>
      <c r="D1192" s="132">
        <v>6787978</v>
      </c>
      <c r="E1192" s="132">
        <v>4231650</v>
      </c>
      <c r="F1192" s="65">
        <f>IFERROR(SUM(TableC[[#This Row],[Classroom Teachers]:[All Other Salaries]])*'Part-A'!$C$92,0)</f>
        <v>6709355.6948197782</v>
      </c>
      <c r="G1192" s="16">
        <v>0</v>
      </c>
      <c r="H1192" s="16">
        <v>125250</v>
      </c>
      <c r="I1192" s="133">
        <f t="shared" si="57"/>
        <v>17854233.694819778</v>
      </c>
      <c r="J1192" s="132">
        <v>9027722.557404086</v>
      </c>
      <c r="K1192" s="132">
        <v>473683.74305122852</v>
      </c>
      <c r="L1192" s="132">
        <v>7097923.5022304459</v>
      </c>
      <c r="M1192" s="132">
        <v>50751.829612631627</v>
      </c>
      <c r="N1192" s="132">
        <v>872723.39912517811</v>
      </c>
      <c r="O1192" s="132">
        <v>6049</v>
      </c>
      <c r="P1192" s="132">
        <v>325379.66339620872</v>
      </c>
      <c r="Q1192" s="133">
        <f t="shared" si="58"/>
        <v>17854233.694819778</v>
      </c>
      <c r="R1192" s="132">
        <v>16458962.694819778</v>
      </c>
      <c r="S1192" s="132">
        <v>1395271</v>
      </c>
      <c r="T1192" s="133">
        <f>SUM(TableC[[#This Row],[State &amp; Local Funding]:[Federal 
Funding]])</f>
        <v>17854233.694819778</v>
      </c>
      <c r="U1192" s="121">
        <f>IFERROR(TableC[[#This Row],[State &amp; Local Funding]]/SUM(TableB[[#This Row],[K-12 Enrollment]:[Pre-K
Enrollment]]),"")</f>
        <v>17216.488174497677</v>
      </c>
      <c r="V1192" s="121">
        <f>IFERROR(TableC[[#This Row],[Federal 
Funding]]/SUM(TableB[[#This Row],[K-12 Enrollment]:[Pre-K
Enrollment]]),"")</f>
        <v>1459.4884937238494</v>
      </c>
      <c r="W1192" s="65">
        <f>IFERROR(CentralCostperPupil*SUM(TableB[[#This Row],[K-12 Enrollment]:[Pre-K
Enrollment]]),"")</f>
        <v>6380343.5841589645</v>
      </c>
      <c r="X1192" s="65">
        <f t="shared" si="59"/>
        <v>24234577.278978743</v>
      </c>
      <c r="Y1192" s="131">
        <f>IFERROR(TableC[[#This Row],[Total School Allocation w/ Central District Costs]]/SUM(TableB[[#This Row],[K-12 Enrollment]:[Pre-K
Enrollment]]),"")</f>
        <v>25349.976233241363</v>
      </c>
    </row>
    <row r="1193" spans="1:25" s="3" customFormat="1" ht="15" x14ac:dyDescent="0.3">
      <c r="A1193" s="156" t="str">
        <f>IF(ISBLANK(TableB[[#This Row],[BEDS Code]]),"",TableB[[#This Row],[BEDS Code]])</f>
        <v>353100010023</v>
      </c>
      <c r="B1193" s="134" t="str">
        <f>IF(ISBLANK(TableB[[#This Row],[School Name]]),"",TableB[[#This Row],[School Name]])</f>
        <v>P.S. 023 Richmondtown</v>
      </c>
      <c r="C1193" s="156" t="str">
        <f>IF(ISBLANK(TableB[[#This Row],[Local School Code]]),"",TableB[[#This Row],[Local School Code]])</f>
        <v>R023</v>
      </c>
      <c r="D1193" s="132">
        <v>4026604</v>
      </c>
      <c r="E1193" s="132">
        <v>2383048</v>
      </c>
      <c r="F1193" s="65">
        <f>IFERROR(SUM(TableC[[#This Row],[Classroom Teachers]:[All Other Salaries]])*'Part-A'!$C$92,0)</f>
        <v>3902548.7201576116</v>
      </c>
      <c r="G1193" s="16">
        <v>0</v>
      </c>
      <c r="H1193" s="16">
        <v>57283</v>
      </c>
      <c r="I1193" s="133">
        <f t="shared" si="57"/>
        <v>10369483.720157612</v>
      </c>
      <c r="J1193" s="132">
        <v>4958076.5188822411</v>
      </c>
      <c r="K1193" s="132">
        <v>399846.91903270385</v>
      </c>
      <c r="L1193" s="132">
        <v>4452321.3305938262</v>
      </c>
      <c r="M1193" s="132">
        <v>95963.26056784892</v>
      </c>
      <c r="N1193" s="132">
        <v>459979.69108099194</v>
      </c>
      <c r="O1193" s="132">
        <v>3296</v>
      </c>
      <c r="P1193" s="132">
        <v>0</v>
      </c>
      <c r="Q1193" s="133">
        <f t="shared" si="58"/>
        <v>10369483.720157612</v>
      </c>
      <c r="R1193" s="132">
        <v>10118082.720157612</v>
      </c>
      <c r="S1193" s="132">
        <v>251401</v>
      </c>
      <c r="T1193" s="133">
        <f>SUM(TableC[[#This Row],[State &amp; Local Funding]:[Federal 
Funding]])</f>
        <v>10369483.720157612</v>
      </c>
      <c r="U1193" s="121">
        <f>IFERROR(TableC[[#This Row],[State &amp; Local Funding]]/SUM(TableB[[#This Row],[K-12 Enrollment]:[Pre-K
Enrollment]]),"")</f>
        <v>17939.862979002857</v>
      </c>
      <c r="V1193" s="121">
        <f>IFERROR(TableC[[#This Row],[Federal 
Funding]]/SUM(TableB[[#This Row],[K-12 Enrollment]:[Pre-K
Enrollment]]),"")</f>
        <v>445.74645390070924</v>
      </c>
      <c r="W1193" s="65">
        <f>IFERROR(CentralCostperPupil*SUM(TableB[[#This Row],[K-12 Enrollment]:[Pre-K
Enrollment]]),"")</f>
        <v>3764135.7546711881</v>
      </c>
      <c r="X1193" s="65">
        <f t="shared" si="59"/>
        <v>14133619.4748288</v>
      </c>
      <c r="Y1193" s="131">
        <f>IFERROR(TableC[[#This Row],[Total School Allocation w/ Central District Costs]]/SUM(TableB[[#This Row],[K-12 Enrollment]:[Pre-K
Enrollment]]),"")</f>
        <v>25059.608997923406</v>
      </c>
    </row>
    <row r="1194" spans="1:25" s="3" customFormat="1" ht="15" x14ac:dyDescent="0.3">
      <c r="A1194" s="156" t="str">
        <f>IF(ISBLANK(TableB[[#This Row],[BEDS Code]]),"",TableB[[#This Row],[BEDS Code]])</f>
        <v>353100010024</v>
      </c>
      <c r="B1194" s="134" t="str">
        <f>IF(ISBLANK(TableB[[#This Row],[School Name]]),"",TableB[[#This Row],[School Name]])</f>
        <v>I.S. 024 Myra S. Barnes</v>
      </c>
      <c r="C1194" s="156" t="str">
        <f>IF(ISBLANK(TableB[[#This Row],[Local School Code]]),"",TableB[[#This Row],[Local School Code]])</f>
        <v>R024</v>
      </c>
      <c r="D1194" s="132">
        <v>10028480</v>
      </c>
      <c r="E1194" s="132">
        <v>4749213</v>
      </c>
      <c r="F1194" s="65">
        <f>IFERROR(SUM(TableC[[#This Row],[Classroom Teachers]:[All Other Salaries]])*'Part-A'!$C$92,0)</f>
        <v>8997472.3907057811</v>
      </c>
      <c r="G1194" s="16">
        <v>0</v>
      </c>
      <c r="H1194" s="16">
        <v>163705</v>
      </c>
      <c r="I1194" s="133">
        <f t="shared" si="57"/>
        <v>23938870.390705779</v>
      </c>
      <c r="J1194" s="132">
        <v>10364801.520390568</v>
      </c>
      <c r="K1194" s="132">
        <v>0</v>
      </c>
      <c r="L1194" s="132">
        <v>12421312.783066045</v>
      </c>
      <c r="M1194" s="132">
        <v>0</v>
      </c>
      <c r="N1194" s="132">
        <v>1115152.1071605333</v>
      </c>
      <c r="O1194" s="132">
        <v>7956</v>
      </c>
      <c r="P1194" s="132">
        <v>29647.980088632652</v>
      </c>
      <c r="Q1194" s="133">
        <f t="shared" si="58"/>
        <v>23938870.390705779</v>
      </c>
      <c r="R1194" s="132">
        <v>23229480.390705779</v>
      </c>
      <c r="S1194" s="132">
        <v>709390</v>
      </c>
      <c r="T1194" s="133">
        <f>SUM(TableC[[#This Row],[State &amp; Local Funding]:[Federal 
Funding]])</f>
        <v>23938870.390705779</v>
      </c>
      <c r="U1194" s="121">
        <f>IFERROR(TableC[[#This Row],[State &amp; Local Funding]]/SUM(TableB[[#This Row],[K-12 Enrollment]:[Pre-K
Enrollment]]),"")</f>
        <v>17558.186236361133</v>
      </c>
      <c r="V1194" s="121">
        <f>IFERROR(TableC[[#This Row],[Federal 
Funding]]/SUM(TableB[[#This Row],[K-12 Enrollment]:[Pre-K
Enrollment]]),"")</f>
        <v>536.19803476946333</v>
      </c>
      <c r="W1194" s="65">
        <f>IFERROR(CentralCostperPupil*SUM(TableB[[#This Row],[K-12 Enrollment]:[Pre-K
Enrollment]]),"")</f>
        <v>8829701.4245212451</v>
      </c>
      <c r="X1194" s="65">
        <f t="shared" si="59"/>
        <v>32768571.815227024</v>
      </c>
      <c r="Y1194" s="131">
        <f>IFERROR(TableC[[#This Row],[Total School Allocation w/ Central District Costs]]/SUM(TableB[[#This Row],[K-12 Enrollment]:[Pre-K
Enrollment]]),"")</f>
        <v>24768.383836150435</v>
      </c>
    </row>
    <row r="1195" spans="1:25" s="3" customFormat="1" ht="15" x14ac:dyDescent="0.3">
      <c r="A1195" s="156" t="str">
        <f>IF(ISBLANK(TableB[[#This Row],[BEDS Code]]),"",TableB[[#This Row],[BEDS Code]])</f>
        <v>307500015025</v>
      </c>
      <c r="B1195" s="134" t="str">
        <f>IF(ISBLANK(TableB[[#This Row],[School Name]]),"",TableB[[#This Row],[School Name]])</f>
        <v>South Richmond High School I.S./P.S. 25</v>
      </c>
      <c r="C1195" s="156" t="str">
        <f>IF(ISBLANK(TableB[[#This Row],[Local School Code]]),"",TableB[[#This Row],[Local School Code]])</f>
        <v>R025</v>
      </c>
      <c r="D1195" s="132">
        <v>9411308</v>
      </c>
      <c r="E1195" s="132">
        <v>12618102</v>
      </c>
      <c r="F1195" s="65">
        <f>IFERROR(SUM(TableC[[#This Row],[Classroom Teachers]:[All Other Salaries]])*'Part-A'!$C$92,0)</f>
        <v>13412716.603230143</v>
      </c>
      <c r="G1195" s="16">
        <v>0</v>
      </c>
      <c r="H1195" s="16">
        <v>217254</v>
      </c>
      <c r="I1195" s="133">
        <f t="shared" si="57"/>
        <v>35659380.603230141</v>
      </c>
      <c r="J1195" s="132">
        <v>0</v>
      </c>
      <c r="K1195" s="132">
        <v>0</v>
      </c>
      <c r="L1195" s="132">
        <v>32838480.195143271</v>
      </c>
      <c r="M1195" s="132">
        <v>1589165.8404768812</v>
      </c>
      <c r="N1195" s="132">
        <v>1231734.5676099898</v>
      </c>
      <c r="O1195" s="132">
        <v>0</v>
      </c>
      <c r="P1195" s="132">
        <v>0</v>
      </c>
      <c r="Q1195" s="133">
        <f t="shared" si="58"/>
        <v>35659380.603230141</v>
      </c>
      <c r="R1195" s="132">
        <v>35345182.603230141</v>
      </c>
      <c r="S1195" s="132">
        <v>314198</v>
      </c>
      <c r="T1195" s="133">
        <f>SUM(TableC[[#This Row],[State &amp; Local Funding]:[Federal 
Funding]])</f>
        <v>35659380.603230141</v>
      </c>
      <c r="U1195" s="121">
        <f>IFERROR(TableC[[#This Row],[State &amp; Local Funding]]/SUM(TableB[[#This Row],[K-12 Enrollment]:[Pre-K
Enrollment]]),"")</f>
        <v>59604.017880657913</v>
      </c>
      <c r="V1195" s="121">
        <f>IFERROR(TableC[[#This Row],[Federal 
Funding]]/SUM(TableB[[#This Row],[K-12 Enrollment]:[Pre-K
Enrollment]]),"")</f>
        <v>529.84485666104558</v>
      </c>
      <c r="W1195" s="65">
        <f>IFERROR(CentralCostperPupil*SUM(TableB[[#This Row],[K-12 Enrollment]:[Pre-K
Enrollment]]),"")</f>
        <v>3957681.7420567633</v>
      </c>
      <c r="X1195" s="65">
        <f t="shared" si="59"/>
        <v>39617062.345286906</v>
      </c>
      <c r="Y1195" s="131">
        <f>IFERROR(TableC[[#This Row],[Total School Allocation w/ Central District Costs]]/SUM(TableB[[#This Row],[K-12 Enrollment]:[Pre-K
Enrollment]]),"")</f>
        <v>66807.862302338792</v>
      </c>
    </row>
    <row r="1196" spans="1:25" s="3" customFormat="1" ht="15" x14ac:dyDescent="0.3">
      <c r="A1196" s="156" t="str">
        <f>IF(ISBLANK(TableB[[#This Row],[BEDS Code]]),"",TableB[[#This Row],[BEDS Code]])</f>
        <v>353100010026</v>
      </c>
      <c r="B1196" s="134" t="str">
        <f>IF(ISBLANK(TableB[[#This Row],[School Name]]),"",TableB[[#This Row],[School Name]])</f>
        <v>P.S. 026 The Carteret School</v>
      </c>
      <c r="C1196" s="156" t="str">
        <f>IF(ISBLANK(TableB[[#This Row],[Local School Code]]),"",TableB[[#This Row],[Local School Code]])</f>
        <v>R026</v>
      </c>
      <c r="D1196" s="132">
        <v>2080104</v>
      </c>
      <c r="E1196" s="132">
        <v>986212</v>
      </c>
      <c r="F1196" s="65">
        <f>IFERROR(SUM(TableC[[#This Row],[Classroom Teachers]:[All Other Salaries]])*'Part-A'!$C$92,0)</f>
        <v>1866941.8529116411</v>
      </c>
      <c r="G1196" s="16">
        <v>0</v>
      </c>
      <c r="H1196" s="16">
        <v>10278</v>
      </c>
      <c r="I1196" s="133">
        <f t="shared" si="57"/>
        <v>4943535.8529116409</v>
      </c>
      <c r="J1196" s="132">
        <v>2614998.3267018106</v>
      </c>
      <c r="K1196" s="132">
        <v>219254.84212816021</v>
      </c>
      <c r="L1196" s="132">
        <v>1611279.0870592417</v>
      </c>
      <c r="M1196" s="132">
        <v>15661.060152011441</v>
      </c>
      <c r="N1196" s="132">
        <v>445390.59386785317</v>
      </c>
      <c r="O1196" s="132">
        <v>1533</v>
      </c>
      <c r="P1196" s="132">
        <v>35418.943002563916</v>
      </c>
      <c r="Q1196" s="133">
        <f t="shared" si="58"/>
        <v>4943535.8529116409</v>
      </c>
      <c r="R1196" s="132">
        <v>4885466.8529116409</v>
      </c>
      <c r="S1196" s="132">
        <v>58069</v>
      </c>
      <c r="T1196" s="133">
        <f>SUM(TableC[[#This Row],[State &amp; Local Funding]:[Federal 
Funding]])</f>
        <v>4943535.8529116409</v>
      </c>
      <c r="U1196" s="121">
        <f>IFERROR(TableC[[#This Row],[State &amp; Local Funding]]/SUM(TableB[[#This Row],[K-12 Enrollment]:[Pre-K
Enrollment]]),"")</f>
        <v>17510.63388140373</v>
      </c>
      <c r="V1196" s="121">
        <f>IFERROR(TableC[[#This Row],[Federal 
Funding]]/SUM(TableB[[#This Row],[K-12 Enrollment]:[Pre-K
Enrollment]]),"")</f>
        <v>208.13261648745521</v>
      </c>
      <c r="W1196" s="65">
        <f>IFERROR(CentralCostperPupil*SUM(TableB[[#This Row],[K-12 Enrollment]:[Pre-K
Enrollment]]),"")</f>
        <v>1862045.8786405346</v>
      </c>
      <c r="X1196" s="65">
        <f t="shared" si="59"/>
        <v>6805581.7315521752</v>
      </c>
      <c r="Y1196" s="131">
        <f>IFERROR(TableC[[#This Row],[Total School Allocation w/ Central District Costs]]/SUM(TableB[[#This Row],[K-12 Enrollment]:[Pre-K
Enrollment]]),"")</f>
        <v>24392.766062911021</v>
      </c>
    </row>
    <row r="1197" spans="1:25" s="3" customFormat="1" ht="15" x14ac:dyDescent="0.3">
      <c r="A1197" s="156" t="str">
        <f>IF(ISBLANK(TableB[[#This Row],[BEDS Code]]),"",TableB[[#This Row],[BEDS Code]])</f>
        <v>353100010027</v>
      </c>
      <c r="B1197" s="134" t="str">
        <f>IF(ISBLANK(TableB[[#This Row],[School Name]]),"",TableB[[#This Row],[School Name]])</f>
        <v>I.S. 027 Anning S. Prall</v>
      </c>
      <c r="C1197" s="156" t="str">
        <f>IF(ISBLANK(TableB[[#This Row],[Local School Code]]),"",TableB[[#This Row],[Local School Code]])</f>
        <v>R027</v>
      </c>
      <c r="D1197" s="132">
        <v>7014408</v>
      </c>
      <c r="E1197" s="132">
        <v>2800809</v>
      </c>
      <c r="F1197" s="65">
        <f>IFERROR(SUM(TableC[[#This Row],[Classroom Teachers]:[All Other Salaries]])*'Part-A'!$C$92,0)</f>
        <v>5976044.0257004956</v>
      </c>
      <c r="G1197" s="16">
        <v>0</v>
      </c>
      <c r="H1197" s="16">
        <v>130048</v>
      </c>
      <c r="I1197" s="133">
        <f t="shared" si="57"/>
        <v>15921309.025700495</v>
      </c>
      <c r="J1197" s="132">
        <v>9325684.2665713541</v>
      </c>
      <c r="K1197" s="132">
        <v>0</v>
      </c>
      <c r="L1197" s="132">
        <v>5441012.4934571404</v>
      </c>
      <c r="M1197" s="132">
        <v>0</v>
      </c>
      <c r="N1197" s="132">
        <v>927767.15551612608</v>
      </c>
      <c r="O1197" s="132">
        <v>6255</v>
      </c>
      <c r="P1197" s="132">
        <v>220590.11015587277</v>
      </c>
      <c r="Q1197" s="133">
        <f t="shared" si="58"/>
        <v>15921309.025700493</v>
      </c>
      <c r="R1197" s="132">
        <v>14831565.025700493</v>
      </c>
      <c r="S1197" s="132">
        <v>1089744</v>
      </c>
      <c r="T1197" s="133">
        <f>SUM(TableC[[#This Row],[State &amp; Local Funding]:[Federal 
Funding]])</f>
        <v>15921309.025700493</v>
      </c>
      <c r="U1197" s="121">
        <f>IFERROR(TableC[[#This Row],[State &amp; Local Funding]]/SUM(TableB[[#This Row],[K-12 Enrollment]:[Pre-K
Enrollment]]),"")</f>
        <v>14699.271581467287</v>
      </c>
      <c r="V1197" s="121">
        <f>IFERROR(TableC[[#This Row],[Federal 
Funding]]/SUM(TableB[[#This Row],[K-12 Enrollment]:[Pre-K
Enrollment]]),"")</f>
        <v>1080.0237859266601</v>
      </c>
      <c r="W1197" s="65">
        <f>IFERROR(CentralCostperPupil*SUM(TableB[[#This Row],[K-12 Enrollment]:[Pre-K
Enrollment]]),"")</f>
        <v>6734065.5611050157</v>
      </c>
      <c r="X1197" s="65">
        <f t="shared" si="59"/>
        <v>22655374.586805508</v>
      </c>
      <c r="Y1197" s="131">
        <f>IFERROR(TableC[[#This Row],[Total School Allocation w/ Central District Costs]]/SUM(TableB[[#This Row],[K-12 Enrollment]:[Pre-K
Enrollment]]),"")</f>
        <v>22453.294932413784</v>
      </c>
    </row>
    <row r="1198" spans="1:25" s="3" customFormat="1" ht="15" x14ac:dyDescent="0.3">
      <c r="A1198" s="156" t="str">
        <f>IF(ISBLANK(TableB[[#This Row],[BEDS Code]]),"",TableB[[#This Row],[BEDS Code]])</f>
        <v>353100010028</v>
      </c>
      <c r="B1198" s="134" t="str">
        <f>IF(ISBLANK(TableB[[#This Row],[School Name]]),"",TableB[[#This Row],[School Name]])</f>
        <v>The Eagle Academy for Young Men of Staten Island</v>
      </c>
      <c r="C1198" s="156" t="str">
        <f>IF(ISBLANK(TableB[[#This Row],[Local School Code]]),"",TableB[[#This Row],[Local School Code]])</f>
        <v>R028</v>
      </c>
      <c r="D1198" s="132">
        <v>2261169</v>
      </c>
      <c r="E1198" s="132">
        <v>914246</v>
      </c>
      <c r="F1198" s="65">
        <f>IFERROR(SUM(TableC[[#This Row],[Classroom Teachers]:[All Other Salaries]])*'Part-A'!$C$92,0)</f>
        <v>1933367.3254365888</v>
      </c>
      <c r="G1198" s="16">
        <v>0</v>
      </c>
      <c r="H1198" s="16">
        <v>32228</v>
      </c>
      <c r="I1198" s="133">
        <f t="shared" si="57"/>
        <v>5141010.3254365884</v>
      </c>
      <c r="J1198" s="132">
        <v>3044735.7321161283</v>
      </c>
      <c r="K1198" s="132">
        <v>0</v>
      </c>
      <c r="L1198" s="132">
        <v>1444796.8451831238</v>
      </c>
      <c r="M1198" s="132">
        <v>0</v>
      </c>
      <c r="N1198" s="132">
        <v>435011.87021082203</v>
      </c>
      <c r="O1198" s="132">
        <v>1732</v>
      </c>
      <c r="P1198" s="132">
        <v>214733.87792651402</v>
      </c>
      <c r="Q1198" s="133">
        <f t="shared" si="58"/>
        <v>5141010.3254365884</v>
      </c>
      <c r="R1198" s="132">
        <v>4847478.3254365884</v>
      </c>
      <c r="S1198" s="132">
        <v>293532</v>
      </c>
      <c r="T1198" s="133">
        <f>SUM(TableC[[#This Row],[State &amp; Local Funding]:[Federal 
Funding]])</f>
        <v>5141010.3254365884</v>
      </c>
      <c r="U1198" s="121">
        <f>IFERROR(TableC[[#This Row],[State &amp; Local Funding]]/SUM(TableB[[#This Row],[K-12 Enrollment]:[Pre-K
Enrollment]]),"")</f>
        <v>17189.639451902796</v>
      </c>
      <c r="V1198" s="121">
        <f>IFERROR(TableC[[#This Row],[Federal 
Funding]]/SUM(TableB[[#This Row],[K-12 Enrollment]:[Pre-K
Enrollment]]),"")</f>
        <v>1040.8936170212767</v>
      </c>
      <c r="W1198" s="65">
        <f>IFERROR(CentralCostperPupil*SUM(TableB[[#This Row],[K-12 Enrollment]:[Pre-K
Enrollment]]),"")</f>
        <v>1882067.877335594</v>
      </c>
      <c r="X1198" s="65">
        <f t="shared" si="59"/>
        <v>7023078.2027721824</v>
      </c>
      <c r="Y1198" s="131">
        <f>IFERROR(TableC[[#This Row],[Total School Allocation w/ Central District Costs]]/SUM(TableB[[#This Row],[K-12 Enrollment]:[Pre-K
Enrollment]]),"")</f>
        <v>24904.532633943909</v>
      </c>
    </row>
    <row r="1199" spans="1:25" s="3" customFormat="1" ht="15" x14ac:dyDescent="0.3">
      <c r="A1199" s="156" t="str">
        <f>IF(ISBLANK(TableB[[#This Row],[BEDS Code]]),"",TableB[[#This Row],[BEDS Code]])</f>
        <v>353100010029</v>
      </c>
      <c r="B1199" s="134" t="str">
        <f>IF(ISBLANK(TableB[[#This Row],[School Name]]),"",TableB[[#This Row],[School Name]])</f>
        <v>P.S. 029 Bardwell</v>
      </c>
      <c r="C1199" s="156" t="str">
        <f>IF(ISBLANK(TableB[[#This Row],[Local School Code]]),"",TableB[[#This Row],[Local School Code]])</f>
        <v>R029</v>
      </c>
      <c r="D1199" s="132">
        <v>3346214</v>
      </c>
      <c r="E1199" s="132">
        <v>2852146</v>
      </c>
      <c r="F1199" s="65">
        <f>IFERROR(SUM(TableC[[#This Row],[Classroom Teachers]:[All Other Salaries]])*'Part-A'!$C$92,0)</f>
        <v>3773902.5277934172</v>
      </c>
      <c r="G1199" s="16">
        <v>0</v>
      </c>
      <c r="H1199" s="16">
        <v>62278</v>
      </c>
      <c r="I1199" s="133">
        <f t="shared" si="57"/>
        <v>10034540.527793417</v>
      </c>
      <c r="J1199" s="132">
        <v>5038171.164376013</v>
      </c>
      <c r="K1199" s="132">
        <v>231823.21745116854</v>
      </c>
      <c r="L1199" s="132">
        <v>4005131.4572252152</v>
      </c>
      <c r="M1199" s="132">
        <v>16558.801246512037</v>
      </c>
      <c r="N1199" s="132">
        <v>692951.54937893746</v>
      </c>
      <c r="O1199" s="132">
        <v>3912</v>
      </c>
      <c r="P1199" s="132">
        <v>45992.338115570965</v>
      </c>
      <c r="Q1199" s="133">
        <f t="shared" si="58"/>
        <v>10034540.527793417</v>
      </c>
      <c r="R1199" s="132">
        <v>9683782.5277934168</v>
      </c>
      <c r="S1199" s="132">
        <v>350758</v>
      </c>
      <c r="T1199" s="133">
        <f>SUM(TableC[[#This Row],[State &amp; Local Funding]:[Federal 
Funding]])</f>
        <v>10034540.527793417</v>
      </c>
      <c r="U1199" s="121">
        <f>IFERROR(TableC[[#This Row],[State &amp; Local Funding]]/SUM(TableB[[#This Row],[K-12 Enrollment]:[Pre-K
Enrollment]]),"")</f>
        <v>16139.637546322361</v>
      </c>
      <c r="V1199" s="121">
        <f>IFERROR(TableC[[#This Row],[Federal 
Funding]]/SUM(TableB[[#This Row],[K-12 Enrollment]:[Pre-K
Enrollment]]),"")</f>
        <v>584.59666666666669</v>
      </c>
      <c r="W1199" s="65">
        <f>IFERROR(CentralCostperPupil*SUM(TableB[[#This Row],[K-12 Enrollment]:[Pre-K
Enrollment]]),"")</f>
        <v>4004399.7390119024</v>
      </c>
      <c r="X1199" s="65">
        <f t="shared" si="59"/>
        <v>14038940.266805319</v>
      </c>
      <c r="Y1199" s="131">
        <f>IFERROR(TableC[[#This Row],[Total School Allocation w/ Central District Costs]]/SUM(TableB[[#This Row],[K-12 Enrollment]:[Pre-K
Enrollment]]),"")</f>
        <v>23398.233778008864</v>
      </c>
    </row>
    <row r="1200" spans="1:25" s="3" customFormat="1" ht="15" x14ac:dyDescent="0.3">
      <c r="A1200" s="156" t="str">
        <f>IF(ISBLANK(TableB[[#This Row],[BEDS Code]]),"",TableB[[#This Row],[BEDS Code]])</f>
        <v>353100010030</v>
      </c>
      <c r="B1200" s="134" t="str">
        <f>IF(ISBLANK(TableB[[#This Row],[School Name]]),"",TableB[[#This Row],[School Name]])</f>
        <v>P.S. 030 Westerleigh</v>
      </c>
      <c r="C1200" s="156" t="str">
        <f>IF(ISBLANK(TableB[[#This Row],[Local School Code]]),"",TableB[[#This Row],[Local School Code]])</f>
        <v>R030</v>
      </c>
      <c r="D1200" s="132">
        <v>5408864</v>
      </c>
      <c r="E1200" s="132">
        <v>3180379</v>
      </c>
      <c r="F1200" s="65">
        <f>IFERROR(SUM(TableC[[#This Row],[Classroom Teachers]:[All Other Salaries]])*'Part-A'!$C$92,0)</f>
        <v>5229603.6160422945</v>
      </c>
      <c r="G1200" s="16">
        <v>0</v>
      </c>
      <c r="H1200" s="16">
        <v>58983</v>
      </c>
      <c r="I1200" s="133">
        <f t="shared" si="57"/>
        <v>13877829.616042294</v>
      </c>
      <c r="J1200" s="132">
        <v>6526041.6872741859</v>
      </c>
      <c r="K1200" s="132">
        <v>200417.43668672626</v>
      </c>
      <c r="L1200" s="132">
        <v>6393303.6382057164</v>
      </c>
      <c r="M1200" s="132">
        <v>50104.359171681572</v>
      </c>
      <c r="N1200" s="132">
        <v>655888.35655813047</v>
      </c>
      <c r="O1200" s="132">
        <v>5028</v>
      </c>
      <c r="P1200" s="132">
        <v>47046.138145853918</v>
      </c>
      <c r="Q1200" s="133">
        <f t="shared" si="58"/>
        <v>13877829.616042295</v>
      </c>
      <c r="R1200" s="132">
        <v>13476356.616042295</v>
      </c>
      <c r="S1200" s="132">
        <v>401473</v>
      </c>
      <c r="T1200" s="133">
        <f>SUM(TableC[[#This Row],[State &amp; Local Funding]:[Federal 
Funding]])</f>
        <v>13877829.616042295</v>
      </c>
      <c r="U1200" s="121">
        <f>IFERROR(TableC[[#This Row],[State &amp; Local Funding]]/SUM(TableB[[#This Row],[K-12 Enrollment]:[Pre-K
Enrollment]]),"")</f>
        <v>16394.594423409118</v>
      </c>
      <c r="V1200" s="121">
        <f>IFERROR(TableC[[#This Row],[Federal 
Funding]]/SUM(TableB[[#This Row],[K-12 Enrollment]:[Pre-K
Enrollment]]),"")</f>
        <v>488.40997566909977</v>
      </c>
      <c r="W1200" s="65">
        <f>IFERROR(CentralCostperPupil*SUM(TableB[[#This Row],[K-12 Enrollment]:[Pre-K
Enrollment]]),"")</f>
        <v>5486027.6424463056</v>
      </c>
      <c r="X1200" s="65">
        <f t="shared" si="59"/>
        <v>19363857.258488603</v>
      </c>
      <c r="Y1200" s="131">
        <f>IFERROR(TableC[[#This Row],[Total School Allocation w/ Central District Costs]]/SUM(TableB[[#This Row],[K-12 Enrollment]:[Pre-K
Enrollment]]),"")</f>
        <v>23557.003964098058</v>
      </c>
    </row>
    <row r="1201" spans="1:25" s="3" customFormat="1" ht="15" x14ac:dyDescent="0.3">
      <c r="A1201" s="156" t="str">
        <f>IF(ISBLANK(TableB[[#This Row],[BEDS Code]]),"",TableB[[#This Row],[BEDS Code]])</f>
        <v>353100010031</v>
      </c>
      <c r="B1201" s="134" t="str">
        <f>IF(ISBLANK(TableB[[#This Row],[School Name]]),"",TableB[[#This Row],[School Name]])</f>
        <v>P.S. 031 William T. Davis</v>
      </c>
      <c r="C1201" s="156" t="str">
        <f>IF(ISBLANK(TableB[[#This Row],[Local School Code]]),"",TableB[[#This Row],[Local School Code]])</f>
        <v>R031</v>
      </c>
      <c r="D1201" s="132">
        <v>3359149</v>
      </c>
      <c r="E1201" s="132">
        <v>2147174</v>
      </c>
      <c r="F1201" s="65">
        <f>IFERROR(SUM(TableC[[#This Row],[Classroom Teachers]:[All Other Salaries]])*'Part-A'!$C$92,0)</f>
        <v>3352552.334576732</v>
      </c>
      <c r="G1201" s="16">
        <v>0</v>
      </c>
      <c r="H1201" s="16">
        <v>227459</v>
      </c>
      <c r="I1201" s="133">
        <f t="shared" si="57"/>
        <v>9086334.3345767315</v>
      </c>
      <c r="J1201" s="132">
        <v>3669642.7417752901</v>
      </c>
      <c r="K1201" s="132">
        <v>429309.9975527518</v>
      </c>
      <c r="L1201" s="132">
        <v>4334103.1912948731</v>
      </c>
      <c r="M1201" s="132">
        <v>63601.481118926189</v>
      </c>
      <c r="N1201" s="132">
        <v>427780.06694956723</v>
      </c>
      <c r="O1201" s="132">
        <v>2255</v>
      </c>
      <c r="P1201" s="132">
        <v>159641.8558853241</v>
      </c>
      <c r="Q1201" s="133">
        <f t="shared" si="58"/>
        <v>9086334.3345767334</v>
      </c>
      <c r="R1201" s="132">
        <v>8469583.3345767334</v>
      </c>
      <c r="S1201" s="132">
        <v>616751</v>
      </c>
      <c r="T1201" s="133">
        <f>SUM(TableC[[#This Row],[State &amp; Local Funding]:[Federal 
Funding]])</f>
        <v>9086334.3345767334</v>
      </c>
      <c r="U1201" s="121">
        <f>IFERROR(TableC[[#This Row],[State &amp; Local Funding]]/SUM(TableB[[#This Row],[K-12 Enrollment]:[Pre-K
Enrollment]]),"")</f>
        <v>24408.021137108743</v>
      </c>
      <c r="V1201" s="121">
        <f>IFERROR(TableC[[#This Row],[Federal 
Funding]]/SUM(TableB[[#This Row],[K-12 Enrollment]:[Pre-K
Enrollment]]),"")</f>
        <v>1777.3804034582133</v>
      </c>
      <c r="W1201" s="65">
        <f>IFERROR(CentralCostperPupil*SUM(TableB[[#This Row],[K-12 Enrollment]:[Pre-K
Enrollment]]),"")</f>
        <v>2315877.8490618835</v>
      </c>
      <c r="X1201" s="65">
        <f t="shared" si="59"/>
        <v>11402212.183638617</v>
      </c>
      <c r="Y1201" s="131">
        <f>IFERROR(TableC[[#This Row],[Total School Allocation w/ Central District Costs]]/SUM(TableB[[#This Row],[K-12 Enrollment]:[Pre-K
Enrollment]]),"")</f>
        <v>32859.401105586796</v>
      </c>
    </row>
    <row r="1202" spans="1:25" s="3" customFormat="1" ht="15" x14ac:dyDescent="0.3">
      <c r="A1202" s="156" t="str">
        <f>IF(ISBLANK(TableB[[#This Row],[BEDS Code]]),"",TableB[[#This Row],[BEDS Code]])</f>
        <v>353100010032</v>
      </c>
      <c r="B1202" s="134" t="str">
        <f>IF(ISBLANK(TableB[[#This Row],[School Name]]),"",TableB[[#This Row],[School Name]])</f>
        <v>P.S. 032 The Gifford School</v>
      </c>
      <c r="C1202" s="156" t="str">
        <f>IF(ISBLANK(TableB[[#This Row],[Local School Code]]),"",TableB[[#This Row],[Local School Code]])</f>
        <v>R032</v>
      </c>
      <c r="D1202" s="132">
        <v>3885226</v>
      </c>
      <c r="E1202" s="132">
        <v>2725092</v>
      </c>
      <c r="F1202" s="65">
        <f>IFERROR(SUM(TableC[[#This Row],[Classroom Teachers]:[All Other Salaries]])*'Part-A'!$C$92,0)</f>
        <v>4024725.2192061008</v>
      </c>
      <c r="G1202" s="16">
        <v>0</v>
      </c>
      <c r="H1202" s="16">
        <v>29006</v>
      </c>
      <c r="I1202" s="133">
        <f t="shared" si="57"/>
        <v>10664049.2192061</v>
      </c>
      <c r="J1202" s="132">
        <v>5049587.6289771097</v>
      </c>
      <c r="K1202" s="132">
        <v>659130.10748105496</v>
      </c>
      <c r="L1202" s="132">
        <v>3904294.1075174636</v>
      </c>
      <c r="M1202" s="132">
        <v>135206.17589354975</v>
      </c>
      <c r="N1202" s="132">
        <v>910439.78707925975</v>
      </c>
      <c r="O1202" s="132">
        <v>3863</v>
      </c>
      <c r="P1202" s="132">
        <v>1528.4122576623085</v>
      </c>
      <c r="Q1202" s="133">
        <f t="shared" si="58"/>
        <v>10664049.219206098</v>
      </c>
      <c r="R1202" s="132">
        <v>10419154.219206098</v>
      </c>
      <c r="S1202" s="132">
        <v>244895</v>
      </c>
      <c r="T1202" s="133">
        <f>SUM(TableC[[#This Row],[State &amp; Local Funding]:[Federal 
Funding]])</f>
        <v>10664049.219206098</v>
      </c>
      <c r="U1202" s="121">
        <f>IFERROR(TableC[[#This Row],[State &amp; Local Funding]]/SUM(TableB[[#This Row],[K-12 Enrollment]:[Pre-K
Enrollment]]),"")</f>
        <v>16004.845190792777</v>
      </c>
      <c r="V1202" s="121">
        <f>IFERROR(TableC[[#This Row],[Federal 
Funding]]/SUM(TableB[[#This Row],[K-12 Enrollment]:[Pre-K
Enrollment]]),"")</f>
        <v>376.18279569892474</v>
      </c>
      <c r="W1202" s="65">
        <f>IFERROR(CentralCostperPupil*SUM(TableB[[#This Row],[K-12 Enrollment]:[Pre-K
Enrollment]]),"")</f>
        <v>4344773.7168279141</v>
      </c>
      <c r="X1202" s="65">
        <f t="shared" si="59"/>
        <v>15008822.936034013</v>
      </c>
      <c r="Y1202" s="131">
        <f>IFERROR(TableC[[#This Row],[Total School Allocation w/ Central District Costs]]/SUM(TableB[[#This Row],[K-12 Enrollment]:[Pre-K
Enrollment]]),"")</f>
        <v>23055.027551511539</v>
      </c>
    </row>
    <row r="1203" spans="1:25" s="3" customFormat="1" ht="15" x14ac:dyDescent="0.3">
      <c r="A1203" s="156" t="str">
        <f>IF(ISBLANK(TableB[[#This Row],[BEDS Code]]),"",TableB[[#This Row],[BEDS Code]])</f>
        <v>353100010034</v>
      </c>
      <c r="B1203" s="134" t="str">
        <f>IF(ISBLANK(TableB[[#This Row],[School Name]]),"",TableB[[#This Row],[School Name]])</f>
        <v>I.S. 034 Tottenville</v>
      </c>
      <c r="C1203" s="156" t="str">
        <f>IF(ISBLANK(TableB[[#This Row],[Local School Code]]),"",TableB[[#This Row],[Local School Code]])</f>
        <v>R034</v>
      </c>
      <c r="D1203" s="132">
        <v>6796200</v>
      </c>
      <c r="E1203" s="132">
        <v>3450489</v>
      </c>
      <c r="F1203" s="65">
        <f>IFERROR(SUM(TableC[[#This Row],[Classroom Teachers]:[All Other Salaries]])*'Part-A'!$C$92,0)</f>
        <v>6238747.9137405707</v>
      </c>
      <c r="G1203" s="16">
        <v>0</v>
      </c>
      <c r="H1203" s="16">
        <v>112039</v>
      </c>
      <c r="I1203" s="133">
        <f t="shared" si="57"/>
        <v>16597475.913740572</v>
      </c>
      <c r="J1203" s="132">
        <v>8220833.6271105278</v>
      </c>
      <c r="K1203" s="132">
        <v>0</v>
      </c>
      <c r="L1203" s="132">
        <v>7005350.4834495541</v>
      </c>
      <c r="M1203" s="132">
        <v>0</v>
      </c>
      <c r="N1203" s="132">
        <v>1116220.3868858886</v>
      </c>
      <c r="O1203" s="132">
        <v>6809</v>
      </c>
      <c r="P1203" s="132">
        <v>248262.41629460087</v>
      </c>
      <c r="Q1203" s="133">
        <f t="shared" si="58"/>
        <v>16597475.913740572</v>
      </c>
      <c r="R1203" s="132">
        <v>16214153.913740572</v>
      </c>
      <c r="S1203" s="132">
        <v>383322</v>
      </c>
      <c r="T1203" s="133">
        <f>SUM(TableC[[#This Row],[State &amp; Local Funding]:[Federal 
Funding]])</f>
        <v>16597475.913740572</v>
      </c>
      <c r="U1203" s="121">
        <f>IFERROR(TableC[[#This Row],[State &amp; Local Funding]]/SUM(TableB[[#This Row],[K-12 Enrollment]:[Pre-K
Enrollment]]),"")</f>
        <v>15224.557665484104</v>
      </c>
      <c r="V1203" s="121">
        <f>IFERROR(TableC[[#This Row],[Federal 
Funding]]/SUM(TableB[[#This Row],[K-12 Enrollment]:[Pre-K
Enrollment]]),"")</f>
        <v>359.9267605633803</v>
      </c>
      <c r="W1203" s="65">
        <f>IFERROR(CentralCostperPupil*SUM(TableB[[#This Row],[K-12 Enrollment]:[Pre-K
Enrollment]]),"")</f>
        <v>7107809.5367461266</v>
      </c>
      <c r="X1203" s="65">
        <f t="shared" si="59"/>
        <v>23705285.450486697</v>
      </c>
      <c r="Y1203" s="131">
        <f>IFERROR(TableC[[#This Row],[Total School Allocation w/ Central District Costs]]/SUM(TableB[[#This Row],[K-12 Enrollment]:[Pre-K
Enrollment]]),"")</f>
        <v>22258.483991067322</v>
      </c>
    </row>
    <row r="1204" spans="1:25" s="3" customFormat="1" ht="15" x14ac:dyDescent="0.3">
      <c r="A1204" s="156" t="str">
        <f>IF(ISBLANK(TableB[[#This Row],[BEDS Code]]),"",TableB[[#This Row],[BEDS Code]])</f>
        <v>353100010035</v>
      </c>
      <c r="B1204" s="134" t="str">
        <f>IF(ISBLANK(TableB[[#This Row],[School Name]]),"",TableB[[#This Row],[School Name]])</f>
        <v>P.S. 35 The Clove Valley School</v>
      </c>
      <c r="C1204" s="156" t="str">
        <f>IF(ISBLANK(TableB[[#This Row],[Local School Code]]),"",TableB[[#This Row],[Local School Code]])</f>
        <v>R035</v>
      </c>
      <c r="D1204" s="132">
        <v>2330190</v>
      </c>
      <c r="E1204" s="132">
        <v>1250736</v>
      </c>
      <c r="F1204" s="65">
        <f>IFERROR(SUM(TableC[[#This Row],[Classroom Teachers]:[All Other Salaries]])*'Part-A'!$C$92,0)</f>
        <v>2180264.7286122735</v>
      </c>
      <c r="G1204" s="16">
        <v>0</v>
      </c>
      <c r="H1204" s="16">
        <v>46968</v>
      </c>
      <c r="I1204" s="133">
        <f t="shared" si="57"/>
        <v>5808158.7286122739</v>
      </c>
      <c r="J1204" s="132">
        <v>3534378.9735705918</v>
      </c>
      <c r="K1204" s="132">
        <v>0</v>
      </c>
      <c r="L1204" s="132">
        <v>1957846.2275601672</v>
      </c>
      <c r="M1204" s="132">
        <v>0</v>
      </c>
      <c r="N1204" s="132">
        <v>276988.52246361197</v>
      </c>
      <c r="O1204" s="132">
        <v>2461</v>
      </c>
      <c r="P1204" s="132">
        <v>36484.005017903335</v>
      </c>
      <c r="Q1204" s="133">
        <f t="shared" si="58"/>
        <v>5808158.7286122749</v>
      </c>
      <c r="R1204" s="132">
        <v>5607249.7286122749</v>
      </c>
      <c r="S1204" s="132">
        <v>200909</v>
      </c>
      <c r="T1204" s="133">
        <f>SUM(TableC[[#This Row],[State &amp; Local Funding]:[Federal 
Funding]])</f>
        <v>5808158.7286122749</v>
      </c>
      <c r="U1204" s="121">
        <f>IFERROR(TableC[[#This Row],[State &amp; Local Funding]]/SUM(TableB[[#This Row],[K-12 Enrollment]:[Pre-K
Enrollment]]),"")</f>
        <v>14088.567157317273</v>
      </c>
      <c r="V1204" s="121">
        <f>IFERROR(TableC[[#This Row],[Federal 
Funding]]/SUM(TableB[[#This Row],[K-12 Enrollment]:[Pre-K
Enrollment]]),"")</f>
        <v>504.7964824120603</v>
      </c>
      <c r="W1204" s="65">
        <f>IFERROR(CentralCostperPupil*SUM(TableB[[#This Row],[K-12 Enrollment]:[Pre-K
Enrollment]]),"")</f>
        <v>2656251.8268778953</v>
      </c>
      <c r="X1204" s="65">
        <f t="shared" si="59"/>
        <v>8464410.5554901697</v>
      </c>
      <c r="Y1204" s="131">
        <f>IFERROR(TableC[[#This Row],[Total School Allocation w/ Central District Costs]]/SUM(TableB[[#This Row],[K-12 Enrollment]:[Pre-K
Enrollment]]),"")</f>
        <v>21267.36320474917</v>
      </c>
    </row>
    <row r="1205" spans="1:25" s="3" customFormat="1" ht="15" x14ac:dyDescent="0.3">
      <c r="A1205" s="156" t="str">
        <f>IF(ISBLANK(TableB[[#This Row],[BEDS Code]]),"",TableB[[#This Row],[BEDS Code]])</f>
        <v>353100010036</v>
      </c>
      <c r="B1205" s="134" t="str">
        <f>IF(ISBLANK(TableB[[#This Row],[School Name]]),"",TableB[[#This Row],[School Name]])</f>
        <v>P.S. 036 J. C. Drumgoole</v>
      </c>
      <c r="C1205" s="156" t="str">
        <f>IF(ISBLANK(TableB[[#This Row],[Local School Code]]),"",TableB[[#This Row],[Local School Code]])</f>
        <v>R036</v>
      </c>
      <c r="D1205" s="132">
        <v>5630548</v>
      </c>
      <c r="E1205" s="132">
        <v>3492779</v>
      </c>
      <c r="F1205" s="65">
        <f>IFERROR(SUM(TableC[[#This Row],[Classroom Teachers]:[All Other Salaries]])*'Part-A'!$C$92,0)</f>
        <v>5554783.334169996</v>
      </c>
      <c r="G1205" s="16">
        <v>0</v>
      </c>
      <c r="H1205" s="16">
        <v>33586</v>
      </c>
      <c r="I1205" s="133">
        <f t="shared" si="57"/>
        <v>14711696.334169995</v>
      </c>
      <c r="J1205" s="132">
        <v>7065323.9990865374</v>
      </c>
      <c r="K1205" s="132">
        <v>1127434.643461836</v>
      </c>
      <c r="L1205" s="132">
        <v>5705091.2950634258</v>
      </c>
      <c r="M1205" s="132">
        <v>165799.21227379941</v>
      </c>
      <c r="N1205" s="132">
        <v>643175.18428439624</v>
      </c>
      <c r="O1205" s="132">
        <v>4872</v>
      </c>
      <c r="P1205" s="132">
        <v>0</v>
      </c>
      <c r="Q1205" s="133">
        <f t="shared" si="58"/>
        <v>14711696.334169995</v>
      </c>
      <c r="R1205" s="132">
        <v>14404788.334169995</v>
      </c>
      <c r="S1205" s="132">
        <v>306908</v>
      </c>
      <c r="T1205" s="133">
        <f>SUM(TableC[[#This Row],[State &amp; Local Funding]:[Federal 
Funding]])</f>
        <v>14711696.334169995</v>
      </c>
      <c r="U1205" s="121">
        <f>IFERROR(TableC[[#This Row],[State &amp; Local Funding]]/SUM(TableB[[#This Row],[K-12 Enrollment]:[Pre-K
Enrollment]]),"")</f>
        <v>17631.319870465111</v>
      </c>
      <c r="V1205" s="121">
        <f>IFERROR(TableC[[#This Row],[Federal 
Funding]]/SUM(TableB[[#This Row],[K-12 Enrollment]:[Pre-K
Enrollment]]),"")</f>
        <v>375.65238678090577</v>
      </c>
      <c r="W1205" s="65">
        <f>IFERROR(CentralCostperPupil*SUM(TableB[[#This Row],[K-12 Enrollment]:[Pre-K
Enrollment]]),"")</f>
        <v>5452657.6446212064</v>
      </c>
      <c r="X1205" s="65">
        <f t="shared" si="59"/>
        <v>20164353.9787912</v>
      </c>
      <c r="Y1205" s="131">
        <f>IFERROR(TableC[[#This Row],[Total School Allocation w/ Central District Costs]]/SUM(TableB[[#This Row],[K-12 Enrollment]:[Pre-K
Enrollment]]),"")</f>
        <v>24680.971822265848</v>
      </c>
    </row>
    <row r="1206" spans="1:25" s="3" customFormat="1" ht="15" x14ac:dyDescent="0.3">
      <c r="A1206" s="156" t="str">
        <f>IF(ISBLANK(TableB[[#This Row],[BEDS Code]]),"",TableB[[#This Row],[BEDS Code]])</f>
        <v>307500015037</v>
      </c>
      <c r="B1206" s="134" t="str">
        <f>IF(ISBLANK(TableB[[#This Row],[School Name]]),"",TableB[[#This Row],[School Name]])</f>
        <v>P.S. R037</v>
      </c>
      <c r="C1206" s="156" t="str">
        <f>IF(ISBLANK(TableB[[#This Row],[Local School Code]]),"",TableB[[#This Row],[Local School Code]])</f>
        <v>R037</v>
      </c>
      <c r="D1206" s="132">
        <v>7470693</v>
      </c>
      <c r="E1206" s="132">
        <v>16112031</v>
      </c>
      <c r="F1206" s="65">
        <f>IFERROR(SUM(TableC[[#This Row],[Classroom Teachers]:[All Other Salaries]])*'Part-A'!$C$92,0)</f>
        <v>14358459.611228533</v>
      </c>
      <c r="G1206" s="16">
        <v>0</v>
      </c>
      <c r="H1206" s="16">
        <v>158824</v>
      </c>
      <c r="I1206" s="133">
        <f t="shared" si="57"/>
        <v>38100007.611228533</v>
      </c>
      <c r="J1206" s="132">
        <v>0</v>
      </c>
      <c r="K1206" s="132">
        <v>0</v>
      </c>
      <c r="L1206" s="132">
        <v>34444243.184811637</v>
      </c>
      <c r="M1206" s="132">
        <v>2517407.8034750302</v>
      </c>
      <c r="N1206" s="132">
        <v>1138356.6229418633</v>
      </c>
      <c r="O1206" s="132">
        <v>0</v>
      </c>
      <c r="P1206" s="132">
        <v>0</v>
      </c>
      <c r="Q1206" s="133">
        <f t="shared" si="58"/>
        <v>38100007.611228533</v>
      </c>
      <c r="R1206" s="132">
        <v>37800191.611228533</v>
      </c>
      <c r="S1206" s="132">
        <v>299816</v>
      </c>
      <c r="T1206" s="133">
        <f>SUM(TableC[[#This Row],[State &amp; Local Funding]:[Federal 
Funding]])</f>
        <v>38100007.611228533</v>
      </c>
      <c r="U1206" s="121">
        <f>IFERROR(TableC[[#This Row],[State &amp; Local Funding]]/SUM(TableB[[#This Row],[K-12 Enrollment]:[Pre-K
Enrollment]]),"")</f>
        <v>96429.060232725853</v>
      </c>
      <c r="V1206" s="121">
        <f>IFERROR(TableC[[#This Row],[Federal 
Funding]]/SUM(TableB[[#This Row],[K-12 Enrollment]:[Pre-K
Enrollment]]),"")</f>
        <v>764.83673469387759</v>
      </c>
      <c r="W1206" s="65">
        <f>IFERROR(CentralCostperPupil*SUM(TableB[[#This Row],[K-12 Enrollment]:[Pre-K
Enrollment]]),"")</f>
        <v>2616207.8294877759</v>
      </c>
      <c r="X1206" s="65">
        <f t="shared" si="59"/>
        <v>40716215.440716311</v>
      </c>
      <c r="Y1206" s="131">
        <f>IFERROR(TableC[[#This Row],[Total School Allocation w/ Central District Costs]]/SUM(TableB[[#This Row],[K-12 Enrollment]:[Pre-K
Enrollment]]),"")</f>
        <v>103867.89653243957</v>
      </c>
    </row>
    <row r="1207" spans="1:25" s="3" customFormat="1" ht="15" x14ac:dyDescent="0.3">
      <c r="A1207" s="156" t="str">
        <f>IF(ISBLANK(TableB[[#This Row],[BEDS Code]]),"",TableB[[#This Row],[BEDS Code]])</f>
        <v>353100010038</v>
      </c>
      <c r="B1207" s="134" t="str">
        <f>IF(ISBLANK(TableB[[#This Row],[School Name]]),"",TableB[[#This Row],[School Name]])</f>
        <v>P.S. 038 George Cromwell</v>
      </c>
      <c r="C1207" s="156" t="str">
        <f>IF(ISBLANK(TableB[[#This Row],[Local School Code]]),"",TableB[[#This Row],[Local School Code]])</f>
        <v>R038</v>
      </c>
      <c r="D1207" s="132">
        <v>2762625</v>
      </c>
      <c r="E1207" s="132">
        <v>1767674</v>
      </c>
      <c r="F1207" s="65">
        <f>IFERROR(SUM(TableC[[#This Row],[Classroom Teachers]:[All Other Salaries]])*'Part-A'!$C$92,0)</f>
        <v>2758295.234184525</v>
      </c>
      <c r="G1207" s="16">
        <v>0</v>
      </c>
      <c r="H1207" s="16">
        <v>18704</v>
      </c>
      <c r="I1207" s="133">
        <f t="shared" si="57"/>
        <v>7307298.234184525</v>
      </c>
      <c r="J1207" s="132">
        <v>3618060.4876585291</v>
      </c>
      <c r="K1207" s="132">
        <v>432016.72229735967</v>
      </c>
      <c r="L1207" s="132">
        <v>2748868.0042873742</v>
      </c>
      <c r="M1207" s="132">
        <v>46287.505960431394</v>
      </c>
      <c r="N1207" s="132">
        <v>446359.12458270864</v>
      </c>
      <c r="O1207" s="132">
        <v>2118</v>
      </c>
      <c r="P1207" s="132">
        <v>13588.389398121955</v>
      </c>
      <c r="Q1207" s="133">
        <f t="shared" si="58"/>
        <v>7307298.234184525</v>
      </c>
      <c r="R1207" s="132">
        <v>6908795.234184525</v>
      </c>
      <c r="S1207" s="132">
        <v>398503</v>
      </c>
      <c r="T1207" s="133">
        <f>SUM(TableC[[#This Row],[State &amp; Local Funding]:[Federal 
Funding]])</f>
        <v>7307298.234184525</v>
      </c>
      <c r="U1207" s="121">
        <f>IFERROR(TableC[[#This Row],[State &amp; Local Funding]]/SUM(TableB[[#This Row],[K-12 Enrollment]:[Pre-K
Enrollment]]),"")</f>
        <v>19461.395025871901</v>
      </c>
      <c r="V1207" s="121">
        <f>IFERROR(TableC[[#This Row],[Federal 
Funding]]/SUM(TableB[[#This Row],[K-12 Enrollment]:[Pre-K
Enrollment]]),"")</f>
        <v>1122.5436619718309</v>
      </c>
      <c r="W1207" s="65">
        <f>IFERROR(CentralCostperPupil*SUM(TableB[[#This Row],[K-12 Enrollment]:[Pre-K
Enrollment]]),"")</f>
        <v>2369269.8455820424</v>
      </c>
      <c r="X1207" s="65">
        <f t="shared" si="59"/>
        <v>9676568.0797665678</v>
      </c>
      <c r="Y1207" s="131">
        <f>IFERROR(TableC[[#This Row],[Total School Allocation w/ Central District Costs]]/SUM(TableB[[#This Row],[K-12 Enrollment]:[Pre-K
Enrollment]]),"")</f>
        <v>27257.938252863572</v>
      </c>
    </row>
    <row r="1208" spans="1:25" s="3" customFormat="1" ht="15" x14ac:dyDescent="0.3">
      <c r="A1208" s="156" t="str">
        <f>IF(ISBLANK(TableB[[#This Row],[BEDS Code]]),"",TableB[[#This Row],[BEDS Code]])</f>
        <v>353100010039</v>
      </c>
      <c r="B1208" s="134" t="str">
        <f>IF(ISBLANK(TableB[[#This Row],[School Name]]),"",TableB[[#This Row],[School Name]])</f>
        <v>P.S. 39 Francis J. Murphy Jr.</v>
      </c>
      <c r="C1208" s="156" t="str">
        <f>IF(ISBLANK(TableB[[#This Row],[Local School Code]]),"",TableB[[#This Row],[Local School Code]])</f>
        <v>R039</v>
      </c>
      <c r="D1208" s="132">
        <v>3508392</v>
      </c>
      <c r="E1208" s="132">
        <v>1540125</v>
      </c>
      <c r="F1208" s="65">
        <f>IFERROR(SUM(TableC[[#This Row],[Classroom Teachers]:[All Other Salaries]])*'Part-A'!$C$92,0)</f>
        <v>3073814.8587542577</v>
      </c>
      <c r="G1208" s="16">
        <v>0</v>
      </c>
      <c r="H1208" s="16">
        <v>162122</v>
      </c>
      <c r="I1208" s="133">
        <f t="shared" si="57"/>
        <v>8284453.8587542577</v>
      </c>
      <c r="J1208" s="132">
        <v>4818804.7965122173</v>
      </c>
      <c r="K1208" s="132">
        <v>0</v>
      </c>
      <c r="L1208" s="132">
        <v>2997179.4336106014</v>
      </c>
      <c r="M1208" s="132">
        <v>0</v>
      </c>
      <c r="N1208" s="132">
        <v>459009.55151112837</v>
      </c>
      <c r="O1208" s="132">
        <v>3414</v>
      </c>
      <c r="P1208" s="132">
        <v>6046.0771203104796</v>
      </c>
      <c r="Q1208" s="133">
        <f t="shared" si="58"/>
        <v>8284453.8587542577</v>
      </c>
      <c r="R1208" s="132">
        <v>7754548.8587542577</v>
      </c>
      <c r="S1208" s="132">
        <v>529905</v>
      </c>
      <c r="T1208" s="133">
        <f>SUM(TableC[[#This Row],[State &amp; Local Funding]:[Federal 
Funding]])</f>
        <v>8284453.8587542577</v>
      </c>
      <c r="U1208" s="121">
        <f>IFERROR(TableC[[#This Row],[State &amp; Local Funding]]/SUM(TableB[[#This Row],[K-12 Enrollment]:[Pre-K
Enrollment]]),"")</f>
        <v>14150.636603566163</v>
      </c>
      <c r="V1208" s="121">
        <f>IFERROR(TableC[[#This Row],[Federal 
Funding]]/SUM(TableB[[#This Row],[K-12 Enrollment]:[Pre-K
Enrollment]]),"")</f>
        <v>966.97992700729924</v>
      </c>
      <c r="W1208" s="65">
        <f>IFERROR(CentralCostperPupil*SUM(TableB[[#This Row],[K-12 Enrollment]:[Pre-K
Enrollment]]),"")</f>
        <v>3657351.7616308709</v>
      </c>
      <c r="X1208" s="65">
        <f t="shared" si="59"/>
        <v>11941805.620385129</v>
      </c>
      <c r="Y1208" s="131">
        <f>IFERROR(TableC[[#This Row],[Total School Allocation w/ Central District Costs]]/SUM(TableB[[#This Row],[K-12 Enrollment]:[Pre-K
Enrollment]]),"")</f>
        <v>21791.616095593301</v>
      </c>
    </row>
    <row r="1209" spans="1:25" s="3" customFormat="1" ht="15" x14ac:dyDescent="0.3">
      <c r="A1209" s="156" t="str">
        <f>IF(ISBLANK(TableB[[#This Row],[BEDS Code]]),"",TableB[[#This Row],[BEDS Code]])</f>
        <v>353100010041</v>
      </c>
      <c r="B1209" s="134" t="str">
        <f>IF(ISBLANK(TableB[[#This Row],[School Name]]),"",TableB[[#This Row],[School Name]])</f>
        <v>The Stephanie A. Vierno School</v>
      </c>
      <c r="C1209" s="156" t="str">
        <f>IF(ISBLANK(TableB[[#This Row],[Local School Code]]),"",TableB[[#This Row],[Local School Code]])</f>
        <v>R041</v>
      </c>
      <c r="D1209" s="132">
        <v>4296214</v>
      </c>
      <c r="E1209" s="132">
        <v>2464993</v>
      </c>
      <c r="F1209" s="65">
        <f>IFERROR(SUM(TableC[[#This Row],[Classroom Teachers]:[All Other Salaries]])*'Part-A'!$C$92,0)</f>
        <v>4116594.7425181093</v>
      </c>
      <c r="G1209" s="16">
        <v>0</v>
      </c>
      <c r="H1209" s="16">
        <v>89603</v>
      </c>
      <c r="I1209" s="133">
        <f t="shared" si="57"/>
        <v>10967404.742518108</v>
      </c>
      <c r="J1209" s="132">
        <v>6015117.4548089523</v>
      </c>
      <c r="K1209" s="132">
        <v>438161.95871399768</v>
      </c>
      <c r="L1209" s="132">
        <v>3824667.1214614254</v>
      </c>
      <c r="M1209" s="132">
        <v>46945.924147928323</v>
      </c>
      <c r="N1209" s="132">
        <v>638469.28338580439</v>
      </c>
      <c r="O1209" s="132">
        <v>4043</v>
      </c>
      <c r="P1209" s="132">
        <v>0</v>
      </c>
      <c r="Q1209" s="133">
        <f t="shared" si="58"/>
        <v>10967404.742518108</v>
      </c>
      <c r="R1209" s="132">
        <v>10310868.742518108</v>
      </c>
      <c r="S1209" s="132">
        <v>656536</v>
      </c>
      <c r="T1209" s="133">
        <f>SUM(TableC[[#This Row],[State &amp; Local Funding]:[Federal 
Funding]])</f>
        <v>10967404.742518108</v>
      </c>
      <c r="U1209" s="121">
        <f>IFERROR(TableC[[#This Row],[State &amp; Local Funding]]/SUM(TableB[[#This Row],[K-12 Enrollment]:[Pre-K
Enrollment]]),"")</f>
        <v>15575.330426764514</v>
      </c>
      <c r="V1209" s="121">
        <f>IFERROR(TableC[[#This Row],[Federal 
Funding]]/SUM(TableB[[#This Row],[K-12 Enrollment]:[Pre-K
Enrollment]]),"")</f>
        <v>991.74622356495468</v>
      </c>
      <c r="W1209" s="65">
        <f>IFERROR(CentralCostperPupil*SUM(TableB[[#This Row],[K-12 Enrollment]:[Pre-K
Enrollment]]),"")</f>
        <v>4418187.7120431317</v>
      </c>
      <c r="X1209" s="65">
        <f t="shared" si="59"/>
        <v>15385592.454561241</v>
      </c>
      <c r="Y1209" s="131">
        <f>IFERROR(TableC[[#This Row],[Total School Allocation w/ Central District Costs]]/SUM(TableB[[#This Row],[K-12 Enrollment]:[Pre-K
Enrollment]]),"")</f>
        <v>23241.076215349305</v>
      </c>
    </row>
    <row r="1210" spans="1:25" s="3" customFormat="1" ht="15" x14ac:dyDescent="0.3">
      <c r="A1210" s="156" t="str">
        <f>IF(ISBLANK(TableB[[#This Row],[BEDS Code]]),"",TableB[[#This Row],[BEDS Code]])</f>
        <v>353100010042</v>
      </c>
      <c r="B1210" s="134" t="str">
        <f>IF(ISBLANK(TableB[[#This Row],[School Name]]),"",TableB[[#This Row],[School Name]])</f>
        <v>P.S. 042 Eltingville</v>
      </c>
      <c r="C1210" s="156" t="str">
        <f>IF(ISBLANK(TableB[[#This Row],[Local School Code]]),"",TableB[[#This Row],[Local School Code]])</f>
        <v>R042</v>
      </c>
      <c r="D1210" s="132">
        <v>6158544</v>
      </c>
      <c r="E1210" s="132">
        <v>4074031</v>
      </c>
      <c r="F1210" s="65">
        <f>IFERROR(SUM(TableC[[#This Row],[Classroom Teachers]:[All Other Salaries]])*'Part-A'!$C$92,0)</f>
        <v>6230154.5341567332</v>
      </c>
      <c r="G1210" s="16">
        <v>0</v>
      </c>
      <c r="H1210" s="16">
        <v>127217</v>
      </c>
      <c r="I1210" s="133">
        <f t="shared" si="57"/>
        <v>16589946.534156732</v>
      </c>
      <c r="J1210" s="132">
        <v>8836443.2478105295</v>
      </c>
      <c r="K1210" s="132">
        <v>617538.388327703</v>
      </c>
      <c r="L1210" s="132">
        <v>6123660.1171538522</v>
      </c>
      <c r="M1210" s="132">
        <v>108069.21795734801</v>
      </c>
      <c r="N1210" s="132">
        <v>889070.97486213257</v>
      </c>
      <c r="O1210" s="132">
        <v>6155</v>
      </c>
      <c r="P1210" s="132">
        <v>9009.5880451672929</v>
      </c>
      <c r="Q1210" s="133">
        <f t="shared" si="58"/>
        <v>16589946.53415673</v>
      </c>
      <c r="R1210" s="132">
        <v>16120082.53415673</v>
      </c>
      <c r="S1210" s="132">
        <v>469864</v>
      </c>
      <c r="T1210" s="133">
        <f>SUM(TableC[[#This Row],[State &amp; Local Funding]:[Federal 
Funding]])</f>
        <v>16589946.53415673</v>
      </c>
      <c r="U1210" s="121">
        <f>IFERROR(TableC[[#This Row],[State &amp; Local Funding]]/SUM(TableB[[#This Row],[K-12 Enrollment]:[Pre-K
Enrollment]]),"")</f>
        <v>15726.909789421201</v>
      </c>
      <c r="V1210" s="121">
        <f>IFERROR(TableC[[#This Row],[Federal 
Funding]]/SUM(TableB[[#This Row],[K-12 Enrollment]:[Pre-K
Enrollment]]),"")</f>
        <v>458.40390243902436</v>
      </c>
      <c r="W1210" s="65">
        <f>IFERROR(CentralCostperPupil*SUM(TableB[[#This Row],[K-12 Enrollment]:[Pre-K
Enrollment]]),"")</f>
        <v>6840849.5541453334</v>
      </c>
      <c r="X1210" s="65">
        <f t="shared" si="59"/>
        <v>23430796.088302065</v>
      </c>
      <c r="Y1210" s="131">
        <f>IFERROR(TableC[[#This Row],[Total School Allocation w/ Central District Costs]]/SUM(TableB[[#This Row],[K-12 Enrollment]:[Pre-K
Enrollment]]),"")</f>
        <v>22859.313256880065</v>
      </c>
    </row>
    <row r="1211" spans="1:25" s="3" customFormat="1" ht="15" x14ac:dyDescent="0.3">
      <c r="A1211" s="156" t="str">
        <f>IF(ISBLANK(TableB[[#This Row],[BEDS Code]]),"",TableB[[#This Row],[BEDS Code]])</f>
        <v>353100010044</v>
      </c>
      <c r="B1211" s="134" t="str">
        <f>IF(ISBLANK(TableB[[#This Row],[School Name]]),"",TableB[[#This Row],[School Name]])</f>
        <v>P.S. 044 Thomas C. Brown</v>
      </c>
      <c r="C1211" s="156" t="str">
        <f>IF(ISBLANK(TableB[[#This Row],[Local School Code]]),"",TableB[[#This Row],[Local School Code]])</f>
        <v>R044</v>
      </c>
      <c r="D1211" s="132">
        <v>6589404</v>
      </c>
      <c r="E1211" s="132">
        <v>3403460</v>
      </c>
      <c r="F1211" s="65">
        <f>IFERROR(SUM(TableC[[#This Row],[Classroom Teachers]:[All Other Salaries]])*'Part-A'!$C$92,0)</f>
        <v>6084205.2913183225</v>
      </c>
      <c r="G1211" s="16">
        <v>0</v>
      </c>
      <c r="H1211" s="16">
        <v>89558</v>
      </c>
      <c r="I1211" s="133">
        <f t="shared" si="57"/>
        <v>16166627.291318323</v>
      </c>
      <c r="J1211" s="132">
        <v>7014125.7577029429</v>
      </c>
      <c r="K1211" s="132">
        <v>1220967.9861379375</v>
      </c>
      <c r="L1211" s="132">
        <v>6779829.1089358823</v>
      </c>
      <c r="M1211" s="132">
        <v>101747.33217816146</v>
      </c>
      <c r="N1211" s="132">
        <v>911934.41338175267</v>
      </c>
      <c r="O1211" s="132">
        <v>5046</v>
      </c>
      <c r="P1211" s="132">
        <v>132976.69298164503</v>
      </c>
      <c r="Q1211" s="133">
        <f t="shared" si="58"/>
        <v>16166627.291318322</v>
      </c>
      <c r="R1211" s="132">
        <v>14869764.291318322</v>
      </c>
      <c r="S1211" s="132">
        <v>1296863</v>
      </c>
      <c r="T1211" s="133">
        <f>SUM(TableC[[#This Row],[State &amp; Local Funding]:[Federal 
Funding]])</f>
        <v>16166627.291318322</v>
      </c>
      <c r="U1211" s="121">
        <f>IFERROR(TableC[[#This Row],[State &amp; Local Funding]]/SUM(TableB[[#This Row],[K-12 Enrollment]:[Pre-K
Enrollment]]),"")</f>
        <v>17765.548735147338</v>
      </c>
      <c r="V1211" s="121">
        <f>IFERROR(TableC[[#This Row],[Federal 
Funding]]/SUM(TableB[[#This Row],[K-12 Enrollment]:[Pre-K
Enrollment]]),"")</f>
        <v>1549.4181600955794</v>
      </c>
      <c r="W1211" s="65">
        <f>IFERROR(CentralCostperPupil*SUM(TableB[[#This Row],[K-12 Enrollment]:[Pre-K
Enrollment]]),"")</f>
        <v>5586137.635921604</v>
      </c>
      <c r="X1211" s="65">
        <f t="shared" si="59"/>
        <v>21752764.927239925</v>
      </c>
      <c r="Y1211" s="131">
        <f>IFERROR(TableC[[#This Row],[Total School Allocation w/ Central District Costs]]/SUM(TableB[[#This Row],[K-12 Enrollment]:[Pre-K
Enrollment]]),"")</f>
        <v>25988.966460262753</v>
      </c>
    </row>
    <row r="1212" spans="1:25" s="3" customFormat="1" ht="15" x14ac:dyDescent="0.3">
      <c r="A1212" s="156" t="str">
        <f>IF(ISBLANK(TableB[[#This Row],[BEDS Code]]),"",TableB[[#This Row],[BEDS Code]])</f>
        <v>353100010045</v>
      </c>
      <c r="B1212" s="134" t="str">
        <f>IF(ISBLANK(TableB[[#This Row],[School Name]]),"",TableB[[#This Row],[School Name]])</f>
        <v>P.S. 045 John Tyler</v>
      </c>
      <c r="C1212" s="156" t="str">
        <f>IF(ISBLANK(TableB[[#This Row],[Local School Code]]),"",TableB[[#This Row],[Local School Code]])</f>
        <v>R045</v>
      </c>
      <c r="D1212" s="132">
        <v>5093853</v>
      </c>
      <c r="E1212" s="132">
        <v>2837022</v>
      </c>
      <c r="F1212" s="65">
        <f>IFERROR(SUM(TableC[[#This Row],[Classroom Teachers]:[All Other Salaries]])*'Part-A'!$C$92,0)</f>
        <v>4828752.9620921696</v>
      </c>
      <c r="G1212" s="16">
        <v>0</v>
      </c>
      <c r="H1212" s="16">
        <v>239554</v>
      </c>
      <c r="I1212" s="133">
        <f t="shared" si="57"/>
        <v>12999181.962092169</v>
      </c>
      <c r="J1212" s="132">
        <v>7431881.3144691214</v>
      </c>
      <c r="K1212" s="132">
        <v>416245.64600539429</v>
      </c>
      <c r="L1212" s="132">
        <v>4198388.9771262798</v>
      </c>
      <c r="M1212" s="132">
        <v>61666.021630428782</v>
      </c>
      <c r="N1212" s="132">
        <v>852541.92190400336</v>
      </c>
      <c r="O1212" s="132">
        <v>5158</v>
      </c>
      <c r="P1212" s="132">
        <v>33300.080956941536</v>
      </c>
      <c r="Q1212" s="133">
        <f t="shared" si="58"/>
        <v>12999181.962092169</v>
      </c>
      <c r="R1212" s="132">
        <v>12150282.962092169</v>
      </c>
      <c r="S1212" s="132">
        <v>848899</v>
      </c>
      <c r="T1212" s="133">
        <f>SUM(TableC[[#This Row],[State &amp; Local Funding]:[Federal 
Funding]])</f>
        <v>12999181.962092169</v>
      </c>
      <c r="U1212" s="121">
        <f>IFERROR(TableC[[#This Row],[State &amp; Local Funding]]/SUM(TableB[[#This Row],[K-12 Enrollment]:[Pre-K
Enrollment]]),"")</f>
        <v>14161.168953487377</v>
      </c>
      <c r="V1212" s="121">
        <f>IFERROR(TableC[[#This Row],[Federal 
Funding]]/SUM(TableB[[#This Row],[K-12 Enrollment]:[Pre-K
Enrollment]]),"")</f>
        <v>989.3927738927739</v>
      </c>
      <c r="W1212" s="65">
        <f>IFERROR(CentralCostperPupil*SUM(TableB[[#This Row],[K-12 Enrollment]:[Pre-K
Enrollment]]),"")</f>
        <v>5726291.6267870199</v>
      </c>
      <c r="X1212" s="65">
        <f t="shared" si="59"/>
        <v>18725473.58887919</v>
      </c>
      <c r="Y1212" s="131">
        <f>IFERROR(TableC[[#This Row],[Total School Allocation w/ Central District Costs]]/SUM(TableB[[#This Row],[K-12 Enrollment]:[Pre-K
Enrollment]]),"")</f>
        <v>21824.561292399987</v>
      </c>
    </row>
    <row r="1213" spans="1:25" s="3" customFormat="1" ht="15" x14ac:dyDescent="0.3">
      <c r="A1213" s="156" t="str">
        <f>IF(ISBLANK(TableB[[#This Row],[BEDS Code]]),"",TableB[[#This Row],[BEDS Code]])</f>
        <v>353100010046</v>
      </c>
      <c r="B1213" s="134" t="str">
        <f>IF(ISBLANK(TableB[[#This Row],[School Name]]),"",TableB[[#This Row],[School Name]])</f>
        <v>P.S. 046 Albert V. Maniscalco</v>
      </c>
      <c r="C1213" s="156" t="str">
        <f>IF(ISBLANK(TableB[[#This Row],[Local School Code]]),"",TableB[[#This Row],[Local School Code]])</f>
        <v>R046</v>
      </c>
      <c r="D1213" s="132">
        <v>2293034</v>
      </c>
      <c r="E1213" s="132">
        <v>1479615</v>
      </c>
      <c r="F1213" s="65">
        <f>IFERROR(SUM(TableC[[#This Row],[Classroom Teachers]:[All Other Salaries]])*'Part-A'!$C$92,0)</f>
        <v>2296996.237323632</v>
      </c>
      <c r="G1213" s="16">
        <v>0</v>
      </c>
      <c r="H1213" s="16">
        <v>19226</v>
      </c>
      <c r="I1213" s="133">
        <f t="shared" si="57"/>
        <v>6088871.2373236325</v>
      </c>
      <c r="J1213" s="132">
        <v>3086454.676017167</v>
      </c>
      <c r="K1213" s="132">
        <v>244157.16544650035</v>
      </c>
      <c r="L1213" s="132">
        <v>2294571.5364732542</v>
      </c>
      <c r="M1213" s="132">
        <v>0</v>
      </c>
      <c r="N1213" s="132">
        <v>462117.85938671109</v>
      </c>
      <c r="O1213" s="132">
        <v>1570</v>
      </c>
      <c r="P1213" s="132">
        <v>0</v>
      </c>
      <c r="Q1213" s="133">
        <f t="shared" si="58"/>
        <v>6088871.2373236334</v>
      </c>
      <c r="R1213" s="132">
        <v>5723942.2373236334</v>
      </c>
      <c r="S1213" s="132">
        <v>364929</v>
      </c>
      <c r="T1213" s="133">
        <f>SUM(TableC[[#This Row],[State &amp; Local Funding]:[Federal 
Funding]])</f>
        <v>6088871.2373236334</v>
      </c>
      <c r="U1213" s="121">
        <f>IFERROR(TableC[[#This Row],[State &amp; Local Funding]]/SUM(TableB[[#This Row],[K-12 Enrollment]:[Pre-K
Enrollment]]),"")</f>
        <v>22895.768949294532</v>
      </c>
      <c r="V1213" s="121">
        <f>IFERROR(TableC[[#This Row],[Federal 
Funding]]/SUM(TableB[[#This Row],[K-12 Enrollment]:[Pre-K
Enrollment]]),"")</f>
        <v>1459.7159999999999</v>
      </c>
      <c r="W1213" s="65">
        <f>IFERROR(CentralCostperPupil*SUM(TableB[[#This Row],[K-12 Enrollment]:[Pre-K
Enrollment]]),"")</f>
        <v>1668499.8912549592</v>
      </c>
      <c r="X1213" s="65">
        <f t="shared" si="59"/>
        <v>7757371.1285785921</v>
      </c>
      <c r="Y1213" s="131">
        <f>IFERROR(TableC[[#This Row],[Total School Allocation w/ Central District Costs]]/SUM(TableB[[#This Row],[K-12 Enrollment]:[Pre-K
Enrollment]]),"")</f>
        <v>31029.484514314368</v>
      </c>
    </row>
    <row r="1214" spans="1:25" s="3" customFormat="1" ht="15" x14ac:dyDescent="0.3">
      <c r="A1214" s="156" t="str">
        <f>IF(ISBLANK(TableB[[#This Row],[BEDS Code]]),"",TableB[[#This Row],[BEDS Code]])</f>
        <v>353100011047</v>
      </c>
      <c r="B1214" s="134" t="str">
        <f>IF(ISBLANK(TableB[[#This Row],[School Name]]),"",TableB[[#This Row],[School Name]])</f>
        <v>CSI High School for International Studies</v>
      </c>
      <c r="C1214" s="156" t="str">
        <f>IF(ISBLANK(TableB[[#This Row],[Local School Code]]),"",TableB[[#This Row],[Local School Code]])</f>
        <v>R047</v>
      </c>
      <c r="D1214" s="132">
        <v>2584736</v>
      </c>
      <c r="E1214" s="132">
        <v>1575003</v>
      </c>
      <c r="F1214" s="65">
        <f>IFERROR(SUM(TableC[[#This Row],[Classroom Teachers]:[All Other Salaries]])*'Part-A'!$C$92,0)</f>
        <v>2532677.9223957406</v>
      </c>
      <c r="G1214" s="16">
        <v>0</v>
      </c>
      <c r="H1214" s="16">
        <v>81337</v>
      </c>
      <c r="I1214" s="133">
        <f t="shared" si="57"/>
        <v>6773753.9223957406</v>
      </c>
      <c r="J1214" s="132">
        <v>4291673.7274929192</v>
      </c>
      <c r="K1214" s="132">
        <v>0</v>
      </c>
      <c r="L1214" s="132">
        <v>1692192.0886283773</v>
      </c>
      <c r="M1214" s="132">
        <v>0</v>
      </c>
      <c r="N1214" s="132">
        <v>495461.37942887039</v>
      </c>
      <c r="O1214" s="132">
        <v>3084</v>
      </c>
      <c r="P1214" s="132">
        <v>291342.72684557311</v>
      </c>
      <c r="Q1214" s="133">
        <f t="shared" si="58"/>
        <v>6773753.9223957397</v>
      </c>
      <c r="R1214" s="132">
        <v>6706161.9223957397</v>
      </c>
      <c r="S1214" s="132">
        <v>67592</v>
      </c>
      <c r="T1214" s="133">
        <f>SUM(TableC[[#This Row],[State &amp; Local Funding]:[Federal 
Funding]])</f>
        <v>6773753.9223957397</v>
      </c>
      <c r="U1214" s="121">
        <f>IFERROR(TableC[[#This Row],[State &amp; Local Funding]]/SUM(TableB[[#This Row],[K-12 Enrollment]:[Pre-K
Enrollment]]),"")</f>
        <v>13493.283546067887</v>
      </c>
      <c r="V1214" s="121">
        <f>IFERROR(TableC[[#This Row],[Federal 
Funding]]/SUM(TableB[[#This Row],[K-12 Enrollment]:[Pre-K
Enrollment]]),"")</f>
        <v>136</v>
      </c>
      <c r="W1214" s="65">
        <f>IFERROR(CentralCostperPupil*SUM(TableB[[#This Row],[K-12 Enrollment]:[Pre-K
Enrollment]]),"")</f>
        <v>3316977.7838148591</v>
      </c>
      <c r="X1214" s="65">
        <f t="shared" si="59"/>
        <v>10090731.706210598</v>
      </c>
      <c r="Y1214" s="131">
        <f>IFERROR(TableC[[#This Row],[Total School Allocation w/ Central District Costs]]/SUM(TableB[[#This Row],[K-12 Enrollment]:[Pre-K
Enrollment]]),"")</f>
        <v>20303.283111087723</v>
      </c>
    </row>
    <row r="1215" spans="1:25" s="3" customFormat="1" ht="15" x14ac:dyDescent="0.3">
      <c r="A1215" s="156" t="str">
        <f>IF(ISBLANK(TableB[[#This Row],[BEDS Code]]),"",TableB[[#This Row],[BEDS Code]])</f>
        <v>353100010048</v>
      </c>
      <c r="B1215" s="134" t="str">
        <f>IF(ISBLANK(TableB[[#This Row],[School Name]]),"",TableB[[#This Row],[School Name]])</f>
        <v>P.S. 048 William G. Wilcox</v>
      </c>
      <c r="C1215" s="156" t="str">
        <f>IF(ISBLANK(TableB[[#This Row],[Local School Code]]),"",TableB[[#This Row],[Local School Code]])</f>
        <v>R048</v>
      </c>
      <c r="D1215" s="132">
        <v>5711377</v>
      </c>
      <c r="E1215" s="132">
        <v>3335688</v>
      </c>
      <c r="F1215" s="65">
        <f>IFERROR(SUM(TableC[[#This Row],[Classroom Teachers]:[All Other Salaries]])*'Part-A'!$C$92,0)</f>
        <v>5508350.8335448978</v>
      </c>
      <c r="G1215" s="16">
        <v>0</v>
      </c>
      <c r="H1215" s="16">
        <v>136473</v>
      </c>
      <c r="I1215" s="133">
        <f t="shared" si="57"/>
        <v>14691888.833544899</v>
      </c>
      <c r="J1215" s="132">
        <v>7947811.2719942639</v>
      </c>
      <c r="K1215" s="132">
        <v>229088.80747946029</v>
      </c>
      <c r="L1215" s="132">
        <v>5670026.7464737464</v>
      </c>
      <c r="M1215" s="132">
        <v>16363.486248532876</v>
      </c>
      <c r="N1215" s="132">
        <v>656473.9797810663</v>
      </c>
      <c r="O1215" s="132">
        <v>5999</v>
      </c>
      <c r="P1215" s="132">
        <v>166125.54156782842</v>
      </c>
      <c r="Q1215" s="133">
        <f t="shared" si="58"/>
        <v>14691888.833544899</v>
      </c>
      <c r="R1215" s="132">
        <v>14232876.833544899</v>
      </c>
      <c r="S1215" s="132">
        <v>459012</v>
      </c>
      <c r="T1215" s="133">
        <f>SUM(TableC[[#This Row],[State &amp; Local Funding]:[Federal 
Funding]])</f>
        <v>14691888.833544899</v>
      </c>
      <c r="U1215" s="121">
        <f>IFERROR(TableC[[#This Row],[State &amp; Local Funding]]/SUM(TableB[[#This Row],[K-12 Enrollment]:[Pre-K
Enrollment]]),"")</f>
        <v>15061.245326502538</v>
      </c>
      <c r="V1215" s="121">
        <f>IFERROR(TableC[[#This Row],[Federal 
Funding]]/SUM(TableB[[#This Row],[K-12 Enrollment]:[Pre-K
Enrollment]]),"")</f>
        <v>485.72698412698412</v>
      </c>
      <c r="W1215" s="65">
        <f>IFERROR(CentralCostperPupil*SUM(TableB[[#This Row],[K-12 Enrollment]:[Pre-K
Enrollment]]),"")</f>
        <v>6306929.5889437459</v>
      </c>
      <c r="X1215" s="65">
        <f t="shared" si="59"/>
        <v>20998818.422488645</v>
      </c>
      <c r="Y1215" s="131">
        <f>IFERROR(TableC[[#This Row],[Total School Allocation w/ Central District Costs]]/SUM(TableB[[#This Row],[K-12 Enrollment]:[Pre-K
Enrollment]]),"")</f>
        <v>22220.97187564936</v>
      </c>
    </row>
    <row r="1216" spans="1:25" s="3" customFormat="1" ht="15" x14ac:dyDescent="0.3">
      <c r="A1216" s="156" t="str">
        <f>IF(ISBLANK(TableB[[#This Row],[BEDS Code]]),"",TableB[[#This Row],[BEDS Code]])</f>
        <v>353100010049</v>
      </c>
      <c r="B1216" s="134" t="str">
        <f>IF(ISBLANK(TableB[[#This Row],[School Name]]),"",TableB[[#This Row],[School Name]])</f>
        <v>I.S. 49 Berta A. Dreyfus</v>
      </c>
      <c r="C1216" s="156" t="str">
        <f>IF(ISBLANK(TableB[[#This Row],[Local School Code]]),"",TableB[[#This Row],[Local School Code]])</f>
        <v>R049</v>
      </c>
      <c r="D1216" s="132">
        <v>4647296</v>
      </c>
      <c r="E1216" s="132">
        <v>2231440</v>
      </c>
      <c r="F1216" s="65">
        <f>IFERROR(SUM(TableC[[#This Row],[Classroom Teachers]:[All Other Salaries]])*'Part-A'!$C$92,0)</f>
        <v>4188152.86276105</v>
      </c>
      <c r="G1216" s="16">
        <v>0</v>
      </c>
      <c r="H1216" s="16">
        <v>31761</v>
      </c>
      <c r="I1216" s="133">
        <f t="shared" si="57"/>
        <v>11098649.86276105</v>
      </c>
      <c r="J1216" s="132">
        <v>5835820.8301062733</v>
      </c>
      <c r="K1216" s="132">
        <v>0</v>
      </c>
      <c r="L1216" s="132">
        <v>4228907.5658005588</v>
      </c>
      <c r="M1216" s="132">
        <v>0</v>
      </c>
      <c r="N1216" s="132">
        <v>879533.68237431976</v>
      </c>
      <c r="O1216" s="132">
        <v>3807</v>
      </c>
      <c r="P1216" s="132">
        <v>150580.78447989869</v>
      </c>
      <c r="Q1216" s="133">
        <f t="shared" si="58"/>
        <v>11098649.86276105</v>
      </c>
      <c r="R1216" s="132">
        <v>10246229.86276105</v>
      </c>
      <c r="S1216" s="132">
        <v>852420</v>
      </c>
      <c r="T1216" s="133">
        <f>SUM(TableC[[#This Row],[State &amp; Local Funding]:[Federal 
Funding]])</f>
        <v>11098649.86276105</v>
      </c>
      <c r="U1216" s="121">
        <f>IFERROR(TableC[[#This Row],[State &amp; Local Funding]]/SUM(TableB[[#This Row],[K-12 Enrollment]:[Pre-K
Enrollment]]),"")</f>
        <v>19818.626427003965</v>
      </c>
      <c r="V1216" s="121">
        <f>IFERROR(TableC[[#This Row],[Federal 
Funding]]/SUM(TableB[[#This Row],[K-12 Enrollment]:[Pre-K
Enrollment]]),"")</f>
        <v>1648.7814313346228</v>
      </c>
      <c r="W1216" s="65">
        <f>IFERROR(CentralCostperPupil*SUM(TableB[[#This Row],[K-12 Enrollment]:[Pre-K
Enrollment]]),"")</f>
        <v>3450457.7751152557</v>
      </c>
      <c r="X1216" s="65">
        <f t="shared" si="59"/>
        <v>14549107.637876306</v>
      </c>
      <c r="Y1216" s="131">
        <f>IFERROR(TableC[[#This Row],[Total School Allocation w/ Central District Costs]]/SUM(TableB[[#This Row],[K-12 Enrollment]:[Pre-K
Enrollment]]),"")</f>
        <v>28141.407423358425</v>
      </c>
    </row>
    <row r="1217" spans="1:25" s="3" customFormat="1" ht="15" x14ac:dyDescent="0.3">
      <c r="A1217" s="156" t="str">
        <f>IF(ISBLANK(TableB[[#This Row],[BEDS Code]]),"",TableB[[#This Row],[BEDS Code]])</f>
        <v>353100010050</v>
      </c>
      <c r="B1217" s="134" t="str">
        <f>IF(ISBLANK(TableB[[#This Row],[School Name]]),"",TableB[[#This Row],[School Name]])</f>
        <v>P.S. 050 Frank Hankinson</v>
      </c>
      <c r="C1217" s="156" t="str">
        <f>IF(ISBLANK(TableB[[#This Row],[Local School Code]]),"",TableB[[#This Row],[Local School Code]])</f>
        <v>R050</v>
      </c>
      <c r="D1217" s="132">
        <v>4410760</v>
      </c>
      <c r="E1217" s="132">
        <v>2711592</v>
      </c>
      <c r="F1217" s="65">
        <f>IFERROR(SUM(TableC[[#This Row],[Classroom Teachers]:[All Other Salaries]])*'Part-A'!$C$92,0)</f>
        <v>4336479.6844059564</v>
      </c>
      <c r="G1217" s="16">
        <v>0</v>
      </c>
      <c r="H1217" s="16">
        <v>27984</v>
      </c>
      <c r="I1217" s="133">
        <f t="shared" si="57"/>
        <v>11486815.684405956</v>
      </c>
      <c r="J1217" s="132">
        <v>5799590.0588658014</v>
      </c>
      <c r="K1217" s="132">
        <v>484072.79950851365</v>
      </c>
      <c r="L1217" s="132">
        <v>4487755.6584650055</v>
      </c>
      <c r="M1217" s="132">
        <v>33384.331000587146</v>
      </c>
      <c r="N1217" s="132">
        <v>669063.27021917957</v>
      </c>
      <c r="O1217" s="132">
        <v>4598</v>
      </c>
      <c r="P1217" s="132">
        <v>8351.566346868467</v>
      </c>
      <c r="Q1217" s="133">
        <f t="shared" si="58"/>
        <v>11486815.684405956</v>
      </c>
      <c r="R1217" s="132">
        <v>11249563.684405956</v>
      </c>
      <c r="S1217" s="132">
        <v>237252</v>
      </c>
      <c r="T1217" s="133">
        <f>SUM(TableC[[#This Row],[State &amp; Local Funding]:[Federal 
Funding]])</f>
        <v>11486815.684405956</v>
      </c>
      <c r="U1217" s="121">
        <f>IFERROR(TableC[[#This Row],[State &amp; Local Funding]]/SUM(TableB[[#This Row],[K-12 Enrollment]:[Pre-K
Enrollment]]),"")</f>
        <v>15979.493869894824</v>
      </c>
      <c r="V1217" s="121">
        <f>IFERROR(TableC[[#This Row],[Federal 
Funding]]/SUM(TableB[[#This Row],[K-12 Enrollment]:[Pre-K
Enrollment]]),"")</f>
        <v>337.00568181818181</v>
      </c>
      <c r="W1217" s="65">
        <f>IFERROR(CentralCostperPupil*SUM(TableB[[#This Row],[K-12 Enrollment]:[Pre-K
Enrollment]]),"")</f>
        <v>4698495.6937739654</v>
      </c>
      <c r="X1217" s="65">
        <f t="shared" si="59"/>
        <v>16185311.378179923</v>
      </c>
      <c r="Y1217" s="131">
        <f>IFERROR(TableC[[#This Row],[Total School Allocation w/ Central District Costs]]/SUM(TableB[[#This Row],[K-12 Enrollment]:[Pre-K
Enrollment]]),"")</f>
        <v>22990.499116732844</v>
      </c>
    </row>
    <row r="1218" spans="1:25" s="3" customFormat="1" ht="15" x14ac:dyDescent="0.3">
      <c r="A1218" s="156" t="str">
        <f>IF(ISBLANK(TableB[[#This Row],[BEDS Code]]),"",TableB[[#This Row],[BEDS Code]])</f>
        <v>353100010051</v>
      </c>
      <c r="B1218" s="134" t="str">
        <f>IF(ISBLANK(TableB[[#This Row],[School Name]]),"",TableB[[#This Row],[School Name]])</f>
        <v>I.S. 051 Edwin Markham</v>
      </c>
      <c r="C1218" s="156" t="str">
        <f>IF(ISBLANK(TableB[[#This Row],[Local School Code]]),"",TableB[[#This Row],[Local School Code]])</f>
        <v>R051</v>
      </c>
      <c r="D1218" s="132">
        <v>8762826</v>
      </c>
      <c r="E1218" s="132">
        <v>4444041</v>
      </c>
      <c r="F1218" s="65">
        <f>IFERROR(SUM(TableC[[#This Row],[Classroom Teachers]:[All Other Salaries]])*'Part-A'!$C$92,0)</f>
        <v>8041067.1138061471</v>
      </c>
      <c r="G1218" s="16">
        <v>0</v>
      </c>
      <c r="H1218" s="16">
        <v>223330</v>
      </c>
      <c r="I1218" s="133">
        <f t="shared" si="57"/>
        <v>21471264.113806147</v>
      </c>
      <c r="J1218" s="132">
        <v>14528489.900176343</v>
      </c>
      <c r="K1218" s="132">
        <v>0</v>
      </c>
      <c r="L1218" s="132">
        <v>5537074.008278721</v>
      </c>
      <c r="M1218" s="132">
        <v>0</v>
      </c>
      <c r="N1218" s="132">
        <v>1149932.3347248952</v>
      </c>
      <c r="O1218" s="132">
        <v>8186</v>
      </c>
      <c r="P1218" s="132">
        <v>247581.87062618913</v>
      </c>
      <c r="Q1218" s="133">
        <f t="shared" si="58"/>
        <v>21471264.113806147</v>
      </c>
      <c r="R1218" s="132">
        <v>20082721.113806147</v>
      </c>
      <c r="S1218" s="132">
        <v>1388543</v>
      </c>
      <c r="T1218" s="133">
        <f>SUM(TableC[[#This Row],[State &amp; Local Funding]:[Federal 
Funding]])</f>
        <v>21471264.113806147</v>
      </c>
      <c r="U1218" s="121">
        <f>IFERROR(TableC[[#This Row],[State &amp; Local Funding]]/SUM(TableB[[#This Row],[K-12 Enrollment]:[Pre-K
Enrollment]]),"")</f>
        <v>15412.679289183536</v>
      </c>
      <c r="V1218" s="121">
        <f>IFERROR(TableC[[#This Row],[Federal 
Funding]]/SUM(TableB[[#This Row],[K-12 Enrollment]:[Pre-K
Enrollment]]),"")</f>
        <v>1065.6508058326938</v>
      </c>
      <c r="W1218" s="65">
        <f>IFERROR(CentralCostperPupil*SUM(TableB[[#This Row],[K-12 Enrollment]:[Pre-K
Enrollment]]),"")</f>
        <v>8696221.4332208484</v>
      </c>
      <c r="X1218" s="65">
        <f t="shared" si="59"/>
        <v>30167485.547026996</v>
      </c>
      <c r="Y1218" s="131">
        <f>IFERROR(TableC[[#This Row],[Total School Allocation w/ Central District Costs]]/SUM(TableB[[#This Row],[K-12 Enrollment]:[Pre-K
Enrollment]]),"")</f>
        <v>23152.329660036066</v>
      </c>
    </row>
    <row r="1219" spans="1:25" s="3" customFormat="1" ht="15" x14ac:dyDescent="0.3">
      <c r="A1219" s="156" t="str">
        <f>IF(ISBLANK(TableB[[#This Row],[BEDS Code]]),"",TableB[[#This Row],[BEDS Code]])</f>
        <v>353100010052</v>
      </c>
      <c r="B1219" s="134" t="str">
        <f>IF(ISBLANK(TableB[[#This Row],[School Name]]),"",TableB[[#This Row],[School Name]])</f>
        <v>P.S. 052 John C. Thompson</v>
      </c>
      <c r="C1219" s="156" t="str">
        <f>IF(ISBLANK(TableB[[#This Row],[Local School Code]]),"",TableB[[#This Row],[Local School Code]])</f>
        <v>R052</v>
      </c>
      <c r="D1219" s="132">
        <v>3993696</v>
      </c>
      <c r="E1219" s="132">
        <v>2576515</v>
      </c>
      <c r="F1219" s="65">
        <f>IFERROR(SUM(TableC[[#This Row],[Classroom Teachers]:[All Other Salaries]])*'Part-A'!$C$92,0)</f>
        <v>4000305.8713976145</v>
      </c>
      <c r="G1219" s="16">
        <v>0</v>
      </c>
      <c r="H1219" s="16">
        <v>50215</v>
      </c>
      <c r="I1219" s="133">
        <f t="shared" si="57"/>
        <v>10620731.871397614</v>
      </c>
      <c r="J1219" s="132">
        <v>5336521.4231676804</v>
      </c>
      <c r="K1219" s="132">
        <v>1078086.7323282151</v>
      </c>
      <c r="L1219" s="132">
        <v>3317057.4446903123</v>
      </c>
      <c r="M1219" s="132">
        <v>179681.12205470249</v>
      </c>
      <c r="N1219" s="132">
        <v>692246.87088540476</v>
      </c>
      <c r="O1219" s="132">
        <v>2916</v>
      </c>
      <c r="P1219" s="132">
        <v>14222.278271299798</v>
      </c>
      <c r="Q1219" s="133">
        <f t="shared" si="58"/>
        <v>10620731.871397613</v>
      </c>
      <c r="R1219" s="132">
        <v>10085022.871397613</v>
      </c>
      <c r="S1219" s="132">
        <v>535709</v>
      </c>
      <c r="T1219" s="133">
        <f>SUM(TableC[[#This Row],[State &amp; Local Funding]:[Federal 
Funding]])</f>
        <v>10620731.871397613</v>
      </c>
      <c r="U1219" s="121">
        <f>IFERROR(TableC[[#This Row],[State &amp; Local Funding]]/SUM(TableB[[#This Row],[K-12 Enrollment]:[Pre-K
Enrollment]]),"")</f>
        <v>18008.969413210023</v>
      </c>
      <c r="V1219" s="121">
        <f>IFERROR(TableC[[#This Row],[Federal 
Funding]]/SUM(TableB[[#This Row],[K-12 Enrollment]:[Pre-K
Enrollment]]),"")</f>
        <v>956.62321428571431</v>
      </c>
      <c r="W1219" s="65">
        <f>IFERROR(CentralCostperPupil*SUM(TableB[[#This Row],[K-12 Enrollment]:[Pre-K
Enrollment]]),"")</f>
        <v>3737439.7564111087</v>
      </c>
      <c r="X1219" s="65">
        <f t="shared" si="59"/>
        <v>14358171.627808722</v>
      </c>
      <c r="Y1219" s="131">
        <f>IFERROR(TableC[[#This Row],[Total School Allocation w/ Central District Costs]]/SUM(TableB[[#This Row],[K-12 Enrollment]:[Pre-K
Enrollment]]),"")</f>
        <v>25639.592192515574</v>
      </c>
    </row>
    <row r="1220" spans="1:25" s="3" customFormat="1" ht="15" x14ac:dyDescent="0.3">
      <c r="A1220" s="156" t="str">
        <f>IF(ISBLANK(TableB[[#This Row],[BEDS Code]]),"",TableB[[#This Row],[BEDS Code]])</f>
        <v>353100010053</v>
      </c>
      <c r="B1220" s="134" t="str">
        <f>IF(ISBLANK(TableB[[#This Row],[School Name]]),"",TableB[[#This Row],[School Name]])</f>
        <v>The Barbara Esselborn School</v>
      </c>
      <c r="C1220" s="156" t="str">
        <f>IF(ISBLANK(TableB[[#This Row],[Local School Code]]),"",TableB[[#This Row],[Local School Code]])</f>
        <v>R053</v>
      </c>
      <c r="D1220" s="132">
        <v>5231968</v>
      </c>
      <c r="E1220" s="132">
        <v>3210795</v>
      </c>
      <c r="F1220" s="65">
        <f>IFERROR(SUM(TableC[[#This Row],[Classroom Teachers]:[All Other Salaries]])*'Part-A'!$C$92,0)</f>
        <v>5140418.5344608473</v>
      </c>
      <c r="G1220" s="16">
        <v>0</v>
      </c>
      <c r="H1220" s="16">
        <v>50893</v>
      </c>
      <c r="I1220" s="133">
        <f t="shared" si="57"/>
        <v>13634074.534460846</v>
      </c>
      <c r="J1220" s="132">
        <v>6535152.5378026441</v>
      </c>
      <c r="K1220" s="132">
        <v>1349218.0431669718</v>
      </c>
      <c r="L1220" s="132">
        <v>4830750.4639002094</v>
      </c>
      <c r="M1220" s="132">
        <v>190030.71030520726</v>
      </c>
      <c r="N1220" s="132">
        <v>652249.12652988615</v>
      </c>
      <c r="O1220" s="132">
        <v>4679</v>
      </c>
      <c r="P1220" s="132">
        <v>71994.652755926989</v>
      </c>
      <c r="Q1220" s="133">
        <f t="shared" si="58"/>
        <v>13634074.534460844</v>
      </c>
      <c r="R1220" s="132">
        <v>13257213.534460844</v>
      </c>
      <c r="S1220" s="132">
        <v>376861</v>
      </c>
      <c r="T1220" s="133">
        <f>SUM(TableC[[#This Row],[State &amp; Local Funding]:[Federal 
Funding]])</f>
        <v>13634074.534460844</v>
      </c>
      <c r="U1220" s="121">
        <f>IFERROR(TableC[[#This Row],[State &amp; Local Funding]]/SUM(TableB[[#This Row],[K-12 Enrollment]:[Pre-K
Enrollment]]),"")</f>
        <v>15763.630837646664</v>
      </c>
      <c r="V1220" s="121">
        <f>IFERROR(TableC[[#This Row],[Federal 
Funding]]/SUM(TableB[[#This Row],[K-12 Enrollment]:[Pre-K
Enrollment]]),"")</f>
        <v>448.11058263971461</v>
      </c>
      <c r="W1220" s="65">
        <f>IFERROR(CentralCostperPupil*SUM(TableB[[#This Row],[K-12 Enrollment]:[Pre-K
Enrollment]]),"")</f>
        <v>5612833.634181683</v>
      </c>
      <c r="X1220" s="65">
        <f t="shared" si="59"/>
        <v>19246908.168642528</v>
      </c>
      <c r="Y1220" s="131">
        <f>IFERROR(TableC[[#This Row],[Total School Allocation w/ Central District Costs]]/SUM(TableB[[#This Row],[K-12 Enrollment]:[Pre-K
Enrollment]]),"")</f>
        <v>22885.740985306216</v>
      </c>
    </row>
    <row r="1221" spans="1:25" s="3" customFormat="1" ht="15" x14ac:dyDescent="0.3">
      <c r="A1221" s="156" t="str">
        <f>IF(ISBLANK(TableB[[#This Row],[BEDS Code]]),"",TableB[[#This Row],[BEDS Code]])</f>
        <v>353100010054</v>
      </c>
      <c r="B1221" s="134" t="str">
        <f>IF(ISBLANK(TableB[[#This Row],[School Name]]),"",TableB[[#This Row],[School Name]])</f>
        <v>P.S. 054 Charles W. Leng</v>
      </c>
      <c r="C1221" s="156" t="str">
        <f>IF(ISBLANK(TableB[[#This Row],[Local School Code]]),"",TableB[[#This Row],[Local School Code]])</f>
        <v>R054</v>
      </c>
      <c r="D1221" s="132">
        <v>5376835</v>
      </c>
      <c r="E1221" s="132">
        <v>2483478</v>
      </c>
      <c r="F1221" s="65">
        <f>IFERROR(SUM(TableC[[#This Row],[Classroom Teachers]:[All Other Salaries]])*'Part-A'!$C$92,0)</f>
        <v>4785790.9350130456</v>
      </c>
      <c r="G1221" s="16">
        <v>0</v>
      </c>
      <c r="H1221" s="16">
        <v>28836</v>
      </c>
      <c r="I1221" s="133">
        <f t="shared" si="57"/>
        <v>12674939.935013045</v>
      </c>
      <c r="J1221" s="132">
        <v>5791494.5082051847</v>
      </c>
      <c r="K1221" s="132">
        <v>918853.26713890466</v>
      </c>
      <c r="L1221" s="132">
        <v>5163867.562472811</v>
      </c>
      <c r="M1221" s="132">
        <v>332351.18173109321</v>
      </c>
      <c r="N1221" s="132">
        <v>447437.05743811256</v>
      </c>
      <c r="O1221" s="132">
        <v>4592</v>
      </c>
      <c r="P1221" s="132">
        <v>16344.358026938307</v>
      </c>
      <c r="Q1221" s="133">
        <f t="shared" si="58"/>
        <v>12674939.935013046</v>
      </c>
      <c r="R1221" s="132">
        <v>12365524.935013046</v>
      </c>
      <c r="S1221" s="132">
        <v>309415</v>
      </c>
      <c r="T1221" s="133">
        <f>SUM(TableC[[#This Row],[State &amp; Local Funding]:[Federal 
Funding]])</f>
        <v>12674939.935013046</v>
      </c>
      <c r="U1221" s="121">
        <f>IFERROR(TableC[[#This Row],[State &amp; Local Funding]]/SUM(TableB[[#This Row],[K-12 Enrollment]:[Pre-K
Enrollment]]),"")</f>
        <v>15153.82957722187</v>
      </c>
      <c r="V1221" s="121">
        <f>IFERROR(TableC[[#This Row],[Federal 
Funding]]/SUM(TableB[[#This Row],[K-12 Enrollment]:[Pre-K
Enrollment]]),"")</f>
        <v>379.18504901960785</v>
      </c>
      <c r="W1221" s="65">
        <f>IFERROR(CentralCostperPupil*SUM(TableB[[#This Row],[K-12 Enrollment]:[Pre-K
Enrollment]]),"")</f>
        <v>5445983.6450561872</v>
      </c>
      <c r="X1221" s="65">
        <f t="shared" si="59"/>
        <v>18120923.580069233</v>
      </c>
      <c r="Y1221" s="131">
        <f>IFERROR(TableC[[#This Row],[Total School Allocation w/ Central District Costs]]/SUM(TableB[[#This Row],[K-12 Enrollment]:[Pre-K
Enrollment]]),"")</f>
        <v>22207.014191261314</v>
      </c>
    </row>
    <row r="1222" spans="1:25" s="3" customFormat="1" ht="15" x14ac:dyDescent="0.3">
      <c r="A1222" s="156" t="str">
        <f>IF(ISBLANK(TableB[[#This Row],[BEDS Code]]),"",TableB[[#This Row],[BEDS Code]])</f>
        <v>353100010055</v>
      </c>
      <c r="B1222" s="134" t="str">
        <f>IF(ISBLANK(TableB[[#This Row],[School Name]]),"",TableB[[#This Row],[School Name]])</f>
        <v>P.S. 055 Henry M. Boehm</v>
      </c>
      <c r="C1222" s="156" t="str">
        <f>IF(ISBLANK(TableB[[#This Row],[Local School Code]]),"",TableB[[#This Row],[Local School Code]])</f>
        <v>R055</v>
      </c>
      <c r="D1222" s="132">
        <v>3849028</v>
      </c>
      <c r="E1222" s="132">
        <v>3382757</v>
      </c>
      <c r="F1222" s="65">
        <f>IFERROR(SUM(TableC[[#This Row],[Classroom Teachers]:[All Other Salaries]])*'Part-A'!$C$92,0)</f>
        <v>4403108.5145035973</v>
      </c>
      <c r="G1222" s="16">
        <v>0</v>
      </c>
      <c r="H1222" s="16">
        <v>15841</v>
      </c>
      <c r="I1222" s="133">
        <f t="shared" si="57"/>
        <v>11650734.514503598</v>
      </c>
      <c r="J1222" s="132">
        <v>5632196.4732918954</v>
      </c>
      <c r="K1222" s="132">
        <v>454414.09301998978</v>
      </c>
      <c r="L1222" s="132">
        <v>5011543.0747510437</v>
      </c>
      <c r="M1222" s="132">
        <v>48687.224252141765</v>
      </c>
      <c r="N1222" s="132">
        <v>454794.35138999653</v>
      </c>
      <c r="O1222" s="132">
        <v>3514</v>
      </c>
      <c r="P1222" s="132">
        <v>45585.297798530366</v>
      </c>
      <c r="Q1222" s="133">
        <f t="shared" si="58"/>
        <v>11650734.514503598</v>
      </c>
      <c r="R1222" s="132">
        <v>11322418.514503598</v>
      </c>
      <c r="S1222" s="132">
        <v>328316</v>
      </c>
      <c r="T1222" s="133">
        <f>SUM(TableC[[#This Row],[State &amp; Local Funding]:[Federal 
Funding]])</f>
        <v>11650734.514503598</v>
      </c>
      <c r="U1222" s="121">
        <f>IFERROR(TableC[[#This Row],[State &amp; Local Funding]]/SUM(TableB[[#This Row],[K-12 Enrollment]:[Pre-K
Enrollment]]),"")</f>
        <v>19656.976587679859</v>
      </c>
      <c r="V1222" s="121">
        <f>IFERROR(TableC[[#This Row],[Federal 
Funding]]/SUM(TableB[[#This Row],[K-12 Enrollment]:[Pre-K
Enrollment]]),"")</f>
        <v>569.99305555555554</v>
      </c>
      <c r="W1222" s="65">
        <f>IFERROR(CentralCostperPupil*SUM(TableB[[#This Row],[K-12 Enrollment]:[Pre-K
Enrollment]]),"")</f>
        <v>3844223.7494514263</v>
      </c>
      <c r="X1222" s="65">
        <f t="shared" si="59"/>
        <v>15494958.263955025</v>
      </c>
      <c r="Y1222" s="131">
        <f>IFERROR(TableC[[#This Row],[Total School Allocation w/ Central District Costs]]/SUM(TableB[[#This Row],[K-12 Enrollment]:[Pre-K
Enrollment]]),"")</f>
        <v>26900.96920825525</v>
      </c>
    </row>
    <row r="1223" spans="1:25" s="3" customFormat="1" ht="15" x14ac:dyDescent="0.3">
      <c r="A1223" s="156" t="str">
        <f>IF(ISBLANK(TableB[[#This Row],[BEDS Code]]),"",TableB[[#This Row],[BEDS Code]])</f>
        <v>353100010056</v>
      </c>
      <c r="B1223" s="134" t="str">
        <f>IF(ISBLANK(TableB[[#This Row],[School Name]]),"",TableB[[#This Row],[School Name]])</f>
        <v>P.S. 56 The Louis Desario School</v>
      </c>
      <c r="C1223" s="156" t="str">
        <f>IF(ISBLANK(TableB[[#This Row],[Local School Code]]),"",TableB[[#This Row],[Local School Code]])</f>
        <v>R056</v>
      </c>
      <c r="D1223" s="132">
        <v>4134073</v>
      </c>
      <c r="E1223" s="132">
        <v>3131699</v>
      </c>
      <c r="F1223" s="65">
        <f>IFERROR(SUM(TableC[[#This Row],[Classroom Teachers]:[All Other Salaries]])*'Part-A'!$C$92,0)</f>
        <v>4423801.6696627224</v>
      </c>
      <c r="G1223" s="16">
        <v>0</v>
      </c>
      <c r="H1223" s="16">
        <v>44975</v>
      </c>
      <c r="I1223" s="133">
        <f t="shared" si="57"/>
        <v>11734548.669662721</v>
      </c>
      <c r="J1223" s="132">
        <v>4695430.433891383</v>
      </c>
      <c r="K1223" s="132">
        <v>841292.72432706668</v>
      </c>
      <c r="L1223" s="132">
        <v>5300724.50028338</v>
      </c>
      <c r="M1223" s="132">
        <v>177965.7686076487</v>
      </c>
      <c r="N1223" s="132">
        <v>677233.0359501366</v>
      </c>
      <c r="O1223" s="132">
        <v>3383</v>
      </c>
      <c r="P1223" s="132">
        <v>38519.206603106308</v>
      </c>
      <c r="Q1223" s="133">
        <f t="shared" si="58"/>
        <v>11734548.669662721</v>
      </c>
      <c r="R1223" s="132">
        <v>11360335.669662721</v>
      </c>
      <c r="S1223" s="132">
        <v>374213</v>
      </c>
      <c r="T1223" s="133">
        <f>SUM(TableC[[#This Row],[State &amp; Local Funding]:[Federal 
Funding]])</f>
        <v>11734548.669662721</v>
      </c>
      <c r="U1223" s="121">
        <f>IFERROR(TableC[[#This Row],[State &amp; Local Funding]]/SUM(TableB[[#This Row],[K-12 Enrollment]:[Pre-K
Enrollment]]),"")</f>
        <v>19791.525556903696</v>
      </c>
      <c r="V1223" s="121">
        <f>IFERROR(TableC[[#This Row],[Federal 
Funding]]/SUM(TableB[[#This Row],[K-12 Enrollment]:[Pre-K
Enrollment]]),"")</f>
        <v>651.93902439024396</v>
      </c>
      <c r="W1223" s="65">
        <f>IFERROR(CentralCostperPupil*SUM(TableB[[#This Row],[K-12 Enrollment]:[Pre-K
Enrollment]]),"")</f>
        <v>3830875.7503213864</v>
      </c>
      <c r="X1223" s="65">
        <f t="shared" si="59"/>
        <v>15565424.419984108</v>
      </c>
      <c r="Y1223" s="131">
        <f>IFERROR(TableC[[#This Row],[Total School Allocation w/ Central District Costs]]/SUM(TableB[[#This Row],[K-12 Enrollment]:[Pre-K
Enrollment]]),"")</f>
        <v>27117.464146313778</v>
      </c>
    </row>
    <row r="1224" spans="1:25" s="3" customFormat="1" ht="15" x14ac:dyDescent="0.3">
      <c r="A1224" s="156" t="str">
        <f>IF(ISBLANK(TableB[[#This Row],[BEDS Code]]),"",TableB[[#This Row],[BEDS Code]])</f>
        <v>353100010057</v>
      </c>
      <c r="B1224" s="134" t="str">
        <f>IF(ISBLANK(TableB[[#This Row],[School Name]]),"",TableB[[#This Row],[School Name]])</f>
        <v>P.S. 057 Hubert H. Humphrey</v>
      </c>
      <c r="C1224" s="156" t="str">
        <f>IF(ISBLANK(TableB[[#This Row],[Local School Code]]),"",TableB[[#This Row],[Local School Code]])</f>
        <v>R057</v>
      </c>
      <c r="D1224" s="132">
        <v>4991672</v>
      </c>
      <c r="E1224" s="132">
        <v>3050377</v>
      </c>
      <c r="F1224" s="65">
        <f>IFERROR(SUM(TableC[[#This Row],[Classroom Teachers]:[All Other Salaries]])*'Part-A'!$C$92,0)</f>
        <v>4896441.808758853</v>
      </c>
      <c r="G1224" s="16">
        <v>0</v>
      </c>
      <c r="H1224" s="16">
        <v>256901</v>
      </c>
      <c r="I1224" s="133">
        <f t="shared" si="57"/>
        <v>13195391.808758853</v>
      </c>
      <c r="J1224" s="132">
        <v>5952042.4749284601</v>
      </c>
      <c r="K1224" s="132">
        <v>1052355.2897729815</v>
      </c>
      <c r="L1224" s="132">
        <v>5219322.8216683669</v>
      </c>
      <c r="M1224" s="132">
        <v>187920.58745946101</v>
      </c>
      <c r="N1224" s="132">
        <v>706245.51831058343</v>
      </c>
      <c r="O1224" s="132">
        <v>3900</v>
      </c>
      <c r="P1224" s="132">
        <v>73605.116619000648</v>
      </c>
      <c r="Q1224" s="133">
        <f t="shared" si="58"/>
        <v>13195391.808758855</v>
      </c>
      <c r="R1224" s="132">
        <v>12377071.808758855</v>
      </c>
      <c r="S1224" s="132">
        <v>818320</v>
      </c>
      <c r="T1224" s="133">
        <f>SUM(TableC[[#This Row],[State &amp; Local Funding]:[Federal 
Funding]])</f>
        <v>13195391.808758855</v>
      </c>
      <c r="U1224" s="121">
        <f>IFERROR(TableC[[#This Row],[State &amp; Local Funding]]/SUM(TableB[[#This Row],[K-12 Enrollment]:[Pre-K
Enrollment]]),"")</f>
        <v>17911.826061879674</v>
      </c>
      <c r="V1224" s="121">
        <f>IFERROR(TableC[[#This Row],[Federal 
Funding]]/SUM(TableB[[#This Row],[K-12 Enrollment]:[Pre-K
Enrollment]]),"")</f>
        <v>1184.2547033285093</v>
      </c>
      <c r="W1224" s="65">
        <f>IFERROR(CentralCostperPupil*SUM(TableB[[#This Row],[K-12 Enrollment]:[Pre-K
Enrollment]]),"")</f>
        <v>4611733.6994287074</v>
      </c>
      <c r="X1224" s="65">
        <f t="shared" si="59"/>
        <v>17807125.508187562</v>
      </c>
      <c r="Y1224" s="131">
        <f>IFERROR(TableC[[#This Row],[Total School Allocation w/ Central District Costs]]/SUM(TableB[[#This Row],[K-12 Enrollment]:[Pre-K
Enrollment]]),"")</f>
        <v>25770.080330228022</v>
      </c>
    </row>
    <row r="1225" spans="1:25" s="3" customFormat="1" ht="15" x14ac:dyDescent="0.3">
      <c r="A1225" s="156" t="str">
        <f>IF(ISBLANK(TableB[[#This Row],[BEDS Code]]),"",TableB[[#This Row],[BEDS Code]])</f>
        <v>353100010058</v>
      </c>
      <c r="B1225" s="134" t="str">
        <f>IF(ISBLANK(TableB[[#This Row],[School Name]]),"",TableB[[#This Row],[School Name]])</f>
        <v>Space Shuttle Columbia School</v>
      </c>
      <c r="C1225" s="156" t="str">
        <f>IF(ISBLANK(TableB[[#This Row],[Local School Code]]),"",TableB[[#This Row],[Local School Code]])</f>
        <v>R058</v>
      </c>
      <c r="D1225" s="132">
        <v>4962435</v>
      </c>
      <c r="E1225" s="132">
        <v>3300886</v>
      </c>
      <c r="F1225" s="65">
        <f>IFERROR(SUM(TableC[[#This Row],[Classroom Teachers]:[All Other Salaries]])*'Part-A'!$C$92,0)</f>
        <v>5031164.3741035415</v>
      </c>
      <c r="G1225" s="16">
        <v>0</v>
      </c>
      <c r="H1225" s="16">
        <v>64050</v>
      </c>
      <c r="I1225" s="133">
        <f t="shared" si="57"/>
        <v>13358535.374103542</v>
      </c>
      <c r="J1225" s="132">
        <v>5347525.3242938006</v>
      </c>
      <c r="K1225" s="132">
        <v>895940.53034522175</v>
      </c>
      <c r="L1225" s="132">
        <v>6243210.3663614076</v>
      </c>
      <c r="M1225" s="132">
        <v>130318.6225956686</v>
      </c>
      <c r="N1225" s="132">
        <v>661540.26420146495</v>
      </c>
      <c r="O1225" s="132">
        <v>4006</v>
      </c>
      <c r="P1225" s="132">
        <v>75994.266305978046</v>
      </c>
      <c r="Q1225" s="133">
        <f t="shared" si="58"/>
        <v>13358535.374103539</v>
      </c>
      <c r="R1225" s="132">
        <v>12867268.374103539</v>
      </c>
      <c r="S1225" s="132">
        <v>491267</v>
      </c>
      <c r="T1225" s="133">
        <f>SUM(TableC[[#This Row],[State &amp; Local Funding]:[Federal 
Funding]])</f>
        <v>13358535.374103539</v>
      </c>
      <c r="U1225" s="121">
        <f>IFERROR(TableC[[#This Row],[State &amp; Local Funding]]/SUM(TableB[[#This Row],[K-12 Enrollment]:[Pre-K
Enrollment]]),"")</f>
        <v>19262.37780554422</v>
      </c>
      <c r="V1225" s="121">
        <f>IFERROR(TableC[[#This Row],[Federal 
Funding]]/SUM(TableB[[#This Row],[K-12 Enrollment]:[Pre-K
Enrollment]]),"")</f>
        <v>735.42964071856284</v>
      </c>
      <c r="W1225" s="65">
        <f>IFERROR(CentralCostperPupil*SUM(TableB[[#This Row],[K-12 Enrollment]:[Pre-K
Enrollment]]),"")</f>
        <v>4458231.7094332511</v>
      </c>
      <c r="X1225" s="65">
        <f t="shared" si="59"/>
        <v>17816767.083536789</v>
      </c>
      <c r="Y1225" s="131">
        <f>IFERROR(TableC[[#This Row],[Total School Allocation w/ Central District Costs]]/SUM(TableB[[#This Row],[K-12 Enrollment]:[Pre-K
Enrollment]]),"")</f>
        <v>26671.807011282617</v>
      </c>
    </row>
    <row r="1226" spans="1:25" s="3" customFormat="1" ht="15" x14ac:dyDescent="0.3">
      <c r="A1226" s="156" t="str">
        <f>IF(ISBLANK(TableB[[#This Row],[BEDS Code]]),"",TableB[[#This Row],[BEDS Code]])</f>
        <v>353100010059</v>
      </c>
      <c r="B1226" s="134" t="str">
        <f>IF(ISBLANK(TableB[[#This Row],[School Name]]),"",TableB[[#This Row],[School Name]])</f>
        <v>The Harbor View School</v>
      </c>
      <c r="C1226" s="156" t="str">
        <f>IF(ISBLANK(TableB[[#This Row],[Local School Code]]),"",TableB[[#This Row],[Local School Code]])</f>
        <v>R059</v>
      </c>
      <c r="D1226" s="132">
        <v>2006856</v>
      </c>
      <c r="E1226" s="132">
        <v>1136527</v>
      </c>
      <c r="F1226" s="65">
        <f>IFERROR(SUM(TableC[[#This Row],[Classroom Teachers]:[All Other Salaries]])*'Part-A'!$C$92,0)</f>
        <v>1913864.481818232</v>
      </c>
      <c r="G1226" s="16">
        <v>0</v>
      </c>
      <c r="H1226" s="16">
        <v>19060</v>
      </c>
      <c r="I1226" s="133">
        <f t="shared" si="57"/>
        <v>5076307.4818182318</v>
      </c>
      <c r="J1226" s="132">
        <v>2426848.5318369139</v>
      </c>
      <c r="K1226" s="132">
        <v>369373.23290414666</v>
      </c>
      <c r="L1226" s="132">
        <v>1760703.5141942692</v>
      </c>
      <c r="M1226" s="132">
        <v>88649.5758969952</v>
      </c>
      <c r="N1226" s="132">
        <v>429044.6269859068</v>
      </c>
      <c r="O1226" s="132">
        <v>1688</v>
      </c>
      <c r="P1226" s="132">
        <v>0</v>
      </c>
      <c r="Q1226" s="133">
        <f t="shared" si="58"/>
        <v>5076307.4818182318</v>
      </c>
      <c r="R1226" s="132">
        <v>4796677.4818182318</v>
      </c>
      <c r="S1226" s="132">
        <v>279630</v>
      </c>
      <c r="T1226" s="133">
        <f>SUM(TableC[[#This Row],[State &amp; Local Funding]:[Federal 
Funding]])</f>
        <v>5076307.4818182318</v>
      </c>
      <c r="U1226" s="121">
        <f>IFERROR(TableC[[#This Row],[State &amp; Local Funding]]/SUM(TableB[[#This Row],[K-12 Enrollment]:[Pre-K
Enrollment]]),"")</f>
        <v>15675.416607249123</v>
      </c>
      <c r="V1226" s="121">
        <f>IFERROR(TableC[[#This Row],[Federal 
Funding]]/SUM(TableB[[#This Row],[K-12 Enrollment]:[Pre-K
Enrollment]]),"")</f>
        <v>913.82352941176475</v>
      </c>
      <c r="W1226" s="65">
        <f>IFERROR(CentralCostperPupil*SUM(TableB[[#This Row],[K-12 Enrollment]:[Pre-K
Enrollment]]),"")</f>
        <v>2042243.8668960701</v>
      </c>
      <c r="X1226" s="65">
        <f t="shared" si="59"/>
        <v>7118551.3487143014</v>
      </c>
      <c r="Y1226" s="131">
        <f>IFERROR(TableC[[#This Row],[Total School Allocation w/ Central District Costs]]/SUM(TableB[[#This Row],[K-12 Enrollment]:[Pre-K
Enrollment]]),"")</f>
        <v>23263.239701680723</v>
      </c>
    </row>
    <row r="1227" spans="1:25" s="3" customFormat="1" ht="15" x14ac:dyDescent="0.3">
      <c r="A1227" s="156" t="str">
        <f>IF(ISBLANK(TableB[[#This Row],[BEDS Code]]),"",TableB[[#This Row],[BEDS Code]])</f>
        <v>353100010060</v>
      </c>
      <c r="B1227" s="134" t="str">
        <f>IF(ISBLANK(TableB[[#This Row],[School Name]]),"",TableB[[#This Row],[School Name]])</f>
        <v>P.S. 060 Alice Austen</v>
      </c>
      <c r="C1227" s="156" t="str">
        <f>IF(ISBLANK(TableB[[#This Row],[Local School Code]]),"",TableB[[#This Row],[Local School Code]])</f>
        <v>R060</v>
      </c>
      <c r="D1227" s="132">
        <v>5651844</v>
      </c>
      <c r="E1227" s="132">
        <v>3068315</v>
      </c>
      <c r="F1227" s="65">
        <f>IFERROR(SUM(TableC[[#This Row],[Classroom Teachers]:[All Other Salaries]])*'Part-A'!$C$92,0)</f>
        <v>5309312.4782782085</v>
      </c>
      <c r="G1227" s="16">
        <v>0</v>
      </c>
      <c r="H1227" s="16">
        <v>129714</v>
      </c>
      <c r="I1227" s="133">
        <f t="shared" ref="I1227:I1290" si="60">SUM(D1227:H1227)</f>
        <v>14159185.478278209</v>
      </c>
      <c r="J1227" s="132">
        <v>7021177.5349734733</v>
      </c>
      <c r="K1227" s="132">
        <v>406820.29549507843</v>
      </c>
      <c r="L1227" s="132">
        <v>5986169.9092764668</v>
      </c>
      <c r="M1227" s="132">
        <v>97636.870918818822</v>
      </c>
      <c r="N1227" s="132">
        <v>642172.86761437135</v>
      </c>
      <c r="O1227" s="132">
        <v>5208</v>
      </c>
      <c r="P1227" s="132">
        <v>0</v>
      </c>
      <c r="Q1227" s="133">
        <f t="shared" ref="Q1227:Q1290" si="61">SUM(J1227:P1227)</f>
        <v>14159185.47827821</v>
      </c>
      <c r="R1227" s="132">
        <v>13907741.47827821</v>
      </c>
      <c r="S1227" s="132">
        <v>251444</v>
      </c>
      <c r="T1227" s="133">
        <f>SUM(TableC[[#This Row],[State &amp; Local Funding]:[Federal 
Funding]])</f>
        <v>14159185.47827821</v>
      </c>
      <c r="U1227" s="121">
        <f>IFERROR(TableC[[#This Row],[State &amp; Local Funding]]/SUM(TableB[[#This Row],[K-12 Enrollment]:[Pre-K
Enrollment]]),"")</f>
        <v>16342.821948623045</v>
      </c>
      <c r="V1227" s="121">
        <f>IFERROR(TableC[[#This Row],[Federal 
Funding]]/SUM(TableB[[#This Row],[K-12 Enrollment]:[Pre-K
Enrollment]]),"")</f>
        <v>295.46886016451236</v>
      </c>
      <c r="W1227" s="65">
        <f>IFERROR(CentralCostperPupil*SUM(TableB[[#This Row],[K-12 Enrollment]:[Pre-K
Enrollment]]),"")</f>
        <v>5679573.6298318813</v>
      </c>
      <c r="X1227" s="65">
        <f t="shared" ref="X1227:X1290" si="62">SUM(Q1227,W1227)</f>
        <v>19838759.108110093</v>
      </c>
      <c r="Y1227" s="131">
        <f>IFERROR(TableC[[#This Row],[Total School Allocation w/ Central District Costs]]/SUM(TableB[[#This Row],[K-12 Enrollment]:[Pre-K
Enrollment]]),"")</f>
        <v>23312.290373807395</v>
      </c>
    </row>
    <row r="1228" spans="1:25" s="3" customFormat="1" ht="15" x14ac:dyDescent="0.3">
      <c r="A1228" s="156" t="str">
        <f>IF(ISBLANK(TableB[[#This Row],[BEDS Code]]),"",TableB[[#This Row],[BEDS Code]])</f>
        <v>353100010061</v>
      </c>
      <c r="B1228" s="134" t="str">
        <f>IF(ISBLANK(TableB[[#This Row],[School Name]]),"",TableB[[#This Row],[School Name]])</f>
        <v>I.S. 061 William A Morris</v>
      </c>
      <c r="C1228" s="156" t="str">
        <f>IF(ISBLANK(TableB[[#This Row],[Local School Code]]),"",TableB[[#This Row],[Local School Code]])</f>
        <v>R061</v>
      </c>
      <c r="D1228" s="132">
        <v>7276249</v>
      </c>
      <c r="E1228" s="132">
        <v>3131202</v>
      </c>
      <c r="F1228" s="65">
        <f>IFERROR(SUM(TableC[[#This Row],[Classroom Teachers]:[All Other Salaries]])*'Part-A'!$C$92,0)</f>
        <v>6336628.6625472112</v>
      </c>
      <c r="G1228" s="16">
        <v>0</v>
      </c>
      <c r="H1228" s="16">
        <v>104456</v>
      </c>
      <c r="I1228" s="133">
        <f t="shared" si="60"/>
        <v>16848535.662547212</v>
      </c>
      <c r="J1228" s="132">
        <v>9153374.162200477</v>
      </c>
      <c r="K1228" s="132">
        <v>0</v>
      </c>
      <c r="L1228" s="132">
        <v>6295361.1595352022</v>
      </c>
      <c r="M1228" s="132">
        <v>0</v>
      </c>
      <c r="N1228" s="132">
        <v>1125958.7862497098</v>
      </c>
      <c r="O1228" s="132">
        <v>6186</v>
      </c>
      <c r="P1228" s="132">
        <v>267655.55456182349</v>
      </c>
      <c r="Q1228" s="133">
        <f t="shared" si="61"/>
        <v>16848535.662547212</v>
      </c>
      <c r="R1228" s="132">
        <v>15740176.662547212</v>
      </c>
      <c r="S1228" s="132">
        <v>1108359</v>
      </c>
      <c r="T1228" s="133">
        <f>SUM(TableC[[#This Row],[State &amp; Local Funding]:[Federal 
Funding]])</f>
        <v>16848535.662547212</v>
      </c>
      <c r="U1228" s="121">
        <f>IFERROR(TableC[[#This Row],[State &amp; Local Funding]]/SUM(TableB[[#This Row],[K-12 Enrollment]:[Pre-K
Enrollment]]),"")</f>
        <v>16110.723298410658</v>
      </c>
      <c r="V1228" s="121">
        <f>IFERROR(TableC[[#This Row],[Federal 
Funding]]/SUM(TableB[[#This Row],[K-12 Enrollment]:[Pre-K
Enrollment]]),"")</f>
        <v>1134.451381780962</v>
      </c>
      <c r="W1228" s="65">
        <f>IFERROR(CentralCostperPupil*SUM(TableB[[#This Row],[K-12 Enrollment]:[Pre-K
Enrollment]]),"")</f>
        <v>6520497.5750243803</v>
      </c>
      <c r="X1228" s="65">
        <f t="shared" si="62"/>
        <v>23369033.237571593</v>
      </c>
      <c r="Y1228" s="131">
        <f>IFERROR(TableC[[#This Row],[Total School Allocation w/ Central District Costs]]/SUM(TableB[[#This Row],[K-12 Enrollment]:[Pre-K
Enrollment]]),"")</f>
        <v>23919.174245211456</v>
      </c>
    </row>
    <row r="1229" spans="1:25" s="3" customFormat="1" ht="15" x14ac:dyDescent="0.3">
      <c r="A1229" s="156" t="str">
        <f>IF(ISBLANK(TableB[[#This Row],[BEDS Code]]),"",TableB[[#This Row],[BEDS Code]])</f>
        <v>353100010062</v>
      </c>
      <c r="B1229" s="134" t="str">
        <f>IF(ISBLANK(TableB[[#This Row],[School Name]]),"",TableB[[#This Row],[School Name]])</f>
        <v>The Kathleen Grimm School for Leadership and Sustainability</v>
      </c>
      <c r="C1229" s="156" t="str">
        <f>IF(ISBLANK(TableB[[#This Row],[Local School Code]]),"",TableB[[#This Row],[Local School Code]])</f>
        <v>R062</v>
      </c>
      <c r="D1229" s="132">
        <v>1512026</v>
      </c>
      <c r="E1229" s="132">
        <v>1226836</v>
      </c>
      <c r="F1229" s="65">
        <f>IFERROR(SUM(TableC[[#This Row],[Classroom Teachers]:[All Other Salaries]])*'Part-A'!$C$92,0)</f>
        <v>1667569.8451005323</v>
      </c>
      <c r="G1229" s="16">
        <v>0</v>
      </c>
      <c r="H1229" s="16">
        <v>64991</v>
      </c>
      <c r="I1229" s="133">
        <f t="shared" si="60"/>
        <v>4471422.8451005323</v>
      </c>
      <c r="J1229" s="132">
        <v>2234357.7457256378</v>
      </c>
      <c r="K1229" s="132">
        <v>194546.68408311525</v>
      </c>
      <c r="L1229" s="132">
        <v>1763302.7506102105</v>
      </c>
      <c r="M1229" s="132">
        <v>29930.259089710038</v>
      </c>
      <c r="N1229" s="132">
        <v>247715.40559185858</v>
      </c>
      <c r="O1229" s="132">
        <v>1570</v>
      </c>
      <c r="P1229" s="132">
        <v>0</v>
      </c>
      <c r="Q1229" s="133">
        <f t="shared" si="61"/>
        <v>4471422.8451005323</v>
      </c>
      <c r="R1229" s="132">
        <v>4412358.8451005323</v>
      </c>
      <c r="S1229" s="132">
        <v>59064</v>
      </c>
      <c r="T1229" s="133">
        <f>SUM(TableC[[#This Row],[State &amp; Local Funding]:[Federal 
Funding]])</f>
        <v>4471422.8451005323</v>
      </c>
      <c r="U1229" s="121">
        <f>IFERROR(TableC[[#This Row],[State &amp; Local Funding]]/SUM(TableB[[#This Row],[K-12 Enrollment]:[Pre-K
Enrollment]]),"")</f>
        <v>16402.820985503837</v>
      </c>
      <c r="V1229" s="121">
        <f>IFERROR(TableC[[#This Row],[Federal 
Funding]]/SUM(TableB[[#This Row],[K-12 Enrollment]:[Pre-K
Enrollment]]),"")</f>
        <v>219.56877323420073</v>
      </c>
      <c r="W1229" s="65">
        <f>IFERROR(CentralCostperPupil*SUM(TableB[[#This Row],[K-12 Enrollment]:[Pre-K
Enrollment]]),"")</f>
        <v>1795305.8829903363</v>
      </c>
      <c r="X1229" s="65">
        <f t="shared" si="62"/>
        <v>6266728.7280908683</v>
      </c>
      <c r="Y1229" s="131">
        <f>IFERROR(TableC[[#This Row],[Total School Allocation w/ Central District Costs]]/SUM(TableB[[#This Row],[K-12 Enrollment]:[Pre-K
Enrollment]]),"")</f>
        <v>23296.389323757874</v>
      </c>
    </row>
    <row r="1230" spans="1:25" s="3" customFormat="1" ht="15" x14ac:dyDescent="0.3">
      <c r="A1230" s="156" t="str">
        <f>IF(ISBLANK(TableB[[#This Row],[BEDS Code]]),"",TableB[[#This Row],[BEDS Code]])</f>
        <v>353100010063</v>
      </c>
      <c r="B1230" s="134" t="str">
        <f>IF(ISBLANK(TableB[[#This Row],[School Name]]),"",TableB[[#This Row],[School Name]])</f>
        <v>Marsh Avenue School for Expeditionary Learning</v>
      </c>
      <c r="C1230" s="156" t="str">
        <f>IF(ISBLANK(TableB[[#This Row],[Local School Code]]),"",TableB[[#This Row],[Local School Code]])</f>
        <v>R063</v>
      </c>
      <c r="D1230" s="132">
        <v>2917460</v>
      </c>
      <c r="E1230" s="132">
        <v>967647</v>
      </c>
      <c r="F1230" s="65">
        <f>IFERROR(SUM(TableC[[#This Row],[Classroom Teachers]:[All Other Salaries]])*'Part-A'!$C$92,0)</f>
        <v>2365466.8538206718</v>
      </c>
      <c r="G1230" s="16">
        <v>0</v>
      </c>
      <c r="H1230" s="16">
        <v>109100</v>
      </c>
      <c r="I1230" s="133">
        <f t="shared" si="60"/>
        <v>6359673.8538206723</v>
      </c>
      <c r="J1230" s="132">
        <v>4151593.2979303566</v>
      </c>
      <c r="K1230" s="132">
        <v>0</v>
      </c>
      <c r="L1230" s="132">
        <v>1603306.0671427697</v>
      </c>
      <c r="M1230" s="132">
        <v>0</v>
      </c>
      <c r="N1230" s="132">
        <v>466260.66103247995</v>
      </c>
      <c r="O1230" s="132">
        <v>2860</v>
      </c>
      <c r="P1230" s="132">
        <v>135653.82771506617</v>
      </c>
      <c r="Q1230" s="133">
        <f t="shared" si="61"/>
        <v>6359673.8538206723</v>
      </c>
      <c r="R1230" s="132">
        <v>6317375.8538206723</v>
      </c>
      <c r="S1230" s="132">
        <v>42298</v>
      </c>
      <c r="T1230" s="133">
        <f>SUM(TableC[[#This Row],[State &amp; Local Funding]:[Federal 
Funding]])</f>
        <v>6359673.8538206723</v>
      </c>
      <c r="U1230" s="121">
        <f>IFERROR(TableC[[#This Row],[State &amp; Local Funding]]/SUM(TableB[[#This Row],[K-12 Enrollment]:[Pre-K
Enrollment]]),"")</f>
        <v>14101.285387992571</v>
      </c>
      <c r="V1230" s="121">
        <f>IFERROR(TableC[[#This Row],[Federal 
Funding]]/SUM(TableB[[#This Row],[K-12 Enrollment]:[Pre-K
Enrollment]]),"")</f>
        <v>94.415178571428569</v>
      </c>
      <c r="W1230" s="65">
        <f>IFERROR(CentralCostperPupil*SUM(TableB[[#This Row],[K-12 Enrollment]:[Pre-K
Enrollment]]),"")</f>
        <v>2989951.8051288868</v>
      </c>
      <c r="X1230" s="65">
        <f t="shared" si="62"/>
        <v>9349625.6589495596</v>
      </c>
      <c r="Y1230" s="131">
        <f>IFERROR(TableC[[#This Row],[Total School Allocation w/ Central District Costs]]/SUM(TableB[[#This Row],[K-12 Enrollment]:[Pre-K
Enrollment]]),"")</f>
        <v>20869.700131583839</v>
      </c>
    </row>
    <row r="1231" spans="1:25" s="3" customFormat="1" ht="15" x14ac:dyDescent="0.3">
      <c r="A1231" s="156" t="str">
        <f>IF(ISBLANK(TableB[[#This Row],[BEDS Code]]),"",TableB[[#This Row],[BEDS Code]])</f>
        <v>353100011064</v>
      </c>
      <c r="B1231" s="134" t="str">
        <f>IF(ISBLANK(TableB[[#This Row],[School Name]]),"",TableB[[#This Row],[School Name]])</f>
        <v>Gaynor McCown Expeditionary Learning School</v>
      </c>
      <c r="C1231" s="156" t="str">
        <f>IF(ISBLANK(TableB[[#This Row],[Local School Code]]),"",TableB[[#This Row],[Local School Code]])</f>
        <v>R064</v>
      </c>
      <c r="D1231" s="132">
        <v>2842917</v>
      </c>
      <c r="E1231" s="132">
        <v>1487946</v>
      </c>
      <c r="F1231" s="65">
        <f>IFERROR(SUM(TableC[[#This Row],[Classroom Teachers]:[All Other Salaries]])*'Part-A'!$C$92,0)</f>
        <v>2636867.6267959564</v>
      </c>
      <c r="G1231" s="16">
        <v>0</v>
      </c>
      <c r="H1231" s="16">
        <v>59669</v>
      </c>
      <c r="I1231" s="133">
        <f t="shared" si="60"/>
        <v>7027399.6267959569</v>
      </c>
      <c r="J1231" s="132">
        <v>4109634.0679121278</v>
      </c>
      <c r="K1231" s="132">
        <v>0</v>
      </c>
      <c r="L1231" s="132">
        <v>2141916.9378879592</v>
      </c>
      <c r="M1231" s="132">
        <v>0</v>
      </c>
      <c r="N1231" s="132">
        <v>494867.71193089418</v>
      </c>
      <c r="O1231" s="132">
        <v>2723</v>
      </c>
      <c r="P1231" s="132">
        <v>278257.90906497568</v>
      </c>
      <c r="Q1231" s="133">
        <f t="shared" si="61"/>
        <v>7027399.6267959569</v>
      </c>
      <c r="R1231" s="132">
        <v>6876928.6267959569</v>
      </c>
      <c r="S1231" s="132">
        <v>150471</v>
      </c>
      <c r="T1231" s="133">
        <f>SUM(TableC[[#This Row],[State &amp; Local Funding]:[Federal 
Funding]])</f>
        <v>7027399.6267959569</v>
      </c>
      <c r="U1231" s="121">
        <f>IFERROR(TableC[[#This Row],[State &amp; Local Funding]]/SUM(TableB[[#This Row],[K-12 Enrollment]:[Pre-K
Enrollment]]),"")</f>
        <v>15772.772079807241</v>
      </c>
      <c r="V1231" s="121">
        <f>IFERROR(TableC[[#This Row],[Federal 
Funding]]/SUM(TableB[[#This Row],[K-12 Enrollment]:[Pre-K
Enrollment]]),"")</f>
        <v>345.11697247706422</v>
      </c>
      <c r="W1231" s="65">
        <f>IFERROR(CentralCostperPupil*SUM(TableB[[#This Row],[K-12 Enrollment]:[Pre-K
Enrollment]]),"")</f>
        <v>2909863.810348649</v>
      </c>
      <c r="X1231" s="65">
        <f t="shared" si="62"/>
        <v>9937263.4371446054</v>
      </c>
      <c r="Y1231" s="131">
        <f>IFERROR(TableC[[#This Row],[Total School Allocation w/ Central District Costs]]/SUM(TableB[[#This Row],[K-12 Enrollment]:[Pre-K
Enrollment]]),"")</f>
        <v>22791.888617304139</v>
      </c>
    </row>
    <row r="1232" spans="1:25" s="3" customFormat="1" ht="15" x14ac:dyDescent="0.3">
      <c r="A1232" s="156" t="str">
        <f>IF(ISBLANK(TableB[[#This Row],[BEDS Code]]),"",TableB[[#This Row],[BEDS Code]])</f>
        <v>353100010065</v>
      </c>
      <c r="B1232" s="134" t="str">
        <f>IF(ISBLANK(TableB[[#This Row],[School Name]]),"",TableB[[#This Row],[School Name]])</f>
        <v>P.S. 65 The Academy of Innovative Learning</v>
      </c>
      <c r="C1232" s="156" t="str">
        <f>IF(ISBLANK(TableB[[#This Row],[Local School Code]]),"",TableB[[#This Row],[Local School Code]])</f>
        <v>R065</v>
      </c>
      <c r="D1232" s="132">
        <v>2689760</v>
      </c>
      <c r="E1232" s="132">
        <v>2172067</v>
      </c>
      <c r="F1232" s="65">
        <f>IFERROR(SUM(TableC[[#This Row],[Classroom Teachers]:[All Other Salaries]])*'Part-A'!$C$92,0)</f>
        <v>2960147.7172984928</v>
      </c>
      <c r="G1232" s="16">
        <v>0</v>
      </c>
      <c r="H1232" s="16">
        <v>43989</v>
      </c>
      <c r="I1232" s="133">
        <f t="shared" si="60"/>
        <v>7865963.7172984928</v>
      </c>
      <c r="J1232" s="132">
        <v>3366605.0737623367</v>
      </c>
      <c r="K1232" s="132">
        <v>369439.21255915612</v>
      </c>
      <c r="L1232" s="132">
        <v>3457842.8485721266</v>
      </c>
      <c r="M1232" s="132">
        <v>107753.1036630872</v>
      </c>
      <c r="N1232" s="132">
        <v>456068.56455638446</v>
      </c>
      <c r="O1232" s="132">
        <v>2455</v>
      </c>
      <c r="P1232" s="132">
        <v>105799.91418540112</v>
      </c>
      <c r="Q1232" s="133">
        <f t="shared" si="61"/>
        <v>7865963.7172984919</v>
      </c>
      <c r="R1232" s="132">
        <v>7399534.7172984919</v>
      </c>
      <c r="S1232" s="132">
        <v>466429</v>
      </c>
      <c r="T1232" s="133">
        <f>SUM(TableC[[#This Row],[State &amp; Local Funding]:[Federal 
Funding]])</f>
        <v>7865963.7172984919</v>
      </c>
      <c r="U1232" s="121">
        <f>IFERROR(TableC[[#This Row],[State &amp; Local Funding]]/SUM(TableB[[#This Row],[K-12 Enrollment]:[Pre-K
Enrollment]]),"")</f>
        <v>17960.03572159828</v>
      </c>
      <c r="V1232" s="121">
        <f>IFERROR(TableC[[#This Row],[Federal 
Funding]]/SUM(TableB[[#This Row],[K-12 Enrollment]:[Pre-K
Enrollment]]),"")</f>
        <v>1132.1092233009708</v>
      </c>
      <c r="W1232" s="65">
        <f>IFERROR(CentralCostperPupil*SUM(TableB[[#This Row],[K-12 Enrollment]:[Pre-K
Enrollment]]),"")</f>
        <v>2749687.820788173</v>
      </c>
      <c r="X1232" s="65">
        <f t="shared" si="62"/>
        <v>10615651.538086664</v>
      </c>
      <c r="Y1232" s="131">
        <f>IFERROR(TableC[[#This Row],[Total School Allocation w/ Central District Costs]]/SUM(TableB[[#This Row],[K-12 Enrollment]:[Pre-K
Enrollment]]),"")</f>
        <v>25766.144509919086</v>
      </c>
    </row>
    <row r="1233" spans="1:25" s="3" customFormat="1" ht="15" x14ac:dyDescent="0.3">
      <c r="A1233" s="156" t="str">
        <f>IF(ISBLANK(TableB[[#This Row],[BEDS Code]]),"",TableB[[#This Row],[BEDS Code]])</f>
        <v>353100010068</v>
      </c>
      <c r="B1233" s="134" t="str">
        <f>IF(ISBLANK(TableB[[#This Row],[School Name]]),"",TableB[[#This Row],[School Name]])</f>
        <v>Port Richmond School for Visionary Learning</v>
      </c>
      <c r="C1233" s="156" t="str">
        <f>IF(ISBLANK(TableB[[#This Row],[Local School Code]]),"",TableB[[#This Row],[Local School Code]])</f>
        <v>R068</v>
      </c>
      <c r="D1233" s="132">
        <v>1212045</v>
      </c>
      <c r="E1233" s="132">
        <v>857517</v>
      </c>
      <c r="F1233" s="65">
        <f>IFERROR(SUM(TableC[[#This Row],[Classroom Teachers]:[All Other Salaries]])*'Part-A'!$C$92,0)</f>
        <v>1260063.1882022342</v>
      </c>
      <c r="G1233" s="16">
        <v>0</v>
      </c>
      <c r="H1233" s="16">
        <v>8778</v>
      </c>
      <c r="I1233" s="133">
        <f t="shared" si="60"/>
        <v>3338403.188202234</v>
      </c>
      <c r="J1233" s="132">
        <v>1506631.82402442</v>
      </c>
      <c r="K1233" s="132">
        <v>432918.95973545517</v>
      </c>
      <c r="L1233" s="132">
        <v>1105953.3987045831</v>
      </c>
      <c r="M1233" s="132">
        <v>46384.174257370192</v>
      </c>
      <c r="N1233" s="132">
        <v>245430.83148040544</v>
      </c>
      <c r="O1233" s="132">
        <v>1084</v>
      </c>
      <c r="P1233" s="132">
        <v>0</v>
      </c>
      <c r="Q1233" s="133">
        <f t="shared" si="61"/>
        <v>3338403.1882022335</v>
      </c>
      <c r="R1233" s="132">
        <v>3175853.1882022335</v>
      </c>
      <c r="S1233" s="132">
        <v>162550</v>
      </c>
      <c r="T1233" s="133">
        <f>SUM(TableC[[#This Row],[State &amp; Local Funding]:[Federal 
Funding]])</f>
        <v>3338403.1882022335</v>
      </c>
      <c r="U1233" s="121">
        <f>IFERROR(TableC[[#This Row],[State &amp; Local Funding]]/SUM(TableB[[#This Row],[K-12 Enrollment]:[Pre-K
Enrollment]]),"")</f>
        <v>16803.456022234041</v>
      </c>
      <c r="V1233" s="121">
        <f>IFERROR(TableC[[#This Row],[Federal 
Funding]]/SUM(TableB[[#This Row],[K-12 Enrollment]:[Pre-K
Enrollment]]),"")</f>
        <v>860.05291005291008</v>
      </c>
      <c r="W1233" s="65">
        <f>IFERROR(CentralCostperPupil*SUM(TableB[[#This Row],[K-12 Enrollment]:[Pre-K
Enrollment]]),"")</f>
        <v>1261385.9177887491</v>
      </c>
      <c r="X1233" s="65">
        <f t="shared" si="62"/>
        <v>4599789.1059909826</v>
      </c>
      <c r="Y1233" s="131">
        <f>IFERROR(TableC[[#This Row],[Total School Allocation w/ Central District Costs]]/SUM(TableB[[#This Row],[K-12 Enrollment]:[Pre-K
Enrollment]]),"")</f>
        <v>24337.508497306786</v>
      </c>
    </row>
    <row r="1234" spans="1:25" s="3" customFormat="1" ht="15" x14ac:dyDescent="0.3">
      <c r="A1234" s="156" t="str">
        <f>IF(ISBLANK(TableB[[#This Row],[BEDS Code]]),"",TableB[[#This Row],[BEDS Code]])</f>
        <v>353100010069</v>
      </c>
      <c r="B1234" s="134" t="str">
        <f>IF(ISBLANK(TableB[[#This Row],[School Name]]),"",TableB[[#This Row],[School Name]])</f>
        <v>P.S. 069 Daniel D. Tompkins</v>
      </c>
      <c r="C1234" s="156" t="str">
        <f>IF(ISBLANK(TableB[[#This Row],[Local School Code]]),"",TableB[[#This Row],[Local School Code]])</f>
        <v>R069</v>
      </c>
      <c r="D1234" s="132">
        <v>8870137</v>
      </c>
      <c r="E1234" s="132">
        <v>4956776</v>
      </c>
      <c r="F1234" s="65">
        <f>IFERROR(SUM(TableC[[#This Row],[Classroom Teachers]:[All Other Salaries]])*'Part-A'!$C$92,0)</f>
        <v>8418585.2261371817</v>
      </c>
      <c r="G1234" s="16">
        <v>0</v>
      </c>
      <c r="H1234" s="16">
        <v>148957</v>
      </c>
      <c r="I1234" s="133">
        <f t="shared" si="60"/>
        <v>22394455.226137184</v>
      </c>
      <c r="J1234" s="132">
        <v>8182530.8742751796</v>
      </c>
      <c r="K1234" s="132">
        <v>190218.01676758344</v>
      </c>
      <c r="L1234" s="132">
        <v>13261253.74126723</v>
      </c>
      <c r="M1234" s="132">
        <v>47554.50419189586</v>
      </c>
      <c r="N1234" s="132">
        <v>707185.0896352937</v>
      </c>
      <c r="O1234" s="132">
        <v>5713</v>
      </c>
      <c r="P1234" s="132">
        <v>0</v>
      </c>
      <c r="Q1234" s="133">
        <f t="shared" si="61"/>
        <v>22394455.226137184</v>
      </c>
      <c r="R1234" s="132">
        <v>21926100.226137184</v>
      </c>
      <c r="S1234" s="132">
        <v>468355</v>
      </c>
      <c r="T1234" s="133">
        <f>SUM(TableC[[#This Row],[State &amp; Local Funding]:[Federal 
Funding]])</f>
        <v>22394455.226137184</v>
      </c>
      <c r="U1234" s="121">
        <f>IFERROR(TableC[[#This Row],[State &amp; Local Funding]]/SUM(TableB[[#This Row],[K-12 Enrollment]:[Pre-K
Enrollment]]),"")</f>
        <v>24775.254492810378</v>
      </c>
      <c r="V1234" s="121">
        <f>IFERROR(TableC[[#This Row],[Federal 
Funding]]/SUM(TableB[[#This Row],[K-12 Enrollment]:[Pre-K
Enrollment]]),"")</f>
        <v>529.21468926553678</v>
      </c>
      <c r="W1234" s="65">
        <f>IFERROR(CentralCostperPupil*SUM(TableB[[#This Row],[K-12 Enrollment]:[Pre-K
Enrollment]]),"")</f>
        <v>5906489.6150425561</v>
      </c>
      <c r="X1234" s="65">
        <f t="shared" si="62"/>
        <v>28300944.84117974</v>
      </c>
      <c r="Y1234" s="131">
        <f>IFERROR(TableC[[#This Row],[Total School Allocation w/ Central District Costs]]/SUM(TableB[[#This Row],[K-12 Enrollment]:[Pre-K
Enrollment]]),"")</f>
        <v>31978.468747095751</v>
      </c>
    </row>
    <row r="1235" spans="1:25" s="3" customFormat="1" ht="15" x14ac:dyDescent="0.3">
      <c r="A1235" s="156" t="str">
        <f>IF(ISBLANK(TableB[[#This Row],[BEDS Code]]),"",TableB[[#This Row],[BEDS Code]])</f>
        <v>353100010072</v>
      </c>
      <c r="B1235" s="134" t="str">
        <f>IF(ISBLANK(TableB[[#This Row],[School Name]]),"",TableB[[#This Row],[School Name]])</f>
        <v>I.S. 072 Rocco Laurie</v>
      </c>
      <c r="C1235" s="156" t="str">
        <f>IF(ISBLANK(TableB[[#This Row],[Local School Code]]),"",TableB[[#This Row],[Local School Code]])</f>
        <v>R072</v>
      </c>
      <c r="D1235" s="132">
        <v>10137388</v>
      </c>
      <c r="E1235" s="132">
        <v>4867307</v>
      </c>
      <c r="F1235" s="65">
        <f>IFERROR(SUM(TableC[[#This Row],[Classroom Teachers]:[All Other Salaries]])*'Part-A'!$C$92,0)</f>
        <v>9135683.6952466872</v>
      </c>
      <c r="G1235" s="16">
        <v>0</v>
      </c>
      <c r="H1235" s="16">
        <v>235280</v>
      </c>
      <c r="I1235" s="133">
        <f t="shared" si="60"/>
        <v>24375658.695246689</v>
      </c>
      <c r="J1235" s="132">
        <v>13299719.294894658</v>
      </c>
      <c r="K1235" s="132">
        <v>0</v>
      </c>
      <c r="L1235" s="132">
        <v>9863187.6295713987</v>
      </c>
      <c r="M1235" s="132">
        <v>0</v>
      </c>
      <c r="N1235" s="132">
        <v>1127796.0986689206</v>
      </c>
      <c r="O1235" s="132">
        <v>8815</v>
      </c>
      <c r="P1235" s="132">
        <v>76140.672111712018</v>
      </c>
      <c r="Q1235" s="133">
        <f t="shared" si="61"/>
        <v>24375658.695246693</v>
      </c>
      <c r="R1235" s="132">
        <v>22858093.695246693</v>
      </c>
      <c r="S1235" s="132">
        <v>1517565</v>
      </c>
      <c r="T1235" s="133">
        <f>SUM(TableC[[#This Row],[State &amp; Local Funding]:[Federal 
Funding]])</f>
        <v>24375658.695246693</v>
      </c>
      <c r="U1235" s="121">
        <f>IFERROR(TableC[[#This Row],[State &amp; Local Funding]]/SUM(TableB[[#This Row],[K-12 Enrollment]:[Pre-K
Enrollment]]),"")</f>
        <v>15238.729130164462</v>
      </c>
      <c r="V1235" s="121">
        <f>IFERROR(TableC[[#This Row],[Federal 
Funding]]/SUM(TableB[[#This Row],[K-12 Enrollment]:[Pre-K
Enrollment]]),"")</f>
        <v>1011.71</v>
      </c>
      <c r="W1235" s="65">
        <f>IFERROR(CentralCostperPupil*SUM(TableB[[#This Row],[K-12 Enrollment]:[Pre-K
Enrollment]]),"")</f>
        <v>10010999.347529756</v>
      </c>
      <c r="X1235" s="65">
        <f t="shared" si="62"/>
        <v>34386658.042776451</v>
      </c>
      <c r="Y1235" s="131">
        <f>IFERROR(TableC[[#This Row],[Total School Allocation w/ Central District Costs]]/SUM(TableB[[#This Row],[K-12 Enrollment]:[Pre-K
Enrollment]]),"")</f>
        <v>22924.438695184301</v>
      </c>
    </row>
    <row r="1236" spans="1:25" s="3" customFormat="1" ht="15" x14ac:dyDescent="0.3">
      <c r="A1236" s="156" t="str">
        <f>IF(ISBLANK(TableB[[#This Row],[BEDS Code]]),"",TableB[[#This Row],[BEDS Code]])</f>
        <v>353100010074</v>
      </c>
      <c r="B1236" s="134" t="str">
        <f>IF(ISBLANK(TableB[[#This Row],[School Name]]),"",TableB[[#This Row],[School Name]])</f>
        <v>P.S. 74 Future Leaders Elementary School</v>
      </c>
      <c r="C1236" s="156" t="str">
        <f>IF(ISBLANK(TableB[[#This Row],[Local School Code]]),"",TableB[[#This Row],[Local School Code]])</f>
        <v>R074</v>
      </c>
      <c r="D1236" s="132">
        <v>2178631</v>
      </c>
      <c r="E1236" s="132">
        <v>1774010</v>
      </c>
      <c r="F1236" s="65">
        <f>IFERROR(SUM(TableC[[#This Row],[Classroom Teachers]:[All Other Salaries]])*'Part-A'!$C$92,0)</f>
        <v>2406585.2679353734</v>
      </c>
      <c r="G1236" s="16">
        <v>0</v>
      </c>
      <c r="H1236" s="16">
        <v>70034</v>
      </c>
      <c r="I1236" s="133">
        <f t="shared" si="60"/>
        <v>6429260.2679353729</v>
      </c>
      <c r="J1236" s="132">
        <v>3465734.3602332305</v>
      </c>
      <c r="K1236" s="132">
        <v>0</v>
      </c>
      <c r="L1236" s="132">
        <v>2396090.2874821932</v>
      </c>
      <c r="M1236" s="132">
        <v>0</v>
      </c>
      <c r="N1236" s="132">
        <v>490876.14265588345</v>
      </c>
      <c r="O1236" s="132">
        <v>1944</v>
      </c>
      <c r="P1236" s="132">
        <v>74615.477564065834</v>
      </c>
      <c r="Q1236" s="133">
        <f t="shared" si="61"/>
        <v>6429260.267935372</v>
      </c>
      <c r="R1236" s="132">
        <v>6030227.267935372</v>
      </c>
      <c r="S1236" s="132">
        <v>399033</v>
      </c>
      <c r="T1236" s="133">
        <f>SUM(TableC[[#This Row],[State &amp; Local Funding]:[Federal 
Funding]])</f>
        <v>6429260.267935372</v>
      </c>
      <c r="U1236" s="121">
        <f>IFERROR(TableC[[#This Row],[State &amp; Local Funding]]/SUM(TableB[[#This Row],[K-12 Enrollment]:[Pre-K
Enrollment]]),"")</f>
        <v>19836.273907682145</v>
      </c>
      <c r="V1236" s="121">
        <f>IFERROR(TableC[[#This Row],[Federal 
Funding]]/SUM(TableB[[#This Row],[K-12 Enrollment]:[Pre-K
Enrollment]]),"")</f>
        <v>1312.608552631579</v>
      </c>
      <c r="W1236" s="65">
        <f>IFERROR(CentralCostperPupil*SUM(TableB[[#This Row],[K-12 Enrollment]:[Pre-K
Enrollment]]),"")</f>
        <v>2028895.8677660304</v>
      </c>
      <c r="X1236" s="65">
        <f t="shared" si="62"/>
        <v>8458156.135701403</v>
      </c>
      <c r="Y1236" s="131">
        <f>IFERROR(TableC[[#This Row],[Total School Allocation w/ Central District Costs]]/SUM(TableB[[#This Row],[K-12 Enrollment]:[Pre-K
Enrollment]]),"")</f>
        <v>27822.882025333562</v>
      </c>
    </row>
    <row r="1237" spans="1:25" s="3" customFormat="1" ht="15" x14ac:dyDescent="0.3">
      <c r="A1237" s="156" t="str">
        <f>IF(ISBLANK(TableB[[#This Row],[BEDS Code]]),"",TableB[[#This Row],[BEDS Code]])</f>
        <v>353100010075</v>
      </c>
      <c r="B1237" s="134" t="str">
        <f>IF(ISBLANK(TableB[[#This Row],[School Name]]),"",TableB[[#This Row],[School Name]])</f>
        <v>I.S. 075 Frank D. Paulo</v>
      </c>
      <c r="C1237" s="156" t="str">
        <f>IF(ISBLANK(TableB[[#This Row],[Local School Code]]),"",TableB[[#This Row],[Local School Code]])</f>
        <v>R075</v>
      </c>
      <c r="D1237" s="132">
        <v>10416804</v>
      </c>
      <c r="E1237" s="132">
        <v>5213984</v>
      </c>
      <c r="F1237" s="65">
        <f>IFERROR(SUM(TableC[[#This Row],[Classroom Teachers]:[All Other Salaries]])*'Part-A'!$C$92,0)</f>
        <v>9516883.5538114943</v>
      </c>
      <c r="G1237" s="16">
        <v>0</v>
      </c>
      <c r="H1237" s="16">
        <v>318813</v>
      </c>
      <c r="I1237" s="133">
        <f t="shared" si="60"/>
        <v>25466484.553811494</v>
      </c>
      <c r="J1237" s="132">
        <v>11025507.170628985</v>
      </c>
      <c r="K1237" s="132">
        <v>0</v>
      </c>
      <c r="L1237" s="132">
        <v>13256657.977183573</v>
      </c>
      <c r="M1237" s="132">
        <v>0</v>
      </c>
      <c r="N1237" s="132">
        <v>1154308.4203468335</v>
      </c>
      <c r="O1237" s="132">
        <v>8647</v>
      </c>
      <c r="P1237" s="132">
        <v>21363.985652102943</v>
      </c>
      <c r="Q1237" s="133">
        <f t="shared" si="61"/>
        <v>25466484.553811498</v>
      </c>
      <c r="R1237" s="132">
        <v>24780432.553811498</v>
      </c>
      <c r="S1237" s="132">
        <v>686052</v>
      </c>
      <c r="T1237" s="133">
        <f>SUM(TableC[[#This Row],[State &amp; Local Funding]:[Federal 
Funding]])</f>
        <v>25466484.553811498</v>
      </c>
      <c r="U1237" s="121">
        <f>IFERROR(TableC[[#This Row],[State &amp; Local Funding]]/SUM(TableB[[#This Row],[K-12 Enrollment]:[Pre-K
Enrollment]]),"")</f>
        <v>17956.835183921376</v>
      </c>
      <c r="V1237" s="121">
        <f>IFERROR(TableC[[#This Row],[Federal 
Funding]]/SUM(TableB[[#This Row],[K-12 Enrollment]:[Pre-K
Enrollment]]),"")</f>
        <v>497.1391304347826</v>
      </c>
      <c r="W1237" s="65">
        <f>IFERROR(CentralCostperPupil*SUM(TableB[[#This Row],[K-12 Enrollment]:[Pre-K
Enrollment]]),"")</f>
        <v>9210119.3997273743</v>
      </c>
      <c r="X1237" s="65">
        <f t="shared" si="62"/>
        <v>34676603.953538872</v>
      </c>
      <c r="Y1237" s="131">
        <f>IFERROR(TableC[[#This Row],[Total School Allocation w/ Central District Costs]]/SUM(TableB[[#This Row],[K-12 Enrollment]:[Pre-K
Enrollment]]),"")</f>
        <v>25127.973879375993</v>
      </c>
    </row>
    <row r="1238" spans="1:25" s="3" customFormat="1" ht="15" x14ac:dyDescent="0.3">
      <c r="A1238" s="156" t="str">
        <f>IF(ISBLANK(TableB[[#This Row],[BEDS Code]]),"",TableB[[#This Row],[BEDS Code]])</f>
        <v>353100010078</v>
      </c>
      <c r="B1238" s="134" t="str">
        <f>IF(ISBLANK(TableB[[#This Row],[School Name]]),"",TableB[[#This Row],[School Name]])</f>
        <v>P.S. 78</v>
      </c>
      <c r="C1238" s="156" t="str">
        <f>IF(ISBLANK(TableB[[#This Row],[Local School Code]]),"",TableB[[#This Row],[Local School Code]])</f>
        <v>R078</v>
      </c>
      <c r="D1238" s="132">
        <v>6034027</v>
      </c>
      <c r="E1238" s="132">
        <v>3983195</v>
      </c>
      <c r="F1238" s="65">
        <f>IFERROR(SUM(TableC[[#This Row],[Classroom Teachers]:[All Other Salaries]])*'Part-A'!$C$92,0)</f>
        <v>6099035.7816047845</v>
      </c>
      <c r="G1238" s="16">
        <v>0</v>
      </c>
      <c r="H1238" s="16">
        <v>552886</v>
      </c>
      <c r="I1238" s="133">
        <f t="shared" si="60"/>
        <v>16669143.781604785</v>
      </c>
      <c r="J1238" s="132">
        <v>7858076.1574720871</v>
      </c>
      <c r="K1238" s="132">
        <v>426602.34394456883</v>
      </c>
      <c r="L1238" s="132">
        <v>7423390.822406265</v>
      </c>
      <c r="M1238" s="132">
        <v>29420.851306521985</v>
      </c>
      <c r="N1238" s="132">
        <v>852101.09563179349</v>
      </c>
      <c r="O1238" s="132">
        <v>5040</v>
      </c>
      <c r="P1238" s="132">
        <v>74512.510843549637</v>
      </c>
      <c r="Q1238" s="133">
        <f t="shared" si="61"/>
        <v>16669143.781604785</v>
      </c>
      <c r="R1238" s="132">
        <v>15305425.781604785</v>
      </c>
      <c r="S1238" s="132">
        <v>1363718</v>
      </c>
      <c r="T1238" s="133">
        <f>SUM(TableC[[#This Row],[State &amp; Local Funding]:[Federal 
Funding]])</f>
        <v>16669143.781604785</v>
      </c>
      <c r="U1238" s="121">
        <f>IFERROR(TableC[[#This Row],[State &amp; Local Funding]]/SUM(TableB[[#This Row],[K-12 Enrollment]:[Pre-K
Enrollment]]),"")</f>
        <v>18710.789464064528</v>
      </c>
      <c r="V1238" s="121">
        <f>IFERROR(TableC[[#This Row],[Federal 
Funding]]/SUM(TableB[[#This Row],[K-12 Enrollment]:[Pre-K
Enrollment]]),"")</f>
        <v>1667.1369193154035</v>
      </c>
      <c r="W1238" s="65">
        <f>IFERROR(CentralCostperPupil*SUM(TableB[[#This Row],[K-12 Enrollment]:[Pre-K
Enrollment]]),"")</f>
        <v>5459331.6441862267</v>
      </c>
      <c r="X1238" s="65">
        <f t="shared" si="62"/>
        <v>22128475.42579101</v>
      </c>
      <c r="Y1238" s="131">
        <f>IFERROR(TableC[[#This Row],[Total School Allocation w/ Central District Costs]]/SUM(TableB[[#This Row],[K-12 Enrollment]:[Pre-K
Enrollment]]),"")</f>
        <v>27051.925948399767</v>
      </c>
    </row>
    <row r="1239" spans="1:25" s="3" customFormat="1" ht="15" x14ac:dyDescent="0.3">
      <c r="A1239" s="156" t="str">
        <f>IF(ISBLANK(TableB[[#This Row],[BEDS Code]]),"",TableB[[#This Row],[BEDS Code]])</f>
        <v>353100011080</v>
      </c>
      <c r="B1239" s="134" t="str">
        <f>IF(ISBLANK(TableB[[#This Row],[School Name]]),"",TableB[[#This Row],[School Name]])</f>
        <v>The Michael J. Petrides School</v>
      </c>
      <c r="C1239" s="156" t="str">
        <f>IF(ISBLANK(TableB[[#This Row],[Local School Code]]),"",TableB[[#This Row],[Local School Code]])</f>
        <v>R080</v>
      </c>
      <c r="D1239" s="132">
        <v>7539516</v>
      </c>
      <c r="E1239" s="132">
        <v>4442202</v>
      </c>
      <c r="F1239" s="65">
        <f>IFERROR(SUM(TableC[[#This Row],[Classroom Teachers]:[All Other Salaries]])*'Part-A'!$C$92,0)</f>
        <v>7295129.0095295999</v>
      </c>
      <c r="G1239" s="16">
        <v>0</v>
      </c>
      <c r="H1239" s="16">
        <v>157697</v>
      </c>
      <c r="I1239" s="133">
        <f t="shared" si="60"/>
        <v>19434544.009529598</v>
      </c>
      <c r="J1239" s="132">
        <v>9753582.3295666687</v>
      </c>
      <c r="K1239" s="132">
        <v>424944.67313545634</v>
      </c>
      <c r="L1239" s="132">
        <v>8274173.715635648</v>
      </c>
      <c r="M1239" s="132">
        <v>62954.766390437973</v>
      </c>
      <c r="N1239" s="132">
        <v>910864.52480138908</v>
      </c>
      <c r="O1239" s="132">
        <v>8024</v>
      </c>
      <c r="P1239" s="132">
        <v>0</v>
      </c>
      <c r="Q1239" s="133">
        <f t="shared" si="61"/>
        <v>19434544.009529602</v>
      </c>
      <c r="R1239" s="132">
        <v>18685512.009529602</v>
      </c>
      <c r="S1239" s="132">
        <v>749032</v>
      </c>
      <c r="T1239" s="133">
        <f>SUM(TableC[[#This Row],[State &amp; Local Funding]:[Federal 
Funding]])</f>
        <v>19434544.009529602</v>
      </c>
      <c r="U1239" s="121">
        <f>IFERROR(TableC[[#This Row],[State &amp; Local Funding]]/SUM(TableB[[#This Row],[K-12 Enrollment]:[Pre-K
Enrollment]]),"")</f>
        <v>14507.385100566462</v>
      </c>
      <c r="V1239" s="121">
        <f>IFERROR(TableC[[#This Row],[Federal 
Funding]]/SUM(TableB[[#This Row],[K-12 Enrollment]:[Pre-K
Enrollment]]),"")</f>
        <v>581.54658385093171</v>
      </c>
      <c r="W1239" s="65">
        <f>IFERROR(CentralCostperPupil*SUM(TableB[[#This Row],[K-12 Enrollment]:[Pre-K
Enrollment]]),"")</f>
        <v>8596111.439745551</v>
      </c>
      <c r="X1239" s="65">
        <f t="shared" si="62"/>
        <v>28030655.449275151</v>
      </c>
      <c r="Y1239" s="131">
        <f>IFERROR(TableC[[#This Row],[Total School Allocation w/ Central District Costs]]/SUM(TableB[[#This Row],[K-12 Enrollment]:[Pre-K
Enrollment]]),"")</f>
        <v>21762.931249437228</v>
      </c>
    </row>
    <row r="1240" spans="1:25" s="3" customFormat="1" ht="15" x14ac:dyDescent="0.3">
      <c r="A1240" s="156" t="str">
        <f>IF(ISBLANK(TableB[[#This Row],[BEDS Code]]),"",TableB[[#This Row],[BEDS Code]])</f>
        <v>307500015373</v>
      </c>
      <c r="B1240" s="134" t="str">
        <f>IF(ISBLANK(TableB[[#This Row],[School Name]]),"",TableB[[#This Row],[School Name]])</f>
        <v>P.S. R373</v>
      </c>
      <c r="C1240" s="156" t="str">
        <f>IF(ISBLANK(TableB[[#This Row],[Local School Code]]),"",TableB[[#This Row],[Local School Code]])</f>
        <v>R373</v>
      </c>
      <c r="D1240" s="132">
        <v>10905390</v>
      </c>
      <c r="E1240" s="132">
        <v>16971774</v>
      </c>
      <c r="F1240" s="65">
        <f>IFERROR(SUM(TableC[[#This Row],[Classroom Teachers]:[All Other Salaries]])*'Part-A'!$C$92,0)</f>
        <v>16973150.912065718</v>
      </c>
      <c r="G1240" s="16">
        <v>0</v>
      </c>
      <c r="H1240" s="16">
        <v>269349</v>
      </c>
      <c r="I1240" s="133">
        <f t="shared" si="60"/>
        <v>45119663.912065715</v>
      </c>
      <c r="J1240" s="132">
        <v>0</v>
      </c>
      <c r="K1240" s="132">
        <v>0</v>
      </c>
      <c r="L1240" s="132">
        <v>42601901.38961868</v>
      </c>
      <c r="M1240" s="132">
        <v>1175351.6011221956</v>
      </c>
      <c r="N1240" s="132">
        <v>1342410.9213248377</v>
      </c>
      <c r="O1240" s="132">
        <v>0</v>
      </c>
      <c r="P1240" s="132">
        <v>0</v>
      </c>
      <c r="Q1240" s="133">
        <f t="shared" si="61"/>
        <v>45119663.912065707</v>
      </c>
      <c r="R1240" s="132">
        <v>44853065.912065707</v>
      </c>
      <c r="S1240" s="132">
        <v>266598</v>
      </c>
      <c r="T1240" s="133">
        <f>SUM(TableC[[#This Row],[State &amp; Local Funding]:[Federal 
Funding]])</f>
        <v>45119663.912065707</v>
      </c>
      <c r="U1240" s="121">
        <f>IFERROR(TableC[[#This Row],[State &amp; Local Funding]]/SUM(TableB[[#This Row],[K-12 Enrollment]:[Pre-K
Enrollment]]),"")</f>
        <v>82754.734155102778</v>
      </c>
      <c r="V1240" s="121">
        <f>IFERROR(TableC[[#This Row],[Federal 
Funding]]/SUM(TableB[[#This Row],[K-12 Enrollment]:[Pre-K
Enrollment]]),"")</f>
        <v>491.87822878228781</v>
      </c>
      <c r="W1240" s="65">
        <f>IFERROR(CentralCostperPupil*SUM(TableB[[#This Row],[K-12 Enrollment]:[Pre-K
Enrollment]]),"")</f>
        <v>3617307.7642407515</v>
      </c>
      <c r="X1240" s="65">
        <f t="shared" si="62"/>
        <v>48736971.676306456</v>
      </c>
      <c r="Y1240" s="131">
        <f>IFERROR(TableC[[#This Row],[Total School Allocation w/ Central District Costs]]/SUM(TableB[[#This Row],[K-12 Enrollment]:[Pre-K
Enrollment]]),"")</f>
        <v>89920.611948904902</v>
      </c>
    </row>
    <row r="1241" spans="1:25" s="3" customFormat="1" ht="15" x14ac:dyDescent="0.3">
      <c r="A1241" s="156" t="str">
        <f>IF(ISBLANK(TableB[[#This Row],[BEDS Code]]),"",TableB[[#This Row],[BEDS Code]])</f>
        <v>353100011440</v>
      </c>
      <c r="B1241" s="134" t="str">
        <f>IF(ISBLANK(TableB[[#This Row],[School Name]]),"",TableB[[#This Row],[School Name]])</f>
        <v>New Dorp High School</v>
      </c>
      <c r="C1241" s="156" t="str">
        <f>IF(ISBLANK(TableB[[#This Row],[Local School Code]]),"",TableB[[#This Row],[Local School Code]])</f>
        <v>R440</v>
      </c>
      <c r="D1241" s="132">
        <v>16703707</v>
      </c>
      <c r="E1241" s="132">
        <v>9655540</v>
      </c>
      <c r="F1241" s="65">
        <f>IFERROR(SUM(TableC[[#This Row],[Classroom Teachers]:[All Other Salaries]])*'Part-A'!$C$92,0)</f>
        <v>16048959.544787824</v>
      </c>
      <c r="G1241" s="16">
        <v>0</v>
      </c>
      <c r="H1241" s="16">
        <v>1509030</v>
      </c>
      <c r="I1241" s="133">
        <f t="shared" si="60"/>
        <v>43917236.544787824</v>
      </c>
      <c r="J1241" s="132">
        <v>30933211.558757365</v>
      </c>
      <c r="K1241" s="132">
        <v>0</v>
      </c>
      <c r="L1241" s="132">
        <v>7791001.0406832146</v>
      </c>
      <c r="M1241" s="132">
        <v>0</v>
      </c>
      <c r="N1241" s="132">
        <v>2786911.7371864775</v>
      </c>
      <c r="O1241" s="132">
        <v>18285</v>
      </c>
      <c r="P1241" s="132">
        <v>2387827.2081607683</v>
      </c>
      <c r="Q1241" s="133">
        <f t="shared" si="61"/>
        <v>43917236.544787824</v>
      </c>
      <c r="R1241" s="132">
        <v>41415408.544787824</v>
      </c>
      <c r="S1241" s="132">
        <v>2501828</v>
      </c>
      <c r="T1241" s="133">
        <f>SUM(TableC[[#This Row],[State &amp; Local Funding]:[Federal 
Funding]])</f>
        <v>43917236.544787824</v>
      </c>
      <c r="U1241" s="121">
        <f>IFERROR(TableC[[#This Row],[State &amp; Local Funding]]/SUM(TableB[[#This Row],[K-12 Enrollment]:[Pre-K
Enrollment]]),"")</f>
        <v>13700.10206575846</v>
      </c>
      <c r="V1241" s="121">
        <f>IFERROR(TableC[[#This Row],[Federal 
Funding]]/SUM(TableB[[#This Row],[K-12 Enrollment]:[Pre-K
Enrollment]]),"")</f>
        <v>827.5977505788951</v>
      </c>
      <c r="W1241" s="65">
        <f>IFERROR(CentralCostperPupil*SUM(TableB[[#This Row],[K-12 Enrollment]:[Pre-K
Enrollment]]),"")</f>
        <v>20175500.685054969</v>
      </c>
      <c r="X1241" s="65">
        <f t="shared" si="62"/>
        <v>64092737.229842797</v>
      </c>
      <c r="Y1241" s="131">
        <f>IFERROR(TableC[[#This Row],[Total School Allocation w/ Central District Costs]]/SUM(TableB[[#This Row],[K-12 Enrollment]:[Pre-K
Enrollment]]),"")</f>
        <v>21201.699381357193</v>
      </c>
    </row>
    <row r="1242" spans="1:25" s="3" customFormat="1" ht="15" x14ac:dyDescent="0.3">
      <c r="A1242" s="156" t="str">
        <f>IF(ISBLANK(TableB[[#This Row],[BEDS Code]]),"",TableB[[#This Row],[BEDS Code]])</f>
        <v>353100011445</v>
      </c>
      <c r="B1242" s="134" t="str">
        <f>IF(ISBLANK(TableB[[#This Row],[School Name]]),"",TableB[[#This Row],[School Name]])</f>
        <v>Port Richmond High School</v>
      </c>
      <c r="C1242" s="156" t="str">
        <f>IF(ISBLANK(TableB[[#This Row],[Local School Code]]),"",TableB[[#This Row],[Local School Code]])</f>
        <v>R445</v>
      </c>
      <c r="D1242" s="132">
        <v>8874321</v>
      </c>
      <c r="E1242" s="132">
        <v>5838971</v>
      </c>
      <c r="F1242" s="65">
        <f>IFERROR(SUM(TableC[[#This Row],[Classroom Teachers]:[All Other Salaries]])*'Part-A'!$C$92,0)</f>
        <v>8958261.5193313491</v>
      </c>
      <c r="G1242" s="16">
        <v>0</v>
      </c>
      <c r="H1242" s="16">
        <v>437801</v>
      </c>
      <c r="I1242" s="133">
        <f t="shared" si="60"/>
        <v>24109354.519331351</v>
      </c>
      <c r="J1242" s="132">
        <v>15510798.461206572</v>
      </c>
      <c r="K1242" s="132">
        <v>0</v>
      </c>
      <c r="L1242" s="132">
        <v>5316462.983007743</v>
      </c>
      <c r="M1242" s="132">
        <v>0</v>
      </c>
      <c r="N1242" s="132">
        <v>2274026.4580202568</v>
      </c>
      <c r="O1242" s="132">
        <v>9357</v>
      </c>
      <c r="P1242" s="132">
        <v>998709.61709677824</v>
      </c>
      <c r="Q1242" s="133">
        <f t="shared" si="61"/>
        <v>24109354.519331347</v>
      </c>
      <c r="R1242" s="132">
        <v>22329770.519331347</v>
      </c>
      <c r="S1242" s="132">
        <v>1779584</v>
      </c>
      <c r="T1242" s="133">
        <f>SUM(TableC[[#This Row],[State &amp; Local Funding]:[Federal 
Funding]])</f>
        <v>24109354.519331347</v>
      </c>
      <c r="U1242" s="121">
        <f>IFERROR(TableC[[#This Row],[State &amp; Local Funding]]/SUM(TableB[[#This Row],[K-12 Enrollment]:[Pre-K
Enrollment]]),"")</f>
        <v>15915.730947492051</v>
      </c>
      <c r="V1242" s="121">
        <f>IFERROR(TableC[[#This Row],[Federal 
Funding]]/SUM(TableB[[#This Row],[K-12 Enrollment]:[Pre-K
Enrollment]]),"")</f>
        <v>1268.4133998574482</v>
      </c>
      <c r="W1242" s="65">
        <f>IFERROR(CentralCostperPupil*SUM(TableB[[#This Row],[K-12 Enrollment]:[Pre-K
Enrollment]]),"")</f>
        <v>9363621.3897228315</v>
      </c>
      <c r="X1242" s="65">
        <f t="shared" si="62"/>
        <v>33472975.909054179</v>
      </c>
      <c r="Y1242" s="131">
        <f>IFERROR(TableC[[#This Row],[Total School Allocation w/ Central District Costs]]/SUM(TableB[[#This Row],[K-12 Enrollment]:[Pre-K
Enrollment]]),"")</f>
        <v>23858.143912369334</v>
      </c>
    </row>
    <row r="1243" spans="1:25" s="3" customFormat="1" ht="15" x14ac:dyDescent="0.3">
      <c r="A1243" s="156" t="str">
        <f>IF(ISBLANK(TableB[[#This Row],[BEDS Code]]),"",TableB[[#This Row],[BEDS Code]])</f>
        <v>353100011450</v>
      </c>
      <c r="B1243" s="134" t="str">
        <f>IF(ISBLANK(TableB[[#This Row],[School Name]]),"",TableB[[#This Row],[School Name]])</f>
        <v>Curtis High School</v>
      </c>
      <c r="C1243" s="156" t="str">
        <f>IF(ISBLANK(TableB[[#This Row],[Local School Code]]),"",TableB[[#This Row],[Local School Code]])</f>
        <v>R450</v>
      </c>
      <c r="D1243" s="132">
        <v>14292191</v>
      </c>
      <c r="E1243" s="132">
        <v>5834093</v>
      </c>
      <c r="F1243" s="65">
        <f>IFERROR(SUM(TableC[[#This Row],[Classroom Teachers]:[All Other Salaries]])*'Part-A'!$C$92,0)</f>
        <v>12253988.807150312</v>
      </c>
      <c r="G1243" s="16">
        <v>0</v>
      </c>
      <c r="H1243" s="16">
        <v>1568779</v>
      </c>
      <c r="I1243" s="133">
        <f t="shared" si="60"/>
        <v>33949051.807150312</v>
      </c>
      <c r="J1243" s="132">
        <v>25614434.024891861</v>
      </c>
      <c r="K1243" s="132">
        <v>0</v>
      </c>
      <c r="L1243" s="132">
        <v>4174417.2555323858</v>
      </c>
      <c r="M1243" s="132">
        <v>0</v>
      </c>
      <c r="N1243" s="132">
        <v>2617272.4562810338</v>
      </c>
      <c r="O1243" s="132">
        <v>15967</v>
      </c>
      <c r="P1243" s="132">
        <v>1526961.0704450333</v>
      </c>
      <c r="Q1243" s="133">
        <f t="shared" si="61"/>
        <v>33949051.807150312</v>
      </c>
      <c r="R1243" s="132">
        <v>31738778.807150312</v>
      </c>
      <c r="S1243" s="132">
        <v>2210273</v>
      </c>
      <c r="T1243" s="133">
        <f>SUM(TableC[[#This Row],[State &amp; Local Funding]:[Federal 
Funding]])</f>
        <v>33949051.807150312</v>
      </c>
      <c r="U1243" s="121">
        <f>IFERROR(TableC[[#This Row],[State &amp; Local Funding]]/SUM(TableB[[#This Row],[K-12 Enrollment]:[Pre-K
Enrollment]]),"")</f>
        <v>12254.354751795487</v>
      </c>
      <c r="V1243" s="121">
        <f>IFERROR(TableC[[#This Row],[Federal 
Funding]]/SUM(TableB[[#This Row],[K-12 Enrollment]:[Pre-K
Enrollment]]),"")</f>
        <v>853.38725868725874</v>
      </c>
      <c r="W1243" s="65">
        <f>IFERROR(CentralCostperPupil*SUM(TableB[[#This Row],[K-12 Enrollment]:[Pre-K
Enrollment]]),"")</f>
        <v>17285658.873401377</v>
      </c>
      <c r="X1243" s="65">
        <f t="shared" si="62"/>
        <v>51234710.680551693</v>
      </c>
      <c r="Y1243" s="131">
        <f>IFERROR(TableC[[#This Row],[Total School Allocation w/ Central District Costs]]/SUM(TableB[[#This Row],[K-12 Enrollment]:[Pre-K
Enrollment]]),"")</f>
        <v>19781.741575502583</v>
      </c>
    </row>
    <row r="1244" spans="1:25" s="3" customFormat="1" ht="15" x14ac:dyDescent="0.3">
      <c r="A1244" s="156" t="str">
        <f>IF(ISBLANK(TableB[[#This Row],[BEDS Code]]),"",TableB[[#This Row],[BEDS Code]])</f>
        <v>353100011455</v>
      </c>
      <c r="B1244" s="134" t="str">
        <f>IF(ISBLANK(TableB[[#This Row],[School Name]]),"",TableB[[#This Row],[School Name]])</f>
        <v>Tottenville High School</v>
      </c>
      <c r="C1244" s="156" t="str">
        <f>IF(ISBLANK(TableB[[#This Row],[Local School Code]]),"",TableB[[#This Row],[Local School Code]])</f>
        <v>R455</v>
      </c>
      <c r="D1244" s="132">
        <v>19768417</v>
      </c>
      <c r="E1244" s="132">
        <v>9316447</v>
      </c>
      <c r="F1244" s="65">
        <f>IFERROR(SUM(TableC[[#This Row],[Classroom Teachers]:[All Other Salaries]])*'Part-A'!$C$92,0)</f>
        <v>17708465.105306529</v>
      </c>
      <c r="G1244" s="16">
        <v>0</v>
      </c>
      <c r="H1244" s="16">
        <v>1309391</v>
      </c>
      <c r="I1244" s="133">
        <f t="shared" si="60"/>
        <v>48102720.105306529</v>
      </c>
      <c r="J1244" s="132">
        <v>29351852.967227932</v>
      </c>
      <c r="K1244" s="132">
        <v>0</v>
      </c>
      <c r="L1244" s="132">
        <v>14621589.515360726</v>
      </c>
      <c r="M1244" s="132">
        <v>0</v>
      </c>
      <c r="N1244" s="132">
        <v>2882458.4184054765</v>
      </c>
      <c r="O1244" s="132">
        <v>23581</v>
      </c>
      <c r="P1244" s="132">
        <v>1223238.2043123955</v>
      </c>
      <c r="Q1244" s="133">
        <f t="shared" si="61"/>
        <v>48102720.105306529</v>
      </c>
      <c r="R1244" s="132">
        <v>46979316.105306529</v>
      </c>
      <c r="S1244" s="132">
        <v>1123404</v>
      </c>
      <c r="T1244" s="133">
        <f>SUM(TableC[[#This Row],[State &amp; Local Funding]:[Federal 
Funding]])</f>
        <v>48102720.105306529</v>
      </c>
      <c r="U1244" s="121">
        <f>IFERROR(TableC[[#This Row],[State &amp; Local Funding]]/SUM(TableB[[#This Row],[K-12 Enrollment]:[Pre-K
Enrollment]]),"")</f>
        <v>12625.454476029703</v>
      </c>
      <c r="V1244" s="121">
        <f>IFERROR(TableC[[#This Row],[Federal 
Funding]]/SUM(TableB[[#This Row],[K-12 Enrollment]:[Pre-K
Enrollment]]),"")</f>
        <v>301.9091642031712</v>
      </c>
      <c r="W1244" s="65">
        <f>IFERROR(CentralCostperPupil*SUM(TableB[[#This Row],[K-12 Enrollment]:[Pre-K
Enrollment]]),"")</f>
        <v>24833952.381438814</v>
      </c>
      <c r="X1244" s="65">
        <f t="shared" si="62"/>
        <v>72936672.486745343</v>
      </c>
      <c r="Y1244" s="131">
        <f>IFERROR(TableC[[#This Row],[Total School Allocation w/ Central District Costs]]/SUM(TableB[[#This Row],[K-12 Enrollment]:[Pre-K
Enrollment]]),"")</f>
        <v>19601.363205252714</v>
      </c>
    </row>
    <row r="1245" spans="1:25" s="3" customFormat="1" ht="15" x14ac:dyDescent="0.3">
      <c r="A1245" s="156" t="str">
        <f>IF(ISBLANK(TableB[[#This Row],[BEDS Code]]),"",TableB[[#This Row],[BEDS Code]])</f>
        <v>353100011460</v>
      </c>
      <c r="B1245" s="134" t="str">
        <f>IF(ISBLANK(TableB[[#This Row],[School Name]]),"",TableB[[#This Row],[School Name]])</f>
        <v>Susan E. Wagner High School</v>
      </c>
      <c r="C1245" s="156" t="str">
        <f>IF(ISBLANK(TableB[[#This Row],[Local School Code]]),"",TableB[[#This Row],[Local School Code]])</f>
        <v>R460</v>
      </c>
      <c r="D1245" s="132">
        <v>16698600</v>
      </c>
      <c r="E1245" s="132">
        <v>9976577</v>
      </c>
      <c r="F1245" s="65">
        <f>IFERROR(SUM(TableC[[#This Row],[Classroom Teachers]:[All Other Salaries]])*'Part-A'!$C$92,0)</f>
        <v>16241315.107485985</v>
      </c>
      <c r="G1245" s="16">
        <v>0</v>
      </c>
      <c r="H1245" s="16">
        <v>689024</v>
      </c>
      <c r="I1245" s="133">
        <f t="shared" si="60"/>
        <v>43605516.107485987</v>
      </c>
      <c r="J1245" s="132">
        <v>25945737.618289534</v>
      </c>
      <c r="K1245" s="132">
        <v>0</v>
      </c>
      <c r="L1245" s="132">
        <v>13312181.170337256</v>
      </c>
      <c r="M1245" s="132">
        <v>0</v>
      </c>
      <c r="N1245" s="132">
        <v>2986401.7139115701</v>
      </c>
      <c r="O1245" s="132">
        <v>20223</v>
      </c>
      <c r="P1245" s="132">
        <v>1340972.6049476273</v>
      </c>
      <c r="Q1245" s="133">
        <f t="shared" si="61"/>
        <v>43605516.107485987</v>
      </c>
      <c r="R1245" s="132">
        <v>42039360.107485987</v>
      </c>
      <c r="S1245" s="132">
        <v>1566156</v>
      </c>
      <c r="T1245" s="133">
        <f>SUM(TableC[[#This Row],[State &amp; Local Funding]:[Federal 
Funding]])</f>
        <v>43605516.107485987</v>
      </c>
      <c r="U1245" s="121">
        <f>IFERROR(TableC[[#This Row],[State &amp; Local Funding]]/SUM(TableB[[#This Row],[K-12 Enrollment]:[Pre-K
Enrollment]]),"")</f>
        <v>13039.503755423693</v>
      </c>
      <c r="V1245" s="121">
        <f>IFERROR(TableC[[#This Row],[Federal 
Funding]]/SUM(TableB[[#This Row],[K-12 Enrollment]:[Pre-K
Enrollment]]),"")</f>
        <v>485.78039702233252</v>
      </c>
      <c r="W1245" s="65">
        <f>IFERROR(CentralCostperPupil*SUM(TableB[[#This Row],[K-12 Enrollment]:[Pre-K
Enrollment]]),"")</f>
        <v>21516974.597623955</v>
      </c>
      <c r="X1245" s="65">
        <f t="shared" si="62"/>
        <v>65122490.705109939</v>
      </c>
      <c r="Y1245" s="131">
        <f>IFERROR(TableC[[#This Row],[Total School Allocation w/ Central District Costs]]/SUM(TableB[[#This Row],[K-12 Enrollment]:[Pre-K
Enrollment]]),"")</f>
        <v>20199.283717465863</v>
      </c>
    </row>
    <row r="1246" spans="1:25" s="3" customFormat="1" ht="15" x14ac:dyDescent="0.3">
      <c r="A1246" s="156" t="str">
        <f>IF(ISBLANK(TableB[[#This Row],[BEDS Code]]),"",TableB[[#This Row],[BEDS Code]])</f>
        <v>353100011470</v>
      </c>
      <c r="B1246" s="134" t="str">
        <f>IF(ISBLANK(TableB[[#This Row],[School Name]]),"",TableB[[#This Row],[School Name]])</f>
        <v>Concord High School</v>
      </c>
      <c r="C1246" s="156" t="str">
        <f>IF(ISBLANK(TableB[[#This Row],[Local School Code]]),"",TableB[[#This Row],[Local School Code]])</f>
        <v>R470</v>
      </c>
      <c r="D1246" s="132">
        <v>1314712</v>
      </c>
      <c r="E1246" s="132">
        <v>647226</v>
      </c>
      <c r="F1246" s="65">
        <f>IFERROR(SUM(TableC[[#This Row],[Classroom Teachers]:[All Other Salaries]])*'Part-A'!$C$92,0)</f>
        <v>1194535.7768141835</v>
      </c>
      <c r="G1246" s="16">
        <v>0</v>
      </c>
      <c r="H1246" s="16">
        <v>227216</v>
      </c>
      <c r="I1246" s="133">
        <f t="shared" si="60"/>
        <v>3383689.7768141832</v>
      </c>
      <c r="J1246" s="132">
        <v>2213819.7020046143</v>
      </c>
      <c r="K1246" s="132">
        <v>0</v>
      </c>
      <c r="L1246" s="132">
        <v>507978.27139162068</v>
      </c>
      <c r="M1246" s="132">
        <v>0</v>
      </c>
      <c r="N1246" s="132">
        <v>478055.17709660879</v>
      </c>
      <c r="O1246" s="132">
        <v>1053</v>
      </c>
      <c r="P1246" s="132">
        <v>182783.62632133951</v>
      </c>
      <c r="Q1246" s="133">
        <f t="shared" si="61"/>
        <v>3383689.7768141837</v>
      </c>
      <c r="R1246" s="132">
        <v>3254267.7768141837</v>
      </c>
      <c r="S1246" s="132">
        <v>129422</v>
      </c>
      <c r="T1246" s="133">
        <f>SUM(TableC[[#This Row],[State &amp; Local Funding]:[Federal 
Funding]])</f>
        <v>3383689.7768141837</v>
      </c>
      <c r="U1246" s="121">
        <f>IFERROR(TableC[[#This Row],[State &amp; Local Funding]]/SUM(TableB[[#This Row],[K-12 Enrollment]:[Pre-K
Enrollment]]),"")</f>
        <v>19370.641528655855</v>
      </c>
      <c r="V1246" s="121">
        <f>IFERROR(TableC[[#This Row],[Federal 
Funding]]/SUM(TableB[[#This Row],[K-12 Enrollment]:[Pre-K
Enrollment]]),"")</f>
        <v>770.36904761904759</v>
      </c>
      <c r="W1246" s="65">
        <f>IFERROR(CentralCostperPupil*SUM(TableB[[#This Row],[K-12 Enrollment]:[Pre-K
Enrollment]]),"")</f>
        <v>1121231.9269233327</v>
      </c>
      <c r="X1246" s="65">
        <f t="shared" si="62"/>
        <v>4504921.703737516</v>
      </c>
      <c r="Y1246" s="131">
        <f>IFERROR(TableC[[#This Row],[Total School Allocation w/ Central District Costs]]/SUM(TableB[[#This Row],[K-12 Enrollment]:[Pre-K
Enrollment]]),"")</f>
        <v>26815.010141294737</v>
      </c>
    </row>
    <row r="1247" spans="1:25" s="3" customFormat="1" ht="15" x14ac:dyDescent="0.3">
      <c r="A1247" s="156" t="str">
        <f>IF(ISBLANK(TableB[[#This Row],[BEDS Code]]),"",TableB[[#This Row],[BEDS Code]])</f>
        <v>353100011600</v>
      </c>
      <c r="B1247" s="134" t="str">
        <f>IF(ISBLANK(TableB[[#This Row],[School Name]]),"",TableB[[#This Row],[School Name]])</f>
        <v>Ralph R. McKee Career and Technical Education High School</v>
      </c>
      <c r="C1247" s="156" t="str">
        <f>IF(ISBLANK(TableB[[#This Row],[Local School Code]]),"",TableB[[#This Row],[Local School Code]])</f>
        <v>R600</v>
      </c>
      <c r="D1247" s="132">
        <v>5273565</v>
      </c>
      <c r="E1247" s="132">
        <v>3393954</v>
      </c>
      <c r="F1247" s="65">
        <f>IFERROR(SUM(TableC[[#This Row],[Classroom Teachers]:[All Other Salaries]])*'Part-A'!$C$92,0)</f>
        <v>5277262.3506536363</v>
      </c>
      <c r="G1247" s="16">
        <v>0</v>
      </c>
      <c r="H1247" s="16">
        <v>650176</v>
      </c>
      <c r="I1247" s="133">
        <f t="shared" si="60"/>
        <v>14594957.350653637</v>
      </c>
      <c r="J1247" s="132">
        <v>10982205.474761629</v>
      </c>
      <c r="K1247" s="132">
        <v>0</v>
      </c>
      <c r="L1247" s="132">
        <v>2093089.7972481765</v>
      </c>
      <c r="M1247" s="132">
        <v>0</v>
      </c>
      <c r="N1247" s="132">
        <v>1174839.0191047585</v>
      </c>
      <c r="O1247" s="132">
        <v>4909</v>
      </c>
      <c r="P1247" s="132">
        <v>339914.05953907321</v>
      </c>
      <c r="Q1247" s="133">
        <f t="shared" si="61"/>
        <v>14594957.350653639</v>
      </c>
      <c r="R1247" s="132">
        <v>13571665.350653639</v>
      </c>
      <c r="S1247" s="132">
        <v>1023292</v>
      </c>
      <c r="T1247" s="133">
        <f>SUM(TableC[[#This Row],[State &amp; Local Funding]:[Federal 
Funding]])</f>
        <v>14594957.350653639</v>
      </c>
      <c r="U1247" s="121">
        <f>IFERROR(TableC[[#This Row],[State &amp; Local Funding]]/SUM(TableB[[#This Row],[K-12 Enrollment]:[Pre-K
Enrollment]]),"")</f>
        <v>16312.097777227931</v>
      </c>
      <c r="V1247" s="121">
        <f>IFERROR(TableC[[#This Row],[Federal 
Funding]]/SUM(TableB[[#This Row],[K-12 Enrollment]:[Pre-K
Enrollment]]),"")</f>
        <v>1229.9182692307693</v>
      </c>
      <c r="W1247" s="65">
        <f>IFERROR(CentralCostperPupil*SUM(TableB[[#This Row],[K-12 Enrollment]:[Pre-K
Enrollment]]),"")</f>
        <v>5552767.6380965048</v>
      </c>
      <c r="X1247" s="65">
        <f t="shared" si="62"/>
        <v>20147724.988750145</v>
      </c>
      <c r="Y1247" s="131">
        <f>IFERROR(TableC[[#This Row],[Total School Allocation w/ Central District Costs]]/SUM(TableB[[#This Row],[K-12 Enrollment]:[Pre-K
Enrollment]]),"")</f>
        <v>24216.015611478539</v>
      </c>
    </row>
    <row r="1248" spans="1:25" s="3" customFormat="1" ht="15" x14ac:dyDescent="0.3">
      <c r="A1248" s="156" t="str">
        <f>IF(ISBLANK(TableB[[#This Row],[BEDS Code]]),"",TableB[[#This Row],[BEDS Code]])</f>
        <v>353100011605</v>
      </c>
      <c r="B1248" s="134" t="str">
        <f>IF(ISBLANK(TableB[[#This Row],[School Name]]),"",TableB[[#This Row],[School Name]])</f>
        <v>Staten Island Technical High School</v>
      </c>
      <c r="C1248" s="156" t="str">
        <f>IF(ISBLANK(TableB[[#This Row],[Local School Code]]),"",TableB[[#This Row],[Local School Code]])</f>
        <v>R605</v>
      </c>
      <c r="D1248" s="132">
        <v>5892934</v>
      </c>
      <c r="E1248" s="132">
        <v>2729351</v>
      </c>
      <c r="F1248" s="65">
        <f>IFERROR(SUM(TableC[[#This Row],[Classroom Teachers]:[All Other Salaries]])*'Part-A'!$C$92,0)</f>
        <v>5249721.4032187974</v>
      </c>
      <c r="G1248" s="16">
        <v>0</v>
      </c>
      <c r="H1248" s="16">
        <v>601912</v>
      </c>
      <c r="I1248" s="133">
        <f t="shared" si="60"/>
        <v>14473918.403218798</v>
      </c>
      <c r="J1248" s="132">
        <v>11958882.843241468</v>
      </c>
      <c r="K1248" s="132">
        <v>0</v>
      </c>
      <c r="L1248" s="132">
        <v>365226.17538096913</v>
      </c>
      <c r="M1248" s="132">
        <v>0</v>
      </c>
      <c r="N1248" s="132">
        <v>1311953.6871671481</v>
      </c>
      <c r="O1248" s="132">
        <v>8211</v>
      </c>
      <c r="P1248" s="132">
        <v>829644.69742921402</v>
      </c>
      <c r="Q1248" s="133">
        <f t="shared" si="61"/>
        <v>14473918.403218798</v>
      </c>
      <c r="R1248" s="132">
        <v>14261776.403218798</v>
      </c>
      <c r="S1248" s="132">
        <v>212142</v>
      </c>
      <c r="T1248" s="133">
        <f>SUM(TableC[[#This Row],[State &amp; Local Funding]:[Federal 
Funding]])</f>
        <v>14473918.403218798</v>
      </c>
      <c r="U1248" s="121">
        <f>IFERROR(TableC[[#This Row],[State &amp; Local Funding]]/SUM(TableB[[#This Row],[K-12 Enrollment]:[Pre-K
Enrollment]]),"")</f>
        <v>10682.97857919011</v>
      </c>
      <c r="V1248" s="121">
        <f>IFERROR(TableC[[#This Row],[Federal 
Funding]]/SUM(TableB[[#This Row],[K-12 Enrollment]:[Pre-K
Enrollment]]),"")</f>
        <v>158.90786516853933</v>
      </c>
      <c r="W1248" s="65">
        <f>IFERROR(CentralCostperPupil*SUM(TableB[[#This Row],[K-12 Enrollment]:[Pre-K
Enrollment]]),"")</f>
        <v>8909789.4193014819</v>
      </c>
      <c r="X1248" s="65">
        <f t="shared" si="62"/>
        <v>23383707.822520278</v>
      </c>
      <c r="Y1248" s="131">
        <f>IFERROR(TableC[[#This Row],[Total School Allocation w/ Central District Costs]]/SUM(TableB[[#This Row],[K-12 Enrollment]:[Pre-K
Enrollment]]),"")</f>
        <v>17515.886009378486</v>
      </c>
    </row>
    <row r="1249" spans="1:25" s="3" customFormat="1" ht="15" x14ac:dyDescent="0.3">
      <c r="A1249" s="156" t="str">
        <f>IF(ISBLANK(TableB[[#This Row],[BEDS Code]]),"",TableB[[#This Row],[BEDS Code]])</f>
        <v>(blank)</v>
      </c>
      <c r="B1249" s="134" t="str">
        <f>IF(ISBLANK(TableB[[#This Row],[School Name]]),"",TableB[[#This Row],[School Name]])</f>
        <v>Staten Island YABC</v>
      </c>
      <c r="C1249" s="156" t="str">
        <f>IF(ISBLANK(TableB[[#This Row],[Local School Code]]),"",TableB[[#This Row],[Local School Code]])</f>
        <v>R607</v>
      </c>
      <c r="D1249" s="132">
        <v>0</v>
      </c>
      <c r="E1249" s="132">
        <v>709775</v>
      </c>
      <c r="F1249" s="65">
        <f>IFERROR(SUM(TableC[[#This Row],[Classroom Teachers]:[All Other Salaries]])*'Part-A'!$C$92,0)</f>
        <v>432150.06334975263</v>
      </c>
      <c r="G1249" s="16">
        <v>0</v>
      </c>
      <c r="H1249" s="16">
        <v>106879</v>
      </c>
      <c r="I1249" s="133">
        <f t="shared" si="60"/>
        <v>1248804.0633497527</v>
      </c>
      <c r="J1249" s="132">
        <v>981793.22701287409</v>
      </c>
      <c r="K1249" s="132">
        <v>0</v>
      </c>
      <c r="L1249" s="132">
        <v>4020.528665155904</v>
      </c>
      <c r="M1249" s="132">
        <v>0</v>
      </c>
      <c r="N1249" s="132">
        <v>219821.07746201742</v>
      </c>
      <c r="O1249" s="132">
        <v>1339</v>
      </c>
      <c r="P1249" s="132">
        <v>41830.230209705289</v>
      </c>
      <c r="Q1249" s="133">
        <f t="shared" si="61"/>
        <v>1248804.0633497525</v>
      </c>
      <c r="R1249" s="132">
        <v>1248804.0633497525</v>
      </c>
      <c r="S1249" s="132">
        <v>0</v>
      </c>
      <c r="T1249" s="133">
        <f>SUM(TableC[[#This Row],[State &amp; Local Funding]:[Federal 
Funding]])</f>
        <v>1248804.0633497525</v>
      </c>
      <c r="U1249" s="121">
        <f>IFERROR(TableC[[#This Row],[State &amp; Local Funding]]/SUM(TableB[[#This Row],[K-12 Enrollment]:[Pre-K
Enrollment]]),"")</f>
        <v>6091.7271382914751</v>
      </c>
      <c r="V1249" s="121">
        <f>IFERROR(TableC[[#This Row],[Federal 
Funding]]/SUM(TableB[[#This Row],[K-12 Enrollment]:[Pre-K
Enrollment]]),"")</f>
        <v>0</v>
      </c>
      <c r="W1249" s="65">
        <f>IFERROR(CentralCostperPupil*SUM(TableB[[#This Row],[K-12 Enrollment]:[Pre-K
Enrollment]]),"")</f>
        <v>1368169.9108290665</v>
      </c>
      <c r="X1249" s="65">
        <f t="shared" si="62"/>
        <v>2616973.974178819</v>
      </c>
      <c r="Y1249" s="131">
        <f>IFERROR(TableC[[#This Row],[Total School Allocation w/ Central District Costs]]/SUM(TableB[[#This Row],[K-12 Enrollment]:[Pre-K
Enrollment]]),"")</f>
        <v>12765.726703311313</v>
      </c>
    </row>
    <row r="1250" spans="1:25" s="3" customFormat="1" ht="15" x14ac:dyDescent="0.3">
      <c r="A1250" s="156" t="str">
        <f>IF(ISBLANK(TableB[[#This Row],[BEDS Code]]),"",TableB[[#This Row],[BEDS Code]])</f>
        <v>307500015721</v>
      </c>
      <c r="B1250" s="134" t="str">
        <f>IF(ISBLANK(TableB[[#This Row],[School Name]]),"",TableB[[#This Row],[School Name]])</f>
        <v>The Richard H. Hungerford School</v>
      </c>
      <c r="C1250" s="156" t="str">
        <f>IF(ISBLANK(TableB[[#This Row],[Local School Code]]),"",TableB[[#This Row],[Local School Code]])</f>
        <v>R721</v>
      </c>
      <c r="D1250" s="132">
        <v>7383096</v>
      </c>
      <c r="E1250" s="132">
        <v>17044270</v>
      </c>
      <c r="F1250" s="65">
        <f>IFERROR(SUM(TableC[[#This Row],[Classroom Teachers]:[All Other Salaries]])*'Part-A'!$C$92,0)</f>
        <v>14872724.122951068</v>
      </c>
      <c r="G1250" s="16">
        <v>0</v>
      </c>
      <c r="H1250" s="16">
        <v>106108</v>
      </c>
      <c r="I1250" s="133">
        <f t="shared" si="60"/>
        <v>39406198.122951068</v>
      </c>
      <c r="J1250" s="132">
        <v>0</v>
      </c>
      <c r="K1250" s="132">
        <v>0</v>
      </c>
      <c r="L1250" s="132">
        <v>38264142.742345661</v>
      </c>
      <c r="M1250" s="132">
        <v>0</v>
      </c>
      <c r="N1250" s="132">
        <v>1142055.3806054059</v>
      </c>
      <c r="O1250" s="132">
        <v>0</v>
      </c>
      <c r="P1250" s="132">
        <v>0</v>
      </c>
      <c r="Q1250" s="133">
        <f t="shared" si="61"/>
        <v>39406198.122951068</v>
      </c>
      <c r="R1250" s="132">
        <v>39141810.122951068</v>
      </c>
      <c r="S1250" s="132">
        <v>264388</v>
      </c>
      <c r="T1250" s="133">
        <f>SUM(TableC[[#This Row],[State &amp; Local Funding]:[Federal 
Funding]])</f>
        <v>39406198.122951068</v>
      </c>
      <c r="U1250" s="121">
        <f>IFERROR(TableC[[#This Row],[State &amp; Local Funding]]/SUM(TableB[[#This Row],[K-12 Enrollment]:[Pre-K
Enrollment]]),"")</f>
        <v>78283.62024590213</v>
      </c>
      <c r="V1250" s="121">
        <f>IFERROR(TableC[[#This Row],[Federal 
Funding]]/SUM(TableB[[#This Row],[K-12 Enrollment]:[Pre-K
Enrollment]]),"")</f>
        <v>528.77599999999995</v>
      </c>
      <c r="W1250" s="65">
        <f>IFERROR(CentralCostperPupil*SUM(TableB[[#This Row],[K-12 Enrollment]:[Pre-K
Enrollment]]),"")</f>
        <v>3336999.7825099183</v>
      </c>
      <c r="X1250" s="65">
        <f t="shared" si="62"/>
        <v>42743197.905460984</v>
      </c>
      <c r="Y1250" s="131">
        <f>IFERROR(TableC[[#This Row],[Total School Allocation w/ Central District Costs]]/SUM(TableB[[#This Row],[K-12 Enrollment]:[Pre-K
Enrollment]]),"")</f>
        <v>85486.395810921967</v>
      </c>
    </row>
    <row r="1251" spans="1:25" s="3" customFormat="1" ht="15" x14ac:dyDescent="0.3">
      <c r="A1251" s="156" t="str">
        <f>IF(ISBLANK(TableB[[#This Row],[BEDS Code]]),"",TableB[[#This Row],[BEDS Code]])</f>
        <v>353100010861</v>
      </c>
      <c r="B1251" s="134" t="str">
        <f>IF(ISBLANK(TableB[[#This Row],[School Name]]),"",TableB[[#This Row],[School Name]])</f>
        <v>Staten Island School of Civic Leadership</v>
      </c>
      <c r="C1251" s="156" t="str">
        <f>IF(ISBLANK(TableB[[#This Row],[Local School Code]]),"",TableB[[#This Row],[Local School Code]])</f>
        <v>R861</v>
      </c>
      <c r="D1251" s="132">
        <v>5912018</v>
      </c>
      <c r="E1251" s="132">
        <v>3219761</v>
      </c>
      <c r="F1251" s="65">
        <f>IFERROR(SUM(TableC[[#This Row],[Classroom Teachers]:[All Other Salaries]])*'Part-A'!$C$92,0)</f>
        <v>5559929.3766981661</v>
      </c>
      <c r="G1251" s="16">
        <v>0</v>
      </c>
      <c r="H1251" s="16">
        <v>166334</v>
      </c>
      <c r="I1251" s="133">
        <f t="shared" si="60"/>
        <v>14858042.376698166</v>
      </c>
      <c r="J1251" s="132">
        <v>8264097.4972573426</v>
      </c>
      <c r="K1251" s="132">
        <v>226837.25143882696</v>
      </c>
      <c r="L1251" s="132">
        <v>5511948.6375869308</v>
      </c>
      <c r="M1251" s="132">
        <v>16202.66081705907</v>
      </c>
      <c r="N1251" s="132">
        <v>668823.55082297779</v>
      </c>
      <c r="O1251" s="132">
        <v>5563</v>
      </c>
      <c r="P1251" s="132">
        <v>164569.77877502897</v>
      </c>
      <c r="Q1251" s="133">
        <f t="shared" si="61"/>
        <v>14858042.376698164</v>
      </c>
      <c r="R1251" s="132">
        <v>13798760.376698164</v>
      </c>
      <c r="S1251" s="132">
        <v>1059282</v>
      </c>
      <c r="T1251" s="133">
        <f>SUM(TableC[[#This Row],[State &amp; Local Funding]:[Federal 
Funding]])</f>
        <v>14858042.376698164</v>
      </c>
      <c r="U1251" s="121">
        <f>IFERROR(TableC[[#This Row],[State &amp; Local Funding]]/SUM(TableB[[#This Row],[K-12 Enrollment]:[Pre-K
Enrollment]]),"")</f>
        <v>15314.939374803735</v>
      </c>
      <c r="V1251" s="121">
        <f>IFERROR(TableC[[#This Row],[Federal 
Funding]]/SUM(TableB[[#This Row],[K-12 Enrollment]:[Pre-K
Enrollment]]),"")</f>
        <v>1175.6736958934516</v>
      </c>
      <c r="W1251" s="65">
        <f>IFERROR(CentralCostperPupil*SUM(TableB[[#This Row],[K-12 Enrollment]:[Pre-K
Enrollment]]),"")</f>
        <v>6013273.6080828728</v>
      </c>
      <c r="X1251" s="65">
        <f t="shared" si="62"/>
        <v>20871315.984781038</v>
      </c>
      <c r="Y1251" s="131">
        <f>IFERROR(TableC[[#This Row],[Total School Allocation w/ Central District Costs]]/SUM(TableB[[#This Row],[K-12 Enrollment]:[Pre-K
Enrollment]]),"")</f>
        <v>23164.612635717025</v>
      </c>
    </row>
    <row r="1252" spans="1:25" s="3" customFormat="1" ht="15" x14ac:dyDescent="0.3">
      <c r="A1252" s="156" t="str">
        <f>IF(ISBLANK(TableB[[#This Row],[BEDS Code]]),"",TableB[[#This Row],[BEDS Code]])</f>
        <v>(blank)</v>
      </c>
      <c r="B1252" s="134" t="str">
        <f>IF(ISBLANK(TableB[[#This Row],[School Name]]),"",TableB[[#This Row],[School Name]])</f>
        <v>Pre-K Center District 31</v>
      </c>
      <c r="C1252" s="156" t="str">
        <f>IF(ISBLANK(TableB[[#This Row],[Local School Code]]),"",TableB[[#This Row],[Local School Code]])</f>
        <v>RP31</v>
      </c>
      <c r="D1252" s="132">
        <v>2049242</v>
      </c>
      <c r="E1252" s="132">
        <v>2556828</v>
      </c>
      <c r="F1252" s="65">
        <f>IFERROR(SUM(TableC[[#This Row],[Classroom Teachers]:[All Other Salaries]])*'Part-A'!$C$92,0)</f>
        <v>2804428.7870006626</v>
      </c>
      <c r="G1252" s="16">
        <v>0</v>
      </c>
      <c r="H1252" s="16">
        <v>58666</v>
      </c>
      <c r="I1252" s="133">
        <f t="shared" si="60"/>
        <v>7469164.7870006626</v>
      </c>
      <c r="J1252" s="132">
        <v>0</v>
      </c>
      <c r="K1252" s="132">
        <v>6605677.5283878688</v>
      </c>
      <c r="L1252" s="132">
        <v>0</v>
      </c>
      <c r="M1252" s="132">
        <v>863487.2586127934</v>
      </c>
      <c r="N1252" s="132">
        <v>0</v>
      </c>
      <c r="O1252" s="132">
        <v>0</v>
      </c>
      <c r="P1252" s="132">
        <v>0</v>
      </c>
      <c r="Q1252" s="133">
        <f t="shared" si="61"/>
        <v>7469164.7870006617</v>
      </c>
      <c r="R1252" s="132">
        <v>7469164.7870006617</v>
      </c>
      <c r="S1252" s="132">
        <v>0</v>
      </c>
      <c r="T1252" s="133">
        <f>SUM(TableC[[#This Row],[State &amp; Local Funding]:[Federal 
Funding]])</f>
        <v>7469164.7870006617</v>
      </c>
      <c r="U1252" s="121">
        <f>IFERROR(TableC[[#This Row],[State &amp; Local Funding]]/SUM(TableB[[#This Row],[K-12 Enrollment]:[Pre-K
Enrollment]]),"")</f>
        <v>43174.362930639661</v>
      </c>
      <c r="V1252" s="121">
        <f>IFERROR(TableC[[#This Row],[Federal 
Funding]]/SUM(TableB[[#This Row],[K-12 Enrollment]:[Pre-K
Enrollment]]),"")</f>
        <v>0</v>
      </c>
      <c r="W1252" s="65">
        <f>IFERROR(CentralCostperPupil*SUM(TableB[[#This Row],[K-12 Enrollment]:[Pre-K
Enrollment]]),"")</f>
        <v>1154601.9247484319</v>
      </c>
      <c r="X1252" s="65">
        <f t="shared" si="62"/>
        <v>8623766.7117490936</v>
      </c>
      <c r="Y1252" s="131">
        <f>IFERROR(TableC[[#This Row],[Total School Allocation w/ Central District Costs]]/SUM(TableB[[#This Row],[K-12 Enrollment]:[Pre-K
Enrollment]]),"")</f>
        <v>49848.362495659501</v>
      </c>
    </row>
    <row r="1253" spans="1:25" s="3" customFormat="1" ht="15" x14ac:dyDescent="0.3">
      <c r="A1253" s="156" t="str">
        <f>IF(ISBLANK(TableB[[#This Row],[BEDS Code]]),"",TableB[[#This Row],[BEDS Code]])</f>
        <v>320700010001</v>
      </c>
      <c r="B1253" s="134" t="str">
        <f>IF(ISBLANK(TableB[[#This Row],[School Name]]),"",TableB[[#This Row],[School Name]])</f>
        <v>P.S. 001 Courtlandt School</v>
      </c>
      <c r="C1253" s="156" t="str">
        <f>IF(ISBLANK(TableB[[#This Row],[Local School Code]]),"",TableB[[#This Row],[Local School Code]])</f>
        <v>X001</v>
      </c>
      <c r="D1253" s="132">
        <v>4516271</v>
      </c>
      <c r="E1253" s="132">
        <v>2506500</v>
      </c>
      <c r="F1253" s="65">
        <f>IFERROR(SUM(TableC[[#This Row],[Classroom Teachers]:[All Other Salaries]])*'Part-A'!$C$92,0)</f>
        <v>4275849.2938477769</v>
      </c>
      <c r="G1253" s="16">
        <v>0</v>
      </c>
      <c r="H1253" s="16">
        <v>674229</v>
      </c>
      <c r="I1253" s="133">
        <f t="shared" si="60"/>
        <v>11972849.293847777</v>
      </c>
      <c r="J1253" s="132">
        <v>6699654.0639414974</v>
      </c>
      <c r="K1253" s="132">
        <v>1304178.1007959798</v>
      </c>
      <c r="L1253" s="132">
        <v>3011752.3199570407</v>
      </c>
      <c r="M1253" s="132">
        <v>16508.583554379493</v>
      </c>
      <c r="N1253" s="132">
        <v>660029.54934889125</v>
      </c>
      <c r="O1253" s="132">
        <v>7453</v>
      </c>
      <c r="P1253" s="132">
        <v>273273.67624998849</v>
      </c>
      <c r="Q1253" s="133">
        <f t="shared" si="61"/>
        <v>11972849.293847777</v>
      </c>
      <c r="R1253" s="132">
        <v>10887157.293847777</v>
      </c>
      <c r="S1253" s="132">
        <v>1085692</v>
      </c>
      <c r="T1253" s="133">
        <f>SUM(TableC[[#This Row],[State &amp; Local Funding]:[Federal 
Funding]])</f>
        <v>11972849.293847777</v>
      </c>
      <c r="U1253" s="121">
        <f>IFERROR(TableC[[#This Row],[State &amp; Local Funding]]/SUM(TableB[[#This Row],[K-12 Enrollment]:[Pre-K
Enrollment]]),"")</f>
        <v>16225.271674884914</v>
      </c>
      <c r="V1253" s="121">
        <f>IFERROR(TableC[[#This Row],[Federal 
Funding]]/SUM(TableB[[#This Row],[K-12 Enrollment]:[Pre-K
Enrollment]]),"")</f>
        <v>1618.0208643815201</v>
      </c>
      <c r="W1253" s="65">
        <f>IFERROR(CentralCostperPupil*SUM(TableB[[#This Row],[K-12 Enrollment]:[Pre-K
Enrollment]]),"")</f>
        <v>4478253.7081283107</v>
      </c>
      <c r="X1253" s="65">
        <f t="shared" si="62"/>
        <v>16451103.001976088</v>
      </c>
      <c r="Y1253" s="131">
        <f>IFERROR(TableC[[#This Row],[Total School Allocation w/ Central District Costs]]/SUM(TableB[[#This Row],[K-12 Enrollment]:[Pre-K
Enrollment]]),"")</f>
        <v>24517.292104286269</v>
      </c>
    </row>
    <row r="1254" spans="1:25" s="3" customFormat="1" ht="15" x14ac:dyDescent="0.3">
      <c r="A1254" s="156" t="str">
        <f>IF(ISBLANK(TableB[[#This Row],[BEDS Code]]),"",TableB[[#This Row],[BEDS Code]])</f>
        <v>321000010003</v>
      </c>
      <c r="B1254" s="134" t="str">
        <f>IF(ISBLANK(TableB[[#This Row],[School Name]]),"",TableB[[#This Row],[School Name]])</f>
        <v>P.S. 3 Raul Julia Micro Society</v>
      </c>
      <c r="C1254" s="156" t="str">
        <f>IF(ISBLANK(TableB[[#This Row],[Local School Code]]),"",TableB[[#This Row],[Local School Code]])</f>
        <v>X003</v>
      </c>
      <c r="D1254" s="132">
        <v>2325925</v>
      </c>
      <c r="E1254" s="132">
        <v>1619567</v>
      </c>
      <c r="F1254" s="65">
        <f>IFERROR(SUM(TableC[[#This Row],[Classroom Teachers]:[All Other Salaries]])*'Part-A'!$C$92,0)</f>
        <v>2402232.5634827125</v>
      </c>
      <c r="G1254" s="16">
        <v>0</v>
      </c>
      <c r="H1254" s="16">
        <v>73983</v>
      </c>
      <c r="I1254" s="133">
        <f t="shared" si="60"/>
        <v>6421707.563482713</v>
      </c>
      <c r="J1254" s="132">
        <v>3522718.0452570496</v>
      </c>
      <c r="K1254" s="132">
        <v>444602.91798136861</v>
      </c>
      <c r="L1254" s="132">
        <v>1514022.2272726716</v>
      </c>
      <c r="M1254" s="132">
        <v>49400.32422015207</v>
      </c>
      <c r="N1254" s="132">
        <v>723685.50659801438</v>
      </c>
      <c r="O1254" s="132">
        <v>2025</v>
      </c>
      <c r="P1254" s="132">
        <v>165253.54215345686</v>
      </c>
      <c r="Q1254" s="133">
        <f t="shared" si="61"/>
        <v>6421707.563482713</v>
      </c>
      <c r="R1254" s="132">
        <v>5825734.563482713</v>
      </c>
      <c r="S1254" s="132">
        <v>595973</v>
      </c>
      <c r="T1254" s="133">
        <f>SUM(TableC[[#This Row],[State &amp; Local Funding]:[Federal 
Funding]])</f>
        <v>6421707.563482713</v>
      </c>
      <c r="U1254" s="121">
        <f>IFERROR(TableC[[#This Row],[State &amp; Local Funding]]/SUM(TableB[[#This Row],[K-12 Enrollment]:[Pre-K
Enrollment]]),"")</f>
        <v>17390.252428306605</v>
      </c>
      <c r="V1254" s="121">
        <f>IFERROR(TableC[[#This Row],[Federal 
Funding]]/SUM(TableB[[#This Row],[K-12 Enrollment]:[Pre-K
Enrollment]]),"")</f>
        <v>1779.023880597015</v>
      </c>
      <c r="W1254" s="65">
        <f>IFERROR(CentralCostperPupil*SUM(TableB[[#This Row],[K-12 Enrollment]:[Pre-K
Enrollment]]),"")</f>
        <v>2235789.8542816453</v>
      </c>
      <c r="X1254" s="65">
        <f t="shared" si="62"/>
        <v>8657497.4177643582</v>
      </c>
      <c r="Y1254" s="131">
        <f>IFERROR(TableC[[#This Row],[Total School Allocation w/ Central District Costs]]/SUM(TableB[[#This Row],[K-12 Enrollment]:[Pre-K
Enrollment]]),"")</f>
        <v>25843.275873923456</v>
      </c>
    </row>
    <row r="1255" spans="1:25" s="3" customFormat="1" ht="15" x14ac:dyDescent="0.3">
      <c r="A1255" s="156" t="str">
        <f>IF(ISBLANK(TableB[[#This Row],[BEDS Code]]),"",TableB[[#This Row],[BEDS Code]])</f>
        <v>320900010004</v>
      </c>
      <c r="B1255" s="134" t="str">
        <f>IF(ISBLANK(TableB[[#This Row],[School Name]]),"",TableB[[#This Row],[School Name]])</f>
        <v>P.S./M.S. 004 Crotona Park West</v>
      </c>
      <c r="C1255" s="156" t="str">
        <f>IF(ISBLANK(TableB[[#This Row],[Local School Code]]),"",TableB[[#This Row],[Local School Code]])</f>
        <v>X004</v>
      </c>
      <c r="D1255" s="132">
        <v>3313265</v>
      </c>
      <c r="E1255" s="132">
        <v>2490309</v>
      </c>
      <c r="F1255" s="65">
        <f>IFERROR(SUM(TableC[[#This Row],[Classroom Teachers]:[All Other Salaries]])*'Part-A'!$C$92,0)</f>
        <v>3533535.0945792361</v>
      </c>
      <c r="G1255" s="16">
        <v>0</v>
      </c>
      <c r="H1255" s="16">
        <v>633200</v>
      </c>
      <c r="I1255" s="133">
        <f t="shared" si="60"/>
        <v>9970309.0945792366</v>
      </c>
      <c r="J1255" s="132">
        <v>5930853.8608753495</v>
      </c>
      <c r="K1255" s="132">
        <v>406612.04024338047</v>
      </c>
      <c r="L1255" s="132">
        <v>2252443.6680870568</v>
      </c>
      <c r="M1255" s="132">
        <v>0</v>
      </c>
      <c r="N1255" s="132">
        <v>883771.40646556451</v>
      </c>
      <c r="O1255" s="132">
        <v>3358</v>
      </c>
      <c r="P1255" s="132">
        <v>493270.11890788504</v>
      </c>
      <c r="Q1255" s="133">
        <f t="shared" si="61"/>
        <v>9970309.0945792366</v>
      </c>
      <c r="R1255" s="132">
        <v>9112856.0945792366</v>
      </c>
      <c r="S1255" s="132">
        <v>857453</v>
      </c>
      <c r="T1255" s="133">
        <f>SUM(TableC[[#This Row],[State &amp; Local Funding]:[Federal 
Funding]])</f>
        <v>9970309.0945792366</v>
      </c>
      <c r="U1255" s="121">
        <f>IFERROR(TableC[[#This Row],[State &amp; Local Funding]]/SUM(TableB[[#This Row],[K-12 Enrollment]:[Pre-K
Enrollment]]),"")</f>
        <v>16659.700355720724</v>
      </c>
      <c r="V1255" s="121">
        <f>IFERROR(TableC[[#This Row],[Federal 
Funding]]/SUM(TableB[[#This Row],[K-12 Enrollment]:[Pre-K
Enrollment]]),"")</f>
        <v>1567.5557586837294</v>
      </c>
      <c r="W1255" s="65">
        <f>IFERROR(CentralCostperPupil*SUM(TableB[[#This Row],[K-12 Enrollment]:[Pre-K
Enrollment]]),"")</f>
        <v>3650677.7620658507</v>
      </c>
      <c r="X1255" s="65">
        <f t="shared" si="62"/>
        <v>13620986.856645087</v>
      </c>
      <c r="Y1255" s="131">
        <f>IFERROR(TableC[[#This Row],[Total School Allocation w/ Central District Costs]]/SUM(TableB[[#This Row],[K-12 Enrollment]:[Pre-K
Enrollment]]),"")</f>
        <v>24901.255679424292</v>
      </c>
    </row>
    <row r="1256" spans="1:25" s="3" customFormat="1" ht="15" x14ac:dyDescent="0.3">
      <c r="A1256" s="156" t="str">
        <f>IF(ISBLANK(TableB[[#This Row],[BEDS Code]]),"",TableB[[#This Row],[BEDS Code]])</f>
        <v>320700010005</v>
      </c>
      <c r="B1256" s="134" t="str">
        <f>IF(ISBLANK(TableB[[#This Row],[School Name]]),"",TableB[[#This Row],[School Name]])</f>
        <v>P.S. 5 Port Morris</v>
      </c>
      <c r="C1256" s="156" t="str">
        <f>IF(ISBLANK(TableB[[#This Row],[Local School Code]]),"",TableB[[#This Row],[Local School Code]])</f>
        <v>X005</v>
      </c>
      <c r="D1256" s="132">
        <v>5175543</v>
      </c>
      <c r="E1256" s="132">
        <v>2610449</v>
      </c>
      <c r="F1256" s="65">
        <f>IFERROR(SUM(TableC[[#This Row],[Classroom Teachers]:[All Other Salaries]])*'Part-A'!$C$92,0)</f>
        <v>4740540.2219586028</v>
      </c>
      <c r="G1256" s="16">
        <v>0</v>
      </c>
      <c r="H1256" s="16">
        <v>395834</v>
      </c>
      <c r="I1256" s="133">
        <f t="shared" si="60"/>
        <v>12922366.221958604</v>
      </c>
      <c r="J1256" s="132">
        <v>7244341.9022003915</v>
      </c>
      <c r="K1256" s="132">
        <v>489613.51486928866</v>
      </c>
      <c r="L1256" s="132">
        <v>4431241.0559244063</v>
      </c>
      <c r="M1256" s="132">
        <v>0</v>
      </c>
      <c r="N1256" s="132">
        <v>683588.01323199575</v>
      </c>
      <c r="O1256" s="132">
        <v>4261</v>
      </c>
      <c r="P1256" s="132">
        <v>69320.735732521993</v>
      </c>
      <c r="Q1256" s="133">
        <f t="shared" si="61"/>
        <v>12922366.221958604</v>
      </c>
      <c r="R1256" s="132">
        <v>11902573.221958604</v>
      </c>
      <c r="S1256" s="132">
        <v>1019793</v>
      </c>
      <c r="T1256" s="133">
        <f>SUM(TableC[[#This Row],[State &amp; Local Funding]:[Federal 
Funding]])</f>
        <v>12922366.221958604</v>
      </c>
      <c r="U1256" s="121">
        <f>IFERROR(TableC[[#This Row],[State &amp; Local Funding]]/SUM(TableB[[#This Row],[K-12 Enrollment]:[Pre-K
Enrollment]]),"")</f>
        <v>16811.544098811588</v>
      </c>
      <c r="V1256" s="121">
        <f>IFERROR(TableC[[#This Row],[Federal 
Funding]]/SUM(TableB[[#This Row],[K-12 Enrollment]:[Pre-K
Enrollment]]),"")</f>
        <v>1440.3855932203389</v>
      </c>
      <c r="W1256" s="65">
        <f>IFERROR(CentralCostperPupil*SUM(TableB[[#This Row],[K-12 Enrollment]:[Pre-K
Enrollment]]),"")</f>
        <v>4725191.6920340443</v>
      </c>
      <c r="X1256" s="65">
        <f t="shared" si="62"/>
        <v>17647557.913992647</v>
      </c>
      <c r="Y1256" s="131">
        <f>IFERROR(TableC[[#This Row],[Total School Allocation w/ Central District Costs]]/SUM(TableB[[#This Row],[K-12 Enrollment]:[Pre-K
Enrollment]]),"")</f>
        <v>24925.929257051761</v>
      </c>
    </row>
    <row r="1257" spans="1:25" s="3" customFormat="1" ht="15" x14ac:dyDescent="0.3">
      <c r="A1257" s="156" t="str">
        <f>IF(ISBLANK(TableB[[#This Row],[BEDS Code]]),"",TableB[[#This Row],[BEDS Code]])</f>
        <v>321200010006</v>
      </c>
      <c r="B1257" s="134" t="str">
        <f>IF(ISBLANK(TableB[[#This Row],[School Name]]),"",TableB[[#This Row],[School Name]])</f>
        <v>P.S. 006 West Farms</v>
      </c>
      <c r="C1257" s="156" t="str">
        <f>IF(ISBLANK(TableB[[#This Row],[Local School Code]]),"",TableB[[#This Row],[Local School Code]])</f>
        <v>X006</v>
      </c>
      <c r="D1257" s="132">
        <v>3947208</v>
      </c>
      <c r="E1257" s="132">
        <v>2056607</v>
      </c>
      <c r="F1257" s="65">
        <f>IFERROR(SUM(TableC[[#This Row],[Classroom Teachers]:[All Other Salaries]])*'Part-A'!$C$92,0)</f>
        <v>3655452.8302492974</v>
      </c>
      <c r="G1257" s="16">
        <v>0</v>
      </c>
      <c r="H1257" s="16">
        <v>163008</v>
      </c>
      <c r="I1257" s="133">
        <f t="shared" si="60"/>
        <v>9822275.8302492984</v>
      </c>
      <c r="J1257" s="132">
        <v>5575837.372624672</v>
      </c>
      <c r="K1257" s="132">
        <v>739559.39754363825</v>
      </c>
      <c r="L1257" s="132">
        <v>2826814.3597251629</v>
      </c>
      <c r="M1257" s="132">
        <v>16434.653278747515</v>
      </c>
      <c r="N1257" s="132">
        <v>660665.04707707721</v>
      </c>
      <c r="O1257" s="132">
        <v>2965</v>
      </c>
      <c r="P1257" s="132">
        <v>0</v>
      </c>
      <c r="Q1257" s="133">
        <f t="shared" si="61"/>
        <v>9822275.8302492965</v>
      </c>
      <c r="R1257" s="132">
        <v>8656492.8302492965</v>
      </c>
      <c r="S1257" s="132">
        <v>1165783</v>
      </c>
      <c r="T1257" s="133">
        <f>SUM(TableC[[#This Row],[State &amp; Local Funding]:[Federal 
Funding]])</f>
        <v>9822275.8302492965</v>
      </c>
      <c r="U1257" s="121">
        <f>IFERROR(TableC[[#This Row],[State &amp; Local Funding]]/SUM(TableB[[#This Row],[K-12 Enrollment]:[Pre-K
Enrollment]]),"")</f>
        <v>17996.86659095488</v>
      </c>
      <c r="V1257" s="121">
        <f>IFERROR(TableC[[#This Row],[Federal 
Funding]]/SUM(TableB[[#This Row],[K-12 Enrollment]:[Pre-K
Enrollment]]),"")</f>
        <v>2423.6652806652805</v>
      </c>
      <c r="W1257" s="65">
        <f>IFERROR(CentralCostperPupil*SUM(TableB[[#This Row],[K-12 Enrollment]:[Pre-K
Enrollment]]),"")</f>
        <v>3210193.7907745414</v>
      </c>
      <c r="X1257" s="65">
        <f t="shared" si="62"/>
        <v>13032469.621023837</v>
      </c>
      <c r="Y1257" s="131">
        <f>IFERROR(TableC[[#This Row],[Total School Allocation w/ Central District Costs]]/SUM(TableB[[#This Row],[K-12 Enrollment]:[Pre-K
Enrollment]]),"")</f>
        <v>27094.531436639994</v>
      </c>
    </row>
    <row r="1258" spans="1:25" s="3" customFormat="1" ht="15" x14ac:dyDescent="0.3">
      <c r="A1258" s="156" t="str">
        <f>IF(ISBLANK(TableB[[#This Row],[BEDS Code]]),"",TableB[[#This Row],[BEDS Code]])</f>
        <v>321000010007</v>
      </c>
      <c r="B1258" s="134" t="str">
        <f>IF(ISBLANK(TableB[[#This Row],[School Name]]),"",TableB[[#This Row],[School Name]])</f>
        <v>Milton Fein School</v>
      </c>
      <c r="C1258" s="156" t="str">
        <f>IF(ISBLANK(TableB[[#This Row],[Local School Code]]),"",TableB[[#This Row],[Local School Code]])</f>
        <v>X007</v>
      </c>
      <c r="D1258" s="132">
        <v>3981296</v>
      </c>
      <c r="E1258" s="132">
        <v>1744688</v>
      </c>
      <c r="F1258" s="65">
        <f>IFERROR(SUM(TableC[[#This Row],[Classroom Teachers]:[All Other Salaries]])*'Part-A'!$C$92,0)</f>
        <v>3486294.0345034273</v>
      </c>
      <c r="G1258" s="16">
        <v>0</v>
      </c>
      <c r="H1258" s="16">
        <v>622928</v>
      </c>
      <c r="I1258" s="133">
        <f t="shared" si="60"/>
        <v>9835206.0345034264</v>
      </c>
      <c r="J1258" s="132">
        <v>6836525.5286189727</v>
      </c>
      <c r="K1258" s="132">
        <v>0</v>
      </c>
      <c r="L1258" s="132">
        <v>2257603.2660979233</v>
      </c>
      <c r="M1258" s="132">
        <v>0</v>
      </c>
      <c r="N1258" s="132">
        <v>643857.33880781604</v>
      </c>
      <c r="O1258" s="132">
        <v>4722</v>
      </c>
      <c r="P1258" s="132">
        <v>92497.900978714839</v>
      </c>
      <c r="Q1258" s="133">
        <f t="shared" si="61"/>
        <v>9835206.0345034264</v>
      </c>
      <c r="R1258" s="132">
        <v>8851256.0345034264</v>
      </c>
      <c r="S1258" s="132">
        <v>983950</v>
      </c>
      <c r="T1258" s="133">
        <f>SUM(TableC[[#This Row],[State &amp; Local Funding]:[Federal 
Funding]])</f>
        <v>9835206.0345034264</v>
      </c>
      <c r="U1258" s="121">
        <f>IFERROR(TableC[[#This Row],[State &amp; Local Funding]]/SUM(TableB[[#This Row],[K-12 Enrollment]:[Pre-K
Enrollment]]),"")</f>
        <v>12537.189850571425</v>
      </c>
      <c r="V1258" s="121">
        <f>IFERROR(TableC[[#This Row],[Federal 
Funding]]/SUM(TableB[[#This Row],[K-12 Enrollment]:[Pre-K
Enrollment]]),"")</f>
        <v>1393.6968838526911</v>
      </c>
      <c r="W1258" s="65">
        <f>IFERROR(CentralCostperPupil*SUM(TableB[[#This Row],[K-12 Enrollment]:[Pre-K
Enrollment]]),"")</f>
        <v>4711843.6929040048</v>
      </c>
      <c r="X1258" s="65">
        <f t="shared" si="62"/>
        <v>14547049.727407431</v>
      </c>
      <c r="Y1258" s="131">
        <f>IFERROR(TableC[[#This Row],[Total School Allocation w/ Central District Costs]]/SUM(TableB[[#This Row],[K-12 Enrollment]:[Pre-K
Enrollment]]),"")</f>
        <v>20604.886299443955</v>
      </c>
    </row>
    <row r="1259" spans="1:25" s="3" customFormat="1" ht="15" x14ac:dyDescent="0.3">
      <c r="A1259" s="156" t="str">
        <f>IF(ISBLANK(TableB[[#This Row],[BEDS Code]]),"",TableB[[#This Row],[BEDS Code]])</f>
        <v>321000010008</v>
      </c>
      <c r="B1259" s="134" t="str">
        <f>IF(ISBLANK(TableB[[#This Row],[School Name]]),"",TableB[[#This Row],[School Name]])</f>
        <v>P.S. 008 Isaac Varian</v>
      </c>
      <c r="C1259" s="156" t="str">
        <f>IF(ISBLANK(TableB[[#This Row],[Local School Code]]),"",TableB[[#This Row],[Local School Code]])</f>
        <v>X008</v>
      </c>
      <c r="D1259" s="132">
        <v>6632489</v>
      </c>
      <c r="E1259" s="132">
        <v>3454495</v>
      </c>
      <c r="F1259" s="65">
        <f>IFERROR(SUM(TableC[[#This Row],[Classroom Teachers]:[All Other Salaries]])*'Part-A'!$C$92,0)</f>
        <v>6141510.7246774565</v>
      </c>
      <c r="G1259" s="16">
        <v>0</v>
      </c>
      <c r="H1259" s="16">
        <v>257792</v>
      </c>
      <c r="I1259" s="133">
        <f t="shared" si="60"/>
        <v>16486286.724677457</v>
      </c>
      <c r="J1259" s="132">
        <v>10033070.198342089</v>
      </c>
      <c r="K1259" s="132">
        <v>0</v>
      </c>
      <c r="L1259" s="132">
        <v>5216892.5554135721</v>
      </c>
      <c r="M1259" s="132">
        <v>0</v>
      </c>
      <c r="N1259" s="132">
        <v>834897.60903054813</v>
      </c>
      <c r="O1259" s="132">
        <v>6224</v>
      </c>
      <c r="P1259" s="132">
        <v>395202.36189124716</v>
      </c>
      <c r="Q1259" s="133">
        <f t="shared" si="61"/>
        <v>16486286.724677457</v>
      </c>
      <c r="R1259" s="132">
        <v>14911725.724677457</v>
      </c>
      <c r="S1259" s="132">
        <v>1574561</v>
      </c>
      <c r="T1259" s="133">
        <f>SUM(TableC[[#This Row],[State &amp; Local Funding]:[Federal 
Funding]])</f>
        <v>16486286.724677457</v>
      </c>
      <c r="U1259" s="121">
        <f>IFERROR(TableC[[#This Row],[State &amp; Local Funding]]/SUM(TableB[[#This Row],[K-12 Enrollment]:[Pre-K
Enrollment]]),"")</f>
        <v>15565.475704256218</v>
      </c>
      <c r="V1259" s="121">
        <f>IFERROR(TableC[[#This Row],[Federal 
Funding]]/SUM(TableB[[#This Row],[K-12 Enrollment]:[Pre-K
Enrollment]]),"")</f>
        <v>1643.5918580375783</v>
      </c>
      <c r="W1259" s="65">
        <f>IFERROR(CentralCostperPupil*SUM(TableB[[#This Row],[K-12 Enrollment]:[Pre-K
Enrollment]]),"")</f>
        <v>6393691.5832890039</v>
      </c>
      <c r="X1259" s="65">
        <f t="shared" si="62"/>
        <v>22879978.30796646</v>
      </c>
      <c r="Y1259" s="131">
        <f>IFERROR(TableC[[#This Row],[Total School Allocation w/ Central District Costs]]/SUM(TableB[[#This Row],[K-12 Enrollment]:[Pre-K
Enrollment]]),"")</f>
        <v>23883.067127313632</v>
      </c>
    </row>
    <row r="1260" spans="1:25" s="3" customFormat="1" ht="15" x14ac:dyDescent="0.3">
      <c r="A1260" s="156" t="str">
        <f>IF(ISBLANK(TableB[[#This Row],[BEDS Code]]),"",TableB[[#This Row],[BEDS Code]])</f>
        <v>321000010009</v>
      </c>
      <c r="B1260" s="134" t="str">
        <f>IF(ISBLANK(TableB[[#This Row],[School Name]]),"",TableB[[#This Row],[School Name]])</f>
        <v>P.S. 9 Ryer Avenue Elementary School</v>
      </c>
      <c r="C1260" s="156" t="str">
        <f>IF(ISBLANK(TableB[[#This Row],[Local School Code]]),"",TableB[[#This Row],[Local School Code]])</f>
        <v>X009</v>
      </c>
      <c r="D1260" s="132">
        <v>5694735</v>
      </c>
      <c r="E1260" s="132">
        <v>2683700</v>
      </c>
      <c r="F1260" s="65">
        <f>IFERROR(SUM(TableC[[#This Row],[Classroom Teachers]:[All Other Salaries]])*'Part-A'!$C$92,0)</f>
        <v>5101252.1095020035</v>
      </c>
      <c r="G1260" s="16">
        <v>0</v>
      </c>
      <c r="H1260" s="16">
        <v>233393</v>
      </c>
      <c r="I1260" s="133">
        <f t="shared" si="60"/>
        <v>13713080.109502003</v>
      </c>
      <c r="J1260" s="132">
        <v>8154954.0547371125</v>
      </c>
      <c r="K1260" s="132">
        <v>928817.22324635065</v>
      </c>
      <c r="L1260" s="132">
        <v>3733706.8208829951</v>
      </c>
      <c r="M1260" s="132">
        <v>0</v>
      </c>
      <c r="N1260" s="132">
        <v>842427.05046829511</v>
      </c>
      <c r="O1260" s="132">
        <v>4853</v>
      </c>
      <c r="P1260" s="132">
        <v>48321.960167249934</v>
      </c>
      <c r="Q1260" s="133">
        <f t="shared" si="61"/>
        <v>13713080.109502003</v>
      </c>
      <c r="R1260" s="132">
        <v>12620970.109502003</v>
      </c>
      <c r="S1260" s="132">
        <v>1092110</v>
      </c>
      <c r="T1260" s="133">
        <f>SUM(TableC[[#This Row],[State &amp; Local Funding]:[Federal 
Funding]])</f>
        <v>13713080.109502003</v>
      </c>
      <c r="U1260" s="121">
        <f>IFERROR(TableC[[#This Row],[State &amp; Local Funding]]/SUM(TableB[[#This Row],[K-12 Enrollment]:[Pre-K
Enrollment]]),"")</f>
        <v>15447.943830479808</v>
      </c>
      <c r="V1260" s="121">
        <f>IFERROR(TableC[[#This Row],[Federal 
Funding]]/SUM(TableB[[#This Row],[K-12 Enrollment]:[Pre-K
Enrollment]]),"")</f>
        <v>1336.7319461444308</v>
      </c>
      <c r="W1260" s="65">
        <f>IFERROR(CentralCostperPupil*SUM(TableB[[#This Row],[K-12 Enrollment]:[Pre-K
Enrollment]]),"")</f>
        <v>5452657.6446212064</v>
      </c>
      <c r="X1260" s="65">
        <f t="shared" si="62"/>
        <v>19165737.754123211</v>
      </c>
      <c r="Y1260" s="131">
        <f>IFERROR(TableC[[#This Row],[Total School Allocation w/ Central District Costs]]/SUM(TableB[[#This Row],[K-12 Enrollment]:[Pre-K
Enrollment]]),"")</f>
        <v>23458.675341644077</v>
      </c>
    </row>
    <row r="1261" spans="1:25" s="3" customFormat="1" ht="15" x14ac:dyDescent="0.3">
      <c r="A1261" s="156" t="str">
        <f>IF(ISBLANK(TableB[[#This Row],[BEDS Code]]),"",TableB[[#This Row],[BEDS Code]])</f>
        <v>307500012010</v>
      </c>
      <c r="B1261" s="134" t="str">
        <f>IF(ISBLANK(TableB[[#This Row],[School Name]]),"",TableB[[#This Row],[School Name]])</f>
        <v>P.S. X010</v>
      </c>
      <c r="C1261" s="156" t="str">
        <f>IF(ISBLANK(TableB[[#This Row],[Local School Code]]),"",TableB[[#This Row],[Local School Code]])</f>
        <v>X010</v>
      </c>
      <c r="D1261" s="132">
        <v>10371492</v>
      </c>
      <c r="E1261" s="132">
        <v>15752628</v>
      </c>
      <c r="F1261" s="65">
        <f>IFERROR(SUM(TableC[[#This Row],[Classroom Teachers]:[All Other Salaries]])*'Part-A'!$C$92,0)</f>
        <v>15905801.293306386</v>
      </c>
      <c r="G1261" s="16">
        <v>0</v>
      </c>
      <c r="H1261" s="16">
        <v>220690</v>
      </c>
      <c r="I1261" s="133">
        <f t="shared" si="60"/>
        <v>42250611.293306388</v>
      </c>
      <c r="J1261" s="132">
        <v>0</v>
      </c>
      <c r="K1261" s="132">
        <v>0</v>
      </c>
      <c r="L1261" s="132">
        <v>39743951.479270011</v>
      </c>
      <c r="M1261" s="132">
        <v>1173993.7274953884</v>
      </c>
      <c r="N1261" s="132">
        <v>1332666.0865409845</v>
      </c>
      <c r="O1261" s="132">
        <v>0</v>
      </c>
      <c r="P1261" s="132">
        <v>0</v>
      </c>
      <c r="Q1261" s="133">
        <f t="shared" si="61"/>
        <v>42250611.293306381</v>
      </c>
      <c r="R1261" s="132">
        <v>42005045.293306381</v>
      </c>
      <c r="S1261" s="132">
        <v>245566</v>
      </c>
      <c r="T1261" s="133">
        <f>SUM(TableC[[#This Row],[State &amp; Local Funding]:[Federal 
Funding]])</f>
        <v>42250611.293306381</v>
      </c>
      <c r="U1261" s="121">
        <f>IFERROR(TableC[[#This Row],[State &amp; Local Funding]]/SUM(TableB[[#This Row],[K-12 Enrollment]:[Pre-K
Enrollment]]),"")</f>
        <v>76234.201984222105</v>
      </c>
      <c r="V1261" s="121">
        <f>IFERROR(TableC[[#This Row],[Federal 
Funding]]/SUM(TableB[[#This Row],[K-12 Enrollment]:[Pre-K
Enrollment]]),"")</f>
        <v>445.67332123411978</v>
      </c>
      <c r="W1261" s="65">
        <f>IFERROR(CentralCostperPupil*SUM(TableB[[#This Row],[K-12 Enrollment]:[Pre-K
Enrollment]]),"")</f>
        <v>3677373.7603259301</v>
      </c>
      <c r="X1261" s="65">
        <f t="shared" si="62"/>
        <v>45927985.053632312</v>
      </c>
      <c r="Y1261" s="131">
        <f>IFERROR(TableC[[#This Row],[Total School Allocation w/ Central District Costs]]/SUM(TableB[[#This Row],[K-12 Enrollment]:[Pre-K
Enrollment]]),"")</f>
        <v>83353.874870476066</v>
      </c>
    </row>
    <row r="1262" spans="1:25" s="3" customFormat="1" ht="15" x14ac:dyDescent="0.3">
      <c r="A1262" s="156" t="str">
        <f>IF(ISBLANK(TableB[[#This Row],[BEDS Code]]),"",TableB[[#This Row],[BEDS Code]])</f>
        <v>320900010011</v>
      </c>
      <c r="B1262" s="134" t="str">
        <f>IF(ISBLANK(TableB[[#This Row],[School Name]]),"",TableB[[#This Row],[School Name]])</f>
        <v>P.S. 011 Highbridge</v>
      </c>
      <c r="C1262" s="156" t="str">
        <f>IF(ISBLANK(TableB[[#This Row],[Local School Code]]),"",TableB[[#This Row],[Local School Code]])</f>
        <v>X011</v>
      </c>
      <c r="D1262" s="132">
        <v>4548673</v>
      </c>
      <c r="E1262" s="132">
        <v>2380167</v>
      </c>
      <c r="F1262" s="65">
        <f>IFERROR(SUM(TableC[[#This Row],[Classroom Teachers]:[All Other Salaries]])*'Part-A'!$C$92,0)</f>
        <v>4218658.9340851679</v>
      </c>
      <c r="G1262" s="16">
        <v>0</v>
      </c>
      <c r="H1262" s="16">
        <v>38098</v>
      </c>
      <c r="I1262" s="133">
        <f t="shared" si="60"/>
        <v>11185596.934085168</v>
      </c>
      <c r="J1262" s="132">
        <v>6676645.8675192958</v>
      </c>
      <c r="K1262" s="132">
        <v>0</v>
      </c>
      <c r="L1262" s="132">
        <v>3663433.6429856983</v>
      </c>
      <c r="M1262" s="132">
        <v>0</v>
      </c>
      <c r="N1262" s="132">
        <v>651219.45932472416</v>
      </c>
      <c r="O1262" s="132">
        <v>3713</v>
      </c>
      <c r="P1262" s="132">
        <v>190584.96425544954</v>
      </c>
      <c r="Q1262" s="133">
        <f t="shared" si="61"/>
        <v>11185596.93408517</v>
      </c>
      <c r="R1262" s="132">
        <v>10222259.93408517</v>
      </c>
      <c r="S1262" s="132">
        <v>963337</v>
      </c>
      <c r="T1262" s="133">
        <f>SUM(TableC[[#This Row],[State &amp; Local Funding]:[Federal 
Funding]])</f>
        <v>11185596.93408517</v>
      </c>
      <c r="U1262" s="121">
        <f>IFERROR(TableC[[#This Row],[State &amp; Local Funding]]/SUM(TableB[[#This Row],[K-12 Enrollment]:[Pre-K
Enrollment]]),"")</f>
        <v>19508.129645200705</v>
      </c>
      <c r="V1262" s="121">
        <f>IFERROR(TableC[[#This Row],[Federal 
Funding]]/SUM(TableB[[#This Row],[K-12 Enrollment]:[Pre-K
Enrollment]]),"")</f>
        <v>1838.429389312977</v>
      </c>
      <c r="W1262" s="65">
        <f>IFERROR(CentralCostperPupil*SUM(TableB[[#This Row],[K-12 Enrollment]:[Pre-K
Enrollment]]),"")</f>
        <v>3497175.7720703948</v>
      </c>
      <c r="X1262" s="65">
        <f t="shared" si="62"/>
        <v>14682772.706155565</v>
      </c>
      <c r="Y1262" s="131">
        <f>IFERROR(TableC[[#This Row],[Total School Allocation w/ Central District Costs]]/SUM(TableB[[#This Row],[K-12 Enrollment]:[Pre-K
Enrollment]]),"")</f>
        <v>28020.55859953352</v>
      </c>
    </row>
    <row r="1263" spans="1:25" s="3" customFormat="1" ht="15" x14ac:dyDescent="0.3">
      <c r="A1263" s="156" t="str">
        <f>IF(ISBLANK(TableB[[#This Row],[BEDS Code]]),"",TableB[[#This Row],[BEDS Code]])</f>
        <v>307500012012</v>
      </c>
      <c r="B1263" s="134" t="str">
        <f>IF(ISBLANK(TableB[[#This Row],[School Name]]),"",TableB[[#This Row],[School Name]])</f>
        <v>P.S. X012 Lewis and Clark School</v>
      </c>
      <c r="C1263" s="156" t="str">
        <f>IF(ISBLANK(TableB[[#This Row],[Local School Code]]),"",TableB[[#This Row],[Local School Code]])</f>
        <v>X012</v>
      </c>
      <c r="D1263" s="132">
        <v>4576641</v>
      </c>
      <c r="E1263" s="132">
        <v>5523891</v>
      </c>
      <c r="F1263" s="65">
        <f>IFERROR(SUM(TableC[[#This Row],[Classroom Teachers]:[All Other Salaries]])*'Part-A'!$C$92,0)</f>
        <v>6149759.492326729</v>
      </c>
      <c r="G1263" s="16">
        <v>0</v>
      </c>
      <c r="H1263" s="16">
        <v>106735</v>
      </c>
      <c r="I1263" s="133">
        <f t="shared" si="60"/>
        <v>16357026.492326729</v>
      </c>
      <c r="J1263" s="132">
        <v>0</v>
      </c>
      <c r="K1263" s="132">
        <v>0</v>
      </c>
      <c r="L1263" s="132">
        <v>15662448.390534637</v>
      </c>
      <c r="M1263" s="132">
        <v>0</v>
      </c>
      <c r="N1263" s="132">
        <v>694578.10179209174</v>
      </c>
      <c r="O1263" s="132">
        <v>0</v>
      </c>
      <c r="P1263" s="132">
        <v>0</v>
      </c>
      <c r="Q1263" s="133">
        <f t="shared" si="61"/>
        <v>16357026.492326729</v>
      </c>
      <c r="R1263" s="132">
        <v>16123743.492326729</v>
      </c>
      <c r="S1263" s="132">
        <v>233283</v>
      </c>
      <c r="T1263" s="133">
        <f>SUM(TableC[[#This Row],[State &amp; Local Funding]:[Federal 
Funding]])</f>
        <v>16357026.492326729</v>
      </c>
      <c r="U1263" s="121">
        <f>IFERROR(TableC[[#This Row],[State &amp; Local Funding]]/SUM(TableB[[#This Row],[K-12 Enrollment]:[Pre-K
Enrollment]]),"")</f>
        <v>47987.331822400978</v>
      </c>
      <c r="V1263" s="121">
        <f>IFERROR(TableC[[#This Row],[Federal 
Funding]]/SUM(TableB[[#This Row],[K-12 Enrollment]:[Pre-K
Enrollment]]),"")</f>
        <v>694.29464285714289</v>
      </c>
      <c r="W1263" s="65">
        <f>IFERROR(CentralCostperPupil*SUM(TableB[[#This Row],[K-12 Enrollment]:[Pre-K
Enrollment]]),"")</f>
        <v>2242463.8538466655</v>
      </c>
      <c r="X1263" s="65">
        <f t="shared" si="62"/>
        <v>18599490.346173394</v>
      </c>
      <c r="Y1263" s="131">
        <f>IFERROR(TableC[[#This Row],[Total School Allocation w/ Central District Costs]]/SUM(TableB[[#This Row],[K-12 Enrollment]:[Pre-K
Enrollment]]),"")</f>
        <v>55355.626030277963</v>
      </c>
    </row>
    <row r="1264" spans="1:25" s="3" customFormat="1" ht="15" x14ac:dyDescent="0.3">
      <c r="A1264" s="156" t="str">
        <f>IF(ISBLANK(TableB[[#This Row],[BEDS Code]]),"",TableB[[#This Row],[BEDS Code]])</f>
        <v>320800010014</v>
      </c>
      <c r="B1264" s="134" t="str">
        <f>IF(ISBLANK(TableB[[#This Row],[School Name]]),"",TableB[[#This Row],[School Name]])</f>
        <v>P.S. X014 Senator John Calandra</v>
      </c>
      <c r="C1264" s="156" t="str">
        <f>IF(ISBLANK(TableB[[#This Row],[Local School Code]]),"",TableB[[#This Row],[Local School Code]])</f>
        <v>X014</v>
      </c>
      <c r="D1264" s="132">
        <v>3362147</v>
      </c>
      <c r="E1264" s="132">
        <v>1684785</v>
      </c>
      <c r="F1264" s="65">
        <f>IFERROR(SUM(TableC[[#This Row],[Classroom Teachers]:[All Other Salaries]])*'Part-A'!$C$92,0)</f>
        <v>3072849.8235664736</v>
      </c>
      <c r="G1264" s="16">
        <v>0</v>
      </c>
      <c r="H1264" s="16">
        <v>165908</v>
      </c>
      <c r="I1264" s="133">
        <f t="shared" si="60"/>
        <v>8285689.823566474</v>
      </c>
      <c r="J1264" s="132">
        <v>4998571.7484394237</v>
      </c>
      <c r="K1264" s="132">
        <v>0</v>
      </c>
      <c r="L1264" s="132">
        <v>2725862.1250504209</v>
      </c>
      <c r="M1264" s="132">
        <v>0</v>
      </c>
      <c r="N1264" s="132">
        <v>448717.70602453279</v>
      </c>
      <c r="O1264" s="132">
        <v>3408</v>
      </c>
      <c r="P1264" s="132">
        <v>109130.2440520969</v>
      </c>
      <c r="Q1264" s="133">
        <f t="shared" si="61"/>
        <v>8285689.823566475</v>
      </c>
      <c r="R1264" s="132">
        <v>7867030.823566475</v>
      </c>
      <c r="S1264" s="132">
        <v>418659</v>
      </c>
      <c r="T1264" s="133">
        <f>SUM(TableC[[#This Row],[State &amp; Local Funding]:[Federal 
Funding]])</f>
        <v>8285689.823566475</v>
      </c>
      <c r="U1264" s="121">
        <f>IFERROR(TableC[[#This Row],[State &amp; Local Funding]]/SUM(TableB[[#This Row],[K-12 Enrollment]:[Pre-K
Enrollment]]),"")</f>
        <v>14023.227849494608</v>
      </c>
      <c r="V1264" s="121">
        <f>IFERROR(TableC[[#This Row],[Federal 
Funding]]/SUM(TableB[[#This Row],[K-12 Enrollment]:[Pre-K
Enrollment]]),"")</f>
        <v>746.27272727272725</v>
      </c>
      <c r="W1264" s="65">
        <f>IFERROR(CentralCostperPupil*SUM(TableB[[#This Row],[K-12 Enrollment]:[Pre-K
Enrollment]]),"")</f>
        <v>3744113.7559761284</v>
      </c>
      <c r="X1264" s="65">
        <f t="shared" si="62"/>
        <v>12029803.579542603</v>
      </c>
      <c r="Y1264" s="131">
        <f>IFERROR(TableC[[#This Row],[Total School Allocation w/ Central District Costs]]/SUM(TableB[[#This Row],[K-12 Enrollment]:[Pre-K
Enrollment]]),"")</f>
        <v>21443.500141787172</v>
      </c>
    </row>
    <row r="1265" spans="1:25" s="3" customFormat="1" ht="15" x14ac:dyDescent="0.3">
      <c r="A1265" s="156" t="str">
        <f>IF(ISBLANK(TableB[[#This Row],[BEDS Code]]),"",TableB[[#This Row],[BEDS Code]])</f>
        <v>321000010015</v>
      </c>
      <c r="B1265" s="134" t="str">
        <f>IF(ISBLANK(TableB[[#This Row],[School Name]]),"",TableB[[#This Row],[School Name]])</f>
        <v>P.S. X015 Institute for Environmental Learning</v>
      </c>
      <c r="C1265" s="156" t="str">
        <f>IF(ISBLANK(TableB[[#This Row],[Local School Code]]),"",TableB[[#This Row],[Local School Code]])</f>
        <v>X015</v>
      </c>
      <c r="D1265" s="132">
        <v>3081329</v>
      </c>
      <c r="E1265" s="132">
        <v>1589918</v>
      </c>
      <c r="F1265" s="65">
        <f>IFERROR(SUM(TableC[[#This Row],[Classroom Teachers]:[All Other Salaries]])*'Part-A'!$C$92,0)</f>
        <v>2844112.1298613534</v>
      </c>
      <c r="G1265" s="16">
        <v>0</v>
      </c>
      <c r="H1265" s="16">
        <v>120601</v>
      </c>
      <c r="I1265" s="133">
        <f t="shared" si="60"/>
        <v>7635960.129861353</v>
      </c>
      <c r="J1265" s="132">
        <v>5360963.8328164443</v>
      </c>
      <c r="K1265" s="132">
        <v>0</v>
      </c>
      <c r="L1265" s="132">
        <v>1627004.5014115758</v>
      </c>
      <c r="M1265" s="132">
        <v>0</v>
      </c>
      <c r="N1265" s="132">
        <v>490084.5859919152</v>
      </c>
      <c r="O1265" s="132">
        <v>3034</v>
      </c>
      <c r="P1265" s="132">
        <v>154873.20964141769</v>
      </c>
      <c r="Q1265" s="133">
        <f t="shared" si="61"/>
        <v>7635960.129861353</v>
      </c>
      <c r="R1265" s="132">
        <v>6912982.129861353</v>
      </c>
      <c r="S1265" s="132">
        <v>722978</v>
      </c>
      <c r="T1265" s="133">
        <f>SUM(TableC[[#This Row],[State &amp; Local Funding]:[Federal 
Funding]])</f>
        <v>7635960.129861353</v>
      </c>
      <c r="U1265" s="121">
        <f>IFERROR(TableC[[#This Row],[State &amp; Local Funding]]/SUM(TableB[[#This Row],[K-12 Enrollment]:[Pre-K
Enrollment]]),"")</f>
        <v>14739.83396558924</v>
      </c>
      <c r="V1265" s="121">
        <f>IFERROR(TableC[[#This Row],[Federal 
Funding]]/SUM(TableB[[#This Row],[K-12 Enrollment]:[Pre-K
Enrollment]]),"")</f>
        <v>1541.5309168443496</v>
      </c>
      <c r="W1265" s="65">
        <f>IFERROR(CentralCostperPupil*SUM(TableB[[#This Row],[K-12 Enrollment]:[Pre-K
Enrollment]]),"")</f>
        <v>3130105.7959943037</v>
      </c>
      <c r="X1265" s="65">
        <f t="shared" si="62"/>
        <v>10766065.925855657</v>
      </c>
      <c r="Y1265" s="131">
        <f>IFERROR(TableC[[#This Row],[Total School Allocation w/ Central District Costs]]/SUM(TableB[[#This Row],[K-12 Enrollment]:[Pre-K
Enrollment]]),"")</f>
        <v>22955.364447453427</v>
      </c>
    </row>
    <row r="1266" spans="1:25" s="3" customFormat="1" ht="15" x14ac:dyDescent="0.3">
      <c r="A1266" s="156" t="str">
        <f>IF(ISBLANK(TableB[[#This Row],[BEDS Code]]),"",TableB[[#This Row],[BEDS Code]])</f>
        <v>321100010016</v>
      </c>
      <c r="B1266" s="134" t="str">
        <f>IF(ISBLANK(TableB[[#This Row],[School Name]]),"",TableB[[#This Row],[School Name]])</f>
        <v>P.S. 016 Wakefield</v>
      </c>
      <c r="C1266" s="156" t="str">
        <f>IF(ISBLANK(TableB[[#This Row],[Local School Code]]),"",TableB[[#This Row],[Local School Code]])</f>
        <v>X016</v>
      </c>
      <c r="D1266" s="132">
        <v>2681244</v>
      </c>
      <c r="E1266" s="132">
        <v>1530079</v>
      </c>
      <c r="F1266" s="65">
        <f>IFERROR(SUM(TableC[[#This Row],[Classroom Teachers]:[All Other Salaries]])*'Part-A'!$C$92,0)</f>
        <v>2564085.099131796</v>
      </c>
      <c r="G1266" s="16">
        <v>0</v>
      </c>
      <c r="H1266" s="16">
        <v>20331</v>
      </c>
      <c r="I1266" s="133">
        <f t="shared" si="60"/>
        <v>6795739.0991317965</v>
      </c>
      <c r="J1266" s="132">
        <v>3443391.2057647994</v>
      </c>
      <c r="K1266" s="132">
        <v>468186.24596313341</v>
      </c>
      <c r="L1266" s="132">
        <v>2309017.2310766745</v>
      </c>
      <c r="M1266" s="132">
        <v>33441.874711652388</v>
      </c>
      <c r="N1266" s="132">
        <v>450350.69385771937</v>
      </c>
      <c r="O1266" s="132">
        <v>2025</v>
      </c>
      <c r="P1266" s="132">
        <v>89326.847757817566</v>
      </c>
      <c r="Q1266" s="133">
        <f t="shared" si="61"/>
        <v>6795739.0991317956</v>
      </c>
      <c r="R1266" s="132">
        <v>6170527.0991317956</v>
      </c>
      <c r="S1266" s="132">
        <v>625212</v>
      </c>
      <c r="T1266" s="133">
        <f>SUM(TableC[[#This Row],[State &amp; Local Funding]:[Federal 
Funding]])</f>
        <v>6795739.0991317956</v>
      </c>
      <c r="U1266" s="121">
        <f>IFERROR(TableC[[#This Row],[State &amp; Local Funding]]/SUM(TableB[[#This Row],[K-12 Enrollment]:[Pre-K
Enrollment]]),"")</f>
        <v>20364.775904725397</v>
      </c>
      <c r="V1266" s="121">
        <f>IFERROR(TableC[[#This Row],[Federal 
Funding]]/SUM(TableB[[#This Row],[K-12 Enrollment]:[Pre-K
Enrollment]]),"")</f>
        <v>2063.4059405940593</v>
      </c>
      <c r="W1266" s="65">
        <f>IFERROR(CentralCostperPupil*SUM(TableB[[#This Row],[K-12 Enrollment]:[Pre-K
Enrollment]]),"")</f>
        <v>2022221.8682010106</v>
      </c>
      <c r="X1266" s="65">
        <f t="shared" si="62"/>
        <v>8817960.9673328064</v>
      </c>
      <c r="Y1266" s="131">
        <f>IFERROR(TableC[[#This Row],[Total School Allocation w/ Central District Costs]]/SUM(TableB[[#This Row],[K-12 Enrollment]:[Pre-K
Enrollment]]),"")</f>
        <v>29102.181410339294</v>
      </c>
    </row>
    <row r="1267" spans="1:25" s="3" customFormat="1" ht="15" x14ac:dyDescent="0.3">
      <c r="A1267" s="156" t="str">
        <f>IF(ISBLANK(TableB[[#This Row],[BEDS Code]]),"",TableB[[#This Row],[BEDS Code]])</f>
        <v>307500012017</v>
      </c>
      <c r="B1267" s="134" t="str">
        <f>IF(ISBLANK(TableB[[#This Row],[School Name]]),"",TableB[[#This Row],[School Name]])</f>
        <v>P.S. X017</v>
      </c>
      <c r="C1267" s="156" t="str">
        <f>IF(ISBLANK(TableB[[#This Row],[Local School Code]]),"",TableB[[#This Row],[Local School Code]])</f>
        <v>X017</v>
      </c>
      <c r="D1267" s="132">
        <v>9316764</v>
      </c>
      <c r="E1267" s="132">
        <v>10585915</v>
      </c>
      <c r="F1267" s="65">
        <f>IFERROR(SUM(TableC[[#This Row],[Classroom Teachers]:[All Other Salaries]])*'Part-A'!$C$92,0)</f>
        <v>12117845.783071807</v>
      </c>
      <c r="G1267" s="16">
        <v>0</v>
      </c>
      <c r="H1267" s="16">
        <v>187031</v>
      </c>
      <c r="I1267" s="133">
        <f t="shared" si="60"/>
        <v>32207555.783071809</v>
      </c>
      <c r="J1267" s="132">
        <v>0</v>
      </c>
      <c r="K1267" s="132">
        <v>0</v>
      </c>
      <c r="L1267" s="132">
        <v>30946060.615522623</v>
      </c>
      <c r="M1267" s="132">
        <v>0</v>
      </c>
      <c r="N1267" s="132">
        <v>1261495.1675491871</v>
      </c>
      <c r="O1267" s="132">
        <v>0</v>
      </c>
      <c r="P1267" s="132">
        <v>0</v>
      </c>
      <c r="Q1267" s="133">
        <f t="shared" si="61"/>
        <v>32207555.783071809</v>
      </c>
      <c r="R1267" s="132">
        <v>31970984.783071809</v>
      </c>
      <c r="S1267" s="132">
        <v>236571</v>
      </c>
      <c r="T1267" s="133">
        <f>SUM(TableC[[#This Row],[State &amp; Local Funding]:[Federal 
Funding]])</f>
        <v>32207555.783071809</v>
      </c>
      <c r="U1267" s="121">
        <f>IFERROR(TableC[[#This Row],[State &amp; Local Funding]]/SUM(TableB[[#This Row],[K-12 Enrollment]:[Pre-K
Enrollment]]),"")</f>
        <v>73496.516742693813</v>
      </c>
      <c r="V1267" s="121">
        <f>IFERROR(TableC[[#This Row],[Federal 
Funding]]/SUM(TableB[[#This Row],[K-12 Enrollment]:[Pre-K
Enrollment]]),"")</f>
        <v>543.84137931034479</v>
      </c>
      <c r="W1267" s="65">
        <f>IFERROR(CentralCostperPupil*SUM(TableB[[#This Row],[K-12 Enrollment]:[Pre-K
Enrollment]]),"")</f>
        <v>2903189.8107836293</v>
      </c>
      <c r="X1267" s="65">
        <f t="shared" si="62"/>
        <v>35110745.593855441</v>
      </c>
      <c r="Y1267" s="131">
        <f>IFERROR(TableC[[#This Row],[Total School Allocation w/ Central District Costs]]/SUM(TableB[[#This Row],[K-12 Enrollment]:[Pre-K
Enrollment]]),"")</f>
        <v>80714.357687024007</v>
      </c>
    </row>
    <row r="1268" spans="1:25" s="3" customFormat="1" ht="15" x14ac:dyDescent="0.3">
      <c r="A1268" s="156" t="str">
        <f>IF(ISBLANK(TableB[[#This Row],[BEDS Code]]),"",TableB[[#This Row],[BEDS Code]])</f>
        <v>320700010018</v>
      </c>
      <c r="B1268" s="134" t="str">
        <f>IF(ISBLANK(TableB[[#This Row],[School Name]]),"",TableB[[#This Row],[School Name]])</f>
        <v>P.S. 018 John Peter Zenger</v>
      </c>
      <c r="C1268" s="156" t="str">
        <f>IF(ISBLANK(TableB[[#This Row],[Local School Code]]),"",TableB[[#This Row],[Local School Code]])</f>
        <v>X018</v>
      </c>
      <c r="D1268" s="132">
        <v>4185050</v>
      </c>
      <c r="E1268" s="132">
        <v>2365174</v>
      </c>
      <c r="F1268" s="65">
        <f>IFERROR(SUM(TableC[[#This Row],[Classroom Teachers]:[All Other Salaries]])*'Part-A'!$C$92,0)</f>
        <v>3988136.6863514073</v>
      </c>
      <c r="G1268" s="16">
        <v>0</v>
      </c>
      <c r="H1268" s="16">
        <v>216871</v>
      </c>
      <c r="I1268" s="133">
        <f t="shared" si="60"/>
        <v>10755231.686351407</v>
      </c>
      <c r="J1268" s="132">
        <v>5899510.5221837573</v>
      </c>
      <c r="K1268" s="132">
        <v>443057.09578361636</v>
      </c>
      <c r="L1268" s="132">
        <v>3642407.3731527897</v>
      </c>
      <c r="M1268" s="132">
        <v>15277.830889090219</v>
      </c>
      <c r="N1268" s="132">
        <v>667974.07537871914</v>
      </c>
      <c r="O1268" s="132">
        <v>3539</v>
      </c>
      <c r="P1268" s="132">
        <v>83465.788963434636</v>
      </c>
      <c r="Q1268" s="133">
        <f t="shared" si="61"/>
        <v>10755231.686351409</v>
      </c>
      <c r="R1268" s="132">
        <v>9749304.6863514092</v>
      </c>
      <c r="S1268" s="132">
        <v>1005927</v>
      </c>
      <c r="T1268" s="133">
        <f>SUM(TableC[[#This Row],[State &amp; Local Funding]:[Federal 
Funding]])</f>
        <v>10755231.686351409</v>
      </c>
      <c r="U1268" s="121">
        <f>IFERROR(TableC[[#This Row],[State &amp; Local Funding]]/SUM(TableB[[#This Row],[K-12 Enrollment]:[Pre-K
Enrollment]]),"")</f>
        <v>16809.146010950706</v>
      </c>
      <c r="V1268" s="121">
        <f>IFERROR(TableC[[#This Row],[Federal 
Funding]]/SUM(TableB[[#This Row],[K-12 Enrollment]:[Pre-K
Enrollment]]),"")</f>
        <v>1734.356896551724</v>
      </c>
      <c r="W1268" s="65">
        <f>IFERROR(CentralCostperPupil*SUM(TableB[[#This Row],[K-12 Enrollment]:[Pre-K
Enrollment]]),"")</f>
        <v>3870919.7477115053</v>
      </c>
      <c r="X1268" s="65">
        <f t="shared" si="62"/>
        <v>14626151.434062915</v>
      </c>
      <c r="Y1268" s="131">
        <f>IFERROR(TableC[[#This Row],[Total School Allocation w/ Central District Costs]]/SUM(TableB[[#This Row],[K-12 Enrollment]:[Pre-K
Enrollment]]),"")</f>
        <v>25217.502472522268</v>
      </c>
    </row>
    <row r="1269" spans="1:25" s="3" customFormat="1" ht="15" x14ac:dyDescent="0.3">
      <c r="A1269" s="156" t="str">
        <f>IF(ISBLANK(TableB[[#This Row],[BEDS Code]]),"",TableB[[#This Row],[BEDS Code]])</f>
        <v>321100010019</v>
      </c>
      <c r="B1269" s="134" t="str">
        <f>IF(ISBLANK(TableB[[#This Row],[School Name]]),"",TableB[[#This Row],[School Name]])</f>
        <v>P.S. 019 Judith K. Weiss</v>
      </c>
      <c r="C1269" s="156" t="str">
        <f>IF(ISBLANK(TableB[[#This Row],[Local School Code]]),"",TableB[[#This Row],[Local School Code]])</f>
        <v>X019</v>
      </c>
      <c r="D1269" s="132">
        <v>3020961</v>
      </c>
      <c r="E1269" s="132">
        <v>1613114</v>
      </c>
      <c r="F1269" s="65">
        <f>IFERROR(SUM(TableC[[#This Row],[Classroom Teachers]:[All Other Salaries]])*'Part-A'!$C$92,0)</f>
        <v>2821479.7715015393</v>
      </c>
      <c r="G1269" s="16">
        <v>0</v>
      </c>
      <c r="H1269" s="16">
        <v>43021</v>
      </c>
      <c r="I1269" s="133">
        <f t="shared" si="60"/>
        <v>7498575.7715015393</v>
      </c>
      <c r="J1269" s="132">
        <v>4744806.3715421744</v>
      </c>
      <c r="K1269" s="132">
        <v>0</v>
      </c>
      <c r="L1269" s="132">
        <v>1972826.2765402659</v>
      </c>
      <c r="M1269" s="132">
        <v>0</v>
      </c>
      <c r="N1269" s="132">
        <v>708756.94097817375</v>
      </c>
      <c r="O1269" s="132">
        <v>3184</v>
      </c>
      <c r="P1269" s="132">
        <v>69002.182440924997</v>
      </c>
      <c r="Q1269" s="133">
        <f t="shared" si="61"/>
        <v>7498575.7715015402</v>
      </c>
      <c r="R1269" s="132">
        <v>7068325.7715015402</v>
      </c>
      <c r="S1269" s="132">
        <v>430250</v>
      </c>
      <c r="T1269" s="133">
        <f>SUM(TableC[[#This Row],[State &amp; Local Funding]:[Federal 
Funding]])</f>
        <v>7498575.7715015402</v>
      </c>
      <c r="U1269" s="121">
        <f>IFERROR(TableC[[#This Row],[State &amp; Local Funding]]/SUM(TableB[[#This Row],[K-12 Enrollment]:[Pre-K
Enrollment]]),"")</f>
        <v>13832.34006164685</v>
      </c>
      <c r="V1269" s="121">
        <f>IFERROR(TableC[[#This Row],[Federal 
Funding]]/SUM(TableB[[#This Row],[K-12 Enrollment]:[Pre-K
Enrollment]]),"")</f>
        <v>841.97651663405088</v>
      </c>
      <c r="W1269" s="65">
        <f>IFERROR(CentralCostperPupil*SUM(TableB[[#This Row],[K-12 Enrollment]:[Pre-K
Enrollment]]),"")</f>
        <v>3410413.7777251368</v>
      </c>
      <c r="X1269" s="65">
        <f t="shared" si="62"/>
        <v>10908989.549226677</v>
      </c>
      <c r="Y1269" s="131">
        <f>IFERROR(TableC[[#This Row],[Total School Allocation w/ Central District Costs]]/SUM(TableB[[#This Row],[K-12 Enrollment]:[Pre-K
Enrollment]]),"")</f>
        <v>21348.316143300737</v>
      </c>
    </row>
    <row r="1270" spans="1:25" s="3" customFormat="1" ht="15" x14ac:dyDescent="0.3">
      <c r="A1270" s="156" t="str">
        <f>IF(ISBLANK(TableB[[#This Row],[BEDS Code]]),"",TableB[[#This Row],[BEDS Code]])</f>
        <v>321000010020</v>
      </c>
      <c r="B1270" s="134" t="str">
        <f>IF(ISBLANK(TableB[[#This Row],[School Name]]),"",TableB[[#This Row],[School Name]])</f>
        <v>P.S./M.S. 20 P.O.George J. Werdann, III</v>
      </c>
      <c r="C1270" s="156" t="str">
        <f>IF(ISBLANK(TableB[[#This Row],[Local School Code]]),"",TableB[[#This Row],[Local School Code]])</f>
        <v>X020</v>
      </c>
      <c r="D1270" s="132">
        <v>6862857</v>
      </c>
      <c r="E1270" s="132">
        <v>3837578</v>
      </c>
      <c r="F1270" s="65">
        <f>IFERROR(SUM(TableC[[#This Row],[Classroom Teachers]:[All Other Salaries]])*'Part-A'!$C$92,0)</f>
        <v>6515013.4382302994</v>
      </c>
      <c r="G1270" s="16">
        <v>0</v>
      </c>
      <c r="H1270" s="16">
        <v>442067</v>
      </c>
      <c r="I1270" s="133">
        <f t="shared" si="60"/>
        <v>17657515.438230298</v>
      </c>
      <c r="J1270" s="132">
        <v>9952785.5129701681</v>
      </c>
      <c r="K1270" s="132">
        <v>218091.37687064896</v>
      </c>
      <c r="L1270" s="132">
        <v>6239521.9001800884</v>
      </c>
      <c r="M1270" s="132">
        <v>16776.259759280689</v>
      </c>
      <c r="N1270" s="132">
        <v>958740.83213140478</v>
      </c>
      <c r="O1270" s="132">
        <v>6560</v>
      </c>
      <c r="P1270" s="132">
        <v>265039.55631870881</v>
      </c>
      <c r="Q1270" s="133">
        <f t="shared" si="61"/>
        <v>17657515.438230298</v>
      </c>
      <c r="R1270" s="132">
        <v>15834448.438230298</v>
      </c>
      <c r="S1270" s="132">
        <v>1823067</v>
      </c>
      <c r="T1270" s="133">
        <f>SUM(TableC[[#This Row],[State &amp; Local Funding]:[Federal 
Funding]])</f>
        <v>17657515.438230298</v>
      </c>
      <c r="U1270" s="121">
        <f>IFERROR(TableC[[#This Row],[State &amp; Local Funding]]/SUM(TableB[[#This Row],[K-12 Enrollment]:[Pre-K
Enrollment]]),"")</f>
        <v>15008.955865621136</v>
      </c>
      <c r="V1270" s="121">
        <f>IFERROR(TableC[[#This Row],[Federal 
Funding]]/SUM(TableB[[#This Row],[K-12 Enrollment]:[Pre-K
Enrollment]]),"")</f>
        <v>1728.0255924170617</v>
      </c>
      <c r="W1270" s="65">
        <f>IFERROR(CentralCostperPupil*SUM(TableB[[#This Row],[K-12 Enrollment]:[Pre-K
Enrollment]]),"")</f>
        <v>7041069.5410959283</v>
      </c>
      <c r="X1270" s="65">
        <f t="shared" si="62"/>
        <v>24698584.979326226</v>
      </c>
      <c r="Y1270" s="131">
        <f>IFERROR(TableC[[#This Row],[Total School Allocation w/ Central District Costs]]/SUM(TableB[[#This Row],[K-12 Enrollment]:[Pre-K
Enrollment]]),"")</f>
        <v>23410.981023058033</v>
      </c>
    </row>
    <row r="1271" spans="1:25" s="3" customFormat="1" ht="15" x14ac:dyDescent="0.3">
      <c r="A1271" s="156" t="str">
        <f>IF(ISBLANK(TableB[[#This Row],[BEDS Code]]),"",TableB[[#This Row],[BEDS Code]])</f>
        <v>321100010021</v>
      </c>
      <c r="B1271" s="134" t="str">
        <f>IF(ISBLANK(TableB[[#This Row],[School Name]]),"",TableB[[#This Row],[School Name]])</f>
        <v>P.S. 021 Philip H. Sheridan</v>
      </c>
      <c r="C1271" s="156" t="str">
        <f>IF(ISBLANK(TableB[[#This Row],[Local School Code]]),"",TableB[[#This Row],[Local School Code]])</f>
        <v>X021</v>
      </c>
      <c r="D1271" s="132">
        <v>4427025</v>
      </c>
      <c r="E1271" s="132">
        <v>2066968</v>
      </c>
      <c r="F1271" s="65">
        <f>IFERROR(SUM(TableC[[#This Row],[Classroom Teachers]:[All Other Salaries]])*'Part-A'!$C$92,0)</f>
        <v>3953900.1603928711</v>
      </c>
      <c r="G1271" s="16">
        <v>0</v>
      </c>
      <c r="H1271" s="16">
        <v>38972</v>
      </c>
      <c r="I1271" s="133">
        <f t="shared" si="60"/>
        <v>10486865.160392871</v>
      </c>
      <c r="J1271" s="132">
        <v>6671351.8896518089</v>
      </c>
      <c r="K1271" s="132">
        <v>0</v>
      </c>
      <c r="L1271" s="132">
        <v>3049925.7450500317</v>
      </c>
      <c r="M1271" s="132">
        <v>0</v>
      </c>
      <c r="N1271" s="132">
        <v>662346.30056050571</v>
      </c>
      <c r="O1271" s="132">
        <v>4398</v>
      </c>
      <c r="P1271" s="132">
        <v>98843.225130525519</v>
      </c>
      <c r="Q1271" s="133">
        <f t="shared" si="61"/>
        <v>10486865.160392873</v>
      </c>
      <c r="R1271" s="132">
        <v>9508246.160392873</v>
      </c>
      <c r="S1271" s="132">
        <v>978619</v>
      </c>
      <c r="T1271" s="133">
        <f>SUM(TableC[[#This Row],[State &amp; Local Funding]:[Federal 
Funding]])</f>
        <v>10486865.160392873</v>
      </c>
      <c r="U1271" s="121">
        <f>IFERROR(TableC[[#This Row],[State &amp; Local Funding]]/SUM(TableB[[#This Row],[K-12 Enrollment]:[Pre-K
Enrollment]]),"")</f>
        <v>13169.316011624478</v>
      </c>
      <c r="V1271" s="121">
        <f>IFERROR(TableC[[#This Row],[Federal 
Funding]]/SUM(TableB[[#This Row],[K-12 Enrollment]:[Pre-K
Enrollment]]),"")</f>
        <v>1355.4279778393352</v>
      </c>
      <c r="W1271" s="65">
        <f>IFERROR(CentralCostperPupil*SUM(TableB[[#This Row],[K-12 Enrollment]:[Pre-K
Enrollment]]),"")</f>
        <v>4818627.6859443225</v>
      </c>
      <c r="X1271" s="65">
        <f t="shared" si="62"/>
        <v>15305492.846337195</v>
      </c>
      <c r="Y1271" s="131">
        <f>IFERROR(TableC[[#This Row],[Total School Allocation w/ Central District Costs]]/SUM(TableB[[#This Row],[K-12 Enrollment]:[Pre-K
Enrollment]]),"")</f>
        <v>21198.743554483652</v>
      </c>
    </row>
    <row r="1272" spans="1:25" s="3" customFormat="1" ht="15" x14ac:dyDescent="0.3">
      <c r="A1272" s="156" t="str">
        <f>IF(ISBLANK(TableB[[#This Row],[BEDS Code]]),"",TableB[[#This Row],[BEDS Code]])</f>
        <v>320900010022</v>
      </c>
      <c r="B1272" s="134" t="str">
        <f>IF(ISBLANK(TableB[[#This Row],[School Name]]),"",TableB[[#This Row],[School Name]])</f>
        <v>J.H.S. 022 Jordan L. Mott</v>
      </c>
      <c r="C1272" s="156" t="str">
        <f>IF(ISBLANK(TableB[[#This Row],[Local School Code]]),"",TableB[[#This Row],[Local School Code]])</f>
        <v>X022</v>
      </c>
      <c r="D1272" s="132">
        <v>3903928</v>
      </c>
      <c r="E1272" s="132">
        <v>2020637</v>
      </c>
      <c r="F1272" s="65">
        <f>IFERROR(SUM(TableC[[#This Row],[Classroom Teachers]:[All Other Salaries]])*'Part-A'!$C$92,0)</f>
        <v>3607201.0708601</v>
      </c>
      <c r="G1272" s="16">
        <v>0</v>
      </c>
      <c r="H1272" s="16">
        <v>544870</v>
      </c>
      <c r="I1272" s="133">
        <f t="shared" si="60"/>
        <v>10076636.070860099</v>
      </c>
      <c r="J1272" s="132">
        <v>7142577.2055547424</v>
      </c>
      <c r="K1272" s="132">
        <v>0</v>
      </c>
      <c r="L1272" s="132">
        <v>2059567.6943001221</v>
      </c>
      <c r="M1272" s="132">
        <v>0</v>
      </c>
      <c r="N1272" s="132">
        <v>690940.48061885545</v>
      </c>
      <c r="O1272" s="132">
        <v>2754</v>
      </c>
      <c r="P1272" s="132">
        <v>180796.6903863785</v>
      </c>
      <c r="Q1272" s="133">
        <f t="shared" si="61"/>
        <v>10076636.070860099</v>
      </c>
      <c r="R1272" s="132">
        <v>9323284.070860099</v>
      </c>
      <c r="S1272" s="132">
        <v>753352</v>
      </c>
      <c r="T1272" s="133">
        <f>SUM(TableC[[#This Row],[State &amp; Local Funding]:[Federal 
Funding]])</f>
        <v>10076636.070860099</v>
      </c>
      <c r="U1272" s="121">
        <f>IFERROR(TableC[[#This Row],[State &amp; Local Funding]]/SUM(TableB[[#This Row],[K-12 Enrollment]:[Pre-K
Enrollment]]),"")</f>
        <v>20672.470223636585</v>
      </c>
      <c r="V1272" s="121">
        <f>IFERROR(TableC[[#This Row],[Federal 
Funding]]/SUM(TableB[[#This Row],[K-12 Enrollment]:[Pre-K
Enrollment]]),"")</f>
        <v>1670.4035476718404</v>
      </c>
      <c r="W1272" s="65">
        <f>IFERROR(CentralCostperPupil*SUM(TableB[[#This Row],[K-12 Enrollment]:[Pre-K
Enrollment]]),"")</f>
        <v>3009973.8038239465</v>
      </c>
      <c r="X1272" s="65">
        <f t="shared" si="62"/>
        <v>13086609.874684045</v>
      </c>
      <c r="Y1272" s="131">
        <f>IFERROR(TableC[[#This Row],[Total School Allocation w/ Central District Costs]]/SUM(TableB[[#This Row],[K-12 Enrollment]:[Pre-K
Enrollment]]),"")</f>
        <v>29016.873336328259</v>
      </c>
    </row>
    <row r="1273" spans="1:25" s="3" customFormat="1" ht="15" x14ac:dyDescent="0.3">
      <c r="A1273" s="156" t="str">
        <f>IF(ISBLANK(TableB[[#This Row],[BEDS Code]]),"",TableB[[#This Row],[BEDS Code]])</f>
        <v>321000010023</v>
      </c>
      <c r="B1273" s="134" t="str">
        <f>IF(ISBLANK(TableB[[#This Row],[School Name]]),"",TableB[[#This Row],[School Name]])</f>
        <v>P.S. 023 The New Children's School</v>
      </c>
      <c r="C1273" s="156" t="str">
        <f>IF(ISBLANK(TableB[[#This Row],[Local School Code]]),"",TableB[[#This Row],[Local School Code]])</f>
        <v>X023</v>
      </c>
      <c r="D1273" s="132">
        <v>3506988</v>
      </c>
      <c r="E1273" s="132">
        <v>3221436</v>
      </c>
      <c r="F1273" s="65">
        <f>IFERROR(SUM(TableC[[#This Row],[Classroom Teachers]:[All Other Salaries]])*'Part-A'!$C$92,0)</f>
        <v>4096634.6487886952</v>
      </c>
      <c r="G1273" s="16">
        <v>0</v>
      </c>
      <c r="H1273" s="16">
        <v>205257</v>
      </c>
      <c r="I1273" s="133">
        <f t="shared" si="60"/>
        <v>11030315.648788694</v>
      </c>
      <c r="J1273" s="132">
        <v>4527089.9051875165</v>
      </c>
      <c r="K1273" s="132">
        <v>912267.2788910924</v>
      </c>
      <c r="L1273" s="132">
        <v>4536031.9504311858</v>
      </c>
      <c r="M1273" s="132">
        <v>86882.597989627844</v>
      </c>
      <c r="N1273" s="132">
        <v>764151.42776087997</v>
      </c>
      <c r="O1273" s="132">
        <v>2747</v>
      </c>
      <c r="P1273" s="132">
        <v>201145.48852839207</v>
      </c>
      <c r="Q1273" s="133">
        <f t="shared" si="61"/>
        <v>11030315.648788694</v>
      </c>
      <c r="R1273" s="132">
        <v>10196678.648788694</v>
      </c>
      <c r="S1273" s="132">
        <v>833637</v>
      </c>
      <c r="T1273" s="133">
        <f>SUM(TableC[[#This Row],[State &amp; Local Funding]:[Federal 
Funding]])</f>
        <v>11030315.648788694</v>
      </c>
      <c r="U1273" s="121">
        <f>IFERROR(TableC[[#This Row],[State &amp; Local Funding]]/SUM(TableB[[#This Row],[K-12 Enrollment]:[Pre-K
Enrollment]]),"")</f>
        <v>21881.284654052994</v>
      </c>
      <c r="V1273" s="121">
        <f>IFERROR(TableC[[#This Row],[Federal 
Funding]]/SUM(TableB[[#This Row],[K-12 Enrollment]:[Pre-K
Enrollment]]),"")</f>
        <v>1788.9206008583692</v>
      </c>
      <c r="W1273" s="65">
        <f>IFERROR(CentralCostperPupil*SUM(TableB[[#This Row],[K-12 Enrollment]:[Pre-K
Enrollment]]),"")</f>
        <v>3110083.797299244</v>
      </c>
      <c r="X1273" s="65">
        <f t="shared" si="62"/>
        <v>14140399.446087938</v>
      </c>
      <c r="Y1273" s="131">
        <f>IFERROR(TableC[[#This Row],[Total School Allocation w/ Central District Costs]]/SUM(TableB[[#This Row],[K-12 Enrollment]:[Pre-K
Enrollment]]),"")</f>
        <v>30344.204819931198</v>
      </c>
    </row>
    <row r="1274" spans="1:25" s="3" customFormat="1" ht="15" x14ac:dyDescent="0.3">
      <c r="A1274" s="156" t="str">
        <f>IF(ISBLANK(TableB[[#This Row],[BEDS Code]]),"",TableB[[#This Row],[BEDS Code]])</f>
        <v>321000010024</v>
      </c>
      <c r="B1274" s="134" t="str">
        <f>IF(ISBLANK(TableB[[#This Row],[School Name]]),"",TableB[[#This Row],[School Name]])</f>
        <v>P.S. 024 Spuyten Duyvil</v>
      </c>
      <c r="C1274" s="156" t="str">
        <f>IF(ISBLANK(TableB[[#This Row],[Local School Code]]),"",TableB[[#This Row],[Local School Code]])</f>
        <v>X024</v>
      </c>
      <c r="D1274" s="132">
        <v>4916896</v>
      </c>
      <c r="E1274" s="132">
        <v>2524754</v>
      </c>
      <c r="F1274" s="65">
        <f>IFERROR(SUM(TableC[[#This Row],[Classroom Teachers]:[All Other Salaries]])*'Part-A'!$C$92,0)</f>
        <v>4530885.8707712824</v>
      </c>
      <c r="G1274" s="16">
        <v>0</v>
      </c>
      <c r="H1274" s="16">
        <v>237134</v>
      </c>
      <c r="I1274" s="133">
        <f t="shared" si="60"/>
        <v>12209669.870771281</v>
      </c>
      <c r="J1274" s="132">
        <v>7568778.1497839196</v>
      </c>
      <c r="K1274" s="132">
        <v>0</v>
      </c>
      <c r="L1274" s="132">
        <v>3931296.7398435622</v>
      </c>
      <c r="M1274" s="132">
        <v>0</v>
      </c>
      <c r="N1274" s="132">
        <v>622652.62980151153</v>
      </c>
      <c r="O1274" s="132">
        <v>5700</v>
      </c>
      <c r="P1274" s="132">
        <v>81242.351342287991</v>
      </c>
      <c r="Q1274" s="133">
        <f t="shared" si="61"/>
        <v>12209669.870771283</v>
      </c>
      <c r="R1274" s="132">
        <v>11827036.870771283</v>
      </c>
      <c r="S1274" s="132">
        <v>382633</v>
      </c>
      <c r="T1274" s="133">
        <f>SUM(TableC[[#This Row],[State &amp; Local Funding]:[Federal 
Funding]])</f>
        <v>12209669.870771283</v>
      </c>
      <c r="U1274" s="121">
        <f>IFERROR(TableC[[#This Row],[State &amp; Local Funding]]/SUM(TableB[[#This Row],[K-12 Enrollment]:[Pre-K
Enrollment]]),"")</f>
        <v>12649.23729494255</v>
      </c>
      <c r="V1274" s="121">
        <f>IFERROR(TableC[[#This Row],[Federal 
Funding]]/SUM(TableB[[#This Row],[K-12 Enrollment]:[Pre-K
Enrollment]]),"")</f>
        <v>409.23315508021392</v>
      </c>
      <c r="W1274" s="65">
        <f>IFERROR(CentralCostperPupil*SUM(TableB[[#This Row],[K-12 Enrollment]:[Pre-K
Enrollment]]),"")</f>
        <v>6240189.5932935476</v>
      </c>
      <c r="X1274" s="65">
        <f t="shared" si="62"/>
        <v>18449859.464064829</v>
      </c>
      <c r="Y1274" s="131">
        <f>IFERROR(TableC[[#This Row],[Total School Allocation w/ Central District Costs]]/SUM(TableB[[#This Row],[K-12 Enrollment]:[Pre-K
Enrollment]]),"")</f>
        <v>19732.4700150426</v>
      </c>
    </row>
    <row r="1275" spans="1:25" s="3" customFormat="1" ht="15" x14ac:dyDescent="0.3">
      <c r="A1275" s="156" t="str">
        <f>IF(ISBLANK(TableB[[#This Row],[BEDS Code]]),"",TableB[[#This Row],[BEDS Code]])</f>
        <v>320700010025</v>
      </c>
      <c r="B1275" s="134" t="str">
        <f>IF(ISBLANK(TableB[[#This Row],[School Name]]),"",TableB[[#This Row],[School Name]])</f>
        <v>P.S. 025 Bilingual School</v>
      </c>
      <c r="C1275" s="156" t="str">
        <f>IF(ISBLANK(TableB[[#This Row],[Local School Code]]),"",TableB[[#This Row],[Local School Code]])</f>
        <v>X025</v>
      </c>
      <c r="D1275" s="132">
        <v>4615848</v>
      </c>
      <c r="E1275" s="132">
        <v>2779555</v>
      </c>
      <c r="F1275" s="65">
        <f>IFERROR(SUM(TableC[[#This Row],[Classroom Teachers]:[All Other Salaries]])*'Part-A'!$C$92,0)</f>
        <v>4502728.1532132728</v>
      </c>
      <c r="G1275" s="16">
        <v>0</v>
      </c>
      <c r="H1275" s="16">
        <v>95188</v>
      </c>
      <c r="I1275" s="133">
        <f t="shared" si="60"/>
        <v>11993319.153213274</v>
      </c>
      <c r="J1275" s="132">
        <v>4997643.6689642929</v>
      </c>
      <c r="K1275" s="132">
        <v>684125.58815289102</v>
      </c>
      <c r="L1275" s="132">
        <v>5576956.0998794194</v>
      </c>
      <c r="M1275" s="132">
        <v>51309.419111466828</v>
      </c>
      <c r="N1275" s="132">
        <v>680238.37710520311</v>
      </c>
      <c r="O1275" s="132">
        <v>3046</v>
      </c>
      <c r="P1275" s="132">
        <v>0</v>
      </c>
      <c r="Q1275" s="133">
        <f t="shared" si="61"/>
        <v>11993319.153213272</v>
      </c>
      <c r="R1275" s="132">
        <v>11245791.153213272</v>
      </c>
      <c r="S1275" s="132">
        <v>747528</v>
      </c>
      <c r="T1275" s="133">
        <f>SUM(TableC[[#This Row],[State &amp; Local Funding]:[Federal 
Funding]])</f>
        <v>11993319.153213272</v>
      </c>
      <c r="U1275" s="121">
        <f>IFERROR(TableC[[#This Row],[State &amp; Local Funding]]/SUM(TableB[[#This Row],[K-12 Enrollment]:[Pre-K
Enrollment]]),"")</f>
        <v>20825.539172617169</v>
      </c>
      <c r="V1275" s="121">
        <f>IFERROR(TableC[[#This Row],[Federal 
Funding]]/SUM(TableB[[#This Row],[K-12 Enrollment]:[Pre-K
Enrollment]]),"")</f>
        <v>1384.3111111111111</v>
      </c>
      <c r="W1275" s="65">
        <f>IFERROR(CentralCostperPupil*SUM(TableB[[#This Row],[K-12 Enrollment]:[Pre-K
Enrollment]]),"")</f>
        <v>3603959.765110712</v>
      </c>
      <c r="X1275" s="65">
        <f t="shared" si="62"/>
        <v>15597278.918323984</v>
      </c>
      <c r="Y1275" s="131">
        <f>IFERROR(TableC[[#This Row],[Total School Allocation w/ Central District Costs]]/SUM(TableB[[#This Row],[K-12 Enrollment]:[Pre-K
Enrollment]]),"")</f>
        <v>28883.849848748119</v>
      </c>
    </row>
    <row r="1276" spans="1:25" s="3" customFormat="1" ht="15" x14ac:dyDescent="0.3">
      <c r="A1276" s="156" t="str">
        <f>IF(ISBLANK(TableB[[#This Row],[BEDS Code]]),"",TableB[[#This Row],[BEDS Code]])</f>
        <v>320900010028</v>
      </c>
      <c r="B1276" s="134" t="str">
        <f>IF(ISBLANK(TableB[[#This Row],[School Name]]),"",TableB[[#This Row],[School Name]])</f>
        <v>P.S. 028 Mount Hope</v>
      </c>
      <c r="C1276" s="156" t="str">
        <f>IF(ISBLANK(TableB[[#This Row],[Local School Code]]),"",TableB[[#This Row],[Local School Code]])</f>
        <v>X028</v>
      </c>
      <c r="D1276" s="132">
        <v>5819815</v>
      </c>
      <c r="E1276" s="132">
        <v>2995711</v>
      </c>
      <c r="F1276" s="65">
        <f>IFERROR(SUM(TableC[[#This Row],[Classroom Teachers]:[All Other Salaries]])*'Part-A'!$C$92,0)</f>
        <v>5367377.1538324002</v>
      </c>
      <c r="G1276" s="16">
        <v>0</v>
      </c>
      <c r="H1276" s="16">
        <v>143578</v>
      </c>
      <c r="I1276" s="133">
        <f t="shared" si="60"/>
        <v>14326481.1538324</v>
      </c>
      <c r="J1276" s="132">
        <v>7238773.3836214337</v>
      </c>
      <c r="K1276" s="132">
        <v>679671.99425884697</v>
      </c>
      <c r="L1276" s="132">
        <v>5441785.768133047</v>
      </c>
      <c r="M1276" s="132">
        <v>47418.976343640483</v>
      </c>
      <c r="N1276" s="132">
        <v>867740.77516519907</v>
      </c>
      <c r="O1276" s="132">
        <v>4168</v>
      </c>
      <c r="P1276" s="132">
        <v>46922.256310232871</v>
      </c>
      <c r="Q1276" s="133">
        <f t="shared" si="61"/>
        <v>14326481.153832398</v>
      </c>
      <c r="R1276" s="132">
        <v>13199764.153832398</v>
      </c>
      <c r="S1276" s="132">
        <v>1126717</v>
      </c>
      <c r="T1276" s="133">
        <f>SUM(TableC[[#This Row],[State &amp; Local Funding]:[Federal 
Funding]])</f>
        <v>14326481.153832398</v>
      </c>
      <c r="U1276" s="121">
        <f>IFERROR(TableC[[#This Row],[State &amp; Local Funding]]/SUM(TableB[[#This Row],[K-12 Enrollment]:[Pre-K
Enrollment]]),"")</f>
        <v>19241.638708210492</v>
      </c>
      <c r="V1276" s="121">
        <f>IFERROR(TableC[[#This Row],[Federal 
Funding]]/SUM(TableB[[#This Row],[K-12 Enrollment]:[Pre-K
Enrollment]]),"")</f>
        <v>1642.4446064139943</v>
      </c>
      <c r="W1276" s="65">
        <f>IFERROR(CentralCostperPupil*SUM(TableB[[#This Row],[K-12 Enrollment]:[Pre-K
Enrollment]]),"")</f>
        <v>4578363.7016036082</v>
      </c>
      <c r="X1276" s="65">
        <f t="shared" si="62"/>
        <v>18904844.855436005</v>
      </c>
      <c r="Y1276" s="131">
        <f>IFERROR(TableC[[#This Row],[Total School Allocation w/ Central District Costs]]/SUM(TableB[[#This Row],[K-12 Enrollment]:[Pre-K
Enrollment]]),"")</f>
        <v>27558.08287964432</v>
      </c>
    </row>
    <row r="1277" spans="1:25" s="3" customFormat="1" ht="15" x14ac:dyDescent="0.3">
      <c r="A1277" s="156" t="str">
        <f>IF(ISBLANK(TableB[[#This Row],[BEDS Code]]),"",TableB[[#This Row],[BEDS Code]])</f>
        <v>320700010029</v>
      </c>
      <c r="B1277" s="134" t="str">
        <f>IF(ISBLANK(TableB[[#This Row],[School Name]]),"",TableB[[#This Row],[School Name]])</f>
        <v>P.S./M.S. 029 Melrose School</v>
      </c>
      <c r="C1277" s="156" t="str">
        <f>IF(ISBLANK(TableB[[#This Row],[Local School Code]]),"",TableB[[#This Row],[Local School Code]])</f>
        <v>X029</v>
      </c>
      <c r="D1277" s="132">
        <v>5262393</v>
      </c>
      <c r="E1277" s="132">
        <v>2742274</v>
      </c>
      <c r="F1277" s="65">
        <f>IFERROR(SUM(TableC[[#This Row],[Classroom Teachers]:[All Other Salaries]])*'Part-A'!$C$92,0)</f>
        <v>4873681.5908473451</v>
      </c>
      <c r="G1277" s="16">
        <v>0</v>
      </c>
      <c r="H1277" s="16">
        <v>474276</v>
      </c>
      <c r="I1277" s="133">
        <f t="shared" si="60"/>
        <v>13352624.590847345</v>
      </c>
      <c r="J1277" s="132">
        <v>7869998.7391531486</v>
      </c>
      <c r="K1277" s="132">
        <v>986437.82765649387</v>
      </c>
      <c r="L1277" s="132">
        <v>3686771.6380765741</v>
      </c>
      <c r="M1277" s="132">
        <v>98643.78276564939</v>
      </c>
      <c r="N1277" s="132">
        <v>640290.50725493464</v>
      </c>
      <c r="O1277" s="132">
        <v>4548</v>
      </c>
      <c r="P1277" s="132">
        <v>65934.095940543921</v>
      </c>
      <c r="Q1277" s="133">
        <f t="shared" si="61"/>
        <v>13352624.590847343</v>
      </c>
      <c r="R1277" s="132">
        <v>12319062.590847343</v>
      </c>
      <c r="S1277" s="132">
        <v>1033562</v>
      </c>
      <c r="T1277" s="133">
        <f>SUM(TableC[[#This Row],[State &amp; Local Funding]:[Federal 
Funding]])</f>
        <v>13352624.590847343</v>
      </c>
      <c r="U1277" s="121">
        <f>IFERROR(TableC[[#This Row],[State &amp; Local Funding]]/SUM(TableB[[#This Row],[K-12 Enrollment]:[Pre-K
Enrollment]]),"")</f>
        <v>15574.036145192596</v>
      </c>
      <c r="V1277" s="121">
        <f>IFERROR(TableC[[#This Row],[Federal 
Funding]]/SUM(TableB[[#This Row],[K-12 Enrollment]:[Pre-K
Enrollment]]),"")</f>
        <v>1306.6523388116309</v>
      </c>
      <c r="W1277" s="65">
        <f>IFERROR(CentralCostperPupil*SUM(TableB[[#This Row],[K-12 Enrollment]:[Pre-K
Enrollment]]),"")</f>
        <v>5279133.6559306914</v>
      </c>
      <c r="X1277" s="65">
        <f t="shared" si="62"/>
        <v>18631758.246778034</v>
      </c>
      <c r="Y1277" s="131">
        <f>IFERROR(TableC[[#This Row],[Total School Allocation w/ Central District Costs]]/SUM(TableB[[#This Row],[K-12 Enrollment]:[Pre-K
Enrollment]]),"")</f>
        <v>23554.688049024062</v>
      </c>
    </row>
    <row r="1278" spans="1:25" s="3" customFormat="1" ht="15" x14ac:dyDescent="0.3">
      <c r="A1278" s="156" t="str">
        <f>IF(ISBLANK(TableB[[#This Row],[BEDS Code]]),"",TableB[[#This Row],[BEDS Code]])</f>
        <v>320700010030</v>
      </c>
      <c r="B1278" s="134" t="str">
        <f>IF(ISBLANK(TableB[[#This Row],[School Name]]),"",TableB[[#This Row],[School Name]])</f>
        <v>P.S. 030 Wilton</v>
      </c>
      <c r="C1278" s="156" t="str">
        <f>IF(ISBLANK(TableB[[#This Row],[Local School Code]]),"",TableB[[#This Row],[Local School Code]])</f>
        <v>X030</v>
      </c>
      <c r="D1278" s="132">
        <v>3820995</v>
      </c>
      <c r="E1278" s="132">
        <v>2439825</v>
      </c>
      <c r="F1278" s="65">
        <f>IFERROR(SUM(TableC[[#This Row],[Classroom Teachers]:[All Other Salaries]])*'Part-A'!$C$92,0)</f>
        <v>3811931.6115971939</v>
      </c>
      <c r="G1278" s="16">
        <v>0</v>
      </c>
      <c r="H1278" s="16">
        <v>253352</v>
      </c>
      <c r="I1278" s="133">
        <f t="shared" si="60"/>
        <v>10326103.611597193</v>
      </c>
      <c r="J1278" s="132">
        <v>5226751.5561669115</v>
      </c>
      <c r="K1278" s="132">
        <v>1091090.2212516456</v>
      </c>
      <c r="L1278" s="132">
        <v>3080003.0830803821</v>
      </c>
      <c r="M1278" s="132">
        <v>82658.350094821639</v>
      </c>
      <c r="N1278" s="132">
        <v>689418.50378122542</v>
      </c>
      <c r="O1278" s="132">
        <v>3146</v>
      </c>
      <c r="P1278" s="132">
        <v>153035.89722220678</v>
      </c>
      <c r="Q1278" s="133">
        <f t="shared" si="61"/>
        <v>10326103.611597192</v>
      </c>
      <c r="R1278" s="132">
        <v>9353583.6115971915</v>
      </c>
      <c r="S1278" s="132">
        <v>972520</v>
      </c>
      <c r="T1278" s="133">
        <f>SUM(TableC[[#This Row],[State &amp; Local Funding]:[Federal 
Funding]])</f>
        <v>10326103.611597192</v>
      </c>
      <c r="U1278" s="121">
        <f>IFERROR(TableC[[#This Row],[State &amp; Local Funding]]/SUM(TableB[[#This Row],[K-12 Enrollment]:[Pre-K
Enrollment]]),"")</f>
        <v>17099.787224126492</v>
      </c>
      <c r="V1278" s="121">
        <f>IFERROR(TableC[[#This Row],[Federal 
Funding]]/SUM(TableB[[#This Row],[K-12 Enrollment]:[Pre-K
Enrollment]]),"")</f>
        <v>1777.9159049360146</v>
      </c>
      <c r="W1278" s="65">
        <f>IFERROR(CentralCostperPupil*SUM(TableB[[#This Row],[K-12 Enrollment]:[Pre-K
Enrollment]]),"")</f>
        <v>3650677.7620658507</v>
      </c>
      <c r="X1278" s="65">
        <f t="shared" si="62"/>
        <v>13976781.373663042</v>
      </c>
      <c r="Y1278" s="131">
        <f>IFERROR(TableC[[#This Row],[Total School Allocation w/ Central District Costs]]/SUM(TableB[[#This Row],[K-12 Enrollment]:[Pre-K
Enrollment]]),"")</f>
        <v>25551.702694082342</v>
      </c>
    </row>
    <row r="1279" spans="1:25" s="3" customFormat="1" ht="15" x14ac:dyDescent="0.3">
      <c r="A1279" s="156" t="str">
        <f>IF(ISBLANK(TableB[[#This Row],[BEDS Code]]),"",TableB[[#This Row],[BEDS Code]])</f>
        <v>320700010031</v>
      </c>
      <c r="B1279" s="134" t="str">
        <f>IF(ISBLANK(TableB[[#This Row],[School Name]]),"",TableB[[#This Row],[School Name]])</f>
        <v>P.S./M.S. 031 The William Lloyd Garrison</v>
      </c>
      <c r="C1279" s="156" t="str">
        <f>IF(ISBLANK(TableB[[#This Row],[Local School Code]]),"",TableB[[#This Row],[Local School Code]])</f>
        <v>X031</v>
      </c>
      <c r="D1279" s="132">
        <v>5135115</v>
      </c>
      <c r="E1279" s="132">
        <v>2360277</v>
      </c>
      <c r="F1279" s="65">
        <f>IFERROR(SUM(TableC[[#This Row],[Classroom Teachers]:[All Other Salaries]])*'Part-A'!$C$92,0)</f>
        <v>4563606.956614743</v>
      </c>
      <c r="G1279" s="16">
        <v>0</v>
      </c>
      <c r="H1279" s="16">
        <v>232308</v>
      </c>
      <c r="I1279" s="133">
        <f t="shared" si="60"/>
        <v>12291306.956614744</v>
      </c>
      <c r="J1279" s="132">
        <v>7262465.1588615151</v>
      </c>
      <c r="K1279" s="132">
        <v>729571.62333038426</v>
      </c>
      <c r="L1279" s="132">
        <v>3525113.9971079142</v>
      </c>
      <c r="M1279" s="132">
        <v>17370.752936437719</v>
      </c>
      <c r="N1279" s="132">
        <v>717871.10459886538</v>
      </c>
      <c r="O1279" s="132">
        <v>4081</v>
      </c>
      <c r="P1279" s="132">
        <v>34833.319779628044</v>
      </c>
      <c r="Q1279" s="133">
        <f t="shared" si="61"/>
        <v>12291306.956614746</v>
      </c>
      <c r="R1279" s="132">
        <v>11189836.956614746</v>
      </c>
      <c r="S1279" s="132">
        <v>1101470</v>
      </c>
      <c r="T1279" s="133">
        <f>SUM(TableC[[#This Row],[State &amp; Local Funding]:[Federal 
Funding]])</f>
        <v>12291306.956614746</v>
      </c>
      <c r="U1279" s="121">
        <f>IFERROR(TableC[[#This Row],[State &amp; Local Funding]]/SUM(TableB[[#This Row],[K-12 Enrollment]:[Pre-K
Enrollment]]),"")</f>
        <v>16455.64258325698</v>
      </c>
      <c r="V1279" s="121">
        <f>IFERROR(TableC[[#This Row],[Federal 
Funding]]/SUM(TableB[[#This Row],[K-12 Enrollment]:[Pre-K
Enrollment]]),"")</f>
        <v>1619.8088235294117</v>
      </c>
      <c r="W1279" s="65">
        <f>IFERROR(CentralCostperPupil*SUM(TableB[[#This Row],[K-12 Enrollment]:[Pre-K
Enrollment]]),"")</f>
        <v>4538319.7042134888</v>
      </c>
      <c r="X1279" s="65">
        <f t="shared" si="62"/>
        <v>16829626.660828233</v>
      </c>
      <c r="Y1279" s="131">
        <f>IFERROR(TableC[[#This Row],[Total School Allocation w/ Central District Costs]]/SUM(TableB[[#This Row],[K-12 Enrollment]:[Pre-K
Enrollment]]),"")</f>
        <v>24749.450971806225</v>
      </c>
    </row>
    <row r="1280" spans="1:25" s="3" customFormat="1" ht="15" x14ac:dyDescent="0.3">
      <c r="A1280" s="156" t="str">
        <f>IF(ISBLANK(TableB[[#This Row],[BEDS Code]]),"",TableB[[#This Row],[BEDS Code]])</f>
        <v>321000010032</v>
      </c>
      <c r="B1280" s="134" t="str">
        <f>IF(ISBLANK(TableB[[#This Row],[School Name]]),"",TableB[[#This Row],[School Name]])</f>
        <v>P.S. 032 Belmont</v>
      </c>
      <c r="C1280" s="156" t="str">
        <f>IF(ISBLANK(TableB[[#This Row],[Local School Code]]),"",TableB[[#This Row],[Local School Code]])</f>
        <v>X032</v>
      </c>
      <c r="D1280" s="132">
        <v>5378706</v>
      </c>
      <c r="E1280" s="132">
        <v>3020915</v>
      </c>
      <c r="F1280" s="65">
        <f>IFERROR(SUM(TableC[[#This Row],[Classroom Teachers]:[All Other Salaries]])*'Part-A'!$C$92,0)</f>
        <v>5114151.3117028819</v>
      </c>
      <c r="G1280" s="16">
        <v>0</v>
      </c>
      <c r="H1280" s="16">
        <v>204945</v>
      </c>
      <c r="I1280" s="133">
        <f t="shared" si="60"/>
        <v>13718717.311702881</v>
      </c>
      <c r="J1280" s="132">
        <v>7401669.6286317809</v>
      </c>
      <c r="K1280" s="132">
        <v>453511.07767234027</v>
      </c>
      <c r="L1280" s="132">
        <v>4324286.9260987192</v>
      </c>
      <c r="M1280" s="132">
        <v>0</v>
      </c>
      <c r="N1280" s="132">
        <v>1062446.0170963046</v>
      </c>
      <c r="O1280" s="132">
        <v>12287</v>
      </c>
      <c r="P1280" s="132">
        <v>464516.66220373689</v>
      </c>
      <c r="Q1280" s="133">
        <f t="shared" si="61"/>
        <v>13718717.311702883</v>
      </c>
      <c r="R1280" s="132">
        <v>12500830.311702883</v>
      </c>
      <c r="S1280" s="132">
        <v>1217887</v>
      </c>
      <c r="T1280" s="133">
        <f>SUM(TableC[[#This Row],[State &amp; Local Funding]:[Federal 
Funding]])</f>
        <v>13718717.311702883</v>
      </c>
      <c r="U1280" s="121">
        <f>IFERROR(TableC[[#This Row],[State &amp; Local Funding]]/SUM(TableB[[#This Row],[K-12 Enrollment]:[Pre-K
Enrollment]]),"")</f>
        <v>15763.972650318894</v>
      </c>
      <c r="V1280" s="121">
        <f>IFERROR(TableC[[#This Row],[Federal 
Funding]]/SUM(TableB[[#This Row],[K-12 Enrollment]:[Pre-K
Enrollment]]),"")</f>
        <v>1535.7969735182851</v>
      </c>
      <c r="W1280" s="65">
        <f>IFERROR(CentralCostperPupil*SUM(TableB[[#This Row],[K-12 Enrollment]:[Pre-K
Enrollment]]),"")</f>
        <v>5292481.6550607309</v>
      </c>
      <c r="X1280" s="65">
        <f t="shared" si="62"/>
        <v>19011198.966763616</v>
      </c>
      <c r="Y1280" s="131">
        <f>IFERROR(TableC[[#This Row],[Total School Allocation w/ Central District Costs]]/SUM(TableB[[#This Row],[K-12 Enrollment]:[Pre-K
Enrollment]]),"")</f>
        <v>23973.769188857019</v>
      </c>
    </row>
    <row r="1281" spans="1:25" s="3" customFormat="1" ht="15" x14ac:dyDescent="0.3">
      <c r="A1281" s="156" t="str">
        <f>IF(ISBLANK(TableB[[#This Row],[BEDS Code]]),"",TableB[[#This Row],[BEDS Code]])</f>
        <v>321000010033</v>
      </c>
      <c r="B1281" s="134" t="str">
        <f>IF(ISBLANK(TableB[[#This Row],[School Name]]),"",TableB[[#This Row],[School Name]])</f>
        <v>P.S. 033 Timothy Dwight</v>
      </c>
      <c r="C1281" s="156" t="str">
        <f>IF(ISBLANK(TableB[[#This Row],[Local School Code]]),"",TableB[[#This Row],[Local School Code]])</f>
        <v>X033</v>
      </c>
      <c r="D1281" s="132">
        <v>5505866</v>
      </c>
      <c r="E1281" s="132">
        <v>3183139</v>
      </c>
      <c r="F1281" s="65">
        <f>IFERROR(SUM(TableC[[#This Row],[Classroom Teachers]:[All Other Salaries]])*'Part-A'!$C$92,0)</f>
        <v>5290344.2093569338</v>
      </c>
      <c r="G1281" s="16">
        <v>0</v>
      </c>
      <c r="H1281" s="16">
        <v>275682</v>
      </c>
      <c r="I1281" s="133">
        <f t="shared" si="60"/>
        <v>14255031.209356934</v>
      </c>
      <c r="J1281" s="132">
        <v>8288519.003497134</v>
      </c>
      <c r="K1281" s="132">
        <v>652535.56811653823</v>
      </c>
      <c r="L1281" s="132">
        <v>4212870.531932937</v>
      </c>
      <c r="M1281" s="132">
        <v>45525.737310456148</v>
      </c>
      <c r="N1281" s="132">
        <v>864461.92865876132</v>
      </c>
      <c r="O1281" s="132">
        <v>5389</v>
      </c>
      <c r="P1281" s="132">
        <v>185729.43984110761</v>
      </c>
      <c r="Q1281" s="133">
        <f t="shared" si="61"/>
        <v>14255031.209356936</v>
      </c>
      <c r="R1281" s="132">
        <v>12897043.209356936</v>
      </c>
      <c r="S1281" s="132">
        <v>1357988</v>
      </c>
      <c r="T1281" s="133">
        <f>SUM(TableC[[#This Row],[State &amp; Local Funding]:[Federal 
Funding]])</f>
        <v>14255031.209356936</v>
      </c>
      <c r="U1281" s="121">
        <f>IFERROR(TableC[[#This Row],[State &amp; Local Funding]]/SUM(TableB[[#This Row],[K-12 Enrollment]:[Pre-K
Enrollment]]),"")</f>
        <v>15728.101474825531</v>
      </c>
      <c r="V1281" s="121">
        <f>IFERROR(TableC[[#This Row],[Federal 
Funding]]/SUM(TableB[[#This Row],[K-12 Enrollment]:[Pre-K
Enrollment]]),"")</f>
        <v>1656.0829268292682</v>
      </c>
      <c r="W1281" s="65">
        <f>IFERROR(CentralCostperPupil*SUM(TableB[[#This Row],[K-12 Enrollment]:[Pre-K
Enrollment]]),"")</f>
        <v>5472679.6433162661</v>
      </c>
      <c r="X1281" s="65">
        <f t="shared" si="62"/>
        <v>19727710.852673203</v>
      </c>
      <c r="Y1281" s="131">
        <f>IFERROR(TableC[[#This Row],[Total School Allocation w/ Central District Costs]]/SUM(TableB[[#This Row],[K-12 Enrollment]:[Pre-K
Enrollment]]),"")</f>
        <v>24058.183966674638</v>
      </c>
    </row>
    <row r="1282" spans="1:25" s="3" customFormat="1" ht="15" x14ac:dyDescent="0.3">
      <c r="A1282" s="156" t="str">
        <f>IF(ISBLANK(TableB[[#This Row],[BEDS Code]]),"",TableB[[#This Row],[BEDS Code]])</f>
        <v>320900010035</v>
      </c>
      <c r="B1282" s="134" t="str">
        <f>IF(ISBLANK(TableB[[#This Row],[School Name]]),"",TableB[[#This Row],[School Name]])</f>
        <v>P.S. 035 Franz Siegel</v>
      </c>
      <c r="C1282" s="156" t="str">
        <f>IF(ISBLANK(TableB[[#This Row],[Local School Code]]),"",TableB[[#This Row],[Local School Code]])</f>
        <v>X035</v>
      </c>
      <c r="D1282" s="132">
        <v>4813937</v>
      </c>
      <c r="E1282" s="132">
        <v>2268264</v>
      </c>
      <c r="F1282" s="65">
        <f>IFERROR(SUM(TableC[[#This Row],[Classroom Teachers]:[All Other Salaries]])*'Part-A'!$C$92,0)</f>
        <v>4312033.5469771149</v>
      </c>
      <c r="G1282" s="16">
        <v>0</v>
      </c>
      <c r="H1282" s="16">
        <v>162646</v>
      </c>
      <c r="I1282" s="133">
        <f t="shared" si="60"/>
        <v>11556880.546977114</v>
      </c>
      <c r="J1282" s="132">
        <v>7156263.7726963786</v>
      </c>
      <c r="K1282" s="132">
        <v>0</v>
      </c>
      <c r="L1282" s="132">
        <v>3737251.1284657638</v>
      </c>
      <c r="M1282" s="132">
        <v>0</v>
      </c>
      <c r="N1282" s="132">
        <v>498296.18195308198</v>
      </c>
      <c r="O1282" s="132">
        <v>4118</v>
      </c>
      <c r="P1282" s="132">
        <v>160951.46386188947</v>
      </c>
      <c r="Q1282" s="133">
        <f t="shared" si="61"/>
        <v>11556880.546977114</v>
      </c>
      <c r="R1282" s="132">
        <v>10502915.546977114</v>
      </c>
      <c r="S1282" s="132">
        <v>1053965</v>
      </c>
      <c r="T1282" s="133">
        <f>SUM(TableC[[#This Row],[State &amp; Local Funding]:[Federal 
Funding]])</f>
        <v>11556880.546977114</v>
      </c>
      <c r="U1282" s="121">
        <f>IFERROR(TableC[[#This Row],[State &amp; Local Funding]]/SUM(TableB[[#This Row],[K-12 Enrollment]:[Pre-K
Enrollment]]),"")</f>
        <v>16410.805542151742</v>
      </c>
      <c r="V1282" s="121">
        <f>IFERROR(TableC[[#This Row],[Federal 
Funding]]/SUM(TableB[[#This Row],[K-12 Enrollment]:[Pre-K
Enrollment]]),"")</f>
        <v>1646.8203125</v>
      </c>
      <c r="W1282" s="65">
        <f>IFERROR(CentralCostperPupil*SUM(TableB[[#This Row],[K-12 Enrollment]:[Pre-K
Enrollment]]),"")</f>
        <v>4271359.7216126956</v>
      </c>
      <c r="X1282" s="65">
        <f t="shared" si="62"/>
        <v>15828240.26858981</v>
      </c>
      <c r="Y1282" s="131">
        <f>IFERROR(TableC[[#This Row],[Total School Allocation w/ Central District Costs]]/SUM(TableB[[#This Row],[K-12 Enrollment]:[Pre-K
Enrollment]]),"")</f>
        <v>24731.625419671578</v>
      </c>
    </row>
    <row r="1283" spans="1:25" s="3" customFormat="1" ht="15" x14ac:dyDescent="0.3">
      <c r="A1283" s="156" t="str">
        <f>IF(ISBLANK(TableB[[#This Row],[BEDS Code]]),"",TableB[[#This Row],[BEDS Code]])</f>
        <v>320800010036</v>
      </c>
      <c r="B1283" s="134" t="str">
        <f>IF(ISBLANK(TableB[[#This Row],[School Name]]),"",TableB[[#This Row],[School Name]])</f>
        <v>P.S. 036 Unionport</v>
      </c>
      <c r="C1283" s="156" t="str">
        <f>IF(ISBLANK(TableB[[#This Row],[Local School Code]]),"",TableB[[#This Row],[Local School Code]])</f>
        <v>X036</v>
      </c>
      <c r="D1283" s="132">
        <v>4829495</v>
      </c>
      <c r="E1283" s="132">
        <v>2512977</v>
      </c>
      <c r="F1283" s="65">
        <f>IFERROR(SUM(TableC[[#This Row],[Classroom Teachers]:[All Other Salaries]])*'Part-A'!$C$92,0)</f>
        <v>4470500.8487813529</v>
      </c>
      <c r="G1283" s="16">
        <v>0</v>
      </c>
      <c r="H1283" s="16">
        <v>261587</v>
      </c>
      <c r="I1283" s="133">
        <f t="shared" si="60"/>
        <v>12074559.848781353</v>
      </c>
      <c r="J1283" s="132">
        <v>7047052.731798687</v>
      </c>
      <c r="K1283" s="132">
        <v>663883.29626583774</v>
      </c>
      <c r="L1283" s="132">
        <v>3465897.8374606287</v>
      </c>
      <c r="M1283" s="132">
        <v>63226.980596746449</v>
      </c>
      <c r="N1283" s="132">
        <v>667890.41491829976</v>
      </c>
      <c r="O1283" s="132">
        <v>8796</v>
      </c>
      <c r="P1283" s="132">
        <v>157812.58774115352</v>
      </c>
      <c r="Q1283" s="133">
        <f t="shared" si="61"/>
        <v>12074559.848781353</v>
      </c>
      <c r="R1283" s="132">
        <v>11134744.848781353</v>
      </c>
      <c r="S1283" s="132">
        <v>939815</v>
      </c>
      <c r="T1283" s="133">
        <f>SUM(TableC[[#This Row],[State &amp; Local Funding]:[Federal 
Funding]])</f>
        <v>12074559.848781353</v>
      </c>
      <c r="U1283" s="121">
        <f>IFERROR(TableC[[#This Row],[State &amp; Local Funding]]/SUM(TableB[[#This Row],[K-12 Enrollment]:[Pre-K
Enrollment]]),"")</f>
        <v>14846.326465041804</v>
      </c>
      <c r="V1283" s="121">
        <f>IFERROR(TableC[[#This Row],[Federal 
Funding]]/SUM(TableB[[#This Row],[K-12 Enrollment]:[Pre-K
Enrollment]]),"")</f>
        <v>1253.0866666666666</v>
      </c>
      <c r="W1283" s="65">
        <f>IFERROR(CentralCostperPupil*SUM(TableB[[#This Row],[K-12 Enrollment]:[Pre-K
Enrollment]]),"")</f>
        <v>5005499.673764878</v>
      </c>
      <c r="X1283" s="65">
        <f t="shared" si="62"/>
        <v>17080059.522546232</v>
      </c>
      <c r="Y1283" s="131">
        <f>IFERROR(TableC[[#This Row],[Total School Allocation w/ Central District Costs]]/SUM(TableB[[#This Row],[K-12 Enrollment]:[Pre-K
Enrollment]]),"")</f>
        <v>22773.412696728308</v>
      </c>
    </row>
    <row r="1284" spans="1:25" s="3" customFormat="1" ht="15" x14ac:dyDescent="0.3">
      <c r="A1284" s="156" t="str">
        <f>IF(ISBLANK(TableB[[#This Row],[BEDS Code]]),"",TableB[[#This Row],[BEDS Code]])</f>
        <v>321000010037</v>
      </c>
      <c r="B1284" s="134" t="str">
        <f>IF(ISBLANK(TableB[[#This Row],[School Name]]),"",TableB[[#This Row],[School Name]])</f>
        <v>P.S. X037 - Multiple Intelligence School</v>
      </c>
      <c r="C1284" s="156" t="str">
        <f>IF(ISBLANK(TableB[[#This Row],[Local School Code]]),"",TableB[[#This Row],[Local School Code]])</f>
        <v>X037</v>
      </c>
      <c r="D1284" s="132">
        <v>3925972</v>
      </c>
      <c r="E1284" s="132">
        <v>2580804</v>
      </c>
      <c r="F1284" s="65">
        <f>IFERROR(SUM(TableC[[#This Row],[Classroom Teachers]:[All Other Salaries]])*'Part-A'!$C$92,0)</f>
        <v>3961683.153960974</v>
      </c>
      <c r="G1284" s="16">
        <v>0</v>
      </c>
      <c r="H1284" s="16">
        <v>436377</v>
      </c>
      <c r="I1284" s="133">
        <f t="shared" si="60"/>
        <v>10904836.153960973</v>
      </c>
      <c r="J1284" s="132">
        <v>6560205.6115154447</v>
      </c>
      <c r="K1284" s="132">
        <v>0</v>
      </c>
      <c r="L1284" s="132">
        <v>3478463.5827083979</v>
      </c>
      <c r="M1284" s="132">
        <v>0</v>
      </c>
      <c r="N1284" s="132">
        <v>727155.80685041181</v>
      </c>
      <c r="O1284" s="132">
        <v>4025</v>
      </c>
      <c r="P1284" s="132">
        <v>134986.15288671895</v>
      </c>
      <c r="Q1284" s="133">
        <f t="shared" si="61"/>
        <v>10904836.153960973</v>
      </c>
      <c r="R1284" s="132">
        <v>10004193.153960973</v>
      </c>
      <c r="S1284" s="132">
        <v>900643</v>
      </c>
      <c r="T1284" s="133">
        <f>SUM(TableC[[#This Row],[State &amp; Local Funding]:[Federal 
Funding]])</f>
        <v>10904836.153960973</v>
      </c>
      <c r="U1284" s="121">
        <f>IFERROR(TableC[[#This Row],[State &amp; Local Funding]]/SUM(TableB[[#This Row],[K-12 Enrollment]:[Pre-K
Enrollment]]),"")</f>
        <v>16346.720839805512</v>
      </c>
      <c r="V1284" s="121">
        <f>IFERROR(TableC[[#This Row],[Federal 
Funding]]/SUM(TableB[[#This Row],[K-12 Enrollment]:[Pre-K
Enrollment]]),"")</f>
        <v>1471.6388888888889</v>
      </c>
      <c r="W1284" s="65">
        <f>IFERROR(CentralCostperPupil*SUM(TableB[[#This Row],[K-12 Enrollment]:[Pre-K
Enrollment]]),"")</f>
        <v>4084487.7337921401</v>
      </c>
      <c r="X1284" s="65">
        <f t="shared" si="62"/>
        <v>14989323.887753114</v>
      </c>
      <c r="Y1284" s="131">
        <f>IFERROR(TableC[[#This Row],[Total School Allocation w/ Central District Costs]]/SUM(TableB[[#This Row],[K-12 Enrollment]:[Pre-K
Enrollment]]),"")</f>
        <v>24492.359293714238</v>
      </c>
    </row>
    <row r="1285" spans="1:25" s="3" customFormat="1" ht="15" x14ac:dyDescent="0.3">
      <c r="A1285" s="156" t="str">
        <f>IF(ISBLANK(TableB[[#This Row],[BEDS Code]]),"",TableB[[#This Row],[BEDS Code]])</f>
        <v>321100010041</v>
      </c>
      <c r="B1285" s="134" t="str">
        <f>IF(ISBLANK(TableB[[#This Row],[School Name]]),"",TableB[[#This Row],[School Name]])</f>
        <v>P.S. 041 Gun Hill Road</v>
      </c>
      <c r="C1285" s="156" t="str">
        <f>IF(ISBLANK(TableB[[#This Row],[Local School Code]]),"",TableB[[#This Row],[Local School Code]])</f>
        <v>X041</v>
      </c>
      <c r="D1285" s="132">
        <v>5392636</v>
      </c>
      <c r="E1285" s="132">
        <v>2730388</v>
      </c>
      <c r="F1285" s="65">
        <f>IFERROR(SUM(TableC[[#This Row],[Classroom Teachers]:[All Other Salaries]])*'Part-A'!$C$92,0)</f>
        <v>4945743.8430369645</v>
      </c>
      <c r="G1285" s="16">
        <v>0</v>
      </c>
      <c r="H1285" s="16">
        <v>180346</v>
      </c>
      <c r="I1285" s="133">
        <f t="shared" si="60"/>
        <v>13249113.843036965</v>
      </c>
      <c r="J1285" s="132">
        <v>8342194.9058561027</v>
      </c>
      <c r="K1285" s="132">
        <v>0</v>
      </c>
      <c r="L1285" s="132">
        <v>3512825.5079706628</v>
      </c>
      <c r="M1285" s="132">
        <v>0</v>
      </c>
      <c r="N1285" s="132">
        <v>902356.89951873827</v>
      </c>
      <c r="O1285" s="132">
        <v>5732</v>
      </c>
      <c r="P1285" s="132">
        <v>486004.52969146083</v>
      </c>
      <c r="Q1285" s="133">
        <f t="shared" si="61"/>
        <v>13249113.843036965</v>
      </c>
      <c r="R1285" s="132">
        <v>11996396.843036965</v>
      </c>
      <c r="S1285" s="132">
        <v>1252717</v>
      </c>
      <c r="T1285" s="133">
        <f>SUM(TableC[[#This Row],[State &amp; Local Funding]:[Federal 
Funding]])</f>
        <v>13249113.843036965</v>
      </c>
      <c r="U1285" s="121">
        <f>IFERROR(TableC[[#This Row],[State &amp; Local Funding]]/SUM(TableB[[#This Row],[K-12 Enrollment]:[Pre-K
Enrollment]]),"")</f>
        <v>13226.45737931308</v>
      </c>
      <c r="V1285" s="121">
        <f>IFERROR(TableC[[#This Row],[Federal 
Funding]]/SUM(TableB[[#This Row],[K-12 Enrollment]:[Pre-K
Enrollment]]),"")</f>
        <v>1381.1653803748623</v>
      </c>
      <c r="W1285" s="65">
        <f>IFERROR(CentralCostperPupil*SUM(TableB[[#This Row],[K-12 Enrollment]:[Pre-K
Enrollment]]),"")</f>
        <v>6053317.6054729922</v>
      </c>
      <c r="X1285" s="65">
        <f t="shared" si="62"/>
        <v>19302431.448509958</v>
      </c>
      <c r="Y1285" s="131">
        <f>IFERROR(TableC[[#This Row],[Total School Allocation w/ Central District Costs]]/SUM(TableB[[#This Row],[K-12 Enrollment]:[Pre-K
Enrollment]]),"")</f>
        <v>21281.62232470778</v>
      </c>
    </row>
    <row r="1286" spans="1:25" s="3" customFormat="1" ht="15" x14ac:dyDescent="0.3">
      <c r="A1286" s="156" t="str">
        <f>IF(ISBLANK(TableB[[#This Row],[BEDS Code]]),"",TableB[[#This Row],[BEDS Code]])</f>
        <v>320900010042</v>
      </c>
      <c r="B1286" s="134" t="str">
        <f>IF(ISBLANK(TableB[[#This Row],[School Name]]),"",TableB[[#This Row],[School Name]])</f>
        <v>P.S. 042 Claremont</v>
      </c>
      <c r="C1286" s="156" t="str">
        <f>IF(ISBLANK(TableB[[#This Row],[Local School Code]]),"",TableB[[#This Row],[Local School Code]])</f>
        <v>X042</v>
      </c>
      <c r="D1286" s="132">
        <v>3350722</v>
      </c>
      <c r="E1286" s="132">
        <v>1855139</v>
      </c>
      <c r="F1286" s="65">
        <f>IFERROR(SUM(TableC[[#This Row],[Classroom Teachers]:[All Other Salaries]])*'Part-A'!$C$92,0)</f>
        <v>3169614.5411433293</v>
      </c>
      <c r="G1286" s="16">
        <v>0</v>
      </c>
      <c r="H1286" s="16">
        <v>102861</v>
      </c>
      <c r="I1286" s="133">
        <f t="shared" si="60"/>
        <v>8478336.5411433298</v>
      </c>
      <c r="J1286" s="132">
        <v>4907027.0157637186</v>
      </c>
      <c r="K1286" s="132">
        <v>582755.28353992815</v>
      </c>
      <c r="L1286" s="132">
        <v>2104282.1238153176</v>
      </c>
      <c r="M1286" s="132">
        <v>107917.64509998669</v>
      </c>
      <c r="N1286" s="132">
        <v>662466.96468611062</v>
      </c>
      <c r="O1286" s="132">
        <v>2529</v>
      </c>
      <c r="P1286" s="132">
        <v>111358.50823826774</v>
      </c>
      <c r="Q1286" s="133">
        <f t="shared" si="61"/>
        <v>8478336.5411433298</v>
      </c>
      <c r="R1286" s="132">
        <v>7771010.5411433298</v>
      </c>
      <c r="S1286" s="132">
        <v>707326</v>
      </c>
      <c r="T1286" s="133">
        <f>SUM(TableC[[#This Row],[State &amp; Local Funding]:[Federal 
Funding]])</f>
        <v>8478336.5411433298</v>
      </c>
      <c r="U1286" s="121">
        <f>IFERROR(TableC[[#This Row],[State &amp; Local Funding]]/SUM(TableB[[#This Row],[K-12 Enrollment]:[Pre-K
Enrollment]]),"")</f>
        <v>18635.516885235804</v>
      </c>
      <c r="V1286" s="121">
        <f>IFERROR(TableC[[#This Row],[Federal 
Funding]]/SUM(TableB[[#This Row],[K-12 Enrollment]:[Pre-K
Enrollment]]),"")</f>
        <v>1696.2254196642687</v>
      </c>
      <c r="W1286" s="65">
        <f>IFERROR(CentralCostperPupil*SUM(TableB[[#This Row],[K-12 Enrollment]:[Pre-K
Enrollment]]),"")</f>
        <v>2783057.8186132722</v>
      </c>
      <c r="X1286" s="65">
        <f t="shared" si="62"/>
        <v>11261394.359756602</v>
      </c>
      <c r="Y1286" s="131">
        <f>IFERROR(TableC[[#This Row],[Total School Allocation w/ Central District Costs]]/SUM(TableB[[#This Row],[K-12 Enrollment]:[Pre-K
Enrollment]]),"")</f>
        <v>27005.741869919908</v>
      </c>
    </row>
    <row r="1287" spans="1:25" s="3" customFormat="1" ht="15" x14ac:dyDescent="0.3">
      <c r="A1287" s="156" t="str">
        <f>IF(ISBLANK(TableB[[#This Row],[BEDS Code]]),"",TableB[[#This Row],[BEDS Code]])</f>
        <v>320700010043</v>
      </c>
      <c r="B1287" s="134" t="str">
        <f>IF(ISBLANK(TableB[[#This Row],[School Name]]),"",TableB[[#This Row],[School Name]])</f>
        <v>P.S. 043 Jonas Bronck</v>
      </c>
      <c r="C1287" s="156" t="str">
        <f>IF(ISBLANK(TableB[[#This Row],[Local School Code]]),"",TableB[[#This Row],[Local School Code]])</f>
        <v>X043</v>
      </c>
      <c r="D1287" s="132">
        <v>3719394</v>
      </c>
      <c r="E1287" s="132">
        <v>1967847</v>
      </c>
      <c r="F1287" s="65">
        <f>IFERROR(SUM(TableC[[#This Row],[Classroom Teachers]:[All Other Salaries]])*'Part-A'!$C$92,0)</f>
        <v>3462705.1649259422</v>
      </c>
      <c r="G1287" s="16">
        <v>0</v>
      </c>
      <c r="H1287" s="16">
        <v>96737</v>
      </c>
      <c r="I1287" s="133">
        <f t="shared" si="60"/>
        <v>9246683.1649259422</v>
      </c>
      <c r="J1287" s="132">
        <v>4107104.8752784003</v>
      </c>
      <c r="K1287" s="132">
        <v>1572748.0266086028</v>
      </c>
      <c r="L1287" s="132">
        <v>2769312.9261149578</v>
      </c>
      <c r="M1287" s="132">
        <v>99541.01434231663</v>
      </c>
      <c r="N1287" s="132">
        <v>695490.32258166489</v>
      </c>
      <c r="O1287" s="132">
        <v>2486</v>
      </c>
      <c r="P1287" s="132">
        <v>0</v>
      </c>
      <c r="Q1287" s="133">
        <f t="shared" si="61"/>
        <v>9246683.1649259441</v>
      </c>
      <c r="R1287" s="132">
        <v>8497791.1649259441</v>
      </c>
      <c r="S1287" s="132">
        <v>748892</v>
      </c>
      <c r="T1287" s="133">
        <f>SUM(TableC[[#This Row],[State &amp; Local Funding]:[Federal 
Funding]])</f>
        <v>9246683.1649259441</v>
      </c>
      <c r="U1287" s="121">
        <f>IFERROR(TableC[[#This Row],[State &amp; Local Funding]]/SUM(TableB[[#This Row],[K-12 Enrollment]:[Pre-K
Enrollment]]),"")</f>
        <v>18196.554957014869</v>
      </c>
      <c r="V1287" s="121">
        <f>IFERROR(TableC[[#This Row],[Federal 
Funding]]/SUM(TableB[[#This Row],[K-12 Enrollment]:[Pre-K
Enrollment]]),"")</f>
        <v>1603.6231263383297</v>
      </c>
      <c r="W1287" s="65">
        <f>IFERROR(CentralCostperPupil*SUM(TableB[[#This Row],[K-12 Enrollment]:[Pre-K
Enrollment]]),"")</f>
        <v>3116757.7968642637</v>
      </c>
      <c r="X1287" s="65">
        <f t="shared" si="62"/>
        <v>12363440.961790208</v>
      </c>
      <c r="Y1287" s="131">
        <f>IFERROR(TableC[[#This Row],[Total School Allocation w/ Central District Costs]]/SUM(TableB[[#This Row],[K-12 Enrollment]:[Pre-K
Enrollment]]),"")</f>
        <v>26474.177648373035</v>
      </c>
    </row>
    <row r="1288" spans="1:25" s="3" customFormat="1" ht="15" x14ac:dyDescent="0.3">
      <c r="A1288" s="156" t="str">
        <f>IF(ISBLANK(TableB[[#This Row],[BEDS Code]]),"",TableB[[#This Row],[BEDS Code]])</f>
        <v>321200010044</v>
      </c>
      <c r="B1288" s="134" t="str">
        <f>IF(ISBLANK(TableB[[#This Row],[School Name]]),"",TableB[[#This Row],[School Name]])</f>
        <v>P.S. 044 David C. Farragut</v>
      </c>
      <c r="C1288" s="156" t="str">
        <f>IF(ISBLANK(TableB[[#This Row],[Local School Code]]),"",TableB[[#This Row],[Local School Code]])</f>
        <v>X044</v>
      </c>
      <c r="D1288" s="132">
        <v>2109974</v>
      </c>
      <c r="E1288" s="132">
        <v>1223262</v>
      </c>
      <c r="F1288" s="65">
        <f>IFERROR(SUM(TableC[[#This Row],[Classroom Teachers]:[All Other Salaries]])*'Part-A'!$C$92,0)</f>
        <v>2029457.4316645078</v>
      </c>
      <c r="G1288" s="16">
        <v>0</v>
      </c>
      <c r="H1288" s="16">
        <v>115522</v>
      </c>
      <c r="I1288" s="133">
        <f t="shared" si="60"/>
        <v>5478215.4316645078</v>
      </c>
      <c r="J1288" s="132">
        <v>2749485.276074213</v>
      </c>
      <c r="K1288" s="132">
        <v>399106.43128409074</v>
      </c>
      <c r="L1288" s="132">
        <v>1602205.3099705889</v>
      </c>
      <c r="M1288" s="132">
        <v>28507.602234577906</v>
      </c>
      <c r="N1288" s="132">
        <v>442530.04966351256</v>
      </c>
      <c r="O1288" s="132">
        <v>1551</v>
      </c>
      <c r="P1288" s="132">
        <v>254829.76243752459</v>
      </c>
      <c r="Q1288" s="133">
        <f t="shared" si="61"/>
        <v>5478215.4316645069</v>
      </c>
      <c r="R1288" s="132">
        <v>4922587.4316645069</v>
      </c>
      <c r="S1288" s="132">
        <v>555628</v>
      </c>
      <c r="T1288" s="133">
        <f>SUM(TableC[[#This Row],[State &amp; Local Funding]:[Federal 
Funding]])</f>
        <v>5478215.4316645069</v>
      </c>
      <c r="U1288" s="121">
        <f>IFERROR(TableC[[#This Row],[State &amp; Local Funding]]/SUM(TableB[[#This Row],[K-12 Enrollment]:[Pre-K
Enrollment]]),"")</f>
        <v>17092.317471057315</v>
      </c>
      <c r="V1288" s="121">
        <f>IFERROR(TableC[[#This Row],[Federal 
Funding]]/SUM(TableB[[#This Row],[K-12 Enrollment]:[Pre-K
Enrollment]]),"")</f>
        <v>1929.2638888888889</v>
      </c>
      <c r="W1288" s="65">
        <f>IFERROR(CentralCostperPupil*SUM(TableB[[#This Row],[K-12 Enrollment]:[Pre-K
Enrollment]]),"")</f>
        <v>1922111.8747257132</v>
      </c>
      <c r="X1288" s="65">
        <f t="shared" si="62"/>
        <v>7400327.3063902203</v>
      </c>
      <c r="Y1288" s="131">
        <f>IFERROR(TableC[[#This Row],[Total School Allocation w/ Central District Costs]]/SUM(TableB[[#This Row],[K-12 Enrollment]:[Pre-K
Enrollment]]),"")</f>
        <v>25695.580924966041</v>
      </c>
    </row>
    <row r="1289" spans="1:25" s="3" customFormat="1" ht="15" x14ac:dyDescent="0.3">
      <c r="A1289" s="156" t="str">
        <f>IF(ISBLANK(TableB[[#This Row],[BEDS Code]]),"",TableB[[#This Row],[BEDS Code]])</f>
        <v>321000010045</v>
      </c>
      <c r="B1289" s="134" t="str">
        <f>IF(ISBLANK(TableB[[#This Row],[School Name]]),"",TableB[[#This Row],[School Name]])</f>
        <v>Thomas C. Giordano Middle School 45</v>
      </c>
      <c r="C1289" s="156" t="str">
        <f>IF(ISBLANK(TableB[[#This Row],[Local School Code]]),"",TableB[[#This Row],[Local School Code]])</f>
        <v>X045</v>
      </c>
      <c r="D1289" s="132">
        <v>4603050</v>
      </c>
      <c r="E1289" s="132">
        <v>2035059</v>
      </c>
      <c r="F1289" s="65">
        <f>IFERROR(SUM(TableC[[#This Row],[Classroom Teachers]:[All Other Salaries]])*'Part-A'!$C$92,0)</f>
        <v>4041645.9087352515</v>
      </c>
      <c r="G1289" s="16">
        <v>0</v>
      </c>
      <c r="H1289" s="16">
        <v>103768</v>
      </c>
      <c r="I1289" s="133">
        <f t="shared" si="60"/>
        <v>10783522.908735251</v>
      </c>
      <c r="J1289" s="132">
        <v>6433501.6537796631</v>
      </c>
      <c r="K1289" s="132">
        <v>0</v>
      </c>
      <c r="L1289" s="132">
        <v>3230098.1996932807</v>
      </c>
      <c r="M1289" s="132">
        <v>0</v>
      </c>
      <c r="N1289" s="132">
        <v>889249.55776802788</v>
      </c>
      <c r="O1289" s="132">
        <v>4417</v>
      </c>
      <c r="P1289" s="132">
        <v>226256.49749427976</v>
      </c>
      <c r="Q1289" s="133">
        <f t="shared" si="61"/>
        <v>10783522.908735253</v>
      </c>
      <c r="R1289" s="132">
        <v>9787945.9087352529</v>
      </c>
      <c r="S1289" s="132">
        <v>995577</v>
      </c>
      <c r="T1289" s="133">
        <f>SUM(TableC[[#This Row],[State &amp; Local Funding]:[Federal 
Funding]])</f>
        <v>10783522.908735253</v>
      </c>
      <c r="U1289" s="121">
        <f>IFERROR(TableC[[#This Row],[State &amp; Local Funding]]/SUM(TableB[[#This Row],[K-12 Enrollment]:[Pre-K
Enrollment]]),"")</f>
        <v>14630.711373296343</v>
      </c>
      <c r="V1289" s="121">
        <f>IFERROR(TableC[[#This Row],[Federal 
Funding]]/SUM(TableB[[#This Row],[K-12 Enrollment]:[Pre-K
Enrollment]]),"")</f>
        <v>1488.1569506726457</v>
      </c>
      <c r="W1289" s="65">
        <f>IFERROR(CentralCostperPupil*SUM(TableB[[#This Row],[K-12 Enrollment]:[Pre-K
Enrollment]]),"")</f>
        <v>4464905.7089982713</v>
      </c>
      <c r="X1289" s="65">
        <f t="shared" si="62"/>
        <v>15248428.617733523</v>
      </c>
      <c r="Y1289" s="131">
        <f>IFERROR(TableC[[#This Row],[Total School Allocation w/ Central District Costs]]/SUM(TableB[[#This Row],[K-12 Enrollment]:[Pre-K
Enrollment]]),"")</f>
        <v>22792.867888988825</v>
      </c>
    </row>
    <row r="1290" spans="1:25" s="3" customFormat="1" ht="15" x14ac:dyDescent="0.3">
      <c r="A1290" s="156" t="str">
        <f>IF(ISBLANK(TableB[[#This Row],[BEDS Code]]),"",TableB[[#This Row],[BEDS Code]])</f>
        <v>321000010046</v>
      </c>
      <c r="B1290" s="134" t="str">
        <f>IF(ISBLANK(TableB[[#This Row],[School Name]]),"",TableB[[#This Row],[School Name]])</f>
        <v>P.S. 046 Edgar Allan Poe</v>
      </c>
      <c r="C1290" s="156" t="str">
        <f>IF(ISBLANK(TableB[[#This Row],[Local School Code]]),"",TableB[[#This Row],[Local School Code]])</f>
        <v>X046</v>
      </c>
      <c r="D1290" s="132">
        <v>6101606</v>
      </c>
      <c r="E1290" s="132">
        <v>3833382</v>
      </c>
      <c r="F1290" s="65">
        <f>IFERROR(SUM(TableC[[#This Row],[Classroom Teachers]:[All Other Salaries]])*'Part-A'!$C$92,0)</f>
        <v>6048967.1988715194</v>
      </c>
      <c r="G1290" s="16">
        <v>0</v>
      </c>
      <c r="H1290" s="16">
        <v>108278</v>
      </c>
      <c r="I1290" s="133">
        <f t="shared" si="60"/>
        <v>16092233.198871519</v>
      </c>
      <c r="J1290" s="132">
        <v>9738806.816012755</v>
      </c>
      <c r="K1290" s="132">
        <v>0</v>
      </c>
      <c r="L1290" s="132">
        <v>4430754.515112468</v>
      </c>
      <c r="M1290" s="132">
        <v>0</v>
      </c>
      <c r="N1290" s="132">
        <v>1269756.6380156039</v>
      </c>
      <c r="O1290" s="132">
        <v>11476</v>
      </c>
      <c r="P1290" s="132">
        <v>641439.22973069339</v>
      </c>
      <c r="Q1290" s="133">
        <f t="shared" si="61"/>
        <v>16092233.198871519</v>
      </c>
      <c r="R1290" s="132">
        <v>14667294.198871519</v>
      </c>
      <c r="S1290" s="132">
        <v>1424939</v>
      </c>
      <c r="T1290" s="133">
        <f>SUM(TableC[[#This Row],[State &amp; Local Funding]:[Federal 
Funding]])</f>
        <v>16092233.198871519</v>
      </c>
      <c r="U1290" s="121">
        <f>IFERROR(TableC[[#This Row],[State &amp; Local Funding]]/SUM(TableB[[#This Row],[K-12 Enrollment]:[Pre-K
Enrollment]]),"")</f>
        <v>17461.064522466095</v>
      </c>
      <c r="V1290" s="121">
        <f>IFERROR(TableC[[#This Row],[Federal 
Funding]]/SUM(TableB[[#This Row],[K-12 Enrollment]:[Pre-K
Enrollment]]),"")</f>
        <v>1696.3559523809524</v>
      </c>
      <c r="W1290" s="65">
        <f>IFERROR(CentralCostperPupil*SUM(TableB[[#This Row],[K-12 Enrollment]:[Pre-K
Enrollment]]),"")</f>
        <v>5606159.6346166627</v>
      </c>
      <c r="X1290" s="65">
        <f t="shared" si="62"/>
        <v>21698392.833488181</v>
      </c>
      <c r="Y1290" s="131">
        <f>IFERROR(TableC[[#This Row],[Total School Allocation w/ Central District Costs]]/SUM(TableB[[#This Row],[K-12 Enrollment]:[Pre-K
Enrollment]]),"")</f>
        <v>25831.420039866884</v>
      </c>
    </row>
    <row r="1291" spans="1:25" s="3" customFormat="1" ht="15" x14ac:dyDescent="0.3">
      <c r="A1291" s="156" t="str">
        <f>IF(ISBLANK(TableB[[#This Row],[BEDS Code]]),"",TableB[[#This Row],[BEDS Code]])</f>
        <v>321200010047</v>
      </c>
      <c r="B1291" s="134" t="str">
        <f>IF(ISBLANK(TableB[[#This Row],[School Name]]),"",TableB[[#This Row],[School Name]])</f>
        <v>P.S. 047 John Randolph</v>
      </c>
      <c r="C1291" s="156" t="str">
        <f>IF(ISBLANK(TableB[[#This Row],[Local School Code]]),"",TableB[[#This Row],[Local School Code]])</f>
        <v>X047</v>
      </c>
      <c r="D1291" s="132">
        <v>6591285</v>
      </c>
      <c r="E1291" s="132">
        <v>2762646</v>
      </c>
      <c r="F1291" s="65">
        <f>IFERROR(SUM(TableC[[#This Row],[Classroom Teachers]:[All Other Salaries]])*'Part-A'!$C$92,0)</f>
        <v>5695187.7344499528</v>
      </c>
      <c r="G1291" s="16">
        <v>0</v>
      </c>
      <c r="H1291" s="16">
        <v>1141852</v>
      </c>
      <c r="I1291" s="133">
        <f t="shared" ref="I1291:I1354" si="63">SUM(D1291:H1291)</f>
        <v>16190970.734449953</v>
      </c>
      <c r="J1291" s="132">
        <v>11420835.346085984</v>
      </c>
      <c r="K1291" s="132">
        <v>0</v>
      </c>
      <c r="L1291" s="132">
        <v>3502110.5336169461</v>
      </c>
      <c r="M1291" s="132">
        <v>0</v>
      </c>
      <c r="N1291" s="132">
        <v>1097757.1668133282</v>
      </c>
      <c r="O1291" s="132">
        <v>106697</v>
      </c>
      <c r="P1291" s="132">
        <v>63570.687933695575</v>
      </c>
      <c r="Q1291" s="133">
        <f t="shared" ref="Q1291:Q1354" si="64">SUM(J1291:P1291)</f>
        <v>16190970.734449955</v>
      </c>
      <c r="R1291" s="132">
        <v>14470011.734449955</v>
      </c>
      <c r="S1291" s="132">
        <v>1720959</v>
      </c>
      <c r="T1291" s="133">
        <f>SUM(TableC[[#This Row],[State &amp; Local Funding]:[Federal 
Funding]])</f>
        <v>16190970.734449955</v>
      </c>
      <c r="U1291" s="121">
        <f>IFERROR(TableC[[#This Row],[State &amp; Local Funding]]/SUM(TableB[[#This Row],[K-12 Enrollment]:[Pre-K
Enrollment]]),"")</f>
        <v>14426.731539830464</v>
      </c>
      <c r="V1291" s="121">
        <f>IFERROR(TableC[[#This Row],[Federal 
Funding]]/SUM(TableB[[#This Row],[K-12 Enrollment]:[Pre-K
Enrollment]]),"")</f>
        <v>1715.8115653040877</v>
      </c>
      <c r="W1291" s="65">
        <f>IFERROR(CentralCostperPupil*SUM(TableB[[#This Row],[K-12 Enrollment]:[Pre-K
Enrollment]]),"")</f>
        <v>6694021.5637148963</v>
      </c>
      <c r="X1291" s="65">
        <f t="shared" ref="X1291:X1354" si="65">SUM(Q1291,W1291)</f>
        <v>22884992.298164852</v>
      </c>
      <c r="Y1291" s="131">
        <f>IFERROR(TableC[[#This Row],[Total School Allocation w/ Central District Costs]]/SUM(TableB[[#This Row],[K-12 Enrollment]:[Pre-K
Enrollment]]),"")</f>
        <v>22816.542670154387</v>
      </c>
    </row>
    <row r="1292" spans="1:25" s="3" customFormat="1" ht="15" x14ac:dyDescent="0.3">
      <c r="A1292" s="156" t="str">
        <f>IF(ISBLANK(TableB[[#This Row],[BEDS Code]]),"",TableB[[#This Row],[BEDS Code]])</f>
        <v>320800010048</v>
      </c>
      <c r="B1292" s="134" t="str">
        <f>IF(ISBLANK(TableB[[#This Row],[School Name]]),"",TableB[[#This Row],[School Name]])</f>
        <v>P.S. 048 Joseph R. Drake</v>
      </c>
      <c r="C1292" s="156" t="str">
        <f>IF(ISBLANK(TableB[[#This Row],[Local School Code]]),"",TableB[[#This Row],[Local School Code]])</f>
        <v>X048</v>
      </c>
      <c r="D1292" s="132">
        <v>4638559</v>
      </c>
      <c r="E1292" s="132">
        <v>3880749</v>
      </c>
      <c r="F1292" s="65">
        <f>IFERROR(SUM(TableC[[#This Row],[Classroom Teachers]:[All Other Salaries]])*'Part-A'!$C$92,0)</f>
        <v>5187023.3410532279</v>
      </c>
      <c r="G1292" s="16">
        <v>0</v>
      </c>
      <c r="H1292" s="16">
        <v>194691</v>
      </c>
      <c r="I1292" s="133">
        <f t="shared" si="63"/>
        <v>13901022.341053229</v>
      </c>
      <c r="J1292" s="132">
        <v>5825510.8849771377</v>
      </c>
      <c r="K1292" s="132">
        <v>972077.60778474784</v>
      </c>
      <c r="L1292" s="132">
        <v>6082773.5045560626</v>
      </c>
      <c r="M1292" s="132">
        <v>15935.698488274555</v>
      </c>
      <c r="N1292" s="132">
        <v>838158.75813189708</v>
      </c>
      <c r="O1292" s="132">
        <v>3975</v>
      </c>
      <c r="P1292" s="132">
        <v>162590.88711510831</v>
      </c>
      <c r="Q1292" s="133">
        <f t="shared" si="64"/>
        <v>13901022.341053227</v>
      </c>
      <c r="R1292" s="132">
        <v>12450334.341053227</v>
      </c>
      <c r="S1292" s="132">
        <v>1450688</v>
      </c>
      <c r="T1292" s="133">
        <f>SUM(TableC[[#This Row],[State &amp; Local Funding]:[Federal 
Funding]])</f>
        <v>13901022.341053227</v>
      </c>
      <c r="U1292" s="121">
        <f>IFERROR(TableC[[#This Row],[State &amp; Local Funding]]/SUM(TableB[[#This Row],[K-12 Enrollment]:[Pre-K
Enrollment]]),"")</f>
        <v>19920.534945685162</v>
      </c>
      <c r="V1292" s="121">
        <f>IFERROR(TableC[[#This Row],[Federal 
Funding]]/SUM(TableB[[#This Row],[K-12 Enrollment]:[Pre-K
Enrollment]]),"")</f>
        <v>2321.1008000000002</v>
      </c>
      <c r="W1292" s="65">
        <f>IFERROR(CentralCostperPupil*SUM(TableB[[#This Row],[K-12 Enrollment]:[Pre-K
Enrollment]]),"")</f>
        <v>4171249.7281373981</v>
      </c>
      <c r="X1292" s="65">
        <f t="shared" si="65"/>
        <v>18072272.069190625</v>
      </c>
      <c r="Y1292" s="131">
        <f>IFERROR(TableC[[#This Row],[Total School Allocation w/ Central District Costs]]/SUM(TableB[[#This Row],[K-12 Enrollment]:[Pre-K
Enrollment]]),"")</f>
        <v>28915.635310705002</v>
      </c>
    </row>
    <row r="1293" spans="1:25" s="3" customFormat="1" ht="15" x14ac:dyDescent="0.3">
      <c r="A1293" s="156" t="str">
        <f>IF(ISBLANK(TableB[[#This Row],[BEDS Code]]),"",TableB[[#This Row],[BEDS Code]])</f>
        <v>320700010049</v>
      </c>
      <c r="B1293" s="134" t="str">
        <f>IF(ISBLANK(TableB[[#This Row],[School Name]]),"",TableB[[#This Row],[School Name]])</f>
        <v>P.S. 049 Willis Avenue</v>
      </c>
      <c r="C1293" s="156" t="str">
        <f>IF(ISBLANK(TableB[[#This Row],[Local School Code]]),"",TableB[[#This Row],[Local School Code]])</f>
        <v>X049</v>
      </c>
      <c r="D1293" s="132">
        <v>4466040</v>
      </c>
      <c r="E1293" s="132">
        <v>2615839</v>
      </c>
      <c r="F1293" s="65">
        <f>IFERROR(SUM(TableC[[#This Row],[Classroom Teachers]:[All Other Salaries]])*'Part-A'!$C$92,0)</f>
        <v>4311837.4956645174</v>
      </c>
      <c r="G1293" s="16">
        <v>0</v>
      </c>
      <c r="H1293" s="16">
        <v>393538</v>
      </c>
      <c r="I1293" s="133">
        <f t="shared" si="63"/>
        <v>11787254.495664518</v>
      </c>
      <c r="J1293" s="132">
        <v>6623051.123626234</v>
      </c>
      <c r="K1293" s="132">
        <v>995965.475259864</v>
      </c>
      <c r="L1293" s="132">
        <v>3014729.8708930281</v>
      </c>
      <c r="M1293" s="132">
        <v>59460.625388648601</v>
      </c>
      <c r="N1293" s="132">
        <v>853032.62268146337</v>
      </c>
      <c r="O1293" s="132">
        <v>3588</v>
      </c>
      <c r="P1293" s="132">
        <v>237426.77781527914</v>
      </c>
      <c r="Q1293" s="133">
        <f t="shared" si="64"/>
        <v>11787254.495664516</v>
      </c>
      <c r="R1293" s="132">
        <v>10819302.495664516</v>
      </c>
      <c r="S1293" s="132">
        <v>967952</v>
      </c>
      <c r="T1293" s="133">
        <f>SUM(TableC[[#This Row],[State &amp; Local Funding]:[Federal 
Funding]])</f>
        <v>11787254.495664516</v>
      </c>
      <c r="U1293" s="121">
        <f>IFERROR(TableC[[#This Row],[State &amp; Local Funding]]/SUM(TableB[[#This Row],[K-12 Enrollment]:[Pre-K
Enrollment]]),"")</f>
        <v>17621.013836587161</v>
      </c>
      <c r="V1293" s="121">
        <f>IFERROR(TableC[[#This Row],[Federal 
Funding]]/SUM(TableB[[#This Row],[K-12 Enrollment]:[Pre-K
Enrollment]]),"")</f>
        <v>1576.4690553745929</v>
      </c>
      <c r="W1293" s="65">
        <f>IFERROR(CentralCostperPupil*SUM(TableB[[#This Row],[K-12 Enrollment]:[Pre-K
Enrollment]]),"")</f>
        <v>4097835.7329221801</v>
      </c>
      <c r="X1293" s="65">
        <f t="shared" si="65"/>
        <v>15885090.228586696</v>
      </c>
      <c r="Y1293" s="131">
        <f>IFERROR(TableC[[#This Row],[Total School Allocation w/ Central District Costs]]/SUM(TableB[[#This Row],[K-12 Enrollment]:[Pre-K
Enrollment]]),"")</f>
        <v>25871.48245698159</v>
      </c>
    </row>
    <row r="1294" spans="1:25" s="3" customFormat="1" ht="15" x14ac:dyDescent="0.3">
      <c r="A1294" s="156" t="str">
        <f>IF(ISBLANK(TableB[[#This Row],[BEDS Code]]),"",TableB[[#This Row],[BEDS Code]])</f>
        <v>321000010051</v>
      </c>
      <c r="B1294" s="134" t="str">
        <f>IF(ISBLANK(TableB[[#This Row],[School Name]]),"",TableB[[#This Row],[School Name]])</f>
        <v>P.S. 051 Bronx New School</v>
      </c>
      <c r="C1294" s="156" t="str">
        <f>IF(ISBLANK(TableB[[#This Row],[Local School Code]]),"",TableB[[#This Row],[Local School Code]])</f>
        <v>X051</v>
      </c>
      <c r="D1294" s="132">
        <v>1035737</v>
      </c>
      <c r="E1294" s="132">
        <v>895794</v>
      </c>
      <c r="F1294" s="65">
        <f>IFERROR(SUM(TableC[[#This Row],[Classroom Teachers]:[All Other Salaries]])*'Part-A'!$C$92,0)</f>
        <v>1176022.3225839331</v>
      </c>
      <c r="G1294" s="16">
        <v>0</v>
      </c>
      <c r="H1294" s="16">
        <v>144537</v>
      </c>
      <c r="I1294" s="133">
        <f t="shared" si="63"/>
        <v>3252090.3225839334</v>
      </c>
      <c r="J1294" s="132">
        <v>2124347.1962090144</v>
      </c>
      <c r="K1294" s="132">
        <v>219663.95680370985</v>
      </c>
      <c r="L1294" s="132">
        <v>463709.01698968792</v>
      </c>
      <c r="M1294" s="132">
        <v>0</v>
      </c>
      <c r="N1294" s="132">
        <v>443130.15258152102</v>
      </c>
      <c r="O1294" s="132">
        <v>1240</v>
      </c>
      <c r="P1294" s="132">
        <v>0</v>
      </c>
      <c r="Q1294" s="133">
        <f t="shared" si="64"/>
        <v>3252090.3225839329</v>
      </c>
      <c r="R1294" s="132">
        <v>3035145.3225839329</v>
      </c>
      <c r="S1294" s="132">
        <v>216945</v>
      </c>
      <c r="T1294" s="133">
        <f>SUM(TableC[[#This Row],[State &amp; Local Funding]:[Federal 
Funding]])</f>
        <v>3252090.3225839329</v>
      </c>
      <c r="U1294" s="121">
        <f>IFERROR(TableC[[#This Row],[State &amp; Local Funding]]/SUM(TableB[[#This Row],[K-12 Enrollment]:[Pre-K
Enrollment]]),"")</f>
        <v>15025.471893979866</v>
      </c>
      <c r="V1294" s="121">
        <f>IFERROR(TableC[[#This Row],[Federal 
Funding]]/SUM(TableB[[#This Row],[K-12 Enrollment]:[Pre-K
Enrollment]]),"")</f>
        <v>1073.9851485148515</v>
      </c>
      <c r="W1294" s="65">
        <f>IFERROR(CentralCostperPupil*SUM(TableB[[#This Row],[K-12 Enrollment]:[Pre-K
Enrollment]]),"")</f>
        <v>1348147.9121340071</v>
      </c>
      <c r="X1294" s="65">
        <f t="shared" si="65"/>
        <v>4600238.23471794</v>
      </c>
      <c r="Y1294" s="131">
        <f>IFERROR(TableC[[#This Row],[Total School Allocation w/ Central District Costs]]/SUM(TableB[[#This Row],[K-12 Enrollment]:[Pre-K
Enrollment]]),"")</f>
        <v>22773.456607514556</v>
      </c>
    </row>
    <row r="1295" spans="1:25" s="3" customFormat="1" ht="15" x14ac:dyDescent="0.3">
      <c r="A1295" s="156" t="str">
        <f>IF(ISBLANK(TableB[[#This Row],[BEDS Code]]),"",TableB[[#This Row],[BEDS Code]])</f>
        <v>320900010053</v>
      </c>
      <c r="B1295" s="134" t="str">
        <f>IF(ISBLANK(TableB[[#This Row],[School Name]]),"",TableB[[#This Row],[School Name]])</f>
        <v>P.S. 053 Basheer Quisim</v>
      </c>
      <c r="C1295" s="156" t="str">
        <f>IF(ISBLANK(TableB[[#This Row],[Local School Code]]),"",TableB[[#This Row],[Local School Code]])</f>
        <v>X053</v>
      </c>
      <c r="D1295" s="132">
        <v>8005612</v>
      </c>
      <c r="E1295" s="132">
        <v>3368897</v>
      </c>
      <c r="F1295" s="65">
        <f>IFERROR(SUM(TableC[[#This Row],[Classroom Teachers]:[All Other Salaries]])*'Part-A'!$C$92,0)</f>
        <v>6925426.7689371025</v>
      </c>
      <c r="G1295" s="16">
        <v>0</v>
      </c>
      <c r="H1295" s="16">
        <v>456045</v>
      </c>
      <c r="I1295" s="133">
        <f t="shared" si="63"/>
        <v>18755980.768937103</v>
      </c>
      <c r="J1295" s="132">
        <v>11945809.183988135</v>
      </c>
      <c r="K1295" s="132">
        <v>720076.16860685812</v>
      </c>
      <c r="L1295" s="132">
        <v>4779990.259842786</v>
      </c>
      <c r="M1295" s="132">
        <v>16001.692635707957</v>
      </c>
      <c r="N1295" s="132">
        <v>1100249.2832208218</v>
      </c>
      <c r="O1295" s="132">
        <v>6791</v>
      </c>
      <c r="P1295" s="132">
        <v>187063.18064279397</v>
      </c>
      <c r="Q1295" s="133">
        <f t="shared" si="64"/>
        <v>18755980.768937103</v>
      </c>
      <c r="R1295" s="132">
        <v>17157909.768937103</v>
      </c>
      <c r="S1295" s="132">
        <v>1598071</v>
      </c>
      <c r="T1295" s="133">
        <f>SUM(TableC[[#This Row],[State &amp; Local Funding]:[Federal 
Funding]])</f>
        <v>18755980.768937103</v>
      </c>
      <c r="U1295" s="121">
        <f>IFERROR(TableC[[#This Row],[State &amp; Local Funding]]/SUM(TableB[[#This Row],[K-12 Enrollment]:[Pre-K
Enrollment]]),"")</f>
        <v>15143.786203827982</v>
      </c>
      <c r="V1295" s="121">
        <f>IFERROR(TableC[[#This Row],[Federal 
Funding]]/SUM(TableB[[#This Row],[K-12 Enrollment]:[Pre-K
Enrollment]]),"")</f>
        <v>1410.477493380406</v>
      </c>
      <c r="W1295" s="65">
        <f>IFERROR(CentralCostperPupil*SUM(TableB[[#This Row],[K-12 Enrollment]:[Pre-K
Enrollment]]),"")</f>
        <v>7561641.5071674753</v>
      </c>
      <c r="X1295" s="65">
        <f t="shared" si="65"/>
        <v>26317622.276104577</v>
      </c>
      <c r="Y1295" s="131">
        <f>IFERROR(TableC[[#This Row],[Total School Allocation w/ Central District Costs]]/SUM(TableB[[#This Row],[K-12 Enrollment]:[Pre-K
Enrollment]]),"")</f>
        <v>23228.263262228222</v>
      </c>
    </row>
    <row r="1296" spans="1:25" s="3" customFormat="1" ht="15" x14ac:dyDescent="0.3">
      <c r="A1296" s="156" t="str">
        <f>IF(ISBLANK(TableB[[#This Row],[BEDS Code]]),"",TableB[[#This Row],[BEDS Code]])</f>
        <v>321000010054</v>
      </c>
      <c r="B1296" s="134" t="str">
        <f>IF(ISBLANK(TableB[[#This Row],[School Name]]),"",TableB[[#This Row],[School Name]])</f>
        <v>P.S./I.S. 54</v>
      </c>
      <c r="C1296" s="156" t="str">
        <f>IF(ISBLANK(TableB[[#This Row],[Local School Code]]),"",TableB[[#This Row],[Local School Code]])</f>
        <v>X054</v>
      </c>
      <c r="D1296" s="132">
        <v>2951576</v>
      </c>
      <c r="E1296" s="132">
        <v>2169480</v>
      </c>
      <c r="F1296" s="65">
        <f>IFERROR(SUM(TableC[[#This Row],[Classroom Teachers]:[All Other Salaries]])*'Part-A'!$C$92,0)</f>
        <v>3117980.5921843271</v>
      </c>
      <c r="G1296" s="16">
        <v>0</v>
      </c>
      <c r="H1296" s="16">
        <v>174699</v>
      </c>
      <c r="I1296" s="133">
        <f t="shared" si="63"/>
        <v>8413735.5921843275</v>
      </c>
      <c r="J1296" s="132">
        <v>4707999.9905054141</v>
      </c>
      <c r="K1296" s="132">
        <v>625673.3990462909</v>
      </c>
      <c r="L1296" s="132">
        <v>2112535.8493178994</v>
      </c>
      <c r="M1296" s="132">
        <v>43651.632491601682</v>
      </c>
      <c r="N1296" s="132">
        <v>667002.32695384754</v>
      </c>
      <c r="O1296" s="132">
        <v>2691</v>
      </c>
      <c r="P1296" s="132">
        <v>254181.39386927418</v>
      </c>
      <c r="Q1296" s="133">
        <f t="shared" si="64"/>
        <v>8413735.5921843275</v>
      </c>
      <c r="R1296" s="132">
        <v>7629071.5921843275</v>
      </c>
      <c r="S1296" s="132">
        <v>784664</v>
      </c>
      <c r="T1296" s="133">
        <f>SUM(TableC[[#This Row],[State &amp; Local Funding]:[Federal 
Funding]])</f>
        <v>8413735.5921843275</v>
      </c>
      <c r="U1296" s="121">
        <f>IFERROR(TableC[[#This Row],[State &amp; Local Funding]]/SUM(TableB[[#This Row],[K-12 Enrollment]:[Pre-K
Enrollment]]),"")</f>
        <v>16406.60557458995</v>
      </c>
      <c r="V1296" s="121">
        <f>IFERROR(TableC[[#This Row],[Federal 
Funding]]/SUM(TableB[[#This Row],[K-12 Enrollment]:[Pre-K
Enrollment]]),"")</f>
        <v>1687.4494623655914</v>
      </c>
      <c r="W1296" s="65">
        <f>IFERROR(CentralCostperPupil*SUM(TableB[[#This Row],[K-12 Enrollment]:[Pre-K
Enrollment]]),"")</f>
        <v>3103409.7977342242</v>
      </c>
      <c r="X1296" s="65">
        <f t="shared" si="65"/>
        <v>11517145.389918551</v>
      </c>
      <c r="Y1296" s="131">
        <f>IFERROR(TableC[[#This Row],[Total School Allocation w/ Central District Costs]]/SUM(TableB[[#This Row],[K-12 Enrollment]:[Pre-K
Enrollment]]),"")</f>
        <v>24768.054601975378</v>
      </c>
    </row>
    <row r="1297" spans="1:25" s="3" customFormat="1" ht="15" x14ac:dyDescent="0.3">
      <c r="A1297" s="156" t="str">
        <f>IF(ISBLANK(TableB[[#This Row],[BEDS Code]]),"",TableB[[#This Row],[BEDS Code]])</f>
        <v>320900010055</v>
      </c>
      <c r="B1297" s="134" t="str">
        <f>IF(ISBLANK(TableB[[#This Row],[School Name]]),"",TableB[[#This Row],[School Name]])</f>
        <v>P.S. 055 Benjamin Franklin</v>
      </c>
      <c r="C1297" s="156" t="str">
        <f>IF(ISBLANK(TableB[[#This Row],[Local School Code]]),"",TableB[[#This Row],[Local School Code]])</f>
        <v>X055</v>
      </c>
      <c r="D1297" s="132">
        <v>4357766</v>
      </c>
      <c r="E1297" s="132">
        <v>2979707</v>
      </c>
      <c r="F1297" s="65">
        <f>IFERROR(SUM(TableC[[#This Row],[Classroom Teachers]:[All Other Salaries]])*'Part-A'!$C$92,0)</f>
        <v>4467457.1825960334</v>
      </c>
      <c r="G1297" s="16">
        <v>0</v>
      </c>
      <c r="H1297" s="16">
        <v>85501</v>
      </c>
      <c r="I1297" s="133">
        <f t="shared" si="63"/>
        <v>11890431.182596033</v>
      </c>
      <c r="J1297" s="132">
        <v>6912117.0812662682</v>
      </c>
      <c r="K1297" s="132">
        <v>863251.64485789684</v>
      </c>
      <c r="L1297" s="132">
        <v>2943593.5177522972</v>
      </c>
      <c r="M1297" s="132">
        <v>92491.24766334609</v>
      </c>
      <c r="N1297" s="132">
        <v>841714.32769972202</v>
      </c>
      <c r="O1297" s="132">
        <v>3582</v>
      </c>
      <c r="P1297" s="132">
        <v>233681.36335650244</v>
      </c>
      <c r="Q1297" s="133">
        <f t="shared" si="64"/>
        <v>11890431.182596032</v>
      </c>
      <c r="R1297" s="132">
        <v>10685860.182596032</v>
      </c>
      <c r="S1297" s="132">
        <v>1204571</v>
      </c>
      <c r="T1297" s="133">
        <f>SUM(TableC[[#This Row],[State &amp; Local Funding]:[Federal 
Funding]])</f>
        <v>11890431.182596032</v>
      </c>
      <c r="U1297" s="121">
        <f>IFERROR(TableC[[#This Row],[State &amp; Local Funding]]/SUM(TableB[[#This Row],[K-12 Enrollment]:[Pre-K
Enrollment]]),"")</f>
        <v>17179.839521858572</v>
      </c>
      <c r="V1297" s="121">
        <f>IFERROR(TableC[[#This Row],[Federal 
Funding]]/SUM(TableB[[#This Row],[K-12 Enrollment]:[Pre-K
Enrollment]]),"")</f>
        <v>1936.6093247588424</v>
      </c>
      <c r="W1297" s="65">
        <f>IFERROR(CentralCostperPupil*SUM(TableB[[#This Row],[K-12 Enrollment]:[Pre-K
Enrollment]]),"")</f>
        <v>4151227.7294423385</v>
      </c>
      <c r="X1297" s="65">
        <f t="shared" si="65"/>
        <v>16041658.912038371</v>
      </c>
      <c r="Y1297" s="131">
        <f>IFERROR(TableC[[#This Row],[Total School Allocation w/ Central District Costs]]/SUM(TableB[[#This Row],[K-12 Enrollment]:[Pre-K
Enrollment]]),"")</f>
        <v>25790.448411637251</v>
      </c>
    </row>
    <row r="1298" spans="1:25" s="3" customFormat="1" ht="15" x14ac:dyDescent="0.3">
      <c r="A1298" s="156" t="str">
        <f>IF(ISBLANK(TableB[[#This Row],[BEDS Code]]),"",TableB[[#This Row],[BEDS Code]])</f>
        <v>321000010056</v>
      </c>
      <c r="B1298" s="134" t="str">
        <f>IF(ISBLANK(TableB[[#This Row],[School Name]]),"",TableB[[#This Row],[School Name]])</f>
        <v>P.S. 056 Norwood Heights</v>
      </c>
      <c r="C1298" s="156" t="str">
        <f>IF(ISBLANK(TableB[[#This Row],[Local School Code]]),"",TableB[[#This Row],[Local School Code]])</f>
        <v>X056</v>
      </c>
      <c r="D1298" s="132">
        <v>4114080</v>
      </c>
      <c r="E1298" s="132">
        <v>2649342</v>
      </c>
      <c r="F1298" s="65">
        <f>IFERROR(SUM(TableC[[#This Row],[Classroom Teachers]:[All Other Salaries]])*'Part-A'!$C$92,0)</f>
        <v>4117943.3563609747</v>
      </c>
      <c r="G1298" s="16">
        <v>0</v>
      </c>
      <c r="H1298" s="16">
        <v>808510</v>
      </c>
      <c r="I1298" s="133">
        <f t="shared" si="63"/>
        <v>11689875.356360976</v>
      </c>
      <c r="J1298" s="132">
        <v>7218007.8991243867</v>
      </c>
      <c r="K1298" s="132">
        <v>0</v>
      </c>
      <c r="L1298" s="132">
        <v>3822147.1895313687</v>
      </c>
      <c r="M1298" s="132">
        <v>0</v>
      </c>
      <c r="N1298" s="132">
        <v>645334.26770522026</v>
      </c>
      <c r="O1298" s="132">
        <v>4386</v>
      </c>
      <c r="P1298" s="132">
        <v>0</v>
      </c>
      <c r="Q1298" s="133">
        <f t="shared" si="64"/>
        <v>11689875.356360976</v>
      </c>
      <c r="R1298" s="132">
        <v>10641998.356360976</v>
      </c>
      <c r="S1298" s="132">
        <v>1047877</v>
      </c>
      <c r="T1298" s="133">
        <f>SUM(TableC[[#This Row],[State &amp; Local Funding]:[Federal 
Funding]])</f>
        <v>11689875.356360976</v>
      </c>
      <c r="U1298" s="121">
        <f>IFERROR(TableC[[#This Row],[State &amp; Local Funding]]/SUM(TableB[[#This Row],[K-12 Enrollment]:[Pre-K
Enrollment]]),"")</f>
        <v>14967.648883770711</v>
      </c>
      <c r="V1298" s="121">
        <f>IFERROR(TableC[[#This Row],[Federal 
Funding]]/SUM(TableB[[#This Row],[K-12 Enrollment]:[Pre-K
Enrollment]]),"")</f>
        <v>1473.8073136427568</v>
      </c>
      <c r="W1298" s="65">
        <f>IFERROR(CentralCostperPupil*SUM(TableB[[#This Row],[K-12 Enrollment]:[Pre-K
Enrollment]]),"")</f>
        <v>4745213.690729104</v>
      </c>
      <c r="X1298" s="65">
        <f t="shared" si="65"/>
        <v>16435089.04709008</v>
      </c>
      <c r="Y1298" s="131">
        <f>IFERROR(TableC[[#This Row],[Total School Allocation w/ Central District Costs]]/SUM(TableB[[#This Row],[K-12 Enrollment]:[Pre-K
Enrollment]]),"")</f>
        <v>23115.455762433303</v>
      </c>
    </row>
    <row r="1299" spans="1:25" s="3" customFormat="1" ht="15" x14ac:dyDescent="0.3">
      <c r="A1299" s="156" t="str">
        <f>IF(ISBLANK(TableB[[#This Row],[BEDS Code]]),"",TableB[[#This Row],[BEDS Code]])</f>
        <v>321200010057</v>
      </c>
      <c r="B1299" s="134" t="str">
        <f>IF(ISBLANK(TableB[[#This Row],[School Name]]),"",TableB[[#This Row],[School Name]])</f>
        <v>P.S. 057 Crescent</v>
      </c>
      <c r="C1299" s="156" t="str">
        <f>IF(ISBLANK(TableB[[#This Row],[Local School Code]]),"",TableB[[#This Row],[Local School Code]])</f>
        <v>X057</v>
      </c>
      <c r="D1299" s="132">
        <v>3427519</v>
      </c>
      <c r="E1299" s="132">
        <v>2007801</v>
      </c>
      <c r="F1299" s="65">
        <f>IFERROR(SUM(TableC[[#This Row],[Classroom Teachers]:[All Other Salaries]])*'Part-A'!$C$92,0)</f>
        <v>3309321.8024390512</v>
      </c>
      <c r="G1299" s="16">
        <v>0</v>
      </c>
      <c r="H1299" s="16">
        <v>186411</v>
      </c>
      <c r="I1299" s="133">
        <f t="shared" si="63"/>
        <v>8931052.8024390507</v>
      </c>
      <c r="J1299" s="132">
        <v>4432515.0284730298</v>
      </c>
      <c r="K1299" s="132">
        <v>440783.54141335952</v>
      </c>
      <c r="L1299" s="132">
        <v>3554352.6942375177</v>
      </c>
      <c r="M1299" s="132">
        <v>15199.432462529638</v>
      </c>
      <c r="N1299" s="132">
        <v>428962.57538049546</v>
      </c>
      <c r="O1299" s="132">
        <v>2965</v>
      </c>
      <c r="P1299" s="132">
        <v>56274.530472118131</v>
      </c>
      <c r="Q1299" s="133">
        <f t="shared" si="64"/>
        <v>8931052.8024390507</v>
      </c>
      <c r="R1299" s="132">
        <v>8136502.8024390507</v>
      </c>
      <c r="S1299" s="132">
        <v>794550</v>
      </c>
      <c r="T1299" s="133">
        <f>SUM(TableC[[#This Row],[State &amp; Local Funding]:[Federal 
Funding]])</f>
        <v>8931052.8024390507</v>
      </c>
      <c r="U1299" s="121">
        <f>IFERROR(TableC[[#This Row],[State &amp; Local Funding]]/SUM(TableB[[#This Row],[K-12 Enrollment]:[Pre-K
Enrollment]]),"")</f>
        <v>17274.95287142049</v>
      </c>
      <c r="V1299" s="121">
        <f>IFERROR(TableC[[#This Row],[Federal 
Funding]]/SUM(TableB[[#This Row],[K-12 Enrollment]:[Pre-K
Enrollment]]),"")</f>
        <v>1686.9426751592357</v>
      </c>
      <c r="W1299" s="65">
        <f>IFERROR(CentralCostperPupil*SUM(TableB[[#This Row],[K-12 Enrollment]:[Pre-K
Enrollment]]),"")</f>
        <v>3143453.7951243431</v>
      </c>
      <c r="X1299" s="65">
        <f t="shared" si="65"/>
        <v>12074506.597563393</v>
      </c>
      <c r="Y1299" s="131">
        <f>IFERROR(TableC[[#This Row],[Total School Allocation w/ Central District Costs]]/SUM(TableB[[#This Row],[K-12 Enrollment]:[Pre-K
Enrollment]]),"")</f>
        <v>25635.895111599562</v>
      </c>
    </row>
    <row r="1300" spans="1:25" s="3" customFormat="1" ht="15" x14ac:dyDescent="0.3">
      <c r="A1300" s="156" t="str">
        <f>IF(ISBLANK(TableB[[#This Row],[BEDS Code]]),"",TableB[[#This Row],[BEDS Code]])</f>
        <v>320900010058</v>
      </c>
      <c r="B1300" s="134" t="str">
        <f>IF(ISBLANK(TableB[[#This Row],[School Name]]),"",TableB[[#This Row],[School Name]])</f>
        <v>P.S. 058</v>
      </c>
      <c r="C1300" s="156" t="str">
        <f>IF(ISBLANK(TableB[[#This Row],[Local School Code]]),"",TableB[[#This Row],[Local School Code]])</f>
        <v>X058</v>
      </c>
      <c r="D1300" s="132">
        <v>3331868</v>
      </c>
      <c r="E1300" s="132">
        <v>1644011</v>
      </c>
      <c r="F1300" s="65">
        <f>IFERROR(SUM(TableC[[#This Row],[Classroom Teachers]:[All Other Salaries]])*'Part-A'!$C$92,0)</f>
        <v>3029588.8486783896</v>
      </c>
      <c r="G1300" s="16">
        <v>0</v>
      </c>
      <c r="H1300" s="16">
        <v>35468</v>
      </c>
      <c r="I1300" s="133">
        <f t="shared" si="63"/>
        <v>8040935.8486783896</v>
      </c>
      <c r="J1300" s="132">
        <v>4173439.0644784798</v>
      </c>
      <c r="K1300" s="132">
        <v>502280.99444299255</v>
      </c>
      <c r="L1300" s="132">
        <v>2676909.493720009</v>
      </c>
      <c r="M1300" s="132">
        <v>0</v>
      </c>
      <c r="N1300" s="132">
        <v>472107.24013179028</v>
      </c>
      <c r="O1300" s="132">
        <v>2741</v>
      </c>
      <c r="P1300" s="132">
        <v>213458.055905118</v>
      </c>
      <c r="Q1300" s="133">
        <f t="shared" si="64"/>
        <v>8040935.8486783886</v>
      </c>
      <c r="R1300" s="132">
        <v>7251721.8486783886</v>
      </c>
      <c r="S1300" s="132">
        <v>789214</v>
      </c>
      <c r="T1300" s="133">
        <f>SUM(TableC[[#This Row],[State &amp; Local Funding]:[Federal 
Funding]])</f>
        <v>8040935.8486783886</v>
      </c>
      <c r="U1300" s="121">
        <f>IFERROR(TableC[[#This Row],[State &amp; Local Funding]]/SUM(TableB[[#This Row],[K-12 Enrollment]:[Pre-K
Enrollment]]),"")</f>
        <v>17474.028551032261</v>
      </c>
      <c r="V1300" s="121">
        <f>IFERROR(TableC[[#This Row],[Federal 
Funding]]/SUM(TableB[[#This Row],[K-12 Enrollment]:[Pre-K
Enrollment]]),"")</f>
        <v>1901.7204819277108</v>
      </c>
      <c r="W1300" s="65">
        <f>IFERROR(CentralCostperPupil*SUM(TableB[[#This Row],[K-12 Enrollment]:[Pre-K
Enrollment]]),"")</f>
        <v>2769709.8194832322</v>
      </c>
      <c r="X1300" s="65">
        <f t="shared" si="65"/>
        <v>10810645.668161621</v>
      </c>
      <c r="Y1300" s="131">
        <f>IFERROR(TableC[[#This Row],[Total School Allocation w/ Central District Costs]]/SUM(TableB[[#This Row],[K-12 Enrollment]:[Pre-K
Enrollment]]),"")</f>
        <v>26049.748597979811</v>
      </c>
    </row>
    <row r="1301" spans="1:25" s="3" customFormat="1" ht="15" x14ac:dyDescent="0.3">
      <c r="A1301" s="156" t="str">
        <f>IF(ISBLANK(TableB[[#This Row],[BEDS Code]]),"",TableB[[#This Row],[BEDS Code]])</f>
        <v>321000010059</v>
      </c>
      <c r="B1301" s="134" t="str">
        <f>IF(ISBLANK(TableB[[#This Row],[School Name]]),"",TableB[[#This Row],[School Name]])</f>
        <v>P.S. 059 The Community School of Technology</v>
      </c>
      <c r="C1301" s="156" t="str">
        <f>IF(ISBLANK(TableB[[#This Row],[Local School Code]]),"",TableB[[#This Row],[Local School Code]])</f>
        <v>X059</v>
      </c>
      <c r="D1301" s="132">
        <v>4585083</v>
      </c>
      <c r="E1301" s="132">
        <v>2546423</v>
      </c>
      <c r="F1301" s="65">
        <f>IFERROR(SUM(TableC[[#This Row],[Classroom Teachers]:[All Other Salaries]])*'Part-A'!$C$92,0)</f>
        <v>4342053.1431497885</v>
      </c>
      <c r="G1301" s="16">
        <v>0</v>
      </c>
      <c r="H1301" s="16">
        <v>197212</v>
      </c>
      <c r="I1301" s="133">
        <f t="shared" si="63"/>
        <v>11670771.143149789</v>
      </c>
      <c r="J1301" s="132">
        <v>5931844.4413610185</v>
      </c>
      <c r="K1301" s="132">
        <v>1121649.5090423655</v>
      </c>
      <c r="L1301" s="132">
        <v>3569843.208690898</v>
      </c>
      <c r="M1301" s="132">
        <v>160235.64414890934</v>
      </c>
      <c r="N1301" s="132">
        <v>855268.93114267464</v>
      </c>
      <c r="O1301" s="132">
        <v>3221</v>
      </c>
      <c r="P1301" s="132">
        <v>28708.408763922351</v>
      </c>
      <c r="Q1301" s="133">
        <f t="shared" si="64"/>
        <v>11670771.143149788</v>
      </c>
      <c r="R1301" s="132">
        <v>10725716.143149788</v>
      </c>
      <c r="S1301" s="132">
        <v>945055</v>
      </c>
      <c r="T1301" s="133">
        <f>SUM(TableC[[#This Row],[State &amp; Local Funding]:[Federal 
Funding]])</f>
        <v>11670771.143149788</v>
      </c>
      <c r="U1301" s="121">
        <f>IFERROR(TableC[[#This Row],[State &amp; Local Funding]]/SUM(TableB[[#This Row],[K-12 Enrollment]:[Pre-K
Enrollment]]),"")</f>
        <v>20237.200270093937</v>
      </c>
      <c r="V1301" s="121">
        <f>IFERROR(TableC[[#This Row],[Federal 
Funding]]/SUM(TableB[[#This Row],[K-12 Enrollment]:[Pre-K
Enrollment]]),"")</f>
        <v>1783.1226415094341</v>
      </c>
      <c r="W1301" s="65">
        <f>IFERROR(CentralCostperPupil*SUM(TableB[[#This Row],[K-12 Enrollment]:[Pre-K
Enrollment]]),"")</f>
        <v>3537219.7694605137</v>
      </c>
      <c r="X1301" s="65">
        <f t="shared" si="65"/>
        <v>15207990.912610302</v>
      </c>
      <c r="Y1301" s="131">
        <f>IFERROR(TableC[[#This Row],[Total School Allocation w/ Central District Costs]]/SUM(TableB[[#This Row],[K-12 Enrollment]:[Pre-K
Enrollment]]),"")</f>
        <v>28694.322476623212</v>
      </c>
    </row>
    <row r="1302" spans="1:25" s="3" customFormat="1" ht="15" x14ac:dyDescent="0.3">
      <c r="A1302" s="156" t="str">
        <f>IF(ISBLANK(TableB[[#This Row],[BEDS Code]]),"",TableB[[#This Row],[BEDS Code]])</f>
        <v>321200010061</v>
      </c>
      <c r="B1302" s="134" t="str">
        <f>IF(ISBLANK(TableB[[#This Row],[School Name]]),"",TableB[[#This Row],[School Name]])</f>
        <v>P.S. 061 Francisco Oller</v>
      </c>
      <c r="C1302" s="156" t="str">
        <f>IF(ISBLANK(TableB[[#This Row],[Local School Code]]),"",TableB[[#This Row],[Local School Code]])</f>
        <v>X061</v>
      </c>
      <c r="D1302" s="132">
        <v>1750694</v>
      </c>
      <c r="E1302" s="132">
        <v>1157325</v>
      </c>
      <c r="F1302" s="65">
        <f>IFERROR(SUM(TableC[[#This Row],[Classroom Teachers]:[All Other Salaries]])*'Part-A'!$C$92,0)</f>
        <v>1770561.931699883</v>
      </c>
      <c r="G1302" s="16">
        <v>0</v>
      </c>
      <c r="H1302" s="16">
        <v>190714</v>
      </c>
      <c r="I1302" s="133">
        <f t="shared" si="63"/>
        <v>4869294.9316998832</v>
      </c>
      <c r="J1302" s="132">
        <v>2704560.2330870884</v>
      </c>
      <c r="K1302" s="132">
        <v>434370.29137604602</v>
      </c>
      <c r="L1302" s="132">
        <v>1077412.2620598406</v>
      </c>
      <c r="M1302" s="132">
        <v>48263.365708449564</v>
      </c>
      <c r="N1302" s="132">
        <v>443451.92358313414</v>
      </c>
      <c r="O1302" s="132">
        <v>1595</v>
      </c>
      <c r="P1302" s="132">
        <v>159641.8558853241</v>
      </c>
      <c r="Q1302" s="133">
        <f t="shared" si="64"/>
        <v>4869294.9316998832</v>
      </c>
      <c r="R1302" s="132">
        <v>4317465.9316998832</v>
      </c>
      <c r="S1302" s="132">
        <v>551829</v>
      </c>
      <c r="T1302" s="133">
        <f>SUM(TableC[[#This Row],[State &amp; Local Funding]:[Federal 
Funding]])</f>
        <v>4869294.9316998832</v>
      </c>
      <c r="U1302" s="121">
        <f>IFERROR(TableC[[#This Row],[State &amp; Local Funding]]/SUM(TableB[[#This Row],[K-12 Enrollment]:[Pre-K
Enrollment]]),"")</f>
        <v>15642.992506158997</v>
      </c>
      <c r="V1302" s="121">
        <f>IFERROR(TableC[[#This Row],[Federal 
Funding]]/SUM(TableB[[#This Row],[K-12 Enrollment]:[Pre-K
Enrollment]]),"")</f>
        <v>1999.3804347826087</v>
      </c>
      <c r="W1302" s="65">
        <f>IFERROR(CentralCostperPupil*SUM(TableB[[#This Row],[K-12 Enrollment]:[Pre-K
Enrollment]]),"")</f>
        <v>1842023.8799454751</v>
      </c>
      <c r="X1302" s="65">
        <f t="shared" si="65"/>
        <v>6711318.8116453588</v>
      </c>
      <c r="Y1302" s="131">
        <f>IFERROR(TableC[[#This Row],[Total School Allocation w/ Central District Costs]]/SUM(TableB[[#This Row],[K-12 Enrollment]:[Pre-K
Enrollment]]),"")</f>
        <v>24316.372505961444</v>
      </c>
    </row>
    <row r="1303" spans="1:25" s="3" customFormat="1" ht="15" x14ac:dyDescent="0.3">
      <c r="A1303" s="156" t="str">
        <f>IF(ISBLANK(TableB[[#This Row],[BEDS Code]]),"",TableB[[#This Row],[BEDS Code]])</f>
        <v>320800010062</v>
      </c>
      <c r="B1303" s="134" t="str">
        <f>IF(ISBLANK(TableB[[#This Row],[School Name]]),"",TableB[[#This Row],[School Name]])</f>
        <v>P.S. 062 Inocensio Casanova</v>
      </c>
      <c r="C1303" s="156" t="str">
        <f>IF(ISBLANK(TableB[[#This Row],[Local School Code]]),"",TableB[[#This Row],[Local School Code]])</f>
        <v>X062</v>
      </c>
      <c r="D1303" s="132">
        <v>4642622</v>
      </c>
      <c r="E1303" s="132">
        <v>2450929</v>
      </c>
      <c r="F1303" s="65">
        <f>IFERROR(SUM(TableC[[#This Row],[Classroom Teachers]:[All Other Salaries]])*'Part-A'!$C$92,0)</f>
        <v>4318944.0513186594</v>
      </c>
      <c r="G1303" s="16">
        <v>0</v>
      </c>
      <c r="H1303" s="16">
        <v>72622</v>
      </c>
      <c r="I1303" s="133">
        <f t="shared" si="63"/>
        <v>11485117.05131866</v>
      </c>
      <c r="J1303" s="132">
        <v>5514476.1310382709</v>
      </c>
      <c r="K1303" s="132">
        <v>620448.21916906955</v>
      </c>
      <c r="L1303" s="132">
        <v>4516628.9627991868</v>
      </c>
      <c r="M1303" s="132">
        <v>93067.232875360423</v>
      </c>
      <c r="N1303" s="132">
        <v>692546.11791690486</v>
      </c>
      <c r="O1303" s="132">
        <v>4093</v>
      </c>
      <c r="P1303" s="132">
        <v>43857.387519867923</v>
      </c>
      <c r="Q1303" s="133">
        <f t="shared" si="64"/>
        <v>11485117.05131866</v>
      </c>
      <c r="R1303" s="132">
        <v>10401247.05131866</v>
      </c>
      <c r="S1303" s="132">
        <v>1083870</v>
      </c>
      <c r="T1303" s="133">
        <f>SUM(TableC[[#This Row],[State &amp; Local Funding]:[Federal 
Funding]])</f>
        <v>11485117.05131866</v>
      </c>
      <c r="U1303" s="121">
        <f>IFERROR(TableC[[#This Row],[State &amp; Local Funding]]/SUM(TableB[[#This Row],[K-12 Enrollment]:[Pre-K
Enrollment]]),"")</f>
        <v>15409.25489084246</v>
      </c>
      <c r="V1303" s="121">
        <f>IFERROR(TableC[[#This Row],[Federal 
Funding]]/SUM(TableB[[#This Row],[K-12 Enrollment]:[Pre-K
Enrollment]]),"")</f>
        <v>1605.7333333333333</v>
      </c>
      <c r="W1303" s="65">
        <f>IFERROR(CentralCostperPupil*SUM(TableB[[#This Row],[K-12 Enrollment]:[Pre-K
Enrollment]]),"")</f>
        <v>4504949.7063883897</v>
      </c>
      <c r="X1303" s="65">
        <f t="shared" si="65"/>
        <v>15990066.75770705</v>
      </c>
      <c r="Y1303" s="131">
        <f>IFERROR(TableC[[#This Row],[Total School Allocation w/ Central District Costs]]/SUM(TableB[[#This Row],[K-12 Enrollment]:[Pre-K
Enrollment]]),"")</f>
        <v>23688.987789195631</v>
      </c>
    </row>
    <row r="1304" spans="1:25" s="3" customFormat="1" ht="15" x14ac:dyDescent="0.3">
      <c r="A1304" s="156" t="str">
        <f>IF(ISBLANK(TableB[[#This Row],[BEDS Code]]),"",TableB[[#This Row],[BEDS Code]])</f>
        <v>320900010063</v>
      </c>
      <c r="B1304" s="134" t="str">
        <f>IF(ISBLANK(TableB[[#This Row],[School Name]]),"",TableB[[#This Row],[School Name]])</f>
        <v>P.S. 063 Author's Academy</v>
      </c>
      <c r="C1304" s="156" t="str">
        <f>IF(ISBLANK(TableB[[#This Row],[Local School Code]]),"",TableB[[#This Row],[Local School Code]])</f>
        <v>X063</v>
      </c>
      <c r="D1304" s="132">
        <v>3606724</v>
      </c>
      <c r="E1304" s="132">
        <v>2324519</v>
      </c>
      <c r="F1304" s="65">
        <f>IFERROR(SUM(TableC[[#This Row],[Classroom Teachers]:[All Other Salaries]])*'Part-A'!$C$92,0)</f>
        <v>3611267.0046039619</v>
      </c>
      <c r="G1304" s="16">
        <v>0</v>
      </c>
      <c r="H1304" s="16">
        <v>110778</v>
      </c>
      <c r="I1304" s="133">
        <f t="shared" si="63"/>
        <v>9653288.0046039615</v>
      </c>
      <c r="J1304" s="132">
        <v>5273418.577606949</v>
      </c>
      <c r="K1304" s="132">
        <v>660566.36540306138</v>
      </c>
      <c r="L1304" s="132">
        <v>2746144.9006661815</v>
      </c>
      <c r="M1304" s="132">
        <v>14679.252564512473</v>
      </c>
      <c r="N1304" s="132">
        <v>899295.24843838939</v>
      </c>
      <c r="O1304" s="132">
        <v>3358</v>
      </c>
      <c r="P1304" s="132">
        <v>55825.659924867832</v>
      </c>
      <c r="Q1304" s="133">
        <f t="shared" si="64"/>
        <v>9653288.0046039633</v>
      </c>
      <c r="R1304" s="132">
        <v>8765804.0046039633</v>
      </c>
      <c r="S1304" s="132">
        <v>887484</v>
      </c>
      <c r="T1304" s="133">
        <f>SUM(TableC[[#This Row],[State &amp; Local Funding]:[Federal 
Funding]])</f>
        <v>9653288.0046039633</v>
      </c>
      <c r="U1304" s="121">
        <f>IFERROR(TableC[[#This Row],[State &amp; Local Funding]]/SUM(TableB[[#This Row],[K-12 Enrollment]:[Pre-K
Enrollment]]),"")</f>
        <v>16601.901523871144</v>
      </c>
      <c r="V1304" s="121">
        <f>IFERROR(TableC[[#This Row],[Federal 
Funding]]/SUM(TableB[[#This Row],[K-12 Enrollment]:[Pre-K
Enrollment]]),"")</f>
        <v>1680.840909090909</v>
      </c>
      <c r="W1304" s="65">
        <f>IFERROR(CentralCostperPupil*SUM(TableB[[#This Row],[K-12 Enrollment]:[Pre-K
Enrollment]]),"")</f>
        <v>3523871.7703304738</v>
      </c>
      <c r="X1304" s="65">
        <f t="shared" si="65"/>
        <v>13177159.774934437</v>
      </c>
      <c r="Y1304" s="131">
        <f>IFERROR(TableC[[#This Row],[Total School Allocation w/ Central District Costs]]/SUM(TableB[[#This Row],[K-12 Enrollment]:[Pre-K
Enrollment]]),"")</f>
        <v>24956.741997981888</v>
      </c>
    </row>
    <row r="1305" spans="1:25" s="3" customFormat="1" ht="15" x14ac:dyDescent="0.3">
      <c r="A1305" s="156" t="str">
        <f>IF(ISBLANK(TableB[[#This Row],[BEDS Code]]),"",TableB[[#This Row],[BEDS Code]])</f>
        <v>320700010065</v>
      </c>
      <c r="B1305" s="134" t="str">
        <f>IF(ISBLANK(TableB[[#This Row],[School Name]]),"",TableB[[#This Row],[School Name]])</f>
        <v>P.S. 065 Mother Hale Academy</v>
      </c>
      <c r="C1305" s="156" t="str">
        <f>IF(ISBLANK(TableB[[#This Row],[Local School Code]]),"",TableB[[#This Row],[Local School Code]])</f>
        <v>X065</v>
      </c>
      <c r="D1305" s="132">
        <v>2838770</v>
      </c>
      <c r="E1305" s="132">
        <v>1784317</v>
      </c>
      <c r="F1305" s="65">
        <f>IFERROR(SUM(TableC[[#This Row],[Classroom Teachers]:[All Other Salaries]])*'Part-A'!$C$92,0)</f>
        <v>2814789.6726729143</v>
      </c>
      <c r="G1305" s="16">
        <v>0</v>
      </c>
      <c r="H1305" s="16">
        <v>189081</v>
      </c>
      <c r="I1305" s="133">
        <f t="shared" si="63"/>
        <v>7626957.6726729143</v>
      </c>
      <c r="J1305" s="132">
        <v>4183054.229423027</v>
      </c>
      <c r="K1305" s="132">
        <v>407983.69836128602</v>
      </c>
      <c r="L1305" s="132">
        <v>2333556.8090496995</v>
      </c>
      <c r="M1305" s="132">
        <v>29141.692740091861</v>
      </c>
      <c r="N1305" s="132">
        <v>489206.1511575114</v>
      </c>
      <c r="O1305" s="132">
        <v>2237</v>
      </c>
      <c r="P1305" s="132">
        <v>181778.09194129851</v>
      </c>
      <c r="Q1305" s="133">
        <f t="shared" si="64"/>
        <v>7626957.6726729153</v>
      </c>
      <c r="R1305" s="132">
        <v>6938085.6726729153</v>
      </c>
      <c r="S1305" s="132">
        <v>688872</v>
      </c>
      <c r="T1305" s="133">
        <f>SUM(TableC[[#This Row],[State &amp; Local Funding]:[Federal 
Funding]])</f>
        <v>7626957.6726729153</v>
      </c>
      <c r="U1305" s="121">
        <f>IFERROR(TableC[[#This Row],[State &amp; Local Funding]]/SUM(TableB[[#This Row],[K-12 Enrollment]:[Pre-K
Enrollment]]),"")</f>
        <v>17520.418365335645</v>
      </c>
      <c r="V1305" s="121">
        <f>IFERROR(TableC[[#This Row],[Federal 
Funding]]/SUM(TableB[[#This Row],[K-12 Enrollment]:[Pre-K
Enrollment]]),"")</f>
        <v>1739.5757575757575</v>
      </c>
      <c r="W1305" s="65">
        <f>IFERROR(CentralCostperPupil*SUM(TableB[[#This Row],[K-12 Enrollment]:[Pre-K
Enrollment]]),"")</f>
        <v>2642903.8277478553</v>
      </c>
      <c r="X1305" s="65">
        <f t="shared" si="65"/>
        <v>10269861.500420772</v>
      </c>
      <c r="Y1305" s="131">
        <f>IFERROR(TableC[[#This Row],[Total School Allocation w/ Central District Costs]]/SUM(TableB[[#This Row],[K-12 Enrollment]:[Pre-K
Enrollment]]),"")</f>
        <v>25933.993687931241</v>
      </c>
    </row>
    <row r="1306" spans="1:25" s="3" customFormat="1" ht="15" x14ac:dyDescent="0.3">
      <c r="A1306" s="156" t="str">
        <f>IF(ISBLANK(TableB[[#This Row],[BEDS Code]]),"",TableB[[#This Row],[BEDS Code]])</f>
        <v>321200010066</v>
      </c>
      <c r="B1306" s="134" t="str">
        <f>IF(ISBLANK(TableB[[#This Row],[School Name]]),"",TableB[[#This Row],[School Name]])</f>
        <v>P.S. 066 School of Higher Expectations</v>
      </c>
      <c r="C1306" s="156" t="str">
        <f>IF(ISBLANK(TableB[[#This Row],[Local School Code]]),"",TableB[[#This Row],[Local School Code]])</f>
        <v>X066</v>
      </c>
      <c r="D1306" s="132">
        <v>4909307</v>
      </c>
      <c r="E1306" s="132">
        <v>2724738</v>
      </c>
      <c r="F1306" s="65">
        <f>IFERROR(SUM(TableC[[#This Row],[Classroom Teachers]:[All Other Salaries]])*'Part-A'!$C$92,0)</f>
        <v>4648026.5300480612</v>
      </c>
      <c r="G1306" s="16">
        <v>0</v>
      </c>
      <c r="H1306" s="16">
        <v>321447</v>
      </c>
      <c r="I1306" s="133">
        <f t="shared" si="63"/>
        <v>12603518.530048061</v>
      </c>
      <c r="J1306" s="132">
        <v>6906331.3098324379</v>
      </c>
      <c r="K1306" s="132">
        <v>928441.64542268356</v>
      </c>
      <c r="L1306" s="132">
        <v>3565101.4472810435</v>
      </c>
      <c r="M1306" s="132">
        <v>15220.354842994813</v>
      </c>
      <c r="N1306" s="132">
        <v>848272.0207125973</v>
      </c>
      <c r="O1306" s="132">
        <v>3782</v>
      </c>
      <c r="P1306" s="132">
        <v>336369.75195630471</v>
      </c>
      <c r="Q1306" s="133">
        <f t="shared" si="64"/>
        <v>12603518.530048061</v>
      </c>
      <c r="R1306" s="132">
        <v>11560436.530048061</v>
      </c>
      <c r="S1306" s="132">
        <v>1043082</v>
      </c>
      <c r="T1306" s="133">
        <f>SUM(TableC[[#This Row],[State &amp; Local Funding]:[Federal 
Funding]])</f>
        <v>12603518.530048061</v>
      </c>
      <c r="U1306" s="121">
        <f>IFERROR(TableC[[#This Row],[State &amp; Local Funding]]/SUM(TableB[[#This Row],[K-12 Enrollment]:[Pre-K
Enrollment]]),"")</f>
        <v>18205.411858343403</v>
      </c>
      <c r="V1306" s="121">
        <f>IFERROR(TableC[[#This Row],[Federal 
Funding]]/SUM(TableB[[#This Row],[K-12 Enrollment]:[Pre-K
Enrollment]]),"")</f>
        <v>1642.6488188976377</v>
      </c>
      <c r="W1306" s="65">
        <f>IFERROR(CentralCostperPupil*SUM(TableB[[#This Row],[K-12 Enrollment]:[Pre-K
Enrollment]]),"")</f>
        <v>4237989.7237875964</v>
      </c>
      <c r="X1306" s="65">
        <f t="shared" si="65"/>
        <v>16841508.253835656</v>
      </c>
      <c r="Y1306" s="131">
        <f>IFERROR(TableC[[#This Row],[Total School Allocation w/ Central District Costs]]/SUM(TableB[[#This Row],[K-12 Enrollment]:[Pre-K
Enrollment]]),"")</f>
        <v>26522.060242260875</v>
      </c>
    </row>
    <row r="1307" spans="1:25" s="3" customFormat="1" ht="15" x14ac:dyDescent="0.3">
      <c r="A1307" s="156" t="str">
        <f>IF(ISBLANK(TableB[[#This Row],[BEDS Code]]),"",TableB[[#This Row],[BEDS Code]])</f>
        <v>321200010067</v>
      </c>
      <c r="B1307" s="134" t="str">
        <f>IF(ISBLANK(TableB[[#This Row],[School Name]]),"",TableB[[#This Row],[School Name]])</f>
        <v>P.S. 067 Mohegan School</v>
      </c>
      <c r="C1307" s="156" t="str">
        <f>IF(ISBLANK(TableB[[#This Row],[Local School Code]]),"",TableB[[#This Row],[Local School Code]])</f>
        <v>X067</v>
      </c>
      <c r="D1307" s="132">
        <v>2965452</v>
      </c>
      <c r="E1307" s="132">
        <v>2254378</v>
      </c>
      <c r="F1307" s="65">
        <f>IFERROR(SUM(TableC[[#This Row],[Classroom Teachers]:[All Other Salaries]])*'Part-A'!$C$92,0)</f>
        <v>3178119.6367509975</v>
      </c>
      <c r="G1307" s="16">
        <v>0</v>
      </c>
      <c r="H1307" s="16">
        <v>263566</v>
      </c>
      <c r="I1307" s="133">
        <f t="shared" si="63"/>
        <v>8661515.636750998</v>
      </c>
      <c r="J1307" s="132">
        <v>5234698.4918775344</v>
      </c>
      <c r="K1307" s="132">
        <v>583530.69073463639</v>
      </c>
      <c r="L1307" s="132">
        <v>1949814.2847167531</v>
      </c>
      <c r="M1307" s="132">
        <v>26524.122306119836</v>
      </c>
      <c r="N1307" s="132">
        <v>863902.04711595457</v>
      </c>
      <c r="O1307" s="132">
        <v>3046</v>
      </c>
      <c r="P1307" s="132">
        <v>0</v>
      </c>
      <c r="Q1307" s="133">
        <f t="shared" si="64"/>
        <v>8661515.636750998</v>
      </c>
      <c r="R1307" s="132">
        <v>7808449.636750998</v>
      </c>
      <c r="S1307" s="132">
        <v>853066</v>
      </c>
      <c r="T1307" s="133">
        <f>SUM(TableC[[#This Row],[State &amp; Local Funding]:[Federal 
Funding]])</f>
        <v>8661515.636750998</v>
      </c>
      <c r="U1307" s="121">
        <f>IFERROR(TableC[[#This Row],[State &amp; Local Funding]]/SUM(TableB[[#This Row],[K-12 Enrollment]:[Pre-K
Enrollment]]),"")</f>
        <v>15462.276508417817</v>
      </c>
      <c r="V1307" s="121">
        <f>IFERROR(TableC[[#This Row],[Federal 
Funding]]/SUM(TableB[[#This Row],[K-12 Enrollment]:[Pre-K
Enrollment]]),"")</f>
        <v>1689.2396039603962</v>
      </c>
      <c r="W1307" s="65">
        <f>IFERROR(CentralCostperPupil*SUM(TableB[[#This Row],[K-12 Enrollment]:[Pre-K
Enrollment]]),"")</f>
        <v>3370369.7803350179</v>
      </c>
      <c r="X1307" s="65">
        <f t="shared" si="65"/>
        <v>12031885.417086016</v>
      </c>
      <c r="Y1307" s="131">
        <f>IFERROR(TableC[[#This Row],[Total School Allocation w/ Central District Costs]]/SUM(TableB[[#This Row],[K-12 Enrollment]:[Pre-K
Enrollment]]),"")</f>
        <v>23825.515677398053</v>
      </c>
    </row>
    <row r="1308" spans="1:25" s="3" customFormat="1" ht="15" x14ac:dyDescent="0.3">
      <c r="A1308" s="156" t="str">
        <f>IF(ISBLANK(TableB[[#This Row],[BEDS Code]]),"",TableB[[#This Row],[BEDS Code]])</f>
        <v>321100010068</v>
      </c>
      <c r="B1308" s="134" t="str">
        <f>IF(ISBLANK(TableB[[#This Row],[School Name]]),"",TableB[[#This Row],[School Name]])</f>
        <v>P.S. 068 Bronx</v>
      </c>
      <c r="C1308" s="156" t="str">
        <f>IF(ISBLANK(TableB[[#This Row],[Local School Code]]),"",TableB[[#This Row],[Local School Code]])</f>
        <v>X068</v>
      </c>
      <c r="D1308" s="132">
        <v>6415142</v>
      </c>
      <c r="E1308" s="132">
        <v>3381261</v>
      </c>
      <c r="F1308" s="65">
        <f>IFERROR(SUM(TableC[[#This Row],[Classroom Teachers]:[All Other Salaries]])*'Part-A'!$C$92,0)</f>
        <v>5964589.0275787497</v>
      </c>
      <c r="G1308" s="16">
        <v>0</v>
      </c>
      <c r="H1308" s="16">
        <v>138105</v>
      </c>
      <c r="I1308" s="133">
        <f t="shared" si="63"/>
        <v>15899097.027578749</v>
      </c>
      <c r="J1308" s="132">
        <v>5821439.2867302969</v>
      </c>
      <c r="K1308" s="132">
        <v>236842.86000475401</v>
      </c>
      <c r="L1308" s="132">
        <v>8935065.8811936937</v>
      </c>
      <c r="M1308" s="132">
        <v>0</v>
      </c>
      <c r="N1308" s="132">
        <v>901611.99965000385</v>
      </c>
      <c r="O1308" s="132">
        <v>4137</v>
      </c>
      <c r="P1308" s="132">
        <v>0</v>
      </c>
      <c r="Q1308" s="133">
        <f t="shared" si="64"/>
        <v>15899097.027578747</v>
      </c>
      <c r="R1308" s="132">
        <v>14922017.027578747</v>
      </c>
      <c r="S1308" s="132">
        <v>977080</v>
      </c>
      <c r="T1308" s="133">
        <f>SUM(TableC[[#This Row],[State &amp; Local Funding]:[Federal 
Funding]])</f>
        <v>15899097.027578747</v>
      </c>
      <c r="U1308" s="121">
        <f>IFERROR(TableC[[#This Row],[State &amp; Local Funding]]/SUM(TableB[[#This Row],[K-12 Enrollment]:[Pre-K
Enrollment]]),"")</f>
        <v>23648.204481107365</v>
      </c>
      <c r="V1308" s="121">
        <f>IFERROR(TableC[[#This Row],[Federal 
Funding]]/SUM(TableB[[#This Row],[K-12 Enrollment]:[Pre-K
Enrollment]]),"")</f>
        <v>1548.4627575277339</v>
      </c>
      <c r="W1308" s="65">
        <f>IFERROR(CentralCostperPupil*SUM(TableB[[#This Row],[K-12 Enrollment]:[Pre-K
Enrollment]]),"")</f>
        <v>4211293.7255275175</v>
      </c>
      <c r="X1308" s="65">
        <f t="shared" si="65"/>
        <v>20110390.753106266</v>
      </c>
      <c r="Y1308" s="131">
        <f>IFERROR(TableC[[#This Row],[Total School Allocation w/ Central District Costs]]/SUM(TableB[[#This Row],[K-12 Enrollment]:[Pre-K
Enrollment]]),"")</f>
        <v>31870.666803654938</v>
      </c>
    </row>
    <row r="1309" spans="1:25" s="3" customFormat="1" ht="15" x14ac:dyDescent="0.3">
      <c r="A1309" s="156" t="str">
        <f>IF(ISBLANK(TableB[[#This Row],[BEDS Code]]),"",TableB[[#This Row],[BEDS Code]])</f>
        <v>320800010069</v>
      </c>
      <c r="B1309" s="134" t="str">
        <f>IF(ISBLANK(TableB[[#This Row],[School Name]]),"",TableB[[#This Row],[School Name]])</f>
        <v>P.S. 069 Journey Prep School</v>
      </c>
      <c r="C1309" s="156" t="str">
        <f>IF(ISBLANK(TableB[[#This Row],[Local School Code]]),"",TableB[[#This Row],[Local School Code]])</f>
        <v>X069</v>
      </c>
      <c r="D1309" s="132">
        <v>3779865</v>
      </c>
      <c r="E1309" s="132">
        <v>1981117</v>
      </c>
      <c r="F1309" s="65">
        <f>IFERROR(SUM(TableC[[#This Row],[Classroom Teachers]:[All Other Salaries]])*'Part-A'!$C$92,0)</f>
        <v>3507602.7420757068</v>
      </c>
      <c r="G1309" s="16">
        <v>0</v>
      </c>
      <c r="H1309" s="16">
        <v>307947</v>
      </c>
      <c r="I1309" s="133">
        <f t="shared" si="63"/>
        <v>9576531.7420757078</v>
      </c>
      <c r="J1309" s="132">
        <v>5170170.9936492555</v>
      </c>
      <c r="K1309" s="132">
        <v>662203.85100877483</v>
      </c>
      <c r="L1309" s="132">
        <v>3177100.5186091731</v>
      </c>
      <c r="M1309" s="132">
        <v>46200.268675030798</v>
      </c>
      <c r="N1309" s="132">
        <v>476248.43292255112</v>
      </c>
      <c r="O1309" s="132">
        <v>3532</v>
      </c>
      <c r="P1309" s="132">
        <v>41075.677210922528</v>
      </c>
      <c r="Q1309" s="133">
        <f t="shared" si="64"/>
        <v>9576531.7420757096</v>
      </c>
      <c r="R1309" s="132">
        <v>8798229.7420757096</v>
      </c>
      <c r="S1309" s="132">
        <v>778302</v>
      </c>
      <c r="T1309" s="133">
        <f>SUM(TableC[[#This Row],[State &amp; Local Funding]:[Federal 
Funding]])</f>
        <v>9576531.7420757096</v>
      </c>
      <c r="U1309" s="121">
        <f>IFERROR(TableC[[#This Row],[State &amp; Local Funding]]/SUM(TableB[[#This Row],[K-12 Enrollment]:[Pre-K
Enrollment]]),"")</f>
        <v>14786.940742984387</v>
      </c>
      <c r="V1309" s="121">
        <f>IFERROR(TableC[[#This Row],[Federal 
Funding]]/SUM(TableB[[#This Row],[K-12 Enrollment]:[Pre-K
Enrollment]]),"")</f>
        <v>1308.0705882352941</v>
      </c>
      <c r="W1309" s="65">
        <f>IFERROR(CentralCostperPupil*SUM(TableB[[#This Row],[K-12 Enrollment]:[Pre-K
Enrollment]]),"")</f>
        <v>3971029.7411868032</v>
      </c>
      <c r="X1309" s="65">
        <f t="shared" si="65"/>
        <v>13547561.483262513</v>
      </c>
      <c r="Y1309" s="131">
        <f>IFERROR(TableC[[#This Row],[Total School Allocation w/ Central District Costs]]/SUM(TableB[[#This Row],[K-12 Enrollment]:[Pre-K
Enrollment]]),"")</f>
        <v>22769.010896239517</v>
      </c>
    </row>
    <row r="1310" spans="1:25" s="3" customFormat="1" ht="15" x14ac:dyDescent="0.3">
      <c r="A1310" s="156" t="str">
        <f>IF(ISBLANK(TableB[[#This Row],[BEDS Code]]),"",TableB[[#This Row],[BEDS Code]])</f>
        <v>320900010070</v>
      </c>
      <c r="B1310" s="134" t="str">
        <f>IF(ISBLANK(TableB[[#This Row],[School Name]]),"",TableB[[#This Row],[School Name]])</f>
        <v>P.S. 070 Max Schoenfeld</v>
      </c>
      <c r="C1310" s="156" t="str">
        <f>IF(ISBLANK(TableB[[#This Row],[Local School Code]]),"",TableB[[#This Row],[Local School Code]])</f>
        <v>X070</v>
      </c>
      <c r="D1310" s="132">
        <v>7973959</v>
      </c>
      <c r="E1310" s="132">
        <v>3599883</v>
      </c>
      <c r="F1310" s="65">
        <f>IFERROR(SUM(TableC[[#This Row],[Classroom Teachers]:[All Other Salaries]])*'Part-A'!$C$92,0)</f>
        <v>7046791.6642598398</v>
      </c>
      <c r="G1310" s="16">
        <v>0</v>
      </c>
      <c r="H1310" s="16">
        <v>483898</v>
      </c>
      <c r="I1310" s="133">
        <f t="shared" si="63"/>
        <v>19104531.66425984</v>
      </c>
      <c r="J1310" s="132">
        <v>13434195.865806365</v>
      </c>
      <c r="K1310" s="132">
        <v>0</v>
      </c>
      <c r="L1310" s="132">
        <v>4233560.3744838852</v>
      </c>
      <c r="M1310" s="132">
        <v>0</v>
      </c>
      <c r="N1310" s="132">
        <v>895342.29168357223</v>
      </c>
      <c r="O1310" s="132">
        <v>7644</v>
      </c>
      <c r="P1310" s="132">
        <v>533789.13228601683</v>
      </c>
      <c r="Q1310" s="133">
        <f t="shared" si="64"/>
        <v>19104531.66425984</v>
      </c>
      <c r="R1310" s="132">
        <v>17066988.66425984</v>
      </c>
      <c r="S1310" s="132">
        <v>2037543</v>
      </c>
      <c r="T1310" s="133">
        <f>SUM(TableC[[#This Row],[State &amp; Local Funding]:[Federal 
Funding]])</f>
        <v>19104531.66425984</v>
      </c>
      <c r="U1310" s="121">
        <f>IFERROR(TableC[[#This Row],[State &amp; Local Funding]]/SUM(TableB[[#This Row],[K-12 Enrollment]:[Pre-K
Enrollment]]),"")</f>
        <v>14035.352519950526</v>
      </c>
      <c r="V1310" s="121">
        <f>IFERROR(TableC[[#This Row],[Federal 
Funding]]/SUM(TableB[[#This Row],[K-12 Enrollment]:[Pre-K
Enrollment]]),"")</f>
        <v>1675.6110197368421</v>
      </c>
      <c r="W1310" s="65">
        <f>IFERROR(CentralCostperPupil*SUM(TableB[[#This Row],[K-12 Enrollment]:[Pre-K
Enrollment]]),"")</f>
        <v>8115583.4710641215</v>
      </c>
      <c r="X1310" s="65">
        <f t="shared" si="65"/>
        <v>27220115.13532396</v>
      </c>
      <c r="Y1310" s="131">
        <f>IFERROR(TableC[[#This Row],[Total School Allocation w/ Central District Costs]]/SUM(TableB[[#This Row],[K-12 Enrollment]:[Pre-K
Enrollment]]),"")</f>
        <v>22384.963104707203</v>
      </c>
    </row>
    <row r="1311" spans="1:25" s="3" customFormat="1" ht="15" x14ac:dyDescent="0.3">
      <c r="A1311" s="156" t="str">
        <f>IF(ISBLANK(TableB[[#This Row],[BEDS Code]]),"",TableB[[#This Row],[BEDS Code]])</f>
        <v>320800010071</v>
      </c>
      <c r="B1311" s="134" t="str">
        <f>IF(ISBLANK(TableB[[#This Row],[School Name]]),"",TableB[[#This Row],[School Name]])</f>
        <v>P.S. 071 Rose E. Scala</v>
      </c>
      <c r="C1311" s="156" t="str">
        <f>IF(ISBLANK(TableB[[#This Row],[Local School Code]]),"",TableB[[#This Row],[Local School Code]])</f>
        <v>X071</v>
      </c>
      <c r="D1311" s="132">
        <v>10216062</v>
      </c>
      <c r="E1311" s="132">
        <v>3591219</v>
      </c>
      <c r="F1311" s="65">
        <f>IFERROR(SUM(TableC[[#This Row],[Classroom Teachers]:[All Other Salaries]])*'Part-A'!$C$92,0)</f>
        <v>8406632.1846188381</v>
      </c>
      <c r="G1311" s="16">
        <v>0</v>
      </c>
      <c r="H1311" s="16">
        <v>361396</v>
      </c>
      <c r="I1311" s="133">
        <f t="shared" si="63"/>
        <v>22575309.184618838</v>
      </c>
      <c r="J1311" s="132">
        <v>15194416.953877976</v>
      </c>
      <c r="K1311" s="132">
        <v>0</v>
      </c>
      <c r="L1311" s="132">
        <v>6194915.5148166427</v>
      </c>
      <c r="M1311" s="132">
        <v>0</v>
      </c>
      <c r="N1311" s="132">
        <v>857867.23198070051</v>
      </c>
      <c r="O1311" s="132">
        <v>10248</v>
      </c>
      <c r="P1311" s="132">
        <v>317861.48394351819</v>
      </c>
      <c r="Q1311" s="133">
        <f t="shared" si="64"/>
        <v>22575309.184618838</v>
      </c>
      <c r="R1311" s="132">
        <v>20882527.184618838</v>
      </c>
      <c r="S1311" s="132">
        <v>1692782</v>
      </c>
      <c r="T1311" s="133">
        <f>SUM(TableC[[#This Row],[State &amp; Local Funding]:[Federal 
Funding]])</f>
        <v>22575309.184618838</v>
      </c>
      <c r="U1311" s="121">
        <f>IFERROR(TableC[[#This Row],[State &amp; Local Funding]]/SUM(TableB[[#This Row],[K-12 Enrollment]:[Pre-K
Enrollment]]),"")</f>
        <v>13133.664895986691</v>
      </c>
      <c r="V1311" s="121">
        <f>IFERROR(TableC[[#This Row],[Federal 
Funding]]/SUM(TableB[[#This Row],[K-12 Enrollment]:[Pre-K
Enrollment]]),"")</f>
        <v>1064.6427672955974</v>
      </c>
      <c r="W1311" s="65">
        <f>IFERROR(CentralCostperPupil*SUM(TableB[[#This Row],[K-12 Enrollment]:[Pre-K
Enrollment]]),"")</f>
        <v>10611659.308381541</v>
      </c>
      <c r="X1311" s="65">
        <f t="shared" si="65"/>
        <v>33186968.493000381</v>
      </c>
      <c r="Y1311" s="131">
        <f>IFERROR(TableC[[#This Row],[Total School Allocation w/ Central District Costs]]/SUM(TableB[[#This Row],[K-12 Enrollment]:[Pre-K
Enrollment]]),"")</f>
        <v>20872.307228302125</v>
      </c>
    </row>
    <row r="1312" spans="1:25" s="3" customFormat="1" ht="15" x14ac:dyDescent="0.3">
      <c r="A1312" s="156" t="str">
        <f>IF(ISBLANK(TableB[[#This Row],[BEDS Code]]),"",TableB[[#This Row],[BEDS Code]])</f>
        <v>320800010072</v>
      </c>
      <c r="B1312" s="134" t="str">
        <f>IF(ISBLANK(TableB[[#This Row],[School Name]]),"",TableB[[#This Row],[School Name]])</f>
        <v>P.S. 072 Dr. William Dorney</v>
      </c>
      <c r="C1312" s="156" t="str">
        <f>IF(ISBLANK(TableB[[#This Row],[Local School Code]]),"",TableB[[#This Row],[Local School Code]])</f>
        <v>X072</v>
      </c>
      <c r="D1312" s="132">
        <v>5258531</v>
      </c>
      <c r="E1312" s="132">
        <v>3713365</v>
      </c>
      <c r="F1312" s="65">
        <f>IFERROR(SUM(TableC[[#This Row],[Classroom Teachers]:[All Other Salaries]])*'Part-A'!$C$92,0)</f>
        <v>5462583.8114436157</v>
      </c>
      <c r="G1312" s="16">
        <v>0</v>
      </c>
      <c r="H1312" s="16">
        <v>310249</v>
      </c>
      <c r="I1312" s="133">
        <f t="shared" si="63"/>
        <v>14744728.811443616</v>
      </c>
      <c r="J1312" s="132">
        <v>6669388.7020531259</v>
      </c>
      <c r="K1312" s="132">
        <v>839121.89211789821</v>
      </c>
      <c r="L1312" s="132">
        <v>6020691.1878688969</v>
      </c>
      <c r="M1312" s="132">
        <v>106797.33172409615</v>
      </c>
      <c r="N1312" s="132">
        <v>921304.38494872663</v>
      </c>
      <c r="O1312" s="132">
        <v>4735</v>
      </c>
      <c r="P1312" s="132">
        <v>182690.31273087169</v>
      </c>
      <c r="Q1312" s="133">
        <f t="shared" si="64"/>
        <v>14744728.811443616</v>
      </c>
      <c r="R1312" s="132">
        <v>13539189.811443616</v>
      </c>
      <c r="S1312" s="132">
        <v>1205539</v>
      </c>
      <c r="T1312" s="133">
        <f>SUM(TableC[[#This Row],[State &amp; Local Funding]:[Federal 
Funding]])</f>
        <v>14744728.811443616</v>
      </c>
      <c r="U1312" s="121">
        <f>IFERROR(TableC[[#This Row],[State &amp; Local Funding]]/SUM(TableB[[#This Row],[K-12 Enrollment]:[Pre-K
Enrollment]]),"")</f>
        <v>17313.541958367794</v>
      </c>
      <c r="V1312" s="121">
        <f>IFERROR(TableC[[#This Row],[Federal 
Funding]]/SUM(TableB[[#This Row],[K-12 Enrollment]:[Pre-K
Enrollment]]),"")</f>
        <v>1541.6099744245523</v>
      </c>
      <c r="W1312" s="65">
        <f>IFERROR(CentralCostperPupil*SUM(TableB[[#This Row],[K-12 Enrollment]:[Pre-K
Enrollment]]),"")</f>
        <v>5219067.6598455124</v>
      </c>
      <c r="X1312" s="65">
        <f t="shared" si="65"/>
        <v>19963796.471289128</v>
      </c>
      <c r="Y1312" s="131">
        <f>IFERROR(TableC[[#This Row],[Total School Allocation w/ Central District Costs]]/SUM(TableB[[#This Row],[K-12 Enrollment]:[Pre-K
Enrollment]]),"")</f>
        <v>25529.151497812185</v>
      </c>
    </row>
    <row r="1313" spans="1:25" s="3" customFormat="1" ht="15" x14ac:dyDescent="0.3">
      <c r="A1313" s="156" t="str">
        <f>IF(ISBLANK(TableB[[#This Row],[BEDS Code]]),"",TableB[[#This Row],[BEDS Code]])</f>
        <v>320900010073</v>
      </c>
      <c r="B1313" s="134" t="str">
        <f>IF(ISBLANK(TableB[[#This Row],[School Name]]),"",TableB[[#This Row],[School Name]])</f>
        <v>P.S. 073 Bronx</v>
      </c>
      <c r="C1313" s="156" t="str">
        <f>IF(ISBLANK(TableB[[#This Row],[Local School Code]]),"",TableB[[#This Row],[Local School Code]])</f>
        <v>X073</v>
      </c>
      <c r="D1313" s="132">
        <v>4311779</v>
      </c>
      <c r="E1313" s="132">
        <v>2642976</v>
      </c>
      <c r="F1313" s="65">
        <f>IFERROR(SUM(TableC[[#This Row],[Classroom Teachers]:[All Other Salaries]])*'Part-A'!$C$92,0)</f>
        <v>4234437.4116191873</v>
      </c>
      <c r="G1313" s="16">
        <v>0</v>
      </c>
      <c r="H1313" s="16">
        <v>205800</v>
      </c>
      <c r="I1313" s="133">
        <f t="shared" si="63"/>
        <v>11394992.411619186</v>
      </c>
      <c r="J1313" s="132">
        <v>6797700.5355821</v>
      </c>
      <c r="K1313" s="132">
        <v>713640.13096292899</v>
      </c>
      <c r="L1313" s="132">
        <v>2905469.685823387</v>
      </c>
      <c r="M1313" s="132">
        <v>15858.669576953977</v>
      </c>
      <c r="N1313" s="132">
        <v>863634.97718461568</v>
      </c>
      <c r="O1313" s="132">
        <v>4099</v>
      </c>
      <c r="P1313" s="132">
        <v>94589.412489200113</v>
      </c>
      <c r="Q1313" s="133">
        <f t="shared" si="64"/>
        <v>11394992.411619186</v>
      </c>
      <c r="R1313" s="132">
        <v>10002625.411619186</v>
      </c>
      <c r="S1313" s="132">
        <v>1392367</v>
      </c>
      <c r="T1313" s="133">
        <f>SUM(TableC[[#This Row],[State &amp; Local Funding]:[Federal 
Funding]])</f>
        <v>11394992.411619186</v>
      </c>
      <c r="U1313" s="121">
        <f>IFERROR(TableC[[#This Row],[State &amp; Local Funding]]/SUM(TableB[[#This Row],[K-12 Enrollment]:[Pre-K
Enrollment]]),"")</f>
        <v>15532.027036675756</v>
      </c>
      <c r="V1313" s="121">
        <f>IFERROR(TableC[[#This Row],[Federal 
Funding]]/SUM(TableB[[#This Row],[K-12 Enrollment]:[Pre-K
Enrollment]]),"")</f>
        <v>2162.0605590062114</v>
      </c>
      <c r="W1313" s="65">
        <f>IFERROR(CentralCostperPupil*SUM(TableB[[#This Row],[K-12 Enrollment]:[Pre-K
Enrollment]]),"")</f>
        <v>4298055.7198727755</v>
      </c>
      <c r="X1313" s="65">
        <f t="shared" si="65"/>
        <v>15693048.131491963</v>
      </c>
      <c r="Y1313" s="131">
        <f>IFERROR(TableC[[#This Row],[Total School Allocation w/ Central District Costs]]/SUM(TableB[[#This Row],[K-12 Enrollment]:[Pre-K
Enrollment]]),"")</f>
        <v>24368.087160701805</v>
      </c>
    </row>
    <row r="1314" spans="1:25" s="3" customFormat="1" ht="15" x14ac:dyDescent="0.3">
      <c r="A1314" s="156" t="str">
        <f>IF(ISBLANK(TableB[[#This Row],[BEDS Code]]),"",TableB[[#This Row],[BEDS Code]])</f>
        <v>320800010075</v>
      </c>
      <c r="B1314" s="134" t="str">
        <f>IF(ISBLANK(TableB[[#This Row],[School Name]]),"",TableB[[#This Row],[School Name]])</f>
        <v>P.S. 75 School of Research and Discovery</v>
      </c>
      <c r="C1314" s="156" t="str">
        <f>IF(ISBLANK(TableB[[#This Row],[Local School Code]]),"",TableB[[#This Row],[Local School Code]])</f>
        <v>X075</v>
      </c>
      <c r="D1314" s="132">
        <v>4205767</v>
      </c>
      <c r="E1314" s="132">
        <v>2368802</v>
      </c>
      <c r="F1314" s="65">
        <f>IFERROR(SUM(TableC[[#This Row],[Classroom Teachers]:[All Other Salaries]])*'Part-A'!$C$92,0)</f>
        <v>4002959.2615227643</v>
      </c>
      <c r="G1314" s="16">
        <v>0</v>
      </c>
      <c r="H1314" s="16">
        <v>320587</v>
      </c>
      <c r="I1314" s="133">
        <f t="shared" si="63"/>
        <v>10898115.261522764</v>
      </c>
      <c r="J1314" s="132">
        <v>5904043.8752845358</v>
      </c>
      <c r="K1314" s="132">
        <v>1186756.7157091461</v>
      </c>
      <c r="L1314" s="132">
        <v>2967372.2789934776</v>
      </c>
      <c r="M1314" s="132">
        <v>38910.056252758892</v>
      </c>
      <c r="N1314" s="132">
        <v>716165.71829031582</v>
      </c>
      <c r="O1314" s="132">
        <v>3576</v>
      </c>
      <c r="P1314" s="132">
        <v>81290.616992529962</v>
      </c>
      <c r="Q1314" s="133">
        <f t="shared" si="64"/>
        <v>10898115.261522764</v>
      </c>
      <c r="R1314" s="132">
        <v>9840661.2615227643</v>
      </c>
      <c r="S1314" s="132">
        <v>1057454</v>
      </c>
      <c r="T1314" s="133">
        <f>SUM(TableC[[#This Row],[State &amp; Local Funding]:[Federal 
Funding]])</f>
        <v>10898115.261522764</v>
      </c>
      <c r="U1314" s="121">
        <f>IFERROR(TableC[[#This Row],[State &amp; Local Funding]]/SUM(TableB[[#This Row],[K-12 Enrollment]:[Pre-K
Enrollment]]),"")</f>
        <v>16158.721283288611</v>
      </c>
      <c r="V1314" s="121">
        <f>IFERROR(TableC[[#This Row],[Federal 
Funding]]/SUM(TableB[[#This Row],[K-12 Enrollment]:[Pre-K
Enrollment]]),"")</f>
        <v>1736.3776683087028</v>
      </c>
      <c r="W1314" s="65">
        <f>IFERROR(CentralCostperPupil*SUM(TableB[[#This Row],[K-12 Enrollment]:[Pre-K
Enrollment]]),"")</f>
        <v>4064465.7350970809</v>
      </c>
      <c r="X1314" s="65">
        <f t="shared" si="65"/>
        <v>14962580.996619845</v>
      </c>
      <c r="Y1314" s="131">
        <f>IFERROR(TableC[[#This Row],[Total School Allocation w/ Central District Costs]]/SUM(TableB[[#This Row],[K-12 Enrollment]:[Pre-K
Enrollment]]),"")</f>
        <v>24569.098516617152</v>
      </c>
    </row>
    <row r="1315" spans="1:25" s="3" customFormat="1" ht="15" x14ac:dyDescent="0.3">
      <c r="A1315" s="156" t="str">
        <f>IF(ISBLANK(TableB[[#This Row],[BEDS Code]]),"",TableB[[#This Row],[BEDS Code]])</f>
        <v>321100010076</v>
      </c>
      <c r="B1315" s="134" t="str">
        <f>IF(ISBLANK(TableB[[#This Row],[School Name]]),"",TableB[[#This Row],[School Name]])</f>
        <v>P.S. 076 The Bennington School</v>
      </c>
      <c r="C1315" s="156" t="str">
        <f>IF(ISBLANK(TableB[[#This Row],[Local School Code]]),"",TableB[[#This Row],[Local School Code]])</f>
        <v>X076</v>
      </c>
      <c r="D1315" s="132">
        <v>5609085</v>
      </c>
      <c r="E1315" s="132">
        <v>2908968</v>
      </c>
      <c r="F1315" s="65">
        <f>IFERROR(SUM(TableC[[#This Row],[Classroom Teachers]:[All Other Salaries]])*'Part-A'!$C$92,0)</f>
        <v>5186259.228018105</v>
      </c>
      <c r="G1315" s="16">
        <v>0</v>
      </c>
      <c r="H1315" s="16">
        <v>155672</v>
      </c>
      <c r="I1315" s="133">
        <f t="shared" si="63"/>
        <v>13859984.228018105</v>
      </c>
      <c r="J1315" s="132">
        <v>8647820.0787130967</v>
      </c>
      <c r="K1315" s="132">
        <v>0</v>
      </c>
      <c r="L1315" s="132">
        <v>4026195.0524943112</v>
      </c>
      <c r="M1315" s="132">
        <v>0</v>
      </c>
      <c r="N1315" s="132">
        <v>844064.86486650584</v>
      </c>
      <c r="O1315" s="132">
        <v>5956</v>
      </c>
      <c r="P1315" s="132">
        <v>335948.23194419156</v>
      </c>
      <c r="Q1315" s="133">
        <f t="shared" si="64"/>
        <v>13859984.228018107</v>
      </c>
      <c r="R1315" s="132">
        <v>12628306.228018107</v>
      </c>
      <c r="S1315" s="132">
        <v>1231678</v>
      </c>
      <c r="T1315" s="133">
        <f>SUM(TableC[[#This Row],[State &amp; Local Funding]:[Federal 
Funding]])</f>
        <v>13859984.228018107</v>
      </c>
      <c r="U1315" s="121">
        <f>IFERROR(TableC[[#This Row],[State &amp; Local Funding]]/SUM(TableB[[#This Row],[K-12 Enrollment]:[Pre-K
Enrollment]]),"")</f>
        <v>13938.5278454946</v>
      </c>
      <c r="V1315" s="121">
        <f>IFERROR(TableC[[#This Row],[Federal 
Funding]]/SUM(TableB[[#This Row],[K-12 Enrollment]:[Pre-K
Enrollment]]),"")</f>
        <v>1359.4679911699779</v>
      </c>
      <c r="W1315" s="65">
        <f>IFERROR(CentralCostperPupil*SUM(TableB[[#This Row],[K-12 Enrollment]:[Pre-K
Enrollment]]),"")</f>
        <v>6046643.605907972</v>
      </c>
      <c r="X1315" s="65">
        <f t="shared" si="65"/>
        <v>19906627.833926078</v>
      </c>
      <c r="Y1315" s="131">
        <f>IFERROR(TableC[[#This Row],[Total School Allocation w/ Central District Costs]]/SUM(TableB[[#This Row],[K-12 Enrollment]:[Pre-K
Enrollment]]),"")</f>
        <v>21971.995401684413</v>
      </c>
    </row>
    <row r="1316" spans="1:25" s="3" customFormat="1" ht="15" x14ac:dyDescent="0.3">
      <c r="A1316" s="156" t="str">
        <f>IF(ISBLANK(TableB[[#This Row],[BEDS Code]]),"",TableB[[#This Row],[BEDS Code]])</f>
        <v>321000010077</v>
      </c>
      <c r="B1316" s="134" t="str">
        <f>IF(ISBLANK(TableB[[#This Row],[School Name]]),"",TableB[[#This Row],[School Name]])</f>
        <v>Bedford Park Elementary School</v>
      </c>
      <c r="C1316" s="156" t="str">
        <f>IF(ISBLANK(TableB[[#This Row],[Local School Code]]),"",TableB[[#This Row],[Local School Code]])</f>
        <v>X077</v>
      </c>
      <c r="D1316" s="132">
        <v>2173020</v>
      </c>
      <c r="E1316" s="132">
        <v>1293546</v>
      </c>
      <c r="F1316" s="65">
        <f>IFERROR(SUM(TableC[[#This Row],[Classroom Teachers]:[All Other Salaries]])*'Part-A'!$C$92,0)</f>
        <v>2110636.0698898928</v>
      </c>
      <c r="G1316" s="16">
        <v>0</v>
      </c>
      <c r="H1316" s="16">
        <v>255269</v>
      </c>
      <c r="I1316" s="133">
        <f t="shared" si="63"/>
        <v>5832471.0698898928</v>
      </c>
      <c r="J1316" s="132">
        <v>4004243.7118413392</v>
      </c>
      <c r="K1316" s="132">
        <v>382289.95473739028</v>
      </c>
      <c r="L1316" s="132">
        <v>842770.40729852521</v>
      </c>
      <c r="M1316" s="132">
        <v>27306.425338385015</v>
      </c>
      <c r="N1316" s="132">
        <v>422694.47626907192</v>
      </c>
      <c r="O1316" s="132">
        <v>2529</v>
      </c>
      <c r="P1316" s="132">
        <v>150637.09440518101</v>
      </c>
      <c r="Q1316" s="133">
        <f t="shared" si="64"/>
        <v>5832471.0698898919</v>
      </c>
      <c r="R1316" s="132">
        <v>5462230.0698898919</v>
      </c>
      <c r="S1316" s="132">
        <v>370241</v>
      </c>
      <c r="T1316" s="133">
        <f>SUM(TableC[[#This Row],[State &amp; Local Funding]:[Federal 
Funding]])</f>
        <v>5832471.0698898919</v>
      </c>
      <c r="U1316" s="121">
        <f>IFERROR(TableC[[#This Row],[State &amp; Local Funding]]/SUM(TableB[[#This Row],[K-12 Enrollment]:[Pre-K
Enrollment]]),"")</f>
        <v>13005.309690214028</v>
      </c>
      <c r="V1316" s="121">
        <f>IFERROR(TableC[[#This Row],[Federal 
Funding]]/SUM(TableB[[#This Row],[K-12 Enrollment]:[Pre-K
Enrollment]]),"")</f>
        <v>881.52619047619044</v>
      </c>
      <c r="W1316" s="65">
        <f>IFERROR(CentralCostperPupil*SUM(TableB[[#This Row],[K-12 Enrollment]:[Pre-K
Enrollment]]),"")</f>
        <v>2803079.8173083314</v>
      </c>
      <c r="X1316" s="65">
        <f t="shared" si="65"/>
        <v>8635550.8871982228</v>
      </c>
      <c r="Y1316" s="131">
        <f>IFERROR(TableC[[#This Row],[Total School Allocation w/ Central District Costs]]/SUM(TableB[[#This Row],[K-12 Enrollment]:[Pre-K
Enrollment]]),"")</f>
        <v>20560.835445710054</v>
      </c>
    </row>
    <row r="1317" spans="1:25" s="3" customFormat="1" ht="15" x14ac:dyDescent="0.3">
      <c r="A1317" s="156" t="str">
        <f>IF(ISBLANK(TableB[[#This Row],[BEDS Code]]),"",TableB[[#This Row],[BEDS Code]])</f>
        <v>321100010078</v>
      </c>
      <c r="B1317" s="134" t="str">
        <f>IF(ISBLANK(TableB[[#This Row],[School Name]]),"",TableB[[#This Row],[School Name]])</f>
        <v>P.S. 078 Anne Hutchinson</v>
      </c>
      <c r="C1317" s="156" t="str">
        <f>IF(ISBLANK(TableB[[#This Row],[Local School Code]]),"",TableB[[#This Row],[Local School Code]])</f>
        <v>X078</v>
      </c>
      <c r="D1317" s="132">
        <v>5128989</v>
      </c>
      <c r="E1317" s="132">
        <v>2415184</v>
      </c>
      <c r="F1317" s="65">
        <f>IFERROR(SUM(TableC[[#This Row],[Classroom Teachers]:[All Other Salaries]])*'Part-A'!$C$92,0)</f>
        <v>4593307.5127631901</v>
      </c>
      <c r="G1317" s="16">
        <v>0</v>
      </c>
      <c r="H1317" s="16">
        <v>213289</v>
      </c>
      <c r="I1317" s="133">
        <f t="shared" si="63"/>
        <v>12350769.512763191</v>
      </c>
      <c r="J1317" s="132">
        <v>7229593.6593984896</v>
      </c>
      <c r="K1317" s="132">
        <v>469735.92228049319</v>
      </c>
      <c r="L1317" s="132">
        <v>3565687.6569706737</v>
      </c>
      <c r="M1317" s="132">
        <v>0</v>
      </c>
      <c r="N1317" s="132">
        <v>849174.58837212215</v>
      </c>
      <c r="O1317" s="132">
        <v>4909</v>
      </c>
      <c r="P1317" s="132">
        <v>231668.6857414124</v>
      </c>
      <c r="Q1317" s="133">
        <f t="shared" si="64"/>
        <v>12350769.512763191</v>
      </c>
      <c r="R1317" s="132">
        <v>11186729.512763191</v>
      </c>
      <c r="S1317" s="132">
        <v>1164040</v>
      </c>
      <c r="T1317" s="133">
        <f>SUM(TableC[[#This Row],[State &amp; Local Funding]:[Federal 
Funding]])</f>
        <v>12350769.512763191</v>
      </c>
      <c r="U1317" s="121">
        <f>IFERROR(TableC[[#This Row],[State &amp; Local Funding]]/SUM(TableB[[#This Row],[K-12 Enrollment]:[Pre-K
Enrollment]]),"")</f>
        <v>13477.987364774928</v>
      </c>
      <c r="V1317" s="121">
        <f>IFERROR(TableC[[#This Row],[Federal 
Funding]]/SUM(TableB[[#This Row],[K-12 Enrollment]:[Pre-K
Enrollment]]),"")</f>
        <v>1402.4578313253012</v>
      </c>
      <c r="W1317" s="65">
        <f>IFERROR(CentralCostperPupil*SUM(TableB[[#This Row],[K-12 Enrollment]:[Pre-K
Enrollment]]),"")</f>
        <v>5539419.6389664644</v>
      </c>
      <c r="X1317" s="65">
        <f t="shared" si="65"/>
        <v>17890189.151729655</v>
      </c>
      <c r="Y1317" s="131">
        <f>IFERROR(TableC[[#This Row],[Total School Allocation w/ Central District Costs]]/SUM(TableB[[#This Row],[K-12 Enrollment]:[Pre-K
Enrollment]]),"")</f>
        <v>21554.444761120067</v>
      </c>
    </row>
    <row r="1318" spans="1:25" s="3" customFormat="1" ht="15" x14ac:dyDescent="0.3">
      <c r="A1318" s="156" t="str">
        <f>IF(ISBLANK(TableB[[#This Row],[BEDS Code]]),"",TableB[[#This Row],[BEDS Code]])</f>
        <v>321000010080</v>
      </c>
      <c r="B1318" s="134" t="str">
        <f>IF(ISBLANK(TableB[[#This Row],[School Name]]),"",TableB[[#This Row],[School Name]])</f>
        <v>J.H.S. 080 The Mosholu Parkway</v>
      </c>
      <c r="C1318" s="156" t="str">
        <f>IF(ISBLANK(TableB[[#This Row],[Local School Code]]),"",TableB[[#This Row],[Local School Code]])</f>
        <v>X080</v>
      </c>
      <c r="D1318" s="132">
        <v>3543769</v>
      </c>
      <c r="E1318" s="132">
        <v>3268896</v>
      </c>
      <c r="F1318" s="65">
        <f>IFERROR(SUM(TableC[[#This Row],[Classroom Teachers]:[All Other Salaries]])*'Part-A'!$C$92,0)</f>
        <v>4147925.2035231483</v>
      </c>
      <c r="G1318" s="16">
        <v>0</v>
      </c>
      <c r="H1318" s="16">
        <v>1634122</v>
      </c>
      <c r="I1318" s="133">
        <f t="shared" si="63"/>
        <v>12594712.203523148</v>
      </c>
      <c r="J1318" s="132">
        <v>8942875.4834371693</v>
      </c>
      <c r="K1318" s="132">
        <v>0</v>
      </c>
      <c r="L1318" s="132">
        <v>2459908.7390871309</v>
      </c>
      <c r="M1318" s="132">
        <v>0</v>
      </c>
      <c r="N1318" s="132">
        <v>869056.81856179668</v>
      </c>
      <c r="O1318" s="132">
        <v>4305</v>
      </c>
      <c r="P1318" s="132">
        <v>318566.16243705095</v>
      </c>
      <c r="Q1318" s="133">
        <f t="shared" si="64"/>
        <v>12594712.203523148</v>
      </c>
      <c r="R1318" s="132">
        <v>11465429.203523148</v>
      </c>
      <c r="S1318" s="132">
        <v>1129283</v>
      </c>
      <c r="T1318" s="133">
        <f>SUM(TableC[[#This Row],[State &amp; Local Funding]:[Federal 
Funding]])</f>
        <v>12594712.203523148</v>
      </c>
      <c r="U1318" s="121">
        <f>IFERROR(TableC[[#This Row],[State &amp; Local Funding]]/SUM(TableB[[#This Row],[K-12 Enrollment]:[Pre-K
Enrollment]]),"")</f>
        <v>15770.879234557287</v>
      </c>
      <c r="V1318" s="121">
        <f>IFERROR(TableC[[#This Row],[Federal 
Funding]]/SUM(TableB[[#This Row],[K-12 Enrollment]:[Pre-K
Enrollment]]),"")</f>
        <v>1553.3466299862448</v>
      </c>
      <c r="W1318" s="65">
        <f>IFERROR(CentralCostperPupil*SUM(TableB[[#This Row],[K-12 Enrollment]:[Pre-K
Enrollment]]),"")</f>
        <v>4851997.6837694217</v>
      </c>
      <c r="X1318" s="65">
        <f t="shared" si="65"/>
        <v>17446709.887292571</v>
      </c>
      <c r="Y1318" s="131">
        <f>IFERROR(TableC[[#This Row],[Total School Allocation w/ Central District Costs]]/SUM(TableB[[#This Row],[K-12 Enrollment]:[Pre-K
Enrollment]]),"")</f>
        <v>23998.225429563372</v>
      </c>
    </row>
    <row r="1319" spans="1:25" s="3" customFormat="1" ht="15" x14ac:dyDescent="0.3">
      <c r="A1319" s="156" t="str">
        <f>IF(ISBLANK(TableB[[#This Row],[BEDS Code]]),"",TableB[[#This Row],[BEDS Code]])</f>
        <v>321000010081</v>
      </c>
      <c r="B1319" s="134" t="str">
        <f>IF(ISBLANK(TableB[[#This Row],[School Name]]),"",TableB[[#This Row],[School Name]])</f>
        <v>P.S. 081 Robert J. Christen</v>
      </c>
      <c r="C1319" s="156" t="str">
        <f>IF(ISBLANK(TableB[[#This Row],[Local School Code]]),"",TableB[[#This Row],[Local School Code]])</f>
        <v>X081</v>
      </c>
      <c r="D1319" s="132">
        <v>4553352</v>
      </c>
      <c r="E1319" s="132">
        <v>1973213</v>
      </c>
      <c r="F1319" s="65">
        <f>IFERROR(SUM(TableC[[#This Row],[Classroom Teachers]:[All Other Salaries]])*'Part-A'!$C$92,0)</f>
        <v>3973731.7857155837</v>
      </c>
      <c r="G1319" s="16">
        <v>0</v>
      </c>
      <c r="H1319" s="16">
        <v>143417</v>
      </c>
      <c r="I1319" s="133">
        <f t="shared" si="63"/>
        <v>10643713.785715584</v>
      </c>
      <c r="J1319" s="132">
        <v>6996721.8260798911</v>
      </c>
      <c r="K1319" s="132">
        <v>0</v>
      </c>
      <c r="L1319" s="132">
        <v>3119560.2075091265</v>
      </c>
      <c r="M1319" s="132">
        <v>0</v>
      </c>
      <c r="N1319" s="132">
        <v>442287.11255729466</v>
      </c>
      <c r="O1319" s="132">
        <v>4504</v>
      </c>
      <c r="P1319" s="132">
        <v>80640.639569271458</v>
      </c>
      <c r="Q1319" s="133">
        <f t="shared" si="64"/>
        <v>10643713.785715582</v>
      </c>
      <c r="R1319" s="132">
        <v>10181102.785715582</v>
      </c>
      <c r="S1319" s="132">
        <v>462611</v>
      </c>
      <c r="T1319" s="133">
        <f>SUM(TableC[[#This Row],[State &amp; Local Funding]:[Federal 
Funding]])</f>
        <v>10643713.785715582</v>
      </c>
      <c r="U1319" s="121">
        <f>IFERROR(TableC[[#This Row],[State &amp; Local Funding]]/SUM(TableB[[#This Row],[K-12 Enrollment]:[Pre-K
Enrollment]]),"")</f>
        <v>14004.267930832988</v>
      </c>
      <c r="V1319" s="121">
        <f>IFERROR(TableC[[#This Row],[Federal 
Funding]]/SUM(TableB[[#This Row],[K-12 Enrollment]:[Pre-K
Enrollment]]),"")</f>
        <v>636.32874828060528</v>
      </c>
      <c r="W1319" s="65">
        <f>IFERROR(CentralCostperPupil*SUM(TableB[[#This Row],[K-12 Enrollment]:[Pre-K
Enrollment]]),"")</f>
        <v>4851997.6837694217</v>
      </c>
      <c r="X1319" s="65">
        <f t="shared" si="65"/>
        <v>15495711.469485004</v>
      </c>
      <c r="Y1319" s="131">
        <f>IFERROR(TableC[[#This Row],[Total School Allocation w/ Central District Costs]]/SUM(TableB[[#This Row],[K-12 Enrollment]:[Pre-K
Enrollment]]),"")</f>
        <v>21314.59624413343</v>
      </c>
    </row>
    <row r="1320" spans="1:25" s="3" customFormat="1" ht="15" x14ac:dyDescent="0.3">
      <c r="A1320" s="156" t="str">
        <f>IF(ISBLANK(TableB[[#This Row],[BEDS Code]]),"",TableB[[#This Row],[BEDS Code]])</f>
        <v>321100010083</v>
      </c>
      <c r="B1320" s="134" t="str">
        <f>IF(ISBLANK(TableB[[#This Row],[School Name]]),"",TableB[[#This Row],[School Name]])</f>
        <v>P.S. 083 Donald Hertz</v>
      </c>
      <c r="C1320" s="156" t="str">
        <f>IF(ISBLANK(TableB[[#This Row],[Local School Code]]),"",TableB[[#This Row],[Local School Code]])</f>
        <v>X083</v>
      </c>
      <c r="D1320" s="132">
        <v>10540804</v>
      </c>
      <c r="E1320" s="132">
        <v>3731328</v>
      </c>
      <c r="F1320" s="65">
        <f>IFERROR(SUM(TableC[[#This Row],[Classroom Teachers]:[All Other Salaries]])*'Part-A'!$C$92,0)</f>
        <v>8689659.0439731348</v>
      </c>
      <c r="G1320" s="16">
        <v>0</v>
      </c>
      <c r="H1320" s="16">
        <v>293954</v>
      </c>
      <c r="I1320" s="133">
        <f t="shared" si="63"/>
        <v>23255745.043973133</v>
      </c>
      <c r="J1320" s="132">
        <v>15077422.643761218</v>
      </c>
      <c r="K1320" s="132">
        <v>0</v>
      </c>
      <c r="L1320" s="132">
        <v>6646307.1378645804</v>
      </c>
      <c r="M1320" s="132">
        <v>0</v>
      </c>
      <c r="N1320" s="132">
        <v>1349906.5768074153</v>
      </c>
      <c r="O1320" s="132">
        <v>10579</v>
      </c>
      <c r="P1320" s="132">
        <v>171529.68553992073</v>
      </c>
      <c r="Q1320" s="133">
        <f t="shared" si="64"/>
        <v>23255745.043973137</v>
      </c>
      <c r="R1320" s="132">
        <v>21619386.043973137</v>
      </c>
      <c r="S1320" s="132">
        <v>1636359</v>
      </c>
      <c r="T1320" s="133">
        <f>SUM(TableC[[#This Row],[State &amp; Local Funding]:[Federal 
Funding]])</f>
        <v>23255745.043973137</v>
      </c>
      <c r="U1320" s="121">
        <f>IFERROR(TableC[[#This Row],[State &amp; Local Funding]]/SUM(TableB[[#This Row],[K-12 Enrollment]:[Pre-K
Enrollment]]),"")</f>
        <v>12937.992844986917</v>
      </c>
      <c r="V1320" s="121">
        <f>IFERROR(TableC[[#This Row],[Federal 
Funding]]/SUM(TableB[[#This Row],[K-12 Enrollment]:[Pre-K
Enrollment]]),"")</f>
        <v>979.26929982046681</v>
      </c>
      <c r="W1320" s="65">
        <f>IFERROR(CentralCostperPupil*SUM(TableB[[#This Row],[K-12 Enrollment]:[Pre-K
Enrollment]]),"")</f>
        <v>11152253.273148147</v>
      </c>
      <c r="X1320" s="65">
        <f t="shared" si="65"/>
        <v>34407998.317121282</v>
      </c>
      <c r="Y1320" s="131">
        <f>IFERROR(TableC[[#This Row],[Total School Allocation w/ Central District Costs]]/SUM(TableB[[#This Row],[K-12 Enrollment]:[Pre-K
Enrollment]]),"")</f>
        <v>20591.26170982722</v>
      </c>
    </row>
    <row r="1321" spans="1:25" s="3" customFormat="1" ht="15" x14ac:dyDescent="0.3">
      <c r="A1321" s="156" t="str">
        <f>IF(ISBLANK(TableB[[#This Row],[BEDS Code]]),"",TableB[[#This Row],[BEDS Code]])</f>
        <v>321000010085</v>
      </c>
      <c r="B1321" s="134" t="str">
        <f>IF(ISBLANK(TableB[[#This Row],[School Name]]),"",TableB[[#This Row],[School Name]])</f>
        <v>P.S. 085 Great Expectations</v>
      </c>
      <c r="C1321" s="156" t="str">
        <f>IF(ISBLANK(TableB[[#This Row],[Local School Code]]),"",TableB[[#This Row],[Local School Code]])</f>
        <v>X085</v>
      </c>
      <c r="D1321" s="132">
        <v>6814314</v>
      </c>
      <c r="E1321" s="132">
        <v>4609901</v>
      </c>
      <c r="F1321" s="65">
        <f>IFERROR(SUM(TableC[[#This Row],[Classroom Teachers]:[All Other Salaries]])*'Part-A'!$C$92,0)</f>
        <v>6955690.5159680098</v>
      </c>
      <c r="G1321" s="16">
        <v>0</v>
      </c>
      <c r="H1321" s="16">
        <v>156271</v>
      </c>
      <c r="I1321" s="133">
        <f t="shared" si="63"/>
        <v>18536176.51596801</v>
      </c>
      <c r="J1321" s="132">
        <v>10975498.878038608</v>
      </c>
      <c r="K1321" s="132">
        <v>1304028.4192056642</v>
      </c>
      <c r="L1321" s="132">
        <v>4809362.6141815027</v>
      </c>
      <c r="M1321" s="132">
        <v>108669.03493380536</v>
      </c>
      <c r="N1321" s="132">
        <v>1149045.855615451</v>
      </c>
      <c r="O1321" s="132">
        <v>5464</v>
      </c>
      <c r="P1321" s="132">
        <v>184107.71399297749</v>
      </c>
      <c r="Q1321" s="133">
        <f t="shared" si="64"/>
        <v>18536176.515968006</v>
      </c>
      <c r="R1321" s="132">
        <v>16866281.515968006</v>
      </c>
      <c r="S1321" s="132">
        <v>1669895</v>
      </c>
      <c r="T1321" s="133">
        <f>SUM(TableC[[#This Row],[State &amp; Local Funding]:[Federal 
Funding]])</f>
        <v>18536176.515968006</v>
      </c>
      <c r="U1321" s="121">
        <f>IFERROR(TableC[[#This Row],[State &amp; Local Funding]]/SUM(TableB[[#This Row],[K-12 Enrollment]:[Pre-K
Enrollment]]),"")</f>
        <v>18352.863455895545</v>
      </c>
      <c r="V1321" s="121">
        <f>IFERROR(TableC[[#This Row],[Federal 
Funding]]/SUM(TableB[[#This Row],[K-12 Enrollment]:[Pre-K
Enrollment]]),"")</f>
        <v>1817.0783460282917</v>
      </c>
      <c r="W1321" s="65">
        <f>IFERROR(CentralCostperPupil*SUM(TableB[[#This Row],[K-12 Enrollment]:[Pre-K
Enrollment]]),"")</f>
        <v>6133405.60025323</v>
      </c>
      <c r="X1321" s="65">
        <f t="shared" si="65"/>
        <v>24669582.116221234</v>
      </c>
      <c r="Y1321" s="131">
        <f>IFERROR(TableC[[#This Row],[Total School Allocation w/ Central District Costs]]/SUM(TableB[[#This Row],[K-12 Enrollment]:[Pre-K
Enrollment]]),"")</f>
        <v>26843.941366943673</v>
      </c>
    </row>
    <row r="1322" spans="1:25" s="3" customFormat="1" ht="15" x14ac:dyDescent="0.3">
      <c r="A1322" s="156" t="str">
        <f>IF(ISBLANK(TableB[[#This Row],[BEDS Code]]),"",TableB[[#This Row],[BEDS Code]])</f>
        <v>321000010086</v>
      </c>
      <c r="B1322" s="134" t="str">
        <f>IF(ISBLANK(TableB[[#This Row],[School Name]]),"",TableB[[#This Row],[School Name]])</f>
        <v>P.S. 086 Kingsbridge Heights</v>
      </c>
      <c r="C1322" s="156" t="str">
        <f>IF(ISBLANK(TableB[[#This Row],[Local School Code]]),"",TableB[[#This Row],[Local School Code]])</f>
        <v>X086</v>
      </c>
      <c r="D1322" s="132">
        <v>10444079</v>
      </c>
      <c r="E1322" s="132">
        <v>4383981</v>
      </c>
      <c r="F1322" s="65">
        <f>IFERROR(SUM(TableC[[#This Row],[Classroom Teachers]:[All Other Salaries]])*'Part-A'!$C$92,0)</f>
        <v>9028138.5908970218</v>
      </c>
      <c r="G1322" s="16">
        <v>0</v>
      </c>
      <c r="H1322" s="16">
        <v>473501</v>
      </c>
      <c r="I1322" s="133">
        <f t="shared" si="63"/>
        <v>24329699.590897024</v>
      </c>
      <c r="J1322" s="132">
        <v>16497128.840341827</v>
      </c>
      <c r="K1322" s="132">
        <v>436457.18012333929</v>
      </c>
      <c r="L1322" s="132">
        <v>5869644.5241863169</v>
      </c>
      <c r="M1322" s="132">
        <v>31175.512865952805</v>
      </c>
      <c r="N1322" s="132">
        <v>1314537.5083101015</v>
      </c>
      <c r="O1322" s="132">
        <v>20284</v>
      </c>
      <c r="P1322" s="132">
        <v>160472.02506948594</v>
      </c>
      <c r="Q1322" s="133">
        <f t="shared" si="64"/>
        <v>24329699.590897024</v>
      </c>
      <c r="R1322" s="132">
        <v>22485631.590897024</v>
      </c>
      <c r="S1322" s="132">
        <v>1844068</v>
      </c>
      <c r="T1322" s="133">
        <f>SUM(TableC[[#This Row],[State &amp; Local Funding]:[Federal 
Funding]])</f>
        <v>24329699.590897024</v>
      </c>
      <c r="U1322" s="121">
        <f>IFERROR(TableC[[#This Row],[State &amp; Local Funding]]/SUM(TableB[[#This Row],[K-12 Enrollment]:[Pre-K
Enrollment]]),"")</f>
        <v>13635.919703394193</v>
      </c>
      <c r="V1322" s="121">
        <f>IFERROR(TableC[[#This Row],[Federal 
Funding]]/SUM(TableB[[#This Row],[K-12 Enrollment]:[Pre-K
Enrollment]]),"")</f>
        <v>1118.2947240751971</v>
      </c>
      <c r="W1322" s="65">
        <f>IFERROR(CentralCostperPupil*SUM(TableB[[#This Row],[K-12 Enrollment]:[Pre-K
Enrollment]]),"")</f>
        <v>11005425.282717712</v>
      </c>
      <c r="X1322" s="65">
        <f t="shared" si="65"/>
        <v>35335124.873614736</v>
      </c>
      <c r="Y1322" s="131">
        <f>IFERROR(TableC[[#This Row],[Total School Allocation w/ Central District Costs]]/SUM(TableB[[#This Row],[K-12 Enrollment]:[Pre-K
Enrollment]]),"")</f>
        <v>21428.213992489229</v>
      </c>
    </row>
    <row r="1323" spans="1:25" s="3" customFormat="1" ht="15" x14ac:dyDescent="0.3">
      <c r="A1323" s="156" t="str">
        <f>IF(ISBLANK(TableB[[#This Row],[BEDS Code]]),"",TableB[[#This Row],[BEDS Code]])</f>
        <v>321100010087</v>
      </c>
      <c r="B1323" s="134" t="str">
        <f>IF(ISBLANK(TableB[[#This Row],[School Name]]),"",TableB[[#This Row],[School Name]])</f>
        <v>P.S. 087 Bronx</v>
      </c>
      <c r="C1323" s="156" t="str">
        <f>IF(ISBLANK(TableB[[#This Row],[Local School Code]]),"",TableB[[#This Row],[Local School Code]])</f>
        <v>X087</v>
      </c>
      <c r="D1323" s="132">
        <v>3609919</v>
      </c>
      <c r="E1323" s="132">
        <v>1894122</v>
      </c>
      <c r="F1323" s="65">
        <f>IFERROR(SUM(TableC[[#This Row],[Classroom Teachers]:[All Other Salaries]])*'Part-A'!$C$92,0)</f>
        <v>3351162.9274483263</v>
      </c>
      <c r="G1323" s="16">
        <v>0</v>
      </c>
      <c r="H1323" s="16">
        <v>166840</v>
      </c>
      <c r="I1323" s="133">
        <f t="shared" si="63"/>
        <v>9022043.9274483267</v>
      </c>
      <c r="J1323" s="132">
        <v>5572217.3304020474</v>
      </c>
      <c r="K1323" s="132">
        <v>0</v>
      </c>
      <c r="L1323" s="132">
        <v>2619481.4142071079</v>
      </c>
      <c r="M1323" s="132">
        <v>0</v>
      </c>
      <c r="N1323" s="132">
        <v>667002.32695384754</v>
      </c>
      <c r="O1323" s="132">
        <v>3701</v>
      </c>
      <c r="P1323" s="132">
        <v>159641.8558853241</v>
      </c>
      <c r="Q1323" s="133">
        <f t="shared" si="64"/>
        <v>9022043.9274483267</v>
      </c>
      <c r="R1323" s="132">
        <v>8239389.9274483267</v>
      </c>
      <c r="S1323" s="132">
        <v>782654</v>
      </c>
      <c r="T1323" s="133">
        <f>SUM(TableC[[#This Row],[State &amp; Local Funding]:[Federal 
Funding]])</f>
        <v>9022043.9274483267</v>
      </c>
      <c r="U1323" s="121">
        <f>IFERROR(TableC[[#This Row],[State &amp; Local Funding]]/SUM(TableB[[#This Row],[K-12 Enrollment]:[Pre-K
Enrollment]]),"")</f>
        <v>13847.714163778701</v>
      </c>
      <c r="V1323" s="121">
        <f>IFERROR(TableC[[#This Row],[Federal 
Funding]]/SUM(TableB[[#This Row],[K-12 Enrollment]:[Pre-K
Enrollment]]),"")</f>
        <v>1315.3848739495797</v>
      </c>
      <c r="W1323" s="65">
        <f>IFERROR(CentralCostperPupil*SUM(TableB[[#This Row],[K-12 Enrollment]:[Pre-K
Enrollment]]),"")</f>
        <v>3971029.7411868032</v>
      </c>
      <c r="X1323" s="65">
        <f t="shared" si="65"/>
        <v>12993073.66863513</v>
      </c>
      <c r="Y1323" s="131">
        <f>IFERROR(TableC[[#This Row],[Total School Allocation w/ Central District Costs]]/SUM(TableB[[#This Row],[K-12 Enrollment]:[Pre-K
Enrollment]]),"")</f>
        <v>21837.098602748116</v>
      </c>
    </row>
    <row r="1324" spans="1:25" s="3" customFormat="1" ht="15" x14ac:dyDescent="0.3">
      <c r="A1324" s="156" t="str">
        <f>IF(ISBLANK(TableB[[#This Row],[BEDS Code]]),"",TableB[[#This Row],[BEDS Code]])</f>
        <v>320900010088</v>
      </c>
      <c r="B1324" s="134" t="str">
        <f>IF(ISBLANK(TableB[[#This Row],[School Name]]),"",TableB[[#This Row],[School Name]])</f>
        <v>P.S. X088 - S. Silverstein Little Sparrow School</v>
      </c>
      <c r="C1324" s="156" t="str">
        <f>IF(ISBLANK(TableB[[#This Row],[Local School Code]]),"",TableB[[#This Row],[Local School Code]])</f>
        <v>X088</v>
      </c>
      <c r="D1324" s="132">
        <v>1133472</v>
      </c>
      <c r="E1324" s="132">
        <v>593027</v>
      </c>
      <c r="F1324" s="65">
        <f>IFERROR(SUM(TableC[[#This Row],[Classroom Teachers]:[All Other Salaries]])*'Part-A'!$C$92,0)</f>
        <v>1051187.5625702294</v>
      </c>
      <c r="G1324" s="16">
        <v>0</v>
      </c>
      <c r="H1324" s="16">
        <v>64634</v>
      </c>
      <c r="I1324" s="133">
        <f t="shared" si="63"/>
        <v>2842320.5625702292</v>
      </c>
      <c r="J1324" s="132">
        <v>1808391.3707463234</v>
      </c>
      <c r="K1324" s="132">
        <v>0</v>
      </c>
      <c r="L1324" s="132">
        <v>510377.07420864643</v>
      </c>
      <c r="M1324" s="132">
        <v>0</v>
      </c>
      <c r="N1324" s="132">
        <v>482402.30332840199</v>
      </c>
      <c r="O1324" s="132">
        <v>885</v>
      </c>
      <c r="P1324" s="132">
        <v>40264.814286857465</v>
      </c>
      <c r="Q1324" s="133">
        <f t="shared" si="64"/>
        <v>2842320.5625702292</v>
      </c>
      <c r="R1324" s="132">
        <v>2605519.5625702292</v>
      </c>
      <c r="S1324" s="132">
        <v>236801</v>
      </c>
      <c r="T1324" s="133">
        <f>SUM(TableC[[#This Row],[State &amp; Local Funding]:[Federal 
Funding]])</f>
        <v>2842320.5625702292</v>
      </c>
      <c r="U1324" s="121">
        <f>IFERROR(TableC[[#This Row],[State &amp; Local Funding]]/SUM(TableB[[#This Row],[K-12 Enrollment]:[Pre-K
Enrollment]]),"")</f>
        <v>19590.372650903977</v>
      </c>
      <c r="V1324" s="121">
        <f>IFERROR(TableC[[#This Row],[Federal 
Funding]]/SUM(TableB[[#This Row],[K-12 Enrollment]:[Pre-K
Enrollment]]),"")</f>
        <v>1780.4586466165413</v>
      </c>
      <c r="W1324" s="65">
        <f>IFERROR(CentralCostperPupil*SUM(TableB[[#This Row],[K-12 Enrollment]:[Pre-K
Enrollment]]),"")</f>
        <v>887641.9421476383</v>
      </c>
      <c r="X1324" s="65">
        <f t="shared" si="65"/>
        <v>3729962.5047178674</v>
      </c>
      <c r="Y1324" s="131">
        <f>IFERROR(TableC[[#This Row],[Total School Allocation w/ Central District Costs]]/SUM(TableB[[#This Row],[K-12 Enrollment]:[Pre-K
Enrollment]]),"")</f>
        <v>28044.830862540355</v>
      </c>
    </row>
    <row r="1325" spans="1:25" s="3" customFormat="1" ht="15" x14ac:dyDescent="0.3">
      <c r="A1325" s="156" t="str">
        <f>IF(ISBLANK(TableB[[#This Row],[BEDS Code]]),"",TableB[[#This Row],[BEDS Code]])</f>
        <v>321100010089</v>
      </c>
      <c r="B1325" s="134" t="str">
        <f>IF(ISBLANK(TableB[[#This Row],[School Name]]),"",TableB[[#This Row],[School Name]])</f>
        <v>P.S. 089 Bronx</v>
      </c>
      <c r="C1325" s="156" t="str">
        <f>IF(ISBLANK(TableB[[#This Row],[Local School Code]]),"",TableB[[#This Row],[Local School Code]])</f>
        <v>X089</v>
      </c>
      <c r="D1325" s="132">
        <v>7756844</v>
      </c>
      <c r="E1325" s="132">
        <v>3863398</v>
      </c>
      <c r="F1325" s="65">
        <f>IFERROR(SUM(TableC[[#This Row],[Classroom Teachers]:[All Other Salaries]])*'Part-A'!$C$92,0)</f>
        <v>7075042.5366340829</v>
      </c>
      <c r="G1325" s="16">
        <v>0</v>
      </c>
      <c r="H1325" s="16">
        <v>1878698</v>
      </c>
      <c r="I1325" s="133">
        <f t="shared" si="63"/>
        <v>20573982.536634084</v>
      </c>
      <c r="J1325" s="132">
        <v>12974929.858445594</v>
      </c>
      <c r="K1325" s="132">
        <v>591061.41905229585</v>
      </c>
      <c r="L1325" s="132">
        <v>5325569.9724197201</v>
      </c>
      <c r="M1325" s="132">
        <v>72080.660860036092</v>
      </c>
      <c r="N1325" s="132">
        <v>1388528.7501310378</v>
      </c>
      <c r="O1325" s="132">
        <v>9295</v>
      </c>
      <c r="P1325" s="132">
        <v>212516.87572539964</v>
      </c>
      <c r="Q1325" s="133">
        <f t="shared" si="64"/>
        <v>20573982.536634084</v>
      </c>
      <c r="R1325" s="132">
        <v>18520380.536634084</v>
      </c>
      <c r="S1325" s="132">
        <v>2053602</v>
      </c>
      <c r="T1325" s="133">
        <f>SUM(TableC[[#This Row],[State &amp; Local Funding]:[Federal 
Funding]])</f>
        <v>20573982.536634084</v>
      </c>
      <c r="U1325" s="121">
        <f>IFERROR(TableC[[#This Row],[State &amp; Local Funding]]/SUM(TableB[[#This Row],[K-12 Enrollment]:[Pre-K
Enrollment]]),"")</f>
        <v>12388.214405775307</v>
      </c>
      <c r="V1325" s="121">
        <f>IFERROR(TableC[[#This Row],[Federal 
Funding]]/SUM(TableB[[#This Row],[K-12 Enrollment]:[Pre-K
Enrollment]]),"")</f>
        <v>1373.646822742475</v>
      </c>
      <c r="W1325" s="65">
        <f>IFERROR(CentralCostperPupil*SUM(TableB[[#This Row],[K-12 Enrollment]:[Pre-K
Enrollment]]),"")</f>
        <v>9977629.3497046567</v>
      </c>
      <c r="X1325" s="65">
        <f t="shared" si="65"/>
        <v>30551611.886338741</v>
      </c>
      <c r="Y1325" s="131">
        <f>IFERROR(TableC[[#This Row],[Total School Allocation w/ Central District Costs]]/SUM(TableB[[#This Row],[K-12 Enrollment]:[Pre-K
Enrollment]]),"")</f>
        <v>20435.86079353762</v>
      </c>
    </row>
    <row r="1326" spans="1:25" s="3" customFormat="1" ht="15" x14ac:dyDescent="0.3">
      <c r="A1326" s="156" t="str">
        <f>IF(ISBLANK(TableB[[#This Row],[BEDS Code]]),"",TableB[[#This Row],[BEDS Code]])</f>
        <v>321000010091</v>
      </c>
      <c r="B1326" s="134" t="str">
        <f>IF(ISBLANK(TableB[[#This Row],[School Name]]),"",TableB[[#This Row],[School Name]])</f>
        <v>P.S. 091 Bronx</v>
      </c>
      <c r="C1326" s="156" t="str">
        <f>IF(ISBLANK(TableB[[#This Row],[Local School Code]]),"",TableB[[#This Row],[Local School Code]])</f>
        <v>X091</v>
      </c>
      <c r="D1326" s="132">
        <v>4824823</v>
      </c>
      <c r="E1326" s="132">
        <v>2564207</v>
      </c>
      <c r="F1326" s="65">
        <f>IFERROR(SUM(TableC[[#This Row],[Classroom Teachers]:[All Other Salaries]])*'Part-A'!$C$92,0)</f>
        <v>4498847.9202468712</v>
      </c>
      <c r="G1326" s="16">
        <v>0</v>
      </c>
      <c r="H1326" s="16">
        <v>251283</v>
      </c>
      <c r="I1326" s="133">
        <f t="shared" si="63"/>
        <v>12139160.920246871</v>
      </c>
      <c r="J1326" s="132">
        <v>7377945.9044704288</v>
      </c>
      <c r="K1326" s="132">
        <v>0</v>
      </c>
      <c r="L1326" s="132">
        <v>3634649.6180363973</v>
      </c>
      <c r="M1326" s="132">
        <v>0</v>
      </c>
      <c r="N1326" s="132">
        <v>922179.60207311437</v>
      </c>
      <c r="O1326" s="132">
        <v>4529</v>
      </c>
      <c r="P1326" s="132">
        <v>199856.79566693152</v>
      </c>
      <c r="Q1326" s="133">
        <f t="shared" si="64"/>
        <v>12139160.920246871</v>
      </c>
      <c r="R1326" s="132">
        <v>11221364.920246871</v>
      </c>
      <c r="S1326" s="132">
        <v>917796</v>
      </c>
      <c r="T1326" s="133">
        <f>SUM(TableC[[#This Row],[State &amp; Local Funding]:[Federal 
Funding]])</f>
        <v>12139160.920246871</v>
      </c>
      <c r="U1326" s="121">
        <f>IFERROR(TableC[[#This Row],[State &amp; Local Funding]]/SUM(TableB[[#This Row],[K-12 Enrollment]:[Pre-K
Enrollment]]),"")</f>
        <v>15650.439219312233</v>
      </c>
      <c r="V1326" s="121">
        <f>IFERROR(TableC[[#This Row],[Federal 
Funding]]/SUM(TableB[[#This Row],[K-12 Enrollment]:[Pre-K
Enrollment]]),"")</f>
        <v>1280.050209205021</v>
      </c>
      <c r="W1326" s="65">
        <f>IFERROR(CentralCostperPupil*SUM(TableB[[#This Row],[K-12 Enrollment]:[Pre-K
Enrollment]]),"")</f>
        <v>4785257.6881192233</v>
      </c>
      <c r="X1326" s="65">
        <f t="shared" si="65"/>
        <v>16924418.608366095</v>
      </c>
      <c r="Y1326" s="131">
        <f>IFERROR(TableC[[#This Row],[Total School Allocation w/ Central District Costs]]/SUM(TableB[[#This Row],[K-12 Enrollment]:[Pre-K
Enrollment]]),"")</f>
        <v>23604.488993537092</v>
      </c>
    </row>
    <row r="1327" spans="1:25" s="3" customFormat="1" ht="15" x14ac:dyDescent="0.3">
      <c r="A1327" s="156" t="str">
        <f>IF(ISBLANK(TableB[[#This Row],[BEDS Code]]),"",TableB[[#This Row],[BEDS Code]])</f>
        <v>320800010093</v>
      </c>
      <c r="B1327" s="134" t="str">
        <f>IF(ISBLANK(TableB[[#This Row],[School Name]]),"",TableB[[#This Row],[School Name]])</f>
        <v>P.S. 093 Albert G. Oliver</v>
      </c>
      <c r="C1327" s="156" t="str">
        <f>IF(ISBLANK(TableB[[#This Row],[Local School Code]]),"",TableB[[#This Row],[Local School Code]])</f>
        <v>X093</v>
      </c>
      <c r="D1327" s="132">
        <v>2930296</v>
      </c>
      <c r="E1327" s="132">
        <v>1700816</v>
      </c>
      <c r="F1327" s="65">
        <f>IFERROR(SUM(TableC[[#This Row],[Classroom Teachers]:[All Other Salaries]])*'Part-A'!$C$92,0)</f>
        <v>2819675.7341126408</v>
      </c>
      <c r="G1327" s="16">
        <v>0</v>
      </c>
      <c r="H1327" s="16">
        <v>35435</v>
      </c>
      <c r="I1327" s="133">
        <f t="shared" si="63"/>
        <v>7486222.7341126408</v>
      </c>
      <c r="J1327" s="132">
        <v>3156629.3334066877</v>
      </c>
      <c r="K1327" s="132">
        <v>1421828.1199420092</v>
      </c>
      <c r="L1327" s="132">
        <v>1999055.8533685263</v>
      </c>
      <c r="M1327" s="132">
        <v>77908.390133808731</v>
      </c>
      <c r="N1327" s="132">
        <v>690459.43297144386</v>
      </c>
      <c r="O1327" s="132">
        <v>1676</v>
      </c>
      <c r="P1327" s="132">
        <v>138665.60429016495</v>
      </c>
      <c r="Q1327" s="133">
        <f t="shared" si="64"/>
        <v>7486222.7341126408</v>
      </c>
      <c r="R1327" s="132">
        <v>7069174.7341126408</v>
      </c>
      <c r="S1327" s="132">
        <v>417048</v>
      </c>
      <c r="T1327" s="133">
        <f>SUM(TableC[[#This Row],[State &amp; Local Funding]:[Federal 
Funding]])</f>
        <v>7486222.7341126408</v>
      </c>
      <c r="U1327" s="121">
        <f>IFERROR(TableC[[#This Row],[State &amp; Local Funding]]/SUM(TableB[[#This Row],[K-12 Enrollment]:[Pre-K
Enrollment]]),"")</f>
        <v>20372.261481592624</v>
      </c>
      <c r="V1327" s="121">
        <f>IFERROR(TableC[[#This Row],[Federal 
Funding]]/SUM(TableB[[#This Row],[K-12 Enrollment]:[Pre-K
Enrollment]]),"")</f>
        <v>1201.8674351585014</v>
      </c>
      <c r="W1327" s="65">
        <f>IFERROR(CentralCostperPupil*SUM(TableB[[#This Row],[K-12 Enrollment]:[Pre-K
Enrollment]]),"")</f>
        <v>2315877.8490618835</v>
      </c>
      <c r="X1327" s="65">
        <f t="shared" si="65"/>
        <v>9802100.5831745248</v>
      </c>
      <c r="Y1327" s="131">
        <f>IFERROR(TableC[[#This Row],[Total School Allocation w/ Central District Costs]]/SUM(TableB[[#This Row],[K-12 Enrollment]:[Pre-K
Enrollment]]),"")</f>
        <v>28248.128481770964</v>
      </c>
    </row>
    <row r="1328" spans="1:25" s="3" customFormat="1" ht="15" x14ac:dyDescent="0.3">
      <c r="A1328" s="156" t="str">
        <f>IF(ISBLANK(TableB[[#This Row],[BEDS Code]]),"",TableB[[#This Row],[BEDS Code]])</f>
        <v>321000010094</v>
      </c>
      <c r="B1328" s="134" t="str">
        <f>IF(ISBLANK(TableB[[#This Row],[School Name]]),"",TableB[[#This Row],[School Name]])</f>
        <v>P.S. 094 Kings College School</v>
      </c>
      <c r="C1328" s="156" t="str">
        <f>IF(ISBLANK(TableB[[#This Row],[Local School Code]]),"",TableB[[#This Row],[Local School Code]])</f>
        <v>X094</v>
      </c>
      <c r="D1328" s="132">
        <v>8621833</v>
      </c>
      <c r="E1328" s="132">
        <v>4403721</v>
      </c>
      <c r="F1328" s="65">
        <f>IFERROR(SUM(TableC[[#This Row],[Classroom Teachers]:[All Other Salaries]])*'Part-A'!$C$92,0)</f>
        <v>7930673.7857287508</v>
      </c>
      <c r="G1328" s="16">
        <v>0</v>
      </c>
      <c r="H1328" s="16">
        <v>235298</v>
      </c>
      <c r="I1328" s="133">
        <f t="shared" si="63"/>
        <v>21191525.785728753</v>
      </c>
      <c r="J1328" s="132">
        <v>12616098.565477399</v>
      </c>
      <c r="K1328" s="132">
        <v>0</v>
      </c>
      <c r="L1328" s="132">
        <v>7377756.9787315195</v>
      </c>
      <c r="M1328" s="132">
        <v>0</v>
      </c>
      <c r="N1328" s="132">
        <v>886583.68501966319</v>
      </c>
      <c r="O1328" s="132">
        <v>7856</v>
      </c>
      <c r="P1328" s="132">
        <v>303230.55650016974</v>
      </c>
      <c r="Q1328" s="133">
        <f t="shared" si="64"/>
        <v>21191525.785728753</v>
      </c>
      <c r="R1328" s="132">
        <v>19027355.785728753</v>
      </c>
      <c r="S1328" s="132">
        <v>2164170</v>
      </c>
      <c r="T1328" s="133">
        <f>SUM(TableC[[#This Row],[State &amp; Local Funding]:[Federal 
Funding]])</f>
        <v>21191525.785728753</v>
      </c>
      <c r="U1328" s="121">
        <f>IFERROR(TableC[[#This Row],[State &amp; Local Funding]]/SUM(TableB[[#This Row],[K-12 Enrollment]:[Pre-K
Enrollment]]),"")</f>
        <v>15197.568518952678</v>
      </c>
      <c r="V1328" s="121">
        <f>IFERROR(TableC[[#This Row],[Federal 
Funding]]/SUM(TableB[[#This Row],[K-12 Enrollment]:[Pre-K
Enrollment]]),"")</f>
        <v>1728.5702875399361</v>
      </c>
      <c r="W1328" s="65">
        <f>IFERROR(CentralCostperPupil*SUM(TableB[[#This Row],[K-12 Enrollment]:[Pre-K
Enrollment]]),"")</f>
        <v>8355847.4554048358</v>
      </c>
      <c r="X1328" s="65">
        <f t="shared" si="65"/>
        <v>29547373.241133589</v>
      </c>
      <c r="Y1328" s="131">
        <f>IFERROR(TableC[[#This Row],[Total School Allocation w/ Central District Costs]]/SUM(TableB[[#This Row],[K-12 Enrollment]:[Pre-K
Enrollment]]),"")</f>
        <v>23600.13837151245</v>
      </c>
    </row>
    <row r="1329" spans="1:25" s="3" customFormat="1" ht="15" x14ac:dyDescent="0.3">
      <c r="A1329" s="156" t="str">
        <f>IF(ISBLANK(TableB[[#This Row],[BEDS Code]]),"",TableB[[#This Row],[BEDS Code]])</f>
        <v>321000010095</v>
      </c>
      <c r="B1329" s="134" t="str">
        <f>IF(ISBLANK(TableB[[#This Row],[School Name]]),"",TableB[[#This Row],[School Name]])</f>
        <v>P.S. 095 Sheila Mencher</v>
      </c>
      <c r="C1329" s="156" t="str">
        <f>IF(ISBLANK(TableB[[#This Row],[Local School Code]]),"",TableB[[#This Row],[Local School Code]])</f>
        <v>X095</v>
      </c>
      <c r="D1329" s="132">
        <v>7732135</v>
      </c>
      <c r="E1329" s="132">
        <v>3648397</v>
      </c>
      <c r="F1329" s="65">
        <f>IFERROR(SUM(TableC[[#This Row],[Classroom Teachers]:[All Other Salaries]])*'Part-A'!$C$92,0)</f>
        <v>6929093.9026506813</v>
      </c>
      <c r="G1329" s="16">
        <v>0</v>
      </c>
      <c r="H1329" s="16">
        <v>256915</v>
      </c>
      <c r="I1329" s="133">
        <f t="shared" si="63"/>
        <v>18566540.90265068</v>
      </c>
      <c r="J1329" s="132">
        <v>11954987.610595554</v>
      </c>
      <c r="K1329" s="132">
        <v>0</v>
      </c>
      <c r="L1329" s="132">
        <v>4960804.6683597406</v>
      </c>
      <c r="M1329" s="132">
        <v>0</v>
      </c>
      <c r="N1329" s="132">
        <v>1133938.7070897152</v>
      </c>
      <c r="O1329" s="132">
        <v>8024</v>
      </c>
      <c r="P1329" s="132">
        <v>508785.9166056696</v>
      </c>
      <c r="Q1329" s="133">
        <f t="shared" si="64"/>
        <v>18566540.90265068</v>
      </c>
      <c r="R1329" s="132">
        <v>17141325.90265068</v>
      </c>
      <c r="S1329" s="132">
        <v>1425215</v>
      </c>
      <c r="T1329" s="133">
        <f>SUM(TableC[[#This Row],[State &amp; Local Funding]:[Federal 
Funding]])</f>
        <v>18566540.90265068</v>
      </c>
      <c r="U1329" s="121">
        <f>IFERROR(TableC[[#This Row],[State &amp; Local Funding]]/SUM(TableB[[#This Row],[K-12 Enrollment]:[Pre-K
Enrollment]]),"")</f>
        <v>13845.982150767917</v>
      </c>
      <c r="V1329" s="121">
        <f>IFERROR(TableC[[#This Row],[Federal 
Funding]]/SUM(TableB[[#This Row],[K-12 Enrollment]:[Pre-K
Enrollment]]),"")</f>
        <v>1151.2237479806138</v>
      </c>
      <c r="W1329" s="65">
        <f>IFERROR(CentralCostperPupil*SUM(TableB[[#This Row],[K-12 Enrollment]:[Pre-K
Enrollment]]),"")</f>
        <v>8262411.4614945585</v>
      </c>
      <c r="X1329" s="65">
        <f t="shared" si="65"/>
        <v>26828952.364145238</v>
      </c>
      <c r="Y1329" s="131">
        <f>IFERROR(TableC[[#This Row],[Total School Allocation w/ Central District Costs]]/SUM(TableB[[#This Row],[K-12 Enrollment]:[Pre-K
Enrollment]]),"")</f>
        <v>21671.205463768365</v>
      </c>
    </row>
    <row r="1330" spans="1:25" s="3" customFormat="1" ht="15" x14ac:dyDescent="0.3">
      <c r="A1330" s="156" t="str">
        <f>IF(ISBLANK(TableB[[#This Row],[BEDS Code]]),"",TableB[[#This Row],[BEDS Code]])</f>
        <v>321100010096</v>
      </c>
      <c r="B1330" s="134" t="str">
        <f>IF(ISBLANK(TableB[[#This Row],[School Name]]),"",TableB[[#This Row],[School Name]])</f>
        <v>P.S. 096 Richard Rodgers</v>
      </c>
      <c r="C1330" s="156" t="str">
        <f>IF(ISBLANK(TableB[[#This Row],[Local School Code]]),"",TableB[[#This Row],[Local School Code]])</f>
        <v>X096</v>
      </c>
      <c r="D1330" s="132">
        <v>6071546</v>
      </c>
      <c r="E1330" s="132">
        <v>2079678</v>
      </c>
      <c r="F1330" s="65">
        <f>IFERROR(SUM(TableC[[#This Row],[Classroom Teachers]:[All Other Salaries]])*'Part-A'!$C$92,0)</f>
        <v>4962913.5542644141</v>
      </c>
      <c r="G1330" s="16">
        <v>0</v>
      </c>
      <c r="H1330" s="16">
        <v>435352</v>
      </c>
      <c r="I1330" s="133">
        <f t="shared" si="63"/>
        <v>13549489.554264415</v>
      </c>
      <c r="J1330" s="132">
        <v>8418006.2622386944</v>
      </c>
      <c r="K1330" s="132">
        <v>0</v>
      </c>
      <c r="L1330" s="132">
        <v>4318010.7827122556</v>
      </c>
      <c r="M1330" s="132">
        <v>0</v>
      </c>
      <c r="N1330" s="132">
        <v>667945.11598857399</v>
      </c>
      <c r="O1330" s="132">
        <v>5919</v>
      </c>
      <c r="P1330" s="132">
        <v>139608.3933248914</v>
      </c>
      <c r="Q1330" s="133">
        <f t="shared" si="64"/>
        <v>13549489.554264417</v>
      </c>
      <c r="R1330" s="132">
        <v>12473003.554264417</v>
      </c>
      <c r="S1330" s="132">
        <v>1076486</v>
      </c>
      <c r="T1330" s="133">
        <f>SUM(TableC[[#This Row],[State &amp; Local Funding]:[Federal 
Funding]])</f>
        <v>13549489.554264417</v>
      </c>
      <c r="U1330" s="121">
        <f>IFERROR(TableC[[#This Row],[State &amp; Local Funding]]/SUM(TableB[[#This Row],[K-12 Enrollment]:[Pre-K
Enrollment]]),"")</f>
        <v>13354.393527049697</v>
      </c>
      <c r="V1330" s="121">
        <f>IFERROR(TableC[[#This Row],[Federal 
Funding]]/SUM(TableB[[#This Row],[K-12 Enrollment]:[Pre-K
Enrollment]]),"")</f>
        <v>1152.5546038543898</v>
      </c>
      <c r="W1330" s="65">
        <f>IFERROR(CentralCostperPupil*SUM(TableB[[#This Row],[K-12 Enrollment]:[Pre-K
Enrollment]]),"")</f>
        <v>6233515.5937285274</v>
      </c>
      <c r="X1330" s="65">
        <f t="shared" si="65"/>
        <v>19783005.147992946</v>
      </c>
      <c r="Y1330" s="131">
        <f>IFERROR(TableC[[#This Row],[Total School Allocation w/ Central District Costs]]/SUM(TableB[[#This Row],[K-12 Enrollment]:[Pre-K
Enrollment]]),"")</f>
        <v>21180.947695923925</v>
      </c>
    </row>
    <row r="1331" spans="1:25" s="3" customFormat="1" ht="15" x14ac:dyDescent="0.3">
      <c r="A1331" s="156" t="str">
        <f>IF(ISBLANK(TableB[[#This Row],[BEDS Code]]),"",TableB[[#This Row],[BEDS Code]])</f>
        <v>321100010097</v>
      </c>
      <c r="B1331" s="134" t="str">
        <f>IF(ISBLANK(TableB[[#This Row],[School Name]]),"",TableB[[#This Row],[School Name]])</f>
        <v>P.S. 097 Bronx</v>
      </c>
      <c r="C1331" s="156" t="str">
        <f>IF(ISBLANK(TableB[[#This Row],[Local School Code]]),"",TableB[[#This Row],[Local School Code]])</f>
        <v>X097</v>
      </c>
      <c r="D1331" s="132">
        <v>4482096</v>
      </c>
      <c r="E1331" s="132">
        <v>1823649</v>
      </c>
      <c r="F1331" s="65">
        <f>IFERROR(SUM(TableC[[#This Row],[Classroom Teachers]:[All Other Salaries]])*'Part-A'!$C$92,0)</f>
        <v>3839284.4228345407</v>
      </c>
      <c r="G1331" s="16">
        <v>0</v>
      </c>
      <c r="H1331" s="16">
        <v>59848</v>
      </c>
      <c r="I1331" s="133">
        <f t="shared" si="63"/>
        <v>10204877.422834542</v>
      </c>
      <c r="J1331" s="132">
        <v>6130659.4551850641</v>
      </c>
      <c r="K1331" s="132">
        <v>0</v>
      </c>
      <c r="L1331" s="132">
        <v>3380917.0947143734</v>
      </c>
      <c r="M1331" s="132">
        <v>0</v>
      </c>
      <c r="N1331" s="132">
        <v>658940.35450843093</v>
      </c>
      <c r="O1331" s="132">
        <v>4106</v>
      </c>
      <c r="P1331" s="132">
        <v>30254.518426673381</v>
      </c>
      <c r="Q1331" s="133">
        <f t="shared" si="64"/>
        <v>10204877.422834542</v>
      </c>
      <c r="R1331" s="132">
        <v>9492659.4228345416</v>
      </c>
      <c r="S1331" s="132">
        <v>712218</v>
      </c>
      <c r="T1331" s="133">
        <f>SUM(TableC[[#This Row],[State &amp; Local Funding]:[Federal 
Funding]])</f>
        <v>10204877.422834542</v>
      </c>
      <c r="U1331" s="121">
        <f>IFERROR(TableC[[#This Row],[State &amp; Local Funding]]/SUM(TableB[[#This Row],[K-12 Enrollment]:[Pre-K
Enrollment]]),"")</f>
        <v>15261.51032610055</v>
      </c>
      <c r="V1331" s="121">
        <f>IFERROR(TableC[[#This Row],[Federal 
Funding]]/SUM(TableB[[#This Row],[K-12 Enrollment]:[Pre-K
Enrollment]]),"")</f>
        <v>1145.0450160771704</v>
      </c>
      <c r="W1331" s="65">
        <f>IFERROR(CentralCostperPupil*SUM(TableB[[#This Row],[K-12 Enrollment]:[Pre-K
Enrollment]]),"")</f>
        <v>4151227.7294423385</v>
      </c>
      <c r="X1331" s="65">
        <f t="shared" si="65"/>
        <v>14356105.152276881</v>
      </c>
      <c r="Y1331" s="131">
        <f>IFERROR(TableC[[#This Row],[Total School Allocation w/ Central District Costs]]/SUM(TableB[[#This Row],[K-12 Enrollment]:[Pre-K
Enrollment]]),"")</f>
        <v>23080.554907197558</v>
      </c>
    </row>
    <row r="1332" spans="1:25" s="3" customFormat="1" ht="15" x14ac:dyDescent="0.3">
      <c r="A1332" s="156" t="str">
        <f>IF(ISBLANK(TableB[[#This Row],[BEDS Code]]),"",TableB[[#This Row],[BEDS Code]])</f>
        <v>321200010098</v>
      </c>
      <c r="B1332" s="134" t="str">
        <f>IF(ISBLANK(TableB[[#This Row],[School Name]]),"",TableB[[#This Row],[School Name]])</f>
        <v>J.H.S. 098 Herman Ridder</v>
      </c>
      <c r="C1332" s="156" t="str">
        <f>IF(ISBLANK(TableB[[#This Row],[Local School Code]]),"",TableB[[#This Row],[Local School Code]])</f>
        <v>X098</v>
      </c>
      <c r="D1332" s="132">
        <v>1804598</v>
      </c>
      <c r="E1332" s="132">
        <v>1583232</v>
      </c>
      <c r="F1332" s="65">
        <f>IFERROR(SUM(TableC[[#This Row],[Classroom Teachers]:[All Other Salaries]])*'Part-A'!$C$92,0)</f>
        <v>2062697.2619748407</v>
      </c>
      <c r="G1332" s="16">
        <v>0</v>
      </c>
      <c r="H1332" s="16">
        <v>73875</v>
      </c>
      <c r="I1332" s="133">
        <f t="shared" si="63"/>
        <v>5524402.2619748404</v>
      </c>
      <c r="J1332" s="132">
        <v>3294048.9728859928</v>
      </c>
      <c r="K1332" s="132">
        <v>0</v>
      </c>
      <c r="L1332" s="132">
        <v>1627810.5377706166</v>
      </c>
      <c r="M1332" s="132">
        <v>0</v>
      </c>
      <c r="N1332" s="132">
        <v>445759.02166470018</v>
      </c>
      <c r="O1332" s="132">
        <v>1489</v>
      </c>
      <c r="P1332" s="132">
        <v>155294.72965353087</v>
      </c>
      <c r="Q1332" s="133">
        <f t="shared" si="64"/>
        <v>5524402.2619748404</v>
      </c>
      <c r="R1332" s="132">
        <v>4944261.2619748404</v>
      </c>
      <c r="S1332" s="132">
        <v>580141</v>
      </c>
      <c r="T1332" s="133">
        <f>SUM(TableC[[#This Row],[State &amp; Local Funding]:[Federal 
Funding]])</f>
        <v>5524402.2619748404</v>
      </c>
      <c r="U1332" s="121">
        <f>IFERROR(TableC[[#This Row],[State &amp; Local Funding]]/SUM(TableB[[#This Row],[K-12 Enrollment]:[Pre-K
Enrollment]]),"")</f>
        <v>17409.370640756479</v>
      </c>
      <c r="V1332" s="121">
        <f>IFERROR(TableC[[#This Row],[Federal 
Funding]]/SUM(TableB[[#This Row],[K-12 Enrollment]:[Pre-K
Enrollment]]),"")</f>
        <v>2042.75</v>
      </c>
      <c r="W1332" s="65">
        <f>IFERROR(CentralCostperPupil*SUM(TableB[[#This Row],[K-12 Enrollment]:[Pre-K
Enrollment]]),"")</f>
        <v>1895415.8764656337</v>
      </c>
      <c r="X1332" s="65">
        <f t="shared" si="65"/>
        <v>7419818.1384404739</v>
      </c>
      <c r="Y1332" s="131">
        <f>IFERROR(TableC[[#This Row],[Total School Allocation w/ Central District Costs]]/SUM(TableB[[#This Row],[K-12 Enrollment]:[Pre-K
Enrollment]]),"")</f>
        <v>26126.120205776318</v>
      </c>
    </row>
    <row r="1333" spans="1:25" s="3" customFormat="1" ht="15" x14ac:dyDescent="0.3">
      <c r="A1333" s="156" t="str">
        <f>IF(ISBLANK(TableB[[#This Row],[BEDS Code]]),"",TableB[[#This Row],[BEDS Code]])</f>
        <v>320800010100</v>
      </c>
      <c r="B1333" s="134" t="str">
        <f>IF(ISBLANK(TableB[[#This Row],[School Name]]),"",TableB[[#This Row],[School Name]])</f>
        <v>P.S. 100 Isaac Clason</v>
      </c>
      <c r="C1333" s="156" t="str">
        <f>IF(ISBLANK(TableB[[#This Row],[Local School Code]]),"",TableB[[#This Row],[Local School Code]])</f>
        <v>X100</v>
      </c>
      <c r="D1333" s="132">
        <v>3932387</v>
      </c>
      <c r="E1333" s="132">
        <v>2155600</v>
      </c>
      <c r="F1333" s="65">
        <f>IFERROR(SUM(TableC[[#This Row],[Classroom Teachers]:[All Other Salaries]])*'Part-A'!$C$92,0)</f>
        <v>3706701.3739881944</v>
      </c>
      <c r="G1333" s="16">
        <v>0</v>
      </c>
      <c r="H1333" s="16">
        <v>152730</v>
      </c>
      <c r="I1333" s="133">
        <f t="shared" si="63"/>
        <v>9947418.3739881944</v>
      </c>
      <c r="J1333" s="132">
        <v>5242124.1966671515</v>
      </c>
      <c r="K1333" s="132">
        <v>461801.58585417003</v>
      </c>
      <c r="L1333" s="132">
        <v>3340638.0549866157</v>
      </c>
      <c r="M1333" s="132">
        <v>15924.192615661035</v>
      </c>
      <c r="N1333" s="132">
        <v>655407.30891071889</v>
      </c>
      <c r="O1333" s="132">
        <v>3352</v>
      </c>
      <c r="P1333" s="132">
        <v>228171.0349538778</v>
      </c>
      <c r="Q1333" s="133">
        <f t="shared" si="64"/>
        <v>9947418.3739881944</v>
      </c>
      <c r="R1333" s="132">
        <v>9147721.3739881944</v>
      </c>
      <c r="S1333" s="132">
        <v>799697</v>
      </c>
      <c r="T1333" s="133">
        <f>SUM(TableC[[#This Row],[State &amp; Local Funding]:[Federal 
Funding]])</f>
        <v>9947418.3739881944</v>
      </c>
      <c r="U1333" s="121">
        <f>IFERROR(TableC[[#This Row],[State &amp; Local Funding]]/SUM(TableB[[#This Row],[K-12 Enrollment]:[Pre-K
Enrollment]]),"")</f>
        <v>15610.446030696578</v>
      </c>
      <c r="V1333" s="121">
        <f>IFERROR(TableC[[#This Row],[Federal 
Funding]]/SUM(TableB[[#This Row],[K-12 Enrollment]:[Pre-K
Enrollment]]),"")</f>
        <v>1364.6706484641638</v>
      </c>
      <c r="W1333" s="65">
        <f>IFERROR(CentralCostperPupil*SUM(TableB[[#This Row],[K-12 Enrollment]:[Pre-K
Enrollment]]),"")</f>
        <v>3910963.7451016246</v>
      </c>
      <c r="X1333" s="65">
        <f t="shared" si="65"/>
        <v>13858382.119089819</v>
      </c>
      <c r="Y1333" s="131">
        <f>IFERROR(TableC[[#This Row],[Total School Allocation w/ Central District Costs]]/SUM(TableB[[#This Row],[K-12 Enrollment]:[Pre-K
Enrollment]]),"")</f>
        <v>23649.116244180579</v>
      </c>
    </row>
    <row r="1334" spans="1:25" s="3" customFormat="1" ht="15" x14ac:dyDescent="0.3">
      <c r="A1334" s="156" t="str">
        <f>IF(ISBLANK(TableB[[#This Row],[BEDS Code]]),"",TableB[[#This Row],[BEDS Code]])</f>
        <v>320800010101</v>
      </c>
      <c r="B1334" s="134" t="str">
        <f>IF(ISBLANK(TableB[[#This Row],[School Name]]),"",TableB[[#This Row],[School Name]])</f>
        <v>M.S. X101 Edward R. Byrne</v>
      </c>
      <c r="C1334" s="156" t="str">
        <f>IF(ISBLANK(TableB[[#This Row],[Local School Code]]),"",TableB[[#This Row],[Local School Code]])</f>
        <v>X101</v>
      </c>
      <c r="D1334" s="132">
        <v>3440306</v>
      </c>
      <c r="E1334" s="132">
        <v>1474001</v>
      </c>
      <c r="F1334" s="65">
        <f>IFERROR(SUM(TableC[[#This Row],[Classroom Teachers]:[All Other Salaries]])*'Part-A'!$C$92,0)</f>
        <v>2992100.4281217749</v>
      </c>
      <c r="G1334" s="16">
        <v>0</v>
      </c>
      <c r="H1334" s="16">
        <v>400148</v>
      </c>
      <c r="I1334" s="133">
        <f t="shared" si="63"/>
        <v>8306555.4281217754</v>
      </c>
      <c r="J1334" s="132">
        <v>5460082.3818383813</v>
      </c>
      <c r="K1334" s="132">
        <v>0</v>
      </c>
      <c r="L1334" s="132">
        <v>2311310.0639771689</v>
      </c>
      <c r="M1334" s="132">
        <v>0</v>
      </c>
      <c r="N1334" s="132">
        <v>456028.3431811828</v>
      </c>
      <c r="O1334" s="132">
        <v>3327</v>
      </c>
      <c r="P1334" s="132">
        <v>75807.639125042435</v>
      </c>
      <c r="Q1334" s="133">
        <f t="shared" si="64"/>
        <v>8306555.4281217754</v>
      </c>
      <c r="R1334" s="132">
        <v>7814840.4281217754</v>
      </c>
      <c r="S1334" s="132">
        <v>491715</v>
      </c>
      <c r="T1334" s="133">
        <f>SUM(TableC[[#This Row],[State &amp; Local Funding]:[Federal 
Funding]])</f>
        <v>8306555.4281217754</v>
      </c>
      <c r="U1334" s="121">
        <f>IFERROR(TableC[[#This Row],[State &amp; Local Funding]]/SUM(TableB[[#This Row],[K-12 Enrollment]:[Pre-K
Enrollment]]),"")</f>
        <v>13880.711240003153</v>
      </c>
      <c r="V1334" s="121">
        <f>IFERROR(TableC[[#This Row],[Federal 
Funding]]/SUM(TableB[[#This Row],[K-12 Enrollment]:[Pre-K
Enrollment]]),"")</f>
        <v>873.38365896980463</v>
      </c>
      <c r="W1334" s="65">
        <f>IFERROR(CentralCostperPupil*SUM(TableB[[#This Row],[K-12 Enrollment]:[Pre-K
Enrollment]]),"")</f>
        <v>3757461.7551061683</v>
      </c>
      <c r="X1334" s="65">
        <f t="shared" si="65"/>
        <v>12064017.183227943</v>
      </c>
      <c r="Y1334" s="131">
        <f>IFERROR(TableC[[#This Row],[Total School Allocation w/ Central District Costs]]/SUM(TableB[[#This Row],[K-12 Enrollment]:[Pre-K
Enrollment]]),"")</f>
        <v>21428.094463992795</v>
      </c>
    </row>
    <row r="1335" spans="1:25" s="3" customFormat="1" ht="15" x14ac:dyDescent="0.3">
      <c r="A1335" s="156" t="str">
        <f>IF(ISBLANK(TableB[[#This Row],[BEDS Code]]),"",TableB[[#This Row],[BEDS Code]])</f>
        <v>321100010103</v>
      </c>
      <c r="B1335" s="134" t="str">
        <f>IF(ISBLANK(TableB[[#This Row],[School Name]]),"",TableB[[#This Row],[School Name]])</f>
        <v>P.S. 103 Hector Fontanez</v>
      </c>
      <c r="C1335" s="156" t="str">
        <f>IF(ISBLANK(TableB[[#This Row],[Local School Code]]),"",TableB[[#This Row],[Local School Code]])</f>
        <v>X103</v>
      </c>
      <c r="D1335" s="132">
        <v>6927102</v>
      </c>
      <c r="E1335" s="132">
        <v>3287835</v>
      </c>
      <c r="F1335" s="65">
        <f>IFERROR(SUM(TableC[[#This Row],[Classroom Teachers]:[All Other Salaries]])*'Part-A'!$C$92,0)</f>
        <v>6219415.5495244721</v>
      </c>
      <c r="G1335" s="16">
        <v>0</v>
      </c>
      <c r="H1335" s="16">
        <v>166856</v>
      </c>
      <c r="I1335" s="133">
        <f t="shared" si="63"/>
        <v>16601208.549524471</v>
      </c>
      <c r="J1335" s="132">
        <v>9913014.785620166</v>
      </c>
      <c r="K1335" s="132">
        <v>0</v>
      </c>
      <c r="L1335" s="132">
        <v>5384586.7306142645</v>
      </c>
      <c r="M1335" s="132">
        <v>0</v>
      </c>
      <c r="N1335" s="132">
        <v>1100086.788865007</v>
      </c>
      <c r="O1335" s="132">
        <v>7034</v>
      </c>
      <c r="P1335" s="132">
        <v>196486.24442503412</v>
      </c>
      <c r="Q1335" s="133">
        <f t="shared" si="64"/>
        <v>16601208.549524473</v>
      </c>
      <c r="R1335" s="132">
        <v>15025783.549524473</v>
      </c>
      <c r="S1335" s="132">
        <v>1575425</v>
      </c>
      <c r="T1335" s="133">
        <f>SUM(TableC[[#This Row],[State &amp; Local Funding]:[Federal 
Funding]])</f>
        <v>16601208.549524473</v>
      </c>
      <c r="U1335" s="121">
        <f>IFERROR(TableC[[#This Row],[State &amp; Local Funding]]/SUM(TableB[[#This Row],[K-12 Enrollment]:[Pre-K
Enrollment]]),"")</f>
        <v>14951.028407487038</v>
      </c>
      <c r="V1335" s="121">
        <f>IFERROR(TableC[[#This Row],[Federal 
Funding]]/SUM(TableB[[#This Row],[K-12 Enrollment]:[Pre-K
Enrollment]]),"")</f>
        <v>1567.5870646766168</v>
      </c>
      <c r="W1335" s="65">
        <f>IFERROR(CentralCostperPupil*SUM(TableB[[#This Row],[K-12 Enrollment]:[Pre-K
Enrollment]]),"")</f>
        <v>6707369.5628449358</v>
      </c>
      <c r="X1335" s="65">
        <f t="shared" si="65"/>
        <v>23308578.112369411</v>
      </c>
      <c r="Y1335" s="131">
        <f>IFERROR(TableC[[#This Row],[Total School Allocation w/ Central District Costs]]/SUM(TableB[[#This Row],[K-12 Enrollment]:[Pre-K
Enrollment]]),"")</f>
        <v>23192.615037183492</v>
      </c>
    </row>
    <row r="1336" spans="1:25" s="3" customFormat="1" ht="15" x14ac:dyDescent="0.3">
      <c r="A1336" s="156" t="str">
        <f>IF(ISBLANK(TableB[[#This Row],[BEDS Code]]),"",TableB[[#This Row],[BEDS Code]])</f>
        <v>321100010105</v>
      </c>
      <c r="B1336" s="134" t="str">
        <f>IF(ISBLANK(TableB[[#This Row],[School Name]]),"",TableB[[#This Row],[School Name]])</f>
        <v>P.S. 105 Sen Abraham Bernstein</v>
      </c>
      <c r="C1336" s="156" t="str">
        <f>IF(ISBLANK(TableB[[#This Row],[Local School Code]]),"",TableB[[#This Row],[Local School Code]])</f>
        <v>X105</v>
      </c>
      <c r="D1336" s="132">
        <v>7376503</v>
      </c>
      <c r="E1336" s="132">
        <v>2859330</v>
      </c>
      <c r="F1336" s="65">
        <f>IFERROR(SUM(TableC[[#This Row],[Classroom Teachers]:[All Other Salaries]])*'Part-A'!$C$92,0)</f>
        <v>6232138.183773011</v>
      </c>
      <c r="G1336" s="16">
        <v>0</v>
      </c>
      <c r="H1336" s="16">
        <v>255976</v>
      </c>
      <c r="I1336" s="133">
        <f t="shared" si="63"/>
        <v>16723947.183773011</v>
      </c>
      <c r="J1336" s="132">
        <v>10523089.293259239</v>
      </c>
      <c r="K1336" s="132">
        <v>791381.72182411724</v>
      </c>
      <c r="L1336" s="132">
        <v>4049665.029351972</v>
      </c>
      <c r="M1336" s="132">
        <v>0</v>
      </c>
      <c r="N1336" s="132">
        <v>1263626.900434874</v>
      </c>
      <c r="O1336" s="132">
        <v>6859</v>
      </c>
      <c r="P1336" s="132">
        <v>89325.238902809506</v>
      </c>
      <c r="Q1336" s="133">
        <f t="shared" si="64"/>
        <v>16723947.183773011</v>
      </c>
      <c r="R1336" s="132">
        <v>15151688.183773011</v>
      </c>
      <c r="S1336" s="132">
        <v>1572259</v>
      </c>
      <c r="T1336" s="133">
        <f>SUM(TableC[[#This Row],[State &amp; Local Funding]:[Federal 
Funding]])</f>
        <v>16723947.183773011</v>
      </c>
      <c r="U1336" s="121">
        <f>IFERROR(TableC[[#This Row],[State &amp; Local Funding]]/SUM(TableB[[#This Row],[K-12 Enrollment]:[Pre-K
Enrollment]]),"")</f>
        <v>15556.14803262116</v>
      </c>
      <c r="V1336" s="121">
        <f>IFERROR(TableC[[#This Row],[Federal 
Funding]]/SUM(TableB[[#This Row],[K-12 Enrollment]:[Pre-K
Enrollment]]),"")</f>
        <v>1614.2289527720739</v>
      </c>
      <c r="W1336" s="65">
        <f>IFERROR(CentralCostperPupil*SUM(TableB[[#This Row],[K-12 Enrollment]:[Pre-K
Enrollment]]),"")</f>
        <v>6500475.5763293216</v>
      </c>
      <c r="X1336" s="65">
        <f t="shared" si="65"/>
        <v>23224422.760102332</v>
      </c>
      <c r="Y1336" s="131">
        <f>IFERROR(TableC[[#This Row],[Total School Allocation w/ Central District Costs]]/SUM(TableB[[#This Row],[K-12 Enrollment]:[Pre-K
Enrollment]]),"")</f>
        <v>23844.376550413072</v>
      </c>
    </row>
    <row r="1337" spans="1:25" s="3" customFormat="1" ht="15" x14ac:dyDescent="0.3">
      <c r="A1337" s="156" t="str">
        <f>IF(ISBLANK(TableB[[#This Row],[BEDS Code]]),"",TableB[[#This Row],[BEDS Code]])</f>
        <v>321100010106</v>
      </c>
      <c r="B1337" s="134" t="str">
        <f>IF(ISBLANK(TableB[[#This Row],[School Name]]),"",TableB[[#This Row],[School Name]])</f>
        <v>P.S. 106 Parkchester</v>
      </c>
      <c r="C1337" s="156" t="str">
        <f>IF(ISBLANK(TableB[[#This Row],[Local School Code]]),"",TableB[[#This Row],[Local School Code]])</f>
        <v>X106</v>
      </c>
      <c r="D1337" s="132">
        <v>7235310</v>
      </c>
      <c r="E1337" s="132">
        <v>2577137</v>
      </c>
      <c r="F1337" s="65">
        <f>IFERROR(SUM(TableC[[#This Row],[Classroom Teachers]:[All Other Salaries]])*'Part-A'!$C$92,0)</f>
        <v>5974357.4973281538</v>
      </c>
      <c r="G1337" s="16">
        <v>0</v>
      </c>
      <c r="H1337" s="16">
        <v>261746</v>
      </c>
      <c r="I1337" s="133">
        <f t="shared" si="63"/>
        <v>16048550.497328155</v>
      </c>
      <c r="J1337" s="132">
        <v>10460817.401529212</v>
      </c>
      <c r="K1337" s="132">
        <v>751765.65655777522</v>
      </c>
      <c r="L1337" s="132">
        <v>4253954.2205661237</v>
      </c>
      <c r="M1337" s="132">
        <v>0</v>
      </c>
      <c r="N1337" s="132">
        <v>493310.3402830867</v>
      </c>
      <c r="O1337" s="132">
        <v>6529</v>
      </c>
      <c r="P1337" s="132">
        <v>82173.878391957973</v>
      </c>
      <c r="Q1337" s="133">
        <f t="shared" si="64"/>
        <v>16048550.497328157</v>
      </c>
      <c r="R1337" s="132">
        <v>14921195.497328157</v>
      </c>
      <c r="S1337" s="132">
        <v>1127355</v>
      </c>
      <c r="T1337" s="133">
        <f>SUM(TableC[[#This Row],[State &amp; Local Funding]:[Federal 
Funding]])</f>
        <v>16048550.497328157</v>
      </c>
      <c r="U1337" s="121">
        <f>IFERROR(TableC[[#This Row],[State &amp; Local Funding]]/SUM(TableB[[#This Row],[K-12 Enrollment]:[Pre-K
Enrollment]]),"")</f>
        <v>12974.95260637231</v>
      </c>
      <c r="V1337" s="121">
        <f>IFERROR(TableC[[#This Row],[Federal 
Funding]]/SUM(TableB[[#This Row],[K-12 Enrollment]:[Pre-K
Enrollment]]),"")</f>
        <v>980.30869565217392</v>
      </c>
      <c r="W1337" s="65">
        <f>IFERROR(CentralCostperPupil*SUM(TableB[[#This Row],[K-12 Enrollment]:[Pre-K
Enrollment]]),"")</f>
        <v>7675099.4997728122</v>
      </c>
      <c r="X1337" s="65">
        <f t="shared" si="65"/>
        <v>23723649.997100968</v>
      </c>
      <c r="Y1337" s="131">
        <f>IFERROR(TableC[[#This Row],[Total School Allocation w/ Central District Costs]]/SUM(TableB[[#This Row],[K-12 Enrollment]:[Pre-K
Enrollment]]),"")</f>
        <v>20629.260867044319</v>
      </c>
    </row>
    <row r="1338" spans="1:25" s="3" customFormat="1" ht="15" x14ac:dyDescent="0.3">
      <c r="A1338" s="156" t="str">
        <f>IF(ISBLANK(TableB[[#This Row],[BEDS Code]]),"",TableB[[#This Row],[BEDS Code]])</f>
        <v>320800010107</v>
      </c>
      <c r="B1338" s="134" t="str">
        <f>IF(ISBLANK(TableB[[#This Row],[School Name]]),"",TableB[[#This Row],[School Name]])</f>
        <v>P.S. 107</v>
      </c>
      <c r="C1338" s="156" t="str">
        <f>IF(ISBLANK(TableB[[#This Row],[Local School Code]]),"",TableB[[#This Row],[Local School Code]])</f>
        <v>X107</v>
      </c>
      <c r="D1338" s="132">
        <v>3670041</v>
      </c>
      <c r="E1338" s="132">
        <v>1920419</v>
      </c>
      <c r="F1338" s="65">
        <f>IFERROR(SUM(TableC[[#This Row],[Classroom Teachers]:[All Other Salaries]])*'Part-A'!$C$92,0)</f>
        <v>3403779.5683903466</v>
      </c>
      <c r="G1338" s="16">
        <v>0</v>
      </c>
      <c r="H1338" s="16">
        <v>156000</v>
      </c>
      <c r="I1338" s="133">
        <f t="shared" si="63"/>
        <v>9150239.5683903471</v>
      </c>
      <c r="J1338" s="132">
        <v>4721941.5332757812</v>
      </c>
      <c r="K1338" s="132">
        <v>489466.46430375014</v>
      </c>
      <c r="L1338" s="132">
        <v>3403413.7142921542</v>
      </c>
      <c r="M1338" s="132">
        <v>0</v>
      </c>
      <c r="N1338" s="132">
        <v>469109.94325176411</v>
      </c>
      <c r="O1338" s="132">
        <v>3096</v>
      </c>
      <c r="P1338" s="132">
        <v>63211.913266896947</v>
      </c>
      <c r="Q1338" s="133">
        <f t="shared" si="64"/>
        <v>9150239.5683903471</v>
      </c>
      <c r="R1338" s="132">
        <v>8246857.5683903471</v>
      </c>
      <c r="S1338" s="132">
        <v>903382</v>
      </c>
      <c r="T1338" s="133">
        <f>SUM(TableC[[#This Row],[State &amp; Local Funding]:[Federal 
Funding]])</f>
        <v>9150239.5683903471</v>
      </c>
      <c r="U1338" s="121">
        <f>IFERROR(TableC[[#This Row],[State &amp; Local Funding]]/SUM(TableB[[#This Row],[K-12 Enrollment]:[Pre-K
Enrollment]]),"")</f>
        <v>17546.505464660313</v>
      </c>
      <c r="V1338" s="121">
        <f>IFERROR(TableC[[#This Row],[Federal 
Funding]]/SUM(TableB[[#This Row],[K-12 Enrollment]:[Pre-K
Enrollment]]),"")</f>
        <v>1922.0893617021277</v>
      </c>
      <c r="W1338" s="65">
        <f>IFERROR(CentralCostperPupil*SUM(TableB[[#This Row],[K-12 Enrollment]:[Pre-K
Enrollment]]),"")</f>
        <v>3136779.7955593234</v>
      </c>
      <c r="X1338" s="65">
        <f t="shared" si="65"/>
        <v>12287019.363949671</v>
      </c>
      <c r="Y1338" s="131">
        <f>IFERROR(TableC[[#This Row],[Total School Allocation w/ Central District Costs]]/SUM(TableB[[#This Row],[K-12 Enrollment]:[Pre-K
Enrollment]]),"")</f>
        <v>26142.594391382281</v>
      </c>
    </row>
    <row r="1339" spans="1:25" s="3" customFormat="1" ht="15" x14ac:dyDescent="0.3">
      <c r="A1339" s="156" t="str">
        <f>IF(ISBLANK(TableB[[#This Row],[BEDS Code]]),"",TableB[[#This Row],[BEDS Code]])</f>
        <v>321100010108</v>
      </c>
      <c r="B1339" s="134" t="str">
        <f>IF(ISBLANK(TableB[[#This Row],[School Name]]),"",TableB[[#This Row],[School Name]])</f>
        <v>P.S. 108 Philip J. Abinanti</v>
      </c>
      <c r="C1339" s="156" t="str">
        <f>IF(ISBLANK(TableB[[#This Row],[Local School Code]]),"",TableB[[#This Row],[Local School Code]])</f>
        <v>X108</v>
      </c>
      <c r="D1339" s="132">
        <v>3535046</v>
      </c>
      <c r="E1339" s="132">
        <v>1712946</v>
      </c>
      <c r="F1339" s="65">
        <f>IFERROR(SUM(TableC[[#This Row],[Classroom Teachers]:[All Other Salaries]])*'Part-A'!$C$92,0)</f>
        <v>3195266.2114881407</v>
      </c>
      <c r="G1339" s="16">
        <v>0</v>
      </c>
      <c r="H1339" s="16">
        <v>245268</v>
      </c>
      <c r="I1339" s="133">
        <f t="shared" si="63"/>
        <v>8688526.2114881407</v>
      </c>
      <c r="J1339" s="132">
        <v>5840698.17562549</v>
      </c>
      <c r="K1339" s="132">
        <v>215132.15939793957</v>
      </c>
      <c r="L1339" s="132">
        <v>1815247.027742249</v>
      </c>
      <c r="M1339" s="132">
        <v>16548.627645995351</v>
      </c>
      <c r="N1339" s="132">
        <v>661763.89504758606</v>
      </c>
      <c r="O1339" s="132">
        <v>3719</v>
      </c>
      <c r="P1339" s="132">
        <v>135417.32602888055</v>
      </c>
      <c r="Q1339" s="133">
        <f t="shared" si="64"/>
        <v>8688526.2114881389</v>
      </c>
      <c r="R1339" s="132">
        <v>7989784.2114881389</v>
      </c>
      <c r="S1339" s="132">
        <v>698742</v>
      </c>
      <c r="T1339" s="133">
        <f>SUM(TableC[[#This Row],[State &amp; Local Funding]:[Federal 
Funding]])</f>
        <v>8688526.2114881389</v>
      </c>
      <c r="U1339" s="121">
        <f>IFERROR(TableC[[#This Row],[State &amp; Local Funding]]/SUM(TableB[[#This Row],[K-12 Enrollment]:[Pre-K
Enrollment]]),"")</f>
        <v>13012.67786887319</v>
      </c>
      <c r="V1339" s="121">
        <f>IFERROR(TableC[[#This Row],[Federal 
Funding]]/SUM(TableB[[#This Row],[K-12 Enrollment]:[Pre-K
Enrollment]]),"")</f>
        <v>1138.0162866449512</v>
      </c>
      <c r="W1339" s="65">
        <f>IFERROR(CentralCostperPupil*SUM(TableB[[#This Row],[K-12 Enrollment]:[Pre-K
Enrollment]]),"")</f>
        <v>4097835.7329221801</v>
      </c>
      <c r="X1339" s="65">
        <f t="shared" si="65"/>
        <v>12786361.944410319</v>
      </c>
      <c r="Y1339" s="131">
        <f>IFERROR(TableC[[#This Row],[Total School Allocation w/ Central District Costs]]/SUM(TableB[[#This Row],[K-12 Enrollment]:[Pre-K
Enrollment]]),"")</f>
        <v>20824.693720537976</v>
      </c>
    </row>
    <row r="1340" spans="1:25" s="3" customFormat="1" ht="15" x14ac:dyDescent="0.3">
      <c r="A1340" s="156" t="str">
        <f>IF(ISBLANK(TableB[[#This Row],[BEDS Code]]),"",TableB[[#This Row],[BEDS Code]])</f>
        <v>320900010109</v>
      </c>
      <c r="B1340" s="134" t="str">
        <f>IF(ISBLANK(TableB[[#This Row],[School Name]]),"",TableB[[#This Row],[School Name]])</f>
        <v>P.S. 109 Sedgwick</v>
      </c>
      <c r="C1340" s="156" t="str">
        <f>IF(ISBLANK(TableB[[#This Row],[Local School Code]]),"",TableB[[#This Row],[Local School Code]])</f>
        <v>X109</v>
      </c>
      <c r="D1340" s="132">
        <v>4175248</v>
      </c>
      <c r="E1340" s="132">
        <v>2466619</v>
      </c>
      <c r="F1340" s="65">
        <f>IFERROR(SUM(TableC[[#This Row],[Classroom Teachers]:[All Other Salaries]])*'Part-A'!$C$92,0)</f>
        <v>4043933.9858555621</v>
      </c>
      <c r="G1340" s="16">
        <v>0</v>
      </c>
      <c r="H1340" s="16">
        <v>411455</v>
      </c>
      <c r="I1340" s="133">
        <f t="shared" si="63"/>
        <v>11097255.985855563</v>
      </c>
      <c r="J1340" s="132">
        <v>6637308.8892168803</v>
      </c>
      <c r="K1340" s="132">
        <v>644020.16602282866</v>
      </c>
      <c r="L1340" s="132">
        <v>3083467.9691649829</v>
      </c>
      <c r="M1340" s="132">
        <v>14311.559244951746</v>
      </c>
      <c r="N1340" s="132">
        <v>636078.52484381886</v>
      </c>
      <c r="O1340" s="132">
        <v>3856</v>
      </c>
      <c r="P1340" s="132">
        <v>78212.877362100495</v>
      </c>
      <c r="Q1340" s="133">
        <f t="shared" si="64"/>
        <v>11097255.985855563</v>
      </c>
      <c r="R1340" s="132">
        <v>10211138.985855563</v>
      </c>
      <c r="S1340" s="132">
        <v>886117</v>
      </c>
      <c r="T1340" s="133">
        <f>SUM(TableC[[#This Row],[State &amp; Local Funding]:[Federal 
Funding]])</f>
        <v>11097255.985855563</v>
      </c>
      <c r="U1340" s="121">
        <f>IFERROR(TableC[[#This Row],[State &amp; Local Funding]]/SUM(TableB[[#This Row],[K-12 Enrollment]:[Pre-K
Enrollment]]),"")</f>
        <v>16131.341209882405</v>
      </c>
      <c r="V1340" s="121">
        <f>IFERROR(TableC[[#This Row],[Federal 
Funding]]/SUM(TableB[[#This Row],[K-12 Enrollment]:[Pre-K
Enrollment]]),"")</f>
        <v>1399.8688783570301</v>
      </c>
      <c r="W1340" s="65">
        <f>IFERROR(CentralCostperPupil*SUM(TableB[[#This Row],[K-12 Enrollment]:[Pre-K
Enrollment]]),"")</f>
        <v>4224641.724657557</v>
      </c>
      <c r="X1340" s="65">
        <f t="shared" si="65"/>
        <v>15321897.710513119</v>
      </c>
      <c r="Y1340" s="131">
        <f>IFERROR(TableC[[#This Row],[Total School Allocation w/ Central District Costs]]/SUM(TableB[[#This Row],[K-12 Enrollment]:[Pre-K
Enrollment]]),"")</f>
        <v>24205.20965325927</v>
      </c>
    </row>
    <row r="1341" spans="1:25" s="3" customFormat="1" ht="15" x14ac:dyDescent="0.3">
      <c r="A1341" s="156" t="str">
        <f>IF(ISBLANK(TableB[[#This Row],[BEDS Code]]),"",TableB[[#This Row],[BEDS Code]])</f>
        <v>320900010110</v>
      </c>
      <c r="B1341" s="134" t="str">
        <f>IF(ISBLANK(TableB[[#This Row],[School Name]]),"",TableB[[#This Row],[School Name]])</f>
        <v>P.S. 110 Theodore Schoenfeld</v>
      </c>
      <c r="C1341" s="156" t="str">
        <f>IF(ISBLANK(TableB[[#This Row],[Local School Code]]),"",TableB[[#This Row],[Local School Code]])</f>
        <v>X110</v>
      </c>
      <c r="D1341" s="132">
        <v>2895759</v>
      </c>
      <c r="E1341" s="132">
        <v>2010089</v>
      </c>
      <c r="F1341" s="65">
        <f>IFERROR(SUM(TableC[[#This Row],[Classroom Teachers]:[All Other Salaries]])*'Part-A'!$C$92,0)</f>
        <v>2986950.1236085482</v>
      </c>
      <c r="G1341" s="16">
        <v>0</v>
      </c>
      <c r="H1341" s="16">
        <v>194628</v>
      </c>
      <c r="I1341" s="133">
        <f t="shared" si="63"/>
        <v>8087426.1236085482</v>
      </c>
      <c r="J1341" s="132">
        <v>4424622.0739154015</v>
      </c>
      <c r="K1341" s="132">
        <v>425014.96038964548</v>
      </c>
      <c r="L1341" s="132">
        <v>2261222.4175750734</v>
      </c>
      <c r="M1341" s="132">
        <v>47223.884487738389</v>
      </c>
      <c r="N1341" s="132">
        <v>697778.11440313421</v>
      </c>
      <c r="O1341" s="132">
        <v>2660</v>
      </c>
      <c r="P1341" s="132">
        <v>228904.67283755573</v>
      </c>
      <c r="Q1341" s="133">
        <f t="shared" si="64"/>
        <v>8087426.1236085491</v>
      </c>
      <c r="R1341" s="132">
        <v>7520843.1236085491</v>
      </c>
      <c r="S1341" s="132">
        <v>566583</v>
      </c>
      <c r="T1341" s="133">
        <f>SUM(TableC[[#This Row],[State &amp; Local Funding]:[Federal 
Funding]])</f>
        <v>8087426.1236085491</v>
      </c>
      <c r="U1341" s="121">
        <f>IFERROR(TableC[[#This Row],[State &amp; Local Funding]]/SUM(TableB[[#This Row],[K-12 Enrollment]:[Pre-K
Enrollment]]),"")</f>
        <v>16862.876958763562</v>
      </c>
      <c r="V1341" s="121">
        <f>IFERROR(TableC[[#This Row],[Federal 
Funding]]/SUM(TableB[[#This Row],[K-12 Enrollment]:[Pre-K
Enrollment]]),"")</f>
        <v>1270.365470852018</v>
      </c>
      <c r="W1341" s="65">
        <f>IFERROR(CentralCostperPupil*SUM(TableB[[#This Row],[K-12 Enrollment]:[Pre-K
Enrollment]]),"")</f>
        <v>2976603.8059988474</v>
      </c>
      <c r="X1341" s="65">
        <f t="shared" si="65"/>
        <v>11064029.929607397</v>
      </c>
      <c r="Y1341" s="131">
        <f>IFERROR(TableC[[#This Row],[Total School Allocation w/ Central District Costs]]/SUM(TableB[[#This Row],[K-12 Enrollment]:[Pre-K
Enrollment]]),"")</f>
        <v>24807.24199463542</v>
      </c>
    </row>
    <row r="1342" spans="1:25" s="3" customFormat="1" ht="15" x14ac:dyDescent="0.3">
      <c r="A1342" s="156" t="str">
        <f>IF(ISBLANK(TableB[[#This Row],[BEDS Code]]),"",TableB[[#This Row],[BEDS Code]])</f>
        <v>321100010111</v>
      </c>
      <c r="B1342" s="134" t="str">
        <f>IF(ISBLANK(TableB[[#This Row],[School Name]]),"",TableB[[#This Row],[School Name]])</f>
        <v>P.S. 111 Seton Falls</v>
      </c>
      <c r="C1342" s="156" t="str">
        <f>IF(ISBLANK(TableB[[#This Row],[Local School Code]]),"",TableB[[#This Row],[Local School Code]])</f>
        <v>X111</v>
      </c>
      <c r="D1342" s="132">
        <v>4929172</v>
      </c>
      <c r="E1342" s="132">
        <v>2621980</v>
      </c>
      <c r="F1342" s="65">
        <f>IFERROR(SUM(TableC[[#This Row],[Classroom Teachers]:[All Other Salaries]])*'Part-A'!$C$92,0)</f>
        <v>4597556.7118644798</v>
      </c>
      <c r="G1342" s="16">
        <v>0</v>
      </c>
      <c r="H1342" s="16">
        <v>161901</v>
      </c>
      <c r="I1342" s="133">
        <f t="shared" si="63"/>
        <v>12310609.711864479</v>
      </c>
      <c r="J1342" s="132">
        <v>6506570.7226317665</v>
      </c>
      <c r="K1342" s="132">
        <v>873317.42719339905</v>
      </c>
      <c r="L1342" s="132">
        <v>4125011.9950407469</v>
      </c>
      <c r="M1342" s="132">
        <v>103966.36038016656</v>
      </c>
      <c r="N1342" s="132">
        <v>669455.83084114757</v>
      </c>
      <c r="O1342" s="132">
        <v>3912</v>
      </c>
      <c r="P1342" s="132">
        <v>28375.375777252775</v>
      </c>
      <c r="Q1342" s="133">
        <f t="shared" si="64"/>
        <v>12310609.711864479</v>
      </c>
      <c r="R1342" s="132">
        <v>11318111.711864479</v>
      </c>
      <c r="S1342" s="132">
        <v>992498</v>
      </c>
      <c r="T1342" s="133">
        <f>SUM(TableC[[#This Row],[State &amp; Local Funding]:[Federal 
Funding]])</f>
        <v>12310609.711864479</v>
      </c>
      <c r="U1342" s="121">
        <f>IFERROR(TableC[[#This Row],[State &amp; Local Funding]]/SUM(TableB[[#This Row],[K-12 Enrollment]:[Pre-K
Enrollment]]),"")</f>
        <v>16968.683226183628</v>
      </c>
      <c r="V1342" s="121">
        <f>IFERROR(TableC[[#This Row],[Federal 
Funding]]/SUM(TableB[[#This Row],[K-12 Enrollment]:[Pre-K
Enrollment]]),"")</f>
        <v>1488.0029985007495</v>
      </c>
      <c r="W1342" s="65">
        <f>IFERROR(CentralCostperPupil*SUM(TableB[[#This Row],[K-12 Enrollment]:[Pre-K
Enrollment]]),"")</f>
        <v>4451557.7098682309</v>
      </c>
      <c r="X1342" s="65">
        <f t="shared" si="65"/>
        <v>16762167.421732709</v>
      </c>
      <c r="Y1342" s="131">
        <f>IFERROR(TableC[[#This Row],[Total School Allocation w/ Central District Costs]]/SUM(TableB[[#This Row],[K-12 Enrollment]:[Pre-K
Enrollment]]),"")</f>
        <v>25130.68578970421</v>
      </c>
    </row>
    <row r="1343" spans="1:25" s="3" customFormat="1" ht="15" x14ac:dyDescent="0.3">
      <c r="A1343" s="156" t="str">
        <f>IF(ISBLANK(TableB[[#This Row],[BEDS Code]]),"",TableB[[#This Row],[BEDS Code]])</f>
        <v>321100010112</v>
      </c>
      <c r="B1343" s="134" t="str">
        <f>IF(ISBLANK(TableB[[#This Row],[School Name]]),"",TableB[[#This Row],[School Name]])</f>
        <v>P.S. 112 Bronxwood</v>
      </c>
      <c r="C1343" s="156" t="str">
        <f>IF(ISBLANK(TableB[[#This Row],[Local School Code]]),"",TableB[[#This Row],[Local School Code]])</f>
        <v>X112</v>
      </c>
      <c r="D1343" s="132">
        <v>3811675</v>
      </c>
      <c r="E1343" s="132">
        <v>1907110</v>
      </c>
      <c r="F1343" s="65">
        <f>IFERROR(SUM(TableC[[#This Row],[Classroom Teachers]:[All Other Salaries]])*'Part-A'!$C$92,0)</f>
        <v>3481910.8873003633</v>
      </c>
      <c r="G1343" s="16">
        <v>0</v>
      </c>
      <c r="H1343" s="16">
        <v>80802</v>
      </c>
      <c r="I1343" s="133">
        <f t="shared" si="63"/>
        <v>9281497.8873003628</v>
      </c>
      <c r="J1343" s="132">
        <v>5034194.1246829648</v>
      </c>
      <c r="K1343" s="132">
        <v>976186.86563038232</v>
      </c>
      <c r="L1343" s="132">
        <v>2292940.6514947712</v>
      </c>
      <c r="M1343" s="132">
        <v>282580.40847195277</v>
      </c>
      <c r="N1343" s="132">
        <v>450295.99278744514</v>
      </c>
      <c r="O1343" s="132">
        <v>2374</v>
      </c>
      <c r="P1343" s="132">
        <v>242925.8442328473</v>
      </c>
      <c r="Q1343" s="133">
        <f t="shared" si="64"/>
        <v>9281497.8873003647</v>
      </c>
      <c r="R1343" s="132">
        <v>8579158.8873003647</v>
      </c>
      <c r="S1343" s="132">
        <v>702339</v>
      </c>
      <c r="T1343" s="133">
        <f>SUM(TableC[[#This Row],[State &amp; Local Funding]:[Federal 
Funding]])</f>
        <v>9281497.8873003647</v>
      </c>
      <c r="U1343" s="121">
        <f>IFERROR(TableC[[#This Row],[State &amp; Local Funding]]/SUM(TableB[[#This Row],[K-12 Enrollment]:[Pre-K
Enrollment]]),"")</f>
        <v>18980.440016151249</v>
      </c>
      <c r="V1343" s="121">
        <f>IFERROR(TableC[[#This Row],[Federal 
Funding]]/SUM(TableB[[#This Row],[K-12 Enrollment]:[Pre-K
Enrollment]]),"")</f>
        <v>1553.8473451327434</v>
      </c>
      <c r="W1343" s="65">
        <f>IFERROR(CentralCostperPupil*SUM(TableB[[#This Row],[K-12 Enrollment]:[Pre-K
Enrollment]]),"")</f>
        <v>3016647.8033889662</v>
      </c>
      <c r="X1343" s="65">
        <f t="shared" si="65"/>
        <v>12298145.690689331</v>
      </c>
      <c r="Y1343" s="131">
        <f>IFERROR(TableC[[#This Row],[Total School Allocation w/ Central District Costs]]/SUM(TableB[[#This Row],[K-12 Enrollment]:[Pre-K
Enrollment]]),"")</f>
        <v>27208.28692630383</v>
      </c>
    </row>
    <row r="1344" spans="1:25" s="3" customFormat="1" ht="15" x14ac:dyDescent="0.3">
      <c r="A1344" s="156" t="str">
        <f>IF(ISBLANK(TableB[[#This Row],[BEDS Code]]),"",TableB[[#This Row],[BEDS Code]])</f>
        <v>320900010114</v>
      </c>
      <c r="B1344" s="134" t="str">
        <f>IF(ISBLANK(TableB[[#This Row],[School Name]]),"",TableB[[#This Row],[School Name]])</f>
        <v>P.S. X114 - Luis Llorens Torres Schools</v>
      </c>
      <c r="C1344" s="156" t="str">
        <f>IF(ISBLANK(TableB[[#This Row],[Local School Code]]),"",TableB[[#This Row],[Local School Code]])</f>
        <v>X114</v>
      </c>
      <c r="D1344" s="132">
        <v>5307746</v>
      </c>
      <c r="E1344" s="132">
        <v>2647440</v>
      </c>
      <c r="F1344" s="65">
        <f>IFERROR(SUM(TableC[[#This Row],[Classroom Teachers]:[All Other Salaries]])*'Part-A'!$C$92,0)</f>
        <v>4843554.8361932524</v>
      </c>
      <c r="G1344" s="16">
        <v>0</v>
      </c>
      <c r="H1344" s="16">
        <v>186951</v>
      </c>
      <c r="I1344" s="133">
        <f t="shared" si="63"/>
        <v>12985691.836193252</v>
      </c>
      <c r="J1344" s="132">
        <v>7835138.5059202211</v>
      </c>
      <c r="K1344" s="132">
        <v>0</v>
      </c>
      <c r="L1344" s="132">
        <v>4031718.5397825227</v>
      </c>
      <c r="M1344" s="132">
        <v>0</v>
      </c>
      <c r="N1344" s="132">
        <v>718924.90462914831</v>
      </c>
      <c r="O1344" s="132">
        <v>4685</v>
      </c>
      <c r="P1344" s="132">
        <v>395224.88586136006</v>
      </c>
      <c r="Q1344" s="133">
        <f t="shared" si="64"/>
        <v>12985691.836193252</v>
      </c>
      <c r="R1344" s="132">
        <v>11536500.836193252</v>
      </c>
      <c r="S1344" s="132">
        <v>1449191</v>
      </c>
      <c r="T1344" s="133">
        <f>SUM(TableC[[#This Row],[State &amp; Local Funding]:[Federal 
Funding]])</f>
        <v>12985691.836193252</v>
      </c>
      <c r="U1344" s="121">
        <f>IFERROR(TableC[[#This Row],[State &amp; Local Funding]]/SUM(TableB[[#This Row],[K-12 Enrollment]:[Pre-K
Enrollment]]),"")</f>
        <v>16363.830973323762</v>
      </c>
      <c r="V1344" s="121">
        <f>IFERROR(TableC[[#This Row],[Federal 
Funding]]/SUM(TableB[[#This Row],[K-12 Enrollment]:[Pre-K
Enrollment]]),"")</f>
        <v>2055.5900709219859</v>
      </c>
      <c r="W1344" s="65">
        <f>IFERROR(CentralCostperPupil*SUM(TableB[[#This Row],[K-12 Enrollment]:[Pre-K
Enrollment]]),"")</f>
        <v>4705169.6933389856</v>
      </c>
      <c r="X1344" s="65">
        <f t="shared" si="65"/>
        <v>17690861.529532239</v>
      </c>
      <c r="Y1344" s="131">
        <f>IFERROR(TableC[[#This Row],[Total School Allocation w/ Central District Costs]]/SUM(TableB[[#This Row],[K-12 Enrollment]:[Pre-K
Enrollment]]),"")</f>
        <v>25093.420609265588</v>
      </c>
    </row>
    <row r="1345" spans="1:25" s="3" customFormat="1" ht="15" x14ac:dyDescent="0.3">
      <c r="A1345" s="156" t="str">
        <f>IF(ISBLANK(TableB[[#This Row],[BEDS Code]]),"",TableB[[#This Row],[BEDS Code]])</f>
        <v>320900010117</v>
      </c>
      <c r="B1345" s="134" t="str">
        <f>IF(ISBLANK(TableB[[#This Row],[School Name]]),"",TableB[[#This Row],[School Name]])</f>
        <v>I.S. 117 Joseph H. Wade</v>
      </c>
      <c r="C1345" s="156" t="str">
        <f>IF(ISBLANK(TableB[[#This Row],[Local School Code]]),"",TableB[[#This Row],[Local School Code]])</f>
        <v>X117</v>
      </c>
      <c r="D1345" s="132">
        <v>4431396</v>
      </c>
      <c r="E1345" s="132">
        <v>2818925</v>
      </c>
      <c r="F1345" s="65">
        <f>IFERROR(SUM(TableC[[#This Row],[Classroom Teachers]:[All Other Salaries]])*'Part-A'!$C$92,0)</f>
        <v>4414394.2509331014</v>
      </c>
      <c r="G1345" s="16">
        <v>0</v>
      </c>
      <c r="H1345" s="16">
        <v>269375</v>
      </c>
      <c r="I1345" s="133">
        <f t="shared" si="63"/>
        <v>11934090.250933101</v>
      </c>
      <c r="J1345" s="132">
        <v>8059836.2566363448</v>
      </c>
      <c r="K1345" s="132">
        <v>0</v>
      </c>
      <c r="L1345" s="132">
        <v>2935122.6782394955</v>
      </c>
      <c r="M1345" s="132">
        <v>0</v>
      </c>
      <c r="N1345" s="132">
        <v>736543.47582247457</v>
      </c>
      <c r="O1345" s="132">
        <v>3159</v>
      </c>
      <c r="P1345" s="132">
        <v>199428.84023478607</v>
      </c>
      <c r="Q1345" s="133">
        <f t="shared" si="64"/>
        <v>11934090.250933101</v>
      </c>
      <c r="R1345" s="132">
        <v>11088982.250933101</v>
      </c>
      <c r="S1345" s="132">
        <v>845108</v>
      </c>
      <c r="T1345" s="133">
        <f>SUM(TableC[[#This Row],[State &amp; Local Funding]:[Federal 
Funding]])</f>
        <v>11934090.250933101</v>
      </c>
      <c r="U1345" s="121">
        <f>IFERROR(TableC[[#This Row],[State &amp; Local Funding]]/SUM(TableB[[#This Row],[K-12 Enrollment]:[Pre-K
Enrollment]]),"")</f>
        <v>22267.032632395785</v>
      </c>
      <c r="V1345" s="121">
        <f>IFERROR(TableC[[#This Row],[Federal 
Funding]]/SUM(TableB[[#This Row],[K-12 Enrollment]:[Pre-K
Enrollment]]),"")</f>
        <v>1697.004016064257</v>
      </c>
      <c r="W1345" s="65">
        <f>IFERROR(CentralCostperPupil*SUM(TableB[[#This Row],[K-12 Enrollment]:[Pre-K
Enrollment]]),"")</f>
        <v>3323651.7833798788</v>
      </c>
      <c r="X1345" s="65">
        <f t="shared" si="65"/>
        <v>15257742.03431298</v>
      </c>
      <c r="Y1345" s="131">
        <f>IFERROR(TableC[[#This Row],[Total School Allocation w/ Central District Costs]]/SUM(TableB[[#This Row],[K-12 Enrollment]:[Pre-K
Enrollment]]),"")</f>
        <v>30638.036213479882</v>
      </c>
    </row>
    <row r="1346" spans="1:25" s="3" customFormat="1" ht="15" x14ac:dyDescent="0.3">
      <c r="A1346" s="156" t="str">
        <f>IF(ISBLANK(TableB[[#This Row],[BEDS Code]]),"",TableB[[#This Row],[BEDS Code]])</f>
        <v>321000010118</v>
      </c>
      <c r="B1346" s="134" t="str">
        <f>IF(ISBLANK(TableB[[#This Row],[School Name]]),"",TableB[[#This Row],[School Name]])</f>
        <v>J.H.S. 118 William W. Niles</v>
      </c>
      <c r="C1346" s="156" t="str">
        <f>IF(ISBLANK(TableB[[#This Row],[Local School Code]]),"",TableB[[#This Row],[Local School Code]])</f>
        <v>X118</v>
      </c>
      <c r="D1346" s="132">
        <v>7572262</v>
      </c>
      <c r="E1346" s="132">
        <v>3056908</v>
      </c>
      <c r="F1346" s="65">
        <f>IFERROR(SUM(TableC[[#This Row],[Classroom Teachers]:[All Other Salaries]])*'Part-A'!$C$92,0)</f>
        <v>6471623.3860805053</v>
      </c>
      <c r="G1346" s="16">
        <v>0</v>
      </c>
      <c r="H1346" s="16">
        <v>136437</v>
      </c>
      <c r="I1346" s="133">
        <f t="shared" si="63"/>
        <v>17237230.386080503</v>
      </c>
      <c r="J1346" s="132">
        <v>11134964.72665488</v>
      </c>
      <c r="K1346" s="132">
        <v>0</v>
      </c>
      <c r="L1346" s="132">
        <v>4807697.9815171789</v>
      </c>
      <c r="M1346" s="132">
        <v>0</v>
      </c>
      <c r="N1346" s="132">
        <v>1080777.3110582039</v>
      </c>
      <c r="O1346" s="132">
        <v>7289</v>
      </c>
      <c r="P1346" s="132">
        <v>206501.3668502424</v>
      </c>
      <c r="Q1346" s="133">
        <f t="shared" si="64"/>
        <v>17237230.386080503</v>
      </c>
      <c r="R1346" s="132">
        <v>15809020.386080503</v>
      </c>
      <c r="S1346" s="132">
        <v>1428210</v>
      </c>
      <c r="T1346" s="133">
        <f>SUM(TableC[[#This Row],[State &amp; Local Funding]:[Federal 
Funding]])</f>
        <v>17237230.386080503</v>
      </c>
      <c r="U1346" s="121">
        <f>IFERROR(TableC[[#This Row],[State &amp; Local Funding]]/SUM(TableB[[#This Row],[K-12 Enrollment]:[Pre-K
Enrollment]]),"")</f>
        <v>13990.283527504871</v>
      </c>
      <c r="V1346" s="121">
        <f>IFERROR(TableC[[#This Row],[Federal 
Funding]]/SUM(TableB[[#This Row],[K-12 Enrollment]:[Pre-K
Enrollment]]),"")</f>
        <v>1263.9026548672566</v>
      </c>
      <c r="W1346" s="65">
        <f>IFERROR(CentralCostperPupil*SUM(TableB[[#This Row],[K-12 Enrollment]:[Pre-K
Enrollment]]),"")</f>
        <v>7541619.5084724156</v>
      </c>
      <c r="X1346" s="65">
        <f t="shared" si="65"/>
        <v>24778849.89455292</v>
      </c>
      <c r="Y1346" s="131">
        <f>IFERROR(TableC[[#This Row],[Total School Allocation w/ Central District Costs]]/SUM(TableB[[#This Row],[K-12 Enrollment]:[Pre-K
Enrollment]]),"")</f>
        <v>21928.185747391966</v>
      </c>
    </row>
    <row r="1347" spans="1:25" s="3" customFormat="1" ht="15" x14ac:dyDescent="0.3">
      <c r="A1347" s="156" t="str">
        <f>IF(ISBLANK(TableB[[#This Row],[BEDS Code]]),"",TableB[[#This Row],[BEDS Code]])</f>
        <v>320800010119</v>
      </c>
      <c r="B1347" s="134" t="str">
        <f>IF(ISBLANK(TableB[[#This Row],[School Name]]),"",TableB[[#This Row],[School Name]])</f>
        <v>The Dr. Emmett W. Bassett School</v>
      </c>
      <c r="C1347" s="156" t="str">
        <f>IF(ISBLANK(TableB[[#This Row],[Local School Code]]),"",TableB[[#This Row],[Local School Code]])</f>
        <v>X119</v>
      </c>
      <c r="D1347" s="132">
        <v>5185362</v>
      </c>
      <c r="E1347" s="132">
        <v>2632733</v>
      </c>
      <c r="F1347" s="65">
        <f>IFERROR(SUM(TableC[[#This Row],[Classroom Teachers]:[All Other Salaries]])*'Part-A'!$C$92,0)</f>
        <v>4760086.2942825323</v>
      </c>
      <c r="G1347" s="16">
        <v>0</v>
      </c>
      <c r="H1347" s="16">
        <v>413591</v>
      </c>
      <c r="I1347" s="133">
        <f t="shared" si="63"/>
        <v>12991772.294282533</v>
      </c>
      <c r="J1347" s="132">
        <v>8608257.0641268957</v>
      </c>
      <c r="K1347" s="132">
        <v>537304.00894024048</v>
      </c>
      <c r="L1347" s="132">
        <v>2843779.7849832401</v>
      </c>
      <c r="M1347" s="132">
        <v>18527.72444621519</v>
      </c>
      <c r="N1347" s="132">
        <v>716873.6144938647</v>
      </c>
      <c r="O1347" s="132">
        <v>5308</v>
      </c>
      <c r="P1347" s="132">
        <v>261722.09729207758</v>
      </c>
      <c r="Q1347" s="133">
        <f t="shared" si="64"/>
        <v>12991772.294282533</v>
      </c>
      <c r="R1347" s="132">
        <v>11829529.294282533</v>
      </c>
      <c r="S1347" s="132">
        <v>1162243</v>
      </c>
      <c r="T1347" s="133">
        <f>SUM(TableC[[#This Row],[State &amp; Local Funding]:[Federal 
Funding]])</f>
        <v>12991772.294282533</v>
      </c>
      <c r="U1347" s="121">
        <f>IFERROR(TableC[[#This Row],[State &amp; Local Funding]]/SUM(TableB[[#This Row],[K-12 Enrollment]:[Pre-K
Enrollment]]),"")</f>
        <v>14993.066279192057</v>
      </c>
      <c r="V1347" s="121">
        <f>IFERROR(TableC[[#This Row],[Federal 
Funding]]/SUM(TableB[[#This Row],[K-12 Enrollment]:[Pre-K
Enrollment]]),"")</f>
        <v>1473.0583016476553</v>
      </c>
      <c r="W1347" s="65">
        <f>IFERROR(CentralCostperPupil*SUM(TableB[[#This Row],[K-12 Enrollment]:[Pre-K
Enrollment]]),"")</f>
        <v>5265785.656800651</v>
      </c>
      <c r="X1347" s="65">
        <f t="shared" si="65"/>
        <v>18257557.951083183</v>
      </c>
      <c r="Y1347" s="131">
        <f>IFERROR(TableC[[#This Row],[Total School Allocation w/ Central District Costs]]/SUM(TableB[[#This Row],[K-12 Enrollment]:[Pre-K
Enrollment]]),"")</f>
        <v>23140.124145859547</v>
      </c>
    </row>
    <row r="1348" spans="1:25" s="3" customFormat="1" ht="15" x14ac:dyDescent="0.3">
      <c r="A1348" s="156" t="str">
        <f>IF(ISBLANK(TableB[[#This Row],[BEDS Code]]),"",TableB[[#This Row],[BEDS Code]])</f>
        <v>321100010121</v>
      </c>
      <c r="B1348" s="134" t="str">
        <f>IF(ISBLANK(TableB[[#This Row],[School Name]]),"",TableB[[#This Row],[School Name]])</f>
        <v>P.S. 121 Throop</v>
      </c>
      <c r="C1348" s="156" t="str">
        <f>IF(ISBLANK(TableB[[#This Row],[Local School Code]]),"",TableB[[#This Row],[Local School Code]])</f>
        <v>X121</v>
      </c>
      <c r="D1348" s="132">
        <v>5553836</v>
      </c>
      <c r="E1348" s="132">
        <v>2302802</v>
      </c>
      <c r="F1348" s="65">
        <f>IFERROR(SUM(TableC[[#This Row],[Classroom Teachers]:[All Other Salaries]])*'Part-A'!$C$92,0)</f>
        <v>4783553.3928584047</v>
      </c>
      <c r="G1348" s="16">
        <v>0</v>
      </c>
      <c r="H1348" s="16">
        <v>106446</v>
      </c>
      <c r="I1348" s="133">
        <f t="shared" si="63"/>
        <v>12746637.392858405</v>
      </c>
      <c r="J1348" s="132">
        <v>8318571.7914069854</v>
      </c>
      <c r="K1348" s="132">
        <v>478323.75222790404</v>
      </c>
      <c r="L1348" s="132">
        <v>3230001.668392797</v>
      </c>
      <c r="M1348" s="132">
        <v>0</v>
      </c>
      <c r="N1348" s="132">
        <v>648178.72335948015</v>
      </c>
      <c r="O1348" s="132">
        <v>5489</v>
      </c>
      <c r="P1348" s="132">
        <v>66072.457471237562</v>
      </c>
      <c r="Q1348" s="133">
        <f t="shared" si="64"/>
        <v>12746637.392858407</v>
      </c>
      <c r="R1348" s="132">
        <v>11786430.392858407</v>
      </c>
      <c r="S1348" s="132">
        <v>960207</v>
      </c>
      <c r="T1348" s="133">
        <f>SUM(TableC[[#This Row],[State &amp; Local Funding]:[Federal 
Funding]])</f>
        <v>12746637.392858407</v>
      </c>
      <c r="U1348" s="121">
        <f>IFERROR(TableC[[#This Row],[State &amp; Local Funding]]/SUM(TableB[[#This Row],[K-12 Enrollment]:[Pre-K
Enrollment]]),"")</f>
        <v>13333.06605526969</v>
      </c>
      <c r="V1348" s="121">
        <f>IFERROR(TableC[[#This Row],[Federal 
Funding]]/SUM(TableB[[#This Row],[K-12 Enrollment]:[Pre-K
Enrollment]]),"")</f>
        <v>1086.2070135746606</v>
      </c>
      <c r="W1348" s="65">
        <f>IFERROR(CentralCostperPupil*SUM(TableB[[#This Row],[K-12 Enrollment]:[Pre-K
Enrollment]]),"")</f>
        <v>5899815.6154775359</v>
      </c>
      <c r="X1348" s="65">
        <f t="shared" si="65"/>
        <v>18646453.008335941</v>
      </c>
      <c r="Y1348" s="131">
        <f>IFERROR(TableC[[#This Row],[Total School Allocation w/ Central District Costs]]/SUM(TableB[[#This Row],[K-12 Enrollment]:[Pre-K
Enrollment]]),"")</f>
        <v>21093.272633864188</v>
      </c>
    </row>
    <row r="1349" spans="1:25" s="3" customFormat="1" ht="15" x14ac:dyDescent="0.3">
      <c r="A1349" s="156" t="str">
        <f>IF(ISBLANK(TableB[[#This Row],[BEDS Code]]),"",TableB[[#This Row],[BEDS Code]])</f>
        <v>320800010123</v>
      </c>
      <c r="B1349" s="134" t="str">
        <f>IF(ISBLANK(TableB[[#This Row],[School Name]]),"",TableB[[#This Row],[School Name]])</f>
        <v>J.H.S. 123 James M. Kieran</v>
      </c>
      <c r="C1349" s="156" t="str">
        <f>IF(ISBLANK(TableB[[#This Row],[Local School Code]]),"",TableB[[#This Row],[Local School Code]])</f>
        <v>X123</v>
      </c>
      <c r="D1349" s="132">
        <v>3156510</v>
      </c>
      <c r="E1349" s="132">
        <v>2233867</v>
      </c>
      <c r="F1349" s="65">
        <f>IFERROR(SUM(TableC[[#This Row],[Classroom Teachers]:[All Other Salaries]])*'Part-A'!$C$92,0)</f>
        <v>3281958.0318115596</v>
      </c>
      <c r="G1349" s="16">
        <v>0</v>
      </c>
      <c r="H1349" s="16">
        <v>254260</v>
      </c>
      <c r="I1349" s="133">
        <f t="shared" si="63"/>
        <v>8926595.0318115596</v>
      </c>
      <c r="J1349" s="132">
        <v>5674140.4877222246</v>
      </c>
      <c r="K1349" s="132">
        <v>0</v>
      </c>
      <c r="L1349" s="132">
        <v>2261359.9425417567</v>
      </c>
      <c r="M1349" s="132">
        <v>0</v>
      </c>
      <c r="N1349" s="132">
        <v>698674.24664262671</v>
      </c>
      <c r="O1349" s="132">
        <v>2199</v>
      </c>
      <c r="P1349" s="132">
        <v>290221.35490495141</v>
      </c>
      <c r="Q1349" s="133">
        <f t="shared" si="64"/>
        <v>8926595.0318115596</v>
      </c>
      <c r="R1349" s="132">
        <v>7969876.0318115596</v>
      </c>
      <c r="S1349" s="132">
        <v>956719</v>
      </c>
      <c r="T1349" s="133">
        <f>SUM(TableC[[#This Row],[State &amp; Local Funding]:[Federal 
Funding]])</f>
        <v>8926595.0318115596</v>
      </c>
      <c r="U1349" s="121">
        <f>IFERROR(TableC[[#This Row],[State &amp; Local Funding]]/SUM(TableB[[#This Row],[K-12 Enrollment]:[Pre-K
Enrollment]]),"")</f>
        <v>19875.002573096157</v>
      </c>
      <c r="V1349" s="121">
        <f>IFERROR(TableC[[#This Row],[Federal 
Funding]]/SUM(TableB[[#This Row],[K-12 Enrollment]:[Pre-K
Enrollment]]),"")</f>
        <v>2385.8329177057358</v>
      </c>
      <c r="W1349" s="65">
        <f>IFERROR(CentralCostperPupil*SUM(TableB[[#This Row],[K-12 Enrollment]:[Pre-K
Enrollment]]),"")</f>
        <v>2676273.8255729545</v>
      </c>
      <c r="X1349" s="65">
        <f t="shared" si="65"/>
        <v>11602868.857384514</v>
      </c>
      <c r="Y1349" s="131">
        <f>IFERROR(TableC[[#This Row],[Total School Allocation w/ Central District Costs]]/SUM(TableB[[#This Row],[K-12 Enrollment]:[Pre-K
Enrollment]]),"")</f>
        <v>28934.835055821732</v>
      </c>
    </row>
    <row r="1350" spans="1:25" s="3" customFormat="1" ht="15" x14ac:dyDescent="0.3">
      <c r="A1350" s="156" t="str">
        <f>IF(ISBLANK(TableB[[#This Row],[BEDS Code]]),"",TableB[[#This Row],[BEDS Code]])</f>
        <v>320900010126</v>
      </c>
      <c r="B1350" s="134" t="str">
        <f>IF(ISBLANK(TableB[[#This Row],[School Name]]),"",TableB[[#This Row],[School Name]])</f>
        <v>P.S. 126 Dr Marjorie H Dunbar</v>
      </c>
      <c r="C1350" s="156" t="str">
        <f>IF(ISBLANK(TableB[[#This Row],[Local School Code]]),"",TableB[[#This Row],[Local School Code]])</f>
        <v>X126</v>
      </c>
      <c r="D1350" s="132">
        <v>3987002</v>
      </c>
      <c r="E1350" s="132">
        <v>2138667</v>
      </c>
      <c r="F1350" s="65">
        <f>IFERROR(SUM(TableC[[#This Row],[Classroom Teachers]:[All Other Salaries]])*'Part-A'!$C$92,0)</f>
        <v>3729644.2484021219</v>
      </c>
      <c r="G1350" s="16">
        <v>0</v>
      </c>
      <c r="H1350" s="16">
        <v>138067</v>
      </c>
      <c r="I1350" s="133">
        <f t="shared" si="63"/>
        <v>9993380.2484021224</v>
      </c>
      <c r="J1350" s="132">
        <v>5375809.4653474027</v>
      </c>
      <c r="K1350" s="132">
        <v>875732.30126707617</v>
      </c>
      <c r="L1350" s="132">
        <v>2526942.6690051346</v>
      </c>
      <c r="M1350" s="132">
        <v>76818.622918164576</v>
      </c>
      <c r="N1350" s="132">
        <v>695152.46302997111</v>
      </c>
      <c r="O1350" s="132">
        <v>3215</v>
      </c>
      <c r="P1350" s="132">
        <v>439709.72683437355</v>
      </c>
      <c r="Q1350" s="133">
        <f t="shared" si="64"/>
        <v>9993380.2484021224</v>
      </c>
      <c r="R1350" s="132">
        <v>9192368.2484021224</v>
      </c>
      <c r="S1350" s="132">
        <v>801012</v>
      </c>
      <c r="T1350" s="133">
        <f>SUM(TableC[[#This Row],[State &amp; Local Funding]:[Federal 
Funding]])</f>
        <v>9993380.2484021224</v>
      </c>
      <c r="U1350" s="121">
        <f>IFERROR(TableC[[#This Row],[State &amp; Local Funding]]/SUM(TableB[[#This Row],[K-12 Enrollment]:[Pre-K
Enrollment]]),"")</f>
        <v>15903.751294813361</v>
      </c>
      <c r="V1350" s="121">
        <f>IFERROR(TableC[[#This Row],[Federal 
Funding]]/SUM(TableB[[#This Row],[K-12 Enrollment]:[Pre-K
Enrollment]]),"")</f>
        <v>1385.833910034602</v>
      </c>
      <c r="W1350" s="65">
        <f>IFERROR(CentralCostperPupil*SUM(TableB[[#This Row],[K-12 Enrollment]:[Pre-K
Enrollment]]),"")</f>
        <v>3857571.7485814658</v>
      </c>
      <c r="X1350" s="65">
        <f t="shared" si="65"/>
        <v>13850951.996983588</v>
      </c>
      <c r="Y1350" s="131">
        <f>IFERROR(TableC[[#This Row],[Total School Allocation w/ Central District Costs]]/SUM(TableB[[#This Row],[K-12 Enrollment]:[Pre-K
Enrollment]]),"")</f>
        <v>23963.584769867797</v>
      </c>
    </row>
    <row r="1351" spans="1:25" s="3" customFormat="1" ht="15" x14ac:dyDescent="0.3">
      <c r="A1351" s="156" t="str">
        <f>IF(ISBLANK(TableB[[#This Row],[BEDS Code]]),"",TableB[[#This Row],[BEDS Code]])</f>
        <v>321100010127</v>
      </c>
      <c r="B1351" s="134" t="str">
        <f>IF(ISBLANK(TableB[[#This Row],[School Name]]),"",TableB[[#This Row],[School Name]])</f>
        <v>J.H.S. 127 The Castle Hill</v>
      </c>
      <c r="C1351" s="156" t="str">
        <f>IF(ISBLANK(TableB[[#This Row],[Local School Code]]),"",TableB[[#This Row],[Local School Code]])</f>
        <v>X127</v>
      </c>
      <c r="D1351" s="132">
        <v>4847873</v>
      </c>
      <c r="E1351" s="132">
        <v>2827188</v>
      </c>
      <c r="F1351" s="65">
        <f>IFERROR(SUM(TableC[[#This Row],[Classroom Teachers]:[All Other Salaries]])*'Part-A'!$C$92,0)</f>
        <v>4672999.3270588787</v>
      </c>
      <c r="G1351" s="16">
        <v>0</v>
      </c>
      <c r="H1351" s="16">
        <v>259774</v>
      </c>
      <c r="I1351" s="133">
        <f t="shared" si="63"/>
        <v>12607834.327058878</v>
      </c>
      <c r="J1351" s="132">
        <v>7616727.1111023957</v>
      </c>
      <c r="K1351" s="132">
        <v>0</v>
      </c>
      <c r="L1351" s="132">
        <v>3520864.9564459664</v>
      </c>
      <c r="M1351" s="132">
        <v>0</v>
      </c>
      <c r="N1351" s="132">
        <v>1082624.2766074631</v>
      </c>
      <c r="O1351" s="132">
        <v>5021</v>
      </c>
      <c r="P1351" s="132">
        <v>382596.98290305329</v>
      </c>
      <c r="Q1351" s="133">
        <f t="shared" si="64"/>
        <v>12607834.32705888</v>
      </c>
      <c r="R1351" s="132">
        <v>11716114.32705888</v>
      </c>
      <c r="S1351" s="132">
        <v>891720</v>
      </c>
      <c r="T1351" s="133">
        <f>SUM(TableC[[#This Row],[State &amp; Local Funding]:[Federal 
Funding]])</f>
        <v>12607834.32705888</v>
      </c>
      <c r="U1351" s="121">
        <f>IFERROR(TableC[[#This Row],[State &amp; Local Funding]]/SUM(TableB[[#This Row],[K-12 Enrollment]:[Pre-K
Enrollment]]),"")</f>
        <v>14218.585348372426</v>
      </c>
      <c r="V1351" s="121">
        <f>IFERROR(TableC[[#This Row],[Federal 
Funding]]/SUM(TableB[[#This Row],[K-12 Enrollment]:[Pre-K
Enrollment]]),"")</f>
        <v>1082.1844660194174</v>
      </c>
      <c r="W1351" s="65">
        <f>IFERROR(CentralCostperPupil*SUM(TableB[[#This Row],[K-12 Enrollment]:[Pre-K
Enrollment]]),"")</f>
        <v>5499375.641576346</v>
      </c>
      <c r="X1351" s="65">
        <f t="shared" si="65"/>
        <v>18107209.968635224</v>
      </c>
      <c r="Y1351" s="131">
        <f>IFERROR(TableC[[#This Row],[Total School Allocation w/ Central District Costs]]/SUM(TableB[[#This Row],[K-12 Enrollment]:[Pre-K
Enrollment]]),"")</f>
        <v>21974.769379411679</v>
      </c>
    </row>
    <row r="1352" spans="1:25" s="3" customFormat="1" ht="15" x14ac:dyDescent="0.3">
      <c r="A1352" s="156" t="str">
        <f>IF(ISBLANK(TableB[[#This Row],[BEDS Code]]),"",TableB[[#This Row],[BEDS Code]])</f>
        <v>320900010128</v>
      </c>
      <c r="B1352" s="134" t="str">
        <f>IF(ISBLANK(TableB[[#This Row],[School Name]]),"",TableB[[#This Row],[School Name]])</f>
        <v>Mott Hall III</v>
      </c>
      <c r="C1352" s="156" t="str">
        <f>IF(ISBLANK(TableB[[#This Row],[Local School Code]]),"",TableB[[#This Row],[Local School Code]])</f>
        <v>X128</v>
      </c>
      <c r="D1352" s="132">
        <v>1705198</v>
      </c>
      <c r="E1352" s="132">
        <v>1084455</v>
      </c>
      <c r="F1352" s="65">
        <f>IFERROR(SUM(TableC[[#This Row],[Classroom Teachers]:[All Other Salaries]])*'Part-A'!$C$92,0)</f>
        <v>1698494.1998151916</v>
      </c>
      <c r="G1352" s="16">
        <v>0</v>
      </c>
      <c r="H1352" s="16">
        <v>171302</v>
      </c>
      <c r="I1352" s="133">
        <f t="shared" si="63"/>
        <v>4659449.1998151913</v>
      </c>
      <c r="J1352" s="132">
        <v>3096742.0300872889</v>
      </c>
      <c r="K1352" s="132">
        <v>0</v>
      </c>
      <c r="L1352" s="132">
        <v>761911.90158965276</v>
      </c>
      <c r="M1352" s="132">
        <v>0</v>
      </c>
      <c r="N1352" s="132">
        <v>684646.63982730289</v>
      </c>
      <c r="O1352" s="132">
        <v>2261</v>
      </c>
      <c r="P1352" s="132">
        <v>113887.62831094683</v>
      </c>
      <c r="Q1352" s="133">
        <f t="shared" si="64"/>
        <v>4659449.1998151913</v>
      </c>
      <c r="R1352" s="132">
        <v>4315202.1998151913</v>
      </c>
      <c r="S1352" s="132">
        <v>344247</v>
      </c>
      <c r="T1352" s="133">
        <f>SUM(TableC[[#This Row],[State &amp; Local Funding]:[Federal 
Funding]])</f>
        <v>4659449.1998151913</v>
      </c>
      <c r="U1352" s="121">
        <f>IFERROR(TableC[[#This Row],[State &amp; Local Funding]]/SUM(TableB[[#This Row],[K-12 Enrollment]:[Pre-K
Enrollment]]),"")</f>
        <v>12020.061837925325</v>
      </c>
      <c r="V1352" s="121">
        <f>IFERROR(TableC[[#This Row],[Federal 
Funding]]/SUM(TableB[[#This Row],[K-12 Enrollment]:[Pre-K
Enrollment]]),"")</f>
        <v>958.90529247910865</v>
      </c>
      <c r="W1352" s="65">
        <f>IFERROR(CentralCostperPupil*SUM(TableB[[#This Row],[K-12 Enrollment]:[Pre-K
Enrollment]]),"")</f>
        <v>2395965.8438421213</v>
      </c>
      <c r="X1352" s="65">
        <f t="shared" si="65"/>
        <v>7055415.0436573122</v>
      </c>
      <c r="Y1352" s="131">
        <f>IFERROR(TableC[[#This Row],[Total School Allocation w/ Central District Costs]]/SUM(TableB[[#This Row],[K-12 Enrollment]:[Pre-K
Enrollment]]),"")</f>
        <v>19652.966695424268</v>
      </c>
    </row>
    <row r="1353" spans="1:25" s="3" customFormat="1" ht="15" x14ac:dyDescent="0.3">
      <c r="A1353" s="156" t="str">
        <f>IF(ISBLANK(TableB[[#This Row],[BEDS Code]]),"",TableB[[#This Row],[BEDS Code]])</f>
        <v>321200010129</v>
      </c>
      <c r="B1353" s="134" t="str">
        <f>IF(ISBLANK(TableB[[#This Row],[School Name]]),"",TableB[[#This Row],[School Name]])</f>
        <v>M.S. 129 Academy for Independent Learning and Leadership</v>
      </c>
      <c r="C1353" s="156" t="str">
        <f>IF(ISBLANK(TableB[[#This Row],[Local School Code]]),"",TableB[[#This Row],[Local School Code]])</f>
        <v>X129</v>
      </c>
      <c r="D1353" s="132">
        <v>3567688</v>
      </c>
      <c r="E1353" s="132">
        <v>1957410</v>
      </c>
      <c r="F1353" s="65">
        <f>IFERROR(SUM(TableC[[#This Row],[Classroom Teachers]:[All Other Salaries]])*'Part-A'!$C$92,0)</f>
        <v>3363983.5873531634</v>
      </c>
      <c r="G1353" s="16">
        <v>0</v>
      </c>
      <c r="H1353" s="16">
        <v>427531</v>
      </c>
      <c r="I1353" s="133">
        <f t="shared" si="63"/>
        <v>9316612.5873531625</v>
      </c>
      <c r="J1353" s="132">
        <v>5499478.0823330414</v>
      </c>
      <c r="K1353" s="132">
        <v>0</v>
      </c>
      <c r="L1353" s="132">
        <v>2722079.7069264585</v>
      </c>
      <c r="M1353" s="132">
        <v>0</v>
      </c>
      <c r="N1353" s="132">
        <v>906810.21018106374</v>
      </c>
      <c r="O1353" s="132">
        <v>3215</v>
      </c>
      <c r="P1353" s="132">
        <v>185029.58791259906</v>
      </c>
      <c r="Q1353" s="133">
        <f t="shared" si="64"/>
        <v>9316612.5873531625</v>
      </c>
      <c r="R1353" s="132">
        <v>8547974.5873531625</v>
      </c>
      <c r="S1353" s="132">
        <v>768638</v>
      </c>
      <c r="T1353" s="133">
        <f>SUM(TableC[[#This Row],[State &amp; Local Funding]:[Federal 
Funding]])</f>
        <v>9316612.5873531625</v>
      </c>
      <c r="U1353" s="121">
        <f>IFERROR(TableC[[#This Row],[State &amp; Local Funding]]/SUM(TableB[[#This Row],[K-12 Enrollment]:[Pre-K
Enrollment]]),"")</f>
        <v>16007.443047477833</v>
      </c>
      <c r="V1353" s="121">
        <f>IFERROR(TableC[[#This Row],[Federal 
Funding]]/SUM(TableB[[#This Row],[K-12 Enrollment]:[Pre-K
Enrollment]]),"")</f>
        <v>1439.3970037453184</v>
      </c>
      <c r="W1353" s="65">
        <f>IFERROR(CentralCostperPupil*SUM(TableB[[#This Row],[K-12 Enrollment]:[Pre-K
Enrollment]]),"")</f>
        <v>3563915.7677205931</v>
      </c>
      <c r="X1353" s="65">
        <f t="shared" si="65"/>
        <v>12880528.355073756</v>
      </c>
      <c r="Y1353" s="131">
        <f>IFERROR(TableC[[#This Row],[Total School Allocation w/ Central District Costs]]/SUM(TableB[[#This Row],[K-12 Enrollment]:[Pre-K
Enrollment]]),"")</f>
        <v>24120.839616242989</v>
      </c>
    </row>
    <row r="1354" spans="1:25" s="3" customFormat="1" ht="15" x14ac:dyDescent="0.3">
      <c r="A1354" s="156" t="str">
        <f>IF(ISBLANK(TableB[[#This Row],[BEDS Code]]),"",TableB[[#This Row],[BEDS Code]])</f>
        <v>320800010130</v>
      </c>
      <c r="B1354" s="134" t="str">
        <f>IF(ISBLANK(TableB[[#This Row],[School Name]]),"",TableB[[#This Row],[School Name]])</f>
        <v>P.S. 130 Abram Stevens Hewitt</v>
      </c>
      <c r="C1354" s="156" t="str">
        <f>IF(ISBLANK(TableB[[#This Row],[Local School Code]]),"",TableB[[#This Row],[Local School Code]])</f>
        <v>X130</v>
      </c>
      <c r="D1354" s="132">
        <v>3466284</v>
      </c>
      <c r="E1354" s="132">
        <v>1919515</v>
      </c>
      <c r="F1354" s="65">
        <f>IFERROR(SUM(TableC[[#This Row],[Classroom Teachers]:[All Other Salaries]])*'Part-A'!$C$92,0)</f>
        <v>3279170.6935846354</v>
      </c>
      <c r="G1354" s="16">
        <v>0</v>
      </c>
      <c r="H1354" s="16">
        <v>150366</v>
      </c>
      <c r="I1354" s="133">
        <f t="shared" si="63"/>
        <v>8815335.6935846359</v>
      </c>
      <c r="J1354" s="132">
        <v>4215473.4374559345</v>
      </c>
      <c r="K1354" s="132">
        <v>485054.61918430135</v>
      </c>
      <c r="L1354" s="132">
        <v>3388460.6511598597</v>
      </c>
      <c r="M1354" s="132">
        <v>16726.021351182804</v>
      </c>
      <c r="N1354" s="132">
        <v>658935.52794340672</v>
      </c>
      <c r="O1354" s="132">
        <v>2822</v>
      </c>
      <c r="P1354" s="132">
        <v>47863.436489951237</v>
      </c>
      <c r="Q1354" s="133">
        <f t="shared" si="64"/>
        <v>8815335.6935846359</v>
      </c>
      <c r="R1354" s="132">
        <v>8014537.6935846359</v>
      </c>
      <c r="S1354" s="132">
        <v>800798</v>
      </c>
      <c r="T1354" s="133">
        <f>SUM(TableC[[#This Row],[State &amp; Local Funding]:[Federal 
Funding]])</f>
        <v>8815335.6935846359</v>
      </c>
      <c r="U1354" s="121">
        <f>IFERROR(TableC[[#This Row],[State &amp; Local Funding]]/SUM(TableB[[#This Row],[K-12 Enrollment]:[Pre-K
Enrollment]]),"")</f>
        <v>16872.710933862392</v>
      </c>
      <c r="V1354" s="121">
        <f>IFERROR(TableC[[#This Row],[Federal 
Funding]]/SUM(TableB[[#This Row],[K-12 Enrollment]:[Pre-K
Enrollment]]),"")</f>
        <v>1685.8905263157894</v>
      </c>
      <c r="W1354" s="65">
        <f>IFERROR(CentralCostperPupil*SUM(TableB[[#This Row],[K-12 Enrollment]:[Pre-K
Enrollment]]),"")</f>
        <v>3170149.7933844225</v>
      </c>
      <c r="X1354" s="65">
        <f t="shared" si="65"/>
        <v>11985485.486969057</v>
      </c>
      <c r="Y1354" s="131">
        <f>IFERROR(TableC[[#This Row],[Total School Allocation w/ Central District Costs]]/SUM(TableB[[#This Row],[K-12 Enrollment]:[Pre-K
Enrollment]]),"")</f>
        <v>25232.601025198015</v>
      </c>
    </row>
    <row r="1355" spans="1:25" s="3" customFormat="1" ht="15" x14ac:dyDescent="0.3">
      <c r="A1355" s="156" t="str">
        <f>IF(ISBLANK(TableB[[#This Row],[BEDS Code]]),"",TableB[[#This Row],[BEDS Code]])</f>
        <v>320800010131</v>
      </c>
      <c r="B1355" s="134" t="str">
        <f>IF(ISBLANK(TableB[[#This Row],[School Name]]),"",TableB[[#This Row],[School Name]])</f>
        <v>J.H.S. 131 Albert Einstein</v>
      </c>
      <c r="C1355" s="156" t="str">
        <f>IF(ISBLANK(TableB[[#This Row],[Local School Code]]),"",TableB[[#This Row],[Local School Code]])</f>
        <v>X131</v>
      </c>
      <c r="D1355" s="132">
        <v>3473971</v>
      </c>
      <c r="E1355" s="132">
        <v>1877996</v>
      </c>
      <c r="F1355" s="65">
        <f>IFERROR(SUM(TableC[[#This Row],[Classroom Teachers]:[All Other Salaries]])*'Part-A'!$C$92,0)</f>
        <v>3258571.9109517601</v>
      </c>
      <c r="G1355" s="16">
        <v>0</v>
      </c>
      <c r="H1355" s="16">
        <v>248996</v>
      </c>
      <c r="I1355" s="133">
        <f t="shared" ref="I1355:I1418" si="66">SUM(D1355:H1355)</f>
        <v>8859534.9109517597</v>
      </c>
      <c r="J1355" s="132">
        <v>4798250.1015009033</v>
      </c>
      <c r="K1355" s="132">
        <v>0</v>
      </c>
      <c r="L1355" s="132">
        <v>3014559.8942627339</v>
      </c>
      <c r="M1355" s="132">
        <v>0</v>
      </c>
      <c r="N1355" s="132">
        <v>713522.36951206403</v>
      </c>
      <c r="O1355" s="132">
        <v>2866</v>
      </c>
      <c r="P1355" s="132">
        <v>330336.5456760588</v>
      </c>
      <c r="Q1355" s="133">
        <f t="shared" ref="Q1355:Q1418" si="67">SUM(J1355:P1355)</f>
        <v>8859534.9109517597</v>
      </c>
      <c r="R1355" s="132">
        <v>8336472.9109517597</v>
      </c>
      <c r="S1355" s="132">
        <v>523062</v>
      </c>
      <c r="T1355" s="133">
        <f>SUM(TableC[[#This Row],[State &amp; Local Funding]:[Federal 
Funding]])</f>
        <v>8859534.9109517597</v>
      </c>
      <c r="U1355" s="121">
        <f>IFERROR(TableC[[#This Row],[State &amp; Local Funding]]/SUM(TableB[[#This Row],[K-12 Enrollment]:[Pre-K
Enrollment]]),"")</f>
        <v>17774.995545739359</v>
      </c>
      <c r="V1355" s="121">
        <f>IFERROR(TableC[[#This Row],[Federal 
Funding]]/SUM(TableB[[#This Row],[K-12 Enrollment]:[Pre-K
Enrollment]]),"")</f>
        <v>1115.27078891258</v>
      </c>
      <c r="W1355" s="65">
        <f>IFERROR(CentralCostperPupil*SUM(TableB[[#This Row],[K-12 Enrollment]:[Pre-K
Enrollment]]),"")</f>
        <v>3130105.7959943037</v>
      </c>
      <c r="X1355" s="65">
        <f t="shared" ref="X1355:X1418" si="68">SUM(Q1355,W1355)</f>
        <v>11989640.706946064</v>
      </c>
      <c r="Y1355" s="131">
        <f>IFERROR(TableC[[#This Row],[Total School Allocation w/ Central District Costs]]/SUM(TableB[[#This Row],[K-12 Enrollment]:[Pre-K
Enrollment]]),"")</f>
        <v>25564.265899671776</v>
      </c>
    </row>
    <row r="1356" spans="1:25" s="3" customFormat="1" ht="15" x14ac:dyDescent="0.3">
      <c r="A1356" s="156" t="str">
        <f>IF(ISBLANK(TableB[[#This Row],[BEDS Code]]),"",TableB[[#This Row],[BEDS Code]])</f>
        <v>320900010132</v>
      </c>
      <c r="B1356" s="134" t="str">
        <f>IF(ISBLANK(TableB[[#This Row],[School Name]]),"",TableB[[#This Row],[School Name]])</f>
        <v>P.S. 132 Garret A. Morgan</v>
      </c>
      <c r="C1356" s="156" t="str">
        <f>IF(ISBLANK(TableB[[#This Row],[Local School Code]]),"",TableB[[#This Row],[Local School Code]])</f>
        <v>X132</v>
      </c>
      <c r="D1356" s="132">
        <v>2989391</v>
      </c>
      <c r="E1356" s="132">
        <v>2152518</v>
      </c>
      <c r="F1356" s="65">
        <f>IFERROR(SUM(TableC[[#This Row],[Classroom Teachers]:[All Other Salaries]])*'Part-A'!$C$92,0)</f>
        <v>3130677.0456675189</v>
      </c>
      <c r="G1356" s="16">
        <v>0</v>
      </c>
      <c r="H1356" s="16">
        <v>150773</v>
      </c>
      <c r="I1356" s="133">
        <f t="shared" si="66"/>
        <v>8423359.0456675179</v>
      </c>
      <c r="J1356" s="132">
        <v>4171879.1730412636</v>
      </c>
      <c r="K1356" s="132">
        <v>245099.96763783621</v>
      </c>
      <c r="L1356" s="132">
        <v>3310725.9684224878</v>
      </c>
      <c r="M1356" s="132">
        <v>0</v>
      </c>
      <c r="N1356" s="132">
        <v>650035.3420387879</v>
      </c>
      <c r="O1356" s="132">
        <v>2305</v>
      </c>
      <c r="P1356" s="132">
        <v>43313.594527141759</v>
      </c>
      <c r="Q1356" s="133">
        <f t="shared" si="67"/>
        <v>8423359.0456675179</v>
      </c>
      <c r="R1356" s="132">
        <v>7678583.0456675179</v>
      </c>
      <c r="S1356" s="132">
        <v>744776</v>
      </c>
      <c r="T1356" s="133">
        <f>SUM(TableC[[#This Row],[State &amp; Local Funding]:[Federal 
Funding]])</f>
        <v>8423359.0456675179</v>
      </c>
      <c r="U1356" s="121">
        <f>IFERROR(TableC[[#This Row],[State &amp; Local Funding]]/SUM(TableB[[#This Row],[K-12 Enrollment]:[Pre-K
Enrollment]]),"")</f>
        <v>22001.670617958505</v>
      </c>
      <c r="V1356" s="121">
        <f>IFERROR(TableC[[#This Row],[Federal 
Funding]]/SUM(TableB[[#This Row],[K-12 Enrollment]:[Pre-K
Enrollment]]),"")</f>
        <v>2134.0286532951291</v>
      </c>
      <c r="W1356" s="65">
        <f>IFERROR(CentralCostperPupil*SUM(TableB[[#This Row],[K-12 Enrollment]:[Pre-K
Enrollment]]),"")</f>
        <v>2329225.848191923</v>
      </c>
      <c r="X1356" s="65">
        <f t="shared" si="68"/>
        <v>10752584.89385944</v>
      </c>
      <c r="Y1356" s="131">
        <f>IFERROR(TableC[[#This Row],[Total School Allocation w/ Central District Costs]]/SUM(TableB[[#This Row],[K-12 Enrollment]:[Pre-K
Enrollment]]),"")</f>
        <v>30809.69883627347</v>
      </c>
    </row>
    <row r="1357" spans="1:25" s="3" customFormat="1" ht="15" x14ac:dyDescent="0.3">
      <c r="A1357" s="156" t="str">
        <f>IF(ISBLANK(TableB[[#This Row],[BEDS Code]]),"",TableB[[#This Row],[BEDS Code]])</f>
        <v>321200010134</v>
      </c>
      <c r="B1357" s="134" t="str">
        <f>IF(ISBLANK(TableB[[#This Row],[School Name]]),"",TableB[[#This Row],[School Name]])</f>
        <v>P.S. 134 George F. Bristow</v>
      </c>
      <c r="C1357" s="156" t="str">
        <f>IF(ISBLANK(TableB[[#This Row],[Local School Code]]),"",TableB[[#This Row],[Local School Code]])</f>
        <v>X134</v>
      </c>
      <c r="D1357" s="132">
        <v>4046666</v>
      </c>
      <c r="E1357" s="132">
        <v>1902371</v>
      </c>
      <c r="F1357" s="65">
        <f>IFERROR(SUM(TableC[[#This Row],[Classroom Teachers]:[All Other Salaries]])*'Part-A'!$C$92,0)</f>
        <v>3622100.970617481</v>
      </c>
      <c r="G1357" s="16">
        <v>0</v>
      </c>
      <c r="H1357" s="16">
        <v>149750</v>
      </c>
      <c r="I1357" s="133">
        <f t="shared" si="66"/>
        <v>9720887.9706174806</v>
      </c>
      <c r="J1357" s="132">
        <v>6355163.7186599039</v>
      </c>
      <c r="K1357" s="132">
        <v>685350.26358893933</v>
      </c>
      <c r="L1357" s="132">
        <v>1939115.9737269811</v>
      </c>
      <c r="M1357" s="132">
        <v>47815.134668995765</v>
      </c>
      <c r="N1357" s="132">
        <v>689704.87997266103</v>
      </c>
      <c r="O1357" s="132">
        <v>3738</v>
      </c>
      <c r="P1357" s="132">
        <v>0</v>
      </c>
      <c r="Q1357" s="133">
        <f t="shared" si="67"/>
        <v>9720887.9706174806</v>
      </c>
      <c r="R1357" s="132">
        <v>8769234.9706174806</v>
      </c>
      <c r="S1357" s="132">
        <v>951653</v>
      </c>
      <c r="T1357" s="133">
        <f>SUM(TableC[[#This Row],[State &amp; Local Funding]:[Federal 
Funding]])</f>
        <v>9720887.9706174806</v>
      </c>
      <c r="U1357" s="121">
        <f>IFERROR(TableC[[#This Row],[State &amp; Local Funding]]/SUM(TableB[[#This Row],[K-12 Enrollment]:[Pre-K
Enrollment]]),"")</f>
        <v>14837.961033193707</v>
      </c>
      <c r="V1357" s="121">
        <f>IFERROR(TableC[[#This Row],[Federal 
Funding]]/SUM(TableB[[#This Row],[K-12 Enrollment]:[Pre-K
Enrollment]]),"")</f>
        <v>1610.2419627749578</v>
      </c>
      <c r="W1357" s="65">
        <f>IFERROR(CentralCostperPupil*SUM(TableB[[#This Row],[K-12 Enrollment]:[Pre-K
Enrollment]]),"")</f>
        <v>3944333.7429267238</v>
      </c>
      <c r="X1357" s="65">
        <f t="shared" si="68"/>
        <v>13665221.713544205</v>
      </c>
      <c r="Y1357" s="131">
        <f>IFERROR(TableC[[#This Row],[Total School Allocation w/ Central District Costs]]/SUM(TableB[[#This Row],[K-12 Enrollment]:[Pre-K
Enrollment]]),"")</f>
        <v>23122.202560988502</v>
      </c>
    </row>
    <row r="1358" spans="1:25" s="3" customFormat="1" ht="15" x14ac:dyDescent="0.3">
      <c r="A1358" s="156" t="str">
        <f>IF(ISBLANK(TableB[[#This Row],[BEDS Code]]),"",TableB[[#This Row],[BEDS Code]])</f>
        <v>320800010138</v>
      </c>
      <c r="B1358" s="134" t="str">
        <f>IF(ISBLANK(TableB[[#This Row],[School Name]]),"",TableB[[#This Row],[School Name]])</f>
        <v>P.S. 138 Samuel Randall</v>
      </c>
      <c r="C1358" s="156" t="str">
        <f>IF(ISBLANK(TableB[[#This Row],[Local School Code]]),"",TableB[[#This Row],[Local School Code]])</f>
        <v>X138</v>
      </c>
      <c r="D1358" s="132">
        <v>4789853</v>
      </c>
      <c r="E1358" s="132">
        <v>2196096</v>
      </c>
      <c r="F1358" s="65">
        <f>IFERROR(SUM(TableC[[#This Row],[Classroom Teachers]:[All Other Salaries]])*'Part-A'!$C$92,0)</f>
        <v>4253430.0347407861</v>
      </c>
      <c r="G1358" s="16">
        <v>0</v>
      </c>
      <c r="H1358" s="16">
        <v>100558</v>
      </c>
      <c r="I1358" s="133">
        <f t="shared" si="66"/>
        <v>11339937.034740787</v>
      </c>
      <c r="J1358" s="132">
        <v>6306256.0022711493</v>
      </c>
      <c r="K1358" s="132">
        <v>924394.77817861608</v>
      </c>
      <c r="L1358" s="132">
        <v>2983742.7020727689</v>
      </c>
      <c r="M1358" s="132">
        <v>99042.297661994584</v>
      </c>
      <c r="N1358" s="132">
        <v>762643.93061832257</v>
      </c>
      <c r="O1358" s="132">
        <v>9943</v>
      </c>
      <c r="P1358" s="132">
        <v>253914.32393793529</v>
      </c>
      <c r="Q1358" s="133">
        <f t="shared" si="67"/>
        <v>11339937.034740789</v>
      </c>
      <c r="R1358" s="132">
        <v>10389253.034740789</v>
      </c>
      <c r="S1358" s="132">
        <v>950684</v>
      </c>
      <c r="T1358" s="133">
        <f>SUM(TableC[[#This Row],[State &amp; Local Funding]:[Federal 
Funding]])</f>
        <v>11339937.034740789</v>
      </c>
      <c r="U1358" s="121">
        <f>IFERROR(TableC[[#This Row],[State &amp; Local Funding]]/SUM(TableB[[#This Row],[K-12 Enrollment]:[Pre-K
Enrollment]]),"")</f>
        <v>15368.717507013002</v>
      </c>
      <c r="V1358" s="121">
        <f>IFERROR(TableC[[#This Row],[Federal 
Funding]]/SUM(TableB[[#This Row],[K-12 Enrollment]:[Pre-K
Enrollment]]),"")</f>
        <v>1406.3372781065088</v>
      </c>
      <c r="W1358" s="65">
        <f>IFERROR(CentralCostperPupil*SUM(TableB[[#This Row],[K-12 Enrollment]:[Pre-K
Enrollment]]),"")</f>
        <v>4511623.7059534099</v>
      </c>
      <c r="X1358" s="65">
        <f t="shared" si="68"/>
        <v>15851560.740694199</v>
      </c>
      <c r="Y1358" s="131">
        <f>IFERROR(TableC[[#This Row],[Total School Allocation w/ Central District Costs]]/SUM(TableB[[#This Row],[K-12 Enrollment]:[Pre-K
Enrollment]]),"")</f>
        <v>23449.054350139348</v>
      </c>
    </row>
    <row r="1359" spans="1:25" s="3" customFormat="1" ht="15" x14ac:dyDescent="0.3">
      <c r="A1359" s="156" t="str">
        <f>IF(ISBLANK(TableB[[#This Row],[BEDS Code]]),"",TableB[[#This Row],[BEDS Code]])</f>
        <v>320800010140</v>
      </c>
      <c r="B1359" s="134" t="str">
        <f>IF(ISBLANK(TableB[[#This Row],[School Name]]),"",TableB[[#This Row],[School Name]])</f>
        <v>P.S. X140 The Eagle School</v>
      </c>
      <c r="C1359" s="156" t="str">
        <f>IF(ISBLANK(TableB[[#This Row],[Local School Code]]),"",TableB[[#This Row],[Local School Code]])</f>
        <v>X140</v>
      </c>
      <c r="D1359" s="132">
        <v>4511522</v>
      </c>
      <c r="E1359" s="132">
        <v>1997536</v>
      </c>
      <c r="F1359" s="65">
        <f>IFERROR(SUM(TableC[[#This Row],[Classroom Teachers]:[All Other Salaries]])*'Part-A'!$C$92,0)</f>
        <v>3963072.5610893792</v>
      </c>
      <c r="G1359" s="16">
        <v>0</v>
      </c>
      <c r="H1359" s="16">
        <v>177533</v>
      </c>
      <c r="I1359" s="133">
        <f t="shared" si="66"/>
        <v>10649663.56108938</v>
      </c>
      <c r="J1359" s="132">
        <v>6149287.2819654429</v>
      </c>
      <c r="K1359" s="132">
        <v>749767.80289976322</v>
      </c>
      <c r="L1359" s="132">
        <v>2976829.0475721713</v>
      </c>
      <c r="M1359" s="132">
        <v>34080.354677261967</v>
      </c>
      <c r="N1359" s="132">
        <v>681441.8006512362</v>
      </c>
      <c r="O1359" s="132">
        <v>3701</v>
      </c>
      <c r="P1359" s="132">
        <v>54556.273323504087</v>
      </c>
      <c r="Q1359" s="133">
        <f t="shared" si="67"/>
        <v>10649663.56108938</v>
      </c>
      <c r="R1359" s="132">
        <v>9780444.5610893797</v>
      </c>
      <c r="S1359" s="132">
        <v>869219</v>
      </c>
      <c r="T1359" s="133">
        <f>SUM(TableC[[#This Row],[State &amp; Local Funding]:[Federal 
Funding]])</f>
        <v>10649663.56108938</v>
      </c>
      <c r="U1359" s="121">
        <f>IFERROR(TableC[[#This Row],[State &amp; Local Funding]]/SUM(TableB[[#This Row],[K-12 Enrollment]:[Pre-K
Enrollment]]),"")</f>
        <v>15070.022436193189</v>
      </c>
      <c r="V1359" s="121">
        <f>IFERROR(TableC[[#This Row],[Federal 
Funding]]/SUM(TableB[[#This Row],[K-12 Enrollment]:[Pre-K
Enrollment]]),"")</f>
        <v>1339.3204930662557</v>
      </c>
      <c r="W1359" s="65">
        <f>IFERROR(CentralCostperPupil*SUM(TableB[[#This Row],[K-12 Enrollment]:[Pre-K
Enrollment]]),"")</f>
        <v>4331425.7176978746</v>
      </c>
      <c r="X1359" s="65">
        <f t="shared" si="68"/>
        <v>14981089.278787255</v>
      </c>
      <c r="Y1359" s="131">
        <f>IFERROR(TableC[[#This Row],[Total School Allocation w/ Central District Costs]]/SUM(TableB[[#This Row],[K-12 Enrollment]:[Pre-K
Enrollment]]),"")</f>
        <v>23083.342494279284</v>
      </c>
    </row>
    <row r="1360" spans="1:25" s="3" customFormat="1" ht="15" x14ac:dyDescent="0.3">
      <c r="A1360" s="156" t="str">
        <f>IF(ISBLANK(TableB[[#This Row],[BEDS Code]]),"",TableB[[#This Row],[BEDS Code]])</f>
        <v>321000011141</v>
      </c>
      <c r="B1360" s="134" t="str">
        <f>IF(ISBLANK(TableB[[#This Row],[School Name]]),"",TableB[[#This Row],[School Name]])</f>
        <v>Riverdale / Kingsbridge Academy (Middle School / High School 141)</v>
      </c>
      <c r="C1360" s="156" t="str">
        <f>IF(ISBLANK(TableB[[#This Row],[Local School Code]]),"",TableB[[#This Row],[Local School Code]])</f>
        <v>X141</v>
      </c>
      <c r="D1360" s="132">
        <v>8860582</v>
      </c>
      <c r="E1360" s="132">
        <v>3122454</v>
      </c>
      <c r="F1360" s="65">
        <f>IFERROR(SUM(TableC[[#This Row],[Classroom Teachers]:[All Other Salaries]])*'Part-A'!$C$92,0)</f>
        <v>7295931.4804302305</v>
      </c>
      <c r="G1360" s="16">
        <v>0</v>
      </c>
      <c r="H1360" s="16">
        <v>100853</v>
      </c>
      <c r="I1360" s="133">
        <f t="shared" si="66"/>
        <v>19379820.48043023</v>
      </c>
      <c r="J1360" s="132">
        <v>14530441.738291319</v>
      </c>
      <c r="K1360" s="132">
        <v>0</v>
      </c>
      <c r="L1360" s="132">
        <v>3122351.5709481202</v>
      </c>
      <c r="M1360" s="132">
        <v>0</v>
      </c>
      <c r="N1360" s="132">
        <v>1130954.2810497533</v>
      </c>
      <c r="O1360" s="132">
        <v>9420</v>
      </c>
      <c r="P1360" s="132">
        <v>586652.89014103601</v>
      </c>
      <c r="Q1360" s="133">
        <f t="shared" si="67"/>
        <v>19379820.48043023</v>
      </c>
      <c r="R1360" s="132">
        <v>19063656.48043023</v>
      </c>
      <c r="S1360" s="132">
        <v>316164</v>
      </c>
      <c r="T1360" s="133">
        <f>SUM(TableC[[#This Row],[State &amp; Local Funding]:[Federal 
Funding]])</f>
        <v>19379820.48043023</v>
      </c>
      <c r="U1360" s="121">
        <f>IFERROR(TableC[[#This Row],[State &amp; Local Funding]]/SUM(TableB[[#This Row],[K-12 Enrollment]:[Pre-K
Enrollment]]),"")</f>
        <v>12196.83715958428</v>
      </c>
      <c r="V1360" s="121">
        <f>IFERROR(TableC[[#This Row],[Federal 
Funding]]/SUM(TableB[[#This Row],[K-12 Enrollment]:[Pre-K
Enrollment]]),"")</f>
        <v>202.28023032629559</v>
      </c>
      <c r="W1360" s="65">
        <f>IFERROR(CentralCostperPupil*SUM(TableB[[#This Row],[K-12 Enrollment]:[Pre-K
Enrollment]]),"")</f>
        <v>10431461.320126005</v>
      </c>
      <c r="X1360" s="65">
        <f t="shared" si="68"/>
        <v>29811281.800556235</v>
      </c>
      <c r="Y1360" s="131">
        <f>IFERROR(TableC[[#This Row],[Total School Allocation w/ Central District Costs]]/SUM(TableB[[#This Row],[K-12 Enrollment]:[Pre-K
Enrollment]]),"")</f>
        <v>19073.116954930414</v>
      </c>
    </row>
    <row r="1361" spans="1:25" s="3" customFormat="1" ht="15" x14ac:dyDescent="0.3">
      <c r="A1361" s="156" t="str">
        <f>IF(ISBLANK(TableB[[#This Row],[BEDS Code]]),"",TableB[[#This Row],[BEDS Code]])</f>
        <v>321100010144</v>
      </c>
      <c r="B1361" s="134" t="str">
        <f>IF(ISBLANK(TableB[[#This Row],[School Name]]),"",TableB[[#This Row],[School Name]])</f>
        <v>J.H.S. 144 Michelangelo</v>
      </c>
      <c r="C1361" s="156" t="str">
        <f>IF(ISBLANK(TableB[[#This Row],[Local School Code]]),"",TableB[[#This Row],[Local School Code]])</f>
        <v>X144</v>
      </c>
      <c r="D1361" s="132">
        <v>3293029</v>
      </c>
      <c r="E1361" s="132">
        <v>2208908</v>
      </c>
      <c r="F1361" s="65">
        <f>IFERROR(SUM(TableC[[#This Row],[Classroom Teachers]:[All Other Salaries]])*'Part-A'!$C$92,0)</f>
        <v>3349881.8965113563</v>
      </c>
      <c r="G1361" s="16">
        <v>0</v>
      </c>
      <c r="H1361" s="16">
        <v>166293</v>
      </c>
      <c r="I1361" s="133">
        <f t="shared" si="66"/>
        <v>9018111.8965113573</v>
      </c>
      <c r="J1361" s="132">
        <v>5010783.3200669643</v>
      </c>
      <c r="K1361" s="132">
        <v>0</v>
      </c>
      <c r="L1361" s="132">
        <v>3130090.163536916</v>
      </c>
      <c r="M1361" s="132">
        <v>0</v>
      </c>
      <c r="N1361" s="132">
        <v>716270.29386584007</v>
      </c>
      <c r="O1361" s="132">
        <v>3059</v>
      </c>
      <c r="P1361" s="132">
        <v>157909.11904163746</v>
      </c>
      <c r="Q1361" s="133">
        <f t="shared" si="67"/>
        <v>9018111.8965113573</v>
      </c>
      <c r="R1361" s="132">
        <v>8240778.8965113573</v>
      </c>
      <c r="S1361" s="132">
        <v>777333</v>
      </c>
      <c r="T1361" s="133">
        <f>SUM(TableC[[#This Row],[State &amp; Local Funding]:[Federal 
Funding]])</f>
        <v>9018111.8965113573</v>
      </c>
      <c r="U1361" s="121">
        <f>IFERROR(TableC[[#This Row],[State &amp; Local Funding]]/SUM(TableB[[#This Row],[K-12 Enrollment]:[Pre-K
Enrollment]]),"")</f>
        <v>17459.277323117283</v>
      </c>
      <c r="V1361" s="121">
        <f>IFERROR(TableC[[#This Row],[Federal 
Funding]]/SUM(TableB[[#This Row],[K-12 Enrollment]:[Pre-K
Enrollment]]),"")</f>
        <v>1646.8919491525423</v>
      </c>
      <c r="W1361" s="65">
        <f>IFERROR(CentralCostperPupil*SUM(TableB[[#This Row],[K-12 Enrollment]:[Pre-K
Enrollment]]),"")</f>
        <v>3150127.7946893629</v>
      </c>
      <c r="X1361" s="65">
        <f t="shared" si="68"/>
        <v>12168239.69120072</v>
      </c>
      <c r="Y1361" s="131">
        <f>IFERROR(TableC[[#This Row],[Total School Allocation w/ Central District Costs]]/SUM(TableB[[#This Row],[K-12 Enrollment]:[Pre-K
Enrollment]]),"")</f>
        <v>25780.168837289661</v>
      </c>
    </row>
    <row r="1362" spans="1:25" s="3" customFormat="1" ht="15" x14ac:dyDescent="0.3">
      <c r="A1362" s="156" t="str">
        <f>IF(ISBLANK(TableB[[#This Row],[BEDS Code]]),"",TableB[[#This Row],[BEDS Code]])</f>
        <v>320800010146</v>
      </c>
      <c r="B1362" s="134" t="str">
        <f>IF(ISBLANK(TableB[[#This Row],[School Name]]),"",TableB[[#This Row],[School Name]])</f>
        <v>P.S. 146 Edward Collins</v>
      </c>
      <c r="C1362" s="156" t="str">
        <f>IF(ISBLANK(TableB[[#This Row],[Local School Code]]),"",TableB[[#This Row],[Local School Code]])</f>
        <v>X146</v>
      </c>
      <c r="D1362" s="132">
        <v>2733026</v>
      </c>
      <c r="E1362" s="132">
        <v>1425421</v>
      </c>
      <c r="F1362" s="65">
        <f>IFERROR(SUM(TableC[[#This Row],[Classroom Teachers]:[All Other Salaries]])*'Part-A'!$C$92,0)</f>
        <v>2531891.28172532</v>
      </c>
      <c r="G1362" s="16">
        <v>0</v>
      </c>
      <c r="H1362" s="16">
        <v>313015</v>
      </c>
      <c r="I1362" s="133">
        <f t="shared" si="66"/>
        <v>7003353.28172532</v>
      </c>
      <c r="J1362" s="132">
        <v>3635655.0001065168</v>
      </c>
      <c r="K1362" s="132">
        <v>427147.81947383797</v>
      </c>
      <c r="L1362" s="132">
        <v>2371698.7906124187</v>
      </c>
      <c r="M1362" s="132">
        <v>47460.868830426451</v>
      </c>
      <c r="N1362" s="132">
        <v>449423.99337307358</v>
      </c>
      <c r="O1362" s="132">
        <v>2342</v>
      </c>
      <c r="P1362" s="132">
        <v>69624.809329046388</v>
      </c>
      <c r="Q1362" s="133">
        <f t="shared" si="67"/>
        <v>7003353.28172532</v>
      </c>
      <c r="R1362" s="132">
        <v>6401215.28172532</v>
      </c>
      <c r="S1362" s="132">
        <v>602138</v>
      </c>
      <c r="T1362" s="133">
        <f>SUM(TableC[[#This Row],[State &amp; Local Funding]:[Federal 
Funding]])</f>
        <v>7003353.28172532</v>
      </c>
      <c r="U1362" s="121">
        <f>IFERROR(TableC[[#This Row],[State &amp; Local Funding]]/SUM(TableB[[#This Row],[K-12 Enrollment]:[Pre-K
Enrollment]]),"")</f>
        <v>16123.967964043628</v>
      </c>
      <c r="V1362" s="121">
        <f>IFERROR(TableC[[#This Row],[Federal 
Funding]]/SUM(TableB[[#This Row],[K-12 Enrollment]:[Pre-K
Enrollment]]),"")</f>
        <v>1516.7204030226701</v>
      </c>
      <c r="W1362" s="65">
        <f>IFERROR(CentralCostperPupil*SUM(TableB[[#This Row],[K-12 Enrollment]:[Pre-K
Enrollment]]),"")</f>
        <v>2649577.8273128755</v>
      </c>
      <c r="X1362" s="65">
        <f t="shared" si="68"/>
        <v>9652931.1090381965</v>
      </c>
      <c r="Y1362" s="131">
        <f>IFERROR(TableC[[#This Row],[Total School Allocation w/ Central District Costs]]/SUM(TableB[[#This Row],[K-12 Enrollment]:[Pre-K
Enrollment]]),"")</f>
        <v>24314.687932086137</v>
      </c>
    </row>
    <row r="1363" spans="1:25" s="3" customFormat="1" ht="15" x14ac:dyDescent="0.3">
      <c r="A1363" s="156" t="str">
        <f>IF(ISBLANK(TableB[[#This Row],[BEDS Code]]),"",TableB[[#This Row],[BEDS Code]])</f>
        <v>321200010150</v>
      </c>
      <c r="B1363" s="134" t="str">
        <f>IF(ISBLANK(TableB[[#This Row],[School Name]]),"",TableB[[#This Row],[School Name]])</f>
        <v>P.S. 150 Charles James Fox</v>
      </c>
      <c r="C1363" s="156" t="str">
        <f>IF(ISBLANK(TableB[[#This Row],[Local School Code]]),"",TableB[[#This Row],[Local School Code]])</f>
        <v>X150</v>
      </c>
      <c r="D1363" s="132">
        <v>5721733</v>
      </c>
      <c r="E1363" s="132">
        <v>2305478</v>
      </c>
      <c r="F1363" s="65">
        <f>IFERROR(SUM(TableC[[#This Row],[Classroom Teachers]:[All Other Salaries]])*'Part-A'!$C$92,0)</f>
        <v>4887407.6181491762</v>
      </c>
      <c r="G1363" s="16">
        <v>0</v>
      </c>
      <c r="H1363" s="16">
        <v>203013</v>
      </c>
      <c r="I1363" s="133">
        <f t="shared" si="66"/>
        <v>13117631.618149176</v>
      </c>
      <c r="J1363" s="132">
        <v>7787950.1324065374</v>
      </c>
      <c r="K1363" s="132">
        <v>459804.02594438277</v>
      </c>
      <c r="L1363" s="132">
        <v>3986327.6468187836</v>
      </c>
      <c r="M1363" s="132">
        <v>32843.144710313056</v>
      </c>
      <c r="N1363" s="132">
        <v>674541.42152164294</v>
      </c>
      <c r="O1363" s="132">
        <v>5115</v>
      </c>
      <c r="P1363" s="132">
        <v>171050.24674751717</v>
      </c>
      <c r="Q1363" s="133">
        <f t="shared" si="67"/>
        <v>13117631.618149178</v>
      </c>
      <c r="R1363" s="132">
        <v>11712095.618149178</v>
      </c>
      <c r="S1363" s="132">
        <v>1405536</v>
      </c>
      <c r="T1363" s="133">
        <f>SUM(TableC[[#This Row],[State &amp; Local Funding]:[Federal 
Funding]])</f>
        <v>13117631.618149178</v>
      </c>
      <c r="U1363" s="121">
        <f>IFERROR(TableC[[#This Row],[State &amp; Local Funding]]/SUM(TableB[[#This Row],[K-12 Enrollment]:[Pre-K
Enrollment]]),"")</f>
        <v>15657.881842445426</v>
      </c>
      <c r="V1363" s="121">
        <f>IFERROR(TableC[[#This Row],[Federal 
Funding]]/SUM(TableB[[#This Row],[K-12 Enrollment]:[Pre-K
Enrollment]]),"")</f>
        <v>1879.0588235294117</v>
      </c>
      <c r="W1363" s="65">
        <f>IFERROR(CentralCostperPupil*SUM(TableB[[#This Row],[K-12 Enrollment]:[Pre-K
Enrollment]]),"")</f>
        <v>4992151.6746348385</v>
      </c>
      <c r="X1363" s="65">
        <f t="shared" si="68"/>
        <v>18109783.292784017</v>
      </c>
      <c r="Y1363" s="131">
        <f>IFERROR(TableC[[#This Row],[Total School Allocation w/ Central District Costs]]/SUM(TableB[[#This Row],[K-12 Enrollment]:[Pre-K
Enrollment]]),"")</f>
        <v>24210.940230994674</v>
      </c>
    </row>
    <row r="1364" spans="1:25" s="3" customFormat="1" ht="15" x14ac:dyDescent="0.3">
      <c r="A1364" s="156" t="str">
        <f>IF(ISBLANK(TableB[[#This Row],[BEDS Code]]),"",TableB[[#This Row],[BEDS Code]])</f>
        <v>320700010151</v>
      </c>
      <c r="B1364" s="134" t="str">
        <f>IF(ISBLANK(TableB[[#This Row],[School Name]]),"",TableB[[#This Row],[School Name]])</f>
        <v>J.H.S. 151 Lou Gehrig</v>
      </c>
      <c r="C1364" s="156" t="str">
        <f>IF(ISBLANK(TableB[[#This Row],[Local School Code]]),"",TableB[[#This Row],[Local School Code]])</f>
        <v>X151</v>
      </c>
      <c r="D1364" s="132">
        <v>2023162</v>
      </c>
      <c r="E1364" s="132">
        <v>1087255</v>
      </c>
      <c r="F1364" s="65">
        <f>IFERROR(SUM(TableC[[#This Row],[Classroom Teachers]:[All Other Salaries]])*'Part-A'!$C$92,0)</f>
        <v>1893792.9676223418</v>
      </c>
      <c r="G1364" s="16">
        <v>0</v>
      </c>
      <c r="H1364" s="16">
        <v>164593</v>
      </c>
      <c r="I1364" s="133">
        <f t="shared" si="66"/>
        <v>5168802.9676223416</v>
      </c>
      <c r="J1364" s="132">
        <v>3207171.2212213185</v>
      </c>
      <c r="K1364" s="132">
        <v>0</v>
      </c>
      <c r="L1364" s="132">
        <v>1492346.5549465022</v>
      </c>
      <c r="M1364" s="132">
        <v>0</v>
      </c>
      <c r="N1364" s="132">
        <v>467665.19145452121</v>
      </c>
      <c r="O1364" s="132">
        <v>1620</v>
      </c>
      <c r="P1364" s="132">
        <v>0</v>
      </c>
      <c r="Q1364" s="133">
        <f t="shared" si="67"/>
        <v>5168802.9676223425</v>
      </c>
      <c r="R1364" s="132">
        <v>4739019.9676223425</v>
      </c>
      <c r="S1364" s="132">
        <v>429783</v>
      </c>
      <c r="T1364" s="133">
        <f>SUM(TableC[[#This Row],[State &amp; Local Funding]:[Federal 
Funding]])</f>
        <v>5168802.9676223425</v>
      </c>
      <c r="U1364" s="121">
        <f>IFERROR(TableC[[#This Row],[State &amp; Local Funding]]/SUM(TableB[[#This Row],[K-12 Enrollment]:[Pre-K
Enrollment]]),"")</f>
        <v>18511.796748524775</v>
      </c>
      <c r="V1364" s="121">
        <f>IFERROR(TableC[[#This Row],[Federal 
Funding]]/SUM(TableB[[#This Row],[K-12 Enrollment]:[Pre-K
Enrollment]]),"")</f>
        <v>1678.83984375</v>
      </c>
      <c r="W1364" s="65">
        <f>IFERROR(CentralCostperPupil*SUM(TableB[[#This Row],[K-12 Enrollment]:[Pre-K
Enrollment]]),"")</f>
        <v>1708543.8886450783</v>
      </c>
      <c r="X1364" s="65">
        <f t="shared" si="68"/>
        <v>6877346.8562674206</v>
      </c>
      <c r="Y1364" s="131">
        <f>IFERROR(TableC[[#This Row],[Total School Allocation w/ Central District Costs]]/SUM(TableB[[#This Row],[K-12 Enrollment]:[Pre-K
Enrollment]]),"")</f>
        <v>26864.636157294612</v>
      </c>
    </row>
    <row r="1365" spans="1:25" s="3" customFormat="1" ht="15" x14ac:dyDescent="0.3">
      <c r="A1365" s="156" t="str">
        <f>IF(ISBLANK(TableB[[#This Row],[BEDS Code]]),"",TableB[[#This Row],[BEDS Code]])</f>
        <v>320800010152</v>
      </c>
      <c r="B1365" s="134" t="str">
        <f>IF(ISBLANK(TableB[[#This Row],[School Name]]),"",TableB[[#This Row],[School Name]])</f>
        <v>P.S. 152 Evergreen</v>
      </c>
      <c r="C1365" s="156" t="str">
        <f>IF(ISBLANK(TableB[[#This Row],[Local School Code]]),"",TableB[[#This Row],[Local School Code]])</f>
        <v>X152</v>
      </c>
      <c r="D1365" s="132">
        <v>5718051</v>
      </c>
      <c r="E1365" s="132">
        <v>2945332</v>
      </c>
      <c r="F1365" s="65">
        <f>IFERROR(SUM(TableC[[#This Row],[Classroom Teachers]:[All Other Salaries]])*'Part-A'!$C$92,0)</f>
        <v>5274744.1263402775</v>
      </c>
      <c r="G1365" s="16">
        <v>0</v>
      </c>
      <c r="H1365" s="16">
        <v>78738</v>
      </c>
      <c r="I1365" s="133">
        <f t="shared" si="66"/>
        <v>14016865.126340277</v>
      </c>
      <c r="J1365" s="132">
        <v>8408057.8306529243</v>
      </c>
      <c r="K1365" s="132">
        <v>0</v>
      </c>
      <c r="L1365" s="132">
        <v>4758133.9852837017</v>
      </c>
      <c r="M1365" s="132">
        <v>0</v>
      </c>
      <c r="N1365" s="132">
        <v>452413.24597805942</v>
      </c>
      <c r="O1365" s="132">
        <v>5183</v>
      </c>
      <c r="P1365" s="132">
        <v>393077.06442559249</v>
      </c>
      <c r="Q1365" s="133">
        <f t="shared" si="67"/>
        <v>14016865.126340277</v>
      </c>
      <c r="R1365" s="132">
        <v>12754810.126340277</v>
      </c>
      <c r="S1365" s="132">
        <v>1262055</v>
      </c>
      <c r="T1365" s="133">
        <f>SUM(TableC[[#This Row],[State &amp; Local Funding]:[Federal 
Funding]])</f>
        <v>14016865.126340277</v>
      </c>
      <c r="U1365" s="121">
        <f>IFERROR(TableC[[#This Row],[State &amp; Local Funding]]/SUM(TableB[[#This Row],[K-12 Enrollment]:[Pre-K
Enrollment]]),"")</f>
        <v>15943.512657925347</v>
      </c>
      <c r="V1365" s="121">
        <f>IFERROR(TableC[[#This Row],[Federal 
Funding]]/SUM(TableB[[#This Row],[K-12 Enrollment]:[Pre-K
Enrollment]]),"")</f>
        <v>1577.5687499999999</v>
      </c>
      <c r="W1365" s="65">
        <f>IFERROR(CentralCostperPupil*SUM(TableB[[#This Row],[K-12 Enrollment]:[Pre-K
Enrollment]]),"")</f>
        <v>5339199.6520158695</v>
      </c>
      <c r="X1365" s="65">
        <f t="shared" si="68"/>
        <v>19356064.778356146</v>
      </c>
      <c r="Y1365" s="131">
        <f>IFERROR(TableC[[#This Row],[Total School Allocation w/ Central District Costs]]/SUM(TableB[[#This Row],[K-12 Enrollment]:[Pre-K
Enrollment]]),"")</f>
        <v>24195.080972945183</v>
      </c>
    </row>
    <row r="1366" spans="1:25" s="3" customFormat="1" ht="15" x14ac:dyDescent="0.3">
      <c r="A1366" s="156" t="str">
        <f>IF(ISBLANK(TableB[[#This Row],[BEDS Code]]),"",TableB[[#This Row],[BEDS Code]])</f>
        <v>321100010153</v>
      </c>
      <c r="B1366" s="134" t="str">
        <f>IF(ISBLANK(TableB[[#This Row],[School Name]]),"",TableB[[#This Row],[School Name]])</f>
        <v>P.S. 153 Helen Keller</v>
      </c>
      <c r="C1366" s="156" t="str">
        <f>IF(ISBLANK(TableB[[#This Row],[Local School Code]]),"",TableB[[#This Row],[Local School Code]])</f>
        <v>X153</v>
      </c>
      <c r="D1366" s="132">
        <v>3995561</v>
      </c>
      <c r="E1366" s="132">
        <v>2317371</v>
      </c>
      <c r="F1366" s="65">
        <f>IFERROR(SUM(TableC[[#This Row],[Classroom Teachers]:[All Other Salaries]])*'Part-A'!$C$92,0)</f>
        <v>3843660.2637775079</v>
      </c>
      <c r="G1366" s="16">
        <v>0</v>
      </c>
      <c r="H1366" s="16">
        <v>85437</v>
      </c>
      <c r="I1366" s="133">
        <f t="shared" si="66"/>
        <v>10242029.263777507</v>
      </c>
      <c r="J1366" s="132">
        <v>5803591.5022191675</v>
      </c>
      <c r="K1366" s="132">
        <v>246506.99479826738</v>
      </c>
      <c r="L1366" s="132">
        <v>3488808.5204102597</v>
      </c>
      <c r="M1366" s="132">
        <v>0</v>
      </c>
      <c r="N1366" s="132">
        <v>622335.68536492263</v>
      </c>
      <c r="O1366" s="132">
        <v>4012</v>
      </c>
      <c r="P1366" s="132">
        <v>76774.56098488986</v>
      </c>
      <c r="Q1366" s="133">
        <f t="shared" si="67"/>
        <v>10242029.263777506</v>
      </c>
      <c r="R1366" s="132">
        <v>9735870.2637775056</v>
      </c>
      <c r="S1366" s="132">
        <v>506159</v>
      </c>
      <c r="T1366" s="133">
        <f>SUM(TableC[[#This Row],[State &amp; Local Funding]:[Federal 
Funding]])</f>
        <v>10242029.263777506</v>
      </c>
      <c r="U1366" s="121">
        <f>IFERROR(TableC[[#This Row],[State &amp; Local Funding]]/SUM(TableB[[#This Row],[K-12 Enrollment]:[Pre-K
Enrollment]]),"")</f>
        <v>15652.524539835218</v>
      </c>
      <c r="V1366" s="121">
        <f>IFERROR(TableC[[#This Row],[Federal 
Funding]]/SUM(TableB[[#This Row],[K-12 Enrollment]:[Pre-K
Enrollment]]),"")</f>
        <v>813.76045016077171</v>
      </c>
      <c r="W1366" s="65">
        <f>IFERROR(CentralCostperPupil*SUM(TableB[[#This Row],[K-12 Enrollment]:[Pre-K
Enrollment]]),"")</f>
        <v>4151227.7294423385</v>
      </c>
      <c r="X1366" s="65">
        <f t="shared" si="68"/>
        <v>14393256.993219845</v>
      </c>
      <c r="Y1366" s="131">
        <f>IFERROR(TableC[[#This Row],[Total School Allocation w/ Central District Costs]]/SUM(TableB[[#This Row],[K-12 Enrollment]:[Pre-K
Enrollment]]),"")</f>
        <v>23140.284555015827</v>
      </c>
    </row>
    <row r="1367" spans="1:25" s="3" customFormat="1" ht="15" x14ac:dyDescent="0.3">
      <c r="A1367" s="156" t="str">
        <f>IF(ISBLANK(TableB[[#This Row],[BEDS Code]]),"",TableB[[#This Row],[BEDS Code]])</f>
        <v>320700010154</v>
      </c>
      <c r="B1367" s="134" t="str">
        <f>IF(ISBLANK(TableB[[#This Row],[School Name]]),"",TableB[[#This Row],[School Name]])</f>
        <v>P.S. 154 Jonathan D. Hyatt</v>
      </c>
      <c r="C1367" s="156" t="str">
        <f>IF(ISBLANK(TableB[[#This Row],[Local School Code]]),"",TableB[[#This Row],[Local School Code]])</f>
        <v>X154</v>
      </c>
      <c r="D1367" s="132">
        <v>3003332</v>
      </c>
      <c r="E1367" s="132">
        <v>1701257</v>
      </c>
      <c r="F1367" s="65">
        <f>IFERROR(SUM(TableC[[#This Row],[Classroom Teachers]:[All Other Salaries]])*'Part-A'!$C$92,0)</f>
        <v>2864412.5735402759</v>
      </c>
      <c r="G1367" s="16">
        <v>0</v>
      </c>
      <c r="H1367" s="16">
        <v>188408</v>
      </c>
      <c r="I1367" s="133">
        <f t="shared" si="66"/>
        <v>7757409.5735402759</v>
      </c>
      <c r="J1367" s="132">
        <v>4399354.7863721419</v>
      </c>
      <c r="K1367" s="132">
        <v>422633.28852272808</v>
      </c>
      <c r="L1367" s="132">
        <v>2206237.8155894182</v>
      </c>
      <c r="M1367" s="132">
        <v>30188.092037337719</v>
      </c>
      <c r="N1367" s="132">
        <v>465835.92331035063</v>
      </c>
      <c r="O1367" s="132">
        <v>2112</v>
      </c>
      <c r="P1367" s="132">
        <v>231047.66770829906</v>
      </c>
      <c r="Q1367" s="133">
        <f t="shared" si="67"/>
        <v>7757409.5735402759</v>
      </c>
      <c r="R1367" s="132">
        <v>7054439.5735402759</v>
      </c>
      <c r="S1367" s="132">
        <v>702970</v>
      </c>
      <c r="T1367" s="133">
        <f>SUM(TableC[[#This Row],[State &amp; Local Funding]:[Federal 
Funding]])</f>
        <v>7757409.5735402759</v>
      </c>
      <c r="U1367" s="121">
        <f>IFERROR(TableC[[#This Row],[State &amp; Local Funding]]/SUM(TableB[[#This Row],[K-12 Enrollment]:[Pre-K
Enrollment]]),"")</f>
        <v>20388.553680752244</v>
      </c>
      <c r="V1367" s="121">
        <f>IFERROR(TableC[[#This Row],[Federal 
Funding]]/SUM(TableB[[#This Row],[K-12 Enrollment]:[Pre-K
Enrollment]]),"")</f>
        <v>2031.7052023121387</v>
      </c>
      <c r="W1367" s="65">
        <f>IFERROR(CentralCostperPupil*SUM(TableB[[#This Row],[K-12 Enrollment]:[Pre-K
Enrollment]]),"")</f>
        <v>2309203.8494968638</v>
      </c>
      <c r="X1367" s="65">
        <f t="shared" si="68"/>
        <v>10066613.42303714</v>
      </c>
      <c r="Y1367" s="131">
        <f>IFERROR(TableC[[#This Row],[Total School Allocation w/ Central District Costs]]/SUM(TableB[[#This Row],[K-12 Enrollment]:[Pre-K
Enrollment]]),"")</f>
        <v>29094.25844808422</v>
      </c>
    </row>
    <row r="1368" spans="1:25" s="3" customFormat="1" ht="15" x14ac:dyDescent="0.3">
      <c r="A1368" s="156" t="str">
        <f>IF(ISBLANK(TableB[[#This Row],[BEDS Code]]),"",TableB[[#This Row],[BEDS Code]])</f>
        <v>320700010157</v>
      </c>
      <c r="B1368" s="134" t="str">
        <f>IF(ISBLANK(TableB[[#This Row],[School Name]]),"",TableB[[#This Row],[School Name]])</f>
        <v>P.S. 157 Grove Hill</v>
      </c>
      <c r="C1368" s="156" t="str">
        <f>IF(ISBLANK(TableB[[#This Row],[Local School Code]]),"",TableB[[#This Row],[Local School Code]])</f>
        <v>X157</v>
      </c>
      <c r="D1368" s="132">
        <v>4316284</v>
      </c>
      <c r="E1368" s="132">
        <v>2283073</v>
      </c>
      <c r="F1368" s="65">
        <f>IFERROR(SUM(TableC[[#This Row],[Classroom Teachers]:[All Other Salaries]])*'Part-A'!$C$92,0)</f>
        <v>4018051.559462694</v>
      </c>
      <c r="G1368" s="16">
        <v>0</v>
      </c>
      <c r="H1368" s="16">
        <v>105244</v>
      </c>
      <c r="I1368" s="133">
        <f t="shared" si="66"/>
        <v>10722652.559462694</v>
      </c>
      <c r="J1368" s="132">
        <v>6036862.7589952443</v>
      </c>
      <c r="K1368" s="132">
        <v>675835.0777084505</v>
      </c>
      <c r="L1368" s="132">
        <v>2847216.5536716823</v>
      </c>
      <c r="M1368" s="132">
        <v>15018.557282410009</v>
      </c>
      <c r="N1368" s="132">
        <v>931744.24509606429</v>
      </c>
      <c r="O1368" s="132">
        <v>3769</v>
      </c>
      <c r="P1368" s="132">
        <v>212206.36670884298</v>
      </c>
      <c r="Q1368" s="133">
        <f t="shared" si="67"/>
        <v>10722652.559462694</v>
      </c>
      <c r="R1368" s="132">
        <v>9846572.5594626945</v>
      </c>
      <c r="S1368" s="132">
        <v>876080</v>
      </c>
      <c r="T1368" s="133">
        <f>SUM(TableC[[#This Row],[State &amp; Local Funding]:[Federal 
Funding]])</f>
        <v>10722652.559462694</v>
      </c>
      <c r="U1368" s="121">
        <f>IFERROR(TableC[[#This Row],[State &amp; Local Funding]]/SUM(TableB[[#This Row],[K-12 Enrollment]:[Pre-K
Enrollment]]),"")</f>
        <v>15679.255667934227</v>
      </c>
      <c r="V1368" s="121">
        <f>IFERROR(TableC[[#This Row],[Federal 
Funding]]/SUM(TableB[[#This Row],[K-12 Enrollment]:[Pre-K
Enrollment]]),"")</f>
        <v>1395.031847133758</v>
      </c>
      <c r="W1368" s="65">
        <f>IFERROR(CentralCostperPupil*SUM(TableB[[#This Row],[K-12 Enrollment]:[Pre-K
Enrollment]]),"")</f>
        <v>4191271.7268324578</v>
      </c>
      <c r="X1368" s="65">
        <f t="shared" si="68"/>
        <v>14913924.286295153</v>
      </c>
      <c r="Y1368" s="131">
        <f>IFERROR(TableC[[#This Row],[Total School Allocation w/ Central District Costs]]/SUM(TableB[[#This Row],[K-12 Enrollment]:[Pre-K
Enrollment]]),"")</f>
        <v>23748.287080087823</v>
      </c>
    </row>
    <row r="1369" spans="1:25" s="3" customFormat="1" ht="15" x14ac:dyDescent="0.3">
      <c r="A1369" s="156" t="str">
        <f>IF(ISBLANK(TableB[[#This Row],[BEDS Code]]),"",TableB[[#This Row],[BEDS Code]])</f>
        <v>321000010159</v>
      </c>
      <c r="B1369" s="134" t="str">
        <f>IF(ISBLANK(TableB[[#This Row],[School Name]]),"",TableB[[#This Row],[School Name]])</f>
        <v>P.S. 159 Luis Munoz Marin Biling</v>
      </c>
      <c r="C1369" s="156" t="str">
        <f>IF(ISBLANK(TableB[[#This Row],[Local School Code]]),"",TableB[[#This Row],[Local School Code]])</f>
        <v>X159</v>
      </c>
      <c r="D1369" s="132">
        <v>1324749</v>
      </c>
      <c r="E1369" s="132">
        <v>829993</v>
      </c>
      <c r="F1369" s="65">
        <f>IFERROR(SUM(TableC[[#This Row],[Classroom Teachers]:[All Other Salaries]])*'Part-A'!$C$92,0)</f>
        <v>1311925.4577892609</v>
      </c>
      <c r="G1369" s="16">
        <v>0</v>
      </c>
      <c r="H1369" s="16">
        <v>39315</v>
      </c>
      <c r="I1369" s="133">
        <f t="shared" si="66"/>
        <v>3505982.4577892609</v>
      </c>
      <c r="J1369" s="132">
        <v>2433205.7973771924</v>
      </c>
      <c r="K1369" s="132">
        <v>0</v>
      </c>
      <c r="L1369" s="132">
        <v>430431.4600028593</v>
      </c>
      <c r="M1369" s="132">
        <v>0</v>
      </c>
      <c r="N1369" s="132">
        <v>481501.34452388529</v>
      </c>
      <c r="O1369" s="132">
        <v>1202</v>
      </c>
      <c r="P1369" s="132">
        <v>159641.8558853241</v>
      </c>
      <c r="Q1369" s="133">
        <f t="shared" si="67"/>
        <v>3505982.4577892609</v>
      </c>
      <c r="R1369" s="132">
        <v>3241877.4577892609</v>
      </c>
      <c r="S1369" s="132">
        <v>264105</v>
      </c>
      <c r="T1369" s="133">
        <f>SUM(TableC[[#This Row],[State &amp; Local Funding]:[Federal 
Funding]])</f>
        <v>3505982.4577892609</v>
      </c>
      <c r="U1369" s="121">
        <f>IFERROR(TableC[[#This Row],[State &amp; Local Funding]]/SUM(TableB[[#This Row],[K-12 Enrollment]:[Pre-K
Enrollment]]),"")</f>
        <v>16290.841496428447</v>
      </c>
      <c r="V1369" s="121">
        <f>IFERROR(TableC[[#This Row],[Federal 
Funding]]/SUM(TableB[[#This Row],[K-12 Enrollment]:[Pre-K
Enrollment]]),"")</f>
        <v>1327.1608040201006</v>
      </c>
      <c r="W1369" s="65">
        <f>IFERROR(CentralCostperPupil*SUM(TableB[[#This Row],[K-12 Enrollment]:[Pre-K
Enrollment]]),"")</f>
        <v>1328125.9134389476</v>
      </c>
      <c r="X1369" s="65">
        <f t="shared" si="68"/>
        <v>4834108.3712282088</v>
      </c>
      <c r="Y1369" s="131">
        <f>IFERROR(TableC[[#This Row],[Total School Allocation w/ Central District Costs]]/SUM(TableB[[#This Row],[K-12 Enrollment]:[Pre-K
Enrollment]]),"")</f>
        <v>24292.001865468384</v>
      </c>
    </row>
    <row r="1370" spans="1:25" s="3" customFormat="1" ht="15" x14ac:dyDescent="0.3">
      <c r="A1370" s="156" t="str">
        <f>IF(ISBLANK(TableB[[#This Row],[BEDS Code]]),"",TableB[[#This Row],[BEDS Code]])</f>
        <v>321100010160</v>
      </c>
      <c r="B1370" s="134" t="str">
        <f>IF(ISBLANK(TableB[[#This Row],[School Name]]),"",TableB[[#This Row],[School Name]])</f>
        <v>P.S. 160 Walt Disney</v>
      </c>
      <c r="C1370" s="156" t="str">
        <f>IF(ISBLANK(TableB[[#This Row],[Local School Code]]),"",TableB[[#This Row],[Local School Code]])</f>
        <v>X160</v>
      </c>
      <c r="D1370" s="132">
        <v>2983979</v>
      </c>
      <c r="E1370" s="132">
        <v>2364354</v>
      </c>
      <c r="F1370" s="65">
        <f>IFERROR(SUM(TableC[[#This Row],[Classroom Teachers]:[All Other Salaries]])*'Part-A'!$C$92,0)</f>
        <v>3256359.33185245</v>
      </c>
      <c r="G1370" s="16">
        <v>0</v>
      </c>
      <c r="H1370" s="16">
        <v>149175</v>
      </c>
      <c r="I1370" s="133">
        <f t="shared" si="66"/>
        <v>8753867.331852451</v>
      </c>
      <c r="J1370" s="132">
        <v>4212032.0156871472</v>
      </c>
      <c r="K1370" s="132">
        <v>639260.58881141548</v>
      </c>
      <c r="L1370" s="132">
        <v>2947478.9155106843</v>
      </c>
      <c r="M1370" s="132">
        <v>29057.299491427973</v>
      </c>
      <c r="N1370" s="132">
        <v>688443.53764633765</v>
      </c>
      <c r="O1370" s="132">
        <v>2131</v>
      </c>
      <c r="P1370" s="132">
        <v>235463.97470543912</v>
      </c>
      <c r="Q1370" s="133">
        <f t="shared" si="67"/>
        <v>8753867.331852451</v>
      </c>
      <c r="R1370" s="132">
        <v>8161660.331852451</v>
      </c>
      <c r="S1370" s="132">
        <v>592207</v>
      </c>
      <c r="T1370" s="133">
        <f>SUM(TableC[[#This Row],[State &amp; Local Funding]:[Federal 
Funding]])</f>
        <v>8753867.331852451</v>
      </c>
      <c r="U1370" s="121">
        <f>IFERROR(TableC[[#This Row],[State &amp; Local Funding]]/SUM(TableB[[#This Row],[K-12 Enrollment]:[Pre-K
Enrollment]]),"")</f>
        <v>21478.053504874872</v>
      </c>
      <c r="V1370" s="121">
        <f>IFERROR(TableC[[#This Row],[Federal 
Funding]]/SUM(TableB[[#This Row],[K-12 Enrollment]:[Pre-K
Enrollment]]),"")</f>
        <v>1558.4394736842105</v>
      </c>
      <c r="W1370" s="65">
        <f>IFERROR(CentralCostperPupil*SUM(TableB[[#This Row],[K-12 Enrollment]:[Pre-K
Enrollment]]),"")</f>
        <v>2536119.8347075381</v>
      </c>
      <c r="X1370" s="65">
        <f t="shared" si="68"/>
        <v>11289987.166559989</v>
      </c>
      <c r="Y1370" s="131">
        <f>IFERROR(TableC[[#This Row],[Total School Allocation w/ Central District Costs]]/SUM(TableB[[#This Row],[K-12 Enrollment]:[Pre-K
Enrollment]]),"")</f>
        <v>29710.492543578919</v>
      </c>
    </row>
    <row r="1371" spans="1:25" s="3" customFormat="1" ht="15" x14ac:dyDescent="0.3">
      <c r="A1371" s="156" t="str">
        <f>IF(ISBLANK(TableB[[#This Row],[BEDS Code]]),"",TableB[[#This Row],[BEDS Code]])</f>
        <v>320700010161</v>
      </c>
      <c r="B1371" s="134" t="str">
        <f>IF(ISBLANK(TableB[[#This Row],[School Name]]),"",TableB[[#This Row],[School Name]])</f>
        <v>P.S. 161 Juan Ponce De Leon School</v>
      </c>
      <c r="C1371" s="156" t="str">
        <f>IF(ISBLANK(TableB[[#This Row],[Local School Code]]),"",TableB[[#This Row],[Local School Code]])</f>
        <v>X161</v>
      </c>
      <c r="D1371" s="132">
        <v>4075348</v>
      </c>
      <c r="E1371" s="132">
        <v>3146402</v>
      </c>
      <c r="F1371" s="65">
        <f>IFERROR(SUM(TableC[[#This Row],[Classroom Teachers]:[All Other Salaries]])*'Part-A'!$C$92,0)</f>
        <v>4396998.6544976598</v>
      </c>
      <c r="G1371" s="16">
        <v>0</v>
      </c>
      <c r="H1371" s="16">
        <v>161839</v>
      </c>
      <c r="I1371" s="133">
        <f t="shared" si="66"/>
        <v>11780587.654497661</v>
      </c>
      <c r="J1371" s="132">
        <v>4993625.4827787718</v>
      </c>
      <c r="K1371" s="132">
        <v>1668540.9984531901</v>
      </c>
      <c r="L1371" s="132">
        <v>3889196.7445490155</v>
      </c>
      <c r="M1371" s="132">
        <v>151685.54531392636</v>
      </c>
      <c r="N1371" s="132">
        <v>655711.38250724331</v>
      </c>
      <c r="O1371" s="132">
        <v>2835</v>
      </c>
      <c r="P1371" s="132">
        <v>418992.50089551299</v>
      </c>
      <c r="Q1371" s="133">
        <f t="shared" si="67"/>
        <v>11780587.654497661</v>
      </c>
      <c r="R1371" s="132">
        <v>10821300.654497661</v>
      </c>
      <c r="S1371" s="132">
        <v>959287</v>
      </c>
      <c r="T1371" s="133">
        <f>SUM(TableC[[#This Row],[State &amp; Local Funding]:[Federal 
Funding]])</f>
        <v>11780587.654497661</v>
      </c>
      <c r="U1371" s="121">
        <f>IFERROR(TableC[[#This Row],[State &amp; Local Funding]]/SUM(TableB[[#This Row],[K-12 Enrollment]:[Pre-K
Enrollment]]),"")</f>
        <v>20226.730195322729</v>
      </c>
      <c r="V1371" s="121">
        <f>IFERROR(TableC[[#This Row],[Federal 
Funding]]/SUM(TableB[[#This Row],[K-12 Enrollment]:[Pre-K
Enrollment]]),"")</f>
        <v>1793.0598130841122</v>
      </c>
      <c r="W1371" s="65">
        <f>IFERROR(CentralCostperPupil*SUM(TableB[[#This Row],[K-12 Enrollment]:[Pre-K
Enrollment]]),"")</f>
        <v>3570589.7672856129</v>
      </c>
      <c r="X1371" s="65">
        <f t="shared" si="68"/>
        <v>15351177.421783274</v>
      </c>
      <c r="Y1371" s="131">
        <f>IFERROR(TableC[[#This Row],[Total School Allocation w/ Central District Costs]]/SUM(TableB[[#This Row],[K-12 Enrollment]:[Pre-K
Enrollment]]),"")</f>
        <v>28693.789573426682</v>
      </c>
    </row>
    <row r="1372" spans="1:25" s="3" customFormat="1" ht="15" x14ac:dyDescent="0.3">
      <c r="A1372" s="156" t="str">
        <f>IF(ISBLANK(TableB[[#This Row],[BEDS Code]]),"",TableB[[#This Row],[BEDS Code]])</f>
        <v>320900010163</v>
      </c>
      <c r="B1372" s="134" t="str">
        <f>IF(ISBLANK(TableB[[#This Row],[School Name]]),"",TableB[[#This Row],[School Name]])</f>
        <v>P.S. 163 Arthur A. Schomburg</v>
      </c>
      <c r="C1372" s="156" t="str">
        <f>IF(ISBLANK(TableB[[#This Row],[Local School Code]]),"",TableB[[#This Row],[Local School Code]])</f>
        <v>X163</v>
      </c>
      <c r="D1372" s="132">
        <v>3597754</v>
      </c>
      <c r="E1372" s="132">
        <v>1542832</v>
      </c>
      <c r="F1372" s="65">
        <f>IFERROR(SUM(TableC[[#This Row],[Classroom Teachers]:[All Other Salaries]])*'Part-A'!$C$92,0)</f>
        <v>3129871.530491848</v>
      </c>
      <c r="G1372" s="16">
        <v>0</v>
      </c>
      <c r="H1372" s="16">
        <v>172639</v>
      </c>
      <c r="I1372" s="133">
        <f t="shared" si="66"/>
        <v>8443096.5304918475</v>
      </c>
      <c r="J1372" s="132">
        <v>4917713.1380402204</v>
      </c>
      <c r="K1372" s="132">
        <v>224386.84729237363</v>
      </c>
      <c r="L1372" s="132">
        <v>2734858.8422555234</v>
      </c>
      <c r="M1372" s="132">
        <v>0</v>
      </c>
      <c r="N1372" s="132">
        <v>493310.3402830867</v>
      </c>
      <c r="O1372" s="132">
        <v>2884</v>
      </c>
      <c r="P1372" s="132">
        <v>69943.362620643369</v>
      </c>
      <c r="Q1372" s="133">
        <f t="shared" si="67"/>
        <v>8443096.5304918475</v>
      </c>
      <c r="R1372" s="132">
        <v>7727281.5304918475</v>
      </c>
      <c r="S1372" s="132">
        <v>715815</v>
      </c>
      <c r="T1372" s="133">
        <f>SUM(TableC[[#This Row],[State &amp; Local Funding]:[Federal 
Funding]])</f>
        <v>8443096.5304918475</v>
      </c>
      <c r="U1372" s="121">
        <f>IFERROR(TableC[[#This Row],[State &amp; Local Funding]]/SUM(TableB[[#This Row],[K-12 Enrollment]:[Pre-K
Enrollment]]),"")</f>
        <v>15932.539238127521</v>
      </c>
      <c r="V1372" s="121">
        <f>IFERROR(TableC[[#This Row],[Federal 
Funding]]/SUM(TableB[[#This Row],[K-12 Enrollment]:[Pre-K
Enrollment]]),"")</f>
        <v>1475.9072164948454</v>
      </c>
      <c r="W1372" s="65">
        <f>IFERROR(CentralCostperPupil*SUM(TableB[[#This Row],[K-12 Enrollment]:[Pre-K
Enrollment]]),"")</f>
        <v>3236889.7890346209</v>
      </c>
      <c r="X1372" s="65">
        <f t="shared" si="68"/>
        <v>11679986.319526467</v>
      </c>
      <c r="Y1372" s="131">
        <f>IFERROR(TableC[[#This Row],[Total School Allocation w/ Central District Costs]]/SUM(TableB[[#This Row],[K-12 Enrollment]:[Pre-K
Enrollment]]),"")</f>
        <v>24082.446019642201</v>
      </c>
    </row>
    <row r="1373" spans="1:25" s="3" customFormat="1" ht="15" x14ac:dyDescent="0.3">
      <c r="A1373" s="156" t="str">
        <f>IF(ISBLANK(TableB[[#This Row],[BEDS Code]]),"",TableB[[#This Row],[BEDS Code]])</f>
        <v>307500012168</v>
      </c>
      <c r="B1373" s="134" t="str">
        <f>IF(ISBLANK(TableB[[#This Row],[School Name]]),"",TableB[[#This Row],[School Name]])</f>
        <v>P.S. 168</v>
      </c>
      <c r="C1373" s="156" t="str">
        <f>IF(ISBLANK(TableB[[#This Row],[Local School Code]]),"",TableB[[#This Row],[Local School Code]])</f>
        <v>X168</v>
      </c>
      <c r="D1373" s="132">
        <v>9590446</v>
      </c>
      <c r="E1373" s="132">
        <v>11844760</v>
      </c>
      <c r="F1373" s="65">
        <f>IFERROR(SUM(TableC[[#This Row],[Classroom Teachers]:[All Other Salaries]])*'Part-A'!$C$92,0)</f>
        <v>13050932.522017539</v>
      </c>
      <c r="G1373" s="16">
        <v>0</v>
      </c>
      <c r="H1373" s="16">
        <v>285446</v>
      </c>
      <c r="I1373" s="133">
        <f t="shared" si="66"/>
        <v>34771584.522017539</v>
      </c>
      <c r="J1373" s="132">
        <v>0</v>
      </c>
      <c r="K1373" s="132">
        <v>0</v>
      </c>
      <c r="L1373" s="132">
        <v>32364596.493440844</v>
      </c>
      <c r="M1373" s="132">
        <v>1230207.1214772</v>
      </c>
      <c r="N1373" s="132">
        <v>1176780.9070994935</v>
      </c>
      <c r="O1373" s="132">
        <v>0</v>
      </c>
      <c r="P1373" s="132">
        <v>0</v>
      </c>
      <c r="Q1373" s="133">
        <f t="shared" si="67"/>
        <v>34771584.522017539</v>
      </c>
      <c r="R1373" s="132">
        <v>34513982.522017539</v>
      </c>
      <c r="S1373" s="132">
        <v>257602</v>
      </c>
      <c r="T1373" s="133">
        <f>SUM(TableC[[#This Row],[State &amp; Local Funding]:[Federal 
Funding]])</f>
        <v>34771584.522017539</v>
      </c>
      <c r="U1373" s="121">
        <f>IFERROR(TableC[[#This Row],[State &amp; Local Funding]]/SUM(TableB[[#This Row],[K-12 Enrollment]:[Pre-K
Enrollment]]),"")</f>
        <v>61086.694729234579</v>
      </c>
      <c r="V1373" s="121">
        <f>IFERROR(TableC[[#This Row],[Federal 
Funding]]/SUM(TableB[[#This Row],[K-12 Enrollment]:[Pre-K
Enrollment]]),"")</f>
        <v>455.93274336283184</v>
      </c>
      <c r="W1373" s="65">
        <f>IFERROR(CentralCostperPupil*SUM(TableB[[#This Row],[K-12 Enrollment]:[Pre-K
Enrollment]]),"")</f>
        <v>3770809.7542362078</v>
      </c>
      <c r="X1373" s="65">
        <f t="shared" si="68"/>
        <v>38542394.276253745</v>
      </c>
      <c r="Y1373" s="131">
        <f>IFERROR(TableC[[#This Row],[Total School Allocation w/ Central District Costs]]/SUM(TableB[[#This Row],[K-12 Enrollment]:[Pre-K
Enrollment]]),"")</f>
        <v>68216.627037617247</v>
      </c>
    </row>
    <row r="1374" spans="1:25" s="3" customFormat="1" ht="15" x14ac:dyDescent="0.3">
      <c r="A1374" s="156" t="str">
        <f>IF(ISBLANK(TableB[[#This Row],[BEDS Code]]),"",TableB[[#This Row],[BEDS Code]])</f>
        <v>321100010169</v>
      </c>
      <c r="B1374" s="134" t="str">
        <f>IF(ISBLANK(TableB[[#This Row],[School Name]]),"",TableB[[#This Row],[School Name]])</f>
        <v>Baychester Academy</v>
      </c>
      <c r="C1374" s="156" t="str">
        <f>IF(ISBLANK(TableB[[#This Row],[Local School Code]]),"",TableB[[#This Row],[Local School Code]])</f>
        <v>X169</v>
      </c>
      <c r="D1374" s="132">
        <v>2165693</v>
      </c>
      <c r="E1374" s="132">
        <v>2225701</v>
      </c>
      <c r="F1374" s="65">
        <f>IFERROR(SUM(TableC[[#This Row],[Classroom Teachers]:[All Other Salaries]])*'Part-A'!$C$92,0)</f>
        <v>2673722.2292891741</v>
      </c>
      <c r="G1374" s="16">
        <v>0</v>
      </c>
      <c r="H1374" s="16">
        <v>161707</v>
      </c>
      <c r="I1374" s="133">
        <f t="shared" si="66"/>
        <v>7226823.2292891741</v>
      </c>
      <c r="J1374" s="132">
        <v>3261054.2142438539</v>
      </c>
      <c r="K1374" s="132">
        <v>450954.14891633549</v>
      </c>
      <c r="L1374" s="132">
        <v>2842533.072525321</v>
      </c>
      <c r="M1374" s="132">
        <v>0</v>
      </c>
      <c r="N1374" s="132">
        <v>543857.34692649136</v>
      </c>
      <c r="O1374" s="132">
        <v>2324</v>
      </c>
      <c r="P1374" s="132">
        <v>126100.44667717272</v>
      </c>
      <c r="Q1374" s="133">
        <f t="shared" si="67"/>
        <v>7226823.2292891741</v>
      </c>
      <c r="R1374" s="132">
        <v>6519079.2292891741</v>
      </c>
      <c r="S1374" s="132">
        <v>707744</v>
      </c>
      <c r="T1374" s="133">
        <f>SUM(TableC[[#This Row],[State &amp; Local Funding]:[Federal 
Funding]])</f>
        <v>7226823.2292891741</v>
      </c>
      <c r="U1374" s="121">
        <f>IFERROR(TableC[[#This Row],[State &amp; Local Funding]]/SUM(TableB[[#This Row],[K-12 Enrollment]:[Pre-K
Enrollment]]),"")</f>
        <v>16715.587767408138</v>
      </c>
      <c r="V1374" s="121">
        <f>IFERROR(TableC[[#This Row],[Federal 
Funding]]/SUM(TableB[[#This Row],[K-12 Enrollment]:[Pre-K
Enrollment]]),"")</f>
        <v>1814.7282051282052</v>
      </c>
      <c r="W1374" s="65">
        <f>IFERROR(CentralCostperPupil*SUM(TableB[[#This Row],[K-12 Enrollment]:[Pre-K
Enrollment]]),"")</f>
        <v>2602859.8303577364</v>
      </c>
      <c r="X1374" s="65">
        <f t="shared" si="68"/>
        <v>9829683.0596469101</v>
      </c>
      <c r="Y1374" s="131">
        <f>IFERROR(TableC[[#This Row],[Total School Allocation w/ Central District Costs]]/SUM(TableB[[#This Row],[K-12 Enrollment]:[Pre-K
Enrollment]]),"")</f>
        <v>25204.31553755618</v>
      </c>
    </row>
    <row r="1375" spans="1:25" s="3" customFormat="1" ht="15" x14ac:dyDescent="0.3">
      <c r="A1375" s="156" t="str">
        <f>IF(ISBLANK(TableB[[#This Row],[BEDS Code]]),"",TableB[[#This Row],[BEDS Code]])</f>
        <v>320900010170</v>
      </c>
      <c r="B1375" s="134" t="str">
        <f>IF(ISBLANK(TableB[[#This Row],[School Name]]),"",TableB[[#This Row],[School Name]])</f>
        <v>P.S. 170</v>
      </c>
      <c r="C1375" s="156" t="str">
        <f>IF(ISBLANK(TableB[[#This Row],[Local School Code]]),"",TableB[[#This Row],[Local School Code]])</f>
        <v>X170</v>
      </c>
      <c r="D1375" s="132">
        <v>1822068</v>
      </c>
      <c r="E1375" s="132">
        <v>883087</v>
      </c>
      <c r="F1375" s="65">
        <f>IFERROR(SUM(TableC[[#This Row],[Classroom Teachers]:[All Other Salaries]])*'Part-A'!$C$92,0)</f>
        <v>1647047.1693436655</v>
      </c>
      <c r="G1375" s="16">
        <v>0</v>
      </c>
      <c r="H1375" s="16">
        <v>199870</v>
      </c>
      <c r="I1375" s="133">
        <f t="shared" si="66"/>
        <v>4552072.1693436652</v>
      </c>
      <c r="J1375" s="132">
        <v>3365876.0571351824</v>
      </c>
      <c r="K1375" s="132">
        <v>0</v>
      </c>
      <c r="L1375" s="132">
        <v>802714.07344920409</v>
      </c>
      <c r="M1375" s="132">
        <v>0</v>
      </c>
      <c r="N1375" s="132">
        <v>246075.98233863973</v>
      </c>
      <c r="O1375" s="132">
        <v>1638</v>
      </c>
      <c r="P1375" s="132">
        <v>135768.05642063884</v>
      </c>
      <c r="Q1375" s="133">
        <f t="shared" si="67"/>
        <v>4552072.1693436652</v>
      </c>
      <c r="R1375" s="132">
        <v>4233039.1693436652</v>
      </c>
      <c r="S1375" s="132">
        <v>319033</v>
      </c>
      <c r="T1375" s="133">
        <f>SUM(TableC[[#This Row],[State &amp; Local Funding]:[Federal 
Funding]])</f>
        <v>4552072.1693436652</v>
      </c>
      <c r="U1375" s="121">
        <f>IFERROR(TableC[[#This Row],[State &amp; Local Funding]]/SUM(TableB[[#This Row],[K-12 Enrollment]:[Pre-K
Enrollment]]),"")</f>
        <v>16932.15667737466</v>
      </c>
      <c r="V1375" s="121">
        <f>IFERROR(TableC[[#This Row],[Federal 
Funding]]/SUM(TableB[[#This Row],[K-12 Enrollment]:[Pre-K
Enrollment]]),"")</f>
        <v>1276.1320000000001</v>
      </c>
      <c r="W1375" s="65">
        <f>IFERROR(CentralCostperPupil*SUM(TableB[[#This Row],[K-12 Enrollment]:[Pre-K
Enrollment]]),"")</f>
        <v>1668499.8912549592</v>
      </c>
      <c r="X1375" s="65">
        <f t="shared" si="68"/>
        <v>6220572.0605986249</v>
      </c>
      <c r="Y1375" s="131">
        <f>IFERROR(TableC[[#This Row],[Total School Allocation w/ Central District Costs]]/SUM(TableB[[#This Row],[K-12 Enrollment]:[Pre-K
Enrollment]]),"")</f>
        <v>24882.288242394501</v>
      </c>
    </row>
    <row r="1376" spans="1:25" s="3" customFormat="1" ht="15" x14ac:dyDescent="0.3">
      <c r="A1376" s="156" t="str">
        <f>IF(ISBLANK(TableB[[#This Row],[BEDS Code]]),"",TableB[[#This Row],[BEDS Code]])</f>
        <v>321100010175</v>
      </c>
      <c r="B1376" s="134" t="str">
        <f>IF(ISBLANK(TableB[[#This Row],[School Name]]),"",TableB[[#This Row],[School Name]])</f>
        <v>P.S. 175 City Island</v>
      </c>
      <c r="C1376" s="156" t="str">
        <f>IF(ISBLANK(TableB[[#This Row],[Local School Code]]),"",TableB[[#This Row],[Local School Code]])</f>
        <v>X175</v>
      </c>
      <c r="D1376" s="132">
        <v>2039801</v>
      </c>
      <c r="E1376" s="132">
        <v>1143502</v>
      </c>
      <c r="F1376" s="65">
        <f>IFERROR(SUM(TableC[[#This Row],[Classroom Teachers]:[All Other Salaries]])*'Part-A'!$C$92,0)</f>
        <v>1938169.9737402101</v>
      </c>
      <c r="G1376" s="16">
        <v>0</v>
      </c>
      <c r="H1376" s="16">
        <v>126331</v>
      </c>
      <c r="I1376" s="133">
        <f t="shared" si="66"/>
        <v>5247803.9737402098</v>
      </c>
      <c r="J1376" s="132">
        <v>3543750.7846777374</v>
      </c>
      <c r="K1376" s="132">
        <v>0</v>
      </c>
      <c r="L1376" s="132">
        <v>1003066.3964586199</v>
      </c>
      <c r="M1376" s="132">
        <v>0</v>
      </c>
      <c r="N1376" s="132">
        <v>539276.93671852862</v>
      </c>
      <c r="O1376" s="132">
        <v>2068</v>
      </c>
      <c r="P1376" s="132">
        <v>159641.8558853241</v>
      </c>
      <c r="Q1376" s="133">
        <f t="shared" si="67"/>
        <v>5247803.9737402098</v>
      </c>
      <c r="R1376" s="132">
        <v>5194283.9737402098</v>
      </c>
      <c r="S1376" s="132">
        <v>53520</v>
      </c>
      <c r="T1376" s="133">
        <f>SUM(TableC[[#This Row],[State &amp; Local Funding]:[Federal 
Funding]])</f>
        <v>5247803.9737402098</v>
      </c>
      <c r="U1376" s="121">
        <f>IFERROR(TableC[[#This Row],[State &amp; Local Funding]]/SUM(TableB[[#This Row],[K-12 Enrollment]:[Pre-K
Enrollment]]),"")</f>
        <v>15551.748424371886</v>
      </c>
      <c r="V1376" s="121">
        <f>IFERROR(TableC[[#This Row],[Federal 
Funding]]/SUM(TableB[[#This Row],[K-12 Enrollment]:[Pre-K
Enrollment]]),"")</f>
        <v>160.23952095808383</v>
      </c>
      <c r="W1376" s="65">
        <f>IFERROR(CentralCostperPupil*SUM(TableB[[#This Row],[K-12 Enrollment]:[Pre-K
Enrollment]]),"")</f>
        <v>2229115.8547166255</v>
      </c>
      <c r="X1376" s="65">
        <f t="shared" si="68"/>
        <v>7476919.8284568358</v>
      </c>
      <c r="Y1376" s="131">
        <f>IFERROR(TableC[[#This Row],[Total School Allocation w/ Central District Costs]]/SUM(TableB[[#This Row],[K-12 Enrollment]:[Pre-K
Enrollment]]),"")</f>
        <v>22385.987510349809</v>
      </c>
    </row>
    <row r="1377" spans="1:25" s="3" customFormat="1" ht="15" x14ac:dyDescent="0.3">
      <c r="A1377" s="156" t="str">
        <f>IF(ISBLANK(TableB[[#This Row],[BEDS Code]]),"",TableB[[#This Row],[BEDS Code]])</f>
        <v>307500012176</v>
      </c>
      <c r="B1377" s="134" t="str">
        <f>IF(ISBLANK(TableB[[#This Row],[School Name]]),"",TableB[[#This Row],[School Name]])</f>
        <v>P.S. X176</v>
      </c>
      <c r="C1377" s="156" t="str">
        <f>IF(ISBLANK(TableB[[#This Row],[Local School Code]]),"",TableB[[#This Row],[Local School Code]])</f>
        <v>X176</v>
      </c>
      <c r="D1377" s="132">
        <v>10635174</v>
      </c>
      <c r="E1377" s="132">
        <v>14132792</v>
      </c>
      <c r="F1377" s="65">
        <f>IFERROR(SUM(TableC[[#This Row],[Classroom Teachers]:[All Other Salaries]])*'Part-A'!$C$92,0)</f>
        <v>15080100.138698207</v>
      </c>
      <c r="G1377" s="16">
        <v>0</v>
      </c>
      <c r="H1377" s="16">
        <v>265139</v>
      </c>
      <c r="I1377" s="133">
        <f t="shared" si="66"/>
        <v>40113205.138698205</v>
      </c>
      <c r="J1377" s="132">
        <v>0</v>
      </c>
      <c r="K1377" s="132">
        <v>0</v>
      </c>
      <c r="L1377" s="132">
        <v>38807997.380579874</v>
      </c>
      <c r="M1377" s="132">
        <v>0</v>
      </c>
      <c r="N1377" s="132">
        <v>1305207.7581183291</v>
      </c>
      <c r="O1377" s="132">
        <v>0</v>
      </c>
      <c r="P1377" s="132">
        <v>0</v>
      </c>
      <c r="Q1377" s="133">
        <f t="shared" si="67"/>
        <v>40113205.138698205</v>
      </c>
      <c r="R1377" s="132">
        <v>39829687.138698205</v>
      </c>
      <c r="S1377" s="132">
        <v>283518</v>
      </c>
      <c r="T1377" s="133">
        <f>SUM(TableC[[#This Row],[State &amp; Local Funding]:[Federal 
Funding]])</f>
        <v>40113205.138698205</v>
      </c>
      <c r="U1377" s="121">
        <f>IFERROR(TableC[[#This Row],[State &amp; Local Funding]]/SUM(TableB[[#This Row],[K-12 Enrollment]:[Pre-K
Enrollment]]),"")</f>
        <v>74448.013343361134</v>
      </c>
      <c r="V1377" s="121">
        <f>IFERROR(TableC[[#This Row],[Federal 
Funding]]/SUM(TableB[[#This Row],[K-12 Enrollment]:[Pre-K
Enrollment]]),"")</f>
        <v>529.94018691588781</v>
      </c>
      <c r="W1377" s="65">
        <f>IFERROR(CentralCostperPupil*SUM(TableB[[#This Row],[K-12 Enrollment]:[Pre-K
Enrollment]]),"")</f>
        <v>3570589.7672856129</v>
      </c>
      <c r="X1377" s="65">
        <f t="shared" si="68"/>
        <v>43683794.905983821</v>
      </c>
      <c r="Y1377" s="131">
        <f>IFERROR(TableC[[#This Row],[Total School Allocation w/ Central District Costs]]/SUM(TableB[[#This Row],[K-12 Enrollment]:[Pre-K
Enrollment]]),"")</f>
        <v>81651.953095296863</v>
      </c>
    </row>
    <row r="1378" spans="1:25" s="3" customFormat="1" ht="15" x14ac:dyDescent="0.3">
      <c r="A1378" s="156" t="str">
        <f>IF(ISBLANK(TableB[[#This Row],[BEDS Code]]),"",TableB[[#This Row],[BEDS Code]])</f>
        <v>321100010178</v>
      </c>
      <c r="B1378" s="134" t="str">
        <f>IF(ISBLANK(TableB[[#This Row],[School Name]]),"",TableB[[#This Row],[School Name]])</f>
        <v>P.S. 178 - Dr. Selman Waksman</v>
      </c>
      <c r="C1378" s="156" t="str">
        <f>IF(ISBLANK(TableB[[#This Row],[Local School Code]]),"",TableB[[#This Row],[Local School Code]])</f>
        <v>X178</v>
      </c>
      <c r="D1378" s="132">
        <v>3104482</v>
      </c>
      <c r="E1378" s="132">
        <v>2173714</v>
      </c>
      <c r="F1378" s="65">
        <f>IFERROR(SUM(TableC[[#This Row],[Classroom Teachers]:[All Other Salaries]])*'Part-A'!$C$92,0)</f>
        <v>3213656.0681517539</v>
      </c>
      <c r="G1378" s="16">
        <v>0</v>
      </c>
      <c r="H1378" s="16">
        <v>190994</v>
      </c>
      <c r="I1378" s="133">
        <f t="shared" si="66"/>
        <v>8682846.0681517534</v>
      </c>
      <c r="J1378" s="132">
        <v>4627977.8078930946</v>
      </c>
      <c r="K1378" s="132">
        <v>0</v>
      </c>
      <c r="L1378" s="132">
        <v>3502443.5666036154</v>
      </c>
      <c r="M1378" s="132">
        <v>0</v>
      </c>
      <c r="N1378" s="132">
        <v>481359.76528317551</v>
      </c>
      <c r="O1378" s="132">
        <v>2872</v>
      </c>
      <c r="P1378" s="132">
        <v>68192.928371868009</v>
      </c>
      <c r="Q1378" s="133">
        <f t="shared" si="67"/>
        <v>8682846.0681517515</v>
      </c>
      <c r="R1378" s="132">
        <v>7736916.0681517515</v>
      </c>
      <c r="S1378" s="132">
        <v>945930</v>
      </c>
      <c r="T1378" s="133">
        <f>SUM(TableC[[#This Row],[State &amp; Local Funding]:[Federal 
Funding]])</f>
        <v>8682846.0681517515</v>
      </c>
      <c r="U1378" s="121">
        <f>IFERROR(TableC[[#This Row],[State &amp; Local Funding]]/SUM(TableB[[#This Row],[K-12 Enrollment]:[Pre-K
Enrollment]]),"")</f>
        <v>20148.21892747852</v>
      </c>
      <c r="V1378" s="121">
        <f>IFERROR(TableC[[#This Row],[Federal 
Funding]]/SUM(TableB[[#This Row],[K-12 Enrollment]:[Pre-K
Enrollment]]),"")</f>
        <v>2463.359375</v>
      </c>
      <c r="W1378" s="65">
        <f>IFERROR(CentralCostperPupil*SUM(TableB[[#This Row],[K-12 Enrollment]:[Pre-K
Enrollment]]),"")</f>
        <v>2562815.8329676175</v>
      </c>
      <c r="X1378" s="65">
        <f t="shared" si="68"/>
        <v>11245661.90111937</v>
      </c>
      <c r="Y1378" s="131">
        <f>IFERROR(TableC[[#This Row],[Total School Allocation w/ Central District Costs]]/SUM(TableB[[#This Row],[K-12 Enrollment]:[Pre-K
Enrollment]]),"")</f>
        <v>29285.577867498359</v>
      </c>
    </row>
    <row r="1379" spans="1:25" s="3" customFormat="1" ht="15" x14ac:dyDescent="0.3">
      <c r="A1379" s="156" t="str">
        <f>IF(ISBLANK(TableB[[#This Row],[BEDS Code]]),"",TableB[[#This Row],[BEDS Code]])</f>
        <v>320700010179</v>
      </c>
      <c r="B1379" s="134" t="str">
        <f>IF(ISBLANK(TableB[[#This Row],[School Name]]),"",TableB[[#This Row],[School Name]])</f>
        <v>P.S. 179</v>
      </c>
      <c r="C1379" s="156" t="str">
        <f>IF(ISBLANK(TableB[[#This Row],[Local School Code]]),"",TableB[[#This Row],[Local School Code]])</f>
        <v>X179</v>
      </c>
      <c r="D1379" s="132">
        <v>2469638</v>
      </c>
      <c r="E1379" s="132">
        <v>1467186</v>
      </c>
      <c r="F1379" s="65">
        <f>IFERROR(SUM(TableC[[#This Row],[Classroom Teachers]:[All Other Salaries]])*'Part-A'!$C$92,0)</f>
        <v>2396955.0082728001</v>
      </c>
      <c r="G1379" s="16">
        <v>0</v>
      </c>
      <c r="H1379" s="16">
        <v>137014</v>
      </c>
      <c r="I1379" s="133">
        <f t="shared" si="66"/>
        <v>6470793.0082728006</v>
      </c>
      <c r="J1379" s="132">
        <v>3697661.464773986</v>
      </c>
      <c r="K1379" s="132">
        <v>486075.33279285696</v>
      </c>
      <c r="L1379" s="132">
        <v>1618618.8391958424</v>
      </c>
      <c r="M1379" s="132">
        <v>18695.205107417576</v>
      </c>
      <c r="N1379" s="132">
        <v>488181.31051737361</v>
      </c>
      <c r="O1379" s="132">
        <v>1919</v>
      </c>
      <c r="P1379" s="132">
        <v>159641.8558853241</v>
      </c>
      <c r="Q1379" s="133">
        <f t="shared" si="67"/>
        <v>6470793.0082728015</v>
      </c>
      <c r="R1379" s="132">
        <v>6022863.0082728015</v>
      </c>
      <c r="S1379" s="132">
        <v>447930</v>
      </c>
      <c r="T1379" s="133">
        <f>SUM(TableC[[#This Row],[State &amp; Local Funding]:[Federal 
Funding]])</f>
        <v>6470793.0082728015</v>
      </c>
      <c r="U1379" s="121">
        <f>IFERROR(TableC[[#This Row],[State &amp; Local Funding]]/SUM(TableB[[#This Row],[K-12 Enrollment]:[Pre-K
Enrollment]]),"")</f>
        <v>18531.886179300927</v>
      </c>
      <c r="V1379" s="121">
        <f>IFERROR(TableC[[#This Row],[Federal 
Funding]]/SUM(TableB[[#This Row],[K-12 Enrollment]:[Pre-K
Enrollment]]),"")</f>
        <v>1378.2461538461539</v>
      </c>
      <c r="W1379" s="65">
        <f>IFERROR(CentralCostperPupil*SUM(TableB[[#This Row],[K-12 Enrollment]:[Pre-K
Enrollment]]),"")</f>
        <v>2169049.858631447</v>
      </c>
      <c r="X1379" s="65">
        <f t="shared" si="68"/>
        <v>8639842.8669042476</v>
      </c>
      <c r="Y1379" s="131">
        <f>IFERROR(TableC[[#This Row],[Total School Allocation w/ Central District Costs]]/SUM(TableB[[#This Row],[K-12 Enrollment]:[Pre-K
Enrollment]]),"")</f>
        <v>26584.131898166914</v>
      </c>
    </row>
    <row r="1380" spans="1:25" s="3" customFormat="1" ht="15" x14ac:dyDescent="0.3">
      <c r="A1380" s="156" t="str">
        <f>IF(ISBLANK(TableB[[#This Row],[BEDS Code]]),"",TableB[[#This Row],[BEDS Code]])</f>
        <v>321100010180</v>
      </c>
      <c r="B1380" s="134" t="str">
        <f>IF(ISBLANK(TableB[[#This Row],[School Name]]),"",TableB[[#This Row],[School Name]])</f>
        <v>M.S. 180 Dr. Daniel Hale Williams</v>
      </c>
      <c r="C1380" s="156" t="str">
        <f>IF(ISBLANK(TableB[[#This Row],[Local School Code]]),"",TableB[[#This Row],[Local School Code]])</f>
        <v>X180</v>
      </c>
      <c r="D1380" s="132">
        <v>6555145</v>
      </c>
      <c r="E1380" s="132">
        <v>3405666</v>
      </c>
      <c r="F1380" s="65">
        <f>IFERROR(SUM(TableC[[#This Row],[Classroom Teachers]:[All Other Salaries]])*'Part-A'!$C$92,0)</f>
        <v>6064689.6617447967</v>
      </c>
      <c r="G1380" s="16">
        <v>0</v>
      </c>
      <c r="H1380" s="16">
        <v>319484</v>
      </c>
      <c r="I1380" s="133">
        <f t="shared" si="66"/>
        <v>16344984.661744796</v>
      </c>
      <c r="J1380" s="132">
        <v>9877642.3258376457</v>
      </c>
      <c r="K1380" s="132">
        <v>0</v>
      </c>
      <c r="L1380" s="132">
        <v>5119738.6280415151</v>
      </c>
      <c r="M1380" s="132">
        <v>0</v>
      </c>
      <c r="N1380" s="132">
        <v>1077541.9036369841</v>
      </c>
      <c r="O1380" s="132">
        <v>6031</v>
      </c>
      <c r="P1380" s="132">
        <v>264030.80422865169</v>
      </c>
      <c r="Q1380" s="133">
        <f t="shared" si="67"/>
        <v>16344984.661744798</v>
      </c>
      <c r="R1380" s="132">
        <v>15222800.661744798</v>
      </c>
      <c r="S1380" s="132">
        <v>1122184</v>
      </c>
      <c r="T1380" s="133">
        <f>SUM(TableC[[#This Row],[State &amp; Local Funding]:[Federal 
Funding]])</f>
        <v>16344984.661744798</v>
      </c>
      <c r="U1380" s="121">
        <f>IFERROR(TableC[[#This Row],[State &amp; Local Funding]]/SUM(TableB[[#This Row],[K-12 Enrollment]:[Pre-K
Enrollment]]),"")</f>
        <v>14722.244353718374</v>
      </c>
      <c r="V1380" s="121">
        <f>IFERROR(TableC[[#This Row],[Federal 
Funding]]/SUM(TableB[[#This Row],[K-12 Enrollment]:[Pre-K
Enrollment]]),"")</f>
        <v>1085.2843326885879</v>
      </c>
      <c r="W1380" s="65">
        <f>IFERROR(CentralCostperPupil*SUM(TableB[[#This Row],[K-12 Enrollment]:[Pre-K
Enrollment]]),"")</f>
        <v>6900915.5502305115</v>
      </c>
      <c r="X1380" s="65">
        <f t="shared" si="68"/>
        <v>23245900.21197531</v>
      </c>
      <c r="Y1380" s="131">
        <f>IFERROR(TableC[[#This Row],[Total School Allocation w/ Central District Costs]]/SUM(TableB[[#This Row],[K-12 Enrollment]:[Pre-K
Enrollment]]),"")</f>
        <v>22481.5282514268</v>
      </c>
    </row>
    <row r="1381" spans="1:25" s="3" customFormat="1" ht="15" x14ac:dyDescent="0.3">
      <c r="A1381" s="156" t="str">
        <f>IF(ISBLANK(TableB[[#This Row],[BEDS Code]]),"",TableB[[#This Row],[BEDS Code]])</f>
        <v>321100010181</v>
      </c>
      <c r="B1381" s="134" t="str">
        <f>IF(ISBLANK(TableB[[#This Row],[School Name]]),"",TableB[[#This Row],[School Name]])</f>
        <v>I.S. 181 Pablo Casals</v>
      </c>
      <c r="C1381" s="156" t="str">
        <f>IF(ISBLANK(TableB[[#This Row],[Local School Code]]),"",TableB[[#This Row],[Local School Code]])</f>
        <v>X181</v>
      </c>
      <c r="D1381" s="132">
        <v>5499132</v>
      </c>
      <c r="E1381" s="132">
        <v>2714223</v>
      </c>
      <c r="F1381" s="65">
        <f>IFERROR(SUM(TableC[[#This Row],[Classroom Teachers]:[All Other Salaries]])*'Part-A'!$C$92,0)</f>
        <v>5000742.3247705363</v>
      </c>
      <c r="G1381" s="16">
        <v>0</v>
      </c>
      <c r="H1381" s="16">
        <v>377198</v>
      </c>
      <c r="I1381" s="133">
        <f t="shared" si="66"/>
        <v>13591295.324770536</v>
      </c>
      <c r="J1381" s="132">
        <v>8331590.0082910042</v>
      </c>
      <c r="K1381" s="132">
        <v>0</v>
      </c>
      <c r="L1381" s="132">
        <v>3714246.1107054339</v>
      </c>
      <c r="M1381" s="132">
        <v>0</v>
      </c>
      <c r="N1381" s="132">
        <v>1270200.68199783</v>
      </c>
      <c r="O1381" s="132">
        <v>5719</v>
      </c>
      <c r="P1381" s="132">
        <v>269539.5237762683</v>
      </c>
      <c r="Q1381" s="133">
        <f t="shared" si="67"/>
        <v>13591295.324770536</v>
      </c>
      <c r="R1381" s="132">
        <v>12806464.324770536</v>
      </c>
      <c r="S1381" s="132">
        <v>784831</v>
      </c>
      <c r="T1381" s="133">
        <f>SUM(TableC[[#This Row],[State &amp; Local Funding]:[Federal 
Funding]])</f>
        <v>13591295.324770536</v>
      </c>
      <c r="U1381" s="121">
        <f>IFERROR(TableC[[#This Row],[State &amp; Local Funding]]/SUM(TableB[[#This Row],[K-12 Enrollment]:[Pre-K
Enrollment]]),"")</f>
        <v>14261.096130034004</v>
      </c>
      <c r="V1381" s="121">
        <f>IFERROR(TableC[[#This Row],[Federal 
Funding]]/SUM(TableB[[#This Row],[K-12 Enrollment]:[Pre-K
Enrollment]]),"")</f>
        <v>873.97661469933189</v>
      </c>
      <c r="W1381" s="65">
        <f>IFERROR(CentralCostperPupil*SUM(TableB[[#This Row],[K-12 Enrollment]:[Pre-K
Enrollment]]),"")</f>
        <v>5993251.6093878141</v>
      </c>
      <c r="X1381" s="65">
        <f t="shared" si="68"/>
        <v>19584546.934158351</v>
      </c>
      <c r="Y1381" s="131">
        <f>IFERROR(TableC[[#This Row],[Total School Allocation w/ Central District Costs]]/SUM(TableB[[#This Row],[K-12 Enrollment]:[Pre-K
Enrollment]]),"")</f>
        <v>21809.072309753174</v>
      </c>
    </row>
    <row r="1382" spans="1:25" s="3" customFormat="1" ht="15" x14ac:dyDescent="0.3">
      <c r="A1382" s="156" t="str">
        <f>IF(ISBLANK(TableB[[#This Row],[BEDS Code]]),"",TableB[[#This Row],[BEDS Code]])</f>
        <v>320800010182</v>
      </c>
      <c r="B1382" s="134" t="str">
        <f>IF(ISBLANK(TableB[[#This Row],[School Name]]),"",TableB[[#This Row],[School Name]])</f>
        <v>P.S. 182</v>
      </c>
      <c r="C1382" s="156" t="str">
        <f>IF(ISBLANK(TableB[[#This Row],[Local School Code]]),"",TableB[[#This Row],[Local School Code]])</f>
        <v>X182</v>
      </c>
      <c r="D1382" s="132">
        <v>4903145</v>
      </c>
      <c r="E1382" s="132">
        <v>2402661</v>
      </c>
      <c r="F1382" s="65">
        <f>IFERROR(SUM(TableC[[#This Row],[Classroom Teachers]:[All Other Salaries]])*'Part-A'!$C$92,0)</f>
        <v>4448176.5710556209</v>
      </c>
      <c r="G1382" s="16">
        <v>0</v>
      </c>
      <c r="H1382" s="16">
        <v>100674</v>
      </c>
      <c r="I1382" s="133">
        <f t="shared" si="66"/>
        <v>11854656.571055621</v>
      </c>
      <c r="J1382" s="132">
        <v>7711004.6637774631</v>
      </c>
      <c r="K1382" s="132">
        <v>680076.96056516841</v>
      </c>
      <c r="L1382" s="132">
        <v>2422203.5641264794</v>
      </c>
      <c r="M1382" s="132">
        <v>30912.589116598563</v>
      </c>
      <c r="N1382" s="132">
        <v>902302.19844846404</v>
      </c>
      <c r="O1382" s="132">
        <v>5140</v>
      </c>
      <c r="P1382" s="132">
        <v>103016.59502144766</v>
      </c>
      <c r="Q1382" s="133">
        <f t="shared" si="67"/>
        <v>11854656.571055623</v>
      </c>
      <c r="R1382" s="132">
        <v>10762849.571055623</v>
      </c>
      <c r="S1382" s="132">
        <v>1091807</v>
      </c>
      <c r="T1382" s="133">
        <f>SUM(TableC[[#This Row],[State &amp; Local Funding]:[Federal 
Funding]])</f>
        <v>11854656.571055623</v>
      </c>
      <c r="U1382" s="121">
        <f>IFERROR(TableC[[#This Row],[State &amp; Local Funding]]/SUM(TableB[[#This Row],[K-12 Enrollment]:[Pre-K
Enrollment]]),"")</f>
        <v>14466.195660020998</v>
      </c>
      <c r="V1382" s="121">
        <f>IFERROR(TableC[[#This Row],[Federal 
Funding]]/SUM(TableB[[#This Row],[K-12 Enrollment]:[Pre-K
Enrollment]]),"")</f>
        <v>1467.4825268817203</v>
      </c>
      <c r="W1382" s="65">
        <f>IFERROR(CentralCostperPupil*SUM(TableB[[#This Row],[K-12 Enrollment]:[Pre-K
Enrollment]]),"")</f>
        <v>4965455.6763747586</v>
      </c>
      <c r="X1382" s="65">
        <f t="shared" si="68"/>
        <v>16820112.24743038</v>
      </c>
      <c r="Y1382" s="131">
        <f>IFERROR(TableC[[#This Row],[Total School Allocation w/ Central District Costs]]/SUM(TableB[[#This Row],[K-12 Enrollment]:[Pre-K
Enrollment]]),"")</f>
        <v>22607.677751922554</v>
      </c>
    </row>
    <row r="1383" spans="1:25" s="3" customFormat="1" ht="15" x14ac:dyDescent="0.3">
      <c r="A1383" s="156" t="str">
        <f>IF(ISBLANK(TableB[[#This Row],[BEDS Code]]),"",TableB[[#This Row],[BEDS Code]])</f>
        <v>307500012186</v>
      </c>
      <c r="B1383" s="134" t="str">
        <f>IF(ISBLANK(TableB[[#This Row],[School Name]]),"",TableB[[#This Row],[School Name]])</f>
        <v>P186X Walter J. Damrosch School</v>
      </c>
      <c r="C1383" s="156" t="str">
        <f>IF(ISBLANK(TableB[[#This Row],[Local School Code]]),"",TableB[[#This Row],[Local School Code]])</f>
        <v>X186</v>
      </c>
      <c r="D1383" s="132">
        <v>11443220</v>
      </c>
      <c r="E1383" s="132">
        <v>19245929</v>
      </c>
      <c r="F1383" s="65">
        <f>IFERROR(SUM(TableC[[#This Row],[Classroom Teachers]:[All Other Salaries]])*'Part-A'!$C$92,0)</f>
        <v>18685242.06192103</v>
      </c>
      <c r="G1383" s="16">
        <v>0</v>
      </c>
      <c r="H1383" s="16">
        <v>260648</v>
      </c>
      <c r="I1383" s="133">
        <f t="shared" si="66"/>
        <v>49635039.06192103</v>
      </c>
      <c r="J1383" s="132">
        <v>0</v>
      </c>
      <c r="K1383" s="132">
        <v>0</v>
      </c>
      <c r="L1383" s="132">
        <v>48261849.135436893</v>
      </c>
      <c r="M1383" s="132">
        <v>0</v>
      </c>
      <c r="N1383" s="132">
        <v>1373189.9264841406</v>
      </c>
      <c r="O1383" s="132">
        <v>0</v>
      </c>
      <c r="P1383" s="132">
        <v>0</v>
      </c>
      <c r="Q1383" s="133">
        <f t="shared" si="67"/>
        <v>49635039.06192103</v>
      </c>
      <c r="R1383" s="132">
        <v>49351042.06192103</v>
      </c>
      <c r="S1383" s="132">
        <v>283997</v>
      </c>
      <c r="T1383" s="133">
        <f>SUM(TableC[[#This Row],[State &amp; Local Funding]:[Federal 
Funding]])</f>
        <v>49635039.06192103</v>
      </c>
      <c r="U1383" s="121">
        <f>IFERROR(TableC[[#This Row],[State &amp; Local Funding]]/SUM(TableB[[#This Row],[K-12 Enrollment]:[Pre-K
Enrollment]]),"")</f>
        <v>78709.795952027154</v>
      </c>
      <c r="V1383" s="121">
        <f>IFERROR(TableC[[#This Row],[Federal 
Funding]]/SUM(TableB[[#This Row],[K-12 Enrollment]:[Pre-K
Enrollment]]),"")</f>
        <v>452.94577352472089</v>
      </c>
      <c r="W1383" s="65">
        <f>IFERROR(CentralCostperPupil*SUM(TableB[[#This Row],[K-12 Enrollment]:[Pre-K
Enrollment]]),"")</f>
        <v>4184597.7272674376</v>
      </c>
      <c r="X1383" s="65">
        <f t="shared" si="68"/>
        <v>53819636.789188467</v>
      </c>
      <c r="Y1383" s="131">
        <f>IFERROR(TableC[[#This Row],[Total School Allocation w/ Central District Costs]]/SUM(TableB[[#This Row],[K-12 Enrollment]:[Pre-K
Enrollment]]),"")</f>
        <v>85836.741290571721</v>
      </c>
    </row>
    <row r="1384" spans="1:25" s="3" customFormat="1" ht="15" x14ac:dyDescent="0.3">
      <c r="A1384" s="156" t="str">
        <f>IF(ISBLANK(TableB[[#This Row],[BEDS Code]]),"",TableB[[#This Row],[BEDS Code]])</f>
        <v>307500012188</v>
      </c>
      <c r="B1384" s="134" t="str">
        <f>IF(ISBLANK(TableB[[#This Row],[School Name]]),"",TableB[[#This Row],[School Name]])</f>
        <v>P.S. X188</v>
      </c>
      <c r="C1384" s="156" t="str">
        <f>IF(ISBLANK(TableB[[#This Row],[Local School Code]]),"",TableB[[#This Row],[Local School Code]])</f>
        <v>X188</v>
      </c>
      <c r="D1384" s="132">
        <v>9053082</v>
      </c>
      <c r="E1384" s="132">
        <v>10601302</v>
      </c>
      <c r="F1384" s="65">
        <f>IFERROR(SUM(TableC[[#This Row],[Classroom Teachers]:[All Other Salaries]])*'Part-A'!$C$92,0)</f>
        <v>11966670.128844162</v>
      </c>
      <c r="G1384" s="16">
        <v>0</v>
      </c>
      <c r="H1384" s="16">
        <v>233866</v>
      </c>
      <c r="I1384" s="133">
        <f t="shared" si="66"/>
        <v>31854920.128844164</v>
      </c>
      <c r="J1384" s="132">
        <v>0</v>
      </c>
      <c r="K1384" s="132">
        <v>0</v>
      </c>
      <c r="L1384" s="132">
        <v>28614291.649728358</v>
      </c>
      <c r="M1384" s="132">
        <v>2246795.3015484754</v>
      </c>
      <c r="N1384" s="132">
        <v>993833.17756733147</v>
      </c>
      <c r="O1384" s="132">
        <v>0</v>
      </c>
      <c r="P1384" s="132">
        <v>0</v>
      </c>
      <c r="Q1384" s="133">
        <f t="shared" si="67"/>
        <v>31854920.128844164</v>
      </c>
      <c r="R1384" s="132">
        <v>31678791.128844164</v>
      </c>
      <c r="S1384" s="132">
        <v>176129</v>
      </c>
      <c r="T1384" s="133">
        <f>SUM(TableC[[#This Row],[State &amp; Local Funding]:[Federal 
Funding]])</f>
        <v>31854920.128844164</v>
      </c>
      <c r="U1384" s="121">
        <f>IFERROR(TableC[[#This Row],[State &amp; Local Funding]]/SUM(TableB[[#This Row],[K-12 Enrollment]:[Pre-K
Enrollment]]),"")</f>
        <v>71028.679661085567</v>
      </c>
      <c r="V1384" s="121">
        <f>IFERROR(TableC[[#This Row],[Federal 
Funding]]/SUM(TableB[[#This Row],[K-12 Enrollment]:[Pre-K
Enrollment]]),"")</f>
        <v>394.90807174887891</v>
      </c>
      <c r="W1384" s="65">
        <f>IFERROR(CentralCostperPupil*SUM(TableB[[#This Row],[K-12 Enrollment]:[Pre-K
Enrollment]]),"")</f>
        <v>2976603.8059988474</v>
      </c>
      <c r="X1384" s="65">
        <f t="shared" si="68"/>
        <v>34831523.934843011</v>
      </c>
      <c r="Y1384" s="131">
        <f>IFERROR(TableC[[#This Row],[Total School Allocation w/ Central District Costs]]/SUM(TableB[[#This Row],[K-12 Enrollment]:[Pre-K
Enrollment]]),"")</f>
        <v>78097.58729785429</v>
      </c>
    </row>
    <row r="1385" spans="1:25" s="3" customFormat="1" ht="15" x14ac:dyDescent="0.3">
      <c r="A1385" s="156" t="str">
        <f>IF(ISBLANK(TableB[[#This Row],[BEDS Code]]),"",TableB[[#This Row],[BEDS Code]])</f>
        <v>321100010189</v>
      </c>
      <c r="B1385" s="134" t="str">
        <f>IF(ISBLANK(TableB[[#This Row],[School Name]]),"",TableB[[#This Row],[School Name]])</f>
        <v>Cornerstone Academy for Social Action</v>
      </c>
      <c r="C1385" s="156" t="str">
        <f>IF(ISBLANK(TableB[[#This Row],[Local School Code]]),"",TableB[[#This Row],[Local School Code]])</f>
        <v>X189</v>
      </c>
      <c r="D1385" s="132">
        <v>2672359</v>
      </c>
      <c r="E1385" s="132">
        <v>2029194</v>
      </c>
      <c r="F1385" s="65">
        <f>IFERROR(SUM(TableC[[#This Row],[Classroom Teachers]:[All Other Salaries]])*'Part-A'!$C$92,0)</f>
        <v>2862564.0897357888</v>
      </c>
      <c r="G1385" s="16">
        <v>0</v>
      </c>
      <c r="H1385" s="16">
        <v>50010</v>
      </c>
      <c r="I1385" s="133">
        <f t="shared" si="66"/>
        <v>7614127.0897357892</v>
      </c>
      <c r="J1385" s="132">
        <v>3588567.5005649026</v>
      </c>
      <c r="K1385" s="132">
        <v>719263.22521119309</v>
      </c>
      <c r="L1385" s="132">
        <v>2885670.0402797922</v>
      </c>
      <c r="M1385" s="132">
        <v>15983.627226915401</v>
      </c>
      <c r="N1385" s="132">
        <v>242888.8405676618</v>
      </c>
      <c r="O1385" s="132">
        <v>2112</v>
      </c>
      <c r="P1385" s="132">
        <v>159641.8558853241</v>
      </c>
      <c r="Q1385" s="133">
        <f t="shared" si="67"/>
        <v>7614127.0897357883</v>
      </c>
      <c r="R1385" s="132">
        <v>7018711.0897357883</v>
      </c>
      <c r="S1385" s="132">
        <v>595416</v>
      </c>
      <c r="T1385" s="133">
        <f>SUM(TableC[[#This Row],[State &amp; Local Funding]:[Federal 
Funding]])</f>
        <v>7614127.0897357883</v>
      </c>
      <c r="U1385" s="121">
        <f>IFERROR(TableC[[#This Row],[State &amp; Local Funding]]/SUM(TableB[[#This Row],[K-12 Enrollment]:[Pre-K
Enrollment]]),"")</f>
        <v>18042.959099577864</v>
      </c>
      <c r="V1385" s="121">
        <f>IFERROR(TableC[[#This Row],[Federal 
Funding]]/SUM(TableB[[#This Row],[K-12 Enrollment]:[Pre-K
Enrollment]]),"")</f>
        <v>1530.6323907455012</v>
      </c>
      <c r="W1385" s="65">
        <f>IFERROR(CentralCostperPupil*SUM(TableB[[#This Row],[K-12 Enrollment]:[Pre-K
Enrollment]]),"")</f>
        <v>2596185.8307927167</v>
      </c>
      <c r="X1385" s="65">
        <f t="shared" si="68"/>
        <v>10210312.920528505</v>
      </c>
      <c r="Y1385" s="131">
        <f>IFERROR(TableC[[#This Row],[Total School Allocation w/ Central District Costs]]/SUM(TableB[[#This Row],[K-12 Enrollment]:[Pre-K
Enrollment]]),"")</f>
        <v>26247.5910553432</v>
      </c>
    </row>
    <row r="1386" spans="1:25" s="3" customFormat="1" ht="15" x14ac:dyDescent="0.3">
      <c r="A1386" s="156" t="str">
        <f>IF(ISBLANK(TableB[[#This Row],[BEDS Code]]),"",TableB[[#This Row],[BEDS Code]])</f>
        <v>321200010190</v>
      </c>
      <c r="B1386" s="134" t="str">
        <f>IF(ISBLANK(TableB[[#This Row],[School Name]]),"",TableB[[#This Row],[School Name]])</f>
        <v>E.S.M.T- I.S. 190</v>
      </c>
      <c r="C1386" s="156" t="str">
        <f>IF(ISBLANK(TableB[[#This Row],[Local School Code]]),"",TableB[[#This Row],[Local School Code]])</f>
        <v>X190</v>
      </c>
      <c r="D1386" s="132">
        <v>1856335</v>
      </c>
      <c r="E1386" s="132">
        <v>739056</v>
      </c>
      <c r="F1386" s="65">
        <f>IFERROR(SUM(TableC[[#This Row],[Classroom Teachers]:[All Other Salaries]])*'Part-A'!$C$92,0)</f>
        <v>1580216.8082383543</v>
      </c>
      <c r="G1386" s="16">
        <v>0</v>
      </c>
      <c r="H1386" s="16">
        <v>92369</v>
      </c>
      <c r="I1386" s="133">
        <f t="shared" si="66"/>
        <v>4267976.8082383545</v>
      </c>
      <c r="J1386" s="132">
        <v>2739894.4275752245</v>
      </c>
      <c r="K1386" s="132">
        <v>0</v>
      </c>
      <c r="L1386" s="132">
        <v>1153164.5244360988</v>
      </c>
      <c r="M1386" s="132">
        <v>0</v>
      </c>
      <c r="N1386" s="132">
        <v>250789.92751227191</v>
      </c>
      <c r="O1386" s="132">
        <v>1501</v>
      </c>
      <c r="P1386" s="132">
        <v>122626.92871475911</v>
      </c>
      <c r="Q1386" s="133">
        <f t="shared" si="67"/>
        <v>4267976.8082383545</v>
      </c>
      <c r="R1386" s="132">
        <v>3996047.8082383545</v>
      </c>
      <c r="S1386" s="132">
        <v>271929</v>
      </c>
      <c r="T1386" s="133">
        <f>SUM(TableC[[#This Row],[State &amp; Local Funding]:[Federal 
Funding]])</f>
        <v>4267976.8082383545</v>
      </c>
      <c r="U1386" s="121">
        <f>IFERROR(TableC[[#This Row],[State &amp; Local Funding]]/SUM(TableB[[#This Row],[K-12 Enrollment]:[Pre-K
Enrollment]]),"")</f>
        <v>16932.40596711167</v>
      </c>
      <c r="V1386" s="121">
        <f>IFERROR(TableC[[#This Row],[Federal 
Funding]]/SUM(TableB[[#This Row],[K-12 Enrollment]:[Pre-K
Enrollment]]),"")</f>
        <v>1152.2415254237287</v>
      </c>
      <c r="W1386" s="65">
        <f>IFERROR(CentralCostperPupil*SUM(TableB[[#This Row],[K-12 Enrollment]:[Pre-K
Enrollment]]),"")</f>
        <v>1575063.8973446814</v>
      </c>
      <c r="X1386" s="65">
        <f t="shared" si="68"/>
        <v>5843040.7055830359</v>
      </c>
      <c r="Y1386" s="131">
        <f>IFERROR(TableC[[#This Row],[Total School Allocation w/ Central District Costs]]/SUM(TableB[[#This Row],[K-12 Enrollment]:[Pre-K
Enrollment]]),"")</f>
        <v>24758.647057555238</v>
      </c>
    </row>
    <row r="1387" spans="1:25" s="3" customFormat="1" ht="15" x14ac:dyDescent="0.3">
      <c r="A1387" s="156" t="str">
        <f>IF(ISBLANK(TableB[[#This Row],[BEDS Code]]),"",TableB[[#This Row],[BEDS Code]])</f>
        <v>321100010194</v>
      </c>
      <c r="B1387" s="134" t="str">
        <f>IF(ISBLANK(TableB[[#This Row],[School Name]]),"",TableB[[#This Row],[School Name]])</f>
        <v>P.S./M.S. 194</v>
      </c>
      <c r="C1387" s="156" t="str">
        <f>IF(ISBLANK(TableB[[#This Row],[Local School Code]]),"",TableB[[#This Row],[Local School Code]])</f>
        <v>X194</v>
      </c>
      <c r="D1387" s="132">
        <v>8257163</v>
      </c>
      <c r="E1387" s="132">
        <v>3405436</v>
      </c>
      <c r="F1387" s="65">
        <f>IFERROR(SUM(TableC[[#This Row],[Classroom Teachers]:[All Other Salaries]])*'Part-A'!$C$92,0)</f>
        <v>7100831.8082107175</v>
      </c>
      <c r="G1387" s="16">
        <v>0</v>
      </c>
      <c r="H1387" s="16">
        <v>372966</v>
      </c>
      <c r="I1387" s="133">
        <f t="shared" si="66"/>
        <v>19136396.808210716</v>
      </c>
      <c r="J1387" s="132">
        <v>13135096.940111069</v>
      </c>
      <c r="K1387" s="132">
        <v>0</v>
      </c>
      <c r="L1387" s="132">
        <v>4669944.5980165871</v>
      </c>
      <c r="M1387" s="132">
        <v>0</v>
      </c>
      <c r="N1387" s="132">
        <v>1098683.8672979739</v>
      </c>
      <c r="O1387" s="132">
        <v>8249</v>
      </c>
      <c r="P1387" s="132">
        <v>224422.402785085</v>
      </c>
      <c r="Q1387" s="133">
        <f t="shared" si="67"/>
        <v>19136396.808210716</v>
      </c>
      <c r="R1387" s="132">
        <v>17288968.808210716</v>
      </c>
      <c r="S1387" s="132">
        <v>1847428</v>
      </c>
      <c r="T1387" s="133">
        <f>SUM(TableC[[#This Row],[State &amp; Local Funding]:[Federal 
Funding]])</f>
        <v>19136396.808210716</v>
      </c>
      <c r="U1387" s="121">
        <f>IFERROR(TableC[[#This Row],[State &amp; Local Funding]]/SUM(TableB[[#This Row],[K-12 Enrollment]:[Pre-K
Enrollment]]),"")</f>
        <v>13097.703642583876</v>
      </c>
      <c r="V1387" s="121">
        <f>IFERROR(TableC[[#This Row],[Federal 
Funding]]/SUM(TableB[[#This Row],[K-12 Enrollment]:[Pre-K
Enrollment]]),"")</f>
        <v>1399.5666666666666</v>
      </c>
      <c r="W1387" s="65">
        <f>IFERROR(CentralCostperPupil*SUM(TableB[[#This Row],[K-12 Enrollment]:[Pre-K
Enrollment]]),"")</f>
        <v>8809679.4258261845</v>
      </c>
      <c r="X1387" s="65">
        <f t="shared" si="68"/>
        <v>27946076.2340369</v>
      </c>
      <c r="Y1387" s="131">
        <f>IFERROR(TableC[[#This Row],[Total School Allocation w/ Central District Costs]]/SUM(TableB[[#This Row],[K-12 Enrollment]:[Pre-K
Enrollment]]),"")</f>
        <v>21171.26987427038</v>
      </c>
    </row>
    <row r="1388" spans="1:25" s="3" customFormat="1" ht="15" x14ac:dyDescent="0.3">
      <c r="A1388" s="156" t="str">
        <f>IF(ISBLANK(TableB[[#This Row],[BEDS Code]]),"",TableB[[#This Row],[BEDS Code]])</f>
        <v>321200010195</v>
      </c>
      <c r="B1388" s="134" t="str">
        <f>IF(ISBLANK(TableB[[#This Row],[School Name]]),"",TableB[[#This Row],[School Name]])</f>
        <v>P.S. 195</v>
      </c>
      <c r="C1388" s="156" t="str">
        <f>IF(ISBLANK(TableB[[#This Row],[Local School Code]]),"",TableB[[#This Row],[Local School Code]])</f>
        <v>X195</v>
      </c>
      <c r="D1388" s="132">
        <v>5101908</v>
      </c>
      <c r="E1388" s="132">
        <v>3073016</v>
      </c>
      <c r="F1388" s="65">
        <f>IFERROR(SUM(TableC[[#This Row],[Classroom Teachers]:[All Other Salaries]])*'Part-A'!$C$92,0)</f>
        <v>4977343.4179555681</v>
      </c>
      <c r="G1388" s="16">
        <v>0</v>
      </c>
      <c r="H1388" s="16">
        <v>927474</v>
      </c>
      <c r="I1388" s="133">
        <f t="shared" si="66"/>
        <v>14079741.417955568</v>
      </c>
      <c r="J1388" s="132">
        <v>8943520.3683934622</v>
      </c>
      <c r="K1388" s="132">
        <v>413063.18413839053</v>
      </c>
      <c r="L1388" s="132">
        <v>3628281.4052271405</v>
      </c>
      <c r="M1388" s="132">
        <v>14243.558073737604</v>
      </c>
      <c r="N1388" s="132">
        <v>664872.20292316878</v>
      </c>
      <c r="O1388" s="132">
        <v>55781</v>
      </c>
      <c r="P1388" s="132">
        <v>359979.6991996672</v>
      </c>
      <c r="Q1388" s="133">
        <f t="shared" si="67"/>
        <v>14079741.417955566</v>
      </c>
      <c r="R1388" s="132">
        <v>12761294.417955566</v>
      </c>
      <c r="S1388" s="132">
        <v>1318447</v>
      </c>
      <c r="T1388" s="133">
        <f>SUM(TableC[[#This Row],[State &amp; Local Funding]:[Federal 
Funding]])</f>
        <v>14079741.417955566</v>
      </c>
      <c r="U1388" s="121">
        <f>IFERROR(TableC[[#This Row],[State &amp; Local Funding]]/SUM(TableB[[#This Row],[K-12 Enrollment]:[Pre-K
Enrollment]]),"")</f>
        <v>13707.083155698781</v>
      </c>
      <c r="V1388" s="121">
        <f>IFERROR(TableC[[#This Row],[Federal 
Funding]]/SUM(TableB[[#This Row],[K-12 Enrollment]:[Pre-K
Enrollment]]),"")</f>
        <v>1416.1621911922664</v>
      </c>
      <c r="W1388" s="65">
        <f>IFERROR(CentralCostperPupil*SUM(TableB[[#This Row],[K-12 Enrollment]:[Pre-K
Enrollment]]),"")</f>
        <v>6213493.5950334687</v>
      </c>
      <c r="X1388" s="65">
        <f t="shared" si="68"/>
        <v>20293235.012989037</v>
      </c>
      <c r="Y1388" s="131">
        <f>IFERROR(TableC[[#This Row],[Total School Allocation w/ Central District Costs]]/SUM(TableB[[#This Row],[K-12 Enrollment]:[Pre-K
Enrollment]]),"")</f>
        <v>21797.24491191089</v>
      </c>
    </row>
    <row r="1389" spans="1:25" s="3" customFormat="1" ht="15" x14ac:dyDescent="0.3">
      <c r="A1389" s="156" t="str">
        <f>IF(ISBLANK(TableB[[#This Row],[BEDS Code]]),"",TableB[[#This Row],[BEDS Code]])</f>
        <v>321200010196</v>
      </c>
      <c r="B1389" s="134" t="str">
        <f>IF(ISBLANK(TableB[[#This Row],[School Name]]),"",TableB[[#This Row],[School Name]])</f>
        <v>P.S. 196</v>
      </c>
      <c r="C1389" s="156" t="str">
        <f>IF(ISBLANK(TableB[[#This Row],[Local School Code]]),"",TableB[[#This Row],[Local School Code]])</f>
        <v>X196</v>
      </c>
      <c r="D1389" s="132">
        <v>5587774</v>
      </c>
      <c r="E1389" s="132">
        <v>1893091</v>
      </c>
      <c r="F1389" s="65">
        <f>IFERROR(SUM(TableC[[#This Row],[Classroom Teachers]:[All Other Salaries]])*'Part-A'!$C$92,0)</f>
        <v>4554762.1199125741</v>
      </c>
      <c r="G1389" s="16">
        <v>0</v>
      </c>
      <c r="H1389" s="16">
        <v>228189</v>
      </c>
      <c r="I1389" s="133">
        <f t="shared" si="66"/>
        <v>12263816.119912574</v>
      </c>
      <c r="J1389" s="132">
        <v>8657421.2995088995</v>
      </c>
      <c r="K1389" s="132">
        <v>187292.76964148055</v>
      </c>
      <c r="L1389" s="132">
        <v>2670801.8233689675</v>
      </c>
      <c r="M1389" s="132">
        <v>31215.461606913424</v>
      </c>
      <c r="N1389" s="132">
        <v>684012.75095412508</v>
      </c>
      <c r="O1389" s="132">
        <v>5707</v>
      </c>
      <c r="P1389" s="132">
        <v>27365.014832187586</v>
      </c>
      <c r="Q1389" s="133">
        <f t="shared" si="67"/>
        <v>12263816.119912574</v>
      </c>
      <c r="R1389" s="132">
        <v>11267752.119912574</v>
      </c>
      <c r="S1389" s="132">
        <v>996064</v>
      </c>
      <c r="T1389" s="133">
        <f>SUM(TableC[[#This Row],[State &amp; Local Funding]:[Federal 
Funding]])</f>
        <v>12263816.119912574</v>
      </c>
      <c r="U1389" s="121">
        <f>IFERROR(TableC[[#This Row],[State &amp; Local Funding]]/SUM(TableB[[#This Row],[K-12 Enrollment]:[Pre-K
Enrollment]]),"")</f>
        <v>13225.061173606307</v>
      </c>
      <c r="V1389" s="121">
        <f>IFERROR(TableC[[#This Row],[Federal 
Funding]]/SUM(TableB[[#This Row],[K-12 Enrollment]:[Pre-K
Enrollment]]),"")</f>
        <v>1169.0892018779343</v>
      </c>
      <c r="W1389" s="65">
        <f>IFERROR(CentralCostperPupil*SUM(TableB[[#This Row],[K-12 Enrollment]:[Pre-K
Enrollment]]),"")</f>
        <v>5686247.6293969015</v>
      </c>
      <c r="X1389" s="65">
        <f t="shared" si="68"/>
        <v>17950063.749309476</v>
      </c>
      <c r="Y1389" s="131">
        <f>IFERROR(TableC[[#This Row],[Total School Allocation w/ Central District Costs]]/SUM(TableB[[#This Row],[K-12 Enrollment]:[Pre-K
Enrollment]]),"")</f>
        <v>21068.149940504081</v>
      </c>
    </row>
    <row r="1390" spans="1:25" s="3" customFormat="1" ht="15" x14ac:dyDescent="0.3">
      <c r="A1390" s="156" t="str">
        <f>IF(ISBLANK(TableB[[#This Row],[BEDS Code]]),"",TableB[[#This Row],[BEDS Code]])</f>
        <v>320900010199</v>
      </c>
      <c r="B1390" s="134" t="str">
        <f>IF(ISBLANK(TableB[[#This Row],[School Name]]),"",TableB[[#This Row],[School Name]])</f>
        <v>P.S. 199X - The Shakespeare School</v>
      </c>
      <c r="C1390" s="156" t="str">
        <f>IF(ISBLANK(TableB[[#This Row],[Local School Code]]),"",TableB[[#This Row],[Local School Code]])</f>
        <v>X199</v>
      </c>
      <c r="D1390" s="132">
        <v>4821482</v>
      </c>
      <c r="E1390" s="132">
        <v>2544957</v>
      </c>
      <c r="F1390" s="65">
        <f>IFERROR(SUM(TableC[[#This Row],[Classroom Teachers]:[All Other Salaries]])*'Part-A'!$C$92,0)</f>
        <v>4485093.2767596608</v>
      </c>
      <c r="G1390" s="16">
        <v>0</v>
      </c>
      <c r="H1390" s="16">
        <v>331781</v>
      </c>
      <c r="I1390" s="133">
        <f t="shared" si="66"/>
        <v>12183313.276759662</v>
      </c>
      <c r="J1390" s="132">
        <v>7449009.007308132</v>
      </c>
      <c r="K1390" s="132">
        <v>685059.75351834367</v>
      </c>
      <c r="L1390" s="132">
        <v>3196801.6454220857</v>
      </c>
      <c r="M1390" s="132">
        <v>31139.079705379256</v>
      </c>
      <c r="N1390" s="132">
        <v>441757.79925964103</v>
      </c>
      <c r="O1390" s="132">
        <v>4324</v>
      </c>
      <c r="P1390" s="132">
        <v>375221.99154608062</v>
      </c>
      <c r="Q1390" s="133">
        <f t="shared" si="67"/>
        <v>12183313.276759664</v>
      </c>
      <c r="R1390" s="132">
        <v>11050396.276759664</v>
      </c>
      <c r="S1390" s="132">
        <v>1132917</v>
      </c>
      <c r="T1390" s="133">
        <f>SUM(TableC[[#This Row],[State &amp; Local Funding]:[Federal 
Funding]])</f>
        <v>12183313.276759664</v>
      </c>
      <c r="U1390" s="121">
        <f>IFERROR(TableC[[#This Row],[State &amp; Local Funding]]/SUM(TableB[[#This Row],[K-12 Enrollment]:[Pre-K
Enrollment]]),"")</f>
        <v>16015.067067767628</v>
      </c>
      <c r="V1390" s="121">
        <f>IFERROR(TableC[[#This Row],[Federal 
Funding]]/SUM(TableB[[#This Row],[K-12 Enrollment]:[Pre-K
Enrollment]]),"")</f>
        <v>1641.9086956521739</v>
      </c>
      <c r="W1390" s="65">
        <f>IFERROR(CentralCostperPupil*SUM(TableB[[#This Row],[K-12 Enrollment]:[Pre-K
Enrollment]]),"")</f>
        <v>4605059.6998636872</v>
      </c>
      <c r="X1390" s="65">
        <f t="shared" si="68"/>
        <v>16788372.976623349</v>
      </c>
      <c r="Y1390" s="131">
        <f>IFERROR(TableC[[#This Row],[Total School Allocation w/ Central District Costs]]/SUM(TableB[[#This Row],[K-12 Enrollment]:[Pre-K
Enrollment]]),"")</f>
        <v>24330.975328439636</v>
      </c>
    </row>
    <row r="1391" spans="1:25" s="3" customFormat="1" ht="15" x14ac:dyDescent="0.3">
      <c r="A1391" s="156" t="str">
        <f>IF(ISBLANK(TableB[[#This Row],[BEDS Code]]),"",TableB[[#This Row],[BEDS Code]])</f>
        <v>320900010204</v>
      </c>
      <c r="B1391" s="134" t="str">
        <f>IF(ISBLANK(TableB[[#This Row],[School Name]]),"",TableB[[#This Row],[School Name]])</f>
        <v>P.S. 204 Morris Heights</v>
      </c>
      <c r="C1391" s="156" t="str">
        <f>IF(ISBLANK(TableB[[#This Row],[Local School Code]]),"",TableB[[#This Row],[Local School Code]])</f>
        <v>X204</v>
      </c>
      <c r="D1391" s="132">
        <v>3828355</v>
      </c>
      <c r="E1391" s="132">
        <v>1993511</v>
      </c>
      <c r="F1391" s="65">
        <f>IFERROR(SUM(TableC[[#This Row],[Classroom Teachers]:[All Other Salaries]])*'Part-A'!$C$92,0)</f>
        <v>3544672.2703867718</v>
      </c>
      <c r="G1391" s="16">
        <v>0</v>
      </c>
      <c r="H1391" s="16">
        <v>271246</v>
      </c>
      <c r="I1391" s="133">
        <f t="shared" si="66"/>
        <v>9637784.2703867722</v>
      </c>
      <c r="J1391" s="132">
        <v>5515192.1374205993</v>
      </c>
      <c r="K1391" s="132">
        <v>451137.28252897132</v>
      </c>
      <c r="L1391" s="132">
        <v>2764720.4654075624</v>
      </c>
      <c r="M1391" s="132">
        <v>32224.091609212235</v>
      </c>
      <c r="N1391" s="132">
        <v>658076.39936909964</v>
      </c>
      <c r="O1391" s="132">
        <v>3732</v>
      </c>
      <c r="P1391" s="132">
        <v>212701.89405132717</v>
      </c>
      <c r="Q1391" s="133">
        <f t="shared" si="67"/>
        <v>9637784.2703867722</v>
      </c>
      <c r="R1391" s="132">
        <v>8866876.2703867722</v>
      </c>
      <c r="S1391" s="132">
        <v>770908</v>
      </c>
      <c r="T1391" s="133">
        <f>SUM(TableC[[#This Row],[State &amp; Local Funding]:[Federal 
Funding]])</f>
        <v>9637784.2703867722</v>
      </c>
      <c r="U1391" s="121">
        <f>IFERROR(TableC[[#This Row],[State &amp; Local Funding]]/SUM(TableB[[#This Row],[K-12 Enrollment]:[Pre-K
Enrollment]]),"")</f>
        <v>15028.603848113173</v>
      </c>
      <c r="V1391" s="121">
        <f>IFERROR(TableC[[#This Row],[Federal 
Funding]]/SUM(TableB[[#This Row],[K-12 Enrollment]:[Pre-K
Enrollment]]),"")</f>
        <v>1306.6237288135594</v>
      </c>
      <c r="W1391" s="65">
        <f>IFERROR(CentralCostperPupil*SUM(TableB[[#This Row],[K-12 Enrollment]:[Pre-K
Enrollment]]),"")</f>
        <v>3937659.7433617041</v>
      </c>
      <c r="X1391" s="65">
        <f t="shared" si="68"/>
        <v>13575444.013748476</v>
      </c>
      <c r="Y1391" s="131">
        <f>IFERROR(TableC[[#This Row],[Total School Allocation w/ Central District Costs]]/SUM(TableB[[#This Row],[K-12 Enrollment]:[Pre-K
Enrollment]]),"")</f>
        <v>23009.227141946569</v>
      </c>
    </row>
    <row r="1392" spans="1:25" s="3" customFormat="1" ht="15" x14ac:dyDescent="0.3">
      <c r="A1392" s="156" t="str">
        <f>IF(ISBLANK(TableB[[#This Row],[BEDS Code]]),"",TableB[[#This Row],[BEDS Code]])</f>
        <v>321000010205</v>
      </c>
      <c r="B1392" s="134" t="str">
        <f>IF(ISBLANK(TableB[[#This Row],[School Name]]),"",TableB[[#This Row],[School Name]])</f>
        <v>P.S. 205 Fiorello Laguardia</v>
      </c>
      <c r="C1392" s="156" t="str">
        <f>IF(ISBLANK(TableB[[#This Row],[Local School Code]]),"",TableB[[#This Row],[Local School Code]])</f>
        <v>X205</v>
      </c>
      <c r="D1392" s="132">
        <v>6829438</v>
      </c>
      <c r="E1392" s="132">
        <v>2956903</v>
      </c>
      <c r="F1392" s="65">
        <f>IFERROR(SUM(TableC[[#This Row],[Classroom Teachers]:[All Other Salaries]])*'Part-A'!$C$92,0)</f>
        <v>5958462.7284875931</v>
      </c>
      <c r="G1392" s="16">
        <v>0</v>
      </c>
      <c r="H1392" s="16">
        <v>85818</v>
      </c>
      <c r="I1392" s="133">
        <f t="shared" si="66"/>
        <v>15830621.728487592</v>
      </c>
      <c r="J1392" s="132">
        <v>10298674.074126396</v>
      </c>
      <c r="K1392" s="132">
        <v>0</v>
      </c>
      <c r="L1392" s="132">
        <v>4222123.0242315466</v>
      </c>
      <c r="M1392" s="132">
        <v>0</v>
      </c>
      <c r="N1392" s="132">
        <v>875915.36746118031</v>
      </c>
      <c r="O1392" s="132">
        <v>6348</v>
      </c>
      <c r="P1392" s="132">
        <v>427561.26266847033</v>
      </c>
      <c r="Q1392" s="133">
        <f t="shared" si="67"/>
        <v>15830621.728487592</v>
      </c>
      <c r="R1392" s="132">
        <v>14394724.728487592</v>
      </c>
      <c r="S1392" s="132">
        <v>1435897</v>
      </c>
      <c r="T1392" s="133">
        <f>SUM(TableC[[#This Row],[State &amp; Local Funding]:[Federal 
Funding]])</f>
        <v>15830621.728487592</v>
      </c>
      <c r="U1392" s="121">
        <f>IFERROR(TableC[[#This Row],[State &amp; Local Funding]]/SUM(TableB[[#This Row],[K-12 Enrollment]:[Pre-K
Enrollment]]),"")</f>
        <v>14337.375227577282</v>
      </c>
      <c r="V1392" s="121">
        <f>IFERROR(TableC[[#This Row],[Federal 
Funding]]/SUM(TableB[[#This Row],[K-12 Enrollment]:[Pre-K
Enrollment]]),"")</f>
        <v>1430.1762948207172</v>
      </c>
      <c r="W1392" s="65">
        <f>IFERROR(CentralCostperPupil*SUM(TableB[[#This Row],[K-12 Enrollment]:[Pre-K
Enrollment]]),"")</f>
        <v>6700695.5632799165</v>
      </c>
      <c r="X1392" s="65">
        <f t="shared" si="68"/>
        <v>22531317.291767508</v>
      </c>
      <c r="Y1392" s="131">
        <f>IFERROR(TableC[[#This Row],[Total School Allocation w/ Central District Costs]]/SUM(TableB[[#This Row],[K-12 Enrollment]:[Pre-K
Enrollment]]),"")</f>
        <v>22441.551087417836</v>
      </c>
    </row>
    <row r="1393" spans="1:25" s="3" customFormat="1" ht="15" x14ac:dyDescent="0.3">
      <c r="A1393" s="156" t="str">
        <f>IF(ISBLANK(TableB[[#This Row],[BEDS Code]]),"",TableB[[#This Row],[BEDS Code]])</f>
        <v>321000010206</v>
      </c>
      <c r="B1393" s="134" t="str">
        <f>IF(ISBLANK(TableB[[#This Row],[School Name]]),"",TableB[[#This Row],[School Name]])</f>
        <v>I.S. 206 Ann Mersereau</v>
      </c>
      <c r="C1393" s="156" t="str">
        <f>IF(ISBLANK(TableB[[#This Row],[Local School Code]]),"",TableB[[#This Row],[Local School Code]])</f>
        <v>X206</v>
      </c>
      <c r="D1393" s="132">
        <v>1716597</v>
      </c>
      <c r="E1393" s="132">
        <v>1199031</v>
      </c>
      <c r="F1393" s="65">
        <f>IFERROR(SUM(TableC[[#This Row],[Classroom Teachers]:[All Other Salaries]])*'Part-A'!$C$92,0)</f>
        <v>1775194.709456254</v>
      </c>
      <c r="G1393" s="16">
        <v>0</v>
      </c>
      <c r="H1393" s="16">
        <v>162029</v>
      </c>
      <c r="I1393" s="133">
        <f t="shared" si="66"/>
        <v>4852851.7094562538</v>
      </c>
      <c r="J1393" s="132">
        <v>2902522.354210238</v>
      </c>
      <c r="K1393" s="132">
        <v>0</v>
      </c>
      <c r="L1393" s="132">
        <v>1404195.7801995806</v>
      </c>
      <c r="M1393" s="132">
        <v>0</v>
      </c>
      <c r="N1393" s="132">
        <v>451549.29083872825</v>
      </c>
      <c r="O1393" s="132">
        <v>1290</v>
      </c>
      <c r="P1393" s="132">
        <v>93294.284207707315</v>
      </c>
      <c r="Q1393" s="133">
        <f t="shared" si="67"/>
        <v>4852851.7094562547</v>
      </c>
      <c r="R1393" s="132">
        <v>4485663.7094562547</v>
      </c>
      <c r="S1393" s="132">
        <v>367188</v>
      </c>
      <c r="T1393" s="133">
        <f>SUM(TableC[[#This Row],[State &amp; Local Funding]:[Federal 
Funding]])</f>
        <v>4852851.7094562547</v>
      </c>
      <c r="U1393" s="121">
        <f>IFERROR(TableC[[#This Row],[State &amp; Local Funding]]/SUM(TableB[[#This Row],[K-12 Enrollment]:[Pre-K
Enrollment]]),"")</f>
        <v>19334.757368345927</v>
      </c>
      <c r="V1393" s="121">
        <f>IFERROR(TableC[[#This Row],[Federal 
Funding]]/SUM(TableB[[#This Row],[K-12 Enrollment]:[Pre-K
Enrollment]]),"")</f>
        <v>1582.7068965517242</v>
      </c>
      <c r="W1393" s="65">
        <f>IFERROR(CentralCostperPupil*SUM(TableB[[#This Row],[K-12 Enrollment]:[Pre-K
Enrollment]]),"")</f>
        <v>1548367.8990846022</v>
      </c>
      <c r="X1393" s="65">
        <f t="shared" si="68"/>
        <v>6401219.6085408572</v>
      </c>
      <c r="Y1393" s="131">
        <f>IFERROR(TableC[[#This Row],[Total School Allocation w/ Central District Costs]]/SUM(TableB[[#This Row],[K-12 Enrollment]:[Pre-K
Enrollment]]),"")</f>
        <v>27591.463829917488</v>
      </c>
    </row>
    <row r="1394" spans="1:25" s="3" customFormat="1" ht="15" x14ac:dyDescent="0.3">
      <c r="A1394" s="156" t="str">
        <f>IF(ISBLANK(TableB[[#This Row],[BEDS Code]]),"",TableB[[#This Row],[BEDS Code]])</f>
        <v>321000010207</v>
      </c>
      <c r="B1394" s="134" t="str">
        <f>IF(ISBLANK(TableB[[#This Row],[School Name]]),"",TableB[[#This Row],[School Name]])</f>
        <v>P.S. 207</v>
      </c>
      <c r="C1394" s="156" t="str">
        <f>IF(ISBLANK(TableB[[#This Row],[Local School Code]]),"",TableB[[#This Row],[Local School Code]])</f>
        <v>X207</v>
      </c>
      <c r="D1394" s="132">
        <v>2652087</v>
      </c>
      <c r="E1394" s="132">
        <v>1287735</v>
      </c>
      <c r="F1394" s="65">
        <f>IFERROR(SUM(TableC[[#This Row],[Classroom Teachers]:[All Other Salaries]])*'Part-A'!$C$92,0)</f>
        <v>2398780.3555869805</v>
      </c>
      <c r="G1394" s="16">
        <v>0</v>
      </c>
      <c r="H1394" s="16">
        <v>98596</v>
      </c>
      <c r="I1394" s="133">
        <f t="shared" si="66"/>
        <v>6437198.3555869805</v>
      </c>
      <c r="J1394" s="132">
        <v>4380420.2468353864</v>
      </c>
      <c r="K1394" s="132">
        <v>469498.71234778734</v>
      </c>
      <c r="L1394" s="132">
        <v>1001481.9714512259</v>
      </c>
      <c r="M1394" s="132">
        <v>16189.610770613357</v>
      </c>
      <c r="N1394" s="132">
        <v>454794.35138999653</v>
      </c>
      <c r="O1394" s="132">
        <v>1719</v>
      </c>
      <c r="P1394" s="132">
        <v>113094.46279197049</v>
      </c>
      <c r="Q1394" s="133">
        <f t="shared" si="67"/>
        <v>6437198.3555869795</v>
      </c>
      <c r="R1394" s="132">
        <v>5930437.3555869795</v>
      </c>
      <c r="S1394" s="132">
        <v>506761</v>
      </c>
      <c r="T1394" s="133">
        <f>SUM(TableC[[#This Row],[State &amp; Local Funding]:[Federal 
Funding]])</f>
        <v>6437198.3555869795</v>
      </c>
      <c r="U1394" s="121">
        <f>IFERROR(TableC[[#This Row],[State &amp; Local Funding]]/SUM(TableB[[#This Row],[K-12 Enrollment]:[Pre-K
Enrollment]]),"")</f>
        <v>18708.00427629962</v>
      </c>
      <c r="V1394" s="121">
        <f>IFERROR(TableC[[#This Row],[Federal 
Funding]]/SUM(TableB[[#This Row],[K-12 Enrollment]:[Pre-K
Enrollment]]),"")</f>
        <v>1598.615141955836</v>
      </c>
      <c r="W1394" s="65">
        <f>IFERROR(CentralCostperPupil*SUM(TableB[[#This Row],[K-12 Enrollment]:[Pre-K
Enrollment]]),"")</f>
        <v>2115657.8621112881</v>
      </c>
      <c r="X1394" s="65">
        <f t="shared" si="68"/>
        <v>8552856.2176982686</v>
      </c>
      <c r="Y1394" s="131">
        <f>IFERROR(TableC[[#This Row],[Total School Allocation w/ Central District Costs]]/SUM(TableB[[#This Row],[K-12 Enrollment]:[Pre-K
Enrollment]]),"")</f>
        <v>26980.618983275293</v>
      </c>
    </row>
    <row r="1395" spans="1:25" s="3" customFormat="1" ht="15" x14ac:dyDescent="0.3">
      <c r="A1395" s="156" t="str">
        <f>IF(ISBLANK(TableB[[#This Row],[BEDS Code]]),"",TableB[[#This Row],[BEDS Code]])</f>
        <v>321000010209</v>
      </c>
      <c r="B1395" s="134" t="str">
        <f>IF(ISBLANK(TableB[[#This Row],[School Name]]),"",TableB[[#This Row],[School Name]])</f>
        <v>P.S. 209</v>
      </c>
      <c r="C1395" s="156" t="str">
        <f>IF(ISBLANK(TableB[[#This Row],[Local School Code]]),"",TableB[[#This Row],[Local School Code]])</f>
        <v>X209</v>
      </c>
      <c r="D1395" s="132">
        <v>1602217</v>
      </c>
      <c r="E1395" s="132">
        <v>1154448</v>
      </c>
      <c r="F1395" s="65">
        <f>IFERROR(SUM(TableC[[#This Row],[Classroom Teachers]:[All Other Salaries]])*'Part-A'!$C$92,0)</f>
        <v>1678409.2908091238</v>
      </c>
      <c r="G1395" s="16">
        <v>0</v>
      </c>
      <c r="H1395" s="16">
        <v>140117</v>
      </c>
      <c r="I1395" s="133">
        <f t="shared" si="66"/>
        <v>4575191.2908091238</v>
      </c>
      <c r="J1395" s="132">
        <v>1873069.4769701282</v>
      </c>
      <c r="K1395" s="132">
        <v>371576.02385226666</v>
      </c>
      <c r="L1395" s="132">
        <v>1639273.8420475889</v>
      </c>
      <c r="M1395" s="132">
        <v>41286.224872474078</v>
      </c>
      <c r="N1395" s="132">
        <v>648614.72306666593</v>
      </c>
      <c r="O1395" s="132">
        <v>1371</v>
      </c>
      <c r="P1395" s="132">
        <v>0</v>
      </c>
      <c r="Q1395" s="133">
        <f t="shared" si="67"/>
        <v>4575191.2908091238</v>
      </c>
      <c r="R1395" s="132">
        <v>4218921.2908091238</v>
      </c>
      <c r="S1395" s="132">
        <v>356270</v>
      </c>
      <c r="T1395" s="133">
        <f>SUM(TableC[[#This Row],[State &amp; Local Funding]:[Federal 
Funding]])</f>
        <v>4575191.2908091238</v>
      </c>
      <c r="U1395" s="121">
        <f>IFERROR(TableC[[#This Row],[State &amp; Local Funding]]/SUM(TableB[[#This Row],[K-12 Enrollment]:[Pre-K
Enrollment]]),"")</f>
        <v>17876.785130547134</v>
      </c>
      <c r="V1395" s="121">
        <f>IFERROR(TableC[[#This Row],[Federal 
Funding]]/SUM(TableB[[#This Row],[K-12 Enrollment]:[Pre-K
Enrollment]]),"")</f>
        <v>1509.6186440677966</v>
      </c>
      <c r="W1395" s="65">
        <f>IFERROR(CentralCostperPupil*SUM(TableB[[#This Row],[K-12 Enrollment]:[Pre-K
Enrollment]]),"")</f>
        <v>1575063.8973446814</v>
      </c>
      <c r="X1395" s="65">
        <f t="shared" si="68"/>
        <v>6150255.1881538052</v>
      </c>
      <c r="Y1395" s="131">
        <f>IFERROR(TableC[[#This Row],[Total School Allocation w/ Central District Costs]]/SUM(TableB[[#This Row],[K-12 Enrollment]:[Pre-K
Enrollment]]),"")</f>
        <v>26060.40333963477</v>
      </c>
    </row>
    <row r="1396" spans="1:25" s="3" customFormat="1" ht="15" x14ac:dyDescent="0.3">
      <c r="A1396" s="156" t="str">
        <f>IF(ISBLANK(TableB[[#This Row],[BEDS Code]]),"",TableB[[#This Row],[BEDS Code]])</f>
        <v>321200010211</v>
      </c>
      <c r="B1396" s="134" t="str">
        <f>IF(ISBLANK(TableB[[#This Row],[School Name]]),"",TableB[[#This Row],[School Name]])</f>
        <v>P.S. 211</v>
      </c>
      <c r="C1396" s="156" t="str">
        <f>IF(ISBLANK(TableB[[#This Row],[Local School Code]]),"",TableB[[#This Row],[Local School Code]])</f>
        <v>X211</v>
      </c>
      <c r="D1396" s="132">
        <v>4277351</v>
      </c>
      <c r="E1396" s="132">
        <v>2048870</v>
      </c>
      <c r="F1396" s="65">
        <f>IFERROR(SUM(TableC[[#This Row],[Classroom Teachers]:[All Other Salaries]])*'Part-A'!$C$92,0)</f>
        <v>3851751.3379796916</v>
      </c>
      <c r="G1396" s="16">
        <v>0</v>
      </c>
      <c r="H1396" s="16">
        <v>184585</v>
      </c>
      <c r="I1396" s="133">
        <f t="shared" si="66"/>
        <v>10362557.337979691</v>
      </c>
      <c r="J1396" s="132">
        <v>6964308.7950512096</v>
      </c>
      <c r="K1396" s="132">
        <v>434146.04044644436</v>
      </c>
      <c r="L1396" s="132">
        <v>2151171.3207143564</v>
      </c>
      <c r="M1396" s="132">
        <v>31010.43146046031</v>
      </c>
      <c r="N1396" s="132">
        <v>695456.53662649554</v>
      </c>
      <c r="O1396" s="132">
        <v>3539</v>
      </c>
      <c r="P1396" s="132">
        <v>82925.213680724599</v>
      </c>
      <c r="Q1396" s="133">
        <f t="shared" si="67"/>
        <v>10362557.337979689</v>
      </c>
      <c r="R1396" s="132">
        <v>9541401.3379796892</v>
      </c>
      <c r="S1396" s="132">
        <v>821156</v>
      </c>
      <c r="T1396" s="133">
        <f>SUM(TableC[[#This Row],[State &amp; Local Funding]:[Federal 
Funding]])</f>
        <v>10362557.337979689</v>
      </c>
      <c r="U1396" s="121">
        <f>IFERROR(TableC[[#This Row],[State &amp; Local Funding]]/SUM(TableB[[#This Row],[K-12 Enrollment]:[Pre-K
Enrollment]]),"")</f>
        <v>15849.503883687192</v>
      </c>
      <c r="V1396" s="121">
        <f>IFERROR(TableC[[#This Row],[Federal 
Funding]]/SUM(TableB[[#This Row],[K-12 Enrollment]:[Pre-K
Enrollment]]),"")</f>
        <v>1364.046511627907</v>
      </c>
      <c r="W1396" s="65">
        <f>IFERROR(CentralCostperPupil*SUM(TableB[[#This Row],[K-12 Enrollment]:[Pre-K
Enrollment]]),"")</f>
        <v>4017747.7381419418</v>
      </c>
      <c r="X1396" s="65">
        <f t="shared" si="68"/>
        <v>14380305.076121632</v>
      </c>
      <c r="Y1396" s="131">
        <f>IFERROR(TableC[[#This Row],[Total School Allocation w/ Central District Costs]]/SUM(TableB[[#This Row],[K-12 Enrollment]:[Pre-K
Enrollment]]),"")</f>
        <v>23887.549960334938</v>
      </c>
    </row>
    <row r="1397" spans="1:25" s="3" customFormat="1" ht="15" x14ac:dyDescent="0.3">
      <c r="A1397" s="156" t="str">
        <f>IF(ISBLANK(TableB[[#This Row],[BEDS Code]]),"",TableB[[#This Row],[BEDS Code]])</f>
        <v>321200010212</v>
      </c>
      <c r="B1397" s="134" t="str">
        <f>IF(ISBLANK(TableB[[#This Row],[School Name]]),"",TableB[[#This Row],[School Name]])</f>
        <v>P.S. 212</v>
      </c>
      <c r="C1397" s="156" t="str">
        <f>IF(ISBLANK(TableB[[#This Row],[Local School Code]]),"",TableB[[#This Row],[Local School Code]])</f>
        <v>X212</v>
      </c>
      <c r="D1397" s="132">
        <v>1912837</v>
      </c>
      <c r="E1397" s="132">
        <v>1285205</v>
      </c>
      <c r="F1397" s="65">
        <f>IFERROR(SUM(TableC[[#This Row],[Classroom Teachers]:[All Other Salaries]])*'Part-A'!$C$92,0)</f>
        <v>1947143.8877040888</v>
      </c>
      <c r="G1397" s="16">
        <v>0</v>
      </c>
      <c r="H1397" s="16">
        <v>175633</v>
      </c>
      <c r="I1397" s="133">
        <f t="shared" si="66"/>
        <v>5320818.8877040893</v>
      </c>
      <c r="J1397" s="132">
        <v>2932011.5218871227</v>
      </c>
      <c r="K1397" s="132">
        <v>453686.33531840466</v>
      </c>
      <c r="L1397" s="132">
        <v>1366502.9158346194</v>
      </c>
      <c r="M1397" s="132">
        <v>32406.166808457474</v>
      </c>
      <c r="N1397" s="132">
        <v>428954.53110545513</v>
      </c>
      <c r="O1397" s="132">
        <v>2529</v>
      </c>
      <c r="P1397" s="132">
        <v>104728.41675002944</v>
      </c>
      <c r="Q1397" s="133">
        <f t="shared" si="67"/>
        <v>5320818.8877040884</v>
      </c>
      <c r="R1397" s="132">
        <v>4505366.8877040884</v>
      </c>
      <c r="S1397" s="132">
        <v>815452</v>
      </c>
      <c r="T1397" s="133">
        <f>SUM(TableC[[#This Row],[State &amp; Local Funding]:[Federal 
Funding]])</f>
        <v>5320818.8877040884</v>
      </c>
      <c r="U1397" s="121">
        <f>IFERROR(TableC[[#This Row],[State &amp; Local Funding]]/SUM(TableB[[#This Row],[K-12 Enrollment]:[Pre-K
Enrollment]]),"")</f>
        <v>17462.662355442204</v>
      </c>
      <c r="V1397" s="121">
        <f>IFERROR(TableC[[#This Row],[Federal 
Funding]]/SUM(TableB[[#This Row],[K-12 Enrollment]:[Pre-K
Enrollment]]),"")</f>
        <v>3160.6666666666665</v>
      </c>
      <c r="W1397" s="65">
        <f>IFERROR(CentralCostperPupil*SUM(TableB[[#This Row],[K-12 Enrollment]:[Pre-K
Enrollment]]),"")</f>
        <v>1721891.887775118</v>
      </c>
      <c r="X1397" s="65">
        <f t="shared" si="68"/>
        <v>7042710.7754792068</v>
      </c>
      <c r="Y1397" s="131">
        <f>IFERROR(TableC[[#This Row],[Total School Allocation w/ Central District Costs]]/SUM(TableB[[#This Row],[K-12 Enrollment]:[Pre-K
Enrollment]]),"")</f>
        <v>27297.328587128708</v>
      </c>
    </row>
    <row r="1398" spans="1:25" s="3" customFormat="1" ht="15" x14ac:dyDescent="0.3">
      <c r="A1398" s="156" t="str">
        <f>IF(ISBLANK(TableB[[#This Row],[BEDS Code]]),"",TableB[[#This Row],[BEDS Code]])</f>
        <v>321000011213</v>
      </c>
      <c r="B1398" s="134" t="str">
        <f>IF(ISBLANK(TableB[[#This Row],[School Name]]),"",TableB[[#This Row],[School Name]])</f>
        <v>Bronx Engineering and Technology Academy</v>
      </c>
      <c r="C1398" s="156" t="str">
        <f>IF(ISBLANK(TableB[[#This Row],[Local School Code]]),"",TableB[[#This Row],[Local School Code]])</f>
        <v>X213</v>
      </c>
      <c r="D1398" s="132">
        <v>2632410</v>
      </c>
      <c r="E1398" s="132">
        <v>1614181</v>
      </c>
      <c r="F1398" s="65">
        <f>IFERROR(SUM(TableC[[#This Row],[Classroom Teachers]:[All Other Salaries]])*'Part-A'!$C$92,0)</f>
        <v>2585558.1975562531</v>
      </c>
      <c r="G1398" s="16">
        <v>0</v>
      </c>
      <c r="H1398" s="16">
        <v>38618</v>
      </c>
      <c r="I1398" s="133">
        <f t="shared" si="66"/>
        <v>6870767.1975562535</v>
      </c>
      <c r="J1398" s="132">
        <v>5170379.5371589363</v>
      </c>
      <c r="K1398" s="132">
        <v>0</v>
      </c>
      <c r="L1398" s="132">
        <v>782223.69606648083</v>
      </c>
      <c r="M1398" s="132">
        <v>0</v>
      </c>
      <c r="N1398" s="132">
        <v>693551.65229694592</v>
      </c>
      <c r="O1398" s="132">
        <v>2423</v>
      </c>
      <c r="P1398" s="132">
        <v>222189.31203388996</v>
      </c>
      <c r="Q1398" s="133">
        <f t="shared" si="67"/>
        <v>6870767.1975562535</v>
      </c>
      <c r="R1398" s="132">
        <v>6431459.1975562535</v>
      </c>
      <c r="S1398" s="132">
        <v>439308</v>
      </c>
      <c r="T1398" s="133">
        <f>SUM(TableC[[#This Row],[State &amp; Local Funding]:[Federal 
Funding]])</f>
        <v>6870767.1975562535</v>
      </c>
      <c r="U1398" s="121">
        <f>IFERROR(TableC[[#This Row],[State &amp; Local Funding]]/SUM(TableB[[#This Row],[K-12 Enrollment]:[Pre-K
Enrollment]]),"")</f>
        <v>16448.744750783258</v>
      </c>
      <c r="V1398" s="121">
        <f>IFERROR(TableC[[#This Row],[Federal 
Funding]]/SUM(TableB[[#This Row],[K-12 Enrollment]:[Pre-K
Enrollment]]),"")</f>
        <v>1123.5498721227621</v>
      </c>
      <c r="W1398" s="65">
        <f>IFERROR(CentralCostperPupil*SUM(TableB[[#This Row],[K-12 Enrollment]:[Pre-K
Enrollment]]),"")</f>
        <v>2609533.8299227562</v>
      </c>
      <c r="X1398" s="65">
        <f t="shared" si="68"/>
        <v>9480301.0274790097</v>
      </c>
      <c r="Y1398" s="131">
        <f>IFERROR(TableC[[#This Row],[Total School Allocation w/ Central District Costs]]/SUM(TableB[[#This Row],[K-12 Enrollment]:[Pre-K
Enrollment]]),"")</f>
        <v>24246.294187925854</v>
      </c>
    </row>
    <row r="1399" spans="1:25" s="3" customFormat="1" ht="15" x14ac:dyDescent="0.3">
      <c r="A1399" s="156" t="str">
        <f>IF(ISBLANK(TableB[[#This Row],[BEDS Code]]),"",TableB[[#This Row],[BEDS Code]])</f>
        <v>321200010214</v>
      </c>
      <c r="B1399" s="134" t="str">
        <f>IF(ISBLANK(TableB[[#This Row],[School Name]]),"",TableB[[#This Row],[School Name]])</f>
        <v>P.S. 214</v>
      </c>
      <c r="C1399" s="156" t="str">
        <f>IF(ISBLANK(TableB[[#This Row],[Local School Code]]),"",TableB[[#This Row],[Local School Code]])</f>
        <v>X214</v>
      </c>
      <c r="D1399" s="132">
        <v>6716574</v>
      </c>
      <c r="E1399" s="132">
        <v>2512925</v>
      </c>
      <c r="F1399" s="65">
        <f>IFERROR(SUM(TableC[[#This Row],[Classroom Teachers]:[All Other Salaries]])*'Part-A'!$C$92,0)</f>
        <v>5619426.6880863355</v>
      </c>
      <c r="G1399" s="16">
        <v>0</v>
      </c>
      <c r="H1399" s="16">
        <v>280374</v>
      </c>
      <c r="I1399" s="133">
        <f t="shared" si="66"/>
        <v>15129299.688086335</v>
      </c>
      <c r="J1399" s="132">
        <v>10755950.336402725</v>
      </c>
      <c r="K1399" s="132">
        <v>893836.16027161712</v>
      </c>
      <c r="L1399" s="132">
        <v>2253201.8384015858</v>
      </c>
      <c r="M1399" s="132">
        <v>14653.051807731426</v>
      </c>
      <c r="N1399" s="132">
        <v>869137.26131219999</v>
      </c>
      <c r="O1399" s="132">
        <v>6317</v>
      </c>
      <c r="P1399" s="132">
        <v>336204.03989047394</v>
      </c>
      <c r="Q1399" s="133">
        <f t="shared" si="67"/>
        <v>15129299.688086333</v>
      </c>
      <c r="R1399" s="132">
        <v>13721033.688086333</v>
      </c>
      <c r="S1399" s="132">
        <v>1408266</v>
      </c>
      <c r="T1399" s="133">
        <f>SUM(TableC[[#This Row],[State &amp; Local Funding]:[Federal 
Funding]])</f>
        <v>15129299.688086333</v>
      </c>
      <c r="U1399" s="121">
        <f>IFERROR(TableC[[#This Row],[State &amp; Local Funding]]/SUM(TableB[[#This Row],[K-12 Enrollment]:[Pre-K
Enrollment]]),"")</f>
        <v>13625.654109321085</v>
      </c>
      <c r="V1399" s="121">
        <f>IFERROR(TableC[[#This Row],[Federal 
Funding]]/SUM(TableB[[#This Row],[K-12 Enrollment]:[Pre-K
Enrollment]]),"")</f>
        <v>1398.4766633565046</v>
      </c>
      <c r="W1399" s="65">
        <f>IFERROR(CentralCostperPupil*SUM(TableB[[#This Row],[K-12 Enrollment]:[Pre-K
Enrollment]]),"")</f>
        <v>6720717.5619749762</v>
      </c>
      <c r="X1399" s="65">
        <f t="shared" si="68"/>
        <v>21850017.250061311</v>
      </c>
      <c r="Y1399" s="131">
        <f>IFERROR(TableC[[#This Row],[Total School Allocation w/ Central District Costs]]/SUM(TableB[[#This Row],[K-12 Enrollment]:[Pre-K
Enrollment]]),"")</f>
        <v>21698.130337697428</v>
      </c>
    </row>
    <row r="1400" spans="1:25" s="3" customFormat="1" ht="15" x14ac:dyDescent="0.3">
      <c r="A1400" s="156" t="str">
        <f>IF(ISBLANK(TableB[[#This Row],[BEDS Code]]),"",TableB[[#This Row],[BEDS Code]])</f>
        <v>320900010215</v>
      </c>
      <c r="B1400" s="134" t="str">
        <f>IF(ISBLANK(TableB[[#This Row],[School Name]]),"",TableB[[#This Row],[School Name]])</f>
        <v>KAPPA</v>
      </c>
      <c r="C1400" s="156" t="str">
        <f>IF(ISBLANK(TableB[[#This Row],[Local School Code]]),"",TableB[[#This Row],[Local School Code]])</f>
        <v>X215</v>
      </c>
      <c r="D1400" s="132">
        <v>2630845</v>
      </c>
      <c r="E1400" s="132">
        <v>1007541</v>
      </c>
      <c r="F1400" s="65">
        <f>IFERROR(SUM(TableC[[#This Row],[Classroom Teachers]:[All Other Salaries]])*'Part-A'!$C$92,0)</f>
        <v>2215249.5373757221</v>
      </c>
      <c r="G1400" s="16">
        <v>0</v>
      </c>
      <c r="H1400" s="16">
        <v>41766</v>
      </c>
      <c r="I1400" s="133">
        <f t="shared" si="66"/>
        <v>5895401.5373757221</v>
      </c>
      <c r="J1400" s="132">
        <v>3779328.3114322247</v>
      </c>
      <c r="K1400" s="132">
        <v>0</v>
      </c>
      <c r="L1400" s="132">
        <v>1318773.6235463382</v>
      </c>
      <c r="M1400" s="132">
        <v>0</v>
      </c>
      <c r="N1400" s="132">
        <v>697762.02585305355</v>
      </c>
      <c r="O1400" s="132">
        <v>1975</v>
      </c>
      <c r="P1400" s="132">
        <v>97562.576544105323</v>
      </c>
      <c r="Q1400" s="133">
        <f t="shared" si="67"/>
        <v>5895401.5373757221</v>
      </c>
      <c r="R1400" s="132">
        <v>5548963.5373757221</v>
      </c>
      <c r="S1400" s="132">
        <v>346438</v>
      </c>
      <c r="T1400" s="133">
        <f>SUM(TableC[[#This Row],[State &amp; Local Funding]:[Federal 
Funding]])</f>
        <v>5895401.5373757221</v>
      </c>
      <c r="U1400" s="121">
        <f>IFERROR(TableC[[#This Row],[State &amp; Local Funding]]/SUM(TableB[[#This Row],[K-12 Enrollment]:[Pre-K
Enrollment]]),"")</f>
        <v>15456.722945336272</v>
      </c>
      <c r="V1400" s="121">
        <f>IFERROR(TableC[[#This Row],[Federal 
Funding]]/SUM(TableB[[#This Row],[K-12 Enrollment]:[Pre-K
Enrollment]]),"")</f>
        <v>965.00835654596096</v>
      </c>
      <c r="W1400" s="65">
        <f>IFERROR(CentralCostperPupil*SUM(TableB[[#This Row],[K-12 Enrollment]:[Pre-K
Enrollment]]),"")</f>
        <v>2395965.8438421213</v>
      </c>
      <c r="X1400" s="65">
        <f t="shared" si="68"/>
        <v>8291367.3812178429</v>
      </c>
      <c r="Y1400" s="131">
        <f>IFERROR(TableC[[#This Row],[Total School Allocation w/ Central District Costs]]/SUM(TableB[[#This Row],[K-12 Enrollment]:[Pre-K
Enrollment]]),"")</f>
        <v>23095.730866902068</v>
      </c>
    </row>
    <row r="1401" spans="1:25" s="3" customFormat="1" ht="15" x14ac:dyDescent="0.3">
      <c r="A1401" s="156" t="str">
        <f>IF(ISBLANK(TableB[[#This Row],[BEDS Code]]),"",TableB[[#This Row],[BEDS Code]])</f>
        <v>321200010217</v>
      </c>
      <c r="B1401" s="134" t="str">
        <f>IF(ISBLANK(TableB[[#This Row],[School Name]]),"",TableB[[#This Row],[School Name]])</f>
        <v>School of Performing Arts</v>
      </c>
      <c r="C1401" s="156" t="str">
        <f>IF(ISBLANK(TableB[[#This Row],[Local School Code]]),"",TableB[[#This Row],[Local School Code]])</f>
        <v>X217</v>
      </c>
      <c r="D1401" s="132">
        <v>2232836</v>
      </c>
      <c r="E1401" s="132">
        <v>1647810</v>
      </c>
      <c r="F1401" s="65">
        <f>IFERROR(SUM(TableC[[#This Row],[Classroom Teachers]:[All Other Salaries]])*'Part-A'!$C$92,0)</f>
        <v>2362750.7516296916</v>
      </c>
      <c r="G1401" s="16">
        <v>0</v>
      </c>
      <c r="H1401" s="16">
        <v>295891</v>
      </c>
      <c r="I1401" s="133">
        <f t="shared" si="66"/>
        <v>6539287.7516296916</v>
      </c>
      <c r="J1401" s="132">
        <v>4612198.8312481251</v>
      </c>
      <c r="K1401" s="132">
        <v>0</v>
      </c>
      <c r="L1401" s="132">
        <v>1350036.8940630688</v>
      </c>
      <c r="M1401" s="132">
        <v>0</v>
      </c>
      <c r="N1401" s="132">
        <v>468183.24276711832</v>
      </c>
      <c r="O1401" s="132">
        <v>11850</v>
      </c>
      <c r="P1401" s="132">
        <v>97018.783551379151</v>
      </c>
      <c r="Q1401" s="133">
        <f t="shared" si="67"/>
        <v>6539287.7516296906</v>
      </c>
      <c r="R1401" s="132">
        <v>5997613.7516296906</v>
      </c>
      <c r="S1401" s="132">
        <v>541674</v>
      </c>
      <c r="T1401" s="133">
        <f>SUM(TableC[[#This Row],[State &amp; Local Funding]:[Federal 
Funding]])</f>
        <v>6539287.7516296906</v>
      </c>
      <c r="U1401" s="121">
        <f>IFERROR(TableC[[#This Row],[State &amp; Local Funding]]/SUM(TableB[[#This Row],[K-12 Enrollment]:[Pre-K
Enrollment]]),"")</f>
        <v>20058.908868326725</v>
      </c>
      <c r="V1401" s="121">
        <f>IFERROR(TableC[[#This Row],[Federal 
Funding]]/SUM(TableB[[#This Row],[K-12 Enrollment]:[Pre-K
Enrollment]]),"")</f>
        <v>1811.6187290969899</v>
      </c>
      <c r="W1401" s="65">
        <f>IFERROR(CentralCostperPupil*SUM(TableB[[#This Row],[K-12 Enrollment]:[Pre-K
Enrollment]]),"")</f>
        <v>1995525.8699409312</v>
      </c>
      <c r="X1401" s="65">
        <f t="shared" si="68"/>
        <v>8534813.6215706225</v>
      </c>
      <c r="Y1401" s="131">
        <f>IFERROR(TableC[[#This Row],[Total School Allocation w/ Central District Costs]]/SUM(TableB[[#This Row],[K-12 Enrollment]:[Pre-K
Enrollment]]),"")</f>
        <v>28544.527162443555</v>
      </c>
    </row>
    <row r="1402" spans="1:25" s="3" customFormat="1" ht="15" x14ac:dyDescent="0.3">
      <c r="A1402" s="156" t="str">
        <f>IF(ISBLANK(TableB[[#This Row],[BEDS Code]]),"",TableB[[#This Row],[BEDS Code]])</f>
        <v>320900010218</v>
      </c>
      <c r="B1402" s="134" t="str">
        <f>IF(ISBLANK(TableB[[#This Row],[School Name]]),"",TableB[[#This Row],[School Name]])</f>
        <v>P.S./I.S. 218 Rafael Hernandez Dual Language Magnet School</v>
      </c>
      <c r="C1402" s="156" t="str">
        <f>IF(ISBLANK(TableB[[#This Row],[Local School Code]]),"",TableB[[#This Row],[Local School Code]])</f>
        <v>X218</v>
      </c>
      <c r="D1402" s="132">
        <v>5784255</v>
      </c>
      <c r="E1402" s="132">
        <v>2965612</v>
      </c>
      <c r="F1402" s="65">
        <f>IFERROR(SUM(TableC[[#This Row],[Classroom Teachers]:[All Other Salaries]])*'Part-A'!$C$92,0)</f>
        <v>5327400.3428578218</v>
      </c>
      <c r="G1402" s="16">
        <v>0</v>
      </c>
      <c r="H1402" s="16">
        <v>1252029</v>
      </c>
      <c r="I1402" s="133">
        <f t="shared" si="66"/>
        <v>15329296.342857823</v>
      </c>
      <c r="J1402" s="132">
        <v>10516989.105564779</v>
      </c>
      <c r="K1402" s="132">
        <v>0</v>
      </c>
      <c r="L1402" s="132">
        <v>3518060.722166908</v>
      </c>
      <c r="M1402" s="132">
        <v>0</v>
      </c>
      <c r="N1402" s="132">
        <v>853885.31583573821</v>
      </c>
      <c r="O1402" s="132">
        <v>61286</v>
      </c>
      <c r="P1402" s="132">
        <v>379075.19929039769</v>
      </c>
      <c r="Q1402" s="133">
        <f t="shared" si="67"/>
        <v>15329296.342857825</v>
      </c>
      <c r="R1402" s="132">
        <v>14033783.342857825</v>
      </c>
      <c r="S1402" s="132">
        <v>1295513</v>
      </c>
      <c r="T1402" s="133">
        <f>SUM(TableC[[#This Row],[State &amp; Local Funding]:[Federal 
Funding]])</f>
        <v>15329296.342857825</v>
      </c>
      <c r="U1402" s="121">
        <f>IFERROR(TableC[[#This Row],[State &amp; Local Funding]]/SUM(TableB[[#This Row],[K-12 Enrollment]:[Pre-K
Enrollment]]),"")</f>
        <v>13585.463061817836</v>
      </c>
      <c r="V1402" s="121">
        <f>IFERROR(TableC[[#This Row],[Federal 
Funding]]/SUM(TableB[[#This Row],[K-12 Enrollment]:[Pre-K
Enrollment]]),"")</f>
        <v>1254.1268151016457</v>
      </c>
      <c r="W1402" s="65">
        <f>IFERROR(CentralCostperPupil*SUM(TableB[[#This Row],[K-12 Enrollment]:[Pre-K
Enrollment]]),"")</f>
        <v>6894241.5506654913</v>
      </c>
      <c r="X1402" s="65">
        <f t="shared" si="68"/>
        <v>22223537.893523317</v>
      </c>
      <c r="Y1402" s="131">
        <f>IFERROR(TableC[[#This Row],[Total School Allocation w/ Central District Costs]]/SUM(TableB[[#This Row],[K-12 Enrollment]:[Pre-K
Enrollment]]),"")</f>
        <v>21513.589441939319</v>
      </c>
    </row>
    <row r="1403" spans="1:25" s="3" customFormat="1" ht="15" x14ac:dyDescent="0.3">
      <c r="A1403" s="156" t="str">
        <f>IF(ISBLANK(TableB[[#This Row],[BEDS Code]]),"",TableB[[#This Row],[BEDS Code]])</f>
        <v>320900010219</v>
      </c>
      <c r="B1403" s="134" t="str">
        <f>IF(ISBLANK(TableB[[#This Row],[School Name]]),"",TableB[[#This Row],[School Name]])</f>
        <v>I.S. 219 New Venture School</v>
      </c>
      <c r="C1403" s="156" t="str">
        <f>IF(ISBLANK(TableB[[#This Row],[Local School Code]]),"",TableB[[#This Row],[Local School Code]])</f>
        <v>X219</v>
      </c>
      <c r="D1403" s="132">
        <v>3177406</v>
      </c>
      <c r="E1403" s="132">
        <v>2337754</v>
      </c>
      <c r="F1403" s="65">
        <f>IFERROR(SUM(TableC[[#This Row],[Classroom Teachers]:[All Other Salaries]])*'Part-A'!$C$92,0)</f>
        <v>3357932.7862830078</v>
      </c>
      <c r="G1403" s="16">
        <v>0</v>
      </c>
      <c r="H1403" s="16">
        <v>98898</v>
      </c>
      <c r="I1403" s="133">
        <f t="shared" si="66"/>
        <v>8971990.7862830088</v>
      </c>
      <c r="J1403" s="132">
        <v>5459219.4133385811</v>
      </c>
      <c r="K1403" s="132">
        <v>0</v>
      </c>
      <c r="L1403" s="132">
        <v>2753019.597586568</v>
      </c>
      <c r="M1403" s="132">
        <v>0</v>
      </c>
      <c r="N1403" s="132">
        <v>731919.62652929407</v>
      </c>
      <c r="O1403" s="132">
        <v>2187</v>
      </c>
      <c r="P1403" s="132">
        <v>25645.14882856547</v>
      </c>
      <c r="Q1403" s="133">
        <f t="shared" si="67"/>
        <v>8971990.7862830088</v>
      </c>
      <c r="R1403" s="132">
        <v>8308207.7862830088</v>
      </c>
      <c r="S1403" s="132">
        <v>663783</v>
      </c>
      <c r="T1403" s="133">
        <f>SUM(TableC[[#This Row],[State &amp; Local Funding]:[Federal 
Funding]])</f>
        <v>8971990.7862830088</v>
      </c>
      <c r="U1403" s="121">
        <f>IFERROR(TableC[[#This Row],[State &amp; Local Funding]]/SUM(TableB[[#This Row],[K-12 Enrollment]:[Pre-K
Enrollment]]),"")</f>
        <v>22214.459321612321</v>
      </c>
      <c r="V1403" s="121">
        <f>IFERROR(TableC[[#This Row],[Federal 
Funding]]/SUM(TableB[[#This Row],[K-12 Enrollment]:[Pre-K
Enrollment]]),"")</f>
        <v>1774.8208556149732</v>
      </c>
      <c r="W1403" s="65">
        <f>IFERROR(CentralCostperPupil*SUM(TableB[[#This Row],[K-12 Enrollment]:[Pre-K
Enrollment]]),"")</f>
        <v>2496075.8373174192</v>
      </c>
      <c r="X1403" s="65">
        <f t="shared" si="68"/>
        <v>11468066.623600427</v>
      </c>
      <c r="Y1403" s="131">
        <f>IFERROR(TableC[[#This Row],[Total School Allocation w/ Central District Costs]]/SUM(TableB[[#This Row],[K-12 Enrollment]:[Pre-K
Enrollment]]),"")</f>
        <v>30663.27974224713</v>
      </c>
    </row>
    <row r="1404" spans="1:25" s="3" customFormat="1" ht="15" x14ac:dyDescent="0.3">
      <c r="A1404" s="156" t="str">
        <f>IF(ISBLANK(TableB[[#This Row],[BEDS Code]]),"",TableB[[#This Row],[BEDS Code]])</f>
        <v>320700011221</v>
      </c>
      <c r="B1404" s="134" t="str">
        <f>IF(ISBLANK(TableB[[#This Row],[School Name]]),"",TableB[[#This Row],[School Name]])</f>
        <v>South Bronx Preparatory: A College Board School</v>
      </c>
      <c r="C1404" s="156" t="str">
        <f>IF(ISBLANK(TableB[[#This Row],[Local School Code]]),"",TableB[[#This Row],[Local School Code]])</f>
        <v>X221</v>
      </c>
      <c r="D1404" s="132">
        <v>3841840</v>
      </c>
      <c r="E1404" s="132">
        <v>2657309</v>
      </c>
      <c r="F1404" s="65">
        <f>IFERROR(SUM(TableC[[#This Row],[Classroom Teachers]:[All Other Salaries]])*'Part-A'!$C$92,0)</f>
        <v>3957039.4168144576</v>
      </c>
      <c r="G1404" s="16">
        <v>0</v>
      </c>
      <c r="H1404" s="16">
        <v>516717</v>
      </c>
      <c r="I1404" s="133">
        <f t="shared" si="66"/>
        <v>10972905.416814458</v>
      </c>
      <c r="J1404" s="132">
        <v>7116403.1000014078</v>
      </c>
      <c r="K1404" s="132">
        <v>0</v>
      </c>
      <c r="L1404" s="132">
        <v>2549877.5199931664</v>
      </c>
      <c r="M1404" s="132">
        <v>0</v>
      </c>
      <c r="N1404" s="132">
        <v>963128.17973839969</v>
      </c>
      <c r="O1404" s="132">
        <v>4099</v>
      </c>
      <c r="P1404" s="132">
        <v>339397.61708148418</v>
      </c>
      <c r="Q1404" s="133">
        <f t="shared" si="67"/>
        <v>10972905.416814458</v>
      </c>
      <c r="R1404" s="132">
        <v>10020205.416814458</v>
      </c>
      <c r="S1404" s="132">
        <v>952700</v>
      </c>
      <c r="T1404" s="133">
        <f>SUM(TableC[[#This Row],[State &amp; Local Funding]:[Federal 
Funding]])</f>
        <v>10972905.416814458</v>
      </c>
      <c r="U1404" s="121">
        <f>IFERROR(TableC[[#This Row],[State &amp; Local Funding]]/SUM(TableB[[#This Row],[K-12 Enrollment]:[Pre-K
Enrollment]]),"")</f>
        <v>15755.039963544745</v>
      </c>
      <c r="V1404" s="121">
        <f>IFERROR(TableC[[#This Row],[Federal 
Funding]]/SUM(TableB[[#This Row],[K-12 Enrollment]:[Pre-K
Enrollment]]),"")</f>
        <v>1497.9559748427673</v>
      </c>
      <c r="W1404" s="65">
        <f>IFERROR(CentralCostperPupil*SUM(TableB[[#This Row],[K-12 Enrollment]:[Pre-K
Enrollment]]),"")</f>
        <v>4244663.7233526167</v>
      </c>
      <c r="X1404" s="65">
        <f t="shared" si="68"/>
        <v>15217569.140167074</v>
      </c>
      <c r="Y1404" s="131">
        <f>IFERROR(TableC[[#This Row],[Total School Allocation w/ Central District Costs]]/SUM(TableB[[#This Row],[K-12 Enrollment]:[Pre-K
Enrollment]]),"")</f>
        <v>23926.99550340735</v>
      </c>
    </row>
    <row r="1405" spans="1:25" s="3" customFormat="1" ht="15" x14ac:dyDescent="0.3">
      <c r="A1405" s="156" t="str">
        <f>IF(ISBLANK(TableB[[#This Row],[BEDS Code]]),"",TableB[[#This Row],[BEDS Code]])</f>
        <v>320700010223</v>
      </c>
      <c r="B1405" s="134" t="str">
        <f>IF(ISBLANK(TableB[[#This Row],[School Name]]),"",TableB[[#This Row],[School Name]])</f>
        <v>The Laboratory School of Finance and Technology: X223</v>
      </c>
      <c r="C1405" s="156" t="str">
        <f>IF(ISBLANK(TableB[[#This Row],[Local School Code]]),"",TableB[[#This Row],[Local School Code]])</f>
        <v>X223</v>
      </c>
      <c r="D1405" s="132">
        <v>4081308</v>
      </c>
      <c r="E1405" s="132">
        <v>1610274</v>
      </c>
      <c r="F1405" s="65">
        <f>IFERROR(SUM(TableC[[#This Row],[Classroom Teachers]:[All Other Salaries]])*'Part-A'!$C$92,0)</f>
        <v>3465348.2045159549</v>
      </c>
      <c r="G1405" s="16">
        <v>0</v>
      </c>
      <c r="H1405" s="16">
        <v>552746</v>
      </c>
      <c r="I1405" s="133">
        <f t="shared" si="66"/>
        <v>9709676.2045159545</v>
      </c>
      <c r="J1405" s="132">
        <v>6604472.6671601627</v>
      </c>
      <c r="K1405" s="132">
        <v>0</v>
      </c>
      <c r="L1405" s="132">
        <v>1878093.6759553479</v>
      </c>
      <c r="M1405" s="132">
        <v>0</v>
      </c>
      <c r="N1405" s="132">
        <v>1036984.2777386586</v>
      </c>
      <c r="O1405" s="132">
        <v>4261</v>
      </c>
      <c r="P1405" s="132">
        <v>185864.58366178512</v>
      </c>
      <c r="Q1405" s="133">
        <f t="shared" si="67"/>
        <v>9709676.2045159545</v>
      </c>
      <c r="R1405" s="132">
        <v>8977856.2045159545</v>
      </c>
      <c r="S1405" s="132">
        <v>731820</v>
      </c>
      <c r="T1405" s="133">
        <f>SUM(TableC[[#This Row],[State &amp; Local Funding]:[Federal 
Funding]])</f>
        <v>9709676.2045159545</v>
      </c>
      <c r="U1405" s="121">
        <f>IFERROR(TableC[[#This Row],[State &amp; Local Funding]]/SUM(TableB[[#This Row],[K-12 Enrollment]:[Pre-K
Enrollment]]),"")</f>
        <v>13480.264571345277</v>
      </c>
      <c r="V1405" s="121">
        <f>IFERROR(TableC[[#This Row],[Federal 
Funding]]/SUM(TableB[[#This Row],[K-12 Enrollment]:[Pre-K
Enrollment]]),"")</f>
        <v>1098.8288288288288</v>
      </c>
      <c r="W1405" s="65">
        <f>IFERROR(CentralCostperPupil*SUM(TableB[[#This Row],[K-12 Enrollment]:[Pre-K
Enrollment]]),"")</f>
        <v>4444883.7103032116</v>
      </c>
      <c r="X1405" s="65">
        <f t="shared" si="68"/>
        <v>14154559.914819166</v>
      </c>
      <c r="Y1405" s="131">
        <f>IFERROR(TableC[[#This Row],[Total School Allocation w/ Central District Costs]]/SUM(TableB[[#This Row],[K-12 Enrollment]:[Pre-K
Enrollment]]),"")</f>
        <v>21253.092965193944</v>
      </c>
    </row>
    <row r="1406" spans="1:25" s="3" customFormat="1" ht="15" x14ac:dyDescent="0.3">
      <c r="A1406" s="156" t="str">
        <f>IF(ISBLANK(TableB[[#This Row],[BEDS Code]]),"",TableB[[#This Row],[BEDS Code]])</f>
        <v>320700010224</v>
      </c>
      <c r="B1406" s="134" t="str">
        <f>IF(ISBLANK(TableB[[#This Row],[School Name]]),"",TableB[[#This Row],[School Name]])</f>
        <v>P.S./I.S. 224</v>
      </c>
      <c r="C1406" s="156" t="str">
        <f>IF(ISBLANK(TableB[[#This Row],[Local School Code]]),"",TableB[[#This Row],[Local School Code]])</f>
        <v>X224</v>
      </c>
      <c r="D1406" s="132">
        <v>2582649</v>
      </c>
      <c r="E1406" s="132">
        <v>1673206</v>
      </c>
      <c r="F1406" s="65">
        <f>IFERROR(SUM(TableC[[#This Row],[Classroom Teachers]:[All Other Salaries]])*'Part-A'!$C$92,0)</f>
        <v>2591198.6303509725</v>
      </c>
      <c r="G1406" s="16">
        <v>0</v>
      </c>
      <c r="H1406" s="16">
        <v>178986</v>
      </c>
      <c r="I1406" s="133">
        <f t="shared" si="66"/>
        <v>7026039.6303509725</v>
      </c>
      <c r="J1406" s="132">
        <v>3615033.6023169355</v>
      </c>
      <c r="K1406" s="132">
        <v>0</v>
      </c>
      <c r="L1406" s="132">
        <v>2353743.6148148985</v>
      </c>
      <c r="M1406" s="132">
        <v>0</v>
      </c>
      <c r="N1406" s="132">
        <v>699980.63690917601</v>
      </c>
      <c r="O1406" s="132">
        <v>2230</v>
      </c>
      <c r="P1406" s="132">
        <v>355051.77630996233</v>
      </c>
      <c r="Q1406" s="133">
        <f t="shared" si="67"/>
        <v>7026039.6303509725</v>
      </c>
      <c r="R1406" s="132">
        <v>6340523.6303509725</v>
      </c>
      <c r="S1406" s="132">
        <v>685516</v>
      </c>
      <c r="T1406" s="133">
        <f>SUM(TableC[[#This Row],[State &amp; Local Funding]:[Federal 
Funding]])</f>
        <v>7026039.6303509725</v>
      </c>
      <c r="U1406" s="121">
        <f>IFERROR(TableC[[#This Row],[State &amp; Local Funding]]/SUM(TableB[[#This Row],[K-12 Enrollment]:[Pre-K
Enrollment]]),"")</f>
        <v>18870.606042711228</v>
      </c>
      <c r="V1406" s="121">
        <f>IFERROR(TableC[[#This Row],[Federal 
Funding]]/SUM(TableB[[#This Row],[K-12 Enrollment]:[Pre-K
Enrollment]]),"")</f>
        <v>2040.2261904761904</v>
      </c>
      <c r="W1406" s="65">
        <f>IFERROR(CentralCostperPupil*SUM(TableB[[#This Row],[K-12 Enrollment]:[Pre-K
Enrollment]]),"")</f>
        <v>2242463.8538466655</v>
      </c>
      <c r="X1406" s="65">
        <f t="shared" si="68"/>
        <v>9268503.4841976389</v>
      </c>
      <c r="Y1406" s="131">
        <f>IFERROR(TableC[[#This Row],[Total School Allocation w/ Central District Costs]]/SUM(TableB[[#This Row],[K-12 Enrollment]:[Pre-K
Enrollment]]),"")</f>
        <v>27584.831798207259</v>
      </c>
    </row>
    <row r="1407" spans="1:25" s="3" customFormat="1" ht="15" x14ac:dyDescent="0.3">
      <c r="A1407" s="156" t="str">
        <f>IF(ISBLANK(TableB[[#This Row],[BEDS Code]]),"",TableB[[#This Row],[BEDS Code]])</f>
        <v>321000010225</v>
      </c>
      <c r="B1407" s="134" t="str">
        <f>IF(ISBLANK(TableB[[#This Row],[School Name]]),"",TableB[[#This Row],[School Name]])</f>
        <v>Theatre Arts Production Company School</v>
      </c>
      <c r="C1407" s="156" t="str">
        <f>IF(ISBLANK(TableB[[#This Row],[Local School Code]]),"",TableB[[#This Row],[Local School Code]])</f>
        <v>X225</v>
      </c>
      <c r="D1407" s="132">
        <v>3972625</v>
      </c>
      <c r="E1407" s="132">
        <v>1726263</v>
      </c>
      <c r="F1407" s="65">
        <f>IFERROR(SUM(TableC[[#This Row],[Classroom Teachers]:[All Other Salaries]])*'Part-A'!$C$92,0)</f>
        <v>3469796.499204882</v>
      </c>
      <c r="G1407" s="16">
        <v>0</v>
      </c>
      <c r="H1407" s="16">
        <v>59370</v>
      </c>
      <c r="I1407" s="133">
        <f t="shared" si="66"/>
        <v>9228054.4992048815</v>
      </c>
      <c r="J1407" s="132">
        <v>6577279.051839659</v>
      </c>
      <c r="K1407" s="132">
        <v>0</v>
      </c>
      <c r="L1407" s="132">
        <v>1547123.2414061113</v>
      </c>
      <c r="M1407" s="132">
        <v>0</v>
      </c>
      <c r="N1407" s="132">
        <v>743968.3416846972</v>
      </c>
      <c r="O1407" s="132">
        <v>3744</v>
      </c>
      <c r="P1407" s="132">
        <v>355939.86427441455</v>
      </c>
      <c r="Q1407" s="133">
        <f t="shared" si="67"/>
        <v>9228054.4992048815</v>
      </c>
      <c r="R1407" s="132">
        <v>8745316.4992048815</v>
      </c>
      <c r="S1407" s="132">
        <v>482738</v>
      </c>
      <c r="T1407" s="133">
        <f>SUM(TableC[[#This Row],[State &amp; Local Funding]:[Federal 
Funding]])</f>
        <v>9228054.4992048815</v>
      </c>
      <c r="U1407" s="121">
        <f>IFERROR(TableC[[#This Row],[State &amp; Local Funding]]/SUM(TableB[[#This Row],[K-12 Enrollment]:[Pre-K
Enrollment]]),"")</f>
        <v>14407.440690617597</v>
      </c>
      <c r="V1407" s="121">
        <f>IFERROR(TableC[[#This Row],[Federal 
Funding]]/SUM(TableB[[#This Row],[K-12 Enrollment]:[Pre-K
Enrollment]]),"")</f>
        <v>795.28500823723232</v>
      </c>
      <c r="W1407" s="65">
        <f>IFERROR(CentralCostperPupil*SUM(TableB[[#This Row],[K-12 Enrollment]:[Pre-K
Enrollment]]),"")</f>
        <v>4051117.735967041</v>
      </c>
      <c r="X1407" s="65">
        <f t="shared" si="68"/>
        <v>13279172.235171922</v>
      </c>
      <c r="Y1407" s="131">
        <f>IFERROR(TableC[[#This Row],[Total School Allocation w/ Central District Costs]]/SUM(TableB[[#This Row],[K-12 Enrollment]:[Pre-K
Enrollment]]),"")</f>
        <v>21876.725263874665</v>
      </c>
    </row>
    <row r="1408" spans="1:25" s="3" customFormat="1" ht="15" x14ac:dyDescent="0.3">
      <c r="A1408" s="156" t="str">
        <f>IF(ISBLANK(TableB[[#This Row],[BEDS Code]]),"",TableB[[#This Row],[BEDS Code]])</f>
        <v>321000010226</v>
      </c>
      <c r="B1408" s="134" t="str">
        <f>IF(ISBLANK(TableB[[#This Row],[School Name]]),"",TableB[[#This Row],[School Name]])</f>
        <v>P.S. 226</v>
      </c>
      <c r="C1408" s="156" t="str">
        <f>IF(ISBLANK(TableB[[#This Row],[Local School Code]]),"",TableB[[#This Row],[Local School Code]])</f>
        <v>X226</v>
      </c>
      <c r="D1408" s="132">
        <v>2926035</v>
      </c>
      <c r="E1408" s="132">
        <v>1836064</v>
      </c>
      <c r="F1408" s="65">
        <f>IFERROR(SUM(TableC[[#This Row],[Classroom Teachers]:[All Other Salaries]])*'Part-A'!$C$92,0)</f>
        <v>2899427.8250541282</v>
      </c>
      <c r="G1408" s="16">
        <v>0</v>
      </c>
      <c r="H1408" s="16">
        <v>211727</v>
      </c>
      <c r="I1408" s="133">
        <f t="shared" si="66"/>
        <v>7873253.8250541277</v>
      </c>
      <c r="J1408" s="132">
        <v>4734393.6959080547</v>
      </c>
      <c r="K1408" s="132">
        <v>421334.40624621644</v>
      </c>
      <c r="L1408" s="132">
        <v>1794149.9841035199</v>
      </c>
      <c r="M1408" s="132">
        <v>30095.314731872601</v>
      </c>
      <c r="N1408" s="132">
        <v>688987.33063906385</v>
      </c>
      <c r="O1408" s="132">
        <v>2747</v>
      </c>
      <c r="P1408" s="132">
        <v>201546.09342540038</v>
      </c>
      <c r="Q1408" s="133">
        <f t="shared" si="67"/>
        <v>7873253.8250541277</v>
      </c>
      <c r="R1408" s="132">
        <v>7268320.8250541277</v>
      </c>
      <c r="S1408" s="132">
        <v>604933</v>
      </c>
      <c r="T1408" s="133">
        <f>SUM(TableC[[#This Row],[State &amp; Local Funding]:[Federal 
Funding]])</f>
        <v>7873253.8250541277</v>
      </c>
      <c r="U1408" s="121">
        <f>IFERROR(TableC[[#This Row],[State &amp; Local Funding]]/SUM(TableB[[#This Row],[K-12 Enrollment]:[Pre-K
Enrollment]]),"")</f>
        <v>15334.010179439088</v>
      </c>
      <c r="V1408" s="121">
        <f>IFERROR(TableC[[#This Row],[Federal 
Funding]]/SUM(TableB[[#This Row],[K-12 Enrollment]:[Pre-K
Enrollment]]),"")</f>
        <v>1276.2299578059071</v>
      </c>
      <c r="W1408" s="65">
        <f>IFERROR(CentralCostperPupil*SUM(TableB[[#This Row],[K-12 Enrollment]:[Pre-K
Enrollment]]),"")</f>
        <v>3163475.7938194028</v>
      </c>
      <c r="X1408" s="65">
        <f t="shared" si="68"/>
        <v>11036729.618873531</v>
      </c>
      <c r="Y1408" s="131">
        <f>IFERROR(TableC[[#This Row],[Total School Allocation w/ Central District Costs]]/SUM(TableB[[#This Row],[K-12 Enrollment]:[Pre-K
Enrollment]]),"")</f>
        <v>23284.239702264833</v>
      </c>
    </row>
    <row r="1409" spans="1:25" s="3" customFormat="1" ht="15" x14ac:dyDescent="0.3">
      <c r="A1409" s="156" t="str">
        <f>IF(ISBLANK(TableB[[#This Row],[BEDS Code]]),"",TableB[[#This Row],[BEDS Code]])</f>
        <v>320900011227</v>
      </c>
      <c r="B1409" s="134" t="str">
        <f>IF(ISBLANK(TableB[[#This Row],[School Name]]),"",TableB[[#This Row],[School Name]])</f>
        <v>Bronx Collegiate Academy</v>
      </c>
      <c r="C1409" s="156" t="str">
        <f>IF(ISBLANK(TableB[[#This Row],[Local School Code]]),"",TableB[[#This Row],[Local School Code]])</f>
        <v>X227</v>
      </c>
      <c r="D1409" s="132">
        <v>2445153</v>
      </c>
      <c r="E1409" s="132">
        <v>2005974</v>
      </c>
      <c r="F1409" s="65">
        <f>IFERROR(SUM(TableC[[#This Row],[Classroom Teachers]:[All Other Salaries]])*'Part-A'!$C$92,0)</f>
        <v>2710090.9654859561</v>
      </c>
      <c r="G1409" s="16">
        <v>0</v>
      </c>
      <c r="H1409" s="16">
        <v>490828</v>
      </c>
      <c r="I1409" s="133">
        <f t="shared" si="66"/>
        <v>7652045.9654859565</v>
      </c>
      <c r="J1409" s="132">
        <v>4758492.6857618857</v>
      </c>
      <c r="K1409" s="132">
        <v>0</v>
      </c>
      <c r="L1409" s="132">
        <v>1562038.9361858873</v>
      </c>
      <c r="M1409" s="132">
        <v>0</v>
      </c>
      <c r="N1409" s="132">
        <v>904277.87239836855</v>
      </c>
      <c r="O1409" s="132">
        <v>2399</v>
      </c>
      <c r="P1409" s="132">
        <v>424837.47113981529</v>
      </c>
      <c r="Q1409" s="133">
        <f t="shared" si="67"/>
        <v>7652045.9654859575</v>
      </c>
      <c r="R1409" s="132">
        <v>7155885.9654859575</v>
      </c>
      <c r="S1409" s="132">
        <v>496160</v>
      </c>
      <c r="T1409" s="133">
        <f>SUM(TableC[[#This Row],[State &amp; Local Funding]:[Federal 
Funding]])</f>
        <v>7652045.9654859575</v>
      </c>
      <c r="U1409" s="121">
        <f>IFERROR(TableC[[#This Row],[State &amp; Local Funding]]/SUM(TableB[[#This Row],[K-12 Enrollment]:[Pre-K
Enrollment]]),"")</f>
        <v>18538.564677424762</v>
      </c>
      <c r="V1409" s="121">
        <f>IFERROR(TableC[[#This Row],[Federal 
Funding]]/SUM(TableB[[#This Row],[K-12 Enrollment]:[Pre-K
Enrollment]]),"")</f>
        <v>1285.3886010362694</v>
      </c>
      <c r="W1409" s="65">
        <f>IFERROR(CentralCostperPupil*SUM(TableB[[#This Row],[K-12 Enrollment]:[Pre-K
Enrollment]]),"")</f>
        <v>2576163.832097657</v>
      </c>
      <c r="X1409" s="65">
        <f t="shared" si="68"/>
        <v>10228209.797583614</v>
      </c>
      <c r="Y1409" s="131">
        <f>IFERROR(TableC[[#This Row],[Total School Allocation w/ Central District Costs]]/SUM(TableB[[#This Row],[K-12 Enrollment]:[Pre-K
Enrollment]]),"")</f>
        <v>26497.952843480864</v>
      </c>
    </row>
    <row r="1410" spans="1:25" s="3" customFormat="1" ht="15" x14ac:dyDescent="0.3">
      <c r="A1410" s="156" t="str">
        <f>IF(ISBLANK(TableB[[#This Row],[BEDS Code]]),"",TableB[[#This Row],[BEDS Code]])</f>
        <v>321000010228</v>
      </c>
      <c r="B1410" s="134" t="str">
        <f>IF(ISBLANK(TableB[[#This Row],[School Name]]),"",TableB[[#This Row],[School Name]])</f>
        <v>Jonas Bronck Academy</v>
      </c>
      <c r="C1410" s="156" t="str">
        <f>IF(ISBLANK(TableB[[#This Row],[Local School Code]]),"",TableB[[#This Row],[Local School Code]])</f>
        <v>X228</v>
      </c>
      <c r="D1410" s="132">
        <v>1570680</v>
      </c>
      <c r="E1410" s="132">
        <v>1165153</v>
      </c>
      <c r="F1410" s="65">
        <f>IFERROR(SUM(TableC[[#This Row],[Classroom Teachers]:[All Other Salaries]])*'Part-A'!$C$92,0)</f>
        <v>1665725.6232811015</v>
      </c>
      <c r="G1410" s="16">
        <v>0</v>
      </c>
      <c r="H1410" s="16">
        <v>113877</v>
      </c>
      <c r="I1410" s="133">
        <f t="shared" si="66"/>
        <v>4515435.6232811017</v>
      </c>
      <c r="J1410" s="132">
        <v>2838041.7745152838</v>
      </c>
      <c r="K1410" s="132">
        <v>0</v>
      </c>
      <c r="L1410" s="132">
        <v>749422.36016203952</v>
      </c>
      <c r="M1410" s="132">
        <v>0</v>
      </c>
      <c r="N1410" s="132">
        <v>673368.56622076314</v>
      </c>
      <c r="O1410" s="132">
        <v>1670</v>
      </c>
      <c r="P1410" s="132">
        <v>252932.92238301528</v>
      </c>
      <c r="Q1410" s="133">
        <f t="shared" si="67"/>
        <v>4515435.6232811017</v>
      </c>
      <c r="R1410" s="132">
        <v>4262878.6232811017</v>
      </c>
      <c r="S1410" s="132">
        <v>252557</v>
      </c>
      <c r="T1410" s="133">
        <f>SUM(TableC[[#This Row],[State &amp; Local Funding]:[Federal 
Funding]])</f>
        <v>4515435.6232811017</v>
      </c>
      <c r="U1410" s="121">
        <f>IFERROR(TableC[[#This Row],[State &amp; Local Funding]]/SUM(TableB[[#This Row],[K-12 Enrollment]:[Pre-K
Enrollment]]),"")</f>
        <v>15965.837540378658</v>
      </c>
      <c r="V1410" s="121">
        <f>IFERROR(TableC[[#This Row],[Federal 
Funding]]/SUM(TableB[[#This Row],[K-12 Enrollment]:[Pre-K
Enrollment]]),"")</f>
        <v>945.90636704119845</v>
      </c>
      <c r="W1410" s="65">
        <f>IFERROR(CentralCostperPupil*SUM(TableB[[#This Row],[K-12 Enrollment]:[Pre-K
Enrollment]]),"")</f>
        <v>1781957.8838602966</v>
      </c>
      <c r="X1410" s="65">
        <f t="shared" si="68"/>
        <v>6297393.5071413983</v>
      </c>
      <c r="Y1410" s="131">
        <f>IFERROR(TableC[[#This Row],[Total School Allocation w/ Central District Costs]]/SUM(TableB[[#This Row],[K-12 Enrollment]:[Pre-K
Enrollment]]),"")</f>
        <v>23585.743472439695</v>
      </c>
    </row>
    <row r="1411" spans="1:25" s="3" customFormat="1" ht="15" x14ac:dyDescent="0.3">
      <c r="A1411" s="156" t="str">
        <f>IF(ISBLANK(TableB[[#This Row],[BEDS Code]]),"",TableB[[#This Row],[BEDS Code]])</f>
        <v>320900010229</v>
      </c>
      <c r="B1411" s="134" t="str">
        <f>IF(ISBLANK(TableB[[#This Row],[School Name]]),"",TableB[[#This Row],[School Name]])</f>
        <v>I.S. 229 Roland Patterson</v>
      </c>
      <c r="C1411" s="156" t="str">
        <f>IF(ISBLANK(TableB[[#This Row],[Local School Code]]),"",TableB[[#This Row],[Local School Code]])</f>
        <v>X229</v>
      </c>
      <c r="D1411" s="132">
        <v>2599958</v>
      </c>
      <c r="E1411" s="132">
        <v>1825963</v>
      </c>
      <c r="F1411" s="65">
        <f>IFERROR(SUM(TableC[[#This Row],[Classroom Teachers]:[All Other Salaries]])*'Part-A'!$C$92,0)</f>
        <v>2694744.1661526547</v>
      </c>
      <c r="G1411" s="16">
        <v>0</v>
      </c>
      <c r="H1411" s="16">
        <v>88864</v>
      </c>
      <c r="I1411" s="133">
        <f t="shared" si="66"/>
        <v>7209529.1661526542</v>
      </c>
      <c r="J1411" s="132">
        <v>4357661.7556932233</v>
      </c>
      <c r="K1411" s="132">
        <v>0</v>
      </c>
      <c r="L1411" s="132">
        <v>2093212.0702287897</v>
      </c>
      <c r="M1411" s="132">
        <v>0</v>
      </c>
      <c r="N1411" s="132">
        <v>487253.00117771974</v>
      </c>
      <c r="O1411" s="132">
        <v>1533</v>
      </c>
      <c r="P1411" s="132">
        <v>269869.33905292174</v>
      </c>
      <c r="Q1411" s="133">
        <f t="shared" si="67"/>
        <v>7209529.1661526551</v>
      </c>
      <c r="R1411" s="132">
        <v>6588579.1661526551</v>
      </c>
      <c r="S1411" s="132">
        <v>620950</v>
      </c>
      <c r="T1411" s="133">
        <f>SUM(TableC[[#This Row],[State &amp; Local Funding]:[Federal 
Funding]])</f>
        <v>7209529.1661526551</v>
      </c>
      <c r="U1411" s="121">
        <f>IFERROR(TableC[[#This Row],[State &amp; Local Funding]]/SUM(TableB[[#This Row],[K-12 Enrollment]:[Pre-K
Enrollment]]),"")</f>
        <v>25243.598337749638</v>
      </c>
      <c r="V1411" s="121">
        <f>IFERROR(TableC[[#This Row],[Federal 
Funding]]/SUM(TableB[[#This Row],[K-12 Enrollment]:[Pre-K
Enrollment]]),"")</f>
        <v>2379.1187739463603</v>
      </c>
      <c r="W1411" s="65">
        <f>IFERROR(CentralCostperPupil*SUM(TableB[[#This Row],[K-12 Enrollment]:[Pre-K
Enrollment]]),"")</f>
        <v>1741913.8864701774</v>
      </c>
      <c r="X1411" s="65">
        <f t="shared" si="68"/>
        <v>8951443.0526228324</v>
      </c>
      <c r="Y1411" s="131">
        <f>IFERROR(TableC[[#This Row],[Total School Allocation w/ Central District Costs]]/SUM(TableB[[#This Row],[K-12 Enrollment]:[Pre-K
Enrollment]]),"")</f>
        <v>34296.716676715834</v>
      </c>
    </row>
    <row r="1412" spans="1:25" s="3" customFormat="1" ht="15" x14ac:dyDescent="0.3">
      <c r="A1412" s="156" t="str">
        <f>IF(ISBLANK(TableB[[#This Row],[BEDS Code]]),"",TableB[[#This Row],[BEDS Code]])</f>
        <v>320900011231</v>
      </c>
      <c r="B1412" s="134" t="str">
        <f>IF(ISBLANK(TableB[[#This Row],[School Name]]),"",TableB[[#This Row],[School Name]])</f>
        <v>Eagle Academy for Young Men</v>
      </c>
      <c r="C1412" s="156" t="str">
        <f>IF(ISBLANK(TableB[[#This Row],[Local School Code]]),"",TableB[[#This Row],[Local School Code]])</f>
        <v>X231</v>
      </c>
      <c r="D1412" s="132">
        <v>2937680</v>
      </c>
      <c r="E1412" s="132">
        <v>1994964</v>
      </c>
      <c r="F1412" s="65">
        <f>IFERROR(SUM(TableC[[#This Row],[Classroom Teachers]:[All Other Salaries]])*'Part-A'!$C$92,0)</f>
        <v>3003265.002404674</v>
      </c>
      <c r="G1412" s="16">
        <v>0</v>
      </c>
      <c r="H1412" s="16">
        <v>290754</v>
      </c>
      <c r="I1412" s="133">
        <f t="shared" si="66"/>
        <v>8226663.002404674</v>
      </c>
      <c r="J1412" s="132">
        <v>5335787.1041527092</v>
      </c>
      <c r="K1412" s="132">
        <v>0</v>
      </c>
      <c r="L1412" s="132">
        <v>1831888.9689787123</v>
      </c>
      <c r="M1412" s="132">
        <v>0</v>
      </c>
      <c r="N1412" s="132">
        <v>891588.83294975525</v>
      </c>
      <c r="O1412" s="132">
        <v>3134</v>
      </c>
      <c r="P1412" s="132">
        <v>164264.09632349652</v>
      </c>
      <c r="Q1412" s="133">
        <f t="shared" si="67"/>
        <v>8226663.002404674</v>
      </c>
      <c r="R1412" s="132">
        <v>7648886.002404674</v>
      </c>
      <c r="S1412" s="132">
        <v>577777</v>
      </c>
      <c r="T1412" s="133">
        <f>SUM(TableC[[#This Row],[State &amp; Local Funding]:[Federal 
Funding]])</f>
        <v>8226663.002404674</v>
      </c>
      <c r="U1412" s="121">
        <f>IFERROR(TableC[[#This Row],[State &amp; Local Funding]]/SUM(TableB[[#This Row],[K-12 Enrollment]:[Pre-K
Enrollment]]),"")</f>
        <v>14910.109166480846</v>
      </c>
      <c r="V1412" s="121">
        <f>IFERROR(TableC[[#This Row],[Federal 
Funding]]/SUM(TableB[[#This Row],[K-12 Enrollment]:[Pre-K
Enrollment]]),"")</f>
        <v>1126.2709551656919</v>
      </c>
      <c r="W1412" s="65">
        <f>IFERROR(CentralCostperPupil*SUM(TableB[[#This Row],[K-12 Enrollment]:[Pre-K
Enrollment]]),"")</f>
        <v>3423761.7768551763</v>
      </c>
      <c r="X1412" s="65">
        <f t="shared" si="68"/>
        <v>11650424.779259849</v>
      </c>
      <c r="Y1412" s="131">
        <f>IFERROR(TableC[[#This Row],[Total School Allocation w/ Central District Costs]]/SUM(TableB[[#This Row],[K-12 Enrollment]:[Pre-K
Enrollment]]),"")</f>
        <v>22710.379686666372</v>
      </c>
    </row>
    <row r="1413" spans="1:25" s="3" customFormat="1" ht="15" x14ac:dyDescent="0.3">
      <c r="A1413" s="156" t="str">
        <f>IF(ISBLANK(TableB[[#This Row],[BEDS Code]]),"",TableB[[#This Row],[BEDS Code]])</f>
        <v>320900010232</v>
      </c>
      <c r="B1413" s="134" t="str">
        <f>IF(ISBLANK(TableB[[#This Row],[School Name]]),"",TableB[[#This Row],[School Name]])</f>
        <v>I.S. 232</v>
      </c>
      <c r="C1413" s="156" t="str">
        <f>IF(ISBLANK(TableB[[#This Row],[Local School Code]]),"",TableB[[#This Row],[Local School Code]])</f>
        <v>X232</v>
      </c>
      <c r="D1413" s="132">
        <v>2830864</v>
      </c>
      <c r="E1413" s="132">
        <v>2108283</v>
      </c>
      <c r="F1413" s="65">
        <f>IFERROR(SUM(TableC[[#This Row],[Classroom Teachers]:[All Other Salaries]])*'Part-A'!$C$92,0)</f>
        <v>3007224.3865221241</v>
      </c>
      <c r="G1413" s="16">
        <v>0</v>
      </c>
      <c r="H1413" s="16">
        <v>525678</v>
      </c>
      <c r="I1413" s="133">
        <f t="shared" si="66"/>
        <v>8472049.3865221236</v>
      </c>
      <c r="J1413" s="132">
        <v>5861222.303948612</v>
      </c>
      <c r="K1413" s="132">
        <v>0</v>
      </c>
      <c r="L1413" s="132">
        <v>1925950.6770252669</v>
      </c>
      <c r="M1413" s="132">
        <v>0</v>
      </c>
      <c r="N1413" s="132">
        <v>446322.12091752311</v>
      </c>
      <c r="O1413" s="132">
        <v>3034</v>
      </c>
      <c r="P1413" s="132">
        <v>235520.28463072141</v>
      </c>
      <c r="Q1413" s="133">
        <f t="shared" si="67"/>
        <v>8472049.3865221236</v>
      </c>
      <c r="R1413" s="132">
        <v>7905181.3865221236</v>
      </c>
      <c r="S1413" s="132">
        <v>566868</v>
      </c>
      <c r="T1413" s="133">
        <f>SUM(TableC[[#This Row],[State &amp; Local Funding]:[Federal 
Funding]])</f>
        <v>8472049.3865221236</v>
      </c>
      <c r="U1413" s="121">
        <f>IFERROR(TableC[[#This Row],[State &amp; Local Funding]]/SUM(TableB[[#This Row],[K-12 Enrollment]:[Pre-K
Enrollment]]),"")</f>
        <v>16002.391470692557</v>
      </c>
      <c r="V1413" s="121">
        <f>IFERROR(TableC[[#This Row],[Federal 
Funding]]/SUM(TableB[[#This Row],[K-12 Enrollment]:[Pre-K
Enrollment]]),"")</f>
        <v>1147.5060728744938</v>
      </c>
      <c r="W1413" s="65">
        <f>IFERROR(CentralCostperPupil*SUM(TableB[[#This Row],[K-12 Enrollment]:[Pre-K
Enrollment]]),"")</f>
        <v>3296955.7851197994</v>
      </c>
      <c r="X1413" s="65">
        <f t="shared" si="68"/>
        <v>11769005.171641923</v>
      </c>
      <c r="Y1413" s="131">
        <f>IFERROR(TableC[[#This Row],[Total School Allocation w/ Central District Costs]]/SUM(TableB[[#This Row],[K-12 Enrollment]:[Pre-K
Enrollment]]),"")</f>
        <v>23823.897108586891</v>
      </c>
    </row>
    <row r="1414" spans="1:25" s="3" customFormat="1" ht="15" x14ac:dyDescent="0.3">
      <c r="A1414" s="156" t="str">
        <f>IF(ISBLANK(TableB[[#This Row],[BEDS Code]]),"",TableB[[#This Row],[BEDS Code]])</f>
        <v>320900010236</v>
      </c>
      <c r="B1414" s="134" t="str">
        <f>IF(ISBLANK(TableB[[#This Row],[School Name]]),"",TableB[[#This Row],[School Name]])</f>
        <v>P.S. 236 Langston Hughes</v>
      </c>
      <c r="C1414" s="156" t="str">
        <f>IF(ISBLANK(TableB[[#This Row],[Local School Code]]),"",TableB[[#This Row],[Local School Code]])</f>
        <v>X236</v>
      </c>
      <c r="D1414" s="132">
        <v>2759900</v>
      </c>
      <c r="E1414" s="132">
        <v>1601144</v>
      </c>
      <c r="F1414" s="65">
        <f>IFERROR(SUM(TableC[[#This Row],[Classroom Teachers]:[All Other Salaries]])*'Part-A'!$C$92,0)</f>
        <v>2655243.4797943835</v>
      </c>
      <c r="G1414" s="16">
        <v>0</v>
      </c>
      <c r="H1414" s="16">
        <v>179952</v>
      </c>
      <c r="I1414" s="133">
        <f t="shared" si="66"/>
        <v>7196239.479794383</v>
      </c>
      <c r="J1414" s="132">
        <v>3588701.5956555591</v>
      </c>
      <c r="K1414" s="132">
        <v>533180.93293993</v>
      </c>
      <c r="L1414" s="132">
        <v>2240356.0715982942</v>
      </c>
      <c r="M1414" s="132">
        <v>242354.96951815</v>
      </c>
      <c r="N1414" s="132">
        <v>439254.42086709099</v>
      </c>
      <c r="O1414" s="132">
        <v>1719</v>
      </c>
      <c r="P1414" s="132">
        <v>150672.48921535845</v>
      </c>
      <c r="Q1414" s="133">
        <f t="shared" si="67"/>
        <v>7196239.479794383</v>
      </c>
      <c r="R1414" s="132">
        <v>6634817.479794383</v>
      </c>
      <c r="S1414" s="132">
        <v>561422</v>
      </c>
      <c r="T1414" s="133">
        <f>SUM(TableC[[#This Row],[State &amp; Local Funding]:[Federal 
Funding]])</f>
        <v>7196239.479794383</v>
      </c>
      <c r="U1414" s="121">
        <f>IFERROR(TableC[[#This Row],[State &amp; Local Funding]]/SUM(TableB[[#This Row],[K-12 Enrollment]:[Pre-K
Enrollment]]),"")</f>
        <v>20166.618479618184</v>
      </c>
      <c r="V1414" s="121">
        <f>IFERROR(TableC[[#This Row],[Federal 
Funding]]/SUM(TableB[[#This Row],[K-12 Enrollment]:[Pre-K
Enrollment]]),"")</f>
        <v>1706.449848024316</v>
      </c>
      <c r="W1414" s="65">
        <f>IFERROR(CentralCostperPupil*SUM(TableB[[#This Row],[K-12 Enrollment]:[Pre-K
Enrollment]]),"")</f>
        <v>2195745.8568915264</v>
      </c>
      <c r="X1414" s="65">
        <f t="shared" si="68"/>
        <v>9391985.336685909</v>
      </c>
      <c r="Y1414" s="131">
        <f>IFERROR(TableC[[#This Row],[Total School Allocation w/ Central District Costs]]/SUM(TableB[[#This Row],[K-12 Enrollment]:[Pre-K
Enrollment]]),"")</f>
        <v>28547.067892662337</v>
      </c>
    </row>
    <row r="1415" spans="1:25" s="3" customFormat="1" ht="15" x14ac:dyDescent="0.3">
      <c r="A1415" s="156" t="str">
        <f>IF(ISBLANK(TableB[[#This Row],[BEDS Code]]),"",TableB[[#This Row],[BEDS Code]])</f>
        <v>321000011237</v>
      </c>
      <c r="B1415" s="134" t="str">
        <f>IF(ISBLANK(TableB[[#This Row],[School Name]]),"",TableB[[#This Row],[School Name]])</f>
        <v>The Marie Curie School for Medicine, Nursing, and Health Professions</v>
      </c>
      <c r="C1415" s="156" t="str">
        <f>IF(ISBLANK(TableB[[#This Row],[Local School Code]]),"",TableB[[#This Row],[Local School Code]])</f>
        <v>X237</v>
      </c>
      <c r="D1415" s="132">
        <v>2762929</v>
      </c>
      <c r="E1415" s="132">
        <v>1533335</v>
      </c>
      <c r="F1415" s="65">
        <f>IFERROR(SUM(TableC[[#This Row],[Classroom Teachers]:[All Other Salaries]])*'Part-A'!$C$92,0)</f>
        <v>2615801.8523718948</v>
      </c>
      <c r="G1415" s="16">
        <v>0</v>
      </c>
      <c r="H1415" s="16">
        <v>115318</v>
      </c>
      <c r="I1415" s="133">
        <f t="shared" si="66"/>
        <v>7027383.8523718948</v>
      </c>
      <c r="J1415" s="132">
        <v>5347638.4176206244</v>
      </c>
      <c r="K1415" s="132">
        <v>0</v>
      </c>
      <c r="L1415" s="132">
        <v>587462.14421009296</v>
      </c>
      <c r="M1415" s="132">
        <v>0</v>
      </c>
      <c r="N1415" s="132">
        <v>714807.84466350847</v>
      </c>
      <c r="O1415" s="132">
        <v>2934</v>
      </c>
      <c r="P1415" s="132">
        <v>374541.44587766886</v>
      </c>
      <c r="Q1415" s="133">
        <f t="shared" si="67"/>
        <v>7027383.8523718938</v>
      </c>
      <c r="R1415" s="132">
        <v>6616754.8523718938</v>
      </c>
      <c r="S1415" s="132">
        <v>410629</v>
      </c>
      <c r="T1415" s="133">
        <f>SUM(TableC[[#This Row],[State &amp; Local Funding]:[Federal 
Funding]])</f>
        <v>7027383.8523718938</v>
      </c>
      <c r="U1415" s="121">
        <f>IFERROR(TableC[[#This Row],[State &amp; Local Funding]]/SUM(TableB[[#This Row],[K-12 Enrollment]:[Pre-K
Enrollment]]),"")</f>
        <v>14703.899671937543</v>
      </c>
      <c r="V1415" s="121">
        <f>IFERROR(TableC[[#This Row],[Federal 
Funding]]/SUM(TableB[[#This Row],[K-12 Enrollment]:[Pre-K
Enrollment]]),"")</f>
        <v>912.50888888888892</v>
      </c>
      <c r="W1415" s="65">
        <f>IFERROR(CentralCostperPupil*SUM(TableB[[#This Row],[K-12 Enrollment]:[Pre-K
Enrollment]]),"")</f>
        <v>3003299.8042589268</v>
      </c>
      <c r="X1415" s="65">
        <f t="shared" si="68"/>
        <v>10030683.656630822</v>
      </c>
      <c r="Y1415" s="131">
        <f>IFERROR(TableC[[#This Row],[Total School Allocation w/ Central District Costs]]/SUM(TableB[[#This Row],[K-12 Enrollment]:[Pre-K
Enrollment]]),"")</f>
        <v>22290.408125846268</v>
      </c>
    </row>
    <row r="1416" spans="1:25" s="3" customFormat="1" ht="15" x14ac:dyDescent="0.3">
      <c r="A1416" s="156" t="str">
        <f>IF(ISBLANK(TableB[[#This Row],[BEDS Code]]),"",TableB[[#This Row],[BEDS Code]])</f>
        <v>320900011241</v>
      </c>
      <c r="B1416" s="134" t="str">
        <f>IF(ISBLANK(TableB[[#This Row],[School Name]]),"",TableB[[#This Row],[School Name]])</f>
        <v>Urban Assembly School for Applied Math and Science, The</v>
      </c>
      <c r="C1416" s="156" t="str">
        <f>IF(ISBLANK(TableB[[#This Row],[Local School Code]]),"",TableB[[#This Row],[Local School Code]])</f>
        <v>X241</v>
      </c>
      <c r="D1416" s="132">
        <v>3893423</v>
      </c>
      <c r="E1416" s="132">
        <v>1805476</v>
      </c>
      <c r="F1416" s="65">
        <f>IFERROR(SUM(TableC[[#This Row],[Classroom Teachers]:[All Other Salaries]])*'Part-A'!$C$92,0)</f>
        <v>3469803.1966099706</v>
      </c>
      <c r="G1416" s="16">
        <v>0</v>
      </c>
      <c r="H1416" s="16">
        <v>380236</v>
      </c>
      <c r="I1416" s="133">
        <f t="shared" si="66"/>
        <v>9548938.1966099702</v>
      </c>
      <c r="J1416" s="132">
        <v>7250505.5199812241</v>
      </c>
      <c r="K1416" s="132">
        <v>0</v>
      </c>
      <c r="L1416" s="132">
        <v>1210669.8289893873</v>
      </c>
      <c r="M1416" s="132">
        <v>0</v>
      </c>
      <c r="N1416" s="132">
        <v>941059.51559276402</v>
      </c>
      <c r="O1416" s="132">
        <v>3763</v>
      </c>
      <c r="P1416" s="132">
        <v>142940.33204659523</v>
      </c>
      <c r="Q1416" s="133">
        <f t="shared" si="67"/>
        <v>9548938.1966099683</v>
      </c>
      <c r="R1416" s="132">
        <v>8860643.1966099683</v>
      </c>
      <c r="S1416" s="132">
        <v>688295</v>
      </c>
      <c r="T1416" s="133">
        <f>SUM(TableC[[#This Row],[State &amp; Local Funding]:[Federal 
Funding]])</f>
        <v>9548938.1966099683</v>
      </c>
      <c r="U1416" s="121">
        <f>IFERROR(TableC[[#This Row],[State &amp; Local Funding]]/SUM(TableB[[#This Row],[K-12 Enrollment]:[Pre-K
Enrollment]]),"")</f>
        <v>14573.426310213763</v>
      </c>
      <c r="V1416" s="121">
        <f>IFERROR(TableC[[#This Row],[Federal 
Funding]]/SUM(TableB[[#This Row],[K-12 Enrollment]:[Pre-K
Enrollment]]),"")</f>
        <v>1132.0641447368421</v>
      </c>
      <c r="W1416" s="65">
        <f>IFERROR(CentralCostperPupil*SUM(TableB[[#This Row],[K-12 Enrollment]:[Pre-K
Enrollment]]),"")</f>
        <v>4057791.7355320607</v>
      </c>
      <c r="X1416" s="65">
        <f t="shared" si="68"/>
        <v>13606729.932142029</v>
      </c>
      <c r="Y1416" s="131">
        <f>IFERROR(TableC[[#This Row],[Total School Allocation w/ Central District Costs]]/SUM(TableB[[#This Row],[K-12 Enrollment]:[Pre-K
Enrollment]]),"")</f>
        <v>22379.490019970443</v>
      </c>
    </row>
    <row r="1417" spans="1:25" s="3" customFormat="1" ht="15" x14ac:dyDescent="0.3">
      <c r="A1417" s="156" t="str">
        <f>IF(ISBLANK(TableB[[#This Row],[BEDS Code]]),"",TableB[[#This Row],[BEDS Code]])</f>
        <v>321200010242</v>
      </c>
      <c r="B1417" s="134" t="str">
        <f>IF(ISBLANK(TableB[[#This Row],[School Name]]),"",TableB[[#This Row],[School Name]])</f>
        <v>Mott Hall V</v>
      </c>
      <c r="C1417" s="156" t="str">
        <f>IF(ISBLANK(TableB[[#This Row],[Local School Code]]),"",TableB[[#This Row],[Local School Code]])</f>
        <v>X242</v>
      </c>
      <c r="D1417" s="132">
        <v>4330746</v>
      </c>
      <c r="E1417" s="132">
        <v>1954575</v>
      </c>
      <c r="F1417" s="65">
        <f>IFERROR(SUM(TableC[[#This Row],[Classroom Teachers]:[All Other Salaries]])*'Part-A'!$C$92,0)</f>
        <v>3826849.1681498089</v>
      </c>
      <c r="G1417" s="16">
        <v>0</v>
      </c>
      <c r="H1417" s="16">
        <v>536061</v>
      </c>
      <c r="I1417" s="133">
        <f t="shared" si="66"/>
        <v>10648231.168149808</v>
      </c>
      <c r="J1417" s="132">
        <v>7034560.2638147585</v>
      </c>
      <c r="K1417" s="132">
        <v>0</v>
      </c>
      <c r="L1417" s="132">
        <v>2705907.4963853834</v>
      </c>
      <c r="M1417" s="132">
        <v>0</v>
      </c>
      <c r="N1417" s="132">
        <v>728647.21544288867</v>
      </c>
      <c r="O1417" s="132">
        <v>4224</v>
      </c>
      <c r="P1417" s="132">
        <v>174892.19250677779</v>
      </c>
      <c r="Q1417" s="133">
        <f t="shared" si="67"/>
        <v>10648231.168149808</v>
      </c>
      <c r="R1417" s="132">
        <v>9995113.1681498084</v>
      </c>
      <c r="S1417" s="132">
        <v>653118</v>
      </c>
      <c r="T1417" s="133">
        <f>SUM(TableC[[#This Row],[State &amp; Local Funding]:[Federal 
Funding]])</f>
        <v>10648231.168149808</v>
      </c>
      <c r="U1417" s="121">
        <f>IFERROR(TableC[[#This Row],[State &amp; Local Funding]]/SUM(TableB[[#This Row],[K-12 Enrollment]:[Pre-K
Enrollment]]),"")</f>
        <v>14851.579744650533</v>
      </c>
      <c r="V1417" s="121">
        <f>IFERROR(TableC[[#This Row],[Federal 
Funding]]/SUM(TableB[[#This Row],[K-12 Enrollment]:[Pre-K
Enrollment]]),"")</f>
        <v>970.45765230312031</v>
      </c>
      <c r="W1417" s="65">
        <f>IFERROR(CentralCostperPupil*SUM(TableB[[#This Row],[K-12 Enrollment]:[Pre-K
Enrollment]]),"")</f>
        <v>4491601.7072583502</v>
      </c>
      <c r="X1417" s="65">
        <f t="shared" si="68"/>
        <v>15139832.875408158</v>
      </c>
      <c r="Y1417" s="131">
        <f>IFERROR(TableC[[#This Row],[Total School Allocation w/ Central District Costs]]/SUM(TableB[[#This Row],[K-12 Enrollment]:[Pre-K
Enrollment]]),"")</f>
        <v>22496.036961973488</v>
      </c>
    </row>
    <row r="1418" spans="1:25" s="3" customFormat="1" ht="15" x14ac:dyDescent="0.3">
      <c r="A1418" s="156" t="str">
        <f>IF(ISBLANK(TableB[[#This Row],[BEDS Code]]),"",TableB[[#This Row],[BEDS Code]])</f>
        <v>321000011243</v>
      </c>
      <c r="B1418" s="134" t="str">
        <f>IF(ISBLANK(TableB[[#This Row],[School Name]]),"",TableB[[#This Row],[School Name]])</f>
        <v>West Bronx Academy for the Future</v>
      </c>
      <c r="C1418" s="156" t="str">
        <f>IF(ISBLANK(TableB[[#This Row],[Local School Code]]),"",TableB[[#This Row],[Local School Code]])</f>
        <v>X243</v>
      </c>
      <c r="D1418" s="132">
        <v>4120811</v>
      </c>
      <c r="E1418" s="132">
        <v>2102887</v>
      </c>
      <c r="F1418" s="65">
        <f>IFERROR(SUM(TableC[[#This Row],[Classroom Teachers]:[All Other Salaries]])*'Part-A'!$C$92,0)</f>
        <v>3789329.6959877834</v>
      </c>
      <c r="G1418" s="16">
        <v>0</v>
      </c>
      <c r="H1418" s="16">
        <v>107001</v>
      </c>
      <c r="I1418" s="133">
        <f t="shared" si="66"/>
        <v>10120028.695987783</v>
      </c>
      <c r="J1418" s="132">
        <v>6851782.7371368427</v>
      </c>
      <c r="K1418" s="132">
        <v>0</v>
      </c>
      <c r="L1418" s="132">
        <v>1909464.7397576189</v>
      </c>
      <c r="M1418" s="132">
        <v>0</v>
      </c>
      <c r="N1418" s="132">
        <v>921230.37761835568</v>
      </c>
      <c r="O1418" s="132">
        <v>3707</v>
      </c>
      <c r="P1418" s="132">
        <v>433843.84147496644</v>
      </c>
      <c r="Q1418" s="133">
        <f t="shared" si="67"/>
        <v>10120028.695987783</v>
      </c>
      <c r="R1418" s="132">
        <v>9262047.6959877834</v>
      </c>
      <c r="S1418" s="132">
        <v>857981</v>
      </c>
      <c r="T1418" s="133">
        <f>SUM(TableC[[#This Row],[State &amp; Local Funding]:[Federal 
Funding]])</f>
        <v>10120028.695987783</v>
      </c>
      <c r="U1418" s="121">
        <f>IFERROR(TableC[[#This Row],[State &amp; Local Funding]]/SUM(TableB[[#This Row],[K-12 Enrollment]:[Pre-K
Enrollment]]),"")</f>
        <v>15832.56016408168</v>
      </c>
      <c r="V1418" s="121">
        <f>IFERROR(TableC[[#This Row],[Federal 
Funding]]/SUM(TableB[[#This Row],[K-12 Enrollment]:[Pre-K
Enrollment]]),"")</f>
        <v>1466.6341880341881</v>
      </c>
      <c r="W1418" s="65">
        <f>IFERROR(CentralCostperPupil*SUM(TableB[[#This Row],[K-12 Enrollment]:[Pre-K
Enrollment]]),"")</f>
        <v>3904289.7455366049</v>
      </c>
      <c r="X1418" s="65">
        <f t="shared" si="68"/>
        <v>14024318.441524388</v>
      </c>
      <c r="Y1418" s="131">
        <f>IFERROR(TableC[[#This Row],[Total School Allocation w/ Central District Costs]]/SUM(TableB[[#This Row],[K-12 Enrollment]:[Pre-K
Enrollment]]),"")</f>
        <v>23973.193917135708</v>
      </c>
    </row>
    <row r="1419" spans="1:25" s="3" customFormat="1" ht="15" x14ac:dyDescent="0.3">
      <c r="A1419" s="156" t="str">
        <f>IF(ISBLANK(TableB[[#This Row],[BEDS Code]]),"",TableB[[#This Row],[BEDS Code]])</f>
        <v>321000010244</v>
      </c>
      <c r="B1419" s="134" t="str">
        <f>IF(ISBLANK(TableB[[#This Row],[School Name]]),"",TableB[[#This Row],[School Name]])</f>
        <v>The New School for Leadership and Journalism</v>
      </c>
      <c r="C1419" s="156" t="str">
        <f>IF(ISBLANK(TableB[[#This Row],[Local School Code]]),"",TableB[[#This Row],[Local School Code]])</f>
        <v>X244</v>
      </c>
      <c r="D1419" s="132">
        <v>4638716</v>
      </c>
      <c r="E1419" s="132">
        <v>2229370</v>
      </c>
      <c r="F1419" s="65">
        <f>IFERROR(SUM(TableC[[#This Row],[Classroom Teachers]:[All Other Salaries]])*'Part-A'!$C$92,0)</f>
        <v>4181668.5569251515</v>
      </c>
      <c r="G1419" s="16">
        <v>0</v>
      </c>
      <c r="H1419" s="16">
        <v>697504</v>
      </c>
      <c r="I1419" s="133">
        <f t="shared" ref="I1419:I1482" si="69">SUM(D1419:H1419)</f>
        <v>11747258.556925151</v>
      </c>
      <c r="J1419" s="132">
        <v>7114939.4950855523</v>
      </c>
      <c r="K1419" s="132">
        <v>0</v>
      </c>
      <c r="L1419" s="132">
        <v>3468787.9286898915</v>
      </c>
      <c r="M1419" s="132">
        <v>0</v>
      </c>
      <c r="N1419" s="132">
        <v>648901.09925810166</v>
      </c>
      <c r="O1419" s="132">
        <v>4660</v>
      </c>
      <c r="P1419" s="132">
        <v>509970.03389160585</v>
      </c>
      <c r="Q1419" s="133">
        <f t="shared" ref="Q1419:Q1482" si="70">SUM(J1419:P1419)</f>
        <v>11747258.556925151</v>
      </c>
      <c r="R1419" s="132">
        <v>10770642.556925151</v>
      </c>
      <c r="S1419" s="132">
        <v>976616</v>
      </c>
      <c r="T1419" s="133">
        <f>SUM(TableC[[#This Row],[State &amp; Local Funding]:[Federal 
Funding]])</f>
        <v>11747258.556925151</v>
      </c>
      <c r="U1419" s="121">
        <f>IFERROR(TableC[[#This Row],[State &amp; Local Funding]]/SUM(TableB[[#This Row],[K-12 Enrollment]:[Pre-K
Enrollment]]),"")</f>
        <v>13933.56087571171</v>
      </c>
      <c r="V1419" s="121">
        <f>IFERROR(TableC[[#This Row],[Federal 
Funding]]/SUM(TableB[[#This Row],[K-12 Enrollment]:[Pre-K
Enrollment]]),"")</f>
        <v>1263.4100905562743</v>
      </c>
      <c r="W1419" s="65">
        <f>IFERROR(CentralCostperPupil*SUM(TableB[[#This Row],[K-12 Enrollment]:[Pre-K
Enrollment]]),"")</f>
        <v>5159001.6637603343</v>
      </c>
      <c r="X1419" s="65">
        <f t="shared" ref="X1419:X1482" si="71">SUM(Q1419,W1419)</f>
        <v>16906260.220685486</v>
      </c>
      <c r="Y1419" s="131">
        <f>IFERROR(TableC[[#This Row],[Total School Allocation w/ Central District Costs]]/SUM(TableB[[#This Row],[K-12 Enrollment]:[Pre-K
Enrollment]]),"")</f>
        <v>21870.970531287821</v>
      </c>
    </row>
    <row r="1420" spans="1:25" s="3" customFormat="1" ht="15" x14ac:dyDescent="0.3">
      <c r="A1420" s="156" t="str">
        <f>IF(ISBLANK(TableB[[#This Row],[BEDS Code]]),"",TableB[[#This Row],[BEDS Code]])</f>
        <v>321000010246</v>
      </c>
      <c r="B1420" s="134" t="str">
        <f>IF(ISBLANK(TableB[[#This Row],[School Name]]),"",TableB[[#This Row],[School Name]])</f>
        <v>P.S. 246 Poe Center</v>
      </c>
      <c r="C1420" s="156" t="str">
        <f>IF(ISBLANK(TableB[[#This Row],[Local School Code]]),"",TableB[[#This Row],[Local School Code]])</f>
        <v>X246</v>
      </c>
      <c r="D1420" s="132">
        <v>4998444</v>
      </c>
      <c r="E1420" s="132">
        <v>2105410</v>
      </c>
      <c r="F1420" s="65">
        <f>IFERROR(SUM(TableC[[#This Row],[Classroom Teachers]:[All Other Salaries]])*'Part-A'!$C$92,0)</f>
        <v>4325217.0844667591</v>
      </c>
      <c r="G1420" s="16">
        <v>0</v>
      </c>
      <c r="H1420" s="16">
        <v>603185</v>
      </c>
      <c r="I1420" s="133">
        <f t="shared" si="69"/>
        <v>12032256.084466759</v>
      </c>
      <c r="J1420" s="132">
        <v>8442997.6918136403</v>
      </c>
      <c r="K1420" s="132">
        <v>0</v>
      </c>
      <c r="L1420" s="132">
        <v>2681290.4059069715</v>
      </c>
      <c r="M1420" s="132">
        <v>0</v>
      </c>
      <c r="N1420" s="132">
        <v>630970.4101932107</v>
      </c>
      <c r="O1420" s="132">
        <v>9120</v>
      </c>
      <c r="P1420" s="132">
        <v>267877.57655293652</v>
      </c>
      <c r="Q1420" s="133">
        <f t="shared" si="70"/>
        <v>12032256.084466759</v>
      </c>
      <c r="R1420" s="132">
        <v>10852261.084466759</v>
      </c>
      <c r="S1420" s="132">
        <v>1179995</v>
      </c>
      <c r="T1420" s="133">
        <f>SUM(TableC[[#This Row],[State &amp; Local Funding]:[Federal 
Funding]])</f>
        <v>12032256.084466759</v>
      </c>
      <c r="U1420" s="121">
        <f>IFERROR(TableC[[#This Row],[State &amp; Local Funding]]/SUM(TableB[[#This Row],[K-12 Enrollment]:[Pre-K
Enrollment]]),"")</f>
        <v>15481.114243176546</v>
      </c>
      <c r="V1420" s="121">
        <f>IFERROR(TableC[[#This Row],[Federal 
Funding]]/SUM(TableB[[#This Row],[K-12 Enrollment]:[Pre-K
Enrollment]]),"")</f>
        <v>1683.3024251069901</v>
      </c>
      <c r="W1420" s="65">
        <f>IFERROR(CentralCostperPupil*SUM(TableB[[#This Row],[K-12 Enrollment]:[Pre-K
Enrollment]]),"")</f>
        <v>4678473.6950789057</v>
      </c>
      <c r="X1420" s="65">
        <f t="shared" si="71"/>
        <v>16710729.779545665</v>
      </c>
      <c r="Y1420" s="131">
        <f>IFERROR(TableC[[#This Row],[Total School Allocation w/ Central District Costs]]/SUM(TableB[[#This Row],[K-12 Enrollment]:[Pre-K
Enrollment]]),"")</f>
        <v>23838.416233303375</v>
      </c>
    </row>
    <row r="1421" spans="1:25" s="3" customFormat="1" ht="15" x14ac:dyDescent="0.3">
      <c r="A1421" s="156" t="str">
        <f>IF(ISBLANK(TableB[[#This Row],[BEDS Code]]),"",TableB[[#This Row],[BEDS Code]])</f>
        <v>321200011248</v>
      </c>
      <c r="B1421" s="134" t="str">
        <f>IF(ISBLANK(TableB[[#This Row],[School Name]]),"",TableB[[#This Row],[School Name]])</f>
        <v>Metropolitan High School, The</v>
      </c>
      <c r="C1421" s="156" t="str">
        <f>IF(ISBLANK(TableB[[#This Row],[Local School Code]]),"",TableB[[#This Row],[Local School Code]])</f>
        <v>X248</v>
      </c>
      <c r="D1421" s="132">
        <v>3136751</v>
      </c>
      <c r="E1421" s="132">
        <v>1650155</v>
      </c>
      <c r="F1421" s="65">
        <f>IFERROR(SUM(TableC[[#This Row],[Classroom Teachers]:[All Other Salaries]])*'Part-A'!$C$92,0)</f>
        <v>2914531.6912392112</v>
      </c>
      <c r="G1421" s="16">
        <v>0</v>
      </c>
      <c r="H1421" s="16">
        <v>191757</v>
      </c>
      <c r="I1421" s="133">
        <f t="shared" si="69"/>
        <v>7893194.6912392117</v>
      </c>
      <c r="J1421" s="132">
        <v>4957484.8936640806</v>
      </c>
      <c r="K1421" s="132">
        <v>0</v>
      </c>
      <c r="L1421" s="132">
        <v>2021873.8303161534</v>
      </c>
      <c r="M1421" s="132">
        <v>0</v>
      </c>
      <c r="N1421" s="132">
        <v>885266.03276805743</v>
      </c>
      <c r="O1421" s="132">
        <v>2455</v>
      </c>
      <c r="P1421" s="132">
        <v>26114.934490920623</v>
      </c>
      <c r="Q1421" s="133">
        <f t="shared" si="70"/>
        <v>7893194.6912392126</v>
      </c>
      <c r="R1421" s="132">
        <v>7445442.6912392126</v>
      </c>
      <c r="S1421" s="132">
        <v>447752</v>
      </c>
      <c r="T1421" s="133">
        <f>SUM(TableC[[#This Row],[State &amp; Local Funding]:[Federal 
Funding]])</f>
        <v>7893194.6912392126</v>
      </c>
      <c r="U1421" s="121">
        <f>IFERROR(TableC[[#This Row],[State &amp; Local Funding]]/SUM(TableB[[#This Row],[K-12 Enrollment]:[Pre-K
Enrollment]]),"")</f>
        <v>20232.181226193512</v>
      </c>
      <c r="V1421" s="121">
        <f>IFERROR(TableC[[#This Row],[Federal 
Funding]]/SUM(TableB[[#This Row],[K-12 Enrollment]:[Pre-K
Enrollment]]),"")</f>
        <v>1216.7173913043478</v>
      </c>
      <c r="W1421" s="65">
        <f>IFERROR(CentralCostperPupil*SUM(TableB[[#This Row],[K-12 Enrollment]:[Pre-K
Enrollment]]),"")</f>
        <v>2456031.8399272999</v>
      </c>
      <c r="X1421" s="65">
        <f t="shared" si="71"/>
        <v>10349226.531166513</v>
      </c>
      <c r="Y1421" s="131">
        <f>IFERROR(TableC[[#This Row],[Total School Allocation w/ Central District Costs]]/SUM(TableB[[#This Row],[K-12 Enrollment]:[Pre-K
Enrollment]]),"")</f>
        <v>28122.898182517696</v>
      </c>
    </row>
    <row r="1422" spans="1:25" s="3" customFormat="1" ht="15" x14ac:dyDescent="0.3">
      <c r="A1422" s="156" t="str">
        <f>IF(ISBLANK(TableB[[#This Row],[BEDS Code]]),"",TableB[[#This Row],[BEDS Code]])</f>
        <v>321100011249</v>
      </c>
      <c r="B1422" s="134" t="str">
        <f>IF(ISBLANK(TableB[[#This Row],[School Name]]),"",TableB[[#This Row],[School Name]])</f>
        <v>Bronx Health Sciences High School</v>
      </c>
      <c r="C1422" s="156" t="str">
        <f>IF(ISBLANK(TableB[[#This Row],[Local School Code]]),"",TableB[[#This Row],[Local School Code]])</f>
        <v>X249</v>
      </c>
      <c r="D1422" s="132">
        <v>1979439</v>
      </c>
      <c r="E1422" s="132">
        <v>775572</v>
      </c>
      <c r="F1422" s="65">
        <f>IFERROR(SUM(TableC[[#This Row],[Classroom Teachers]:[All Other Salaries]])*'Part-A'!$C$92,0)</f>
        <v>1677402.2446257833</v>
      </c>
      <c r="G1422" s="16">
        <v>0</v>
      </c>
      <c r="H1422" s="16">
        <v>58084</v>
      </c>
      <c r="I1422" s="133">
        <f t="shared" si="69"/>
        <v>4490497.2446257835</v>
      </c>
      <c r="J1422" s="132">
        <v>3518046.5495602982</v>
      </c>
      <c r="K1422" s="132">
        <v>0</v>
      </c>
      <c r="L1422" s="132">
        <v>129821.72831082842</v>
      </c>
      <c r="M1422" s="132">
        <v>0</v>
      </c>
      <c r="N1422" s="132">
        <v>515369.35129867395</v>
      </c>
      <c r="O1422" s="132">
        <v>1925</v>
      </c>
      <c r="P1422" s="132">
        <v>325334.61545598286</v>
      </c>
      <c r="Q1422" s="133">
        <f t="shared" si="70"/>
        <v>4490497.2446257835</v>
      </c>
      <c r="R1422" s="132">
        <v>4263164.2446257835</v>
      </c>
      <c r="S1422" s="132">
        <v>227333</v>
      </c>
      <c r="T1422" s="133">
        <f>SUM(TableC[[#This Row],[State &amp; Local Funding]:[Federal 
Funding]])</f>
        <v>4490497.2446257835</v>
      </c>
      <c r="U1422" s="121">
        <f>IFERROR(TableC[[#This Row],[State &amp; Local Funding]]/SUM(TableB[[#This Row],[K-12 Enrollment]:[Pre-K
Enrollment]]),"")</f>
        <v>14163.336360883002</v>
      </c>
      <c r="V1422" s="121">
        <f>IFERROR(TableC[[#This Row],[Federal 
Funding]]/SUM(TableB[[#This Row],[K-12 Enrollment]:[Pre-K
Enrollment]]),"")</f>
        <v>755.25913621262464</v>
      </c>
      <c r="W1422" s="65">
        <f>IFERROR(CentralCostperPupil*SUM(TableB[[#This Row],[K-12 Enrollment]:[Pre-K
Enrollment]]),"")</f>
        <v>2008873.8690709709</v>
      </c>
      <c r="X1422" s="65">
        <f t="shared" si="71"/>
        <v>6499371.113696754</v>
      </c>
      <c r="Y1422" s="131">
        <f>IFERROR(TableC[[#This Row],[Total School Allocation w/ Central District Costs]]/SUM(TableB[[#This Row],[K-12 Enrollment]:[Pre-K
Enrollment]]),"")</f>
        <v>21592.595062115462</v>
      </c>
    </row>
    <row r="1423" spans="1:25" s="3" customFormat="1" ht="15" x14ac:dyDescent="0.3">
      <c r="A1423" s="156" t="str">
        <f>IF(ISBLANK(TableB[[#This Row],[BEDS Code]]),"",TableB[[#This Row],[BEDS Code]])</f>
        <v>320900011250</v>
      </c>
      <c r="B1423" s="134" t="str">
        <f>IF(ISBLANK(TableB[[#This Row],[School Name]]),"",TableB[[#This Row],[School Name]])</f>
        <v>Eximius College Preparatory Academy: A College Board School</v>
      </c>
      <c r="C1423" s="156" t="str">
        <f>IF(ISBLANK(TableB[[#This Row],[Local School Code]]),"",TableB[[#This Row],[Local School Code]])</f>
        <v>X250</v>
      </c>
      <c r="D1423" s="132">
        <v>2352660</v>
      </c>
      <c r="E1423" s="132">
        <v>1579363</v>
      </c>
      <c r="F1423" s="65">
        <f>IFERROR(SUM(TableC[[#This Row],[Classroom Teachers]:[All Other Salaries]])*'Part-A'!$C$92,0)</f>
        <v>2394031.8953790772</v>
      </c>
      <c r="G1423" s="16">
        <v>0</v>
      </c>
      <c r="H1423" s="16">
        <v>168626</v>
      </c>
      <c r="I1423" s="133">
        <f t="shared" si="69"/>
        <v>6494680.8953790776</v>
      </c>
      <c r="J1423" s="132">
        <v>3746969.3404620797</v>
      </c>
      <c r="K1423" s="132">
        <v>0</v>
      </c>
      <c r="L1423" s="132">
        <v>1699518.814335108</v>
      </c>
      <c r="M1423" s="132">
        <v>0</v>
      </c>
      <c r="N1423" s="132">
        <v>695818.52900331025</v>
      </c>
      <c r="O1423" s="132">
        <v>2585</v>
      </c>
      <c r="P1423" s="132">
        <v>349789.21157857979</v>
      </c>
      <c r="Q1423" s="133">
        <f t="shared" si="70"/>
        <v>6494680.8953790776</v>
      </c>
      <c r="R1423" s="132">
        <v>6099529.8953790776</v>
      </c>
      <c r="S1423" s="132">
        <v>395151</v>
      </c>
      <c r="T1423" s="133">
        <f>SUM(TableC[[#This Row],[State &amp; Local Funding]:[Federal 
Funding]])</f>
        <v>6494680.8953790776</v>
      </c>
      <c r="U1423" s="121">
        <f>IFERROR(TableC[[#This Row],[State &amp; Local Funding]]/SUM(TableB[[#This Row],[K-12 Enrollment]:[Pre-K
Enrollment]]),"")</f>
        <v>14557.350585630256</v>
      </c>
      <c r="V1423" s="121">
        <f>IFERROR(TableC[[#This Row],[Federal 
Funding]]/SUM(TableB[[#This Row],[K-12 Enrollment]:[Pre-K
Enrollment]]),"")</f>
        <v>943.0811455847255</v>
      </c>
      <c r="W1423" s="65">
        <f>IFERROR(CentralCostperPupil*SUM(TableB[[#This Row],[K-12 Enrollment]:[Pre-K
Enrollment]]),"")</f>
        <v>2796405.8177433116</v>
      </c>
      <c r="X1423" s="65">
        <f t="shared" si="71"/>
        <v>9291086.7131223902</v>
      </c>
      <c r="Y1423" s="131">
        <f>IFERROR(TableC[[#This Row],[Total School Allocation w/ Central District Costs]]/SUM(TableB[[#This Row],[K-12 Enrollment]:[Pre-K
Enrollment]]),"")</f>
        <v>22174.431296234823</v>
      </c>
    </row>
    <row r="1424" spans="1:25" s="3" customFormat="1" ht="15" x14ac:dyDescent="0.3">
      <c r="A1424" s="156" t="str">
        <f>IF(ISBLANK(TableB[[#This Row],[BEDS Code]]),"",TableB[[#This Row],[BEDS Code]])</f>
        <v>321200011251</v>
      </c>
      <c r="B1424" s="134" t="str">
        <f>IF(ISBLANK(TableB[[#This Row],[School Name]]),"",TableB[[#This Row],[School Name]])</f>
        <v>Explorations Academy H.S.</v>
      </c>
      <c r="C1424" s="156" t="str">
        <f>IF(ISBLANK(TableB[[#This Row],[Local School Code]]),"",TableB[[#This Row],[Local School Code]])</f>
        <v>X251</v>
      </c>
      <c r="D1424" s="132">
        <v>1973927</v>
      </c>
      <c r="E1424" s="132">
        <v>1303813</v>
      </c>
      <c r="F1424" s="65">
        <f>IFERROR(SUM(TableC[[#This Row],[Classroom Teachers]:[All Other Salaries]])*'Part-A'!$C$92,0)</f>
        <v>1995668.4141369001</v>
      </c>
      <c r="G1424" s="16">
        <v>0</v>
      </c>
      <c r="H1424" s="16">
        <v>72303</v>
      </c>
      <c r="I1424" s="133">
        <f t="shared" si="69"/>
        <v>5345711.4141368996</v>
      </c>
      <c r="J1424" s="132">
        <v>3923858.441429357</v>
      </c>
      <c r="K1424" s="132">
        <v>0</v>
      </c>
      <c r="L1424" s="132">
        <v>589289.80349925545</v>
      </c>
      <c r="M1424" s="132">
        <v>0</v>
      </c>
      <c r="N1424" s="132">
        <v>731065.3245200112</v>
      </c>
      <c r="O1424" s="132">
        <v>2106</v>
      </c>
      <c r="P1424" s="132">
        <v>99391.844688275887</v>
      </c>
      <c r="Q1424" s="133">
        <f t="shared" si="70"/>
        <v>5345711.4141368996</v>
      </c>
      <c r="R1424" s="132">
        <v>4910095.4141368996</v>
      </c>
      <c r="S1424" s="132">
        <v>435616</v>
      </c>
      <c r="T1424" s="133">
        <f>SUM(TableC[[#This Row],[State &amp; Local Funding]:[Federal 
Funding]])</f>
        <v>5345711.4141368996</v>
      </c>
      <c r="U1424" s="121">
        <f>IFERROR(TableC[[#This Row],[State &amp; Local Funding]]/SUM(TableB[[#This Row],[K-12 Enrollment]:[Pre-K
Enrollment]]),"")</f>
        <v>15154.615475731172</v>
      </c>
      <c r="V1424" s="121">
        <f>IFERROR(TableC[[#This Row],[Federal 
Funding]]/SUM(TableB[[#This Row],[K-12 Enrollment]:[Pre-K
Enrollment]]),"")</f>
        <v>1344.4938271604938</v>
      </c>
      <c r="W1424" s="65">
        <f>IFERROR(CentralCostperPupil*SUM(TableB[[#This Row],[K-12 Enrollment]:[Pre-K
Enrollment]]),"")</f>
        <v>2162375.8590664272</v>
      </c>
      <c r="X1424" s="65">
        <f t="shared" si="71"/>
        <v>7508087.2732033264</v>
      </c>
      <c r="Y1424" s="131">
        <f>IFERROR(TableC[[#This Row],[Total School Allocation w/ Central District Costs]]/SUM(TableB[[#This Row],[K-12 Enrollment]:[Pre-K
Enrollment]]),"")</f>
        <v>23173.108867911502</v>
      </c>
    </row>
    <row r="1425" spans="1:25" s="3" customFormat="1" ht="15" x14ac:dyDescent="0.3">
      <c r="A1425" s="156" t="str">
        <f>IF(ISBLANK(TableB[[#This Row],[BEDS Code]]),"",TableB[[#This Row],[BEDS Code]])</f>
        <v>320900011252</v>
      </c>
      <c r="B1425" s="134" t="str">
        <f>IF(ISBLANK(TableB[[#This Row],[School Name]]),"",TableB[[#This Row],[School Name]])</f>
        <v>Mott Hall Bronx High School</v>
      </c>
      <c r="C1425" s="156" t="str">
        <f>IF(ISBLANK(TableB[[#This Row],[Local School Code]]),"",TableB[[#This Row],[Local School Code]])</f>
        <v>X252</v>
      </c>
      <c r="D1425" s="132">
        <v>1970552</v>
      </c>
      <c r="E1425" s="132">
        <v>1140127</v>
      </c>
      <c r="F1425" s="65">
        <f>IFERROR(SUM(TableC[[#This Row],[Classroom Teachers]:[All Other Salaries]])*'Part-A'!$C$92,0)</f>
        <v>1893952.4876344549</v>
      </c>
      <c r="G1425" s="16">
        <v>0</v>
      </c>
      <c r="H1425" s="16">
        <v>312188</v>
      </c>
      <c r="I1425" s="133">
        <f t="shared" si="69"/>
        <v>5316819.4876344549</v>
      </c>
      <c r="J1425" s="132">
        <v>3622373.5761062391</v>
      </c>
      <c r="K1425" s="132">
        <v>0</v>
      </c>
      <c r="L1425" s="132">
        <v>571108.13305310626</v>
      </c>
      <c r="M1425" s="132">
        <v>0</v>
      </c>
      <c r="N1425" s="132">
        <v>685394.75740605337</v>
      </c>
      <c r="O1425" s="132">
        <v>2286</v>
      </c>
      <c r="P1425" s="132">
        <v>435657.02106905635</v>
      </c>
      <c r="Q1425" s="133">
        <f t="shared" si="70"/>
        <v>5316819.4876344549</v>
      </c>
      <c r="R1425" s="132">
        <v>4936827.4876344549</v>
      </c>
      <c r="S1425" s="132">
        <v>379992</v>
      </c>
      <c r="T1425" s="133">
        <f>SUM(TableC[[#This Row],[State &amp; Local Funding]:[Federal 
Funding]])</f>
        <v>5316819.4876344549</v>
      </c>
      <c r="U1425" s="121">
        <f>IFERROR(TableC[[#This Row],[State &amp; Local Funding]]/SUM(TableB[[#This Row],[K-12 Enrollment]:[Pre-K
Enrollment]]),"")</f>
        <v>14025.078089870611</v>
      </c>
      <c r="V1425" s="121">
        <f>IFERROR(TableC[[#This Row],[Federal 
Funding]]/SUM(TableB[[#This Row],[K-12 Enrollment]:[Pre-K
Enrollment]]),"")</f>
        <v>1079.5227272727273</v>
      </c>
      <c r="W1425" s="65">
        <f>IFERROR(CentralCostperPupil*SUM(TableB[[#This Row],[K-12 Enrollment]:[Pre-K
Enrollment]]),"")</f>
        <v>2349247.8468869827</v>
      </c>
      <c r="X1425" s="65">
        <f t="shared" si="71"/>
        <v>7666067.3345214371</v>
      </c>
      <c r="Y1425" s="131">
        <f>IFERROR(TableC[[#This Row],[Total School Allocation w/ Central District Costs]]/SUM(TableB[[#This Row],[K-12 Enrollment]:[Pre-K
Enrollment]]),"")</f>
        <v>21778.600382163175</v>
      </c>
    </row>
    <row r="1426" spans="1:25" s="3" customFormat="1" ht="15" x14ac:dyDescent="0.3">
      <c r="A1426" s="156" t="str">
        <f>IF(ISBLANK(TableB[[#This Row],[BEDS Code]]),"",TableB[[#This Row],[BEDS Code]])</f>
        <v>321100011253</v>
      </c>
      <c r="B1426" s="134" t="str">
        <f>IF(ISBLANK(TableB[[#This Row],[School Name]]),"",TableB[[#This Row],[School Name]])</f>
        <v>Bronx High School for Writing and Communication Arts</v>
      </c>
      <c r="C1426" s="156" t="str">
        <f>IF(ISBLANK(TableB[[#This Row],[Local School Code]]),"",TableB[[#This Row],[Local School Code]])</f>
        <v>X253</v>
      </c>
      <c r="D1426" s="132">
        <v>1930194</v>
      </c>
      <c r="E1426" s="132">
        <v>1255271</v>
      </c>
      <c r="F1426" s="65">
        <f>IFERROR(SUM(TableC[[#This Row],[Classroom Teachers]:[All Other Salaries]])*'Part-A'!$C$92,0)</f>
        <v>1939486.3182676479</v>
      </c>
      <c r="G1426" s="16">
        <v>0</v>
      </c>
      <c r="H1426" s="16">
        <v>81987</v>
      </c>
      <c r="I1426" s="133">
        <f t="shared" si="69"/>
        <v>5206938.3182676481</v>
      </c>
      <c r="J1426" s="132">
        <v>3320531.4952606512</v>
      </c>
      <c r="K1426" s="132">
        <v>0</v>
      </c>
      <c r="L1426" s="132">
        <v>778890.14848976885</v>
      </c>
      <c r="M1426" s="132">
        <v>0</v>
      </c>
      <c r="N1426" s="132">
        <v>720849.09521879477</v>
      </c>
      <c r="O1426" s="132">
        <v>2000</v>
      </c>
      <c r="P1426" s="132">
        <v>384667.57929843367</v>
      </c>
      <c r="Q1426" s="133">
        <f t="shared" si="70"/>
        <v>5206938.3182676481</v>
      </c>
      <c r="R1426" s="132">
        <v>4909975.3182676481</v>
      </c>
      <c r="S1426" s="132">
        <v>296963</v>
      </c>
      <c r="T1426" s="133">
        <f>SUM(TableC[[#This Row],[State &amp; Local Funding]:[Federal 
Funding]])</f>
        <v>5206938.3182676481</v>
      </c>
      <c r="U1426" s="121">
        <f>IFERROR(TableC[[#This Row],[State &amp; Local Funding]]/SUM(TableB[[#This Row],[K-12 Enrollment]:[Pre-K
Enrollment]]),"")</f>
        <v>14744.670625428373</v>
      </c>
      <c r="V1426" s="121">
        <f>IFERROR(TableC[[#This Row],[Federal 
Funding]]/SUM(TableB[[#This Row],[K-12 Enrollment]:[Pre-K
Enrollment]]),"")</f>
        <v>891.78078078078079</v>
      </c>
      <c r="W1426" s="65">
        <f>IFERROR(CentralCostperPupil*SUM(TableB[[#This Row],[K-12 Enrollment]:[Pre-K
Enrollment]]),"")</f>
        <v>2222441.8551516058</v>
      </c>
      <c r="X1426" s="65">
        <f t="shared" si="71"/>
        <v>7429380.1734192539</v>
      </c>
      <c r="Y1426" s="131">
        <f>IFERROR(TableC[[#This Row],[Total School Allocation w/ Central District Costs]]/SUM(TableB[[#This Row],[K-12 Enrollment]:[Pre-K
Enrollment]]),"")</f>
        <v>22310.450971228991</v>
      </c>
    </row>
    <row r="1427" spans="1:25" s="3" customFormat="1" ht="15" x14ac:dyDescent="0.3">
      <c r="A1427" s="156" t="str">
        <f>IF(ISBLANK(TableB[[#This Row],[BEDS Code]]),"",TableB[[#This Row],[BEDS Code]])</f>
        <v>321000010254</v>
      </c>
      <c r="B1427" s="134" t="str">
        <f>IF(ISBLANK(TableB[[#This Row],[School Name]]),"",TableB[[#This Row],[School Name]])</f>
        <v>I.S. 254</v>
      </c>
      <c r="C1427" s="156" t="str">
        <f>IF(ISBLANK(TableB[[#This Row],[Local School Code]]),"",TableB[[#This Row],[Local School Code]])</f>
        <v>X254</v>
      </c>
      <c r="D1427" s="132">
        <v>3178693</v>
      </c>
      <c r="E1427" s="132">
        <v>2261287</v>
      </c>
      <c r="F1427" s="65">
        <f>IFERROR(SUM(TableC[[#This Row],[Classroom Teachers]:[All Other Salaries]])*'Part-A'!$C$92,0)</f>
        <v>3312159.066776637</v>
      </c>
      <c r="G1427" s="16">
        <v>0</v>
      </c>
      <c r="H1427" s="16">
        <v>222519</v>
      </c>
      <c r="I1427" s="133">
        <f t="shared" si="69"/>
        <v>8974658.066776637</v>
      </c>
      <c r="J1427" s="132">
        <v>5613801.5950124161</v>
      </c>
      <c r="K1427" s="132">
        <v>0</v>
      </c>
      <c r="L1427" s="132">
        <v>2540467.3270509909</v>
      </c>
      <c r="M1427" s="132">
        <v>0</v>
      </c>
      <c r="N1427" s="132">
        <v>680462.00795132422</v>
      </c>
      <c r="O1427" s="132">
        <v>2909</v>
      </c>
      <c r="P1427" s="132">
        <v>137018.1367619058</v>
      </c>
      <c r="Q1427" s="133">
        <f t="shared" si="70"/>
        <v>8974658.066776637</v>
      </c>
      <c r="R1427" s="132">
        <v>8293546.066776637</v>
      </c>
      <c r="S1427" s="132">
        <v>681112</v>
      </c>
      <c r="T1427" s="133">
        <f>SUM(TableC[[#This Row],[State &amp; Local Funding]:[Federal 
Funding]])</f>
        <v>8974658.066776637</v>
      </c>
      <c r="U1427" s="121">
        <f>IFERROR(TableC[[#This Row],[State &amp; Local Funding]]/SUM(TableB[[#This Row],[K-12 Enrollment]:[Pre-K
Enrollment]]),"")</f>
        <v>16553.984165222828</v>
      </c>
      <c r="V1427" s="121">
        <f>IFERROR(TableC[[#This Row],[Federal 
Funding]]/SUM(TableB[[#This Row],[K-12 Enrollment]:[Pre-K
Enrollment]]),"")</f>
        <v>1359.5049900199601</v>
      </c>
      <c r="W1427" s="65">
        <f>IFERROR(CentralCostperPupil*SUM(TableB[[#This Row],[K-12 Enrollment]:[Pre-K
Enrollment]]),"")</f>
        <v>3343673.7820749385</v>
      </c>
      <c r="X1427" s="65">
        <f t="shared" si="71"/>
        <v>12318331.848851576</v>
      </c>
      <c r="Y1427" s="131">
        <f>IFERROR(TableC[[#This Row],[Total School Allocation w/ Central District Costs]]/SUM(TableB[[#This Row],[K-12 Enrollment]:[Pre-K
Enrollment]]),"")</f>
        <v>24587.488720262627</v>
      </c>
    </row>
    <row r="1428" spans="1:25" s="3" customFormat="1" ht="15" x14ac:dyDescent="0.3">
      <c r="A1428" s="156" t="str">
        <f>IF(ISBLANK(TableB[[#This Row],[BEDS Code]]),"",TableB[[#This Row],[BEDS Code]])</f>
        <v>320700011259</v>
      </c>
      <c r="B1428" s="134" t="str">
        <f>IF(ISBLANK(TableB[[#This Row],[School Name]]),"",TableB[[#This Row],[School Name]])</f>
        <v>H.E.R.O. High (Health, Education, and Research Occupations High School)</v>
      </c>
      <c r="C1428" s="156" t="str">
        <f>IF(ISBLANK(TableB[[#This Row],[Local School Code]]),"",TableB[[#This Row],[Local School Code]])</f>
        <v>X259</v>
      </c>
      <c r="D1428" s="132">
        <v>3113200</v>
      </c>
      <c r="E1428" s="132">
        <v>1806453</v>
      </c>
      <c r="F1428" s="65">
        <f>IFERROR(SUM(TableC[[#This Row],[Classroom Teachers]:[All Other Salaries]])*'Part-A'!$C$92,0)</f>
        <v>2995355.3669948936</v>
      </c>
      <c r="G1428" s="16">
        <v>0</v>
      </c>
      <c r="H1428" s="16">
        <v>423743</v>
      </c>
      <c r="I1428" s="133">
        <f t="shared" si="69"/>
        <v>8338751.3669948932</v>
      </c>
      <c r="J1428" s="132">
        <v>5717765.228555141</v>
      </c>
      <c r="K1428" s="132">
        <v>0</v>
      </c>
      <c r="L1428" s="132">
        <v>1131285.705181415</v>
      </c>
      <c r="M1428" s="132">
        <v>0</v>
      </c>
      <c r="N1428" s="132">
        <v>905257.66509828053</v>
      </c>
      <c r="O1428" s="132">
        <v>2972</v>
      </c>
      <c r="P1428" s="132">
        <v>581470.76816005667</v>
      </c>
      <c r="Q1428" s="133">
        <f t="shared" si="70"/>
        <v>8338751.3669948932</v>
      </c>
      <c r="R1428" s="132">
        <v>7853181.3669948932</v>
      </c>
      <c r="S1428" s="132">
        <v>485570</v>
      </c>
      <c r="T1428" s="133">
        <f>SUM(TableC[[#This Row],[State &amp; Local Funding]:[Federal 
Funding]])</f>
        <v>8338751.3669948932</v>
      </c>
      <c r="U1428" s="121">
        <f>IFERROR(TableC[[#This Row],[State &amp; Local Funding]]/SUM(TableB[[#This Row],[K-12 Enrollment]:[Pre-K
Enrollment]]),"")</f>
        <v>16498.280182762381</v>
      </c>
      <c r="V1428" s="121">
        <f>IFERROR(TableC[[#This Row],[Federal 
Funding]]/SUM(TableB[[#This Row],[K-12 Enrollment]:[Pre-K
Enrollment]]),"")</f>
        <v>1020.1050420168067</v>
      </c>
      <c r="W1428" s="65">
        <f>IFERROR(CentralCostperPupil*SUM(TableB[[#This Row],[K-12 Enrollment]:[Pre-K
Enrollment]]),"")</f>
        <v>3176823.7929494423</v>
      </c>
      <c r="X1428" s="65">
        <f t="shared" si="71"/>
        <v>11515575.159944335</v>
      </c>
      <c r="Y1428" s="131">
        <f>IFERROR(TableC[[#This Row],[Total School Allocation w/ Central District Costs]]/SUM(TableB[[#This Row],[K-12 Enrollment]:[Pre-K
Enrollment]]),"")</f>
        <v>24192.384789799024</v>
      </c>
    </row>
    <row r="1429" spans="1:25" s="3" customFormat="1" ht="15" x14ac:dyDescent="0.3">
      <c r="A1429" s="156" t="str">
        <f>IF(ISBLANK(TableB[[#This Row],[BEDS Code]]),"",TableB[[#This Row],[BEDS Code]])</f>
        <v>320900011260</v>
      </c>
      <c r="B1429" s="134" t="str">
        <f>IF(ISBLANK(TableB[[#This Row],[School Name]]),"",TableB[[#This Row],[School Name]])</f>
        <v>Bronx Center for Science and Mathematics</v>
      </c>
      <c r="C1429" s="156" t="str">
        <f>IF(ISBLANK(TableB[[#This Row],[Local School Code]]),"",TableB[[#This Row],[Local School Code]])</f>
        <v>X260</v>
      </c>
      <c r="D1429" s="132">
        <v>2668202</v>
      </c>
      <c r="E1429" s="132">
        <v>1423609</v>
      </c>
      <c r="F1429" s="65">
        <f>IFERROR(SUM(TableC[[#This Row],[Classroom Teachers]:[All Other Salaries]])*'Part-A'!$C$92,0)</f>
        <v>2491319.6194078615</v>
      </c>
      <c r="G1429" s="16">
        <v>0</v>
      </c>
      <c r="H1429" s="16">
        <v>155581</v>
      </c>
      <c r="I1429" s="133">
        <f t="shared" si="69"/>
        <v>6738711.6194078615</v>
      </c>
      <c r="J1429" s="132">
        <v>4175073.3687201072</v>
      </c>
      <c r="K1429" s="132">
        <v>0</v>
      </c>
      <c r="L1429" s="132">
        <v>1181510.9408232064</v>
      </c>
      <c r="M1429" s="132">
        <v>0</v>
      </c>
      <c r="N1429" s="132">
        <v>937729.18572606822</v>
      </c>
      <c r="O1429" s="132">
        <v>2872</v>
      </c>
      <c r="P1429" s="132">
        <v>441526.12413847959</v>
      </c>
      <c r="Q1429" s="133">
        <f t="shared" si="70"/>
        <v>6738711.6194078606</v>
      </c>
      <c r="R1429" s="132">
        <v>6316940.6194078606</v>
      </c>
      <c r="S1429" s="132">
        <v>421771</v>
      </c>
      <c r="T1429" s="133">
        <f>SUM(TableC[[#This Row],[State &amp; Local Funding]:[Federal 
Funding]])</f>
        <v>6738711.6194078606</v>
      </c>
      <c r="U1429" s="121">
        <f>IFERROR(TableC[[#This Row],[State &amp; Local Funding]]/SUM(TableB[[#This Row],[K-12 Enrollment]:[Pre-K
Enrollment]]),"")</f>
        <v>13383.348769931908</v>
      </c>
      <c r="V1429" s="121">
        <f>IFERROR(TableC[[#This Row],[Federal 
Funding]]/SUM(TableB[[#This Row],[K-12 Enrollment]:[Pre-K
Enrollment]]),"")</f>
        <v>893.58262711864404</v>
      </c>
      <c r="W1429" s="65">
        <f>IFERROR(CentralCostperPupil*SUM(TableB[[#This Row],[K-12 Enrollment]:[Pre-K
Enrollment]]),"")</f>
        <v>3150127.7946893629</v>
      </c>
      <c r="X1429" s="65">
        <f t="shared" si="71"/>
        <v>9888839.4140972234</v>
      </c>
      <c r="Y1429" s="131">
        <f>IFERROR(TableC[[#This Row],[Total School Allocation w/ Central District Costs]]/SUM(TableB[[#This Row],[K-12 Enrollment]:[Pre-K
Enrollment]]),"")</f>
        <v>20950.93096207039</v>
      </c>
    </row>
    <row r="1430" spans="1:25" s="3" customFormat="1" ht="15" x14ac:dyDescent="0.3">
      <c r="A1430" s="156" t="str">
        <f>IF(ISBLANK(TableB[[#This Row],[BEDS Code]]),"",TableB[[#This Row],[BEDS Code]])</f>
        <v>320900011263</v>
      </c>
      <c r="B1430" s="134" t="str">
        <f>IF(ISBLANK(TableB[[#This Row],[School Name]]),"",TableB[[#This Row],[School Name]])</f>
        <v>Validus Preparatory Academy</v>
      </c>
      <c r="C1430" s="156" t="str">
        <f>IF(ISBLANK(TableB[[#This Row],[Local School Code]]),"",TableB[[#This Row],[Local School Code]])</f>
        <v>X263</v>
      </c>
      <c r="D1430" s="132">
        <v>2005450</v>
      </c>
      <c r="E1430" s="132">
        <v>1519160</v>
      </c>
      <c r="F1430" s="65">
        <f>IFERROR(SUM(TableC[[#This Row],[Classroom Teachers]:[All Other Salaries]])*'Part-A'!$C$92,0)</f>
        <v>2145976.4499780517</v>
      </c>
      <c r="G1430" s="16">
        <v>0</v>
      </c>
      <c r="H1430" s="16">
        <v>299339</v>
      </c>
      <c r="I1430" s="133">
        <f t="shared" si="69"/>
        <v>5969925.4499780517</v>
      </c>
      <c r="J1430" s="132">
        <v>3732810.8254490225</v>
      </c>
      <c r="K1430" s="132">
        <v>0</v>
      </c>
      <c r="L1430" s="132">
        <v>1266701.4223552875</v>
      </c>
      <c r="M1430" s="132">
        <v>0</v>
      </c>
      <c r="N1430" s="132">
        <v>707473.07468173746</v>
      </c>
      <c r="O1430" s="132">
        <v>2230</v>
      </c>
      <c r="P1430" s="132">
        <v>260710.12749200434</v>
      </c>
      <c r="Q1430" s="133">
        <f t="shared" si="70"/>
        <v>5969925.4499780517</v>
      </c>
      <c r="R1430" s="132">
        <v>5578457.4499780517</v>
      </c>
      <c r="S1430" s="132">
        <v>391468</v>
      </c>
      <c r="T1430" s="133">
        <f>SUM(TableC[[#This Row],[State &amp; Local Funding]:[Federal 
Funding]])</f>
        <v>5969925.4499780517</v>
      </c>
      <c r="U1430" s="121">
        <f>IFERROR(TableC[[#This Row],[State &amp; Local Funding]]/SUM(TableB[[#This Row],[K-12 Enrollment]:[Pre-K
Enrollment]]),"")</f>
        <v>15538.878690746662</v>
      </c>
      <c r="V1430" s="121">
        <f>IFERROR(TableC[[#This Row],[Federal 
Funding]]/SUM(TableB[[#This Row],[K-12 Enrollment]:[Pre-K
Enrollment]]),"")</f>
        <v>1090.4401114206128</v>
      </c>
      <c r="W1430" s="65">
        <f>IFERROR(CentralCostperPupil*SUM(TableB[[#This Row],[K-12 Enrollment]:[Pre-K
Enrollment]]),"")</f>
        <v>2395965.8438421213</v>
      </c>
      <c r="X1430" s="65">
        <f t="shared" si="71"/>
        <v>8365891.2938201725</v>
      </c>
      <c r="Y1430" s="131">
        <f>IFERROR(TableC[[#This Row],[Total School Allocation w/ Central District Costs]]/SUM(TableB[[#This Row],[K-12 Enrollment]:[Pre-K
Enrollment]]),"")</f>
        <v>23303.318367187108</v>
      </c>
    </row>
    <row r="1431" spans="1:25" s="3" customFormat="1" ht="15" x14ac:dyDescent="0.3">
      <c r="A1431" s="156" t="str">
        <f>IF(ISBLANK(TableB[[#This Row],[BEDS Code]]),"",TableB[[#This Row],[BEDS Code]])</f>
        <v>321000011264</v>
      </c>
      <c r="B1431" s="134" t="str">
        <f>IF(ISBLANK(TableB[[#This Row],[School Name]]),"",TableB[[#This Row],[School Name]])</f>
        <v>Bronx Academy for Software Engineering (BASE)</v>
      </c>
      <c r="C1431" s="156" t="str">
        <f>IF(ISBLANK(TableB[[#This Row],[Local School Code]]),"",TableB[[#This Row],[Local School Code]])</f>
        <v>X264</v>
      </c>
      <c r="D1431" s="132">
        <v>2826972</v>
      </c>
      <c r="E1431" s="132">
        <v>1548422</v>
      </c>
      <c r="F1431" s="65">
        <f>IFERROR(SUM(TableC[[#This Row],[Classroom Teachers]:[All Other Salaries]])*'Part-A'!$C$92,0)</f>
        <v>2663980.5491601247</v>
      </c>
      <c r="G1431" s="16">
        <v>0</v>
      </c>
      <c r="H1431" s="16">
        <v>350712</v>
      </c>
      <c r="I1431" s="133">
        <f t="shared" si="69"/>
        <v>7390086.5491601247</v>
      </c>
      <c r="J1431" s="132">
        <v>4782145.3210090501</v>
      </c>
      <c r="K1431" s="132">
        <v>0</v>
      </c>
      <c r="L1431" s="132">
        <v>1643683.5012801918</v>
      </c>
      <c r="M1431" s="132">
        <v>0</v>
      </c>
      <c r="N1431" s="132">
        <v>507439.30496391869</v>
      </c>
      <c r="O1431" s="132">
        <v>2629</v>
      </c>
      <c r="P1431" s="132">
        <v>454189.42190696386</v>
      </c>
      <c r="Q1431" s="133">
        <f t="shared" si="70"/>
        <v>7390086.5491601238</v>
      </c>
      <c r="R1431" s="132">
        <v>6983396.5491601238</v>
      </c>
      <c r="S1431" s="132">
        <v>406690</v>
      </c>
      <c r="T1431" s="133">
        <f>SUM(TableC[[#This Row],[State &amp; Local Funding]:[Federal 
Funding]])</f>
        <v>7390086.5491601238</v>
      </c>
      <c r="U1431" s="121">
        <f>IFERROR(TableC[[#This Row],[State &amp; Local Funding]]/SUM(TableB[[#This Row],[K-12 Enrollment]:[Pre-K
Enrollment]]),"")</f>
        <v>16666.817539761632</v>
      </c>
      <c r="V1431" s="121">
        <f>IFERROR(TableC[[#This Row],[Federal 
Funding]]/SUM(TableB[[#This Row],[K-12 Enrollment]:[Pre-K
Enrollment]]),"")</f>
        <v>970.62052505966585</v>
      </c>
      <c r="W1431" s="65">
        <f>IFERROR(CentralCostperPupil*SUM(TableB[[#This Row],[K-12 Enrollment]:[Pre-K
Enrollment]]),"")</f>
        <v>2796405.8177433116</v>
      </c>
      <c r="X1431" s="65">
        <f t="shared" si="71"/>
        <v>10186492.366903435</v>
      </c>
      <c r="Y1431" s="131">
        <f>IFERROR(TableC[[#This Row],[Total School Allocation w/ Central District Costs]]/SUM(TableB[[#This Row],[K-12 Enrollment]:[Pre-K
Enrollment]]),"")</f>
        <v>24311.437629841133</v>
      </c>
    </row>
    <row r="1432" spans="1:25" s="3" customFormat="1" ht="15" x14ac:dyDescent="0.3">
      <c r="A1432" s="156" t="str">
        <f>IF(ISBLANK(TableB[[#This Row],[BEDS Code]]),"",TableB[[#This Row],[BEDS Code]])</f>
        <v>321100011265</v>
      </c>
      <c r="B1432" s="134" t="str">
        <f>IF(ISBLANK(TableB[[#This Row],[School Name]]),"",TableB[[#This Row],[School Name]])</f>
        <v>Bronx Lab School</v>
      </c>
      <c r="C1432" s="156" t="str">
        <f>IF(ISBLANK(TableB[[#This Row],[Local School Code]]),"",TableB[[#This Row],[Local School Code]])</f>
        <v>X265</v>
      </c>
      <c r="D1432" s="132">
        <v>2822708</v>
      </c>
      <c r="E1432" s="132">
        <v>1565505</v>
      </c>
      <c r="F1432" s="65">
        <f>IFERROR(SUM(TableC[[#This Row],[Classroom Teachers]:[All Other Salaries]])*'Part-A'!$C$92,0)</f>
        <v>2671785.4615085176</v>
      </c>
      <c r="G1432" s="16">
        <v>0</v>
      </c>
      <c r="H1432" s="16">
        <v>119891</v>
      </c>
      <c r="I1432" s="133">
        <f t="shared" si="69"/>
        <v>7179889.4615085181</v>
      </c>
      <c r="J1432" s="132">
        <v>4538797.7169804703</v>
      </c>
      <c r="K1432" s="132">
        <v>0</v>
      </c>
      <c r="L1432" s="132">
        <v>1720789.4863967432</v>
      </c>
      <c r="M1432" s="132">
        <v>0</v>
      </c>
      <c r="N1432" s="132">
        <v>697874.64570361818</v>
      </c>
      <c r="O1432" s="132">
        <v>2473</v>
      </c>
      <c r="P1432" s="132">
        <v>219954.61242768684</v>
      </c>
      <c r="Q1432" s="133">
        <f t="shared" si="70"/>
        <v>7179889.461508519</v>
      </c>
      <c r="R1432" s="132">
        <v>6686799.461508519</v>
      </c>
      <c r="S1432" s="132">
        <v>493090</v>
      </c>
      <c r="T1432" s="133">
        <f>SUM(TableC[[#This Row],[State &amp; Local Funding]:[Federal 
Funding]])</f>
        <v>7179889.461508519</v>
      </c>
      <c r="U1432" s="121">
        <f>IFERROR(TableC[[#This Row],[State &amp; Local Funding]]/SUM(TableB[[#This Row],[K-12 Enrollment]:[Pre-K
Enrollment]]),"")</f>
        <v>17643.270346988178</v>
      </c>
      <c r="V1432" s="121">
        <f>IFERROR(TableC[[#This Row],[Federal 
Funding]]/SUM(TableB[[#This Row],[K-12 Enrollment]:[Pre-K
Enrollment]]),"")</f>
        <v>1301.0290237467018</v>
      </c>
      <c r="W1432" s="65">
        <f>IFERROR(CentralCostperPupil*SUM(TableB[[#This Row],[K-12 Enrollment]:[Pre-K
Enrollment]]),"")</f>
        <v>2529445.8351425184</v>
      </c>
      <c r="X1432" s="65">
        <f t="shared" si="71"/>
        <v>9709335.2966510374</v>
      </c>
      <c r="Y1432" s="131">
        <f>IFERROR(TableC[[#This Row],[Total School Allocation w/ Central District Costs]]/SUM(TableB[[#This Row],[K-12 Enrollment]:[Pre-K
Enrollment]]),"")</f>
        <v>25618.298935754716</v>
      </c>
    </row>
    <row r="1433" spans="1:25" s="3" customFormat="1" ht="15" x14ac:dyDescent="0.3">
      <c r="A1433" s="156" t="str">
        <f>IF(ISBLANK(TableB[[#This Row],[BEDS Code]]),"",TableB[[#This Row],[BEDS Code]])</f>
        <v>321200011267</v>
      </c>
      <c r="B1433" s="134" t="str">
        <f>IF(ISBLANK(TableB[[#This Row],[School Name]]),"",TableB[[#This Row],[School Name]])</f>
        <v>Bronx Latin</v>
      </c>
      <c r="C1433" s="156" t="str">
        <f>IF(ISBLANK(TableB[[#This Row],[Local School Code]]),"",TableB[[#This Row],[Local School Code]])</f>
        <v>X267</v>
      </c>
      <c r="D1433" s="132">
        <v>3912063</v>
      </c>
      <c r="E1433" s="132">
        <v>2064798</v>
      </c>
      <c r="F1433" s="65">
        <f>IFERROR(SUM(TableC[[#This Row],[Classroom Teachers]:[All Other Salaries]])*'Part-A'!$C$92,0)</f>
        <v>3639041.7523618978</v>
      </c>
      <c r="G1433" s="16">
        <v>0</v>
      </c>
      <c r="H1433" s="16">
        <v>234855</v>
      </c>
      <c r="I1433" s="133">
        <f t="shared" si="69"/>
        <v>9850757.7523618974</v>
      </c>
      <c r="J1433" s="132">
        <v>6196299.0935542155</v>
      </c>
      <c r="K1433" s="132">
        <v>0</v>
      </c>
      <c r="L1433" s="132">
        <v>2571984.7966589956</v>
      </c>
      <c r="M1433" s="132">
        <v>0</v>
      </c>
      <c r="N1433" s="132">
        <v>725308.84130115248</v>
      </c>
      <c r="O1433" s="132">
        <v>3595</v>
      </c>
      <c r="P1433" s="132">
        <v>353570.02084753395</v>
      </c>
      <c r="Q1433" s="133">
        <f t="shared" si="70"/>
        <v>9850757.7523618974</v>
      </c>
      <c r="R1433" s="132">
        <v>9079889.7523618974</v>
      </c>
      <c r="S1433" s="132">
        <v>770868</v>
      </c>
      <c r="T1433" s="133">
        <f>SUM(TableC[[#This Row],[State &amp; Local Funding]:[Federal 
Funding]])</f>
        <v>9850757.7523618974</v>
      </c>
      <c r="U1433" s="121">
        <f>IFERROR(TableC[[#This Row],[State &amp; Local Funding]]/SUM(TableB[[#This Row],[K-12 Enrollment]:[Pre-K
Enrollment]]),"")</f>
        <v>14299.038980097475</v>
      </c>
      <c r="V1433" s="121">
        <f>IFERROR(TableC[[#This Row],[Federal 
Funding]]/SUM(TableB[[#This Row],[K-12 Enrollment]:[Pre-K
Enrollment]]),"")</f>
        <v>1213.9653543307086</v>
      </c>
      <c r="W1433" s="65">
        <f>IFERROR(CentralCostperPupil*SUM(TableB[[#This Row],[K-12 Enrollment]:[Pre-K
Enrollment]]),"")</f>
        <v>4237989.7237875964</v>
      </c>
      <c r="X1433" s="65">
        <f t="shared" si="71"/>
        <v>14088747.476149494</v>
      </c>
      <c r="Y1433" s="131">
        <f>IFERROR(TableC[[#This Row],[Total School Allocation w/ Central District Costs]]/SUM(TableB[[#This Row],[K-12 Enrollment]:[Pre-K
Enrollment]]),"")</f>
        <v>22187.00389944802</v>
      </c>
    </row>
    <row r="1434" spans="1:25" s="3" customFormat="1" ht="15" x14ac:dyDescent="0.3">
      <c r="A1434" s="156" t="str">
        <f>IF(ISBLANK(TableB[[#This Row],[BEDS Code]]),"",TableB[[#This Row],[BEDS Code]])</f>
        <v>321000011268</v>
      </c>
      <c r="B1434" s="134" t="str">
        <f>IF(ISBLANK(TableB[[#This Row],[School Name]]),"",TableB[[#This Row],[School Name]])</f>
        <v>Kingsbridge International High School</v>
      </c>
      <c r="C1434" s="156" t="str">
        <f>IF(ISBLANK(TableB[[#This Row],[Local School Code]]),"",TableB[[#This Row],[Local School Code]])</f>
        <v>X268</v>
      </c>
      <c r="D1434" s="132">
        <v>2781630</v>
      </c>
      <c r="E1434" s="132">
        <v>1589633</v>
      </c>
      <c r="F1434" s="65">
        <f>IFERROR(SUM(TableC[[#This Row],[Classroom Teachers]:[All Other Salaries]])*'Part-A'!$C$92,0)</f>
        <v>2661465.3691218058</v>
      </c>
      <c r="G1434" s="16">
        <v>0</v>
      </c>
      <c r="H1434" s="16">
        <v>526652</v>
      </c>
      <c r="I1434" s="133">
        <f t="shared" si="69"/>
        <v>7559380.3691218058</v>
      </c>
      <c r="J1434" s="132">
        <v>6144592.0036638007</v>
      </c>
      <c r="K1434" s="132">
        <v>0</v>
      </c>
      <c r="L1434" s="132">
        <v>166479.48966960283</v>
      </c>
      <c r="M1434" s="132">
        <v>0</v>
      </c>
      <c r="N1434" s="132">
        <v>637571.54229130375</v>
      </c>
      <c r="O1434" s="132">
        <v>2928</v>
      </c>
      <c r="P1434" s="132">
        <v>607809.33349709841</v>
      </c>
      <c r="Q1434" s="133">
        <f t="shared" si="70"/>
        <v>7559380.3691218058</v>
      </c>
      <c r="R1434" s="132">
        <v>6917127.3691218058</v>
      </c>
      <c r="S1434" s="132">
        <v>642253</v>
      </c>
      <c r="T1434" s="133">
        <f>SUM(TableC[[#This Row],[State &amp; Local Funding]:[Federal 
Funding]])</f>
        <v>7559380.3691218058</v>
      </c>
      <c r="U1434" s="121">
        <f>IFERROR(TableC[[#This Row],[State &amp; Local Funding]]/SUM(TableB[[#This Row],[K-12 Enrollment]:[Pre-K
Enrollment]]),"")</f>
        <v>14501.315239249068</v>
      </c>
      <c r="V1434" s="121">
        <f>IFERROR(TableC[[#This Row],[Federal 
Funding]]/SUM(TableB[[#This Row],[K-12 Enrollment]:[Pre-K
Enrollment]]),"")</f>
        <v>1346.4423480083858</v>
      </c>
      <c r="W1434" s="65">
        <f>IFERROR(CentralCostperPupil*SUM(TableB[[#This Row],[K-12 Enrollment]:[Pre-K
Enrollment]]),"")</f>
        <v>3183497.7925144625</v>
      </c>
      <c r="X1434" s="65">
        <f t="shared" si="71"/>
        <v>10742878.161636269</v>
      </c>
      <c r="Y1434" s="131">
        <f>IFERROR(TableC[[#This Row],[Total School Allocation w/ Central District Costs]]/SUM(TableB[[#This Row],[K-12 Enrollment]:[Pre-K
Enrollment]]),"")</f>
        <v>22521.757152277292</v>
      </c>
    </row>
    <row r="1435" spans="1:25" s="3" customFormat="1" ht="15" x14ac:dyDescent="0.3">
      <c r="A1435" s="156" t="str">
        <f>IF(ISBLANK(TableB[[#This Row],[BEDS Code]]),"",TableB[[#This Row],[BEDS Code]])</f>
        <v>320800011269</v>
      </c>
      <c r="B1435" s="134" t="str">
        <f>IF(ISBLANK(TableB[[#This Row],[School Name]]),"",TableB[[#This Row],[School Name]])</f>
        <v>Bronx Studio School for Writers and Artists</v>
      </c>
      <c r="C1435" s="156" t="str">
        <f>IF(ISBLANK(TableB[[#This Row],[Local School Code]]),"",TableB[[#This Row],[Local School Code]])</f>
        <v>X269</v>
      </c>
      <c r="D1435" s="132">
        <v>4317685</v>
      </c>
      <c r="E1435" s="132">
        <v>2583616</v>
      </c>
      <c r="F1435" s="65">
        <f>IFERROR(SUM(TableC[[#This Row],[Classroom Teachers]:[All Other Salaries]])*'Part-A'!$C$92,0)</f>
        <v>4201891.6760180499</v>
      </c>
      <c r="G1435" s="16">
        <v>0</v>
      </c>
      <c r="H1435" s="16">
        <v>815727</v>
      </c>
      <c r="I1435" s="133">
        <f t="shared" si="69"/>
        <v>11918919.67601805</v>
      </c>
      <c r="J1435" s="132">
        <v>6961302.3275593063</v>
      </c>
      <c r="K1435" s="132">
        <v>0</v>
      </c>
      <c r="L1435" s="132">
        <v>3312413.6573259486</v>
      </c>
      <c r="M1435" s="132">
        <v>0</v>
      </c>
      <c r="N1435" s="132">
        <v>860188.80975733919</v>
      </c>
      <c r="O1435" s="132">
        <v>3993</v>
      </c>
      <c r="P1435" s="132">
        <v>781021.88137545576</v>
      </c>
      <c r="Q1435" s="133">
        <f t="shared" si="70"/>
        <v>11918919.67601805</v>
      </c>
      <c r="R1435" s="132">
        <v>10979146.67601805</v>
      </c>
      <c r="S1435" s="132">
        <v>939773</v>
      </c>
      <c r="T1435" s="133">
        <f>SUM(TableC[[#This Row],[State &amp; Local Funding]:[Federal 
Funding]])</f>
        <v>11918919.67601805</v>
      </c>
      <c r="U1435" s="121">
        <f>IFERROR(TableC[[#This Row],[State &amp; Local Funding]]/SUM(TableB[[#This Row],[K-12 Enrollment]:[Pre-K
Enrollment]]),"")</f>
        <v>16635.07072123947</v>
      </c>
      <c r="V1435" s="121">
        <f>IFERROR(TableC[[#This Row],[Federal 
Funding]]/SUM(TableB[[#This Row],[K-12 Enrollment]:[Pre-K
Enrollment]]),"")</f>
        <v>1423.8984848484849</v>
      </c>
      <c r="W1435" s="65">
        <f>IFERROR(CentralCostperPupil*SUM(TableB[[#This Row],[K-12 Enrollment]:[Pre-K
Enrollment]]),"")</f>
        <v>4404839.7129130922</v>
      </c>
      <c r="X1435" s="65">
        <f t="shared" si="71"/>
        <v>16323759.388931142</v>
      </c>
      <c r="Y1435" s="131">
        <f>IFERROR(TableC[[#This Row],[Total School Allocation w/ Central District Costs]]/SUM(TableB[[#This Row],[K-12 Enrollment]:[Pre-K
Enrollment]]),"")</f>
        <v>24732.96877110779</v>
      </c>
    </row>
    <row r="1436" spans="1:25" s="3" customFormat="1" ht="15" x14ac:dyDescent="0.3">
      <c r="A1436" s="156" t="str">
        <f>IF(ISBLANK(TableB[[#This Row],[BEDS Code]]),"",TableB[[#This Row],[BEDS Code]])</f>
        <v>321100011270</v>
      </c>
      <c r="B1436" s="134" t="str">
        <f>IF(ISBLANK(TableB[[#This Row],[School Name]]),"",TableB[[#This Row],[School Name]])</f>
        <v>Academy for Scholarship and Entrepreneurship: A College Board School</v>
      </c>
      <c r="C1436" s="156" t="str">
        <f>IF(ISBLANK(TableB[[#This Row],[Local School Code]]),"",TableB[[#This Row],[Local School Code]])</f>
        <v>X270</v>
      </c>
      <c r="D1436" s="132">
        <v>2637694</v>
      </c>
      <c r="E1436" s="132">
        <v>1545548</v>
      </c>
      <c r="F1436" s="65">
        <f>IFERROR(SUM(TableC[[#This Row],[Classroom Teachers]:[All Other Salaries]])*'Part-A'!$C$92,0)</f>
        <v>2546987.8416503062</v>
      </c>
      <c r="G1436" s="16">
        <v>0</v>
      </c>
      <c r="H1436" s="16">
        <v>106579</v>
      </c>
      <c r="I1436" s="133">
        <f t="shared" si="69"/>
        <v>6836808.8416503062</v>
      </c>
      <c r="J1436" s="132">
        <v>4151749.8057756564</v>
      </c>
      <c r="K1436" s="132">
        <v>0</v>
      </c>
      <c r="L1436" s="132">
        <v>1590617.0276941564</v>
      </c>
      <c r="M1436" s="132">
        <v>0</v>
      </c>
      <c r="N1436" s="132">
        <v>710603.90652743308</v>
      </c>
      <c r="O1436" s="132">
        <v>2237</v>
      </c>
      <c r="P1436" s="132">
        <v>381601.10165306064</v>
      </c>
      <c r="Q1436" s="133">
        <f t="shared" si="70"/>
        <v>6836808.8416503062</v>
      </c>
      <c r="R1436" s="132">
        <v>6347851.8416503062</v>
      </c>
      <c r="S1436" s="132">
        <v>488957</v>
      </c>
      <c r="T1436" s="133">
        <f>SUM(TableC[[#This Row],[State &amp; Local Funding]:[Federal 
Funding]])</f>
        <v>6836808.8416503062</v>
      </c>
      <c r="U1436" s="121">
        <f>IFERROR(TableC[[#This Row],[State &amp; Local Funding]]/SUM(TableB[[#This Row],[K-12 Enrollment]:[Pre-K
Enrollment]]),"")</f>
        <v>17682.038556128988</v>
      </c>
      <c r="V1436" s="121">
        <f>IFERROR(TableC[[#This Row],[Federal 
Funding]]/SUM(TableB[[#This Row],[K-12 Enrollment]:[Pre-K
Enrollment]]),"")</f>
        <v>1361.9972144846797</v>
      </c>
      <c r="W1436" s="65">
        <f>IFERROR(CentralCostperPupil*SUM(TableB[[#This Row],[K-12 Enrollment]:[Pre-K
Enrollment]]),"")</f>
        <v>2395965.8438421213</v>
      </c>
      <c r="X1436" s="65">
        <f t="shared" si="71"/>
        <v>9232774.685492428</v>
      </c>
      <c r="Y1436" s="131">
        <f>IFERROR(TableC[[#This Row],[Total School Allocation w/ Central District Costs]]/SUM(TableB[[#This Row],[K-12 Enrollment]:[Pre-K
Enrollment]]),"")</f>
        <v>25718.035335633504</v>
      </c>
    </row>
    <row r="1437" spans="1:25" s="3" customFormat="1" ht="15" x14ac:dyDescent="0.3">
      <c r="A1437" s="156" t="str">
        <f>IF(ISBLANK(TableB[[#This Row],[BEDS Code]]),"",TableB[[#This Row],[BEDS Code]])</f>
        <v>321200011271</v>
      </c>
      <c r="B1437" s="134" t="str">
        <f>IF(ISBLANK(TableB[[#This Row],[School Name]]),"",TableB[[#This Row],[School Name]])</f>
        <v>East Bronx Academy for the Future</v>
      </c>
      <c r="C1437" s="156" t="str">
        <f>IF(ISBLANK(TableB[[#This Row],[Local School Code]]),"",TableB[[#This Row],[Local School Code]])</f>
        <v>X271</v>
      </c>
      <c r="D1437" s="132">
        <v>4710347</v>
      </c>
      <c r="E1437" s="132">
        <v>2643927</v>
      </c>
      <c r="F1437" s="65">
        <f>IFERROR(SUM(TableC[[#This Row],[Classroom Teachers]:[All Other Salaries]])*'Part-A'!$C$92,0)</f>
        <v>4477686.5555865429</v>
      </c>
      <c r="G1437" s="16">
        <v>0</v>
      </c>
      <c r="H1437" s="16">
        <v>329380</v>
      </c>
      <c r="I1437" s="133">
        <f t="shared" si="69"/>
        <v>12161340.555586543</v>
      </c>
      <c r="J1437" s="132">
        <v>8405370.2044128906</v>
      </c>
      <c r="K1437" s="132">
        <v>0</v>
      </c>
      <c r="L1437" s="132">
        <v>2688987.1682655574</v>
      </c>
      <c r="M1437" s="132">
        <v>0</v>
      </c>
      <c r="N1437" s="132">
        <v>688554.54864189413</v>
      </c>
      <c r="O1437" s="132">
        <v>4180</v>
      </c>
      <c r="P1437" s="132">
        <v>374248.63426620094</v>
      </c>
      <c r="Q1437" s="133">
        <f t="shared" si="70"/>
        <v>12161340.555586543</v>
      </c>
      <c r="R1437" s="132">
        <v>11380433.555586543</v>
      </c>
      <c r="S1437" s="132">
        <v>780907</v>
      </c>
      <c r="T1437" s="133">
        <f>SUM(TableC[[#This Row],[State &amp; Local Funding]:[Federal 
Funding]])</f>
        <v>12161340.555586543</v>
      </c>
      <c r="U1437" s="121">
        <f>IFERROR(TableC[[#This Row],[State &amp; Local Funding]]/SUM(TableB[[#This Row],[K-12 Enrollment]:[Pre-K
Enrollment]]),"")</f>
        <v>16810.093878266682</v>
      </c>
      <c r="V1437" s="121">
        <f>IFERROR(TableC[[#This Row],[Federal 
Funding]]/SUM(TableB[[#This Row],[K-12 Enrollment]:[Pre-K
Enrollment]]),"")</f>
        <v>1153.4815361890694</v>
      </c>
      <c r="W1437" s="65">
        <f>IFERROR(CentralCostperPupil*SUM(TableB[[#This Row],[K-12 Enrollment]:[Pre-K
Enrollment]]),"")</f>
        <v>4518297.7055184301</v>
      </c>
      <c r="X1437" s="65">
        <f t="shared" si="71"/>
        <v>16679638.261104973</v>
      </c>
      <c r="Y1437" s="131">
        <f>IFERROR(TableC[[#This Row],[Total School Allocation w/ Central District Costs]]/SUM(TableB[[#This Row],[K-12 Enrollment]:[Pre-K
Enrollment]]),"")</f>
        <v>24637.574979475587</v>
      </c>
    </row>
    <row r="1438" spans="1:25" s="3" customFormat="1" ht="15" x14ac:dyDescent="0.3">
      <c r="A1438" s="156" t="str">
        <f>IF(ISBLANK(TableB[[#This Row],[BEDS Code]]),"",TableB[[#This Row],[BEDS Code]])</f>
        <v>321200010273</v>
      </c>
      <c r="B1438" s="134" t="str">
        <f>IF(ISBLANK(TableB[[#This Row],[School Name]]),"",TableB[[#This Row],[School Name]])</f>
        <v>Frederick Douglass Academy V. Middle School</v>
      </c>
      <c r="C1438" s="156" t="str">
        <f>IF(ISBLANK(TableB[[#This Row],[Local School Code]]),"",TableB[[#This Row],[Local School Code]])</f>
        <v>X273</v>
      </c>
      <c r="D1438" s="132">
        <v>1179211</v>
      </c>
      <c r="E1438" s="132">
        <v>1216446</v>
      </c>
      <c r="F1438" s="65">
        <f>IFERROR(SUM(TableC[[#This Row],[Classroom Teachers]:[All Other Salaries]])*'Part-A'!$C$92,0)</f>
        <v>1458607.7620573821</v>
      </c>
      <c r="G1438" s="16">
        <v>0</v>
      </c>
      <c r="H1438" s="16">
        <v>126735</v>
      </c>
      <c r="I1438" s="133">
        <f t="shared" si="69"/>
        <v>3980999.7620573821</v>
      </c>
      <c r="J1438" s="132">
        <v>2354716.5138364206</v>
      </c>
      <c r="K1438" s="132">
        <v>0</v>
      </c>
      <c r="L1438" s="132">
        <v>935111.57862794551</v>
      </c>
      <c r="M1438" s="132">
        <v>0</v>
      </c>
      <c r="N1438" s="132">
        <v>444045.59108111035</v>
      </c>
      <c r="O1438" s="132">
        <v>1396</v>
      </c>
      <c r="P1438" s="132">
        <v>245730.07851190562</v>
      </c>
      <c r="Q1438" s="133">
        <f t="shared" si="70"/>
        <v>3980999.7620573817</v>
      </c>
      <c r="R1438" s="132">
        <v>3707338.7620573817</v>
      </c>
      <c r="S1438" s="132">
        <v>273661</v>
      </c>
      <c r="T1438" s="133">
        <f>SUM(TableC[[#This Row],[State &amp; Local Funding]:[Federal 
Funding]])</f>
        <v>3980999.7620573817</v>
      </c>
      <c r="U1438" s="121">
        <f>IFERROR(TableC[[#This Row],[State &amp; Local Funding]]/SUM(TableB[[#This Row],[K-12 Enrollment]:[Pre-K
Enrollment]]),"")</f>
        <v>17653.994105035152</v>
      </c>
      <c r="V1438" s="121">
        <f>IFERROR(TableC[[#This Row],[Federal 
Funding]]/SUM(TableB[[#This Row],[K-12 Enrollment]:[Pre-K
Enrollment]]),"")</f>
        <v>1303.1476190476189</v>
      </c>
      <c r="W1438" s="65">
        <f>IFERROR(CentralCostperPupil*SUM(TableB[[#This Row],[K-12 Enrollment]:[Pre-K
Enrollment]]),"")</f>
        <v>1401539.9086541657</v>
      </c>
      <c r="X1438" s="65">
        <f t="shared" si="71"/>
        <v>5382539.6707115471</v>
      </c>
      <c r="Y1438" s="131">
        <f>IFERROR(TableC[[#This Row],[Total School Allocation w/ Central District Costs]]/SUM(TableB[[#This Row],[K-12 Enrollment]:[Pre-K
Enrollment]]),"")</f>
        <v>25631.141289102605</v>
      </c>
    </row>
    <row r="1439" spans="1:25" s="3" customFormat="1" ht="15" x14ac:dyDescent="0.3">
      <c r="A1439" s="156" t="str">
        <f>IF(ISBLANK(TableB[[#This Row],[BEDS Code]]),"",TableB[[#This Row],[BEDS Code]])</f>
        <v>320900010274</v>
      </c>
      <c r="B1439" s="134" t="str">
        <f>IF(ISBLANK(TableB[[#This Row],[School Name]]),"",TableB[[#This Row],[School Name]])</f>
        <v>The New American Academy at Roberto Clemente State Park</v>
      </c>
      <c r="C1439" s="156" t="str">
        <f>IF(ISBLANK(TableB[[#This Row],[Local School Code]]),"",TableB[[#This Row],[Local School Code]])</f>
        <v>X274</v>
      </c>
      <c r="D1439" s="132">
        <v>5205691</v>
      </c>
      <c r="E1439" s="132">
        <v>2428876</v>
      </c>
      <c r="F1439" s="65">
        <f>IFERROR(SUM(TableC[[#This Row],[Classroom Teachers]:[All Other Salaries]])*'Part-A'!$C$92,0)</f>
        <v>4648344.3523622714</v>
      </c>
      <c r="G1439" s="16">
        <v>0</v>
      </c>
      <c r="H1439" s="16">
        <v>477001</v>
      </c>
      <c r="I1439" s="133">
        <f t="shared" si="69"/>
        <v>12759912.352362271</v>
      </c>
      <c r="J1439" s="132">
        <v>7309852.2823625198</v>
      </c>
      <c r="K1439" s="132">
        <v>721000.06583453983</v>
      </c>
      <c r="L1439" s="132">
        <v>3832234.9875593507</v>
      </c>
      <c r="M1439" s="132">
        <v>106814.82456807997</v>
      </c>
      <c r="N1439" s="132">
        <v>625833.33615245728</v>
      </c>
      <c r="O1439" s="132">
        <v>4535</v>
      </c>
      <c r="P1439" s="132">
        <v>159641.8558853241</v>
      </c>
      <c r="Q1439" s="133">
        <f t="shared" si="70"/>
        <v>12759912.352362271</v>
      </c>
      <c r="R1439" s="132">
        <v>11859071.352362271</v>
      </c>
      <c r="S1439" s="132">
        <v>900841</v>
      </c>
      <c r="T1439" s="133">
        <f>SUM(TableC[[#This Row],[State &amp; Local Funding]:[Federal 
Funding]])</f>
        <v>12759912.352362271</v>
      </c>
      <c r="U1439" s="121">
        <f>IFERROR(TableC[[#This Row],[State &amp; Local Funding]]/SUM(TableB[[#This Row],[K-12 Enrollment]:[Pre-K
Enrollment]]),"")</f>
        <v>15282.308443765814</v>
      </c>
      <c r="V1439" s="121">
        <f>IFERROR(TableC[[#This Row],[Federal 
Funding]]/SUM(TableB[[#This Row],[K-12 Enrollment]:[Pre-K
Enrollment]]),"")</f>
        <v>1160.8775773195875</v>
      </c>
      <c r="W1439" s="65">
        <f>IFERROR(CentralCostperPupil*SUM(TableB[[#This Row],[K-12 Enrollment]:[Pre-K
Enrollment]]),"")</f>
        <v>5179023.6624553939</v>
      </c>
      <c r="X1439" s="65">
        <f t="shared" si="71"/>
        <v>17938936.014817666</v>
      </c>
      <c r="Y1439" s="131">
        <f>IFERROR(TableC[[#This Row],[Total School Allocation w/ Central District Costs]]/SUM(TableB[[#This Row],[K-12 Enrollment]:[Pre-K
Enrollment]]),"")</f>
        <v>23117.185586105239</v>
      </c>
    </row>
    <row r="1440" spans="1:25" s="3" customFormat="1" ht="15" x14ac:dyDescent="0.3">
      <c r="A1440" s="156" t="str">
        <f>IF(ISBLANK(TableB[[#This Row],[BEDS Code]]),"",TableB[[#This Row],[BEDS Code]])</f>
        <v>321100011275</v>
      </c>
      <c r="B1440" s="134" t="str">
        <f>IF(ISBLANK(TableB[[#This Row],[School Name]]),"",TableB[[#This Row],[School Name]])</f>
        <v>High School of Computers and Technology</v>
      </c>
      <c r="C1440" s="156" t="str">
        <f>IF(ISBLANK(TableB[[#This Row],[Local School Code]]),"",TableB[[#This Row],[Local School Code]])</f>
        <v>X275</v>
      </c>
      <c r="D1440" s="132">
        <v>3235459</v>
      </c>
      <c r="E1440" s="132">
        <v>2316418</v>
      </c>
      <c r="F1440" s="65">
        <f>IFERROR(SUM(TableC[[#This Row],[Classroom Teachers]:[All Other Salaries]])*'Part-A'!$C$92,0)</f>
        <v>3380288.115614152</v>
      </c>
      <c r="G1440" s="16">
        <v>0</v>
      </c>
      <c r="H1440" s="16">
        <v>341568</v>
      </c>
      <c r="I1440" s="133">
        <f t="shared" si="69"/>
        <v>9273733.1156141516</v>
      </c>
      <c r="J1440" s="132">
        <v>5867097.2904879898</v>
      </c>
      <c r="K1440" s="132">
        <v>0</v>
      </c>
      <c r="L1440" s="132">
        <v>1813052.4945442805</v>
      </c>
      <c r="M1440" s="132">
        <v>0</v>
      </c>
      <c r="N1440" s="132">
        <v>1101838.8319687904</v>
      </c>
      <c r="O1440" s="132">
        <v>3420</v>
      </c>
      <c r="P1440" s="132">
        <v>488324.49861309142</v>
      </c>
      <c r="Q1440" s="133">
        <f t="shared" si="70"/>
        <v>9273733.1156141516</v>
      </c>
      <c r="R1440" s="132">
        <v>8674807.1156141516</v>
      </c>
      <c r="S1440" s="132">
        <v>598926</v>
      </c>
      <c r="T1440" s="133">
        <f>SUM(TableC[[#This Row],[State &amp; Local Funding]:[Federal 
Funding]])</f>
        <v>9273733.1156141516</v>
      </c>
      <c r="U1440" s="121">
        <f>IFERROR(TableC[[#This Row],[State &amp; Local Funding]]/SUM(TableB[[#This Row],[K-12 Enrollment]:[Pre-K
Enrollment]]),"")</f>
        <v>15218.959851954653</v>
      </c>
      <c r="V1440" s="121">
        <f>IFERROR(TableC[[#This Row],[Federal 
Funding]]/SUM(TableB[[#This Row],[K-12 Enrollment]:[Pre-K
Enrollment]]),"")</f>
        <v>1050.7473684210527</v>
      </c>
      <c r="W1440" s="65">
        <f>IFERROR(CentralCostperPupil*SUM(TableB[[#This Row],[K-12 Enrollment]:[Pre-K
Enrollment]]),"")</f>
        <v>3804179.752061307</v>
      </c>
      <c r="X1440" s="65">
        <f t="shared" si="71"/>
        <v>13077912.867675459</v>
      </c>
      <c r="Y1440" s="131">
        <f>IFERROR(TableC[[#This Row],[Total School Allocation w/ Central District Costs]]/SUM(TableB[[#This Row],[K-12 Enrollment]:[Pre-K
Enrollment]]),"")</f>
        <v>22943.706785395541</v>
      </c>
    </row>
    <row r="1441" spans="1:25" s="3" customFormat="1" ht="15" x14ac:dyDescent="0.3">
      <c r="A1441" s="156" t="str">
        <f>IF(ISBLANK(TableB[[#This Row],[BEDS Code]]),"",TableB[[#This Row],[BEDS Code]])</f>
        <v>320700010277</v>
      </c>
      <c r="B1441" s="134" t="str">
        <f>IF(ISBLANK(TableB[[#This Row],[School Name]]),"",TableB[[#This Row],[School Name]])</f>
        <v>P.S. 277</v>
      </c>
      <c r="C1441" s="156" t="str">
        <f>IF(ISBLANK(TableB[[#This Row],[Local School Code]]),"",TableB[[#This Row],[Local School Code]])</f>
        <v>X277</v>
      </c>
      <c r="D1441" s="132">
        <v>3254450</v>
      </c>
      <c r="E1441" s="132">
        <v>1929779</v>
      </c>
      <c r="F1441" s="65">
        <f>IFERROR(SUM(TableC[[#This Row],[Classroom Teachers]:[All Other Salaries]])*'Part-A'!$C$92,0)</f>
        <v>3156443.7896088548</v>
      </c>
      <c r="G1441" s="16">
        <v>0</v>
      </c>
      <c r="H1441" s="16">
        <v>273824</v>
      </c>
      <c r="I1441" s="133">
        <f t="shared" si="69"/>
        <v>8614496.7896088548</v>
      </c>
      <c r="J1441" s="132">
        <v>4314368.7437142683</v>
      </c>
      <c r="K1441" s="132">
        <v>1504399.6486819033</v>
      </c>
      <c r="L1441" s="132">
        <v>1945704.680352364</v>
      </c>
      <c r="M1441" s="132">
        <v>48529.020925222685</v>
      </c>
      <c r="N1441" s="132">
        <v>649179.431174497</v>
      </c>
      <c r="O1441" s="132">
        <v>2592</v>
      </c>
      <c r="P1441" s="132">
        <v>149723.26476059973</v>
      </c>
      <c r="Q1441" s="133">
        <f t="shared" si="70"/>
        <v>8614496.7896088548</v>
      </c>
      <c r="R1441" s="132">
        <v>7917324.7896088548</v>
      </c>
      <c r="S1441" s="132">
        <v>697172</v>
      </c>
      <c r="T1441" s="133">
        <f>SUM(TableC[[#This Row],[State &amp; Local Funding]:[Federal 
Funding]])</f>
        <v>8614496.7896088548</v>
      </c>
      <c r="U1441" s="121">
        <f>IFERROR(TableC[[#This Row],[State &amp; Local Funding]]/SUM(TableB[[#This Row],[K-12 Enrollment]:[Pre-K
Enrollment]]),"")</f>
        <v>15343.652693040416</v>
      </c>
      <c r="V1441" s="121">
        <f>IFERROR(TableC[[#This Row],[Federal 
Funding]]/SUM(TableB[[#This Row],[K-12 Enrollment]:[Pre-K
Enrollment]]),"")</f>
        <v>1351.1085271317829</v>
      </c>
      <c r="W1441" s="65">
        <f>IFERROR(CentralCostperPupil*SUM(TableB[[#This Row],[K-12 Enrollment]:[Pre-K
Enrollment]]),"")</f>
        <v>3443783.775550236</v>
      </c>
      <c r="X1441" s="65">
        <f t="shared" si="71"/>
        <v>12058280.56515909</v>
      </c>
      <c r="Y1441" s="131">
        <f>IFERROR(TableC[[#This Row],[Total School Allocation w/ Central District Costs]]/SUM(TableB[[#This Row],[K-12 Enrollment]:[Pre-K
Enrollment]]),"")</f>
        <v>23368.760785192033</v>
      </c>
    </row>
    <row r="1442" spans="1:25" s="3" customFormat="1" ht="15" x14ac:dyDescent="0.3">
      <c r="A1442" s="156" t="str">
        <f>IF(ISBLANK(TableB[[#This Row],[BEDS Code]]),"",TableB[[#This Row],[BEDS Code]])</f>
        <v>321000010279</v>
      </c>
      <c r="B1442" s="134" t="str">
        <f>IF(ISBLANK(TableB[[#This Row],[School Name]]),"",TableB[[#This Row],[School Name]])</f>
        <v>P.S. 279 Captain Manuel Rivera, Jr.</v>
      </c>
      <c r="C1442" s="156" t="str">
        <f>IF(ISBLANK(TableB[[#This Row],[Local School Code]]),"",TableB[[#This Row],[Local School Code]])</f>
        <v>X279</v>
      </c>
      <c r="D1442" s="132">
        <v>6470249</v>
      </c>
      <c r="E1442" s="132">
        <v>3171634</v>
      </c>
      <c r="F1442" s="65">
        <f>IFERROR(SUM(TableC[[#This Row],[Classroom Teachers]:[All Other Salaries]])*'Part-A'!$C$92,0)</f>
        <v>5870508.7517324546</v>
      </c>
      <c r="G1442" s="16">
        <v>0</v>
      </c>
      <c r="H1442" s="16">
        <v>596675</v>
      </c>
      <c r="I1442" s="133">
        <f t="shared" si="69"/>
        <v>16109066.751732454</v>
      </c>
      <c r="J1442" s="132">
        <v>10735654.366978314</v>
      </c>
      <c r="K1442" s="132">
        <v>0</v>
      </c>
      <c r="L1442" s="132">
        <v>4069696.8830573964</v>
      </c>
      <c r="M1442" s="132">
        <v>0</v>
      </c>
      <c r="N1442" s="132">
        <v>875205.8624026234</v>
      </c>
      <c r="O1442" s="132">
        <v>6803</v>
      </c>
      <c r="P1442" s="132">
        <v>421706.63929411961</v>
      </c>
      <c r="Q1442" s="133">
        <f t="shared" si="70"/>
        <v>16109066.751732454</v>
      </c>
      <c r="R1442" s="132">
        <v>14541918.751732454</v>
      </c>
      <c r="S1442" s="132">
        <v>1567148</v>
      </c>
      <c r="T1442" s="133">
        <f>SUM(TableC[[#This Row],[State &amp; Local Funding]:[Federal 
Funding]])</f>
        <v>16109066.751732454</v>
      </c>
      <c r="U1442" s="121">
        <f>IFERROR(TableC[[#This Row],[State &amp; Local Funding]]/SUM(TableB[[#This Row],[K-12 Enrollment]:[Pre-K
Enrollment]]),"")</f>
        <v>14369.484932541951</v>
      </c>
      <c r="V1442" s="121">
        <f>IFERROR(TableC[[#This Row],[Federal 
Funding]]/SUM(TableB[[#This Row],[K-12 Enrollment]:[Pre-K
Enrollment]]),"")</f>
        <v>1548.5652173913043</v>
      </c>
      <c r="W1442" s="65">
        <f>IFERROR(CentralCostperPupil*SUM(TableB[[#This Row],[K-12 Enrollment]:[Pre-K
Enrollment]]),"")</f>
        <v>6754087.5598000754</v>
      </c>
      <c r="X1442" s="65">
        <f t="shared" si="71"/>
        <v>22863154.311532527</v>
      </c>
      <c r="Y1442" s="131">
        <f>IFERROR(TableC[[#This Row],[Total School Allocation w/ Central District Costs]]/SUM(TableB[[#This Row],[K-12 Enrollment]:[Pre-K
Enrollment]]),"")</f>
        <v>22592.049714953089</v>
      </c>
    </row>
    <row r="1443" spans="1:25" s="3" customFormat="1" ht="15" x14ac:dyDescent="0.3">
      <c r="A1443" s="156" t="str">
        <f>IF(ISBLANK(TableB[[#This Row],[BEDS Code]]),"",TableB[[#This Row],[BEDS Code]])</f>
        <v>321000010280</v>
      </c>
      <c r="B1443" s="134" t="str">
        <f>IF(ISBLANK(TableB[[#This Row],[School Name]]),"",TableB[[#This Row],[School Name]])</f>
        <v>P.S./M.S. 280 Mosholu Parkway</v>
      </c>
      <c r="C1443" s="156" t="str">
        <f>IF(ISBLANK(TableB[[#This Row],[Local School Code]]),"",TableB[[#This Row],[Local School Code]])</f>
        <v>X280</v>
      </c>
      <c r="D1443" s="132">
        <v>5584255</v>
      </c>
      <c r="E1443" s="132">
        <v>2594092</v>
      </c>
      <c r="F1443" s="65">
        <f>IFERROR(SUM(TableC[[#This Row],[Classroom Teachers]:[All Other Salaries]])*'Part-A'!$C$92,0)</f>
        <v>4979427.5286481762</v>
      </c>
      <c r="G1443" s="16">
        <v>0</v>
      </c>
      <c r="H1443" s="16">
        <v>265256</v>
      </c>
      <c r="I1443" s="133">
        <f t="shared" si="69"/>
        <v>13423030.528648175</v>
      </c>
      <c r="J1443" s="132">
        <v>8416705.152877586</v>
      </c>
      <c r="K1443" s="132">
        <v>0</v>
      </c>
      <c r="L1443" s="132">
        <v>3838768.2706196941</v>
      </c>
      <c r="M1443" s="132">
        <v>0</v>
      </c>
      <c r="N1443" s="132">
        <v>860911.18565596058</v>
      </c>
      <c r="O1443" s="132">
        <v>5457</v>
      </c>
      <c r="P1443" s="132">
        <v>301188.9194949345</v>
      </c>
      <c r="Q1443" s="133">
        <f t="shared" si="70"/>
        <v>13423030.528648175</v>
      </c>
      <c r="R1443" s="132">
        <v>12150291.528648175</v>
      </c>
      <c r="S1443" s="132">
        <v>1272739</v>
      </c>
      <c r="T1443" s="133">
        <f>SUM(TableC[[#This Row],[State &amp; Local Funding]:[Federal 
Funding]])</f>
        <v>13423030.528648175</v>
      </c>
      <c r="U1443" s="121">
        <f>IFERROR(TableC[[#This Row],[State &amp; Local Funding]]/SUM(TableB[[#This Row],[K-12 Enrollment]:[Pre-K
Enrollment]]),"")</f>
        <v>14194.265804495531</v>
      </c>
      <c r="V1443" s="121">
        <f>IFERROR(TableC[[#This Row],[Federal 
Funding]]/SUM(TableB[[#This Row],[K-12 Enrollment]:[Pre-K
Enrollment]]),"")</f>
        <v>1486.8446261682243</v>
      </c>
      <c r="W1443" s="65">
        <f>IFERROR(CentralCostperPupil*SUM(TableB[[#This Row],[K-12 Enrollment]:[Pre-K
Enrollment]]),"")</f>
        <v>5712943.6276569804</v>
      </c>
      <c r="X1443" s="65">
        <f t="shared" si="71"/>
        <v>19135974.156305157</v>
      </c>
      <c r="Y1443" s="131">
        <f>IFERROR(TableC[[#This Row],[Total School Allocation w/ Central District Costs]]/SUM(TableB[[#This Row],[K-12 Enrollment]:[Pre-K
Enrollment]]),"")</f>
        <v>22355.109995683593</v>
      </c>
    </row>
    <row r="1444" spans="1:25" s="3" customFormat="1" ht="15" x14ac:dyDescent="0.3">
      <c r="A1444" s="156" t="str">
        <f>IF(ISBLANK(TableB[[#This Row],[BEDS Code]]),"",TableB[[#This Row],[BEDS Code]])</f>
        <v>320800011282</v>
      </c>
      <c r="B1444" s="134" t="str">
        <f>IF(ISBLANK(TableB[[#This Row],[School Name]]),"",TableB[[#This Row],[School Name]])</f>
        <v>Women's Academy of Excellence</v>
      </c>
      <c r="C1444" s="156" t="str">
        <f>IF(ISBLANK(TableB[[#This Row],[Local School Code]]),"",TableB[[#This Row],[Local School Code]])</f>
        <v>X282</v>
      </c>
      <c r="D1444" s="132">
        <v>1654523</v>
      </c>
      <c r="E1444" s="132">
        <v>1056746</v>
      </c>
      <c r="F1444" s="65">
        <f>IFERROR(SUM(TableC[[#This Row],[Classroom Teachers]:[All Other Salaries]])*'Part-A'!$C$92,0)</f>
        <v>1650769.7088629785</v>
      </c>
      <c r="G1444" s="16">
        <v>0</v>
      </c>
      <c r="H1444" s="16">
        <v>117807</v>
      </c>
      <c r="I1444" s="133">
        <f t="shared" si="69"/>
        <v>4479845.708862979</v>
      </c>
      <c r="J1444" s="132">
        <v>3316627.4409798505</v>
      </c>
      <c r="K1444" s="132">
        <v>0</v>
      </c>
      <c r="L1444" s="132">
        <v>494412.40596361161</v>
      </c>
      <c r="M1444" s="132">
        <v>0</v>
      </c>
      <c r="N1444" s="132">
        <v>518963.53338669246</v>
      </c>
      <c r="O1444" s="132">
        <v>1670</v>
      </c>
      <c r="P1444" s="132">
        <v>148172.32853282453</v>
      </c>
      <c r="Q1444" s="133">
        <f t="shared" si="70"/>
        <v>4479845.708862979</v>
      </c>
      <c r="R1444" s="132">
        <v>4115090.708862979</v>
      </c>
      <c r="S1444" s="132">
        <v>364755</v>
      </c>
      <c r="T1444" s="133">
        <f>SUM(TableC[[#This Row],[State &amp; Local Funding]:[Federal 
Funding]])</f>
        <v>4479845.708862979</v>
      </c>
      <c r="U1444" s="121">
        <f>IFERROR(TableC[[#This Row],[State &amp; Local Funding]]/SUM(TableB[[#This Row],[K-12 Enrollment]:[Pre-K
Enrollment]]),"")</f>
        <v>16329.725035170552</v>
      </c>
      <c r="V1444" s="121">
        <f>IFERROR(TableC[[#This Row],[Federal 
Funding]]/SUM(TableB[[#This Row],[K-12 Enrollment]:[Pre-K
Enrollment]]),"")</f>
        <v>1447.4404761904761</v>
      </c>
      <c r="W1444" s="65">
        <f>IFERROR(CentralCostperPupil*SUM(TableB[[#This Row],[K-12 Enrollment]:[Pre-K
Enrollment]]),"")</f>
        <v>1681847.8903849989</v>
      </c>
      <c r="X1444" s="65">
        <f t="shared" si="71"/>
        <v>6161693.5992479781</v>
      </c>
      <c r="Y1444" s="131">
        <f>IFERROR(TableC[[#This Row],[Total School Allocation w/ Central District Costs]]/SUM(TableB[[#This Row],[K-12 Enrollment]:[Pre-K
Enrollment]]),"")</f>
        <v>24451.165076380865</v>
      </c>
    </row>
    <row r="1445" spans="1:25" s="3" customFormat="1" ht="15" x14ac:dyDescent="0.3">
      <c r="A1445" s="156" t="str">
        <f>IF(ISBLANK(TableB[[#This Row],[BEDS Code]]),"",TableB[[#This Row],[BEDS Code]])</f>
        <v>321000011284</v>
      </c>
      <c r="B1445" s="134" t="str">
        <f>IF(ISBLANK(TableB[[#This Row],[School Name]]),"",TableB[[#This Row],[School Name]])</f>
        <v>Bronx School of Law and Finance</v>
      </c>
      <c r="C1445" s="156" t="str">
        <f>IF(ISBLANK(TableB[[#This Row],[Local School Code]]),"",TableB[[#This Row],[Local School Code]])</f>
        <v>X284</v>
      </c>
      <c r="D1445" s="132">
        <v>2201950</v>
      </c>
      <c r="E1445" s="132">
        <v>2058402</v>
      </c>
      <c r="F1445" s="65">
        <f>IFERROR(SUM(TableC[[#This Row],[Classroom Teachers]:[All Other Salaries]])*'Part-A'!$C$92,0)</f>
        <v>2593936.6513222437</v>
      </c>
      <c r="G1445" s="16">
        <v>0</v>
      </c>
      <c r="H1445" s="16">
        <v>72846</v>
      </c>
      <c r="I1445" s="133">
        <f t="shared" si="69"/>
        <v>6927134.6513222437</v>
      </c>
      <c r="J1445" s="132">
        <v>4424290.7587014893</v>
      </c>
      <c r="K1445" s="132">
        <v>0</v>
      </c>
      <c r="L1445" s="132">
        <v>1144906.2716796983</v>
      </c>
      <c r="M1445" s="132">
        <v>0</v>
      </c>
      <c r="N1445" s="132">
        <v>688639.81795732165</v>
      </c>
      <c r="O1445" s="132">
        <v>2318</v>
      </c>
      <c r="P1445" s="132">
        <v>666979.80298373464</v>
      </c>
      <c r="Q1445" s="133">
        <f t="shared" si="70"/>
        <v>6927134.6513222437</v>
      </c>
      <c r="R1445" s="132">
        <v>6172332.6513222437</v>
      </c>
      <c r="S1445" s="132">
        <v>754802</v>
      </c>
      <c r="T1445" s="133">
        <f>SUM(TableC[[#This Row],[State &amp; Local Funding]:[Federal 
Funding]])</f>
        <v>6927134.6513222437</v>
      </c>
      <c r="U1445" s="121">
        <f>IFERROR(TableC[[#This Row],[State &amp; Local Funding]]/SUM(TableB[[#This Row],[K-12 Enrollment]:[Pre-K
Enrollment]]),"")</f>
        <v>15990.499096689751</v>
      </c>
      <c r="V1445" s="121">
        <f>IFERROR(TableC[[#This Row],[Federal 
Funding]]/SUM(TableB[[#This Row],[K-12 Enrollment]:[Pre-K
Enrollment]]),"")</f>
        <v>1955.4455958549222</v>
      </c>
      <c r="W1445" s="65">
        <f>IFERROR(CentralCostperPupil*SUM(TableB[[#This Row],[K-12 Enrollment]:[Pre-K
Enrollment]]),"")</f>
        <v>2576163.832097657</v>
      </c>
      <c r="X1445" s="65">
        <f t="shared" si="71"/>
        <v>9503298.4834199008</v>
      </c>
      <c r="Y1445" s="131">
        <f>IFERROR(TableC[[#This Row],[Total School Allocation w/ Central District Costs]]/SUM(TableB[[#This Row],[K-12 Enrollment]:[Pre-K
Enrollment]]),"")</f>
        <v>24619.944257564508</v>
      </c>
    </row>
    <row r="1446" spans="1:25" s="3" customFormat="1" ht="15" x14ac:dyDescent="0.3">
      <c r="A1446" s="156" t="str">
        <f>IF(ISBLANK(TableB[[#This Row],[BEDS Code]]),"",TableB[[#This Row],[BEDS Code]])</f>
        <v>321200010286</v>
      </c>
      <c r="B1446" s="134" t="str">
        <f>IF(ISBLANK(TableB[[#This Row],[School Name]]),"",TableB[[#This Row],[School Name]])</f>
        <v>Fannie Lou Hamer Middle School</v>
      </c>
      <c r="C1446" s="156" t="str">
        <f>IF(ISBLANK(TableB[[#This Row],[Local School Code]]),"",TableB[[#This Row],[Local School Code]])</f>
        <v>X286</v>
      </c>
      <c r="D1446" s="132">
        <v>1979168</v>
      </c>
      <c r="E1446" s="132">
        <v>1430280</v>
      </c>
      <c r="F1446" s="65">
        <f>IFERROR(SUM(TableC[[#This Row],[Classroom Teachers]:[All Other Salaries]])*'Part-A'!$C$92,0)</f>
        <v>2075859.4895392025</v>
      </c>
      <c r="G1446" s="16">
        <v>0</v>
      </c>
      <c r="H1446" s="16">
        <v>338770</v>
      </c>
      <c r="I1446" s="133">
        <f t="shared" si="69"/>
        <v>5824077.4895392023</v>
      </c>
      <c r="J1446" s="132">
        <v>4372456.7474154867</v>
      </c>
      <c r="K1446" s="132">
        <v>0</v>
      </c>
      <c r="L1446" s="132">
        <v>694642.45599241438</v>
      </c>
      <c r="M1446" s="132">
        <v>0</v>
      </c>
      <c r="N1446" s="132">
        <v>495638.35347975761</v>
      </c>
      <c r="O1446" s="132">
        <v>1719</v>
      </c>
      <c r="P1446" s="132">
        <v>259620.93265154393</v>
      </c>
      <c r="Q1446" s="133">
        <f t="shared" si="70"/>
        <v>5824077.4895392032</v>
      </c>
      <c r="R1446" s="132">
        <v>5429339.4895392032</v>
      </c>
      <c r="S1446" s="132">
        <v>394738</v>
      </c>
      <c r="T1446" s="133">
        <f>SUM(TableC[[#This Row],[State &amp; Local Funding]:[Federal 
Funding]])</f>
        <v>5824077.4895392032</v>
      </c>
      <c r="U1446" s="121">
        <f>IFERROR(TableC[[#This Row],[State &amp; Local Funding]]/SUM(TableB[[#This Row],[K-12 Enrollment]:[Pre-K
Enrollment]]),"")</f>
        <v>18983.704508878334</v>
      </c>
      <c r="V1446" s="121">
        <f>IFERROR(TableC[[#This Row],[Federal 
Funding]]/SUM(TableB[[#This Row],[K-12 Enrollment]:[Pre-K
Enrollment]]),"")</f>
        <v>1380.2027972027972</v>
      </c>
      <c r="W1446" s="65">
        <f>IFERROR(CentralCostperPupil*SUM(TableB[[#This Row],[K-12 Enrollment]:[Pre-K
Enrollment]]),"")</f>
        <v>1908763.8755956735</v>
      </c>
      <c r="X1446" s="65">
        <f t="shared" si="71"/>
        <v>7732841.3651348762</v>
      </c>
      <c r="Y1446" s="131">
        <f>IFERROR(TableC[[#This Row],[Total School Allocation w/ Central District Costs]]/SUM(TableB[[#This Row],[K-12 Enrollment]:[Pre-K
Enrollment]]),"")</f>
        <v>27037.906871100964</v>
      </c>
    </row>
    <row r="1447" spans="1:25" s="3" customFormat="1" ht="15" x14ac:dyDescent="0.3">
      <c r="A1447" s="156" t="str">
        <f>IF(ISBLANK(TableB[[#This Row],[BEDS Code]]),"",TableB[[#This Row],[BEDS Code]])</f>
        <v>321100010287</v>
      </c>
      <c r="B1447" s="134" t="str">
        <f>IF(ISBLANK(TableB[[#This Row],[School Name]]),"",TableB[[#This Row],[School Name]])</f>
        <v>North Bronx School of Empowerment</v>
      </c>
      <c r="C1447" s="156" t="str">
        <f>IF(ISBLANK(TableB[[#This Row],[Local School Code]]),"",TableB[[#This Row],[Local School Code]])</f>
        <v>X287</v>
      </c>
      <c r="D1447" s="132">
        <v>3713881</v>
      </c>
      <c r="E1447" s="132">
        <v>2271016</v>
      </c>
      <c r="F1447" s="65">
        <f>IFERROR(SUM(TableC[[#This Row],[Classroom Teachers]:[All Other Salaries]])*'Part-A'!$C$92,0)</f>
        <v>3643934.511206713</v>
      </c>
      <c r="G1447" s="16">
        <v>0</v>
      </c>
      <c r="H1447" s="16">
        <v>450681</v>
      </c>
      <c r="I1447" s="133">
        <f t="shared" si="69"/>
        <v>10079512.511206713</v>
      </c>
      <c r="J1447" s="132">
        <v>6180178.21446646</v>
      </c>
      <c r="K1447" s="132">
        <v>0</v>
      </c>
      <c r="L1447" s="132">
        <v>2790628.1922551091</v>
      </c>
      <c r="M1447" s="132">
        <v>0</v>
      </c>
      <c r="N1447" s="132">
        <v>885777.6486606223</v>
      </c>
      <c r="O1447" s="132">
        <v>33526</v>
      </c>
      <c r="P1447" s="132">
        <v>189402.45582452134</v>
      </c>
      <c r="Q1447" s="133">
        <f t="shared" si="70"/>
        <v>10079512.511206713</v>
      </c>
      <c r="R1447" s="132">
        <v>9414042.5112067126</v>
      </c>
      <c r="S1447" s="132">
        <v>665470</v>
      </c>
      <c r="T1447" s="133">
        <f>SUM(TableC[[#This Row],[State &amp; Local Funding]:[Federal 
Funding]])</f>
        <v>10079512.511206713</v>
      </c>
      <c r="U1447" s="121">
        <f>IFERROR(TableC[[#This Row],[State &amp; Local Funding]]/SUM(TableB[[#This Row],[K-12 Enrollment]:[Pre-K
Enrollment]]),"")</f>
        <v>16400.770925447236</v>
      </c>
      <c r="V1447" s="121">
        <f>IFERROR(TableC[[#This Row],[Federal 
Funding]]/SUM(TableB[[#This Row],[K-12 Enrollment]:[Pre-K
Enrollment]]),"")</f>
        <v>1159.3554006968641</v>
      </c>
      <c r="W1447" s="65">
        <f>IFERROR(CentralCostperPupil*SUM(TableB[[#This Row],[K-12 Enrollment]:[Pre-K
Enrollment]]),"")</f>
        <v>3830875.7503213864</v>
      </c>
      <c r="X1447" s="65">
        <f t="shared" si="71"/>
        <v>13910388.261528099</v>
      </c>
      <c r="Y1447" s="131">
        <f>IFERROR(TableC[[#This Row],[Total School Allocation w/ Central District Costs]]/SUM(TableB[[#This Row],[K-12 Enrollment]:[Pre-K
Enrollment]]),"")</f>
        <v>24234.125891163934</v>
      </c>
    </row>
    <row r="1448" spans="1:25" s="3" customFormat="1" ht="15" x14ac:dyDescent="0.3">
      <c r="A1448" s="156" t="str">
        <f>IF(ISBLANK(TableB[[#This Row],[BEDS Code]]),"",TableB[[#This Row],[BEDS Code]])</f>
        <v>321100011288</v>
      </c>
      <c r="B1448" s="134" t="str">
        <f>IF(ISBLANK(TableB[[#This Row],[School Name]]),"",TableB[[#This Row],[School Name]])</f>
        <v>Collegiate Institute for Math and Science</v>
      </c>
      <c r="C1448" s="156" t="str">
        <f>IF(ISBLANK(TableB[[#This Row],[Local School Code]]),"",TableB[[#This Row],[Local School Code]])</f>
        <v>X288</v>
      </c>
      <c r="D1448" s="132">
        <v>3008734</v>
      </c>
      <c r="E1448" s="132">
        <v>1624401</v>
      </c>
      <c r="F1448" s="65">
        <f>IFERROR(SUM(TableC[[#This Row],[Classroom Teachers]:[All Other Salaries]])*'Part-A'!$C$92,0)</f>
        <v>2820907.4477939578</v>
      </c>
      <c r="G1448" s="16">
        <v>0</v>
      </c>
      <c r="H1448" s="16">
        <v>225658</v>
      </c>
      <c r="I1448" s="133">
        <f t="shared" si="69"/>
        <v>7679700.4477939578</v>
      </c>
      <c r="J1448" s="132">
        <v>5230694.4700455703</v>
      </c>
      <c r="K1448" s="132">
        <v>0</v>
      </c>
      <c r="L1448" s="132">
        <v>1305785.3370662248</v>
      </c>
      <c r="M1448" s="132">
        <v>0</v>
      </c>
      <c r="N1448" s="132">
        <v>864410.44529850327</v>
      </c>
      <c r="O1448" s="132">
        <v>3807</v>
      </c>
      <c r="P1448" s="132">
        <v>275003.19538365898</v>
      </c>
      <c r="Q1448" s="133">
        <f t="shared" si="70"/>
        <v>7679700.4477939568</v>
      </c>
      <c r="R1448" s="132">
        <v>7204252.4477939568</v>
      </c>
      <c r="S1448" s="132">
        <v>475448</v>
      </c>
      <c r="T1448" s="133">
        <f>SUM(TableC[[#This Row],[State &amp; Local Funding]:[Federal 
Funding]])</f>
        <v>7679700.4477939568</v>
      </c>
      <c r="U1448" s="121">
        <f>IFERROR(TableC[[#This Row],[State &amp; Local Funding]]/SUM(TableB[[#This Row],[K-12 Enrollment]:[Pre-K
Enrollment]]),"")</f>
        <v>11868.620177584773</v>
      </c>
      <c r="V1448" s="121">
        <f>IFERROR(TableC[[#This Row],[Federal 
Funding]]/SUM(TableB[[#This Row],[K-12 Enrollment]:[Pre-K
Enrollment]]),"")</f>
        <v>783.27512355848432</v>
      </c>
      <c r="W1448" s="65">
        <f>IFERROR(CentralCostperPupil*SUM(TableB[[#This Row],[K-12 Enrollment]:[Pre-K
Enrollment]]),"")</f>
        <v>4051117.735967041</v>
      </c>
      <c r="X1448" s="65">
        <f t="shared" si="71"/>
        <v>11730818.183760997</v>
      </c>
      <c r="Y1448" s="131">
        <f>IFERROR(TableC[[#This Row],[Total School Allocation w/ Central District Costs]]/SUM(TableB[[#This Row],[K-12 Enrollment]:[Pre-K
Enrollment]]),"")</f>
        <v>19325.894866163093</v>
      </c>
    </row>
    <row r="1449" spans="1:25" s="3" customFormat="1" ht="15" x14ac:dyDescent="0.3">
      <c r="A1449" s="156" t="str">
        <f>IF(ISBLANK(TableB[[#This Row],[BEDS Code]]),"",TableB[[#This Row],[BEDS Code]])</f>
        <v>321100011290</v>
      </c>
      <c r="B1449" s="134" t="str">
        <f>IF(ISBLANK(TableB[[#This Row],[School Name]]),"",TableB[[#This Row],[School Name]])</f>
        <v>Bronx Academy of Health Careers</v>
      </c>
      <c r="C1449" s="156" t="str">
        <f>IF(ISBLANK(TableB[[#This Row],[Local School Code]]),"",TableB[[#This Row],[Local School Code]])</f>
        <v>X290</v>
      </c>
      <c r="D1449" s="132">
        <v>2445899</v>
      </c>
      <c r="E1449" s="132">
        <v>1368132</v>
      </c>
      <c r="F1449" s="65">
        <f>IFERROR(SUM(TableC[[#This Row],[Classroom Teachers]:[All Other Salaries]])*'Part-A'!$C$92,0)</f>
        <v>2322191.8752674023</v>
      </c>
      <c r="G1449" s="16">
        <v>0</v>
      </c>
      <c r="H1449" s="16">
        <v>124785</v>
      </c>
      <c r="I1449" s="133">
        <f t="shared" si="69"/>
        <v>6261007.8752674023</v>
      </c>
      <c r="J1449" s="132">
        <v>3966821.9642181983</v>
      </c>
      <c r="K1449" s="132">
        <v>0</v>
      </c>
      <c r="L1449" s="132">
        <v>1342690.8620962412</v>
      </c>
      <c r="M1449" s="132">
        <v>0</v>
      </c>
      <c r="N1449" s="132">
        <v>707664.52842769725</v>
      </c>
      <c r="O1449" s="132">
        <v>2417</v>
      </c>
      <c r="P1449" s="132">
        <v>241413.52052526566</v>
      </c>
      <c r="Q1449" s="133">
        <f t="shared" si="70"/>
        <v>6261007.8752674032</v>
      </c>
      <c r="R1449" s="132">
        <v>5878217.8752674032</v>
      </c>
      <c r="S1449" s="132">
        <v>382790</v>
      </c>
      <c r="T1449" s="133">
        <f>SUM(TableC[[#This Row],[State &amp; Local Funding]:[Federal 
Funding]])</f>
        <v>6261007.8752674032</v>
      </c>
      <c r="U1449" s="121">
        <f>IFERROR(TableC[[#This Row],[State &amp; Local Funding]]/SUM(TableB[[#This Row],[K-12 Enrollment]:[Pre-K
Enrollment]]),"")</f>
        <v>15428.393373405257</v>
      </c>
      <c r="V1449" s="121">
        <f>IFERROR(TableC[[#This Row],[Federal 
Funding]]/SUM(TableB[[#This Row],[K-12 Enrollment]:[Pre-K
Enrollment]]),"")</f>
        <v>1004.6981627296587</v>
      </c>
      <c r="W1449" s="65">
        <f>IFERROR(CentralCostperPupil*SUM(TableB[[#This Row],[K-12 Enrollment]:[Pre-K
Enrollment]]),"")</f>
        <v>2542793.8342725579</v>
      </c>
      <c r="X1449" s="65">
        <f t="shared" si="71"/>
        <v>8803801.7095399611</v>
      </c>
      <c r="Y1449" s="131">
        <f>IFERROR(TableC[[#This Row],[Total School Allocation w/ Central District Costs]]/SUM(TableB[[#This Row],[K-12 Enrollment]:[Pre-K
Enrollment]]),"")</f>
        <v>23107.091101154754</v>
      </c>
    </row>
    <row r="1450" spans="1:25" s="3" customFormat="1" ht="15" x14ac:dyDescent="0.3">
      <c r="A1450" s="156" t="str">
        <f>IF(ISBLANK(TableB[[#This Row],[BEDS Code]]),"",TableB[[#This Row],[BEDS Code]])</f>
        <v>321000010291</v>
      </c>
      <c r="B1450" s="134" t="str">
        <f>IF(ISBLANK(TableB[[#This Row],[School Name]]),"",TableB[[#This Row],[School Name]])</f>
        <v>P.S. 291</v>
      </c>
      <c r="C1450" s="156" t="str">
        <f>IF(ISBLANK(TableB[[#This Row],[Local School Code]]),"",TableB[[#This Row],[Local School Code]])</f>
        <v>X291</v>
      </c>
      <c r="D1450" s="132">
        <v>3919174</v>
      </c>
      <c r="E1450" s="132">
        <v>1573794</v>
      </c>
      <c r="F1450" s="65">
        <f>IFERROR(SUM(TableC[[#This Row],[Classroom Teachers]:[All Other Salaries]])*'Part-A'!$C$92,0)</f>
        <v>3344421.0759440162</v>
      </c>
      <c r="G1450" s="16">
        <v>0</v>
      </c>
      <c r="H1450" s="16">
        <v>625081</v>
      </c>
      <c r="I1450" s="133">
        <f t="shared" si="69"/>
        <v>9462470.0759440158</v>
      </c>
      <c r="J1450" s="132">
        <v>7066775.612098705</v>
      </c>
      <c r="K1450" s="132">
        <v>0</v>
      </c>
      <c r="L1450" s="132">
        <v>1409607.9684467132</v>
      </c>
      <c r="M1450" s="132">
        <v>0</v>
      </c>
      <c r="N1450" s="132">
        <v>706536.72106704325</v>
      </c>
      <c r="O1450" s="132">
        <v>3969</v>
      </c>
      <c r="P1450" s="132">
        <v>275580.77433155454</v>
      </c>
      <c r="Q1450" s="133">
        <f t="shared" si="70"/>
        <v>9462470.0759440158</v>
      </c>
      <c r="R1450" s="132">
        <v>8673891.0759440158</v>
      </c>
      <c r="S1450" s="132">
        <v>788579</v>
      </c>
      <c r="T1450" s="133">
        <f>SUM(TableC[[#This Row],[State &amp; Local Funding]:[Federal 
Funding]])</f>
        <v>9462470.0759440158</v>
      </c>
      <c r="U1450" s="121">
        <f>IFERROR(TableC[[#This Row],[State &amp; Local Funding]]/SUM(TableB[[#This Row],[K-12 Enrollment]:[Pre-K
Enrollment]]),"")</f>
        <v>13967.618479781024</v>
      </c>
      <c r="V1450" s="121">
        <f>IFERROR(TableC[[#This Row],[Federal 
Funding]]/SUM(TableB[[#This Row],[K-12 Enrollment]:[Pre-K
Enrollment]]),"")</f>
        <v>1269.8534621578099</v>
      </c>
      <c r="W1450" s="65">
        <f>IFERROR(CentralCostperPupil*SUM(TableB[[#This Row],[K-12 Enrollment]:[Pre-K
Enrollment]]),"")</f>
        <v>4144553.7298773187</v>
      </c>
      <c r="X1450" s="65">
        <f t="shared" si="71"/>
        <v>13607023.805821335</v>
      </c>
      <c r="Y1450" s="131">
        <f>IFERROR(TableC[[#This Row],[Total School Allocation w/ Central District Costs]]/SUM(TableB[[#This Row],[K-12 Enrollment]:[Pre-K
Enrollment]]),"")</f>
        <v>21911.471506958671</v>
      </c>
    </row>
    <row r="1451" spans="1:25" s="3" customFormat="1" ht="15" x14ac:dyDescent="0.3">
      <c r="A1451" s="156" t="str">
        <f>IF(ISBLANK(TableB[[#This Row],[BEDS Code]]),"",TableB[[#This Row],[BEDS Code]])</f>
        <v>320800011293</v>
      </c>
      <c r="B1451" s="134" t="str">
        <f>IF(ISBLANK(TableB[[#This Row],[School Name]]),"",TableB[[#This Row],[School Name]])</f>
        <v>Renaissance High School for Musical Theater &amp; Technology</v>
      </c>
      <c r="C1451" s="156" t="str">
        <f>IF(ISBLANK(TableB[[#This Row],[Local School Code]]),"",TableB[[#This Row],[Local School Code]])</f>
        <v>X293</v>
      </c>
      <c r="D1451" s="132">
        <v>2546875</v>
      </c>
      <c r="E1451" s="132">
        <v>1490491</v>
      </c>
      <c r="F1451" s="65">
        <f>IFERROR(SUM(TableC[[#This Row],[Classroom Teachers]:[All Other Salaries]])*'Part-A'!$C$92,0)</f>
        <v>2458170.5084937303</v>
      </c>
      <c r="G1451" s="16">
        <v>0</v>
      </c>
      <c r="H1451" s="16">
        <v>219928</v>
      </c>
      <c r="I1451" s="133">
        <f t="shared" si="69"/>
        <v>6715464.5084937308</v>
      </c>
      <c r="J1451" s="132">
        <v>4258325.4630051041</v>
      </c>
      <c r="K1451" s="132">
        <v>0</v>
      </c>
      <c r="L1451" s="132">
        <v>1132823.7705691257</v>
      </c>
      <c r="M1451" s="132">
        <v>0</v>
      </c>
      <c r="N1451" s="132">
        <v>970211.96833891247</v>
      </c>
      <c r="O1451" s="132">
        <v>2916</v>
      </c>
      <c r="P1451" s="132">
        <v>351187.3065805888</v>
      </c>
      <c r="Q1451" s="133">
        <f t="shared" si="70"/>
        <v>6715464.5084937317</v>
      </c>
      <c r="R1451" s="132">
        <v>6316020.5084937317</v>
      </c>
      <c r="S1451" s="132">
        <v>399444</v>
      </c>
      <c r="T1451" s="133">
        <f>SUM(TableC[[#This Row],[State &amp; Local Funding]:[Federal 
Funding]])</f>
        <v>6715464.5084937317</v>
      </c>
      <c r="U1451" s="121">
        <f>IFERROR(TableC[[#This Row],[State &amp; Local Funding]]/SUM(TableB[[#This Row],[K-12 Enrollment]:[Pre-K
Enrollment]]),"")</f>
        <v>13466.994687619897</v>
      </c>
      <c r="V1451" s="121">
        <f>IFERROR(TableC[[#This Row],[Federal 
Funding]]/SUM(TableB[[#This Row],[K-12 Enrollment]:[Pre-K
Enrollment]]),"")</f>
        <v>851.69296375266526</v>
      </c>
      <c r="W1451" s="65">
        <f>IFERROR(CentralCostperPupil*SUM(TableB[[#This Row],[K-12 Enrollment]:[Pre-K
Enrollment]]),"")</f>
        <v>3130105.7959943037</v>
      </c>
      <c r="X1451" s="65">
        <f t="shared" si="71"/>
        <v>9845570.3044880349</v>
      </c>
      <c r="Y1451" s="131">
        <f>IFERROR(TableC[[#This Row],[Total School Allocation w/ Central District Costs]]/SUM(TableB[[#This Row],[K-12 Enrollment]:[Pre-K
Enrollment]]),"")</f>
        <v>20992.687216392398</v>
      </c>
    </row>
    <row r="1452" spans="1:25" s="3" customFormat="1" ht="15" x14ac:dyDescent="0.3">
      <c r="A1452" s="156" t="str">
        <f>IF(ISBLANK(TableB[[#This Row],[BEDS Code]]),"",TableB[[#This Row],[BEDS Code]])</f>
        <v>320900010294</v>
      </c>
      <c r="B1452" s="134" t="str">
        <f>IF(ISBLANK(TableB[[#This Row],[School Name]]),"",TableB[[#This Row],[School Name]])</f>
        <v>The Walton Avenue School</v>
      </c>
      <c r="C1452" s="156" t="str">
        <f>IF(ISBLANK(TableB[[#This Row],[Local School Code]]),"",TableB[[#This Row],[Local School Code]])</f>
        <v>X294</v>
      </c>
      <c r="D1452" s="132">
        <v>3616667</v>
      </c>
      <c r="E1452" s="132">
        <v>1951410</v>
      </c>
      <c r="F1452" s="65">
        <f>IFERROR(SUM(TableC[[#This Row],[Classroom Teachers]:[All Other Salaries]])*'Part-A'!$C$92,0)</f>
        <v>3390151.5667448146</v>
      </c>
      <c r="G1452" s="16">
        <v>0</v>
      </c>
      <c r="H1452" s="16">
        <v>171566</v>
      </c>
      <c r="I1452" s="133">
        <f t="shared" si="69"/>
        <v>9129794.5667448156</v>
      </c>
      <c r="J1452" s="132">
        <v>5776776.6836113902</v>
      </c>
      <c r="K1452" s="132">
        <v>0</v>
      </c>
      <c r="L1452" s="132">
        <v>2566311.9739005566</v>
      </c>
      <c r="M1452" s="132">
        <v>0</v>
      </c>
      <c r="N1452" s="132">
        <v>623856.05334754463</v>
      </c>
      <c r="O1452" s="132">
        <v>3208</v>
      </c>
      <c r="P1452" s="132">
        <v>159641.8558853241</v>
      </c>
      <c r="Q1452" s="133">
        <f t="shared" si="70"/>
        <v>9129794.5667448156</v>
      </c>
      <c r="R1452" s="132">
        <v>8307288.5667448156</v>
      </c>
      <c r="S1452" s="132">
        <v>822506</v>
      </c>
      <c r="T1452" s="133">
        <f>SUM(TableC[[#This Row],[State &amp; Local Funding]:[Federal 
Funding]])</f>
        <v>9129794.5667448156</v>
      </c>
      <c r="U1452" s="121">
        <f>IFERROR(TableC[[#This Row],[State &amp; Local Funding]]/SUM(TableB[[#This Row],[K-12 Enrollment]:[Pre-K
Enrollment]]),"")</f>
        <v>16482.715410207966</v>
      </c>
      <c r="V1452" s="121">
        <f>IFERROR(TableC[[#This Row],[Federal 
Funding]]/SUM(TableB[[#This Row],[K-12 Enrollment]:[Pre-K
Enrollment]]),"")</f>
        <v>1631.9563492063492</v>
      </c>
      <c r="W1452" s="65">
        <f>IFERROR(CentralCostperPupil*SUM(TableB[[#This Row],[K-12 Enrollment]:[Pre-K
Enrollment]]),"")</f>
        <v>3363695.7807699977</v>
      </c>
      <c r="X1452" s="65">
        <f t="shared" si="71"/>
        <v>12493490.347514814</v>
      </c>
      <c r="Y1452" s="131">
        <f>IFERROR(TableC[[#This Row],[Total School Allocation w/ Central District Costs]]/SUM(TableB[[#This Row],[K-12 Enrollment]:[Pre-K
Enrollment]]),"")</f>
        <v>24788.671324434155</v>
      </c>
    </row>
    <row r="1453" spans="1:25" s="3" customFormat="1" ht="15" x14ac:dyDescent="0.3">
      <c r="A1453" s="156" t="str">
        <f>IF(ISBLANK(TableB[[#This Row],[BEDS Code]]),"",TableB[[#This Row],[BEDS Code]])</f>
        <v>320700010296</v>
      </c>
      <c r="B1453" s="134" t="str">
        <f>IF(ISBLANK(TableB[[#This Row],[School Name]]),"",TableB[[#This Row],[School Name]])</f>
        <v>South Bronx Academy for Applied Media</v>
      </c>
      <c r="C1453" s="156" t="str">
        <f>IF(ISBLANK(TableB[[#This Row],[Local School Code]]),"",TableB[[#This Row],[Local School Code]])</f>
        <v>X296</v>
      </c>
      <c r="D1453" s="132">
        <v>1994954</v>
      </c>
      <c r="E1453" s="132">
        <v>1292595</v>
      </c>
      <c r="F1453" s="65">
        <f>IFERROR(SUM(TableC[[#This Row],[Classroom Teachers]:[All Other Salaries]])*'Part-A'!$C$92,0)</f>
        <v>2001640.6729110153</v>
      </c>
      <c r="G1453" s="16">
        <v>0</v>
      </c>
      <c r="H1453" s="16">
        <v>93336</v>
      </c>
      <c r="I1453" s="133">
        <f t="shared" si="69"/>
        <v>5382525.6729110153</v>
      </c>
      <c r="J1453" s="132">
        <v>3096371.7828330821</v>
      </c>
      <c r="K1453" s="132">
        <v>0</v>
      </c>
      <c r="L1453" s="132">
        <v>1739995.9974830302</v>
      </c>
      <c r="M1453" s="132">
        <v>0</v>
      </c>
      <c r="N1453" s="132">
        <v>469114.76981678832</v>
      </c>
      <c r="O1453" s="132">
        <v>1620</v>
      </c>
      <c r="P1453" s="132">
        <v>75423.122778114761</v>
      </c>
      <c r="Q1453" s="133">
        <f t="shared" si="70"/>
        <v>5382525.6729110153</v>
      </c>
      <c r="R1453" s="132">
        <v>4810264.6729110153</v>
      </c>
      <c r="S1453" s="132">
        <v>572261</v>
      </c>
      <c r="T1453" s="133">
        <f>SUM(TableC[[#This Row],[State &amp; Local Funding]:[Federal 
Funding]])</f>
        <v>5382525.6729110153</v>
      </c>
      <c r="U1453" s="121">
        <f>IFERROR(TableC[[#This Row],[State &amp; Local Funding]]/SUM(TableB[[#This Row],[K-12 Enrollment]:[Pre-K
Enrollment]]),"")</f>
        <v>19959.604451912928</v>
      </c>
      <c r="V1453" s="121">
        <f>IFERROR(TableC[[#This Row],[Federal 
Funding]]/SUM(TableB[[#This Row],[K-12 Enrollment]:[Pre-K
Enrollment]]),"")</f>
        <v>2374.5269709543568</v>
      </c>
      <c r="W1453" s="65">
        <f>IFERROR(CentralCostperPupil*SUM(TableB[[#This Row],[K-12 Enrollment]:[Pre-K
Enrollment]]),"")</f>
        <v>1608433.8951697808</v>
      </c>
      <c r="X1453" s="65">
        <f t="shared" si="71"/>
        <v>6990959.5680807959</v>
      </c>
      <c r="Y1453" s="131">
        <f>IFERROR(TableC[[#This Row],[Total School Allocation w/ Central District Costs]]/SUM(TableB[[#This Row],[K-12 Enrollment]:[Pre-K
Enrollment]]),"")</f>
        <v>29008.130987887122</v>
      </c>
    </row>
    <row r="1454" spans="1:25" s="3" customFormat="1" ht="15" x14ac:dyDescent="0.3">
      <c r="A1454" s="156" t="str">
        <f>IF(ISBLANK(TableB[[#This Row],[BEDS Code]]),"",TableB[[#This Row],[BEDS Code]])</f>
        <v>320900011297</v>
      </c>
      <c r="B1454" s="134" t="str">
        <f>IF(ISBLANK(TableB[[#This Row],[School Name]]),"",TableB[[#This Row],[School Name]])</f>
        <v>Morris Academy for Collaborative Studies</v>
      </c>
      <c r="C1454" s="156" t="str">
        <f>IF(ISBLANK(TableB[[#This Row],[Local School Code]]),"",TableB[[#This Row],[Local School Code]])</f>
        <v>X297</v>
      </c>
      <c r="D1454" s="132">
        <v>3002690</v>
      </c>
      <c r="E1454" s="132">
        <v>1538453</v>
      </c>
      <c r="F1454" s="65">
        <f>IFERROR(SUM(TableC[[#This Row],[Classroom Teachers]:[All Other Salaries]])*'Part-A'!$C$92,0)</f>
        <v>2764897.6578919878</v>
      </c>
      <c r="G1454" s="16">
        <v>0</v>
      </c>
      <c r="H1454" s="16">
        <v>198598</v>
      </c>
      <c r="I1454" s="133">
        <f t="shared" si="69"/>
        <v>7504638.6578919878</v>
      </c>
      <c r="J1454" s="132">
        <v>5377862.0255471133</v>
      </c>
      <c r="K1454" s="132">
        <v>0</v>
      </c>
      <c r="L1454" s="132">
        <v>1052015.8100790153</v>
      </c>
      <c r="M1454" s="132">
        <v>0</v>
      </c>
      <c r="N1454" s="132">
        <v>674029.80562907807</v>
      </c>
      <c r="O1454" s="132">
        <v>2430</v>
      </c>
      <c r="P1454" s="132">
        <v>398301.01663678145</v>
      </c>
      <c r="Q1454" s="133">
        <f t="shared" si="70"/>
        <v>7504638.6578919888</v>
      </c>
      <c r="R1454" s="132">
        <v>7002600.6578919888</v>
      </c>
      <c r="S1454" s="132">
        <v>502038</v>
      </c>
      <c r="T1454" s="133">
        <f>SUM(TableC[[#This Row],[State &amp; Local Funding]:[Federal 
Funding]])</f>
        <v>7504638.6578919888</v>
      </c>
      <c r="U1454" s="121">
        <f>IFERROR(TableC[[#This Row],[State &amp; Local Funding]]/SUM(TableB[[#This Row],[K-12 Enrollment]:[Pre-K
Enrollment]]),"")</f>
        <v>17638.792589148587</v>
      </c>
      <c r="V1454" s="121">
        <f>IFERROR(TableC[[#This Row],[Federal 
Funding]]/SUM(TableB[[#This Row],[K-12 Enrollment]:[Pre-K
Enrollment]]),"")</f>
        <v>1264.5793450881613</v>
      </c>
      <c r="W1454" s="65">
        <f>IFERROR(CentralCostperPupil*SUM(TableB[[#This Row],[K-12 Enrollment]:[Pre-K
Enrollment]]),"")</f>
        <v>2649577.8273128755</v>
      </c>
      <c r="X1454" s="65">
        <f t="shared" si="71"/>
        <v>10154216.485204864</v>
      </c>
      <c r="Y1454" s="131">
        <f>IFERROR(TableC[[#This Row],[Total School Allocation w/ Central District Costs]]/SUM(TableB[[#This Row],[K-12 Enrollment]:[Pre-K
Enrollment]]),"")</f>
        <v>25577.371499256584</v>
      </c>
    </row>
    <row r="1455" spans="1:25" s="3" customFormat="1" ht="15" x14ac:dyDescent="0.3">
      <c r="A1455" s="156" t="str">
        <f>IF(ISBLANK(TableB[[#This Row],[BEDS Code]]),"",TableB[[#This Row],[BEDS Code]])</f>
        <v>320700010298</v>
      </c>
      <c r="B1455" s="134" t="str">
        <f>IF(ISBLANK(TableB[[#This Row],[School Name]]),"",TableB[[#This Row],[School Name]])</f>
        <v>Academy of Public Relations</v>
      </c>
      <c r="C1455" s="156" t="str">
        <f>IF(ISBLANK(TableB[[#This Row],[Local School Code]]),"",TableB[[#This Row],[Local School Code]])</f>
        <v>X298</v>
      </c>
      <c r="D1455" s="132">
        <v>2178069</v>
      </c>
      <c r="E1455" s="132">
        <v>1170668</v>
      </c>
      <c r="F1455" s="65">
        <f>IFERROR(SUM(TableC[[#This Row],[Classroom Teachers]:[All Other Salaries]])*'Part-A'!$C$92,0)</f>
        <v>2038895.2931445327</v>
      </c>
      <c r="G1455" s="16">
        <v>0</v>
      </c>
      <c r="H1455" s="16">
        <v>217618</v>
      </c>
      <c r="I1455" s="133">
        <f t="shared" si="69"/>
        <v>5605250.2931445325</v>
      </c>
      <c r="J1455" s="132">
        <v>3286060.6060858271</v>
      </c>
      <c r="K1455" s="132">
        <v>0</v>
      </c>
      <c r="L1455" s="132">
        <v>1478502.3576020978</v>
      </c>
      <c r="M1455" s="132">
        <v>0</v>
      </c>
      <c r="N1455" s="132">
        <v>585961.08248756779</v>
      </c>
      <c r="O1455" s="132">
        <v>1589</v>
      </c>
      <c r="P1455" s="132">
        <v>253137.24696903961</v>
      </c>
      <c r="Q1455" s="133">
        <f t="shared" si="70"/>
        <v>5605250.2931445325</v>
      </c>
      <c r="R1455" s="132">
        <v>5323439.2931445325</v>
      </c>
      <c r="S1455" s="132">
        <v>281811</v>
      </c>
      <c r="T1455" s="133">
        <f>SUM(TableC[[#This Row],[State &amp; Local Funding]:[Federal 
Funding]])</f>
        <v>5605250.2931445325</v>
      </c>
      <c r="U1455" s="121">
        <f>IFERROR(TableC[[#This Row],[State &amp; Local Funding]]/SUM(TableB[[#This Row],[K-12 Enrollment]:[Pre-K
Enrollment]]),"")</f>
        <v>20876.232522135422</v>
      </c>
      <c r="V1455" s="121">
        <f>IFERROR(TableC[[#This Row],[Federal 
Funding]]/SUM(TableB[[#This Row],[K-12 Enrollment]:[Pre-K
Enrollment]]),"")</f>
        <v>1105.1411764705883</v>
      </c>
      <c r="W1455" s="65">
        <f>IFERROR(CentralCostperPupil*SUM(TableB[[#This Row],[K-12 Enrollment]:[Pre-K
Enrollment]]),"")</f>
        <v>1701869.8890800586</v>
      </c>
      <c r="X1455" s="65">
        <f t="shared" si="71"/>
        <v>7307120.1822245913</v>
      </c>
      <c r="Y1455" s="131">
        <f>IFERROR(TableC[[#This Row],[Total School Allocation w/ Central District Costs]]/SUM(TableB[[#This Row],[K-12 Enrollment]:[Pre-K
Enrollment]]),"")</f>
        <v>28655.373263625846</v>
      </c>
    </row>
    <row r="1456" spans="1:25" s="3" customFormat="1" ht="15" x14ac:dyDescent="0.3">
      <c r="A1456" s="156" t="str">
        <f>IF(ISBLANK(TableB[[#This Row],[BEDS Code]]),"",TableB[[#This Row],[BEDS Code]])</f>
        <v>321100011299</v>
      </c>
      <c r="B1456" s="134" t="str">
        <f>IF(ISBLANK(TableB[[#This Row],[School Name]]),"",TableB[[#This Row],[School Name]])</f>
        <v>Astor Collegiate Academy</v>
      </c>
      <c r="C1456" s="156" t="str">
        <f>IF(ISBLANK(TableB[[#This Row],[Local School Code]]),"",TableB[[#This Row],[Local School Code]])</f>
        <v>X299</v>
      </c>
      <c r="D1456" s="132">
        <v>2599337</v>
      </c>
      <c r="E1456" s="132">
        <v>1450632</v>
      </c>
      <c r="F1456" s="65">
        <f>IFERROR(SUM(TableC[[#This Row],[Classroom Teachers]:[All Other Salaries]])*'Part-A'!$C$92,0)</f>
        <v>2465843.908160381</v>
      </c>
      <c r="G1456" s="16">
        <v>0</v>
      </c>
      <c r="H1456" s="16">
        <v>245611</v>
      </c>
      <c r="I1456" s="133">
        <f t="shared" si="69"/>
        <v>6761423.908160381</v>
      </c>
      <c r="J1456" s="132">
        <v>4453210.6925979499</v>
      </c>
      <c r="K1456" s="132">
        <v>0</v>
      </c>
      <c r="L1456" s="132">
        <v>1438136.1854497322</v>
      </c>
      <c r="M1456" s="132">
        <v>0</v>
      </c>
      <c r="N1456" s="132">
        <v>662479.83552617521</v>
      </c>
      <c r="O1456" s="132">
        <v>2835</v>
      </c>
      <c r="P1456" s="132">
        <v>204762.19458652352</v>
      </c>
      <c r="Q1456" s="133">
        <f t="shared" si="70"/>
        <v>6761423.908160381</v>
      </c>
      <c r="R1456" s="132">
        <v>6290823.908160381</v>
      </c>
      <c r="S1456" s="132">
        <v>470600</v>
      </c>
      <c r="T1456" s="133">
        <f>SUM(TableC[[#This Row],[State &amp; Local Funding]:[Federal 
Funding]])</f>
        <v>6761423.908160381</v>
      </c>
      <c r="U1456" s="121">
        <f>IFERROR(TableC[[#This Row],[State &amp; Local Funding]]/SUM(TableB[[#This Row],[K-12 Enrollment]:[Pre-K
Enrollment]]),"")</f>
        <v>13765.479011291862</v>
      </c>
      <c r="V1456" s="121">
        <f>IFERROR(TableC[[#This Row],[Federal 
Funding]]/SUM(TableB[[#This Row],[K-12 Enrollment]:[Pre-K
Enrollment]]),"")</f>
        <v>1029.7592997811817</v>
      </c>
      <c r="W1456" s="65">
        <f>IFERROR(CentralCostperPupil*SUM(TableB[[#This Row],[K-12 Enrollment]:[Pre-K
Enrollment]]),"")</f>
        <v>3050017.8012140654</v>
      </c>
      <c r="X1456" s="65">
        <f t="shared" si="71"/>
        <v>9811441.7093744464</v>
      </c>
      <c r="Y1456" s="131">
        <f>IFERROR(TableC[[#This Row],[Total School Allocation w/ Central District Costs]]/SUM(TableB[[#This Row],[K-12 Enrollment]:[Pre-K
Enrollment]]),"")</f>
        <v>21469.23787609288</v>
      </c>
    </row>
    <row r="1457" spans="1:25" s="3" customFormat="1" ht="15" x14ac:dyDescent="0.3">
      <c r="A1457" s="156" t="str">
        <f>IF(ISBLANK(TableB[[#This Row],[BEDS Code]]),"",TableB[[#This Row],[BEDS Code]])</f>
        <v>321200010300</v>
      </c>
      <c r="B1457" s="134" t="str">
        <f>IF(ISBLANK(TableB[[#This Row],[School Name]]),"",TableB[[#This Row],[School Name]])</f>
        <v>The School of Science and Applied Learning</v>
      </c>
      <c r="C1457" s="156" t="str">
        <f>IF(ISBLANK(TableB[[#This Row],[Local School Code]]),"",TableB[[#This Row],[Local School Code]])</f>
        <v>X300</v>
      </c>
      <c r="D1457" s="132">
        <v>4403483</v>
      </c>
      <c r="E1457" s="132">
        <v>2517432</v>
      </c>
      <c r="F1457" s="65">
        <f>IFERROR(SUM(TableC[[#This Row],[Classroom Teachers]:[All Other Salaries]])*'Part-A'!$C$92,0)</f>
        <v>4213833.7581462478</v>
      </c>
      <c r="G1457" s="16">
        <v>0</v>
      </c>
      <c r="H1457" s="16">
        <v>144274</v>
      </c>
      <c r="I1457" s="133">
        <f t="shared" si="69"/>
        <v>11279022.758146249</v>
      </c>
      <c r="J1457" s="132">
        <v>6180152.9749781769</v>
      </c>
      <c r="K1457" s="132">
        <v>226531.46249544891</v>
      </c>
      <c r="L1457" s="132">
        <v>3905590.4660020145</v>
      </c>
      <c r="M1457" s="132">
        <v>17425.49711503453</v>
      </c>
      <c r="N1457" s="132">
        <v>697985.65669917467</v>
      </c>
      <c r="O1457" s="132">
        <v>3713</v>
      </c>
      <c r="P1457" s="132">
        <v>247623.70085639882</v>
      </c>
      <c r="Q1457" s="133">
        <f t="shared" si="70"/>
        <v>11279022.758146249</v>
      </c>
      <c r="R1457" s="132">
        <v>10195738.758146249</v>
      </c>
      <c r="S1457" s="132">
        <v>1083284</v>
      </c>
      <c r="T1457" s="133">
        <f>SUM(TableC[[#This Row],[State &amp; Local Funding]:[Federal 
Funding]])</f>
        <v>11279022.758146249</v>
      </c>
      <c r="U1457" s="121">
        <f>IFERROR(TableC[[#This Row],[State &amp; Local Funding]]/SUM(TableB[[#This Row],[K-12 Enrollment]:[Pre-K
Enrollment]]),"")</f>
        <v>17369.231274525126</v>
      </c>
      <c r="V1457" s="121">
        <f>IFERROR(TableC[[#This Row],[Federal 
Funding]]/SUM(TableB[[#This Row],[K-12 Enrollment]:[Pre-K
Enrollment]]),"")</f>
        <v>1845.458262350937</v>
      </c>
      <c r="W1457" s="65">
        <f>IFERROR(CentralCostperPupil*SUM(TableB[[#This Row],[K-12 Enrollment]:[Pre-K
Enrollment]]),"")</f>
        <v>3917637.7446666444</v>
      </c>
      <c r="X1457" s="65">
        <f t="shared" si="71"/>
        <v>15196660.502812892</v>
      </c>
      <c r="Y1457" s="131">
        <f>IFERROR(TableC[[#This Row],[Total School Allocation w/ Central District Costs]]/SUM(TableB[[#This Row],[K-12 Enrollment]:[Pre-K
Enrollment]]),"")</f>
        <v>25888.6891018959</v>
      </c>
    </row>
    <row r="1458" spans="1:25" s="3" customFormat="1" ht="15" x14ac:dyDescent="0.3">
      <c r="A1458" s="156" t="str">
        <f>IF(ISBLANK(TableB[[#This Row],[BEDS Code]]),"",TableB[[#This Row],[BEDS Code]])</f>
        <v>320800010301</v>
      </c>
      <c r="B1458" s="134" t="str">
        <f>IF(ISBLANK(TableB[[#This Row],[School Name]]),"",TableB[[#This Row],[School Name]])</f>
        <v>M.S. 301 Paul L. Dunbar</v>
      </c>
      <c r="C1458" s="156" t="str">
        <f>IF(ISBLANK(TableB[[#This Row],[Local School Code]]),"",TableB[[#This Row],[Local School Code]])</f>
        <v>X301</v>
      </c>
      <c r="D1458" s="132">
        <v>1681130</v>
      </c>
      <c r="E1458" s="132">
        <v>1646782</v>
      </c>
      <c r="F1458" s="65">
        <f>IFERROR(SUM(TableC[[#This Row],[Classroom Teachers]:[All Other Salaries]])*'Part-A'!$C$92,0)</f>
        <v>2026215.8876015667</v>
      </c>
      <c r="G1458" s="16">
        <v>0</v>
      </c>
      <c r="H1458" s="16">
        <v>201404</v>
      </c>
      <c r="I1458" s="133">
        <f t="shared" si="69"/>
        <v>5555531.8876015665</v>
      </c>
      <c r="J1458" s="132">
        <v>3288705.4237250253</v>
      </c>
      <c r="K1458" s="132">
        <v>0</v>
      </c>
      <c r="L1458" s="132">
        <v>1334683.5907210987</v>
      </c>
      <c r="M1458" s="132">
        <v>0</v>
      </c>
      <c r="N1458" s="132">
        <v>709089.97396484332</v>
      </c>
      <c r="O1458" s="132">
        <v>1520</v>
      </c>
      <c r="P1458" s="132">
        <v>221532.89919059919</v>
      </c>
      <c r="Q1458" s="133">
        <f t="shared" si="70"/>
        <v>5555531.8876015665</v>
      </c>
      <c r="R1458" s="132">
        <v>5130885.8876015665</v>
      </c>
      <c r="S1458" s="132">
        <v>424646</v>
      </c>
      <c r="T1458" s="133">
        <f>SUM(TableC[[#This Row],[State &amp; Local Funding]:[Federal 
Funding]])</f>
        <v>5555531.8876015665</v>
      </c>
      <c r="U1458" s="121">
        <f>IFERROR(TableC[[#This Row],[State &amp; Local Funding]]/SUM(TableB[[#This Row],[K-12 Enrollment]:[Pre-K
Enrollment]]),"")</f>
        <v>20605.967420086614</v>
      </c>
      <c r="V1458" s="121">
        <f>IFERROR(TableC[[#This Row],[Federal 
Funding]]/SUM(TableB[[#This Row],[K-12 Enrollment]:[Pre-K
Enrollment]]),"")</f>
        <v>1705.4056224899598</v>
      </c>
      <c r="W1458" s="65">
        <f>IFERROR(CentralCostperPupil*SUM(TableB[[#This Row],[K-12 Enrollment]:[Pre-K
Enrollment]]),"")</f>
        <v>1661825.8916899394</v>
      </c>
      <c r="X1458" s="65">
        <f t="shared" si="71"/>
        <v>7217357.7792915059</v>
      </c>
      <c r="Y1458" s="131">
        <f>IFERROR(TableC[[#This Row],[Total School Allocation w/ Central District Costs]]/SUM(TableB[[#This Row],[K-12 Enrollment]:[Pre-K
Enrollment]]),"")</f>
        <v>28985.372607596408</v>
      </c>
    </row>
    <row r="1459" spans="1:25" s="3" customFormat="1" ht="15" x14ac:dyDescent="0.3">
      <c r="A1459" s="156" t="str">
        <f>IF(ISBLANK(TableB[[#This Row],[BEDS Code]]),"",TableB[[#This Row],[BEDS Code]])</f>
        <v>320800010302</v>
      </c>
      <c r="B1459" s="134" t="str">
        <f>IF(ISBLANK(TableB[[#This Row],[School Name]]),"",TableB[[#This Row],[School Name]])</f>
        <v>M.S. 302 Luisa Dessus Cruz</v>
      </c>
      <c r="C1459" s="156" t="str">
        <f>IF(ISBLANK(TableB[[#This Row],[Local School Code]]),"",TableB[[#This Row],[Local School Code]])</f>
        <v>X302</v>
      </c>
      <c r="D1459" s="132">
        <v>3181206</v>
      </c>
      <c r="E1459" s="132">
        <v>2371128</v>
      </c>
      <c r="F1459" s="65">
        <f>IFERROR(SUM(TableC[[#This Row],[Classroom Teachers]:[All Other Salaries]])*'Part-A'!$C$92,0)</f>
        <v>3380566.3623528378</v>
      </c>
      <c r="G1459" s="16">
        <v>0</v>
      </c>
      <c r="H1459" s="16">
        <v>644125</v>
      </c>
      <c r="I1459" s="133">
        <f t="shared" si="69"/>
        <v>9577025.3623528369</v>
      </c>
      <c r="J1459" s="132">
        <v>5533254.3048606534</v>
      </c>
      <c r="K1459" s="132">
        <v>0</v>
      </c>
      <c r="L1459" s="132">
        <v>2979332.4050061298</v>
      </c>
      <c r="M1459" s="132">
        <v>0</v>
      </c>
      <c r="N1459" s="132">
        <v>905692.05595045816</v>
      </c>
      <c r="O1459" s="132">
        <v>3040</v>
      </c>
      <c r="P1459" s="132">
        <v>155706.59653559566</v>
      </c>
      <c r="Q1459" s="133">
        <f t="shared" si="70"/>
        <v>9577025.362352835</v>
      </c>
      <c r="R1459" s="132">
        <v>8720606.362352835</v>
      </c>
      <c r="S1459" s="132">
        <v>856419</v>
      </c>
      <c r="T1459" s="133">
        <f>SUM(TableC[[#This Row],[State &amp; Local Funding]:[Federal 
Funding]])</f>
        <v>9577025.362352835</v>
      </c>
      <c r="U1459" s="121">
        <f>IFERROR(TableC[[#This Row],[State &amp; Local Funding]]/SUM(TableB[[#This Row],[K-12 Enrollment]:[Pre-K
Enrollment]]),"")</f>
        <v>17476.165054815301</v>
      </c>
      <c r="V1459" s="121">
        <f>IFERROR(TableC[[#This Row],[Federal 
Funding]]/SUM(TableB[[#This Row],[K-12 Enrollment]:[Pre-K
Enrollment]]),"")</f>
        <v>1716.2705410821643</v>
      </c>
      <c r="W1459" s="65">
        <f>IFERROR(CentralCostperPupil*SUM(TableB[[#This Row],[K-12 Enrollment]:[Pre-K
Enrollment]]),"")</f>
        <v>3330325.7829448986</v>
      </c>
      <c r="X1459" s="65">
        <f t="shared" si="71"/>
        <v>12907351.145297734</v>
      </c>
      <c r="Y1459" s="131">
        <f>IFERROR(TableC[[#This Row],[Total School Allocation w/ Central District Costs]]/SUM(TableB[[#This Row],[K-12 Enrollment]:[Pre-K
Enrollment]]),"")</f>
        <v>25866.435160917303</v>
      </c>
    </row>
    <row r="1460" spans="1:25" s="3" customFormat="1" ht="15" x14ac:dyDescent="0.3">
      <c r="A1460" s="156" t="str">
        <f>IF(ISBLANK(TableB[[#This Row],[BEDS Code]]),"",TableB[[#This Row],[BEDS Code]])</f>
        <v>320900010303</v>
      </c>
      <c r="B1460" s="134" t="str">
        <f>IF(ISBLANK(TableB[[#This Row],[School Name]]),"",TableB[[#This Row],[School Name]])</f>
        <v>I.S. X303 Leadership &amp; Community Service</v>
      </c>
      <c r="C1460" s="156" t="str">
        <f>IF(ISBLANK(TableB[[#This Row],[Local School Code]]),"",TableB[[#This Row],[Local School Code]])</f>
        <v>X303</v>
      </c>
      <c r="D1460" s="132">
        <v>2294796</v>
      </c>
      <c r="E1460" s="132">
        <v>1435615</v>
      </c>
      <c r="F1460" s="65">
        <f>IFERROR(SUM(TableC[[#This Row],[Classroom Teachers]:[All Other Salaries]])*'Part-A'!$C$92,0)</f>
        <v>2271279.4194929576</v>
      </c>
      <c r="G1460" s="16">
        <v>0</v>
      </c>
      <c r="H1460" s="16">
        <v>220722</v>
      </c>
      <c r="I1460" s="133">
        <f t="shared" si="69"/>
        <v>6222412.4194929581</v>
      </c>
      <c r="J1460" s="132">
        <v>3680102.3321430963</v>
      </c>
      <c r="K1460" s="132">
        <v>0</v>
      </c>
      <c r="L1460" s="132">
        <v>1853323.7442511702</v>
      </c>
      <c r="M1460" s="132">
        <v>0</v>
      </c>
      <c r="N1460" s="132">
        <v>527276.48721336736</v>
      </c>
      <c r="O1460" s="132">
        <v>2068</v>
      </c>
      <c r="P1460" s="132">
        <v>159641.8558853241</v>
      </c>
      <c r="Q1460" s="133">
        <f t="shared" si="70"/>
        <v>6222412.4194929581</v>
      </c>
      <c r="R1460" s="132">
        <v>5752850.4194929581</v>
      </c>
      <c r="S1460" s="132">
        <v>469562</v>
      </c>
      <c r="T1460" s="133">
        <f>SUM(TableC[[#This Row],[State &amp; Local Funding]:[Federal 
Funding]])</f>
        <v>6222412.4194929581</v>
      </c>
      <c r="U1460" s="121">
        <f>IFERROR(TableC[[#This Row],[State &amp; Local Funding]]/SUM(TableB[[#This Row],[K-12 Enrollment]:[Pre-K
Enrollment]]),"")</f>
        <v>19176.168064976526</v>
      </c>
      <c r="V1460" s="121">
        <f>IFERROR(TableC[[#This Row],[Federal 
Funding]]/SUM(TableB[[#This Row],[K-12 Enrollment]:[Pre-K
Enrollment]]),"")</f>
        <v>1565.2066666666667</v>
      </c>
      <c r="W1460" s="65">
        <f>IFERROR(CentralCostperPupil*SUM(TableB[[#This Row],[K-12 Enrollment]:[Pre-K
Enrollment]]),"")</f>
        <v>2002199.8695059512</v>
      </c>
      <c r="X1460" s="65">
        <f t="shared" si="71"/>
        <v>8224612.2889989093</v>
      </c>
      <c r="Y1460" s="131">
        <f>IFERROR(TableC[[#This Row],[Total School Allocation w/ Central District Costs]]/SUM(TableB[[#This Row],[K-12 Enrollment]:[Pre-K
Enrollment]]),"")</f>
        <v>27415.374296663031</v>
      </c>
    </row>
    <row r="1461" spans="1:25" s="3" customFormat="1" ht="15" x14ac:dyDescent="0.3">
      <c r="A1461" s="156" t="str">
        <f>IF(ISBLANK(TableB[[#This Row],[BEDS Code]]),"",TableB[[#This Row],[BEDS Code]])</f>
        <v>320800010304</v>
      </c>
      <c r="B1461" s="134" t="str">
        <f>IF(ISBLANK(TableB[[#This Row],[School Name]]),"",TableB[[#This Row],[School Name]])</f>
        <v>P.S. 304 Early Childhood School</v>
      </c>
      <c r="C1461" s="156" t="str">
        <f>IF(ISBLANK(TableB[[#This Row],[Local School Code]]),"",TableB[[#This Row],[Local School Code]])</f>
        <v>X304</v>
      </c>
      <c r="D1461" s="132">
        <v>3213884</v>
      </c>
      <c r="E1461" s="132">
        <v>1998182</v>
      </c>
      <c r="F1461" s="65">
        <f>IFERROR(SUM(TableC[[#This Row],[Classroom Teachers]:[All Other Salaries]])*'Part-A'!$C$92,0)</f>
        <v>3173392.4864683766</v>
      </c>
      <c r="G1461" s="16">
        <v>0</v>
      </c>
      <c r="H1461" s="16">
        <v>305254</v>
      </c>
      <c r="I1461" s="133">
        <f t="shared" si="69"/>
        <v>8690712.4864683766</v>
      </c>
      <c r="J1461" s="132">
        <v>4370526.5623539193</v>
      </c>
      <c r="K1461" s="132">
        <v>771607.99901964306</v>
      </c>
      <c r="L1461" s="132">
        <v>2871924.4170268727</v>
      </c>
      <c r="M1461" s="132">
        <v>53833.116210672772</v>
      </c>
      <c r="N1461" s="132">
        <v>481430.5549035304</v>
      </c>
      <c r="O1461" s="132">
        <v>3009</v>
      </c>
      <c r="P1461" s="132">
        <v>138380.83695373734</v>
      </c>
      <c r="Q1461" s="133">
        <f t="shared" si="70"/>
        <v>8690712.4864683747</v>
      </c>
      <c r="R1461" s="132">
        <v>7928118.4864683747</v>
      </c>
      <c r="S1461" s="132">
        <v>762594</v>
      </c>
      <c r="T1461" s="133">
        <f>SUM(TableC[[#This Row],[State &amp; Local Funding]:[Federal 
Funding]])</f>
        <v>8690712.4864683747</v>
      </c>
      <c r="U1461" s="121">
        <f>IFERROR(TableC[[#This Row],[State &amp; Local Funding]]/SUM(TableB[[#This Row],[K-12 Enrollment]:[Pre-K
Enrollment]]),"")</f>
        <v>15364.570710210028</v>
      </c>
      <c r="V1461" s="121">
        <f>IFERROR(TableC[[#This Row],[Federal 
Funding]]/SUM(TableB[[#This Row],[K-12 Enrollment]:[Pre-K
Enrollment]]),"")</f>
        <v>1477.8953488372092</v>
      </c>
      <c r="W1461" s="65">
        <f>IFERROR(CentralCostperPupil*SUM(TableB[[#This Row],[K-12 Enrollment]:[Pre-K
Enrollment]]),"")</f>
        <v>3443783.775550236</v>
      </c>
      <c r="X1461" s="65">
        <f t="shared" si="71"/>
        <v>12134496.26201861</v>
      </c>
      <c r="Y1461" s="131">
        <f>IFERROR(TableC[[#This Row],[Total School Allocation w/ Central District Costs]]/SUM(TableB[[#This Row],[K-12 Enrollment]:[Pre-K
Enrollment]]),"")</f>
        <v>23516.465624067074</v>
      </c>
    </row>
    <row r="1462" spans="1:25" s="3" customFormat="1" ht="15" x14ac:dyDescent="0.3">
      <c r="A1462" s="156" t="str">
        <f>IF(ISBLANK(TableB[[#This Row],[BEDS Code]]),"",TableB[[#This Row],[BEDS Code]])</f>
        <v>321000010306</v>
      </c>
      <c r="B1462" s="134" t="str">
        <f>IF(ISBLANK(TableB[[#This Row],[School Name]]),"",TableB[[#This Row],[School Name]])</f>
        <v>P.S. 306</v>
      </c>
      <c r="C1462" s="156" t="str">
        <f>IF(ISBLANK(TableB[[#This Row],[Local School Code]]),"",TableB[[#This Row],[Local School Code]])</f>
        <v>X306</v>
      </c>
      <c r="D1462" s="132">
        <v>4317416</v>
      </c>
      <c r="E1462" s="132">
        <v>2871227</v>
      </c>
      <c r="F1462" s="65">
        <f>IFERROR(SUM(TableC[[#This Row],[Classroom Teachers]:[All Other Salaries]])*'Part-A'!$C$92,0)</f>
        <v>4376841.291745632</v>
      </c>
      <c r="G1462" s="16">
        <v>0</v>
      </c>
      <c r="H1462" s="16">
        <v>126544</v>
      </c>
      <c r="I1462" s="133">
        <f t="shared" si="69"/>
        <v>11692028.291745633</v>
      </c>
      <c r="J1462" s="132">
        <v>6484417.9522952074</v>
      </c>
      <c r="K1462" s="132">
        <v>0</v>
      </c>
      <c r="L1462" s="132">
        <v>4251053.4549865816</v>
      </c>
      <c r="M1462" s="132">
        <v>0</v>
      </c>
      <c r="N1462" s="132">
        <v>898458.64383419533</v>
      </c>
      <c r="O1462" s="132">
        <v>4311</v>
      </c>
      <c r="P1462" s="132">
        <v>53787.240629648732</v>
      </c>
      <c r="Q1462" s="133">
        <f t="shared" si="70"/>
        <v>11692028.291745635</v>
      </c>
      <c r="R1462" s="132">
        <v>10549262.291745635</v>
      </c>
      <c r="S1462" s="132">
        <v>1142766</v>
      </c>
      <c r="T1462" s="133">
        <f>SUM(TableC[[#This Row],[State &amp; Local Funding]:[Federal 
Funding]])</f>
        <v>11692028.291745635</v>
      </c>
      <c r="U1462" s="121">
        <f>IFERROR(TableC[[#This Row],[State &amp; Local Funding]]/SUM(TableB[[#This Row],[K-12 Enrollment]:[Pre-K
Enrollment]]),"")</f>
        <v>16130.370476675282</v>
      </c>
      <c r="V1462" s="121">
        <f>IFERROR(TableC[[#This Row],[Federal 
Funding]]/SUM(TableB[[#This Row],[K-12 Enrollment]:[Pre-K
Enrollment]]),"")</f>
        <v>1747.3486238532109</v>
      </c>
      <c r="W1462" s="65">
        <f>IFERROR(CentralCostperPupil*SUM(TableB[[#This Row],[K-12 Enrollment]:[Pre-K
Enrollment]]),"")</f>
        <v>4364795.7155229738</v>
      </c>
      <c r="X1462" s="65">
        <f t="shared" si="71"/>
        <v>16056824.007268608</v>
      </c>
      <c r="Y1462" s="131">
        <f>IFERROR(TableC[[#This Row],[Total School Allocation w/ Central District Costs]]/SUM(TableB[[#This Row],[K-12 Enrollment]:[Pre-K
Enrollment]]),"")</f>
        <v>24551.718665548331</v>
      </c>
    </row>
    <row r="1463" spans="1:25" s="3" customFormat="1" ht="15" x14ac:dyDescent="0.3">
      <c r="A1463" s="156" t="str">
        <f>IF(ISBLANK(TableB[[#This Row],[BEDS Code]]),"",TableB[[#This Row],[BEDS Code]])</f>
        <v>321000010307</v>
      </c>
      <c r="B1463" s="134" t="str">
        <f>IF(ISBLANK(TableB[[#This Row],[School Name]]),"",TableB[[#This Row],[School Name]])</f>
        <v>Luisa Pineiro Fuentes School of Science and Discovery</v>
      </c>
      <c r="C1463" s="156" t="str">
        <f>IF(ISBLANK(TableB[[#This Row],[Local School Code]]),"",TableB[[#This Row],[Local School Code]])</f>
        <v>X307</v>
      </c>
      <c r="D1463" s="132">
        <v>2444309</v>
      </c>
      <c r="E1463" s="132">
        <v>1599668</v>
      </c>
      <c r="F1463" s="65">
        <f>IFERROR(SUM(TableC[[#This Row],[Classroom Teachers]:[All Other Salaries]])*'Part-A'!$C$92,0)</f>
        <v>2462195.648952052</v>
      </c>
      <c r="G1463" s="16">
        <v>0</v>
      </c>
      <c r="H1463" s="16">
        <v>181411</v>
      </c>
      <c r="I1463" s="133">
        <f t="shared" si="69"/>
        <v>6687583.648952052</v>
      </c>
      <c r="J1463" s="132">
        <v>4038458.8840383613</v>
      </c>
      <c r="K1463" s="132">
        <v>0</v>
      </c>
      <c r="L1463" s="132">
        <v>2087574.6422805279</v>
      </c>
      <c r="M1463" s="132">
        <v>0</v>
      </c>
      <c r="N1463" s="132">
        <v>462146.81877685623</v>
      </c>
      <c r="O1463" s="132">
        <v>2399</v>
      </c>
      <c r="P1463" s="132">
        <v>97004.303856306564</v>
      </c>
      <c r="Q1463" s="133">
        <f t="shared" si="70"/>
        <v>6687583.648952052</v>
      </c>
      <c r="R1463" s="132">
        <v>6013963.648952052</v>
      </c>
      <c r="S1463" s="132">
        <v>673620</v>
      </c>
      <c r="T1463" s="133">
        <f>SUM(TableC[[#This Row],[State &amp; Local Funding]:[Federal 
Funding]])</f>
        <v>6687583.648952052</v>
      </c>
      <c r="U1463" s="121">
        <f>IFERROR(TableC[[#This Row],[State &amp; Local Funding]]/SUM(TableB[[#This Row],[K-12 Enrollment]:[Pre-K
Enrollment]]),"")</f>
        <v>16751.98788008928</v>
      </c>
      <c r="V1463" s="121">
        <f>IFERROR(TableC[[#This Row],[Federal 
Funding]]/SUM(TableB[[#This Row],[K-12 Enrollment]:[Pre-K
Enrollment]]),"")</f>
        <v>1876.3788300835654</v>
      </c>
      <c r="W1463" s="65">
        <f>IFERROR(CentralCostperPupil*SUM(TableB[[#This Row],[K-12 Enrollment]:[Pre-K
Enrollment]]),"")</f>
        <v>2395965.8438421213</v>
      </c>
      <c r="X1463" s="65">
        <f t="shared" si="71"/>
        <v>9083549.4927941728</v>
      </c>
      <c r="Y1463" s="131">
        <f>IFERROR(TableC[[#This Row],[Total School Allocation w/ Central District Costs]]/SUM(TableB[[#This Row],[K-12 Enrollment]:[Pre-K
Enrollment]]),"")</f>
        <v>25302.366275192682</v>
      </c>
    </row>
    <row r="1464" spans="1:25" s="3" customFormat="1" ht="15" x14ac:dyDescent="0.3">
      <c r="A1464" s="156" t="str">
        <f>IF(ISBLANK(TableB[[#This Row],[BEDS Code]]),"",TableB[[#This Row],[BEDS Code]])</f>
        <v>321000010308</v>
      </c>
      <c r="B1464" s="134" t="str">
        <f>IF(ISBLANK(TableB[[#This Row],[School Name]]),"",TableB[[#This Row],[School Name]])</f>
        <v>Bronx Dance Academy School</v>
      </c>
      <c r="C1464" s="156" t="str">
        <f>IF(ISBLANK(TableB[[#This Row],[Local School Code]]),"",TableB[[#This Row],[Local School Code]])</f>
        <v>X308</v>
      </c>
      <c r="D1464" s="132">
        <v>1706166</v>
      </c>
      <c r="E1464" s="132">
        <v>795049</v>
      </c>
      <c r="F1464" s="65">
        <f>IFERROR(SUM(TableC[[#This Row],[Classroom Teachers]:[All Other Salaries]])*'Part-A'!$C$92,0)</f>
        <v>1522877.2789987694</v>
      </c>
      <c r="G1464" s="16">
        <v>0</v>
      </c>
      <c r="H1464" s="16">
        <v>78326</v>
      </c>
      <c r="I1464" s="133">
        <f t="shared" si="69"/>
        <v>4102418.2789987694</v>
      </c>
      <c r="J1464" s="132">
        <v>2687659.1837346344</v>
      </c>
      <c r="K1464" s="132">
        <v>0</v>
      </c>
      <c r="L1464" s="132">
        <v>828441.27388318093</v>
      </c>
      <c r="M1464" s="132">
        <v>0</v>
      </c>
      <c r="N1464" s="132">
        <v>487828.97127060726</v>
      </c>
      <c r="O1464" s="132">
        <v>1676</v>
      </c>
      <c r="P1464" s="132">
        <v>96812.850110346757</v>
      </c>
      <c r="Q1464" s="133">
        <f t="shared" si="70"/>
        <v>4102418.2789987698</v>
      </c>
      <c r="R1464" s="132">
        <v>3834709.2789987698</v>
      </c>
      <c r="S1464" s="132">
        <v>267709</v>
      </c>
      <c r="T1464" s="133">
        <f>SUM(TableC[[#This Row],[State &amp; Local Funding]:[Federal 
Funding]])</f>
        <v>4102418.2789987698</v>
      </c>
      <c r="U1464" s="121">
        <f>IFERROR(TableC[[#This Row],[State &amp; Local Funding]]/SUM(TableB[[#This Row],[K-12 Enrollment]:[Pre-K
Enrollment]]),"")</f>
        <v>14202.626959254703</v>
      </c>
      <c r="V1464" s="121">
        <f>IFERROR(TableC[[#This Row],[Federal 
Funding]]/SUM(TableB[[#This Row],[K-12 Enrollment]:[Pre-K
Enrollment]]),"")</f>
        <v>991.51481481481483</v>
      </c>
      <c r="W1464" s="65">
        <f>IFERROR(CentralCostperPupil*SUM(TableB[[#This Row],[K-12 Enrollment]:[Pre-K
Enrollment]]),"")</f>
        <v>1801979.882555356</v>
      </c>
      <c r="X1464" s="65">
        <f t="shared" si="71"/>
        <v>5904398.1615541261</v>
      </c>
      <c r="Y1464" s="131">
        <f>IFERROR(TableC[[#This Row],[Total School Allocation w/ Central District Costs]]/SUM(TableB[[#This Row],[K-12 Enrollment]:[Pre-K
Enrollment]]),"")</f>
        <v>21868.141339089354</v>
      </c>
    </row>
    <row r="1465" spans="1:25" s="3" customFormat="1" ht="15" x14ac:dyDescent="0.3">
      <c r="A1465" s="156" t="str">
        <f>IF(ISBLANK(TableB[[#This Row],[BEDS Code]]),"",TableB[[#This Row],[BEDS Code]])</f>
        <v>321000010310</v>
      </c>
      <c r="B1465" s="134" t="str">
        <f>IF(ISBLANK(TableB[[#This Row],[School Name]]),"",TableB[[#This Row],[School Name]])</f>
        <v>P.S. 310 Marble Hill</v>
      </c>
      <c r="C1465" s="156" t="str">
        <f>IF(ISBLANK(TableB[[#This Row],[Local School Code]]),"",TableB[[#This Row],[Local School Code]])</f>
        <v>X310</v>
      </c>
      <c r="D1465" s="132">
        <v>4527467</v>
      </c>
      <c r="E1465" s="132">
        <v>2207867</v>
      </c>
      <c r="F1465" s="65">
        <f>IFERROR(SUM(TableC[[#This Row],[Classroom Teachers]:[All Other Salaries]])*'Part-A'!$C$92,0)</f>
        <v>4100841.8368944284</v>
      </c>
      <c r="G1465" s="16">
        <v>0</v>
      </c>
      <c r="H1465" s="16">
        <v>297704</v>
      </c>
      <c r="I1465" s="133">
        <f t="shared" si="69"/>
        <v>11133879.836894428</v>
      </c>
      <c r="J1465" s="132">
        <v>6800206.5342437243</v>
      </c>
      <c r="K1465" s="132">
        <v>881841.51472196379</v>
      </c>
      <c r="L1465" s="132">
        <v>2499020.6770281726</v>
      </c>
      <c r="M1465" s="132">
        <v>29394.717157398794</v>
      </c>
      <c r="N1465" s="132">
        <v>665285.67866024154</v>
      </c>
      <c r="O1465" s="132">
        <v>4218</v>
      </c>
      <c r="P1465" s="132">
        <v>253912.7150829272</v>
      </c>
      <c r="Q1465" s="133">
        <f t="shared" si="70"/>
        <v>11133879.836894428</v>
      </c>
      <c r="R1465" s="132">
        <v>10157081.836894428</v>
      </c>
      <c r="S1465" s="132">
        <v>976798</v>
      </c>
      <c r="T1465" s="133">
        <f>SUM(TableC[[#This Row],[State &amp; Local Funding]:[Federal 
Funding]])</f>
        <v>11133879.836894428</v>
      </c>
      <c r="U1465" s="121">
        <f>IFERROR(TableC[[#This Row],[State &amp; Local Funding]]/SUM(TableB[[#This Row],[K-12 Enrollment]:[Pre-K
Enrollment]]),"")</f>
        <v>14614.506240135868</v>
      </c>
      <c r="V1465" s="121">
        <f>IFERROR(TableC[[#This Row],[Federal 
Funding]]/SUM(TableB[[#This Row],[K-12 Enrollment]:[Pre-K
Enrollment]]),"")</f>
        <v>1405.4647482014389</v>
      </c>
      <c r="W1465" s="65">
        <f>IFERROR(CentralCostperPupil*SUM(TableB[[#This Row],[K-12 Enrollment]:[Pre-K
Enrollment]]),"")</f>
        <v>4638429.6976887863</v>
      </c>
      <c r="X1465" s="65">
        <f t="shared" si="71"/>
        <v>15772309.534583215</v>
      </c>
      <c r="Y1465" s="131">
        <f>IFERROR(TableC[[#This Row],[Total School Allocation w/ Central District Costs]]/SUM(TableB[[#This Row],[K-12 Enrollment]:[Pre-K
Enrollment]]),"")</f>
        <v>22693.970553357143</v>
      </c>
    </row>
    <row r="1466" spans="1:25" s="3" customFormat="1" ht="15" x14ac:dyDescent="0.3">
      <c r="A1466" s="156" t="str">
        <f>IF(ISBLANK(TableB[[#This Row],[BEDS Code]]),"",TableB[[#This Row],[BEDS Code]])</f>
        <v>320900010311</v>
      </c>
      <c r="B1466" s="134" t="str">
        <f>IF(ISBLANK(TableB[[#This Row],[School Name]]),"",TableB[[#This Row],[School Name]])</f>
        <v>Lucero Elementary School</v>
      </c>
      <c r="C1466" s="156" t="str">
        <f>IF(ISBLANK(TableB[[#This Row],[Local School Code]]),"",TableB[[#This Row],[Local School Code]])</f>
        <v>X311</v>
      </c>
      <c r="D1466" s="132">
        <v>2642445</v>
      </c>
      <c r="E1466" s="132">
        <v>1127676</v>
      </c>
      <c r="F1466" s="65">
        <f>IFERROR(SUM(TableC[[#This Row],[Classroom Teachers]:[All Other Salaries]])*'Part-A'!$C$92,0)</f>
        <v>2295457.0518632424</v>
      </c>
      <c r="G1466" s="16">
        <v>0</v>
      </c>
      <c r="H1466" s="16">
        <v>844792</v>
      </c>
      <c r="I1466" s="133">
        <f t="shared" si="69"/>
        <v>6910370.0518632419</v>
      </c>
      <c r="J1466" s="132">
        <v>4969541.6709709428</v>
      </c>
      <c r="K1466" s="132">
        <v>0</v>
      </c>
      <c r="L1466" s="132">
        <v>1515615.4249281548</v>
      </c>
      <c r="M1466" s="132">
        <v>0</v>
      </c>
      <c r="N1466" s="132">
        <v>422708.95596414449</v>
      </c>
      <c r="O1466" s="132">
        <v>2504</v>
      </c>
      <c r="P1466" s="132">
        <v>0</v>
      </c>
      <c r="Q1466" s="133">
        <f t="shared" si="70"/>
        <v>6910370.0518632419</v>
      </c>
      <c r="R1466" s="132">
        <v>6316154.0518632419</v>
      </c>
      <c r="S1466" s="132">
        <v>594216</v>
      </c>
      <c r="T1466" s="133">
        <f>SUM(TableC[[#This Row],[State &amp; Local Funding]:[Federal 
Funding]])</f>
        <v>6910370.0518632419</v>
      </c>
      <c r="U1466" s="121">
        <f>IFERROR(TableC[[#This Row],[State &amp; Local Funding]]/SUM(TableB[[#This Row],[K-12 Enrollment]:[Pre-K
Enrollment]]),"")</f>
        <v>15869.733798651361</v>
      </c>
      <c r="V1466" s="121">
        <f>IFERROR(TableC[[#This Row],[Federal 
Funding]]/SUM(TableB[[#This Row],[K-12 Enrollment]:[Pre-K
Enrollment]]),"")</f>
        <v>1493.0050251256282</v>
      </c>
      <c r="W1466" s="65">
        <f>IFERROR(CentralCostperPupil*SUM(TableB[[#This Row],[K-12 Enrollment]:[Pre-K
Enrollment]]),"")</f>
        <v>2656251.8268778953</v>
      </c>
      <c r="X1466" s="65">
        <f t="shared" si="71"/>
        <v>9566621.8787411377</v>
      </c>
      <c r="Y1466" s="131">
        <f>IFERROR(TableC[[#This Row],[Total School Allocation w/ Central District Costs]]/SUM(TableB[[#This Row],[K-12 Enrollment]:[Pre-K
Enrollment]]),"")</f>
        <v>24036.738388796828</v>
      </c>
    </row>
    <row r="1467" spans="1:25" s="3" customFormat="1" ht="15" x14ac:dyDescent="0.3">
      <c r="A1467" s="156" t="str">
        <f>IF(ISBLANK(TableB[[#This Row],[BEDS Code]]),"",TableB[[#This Row],[BEDS Code]])</f>
        <v>320800010312</v>
      </c>
      <c r="B1467" s="134" t="str">
        <f>IF(ISBLANK(TableB[[#This Row],[School Name]]),"",TableB[[#This Row],[School Name]])</f>
        <v>Millennium Art Academy</v>
      </c>
      <c r="C1467" s="156" t="str">
        <f>IF(ISBLANK(TableB[[#This Row],[Local School Code]]),"",TableB[[#This Row],[Local School Code]])</f>
        <v>X312</v>
      </c>
      <c r="D1467" s="132">
        <v>2939194</v>
      </c>
      <c r="E1467" s="132">
        <v>2011368</v>
      </c>
      <c r="F1467" s="65">
        <f>IFERROR(SUM(TableC[[#This Row],[Classroom Teachers]:[All Other Salaries]])*'Part-A'!$C$92,0)</f>
        <v>3014174.4664391931</v>
      </c>
      <c r="G1467" s="16">
        <v>0</v>
      </c>
      <c r="H1467" s="16">
        <v>600422</v>
      </c>
      <c r="I1467" s="133">
        <f t="shared" si="69"/>
        <v>8565158.4664391931</v>
      </c>
      <c r="J1467" s="132">
        <v>4747857.3235353939</v>
      </c>
      <c r="K1467" s="132">
        <v>0</v>
      </c>
      <c r="L1467" s="132">
        <v>2885323.7891748413</v>
      </c>
      <c r="M1467" s="132">
        <v>0</v>
      </c>
      <c r="N1467" s="132">
        <v>687116.23226468358</v>
      </c>
      <c r="O1467" s="132">
        <v>2648</v>
      </c>
      <c r="P1467" s="132">
        <v>242213.12146427427</v>
      </c>
      <c r="Q1467" s="133">
        <f t="shared" si="70"/>
        <v>8565158.4664391931</v>
      </c>
      <c r="R1467" s="132">
        <v>8094396.4664391931</v>
      </c>
      <c r="S1467" s="132">
        <v>470762</v>
      </c>
      <c r="T1467" s="133">
        <f>SUM(TableC[[#This Row],[State &amp; Local Funding]:[Federal 
Funding]])</f>
        <v>8565158.4664391931</v>
      </c>
      <c r="U1467" s="121">
        <f>IFERROR(TableC[[#This Row],[State &amp; Local Funding]]/SUM(TableB[[#This Row],[K-12 Enrollment]:[Pre-K
Enrollment]]),"")</f>
        <v>19364.584847940652</v>
      </c>
      <c r="V1467" s="121">
        <f>IFERROR(TableC[[#This Row],[Federal 
Funding]]/SUM(TableB[[#This Row],[K-12 Enrollment]:[Pre-K
Enrollment]]),"")</f>
        <v>1126.2248803827752</v>
      </c>
      <c r="W1467" s="65">
        <f>IFERROR(CentralCostperPupil*SUM(TableB[[#This Row],[K-12 Enrollment]:[Pre-K
Enrollment]]),"")</f>
        <v>2789731.8181782919</v>
      </c>
      <c r="X1467" s="65">
        <f t="shared" si="71"/>
        <v>11354890.284617485</v>
      </c>
      <c r="Y1467" s="131">
        <f>IFERROR(TableC[[#This Row],[Total School Allocation w/ Central District Costs]]/SUM(TableB[[#This Row],[K-12 Enrollment]:[Pre-K
Enrollment]]),"")</f>
        <v>27164.809293343267</v>
      </c>
    </row>
    <row r="1468" spans="1:25" s="3" customFormat="1" ht="15" x14ac:dyDescent="0.3">
      <c r="A1468" s="156" t="str">
        <f>IF(ISBLANK(TableB[[#This Row],[BEDS Code]]),"",TableB[[#This Row],[BEDS Code]])</f>
        <v>320900010313</v>
      </c>
      <c r="B1468" s="134" t="str">
        <f>IF(ISBLANK(TableB[[#This Row],[School Name]]),"",TableB[[#This Row],[School Name]])</f>
        <v>I.S. 313 School of Leadership Development</v>
      </c>
      <c r="C1468" s="156" t="str">
        <f>IF(ISBLANK(TableB[[#This Row],[Local School Code]]),"",TableB[[#This Row],[Local School Code]])</f>
        <v>X313</v>
      </c>
      <c r="D1468" s="132">
        <v>3515151</v>
      </c>
      <c r="E1468" s="132">
        <v>1675767</v>
      </c>
      <c r="F1468" s="65">
        <f>IFERROR(SUM(TableC[[#This Row],[Classroom Teachers]:[All Other Salaries]])*'Part-A'!$C$92,0)</f>
        <v>3160516.4207578055</v>
      </c>
      <c r="G1468" s="16">
        <v>0</v>
      </c>
      <c r="H1468" s="16">
        <v>108143</v>
      </c>
      <c r="I1468" s="133">
        <f t="shared" si="69"/>
        <v>8459577.4207578059</v>
      </c>
      <c r="J1468" s="132">
        <v>5619602.7953851167</v>
      </c>
      <c r="K1468" s="132">
        <v>0</v>
      </c>
      <c r="L1468" s="132">
        <v>2120068.6868784283</v>
      </c>
      <c r="M1468" s="132">
        <v>0</v>
      </c>
      <c r="N1468" s="132">
        <v>481134.52558204631</v>
      </c>
      <c r="O1468" s="132">
        <v>1956</v>
      </c>
      <c r="P1468" s="132">
        <v>236815.4129122142</v>
      </c>
      <c r="Q1468" s="133">
        <f t="shared" si="70"/>
        <v>8459577.4207578059</v>
      </c>
      <c r="R1468" s="132">
        <v>7920693.4207578059</v>
      </c>
      <c r="S1468" s="132">
        <v>538884</v>
      </c>
      <c r="T1468" s="133">
        <f>SUM(TableC[[#This Row],[State &amp; Local Funding]:[Federal 
Funding]])</f>
        <v>8459577.4207578059</v>
      </c>
      <c r="U1468" s="121">
        <f>IFERROR(TableC[[#This Row],[State &amp; Local Funding]]/SUM(TableB[[#This Row],[K-12 Enrollment]:[Pre-K
Enrollment]]),"")</f>
        <v>23929.587373890652</v>
      </c>
      <c r="V1468" s="121">
        <f>IFERROR(TableC[[#This Row],[Federal 
Funding]]/SUM(TableB[[#This Row],[K-12 Enrollment]:[Pre-K
Enrollment]]),"")</f>
        <v>1628.0483383685801</v>
      </c>
      <c r="W1468" s="65">
        <f>IFERROR(CentralCostperPupil*SUM(TableB[[#This Row],[K-12 Enrollment]:[Pre-K
Enrollment]]),"")</f>
        <v>2209093.8560215659</v>
      </c>
      <c r="X1468" s="65">
        <f t="shared" si="71"/>
        <v>10668671.276779372</v>
      </c>
      <c r="Y1468" s="131">
        <f>IFERROR(TableC[[#This Row],[Total School Allocation w/ Central District Costs]]/SUM(TableB[[#This Row],[K-12 Enrollment]:[Pre-K
Enrollment]]),"")</f>
        <v>32231.635277279071</v>
      </c>
    </row>
    <row r="1469" spans="1:25" s="3" customFormat="1" ht="15" x14ac:dyDescent="0.3">
      <c r="A1469" s="156" t="str">
        <f>IF(ISBLANK(TableB[[#This Row],[BEDS Code]]),"",TableB[[#This Row],[BEDS Code]])</f>
        <v>321200010314</v>
      </c>
      <c r="B1469" s="134" t="str">
        <f>IF(ISBLANK(TableB[[#This Row],[School Name]]),"",TableB[[#This Row],[School Name]])</f>
        <v>Fairmont Neighborhood School</v>
      </c>
      <c r="C1469" s="156" t="str">
        <f>IF(ISBLANK(TableB[[#This Row],[Local School Code]]),"",TableB[[#This Row],[Local School Code]])</f>
        <v>X314</v>
      </c>
      <c r="D1469" s="132">
        <v>2134957</v>
      </c>
      <c r="E1469" s="132">
        <v>2157950</v>
      </c>
      <c r="F1469" s="65">
        <f>IFERROR(SUM(TableC[[#This Row],[Classroom Teachers]:[All Other Salaries]])*'Part-A'!$C$92,0)</f>
        <v>2613757.9261098187</v>
      </c>
      <c r="G1469" s="16">
        <v>0</v>
      </c>
      <c r="H1469" s="16">
        <v>259826</v>
      </c>
      <c r="I1469" s="133">
        <f t="shared" si="69"/>
        <v>7166490.9261098187</v>
      </c>
      <c r="J1469" s="132">
        <v>3465452.6780051948</v>
      </c>
      <c r="K1469" s="132">
        <v>399834.70631774171</v>
      </c>
      <c r="L1469" s="132">
        <v>2609272.3925492652</v>
      </c>
      <c r="M1469" s="132">
        <v>28559.621879838694</v>
      </c>
      <c r="N1469" s="132">
        <v>445776.71906978887</v>
      </c>
      <c r="O1469" s="132">
        <v>3564</v>
      </c>
      <c r="P1469" s="132">
        <v>214030.80828798935</v>
      </c>
      <c r="Q1469" s="133">
        <f t="shared" si="70"/>
        <v>7166490.9261098187</v>
      </c>
      <c r="R1469" s="132">
        <v>6581537.9261098187</v>
      </c>
      <c r="S1469" s="132">
        <v>584953</v>
      </c>
      <c r="T1469" s="133">
        <f>SUM(TableC[[#This Row],[State &amp; Local Funding]:[Federal 
Funding]])</f>
        <v>7166490.9261098187</v>
      </c>
      <c r="U1469" s="121">
        <f>IFERROR(TableC[[#This Row],[State &amp; Local Funding]]/SUM(TableB[[#This Row],[K-12 Enrollment]:[Pre-K
Enrollment]]),"")</f>
        <v>20376.278409008726</v>
      </c>
      <c r="V1469" s="121">
        <f>IFERROR(TableC[[#This Row],[Federal 
Funding]]/SUM(TableB[[#This Row],[K-12 Enrollment]:[Pre-K
Enrollment]]),"")</f>
        <v>1811</v>
      </c>
      <c r="W1469" s="65">
        <f>IFERROR(CentralCostperPupil*SUM(TableB[[#This Row],[K-12 Enrollment]:[Pre-K
Enrollment]]),"")</f>
        <v>2155701.8595014075</v>
      </c>
      <c r="X1469" s="65">
        <f t="shared" si="71"/>
        <v>9322192.7856112272</v>
      </c>
      <c r="Y1469" s="131">
        <f>IFERROR(TableC[[#This Row],[Total School Allocation w/ Central District Costs]]/SUM(TableB[[#This Row],[K-12 Enrollment]:[Pre-K
Enrollment]]),"")</f>
        <v>28861.277974028566</v>
      </c>
    </row>
    <row r="1470" spans="1:25" s="3" customFormat="1" ht="15" x14ac:dyDescent="0.3">
      <c r="A1470" s="156" t="str">
        <f>IF(ISBLANK(TableB[[#This Row],[BEDS Code]]),"",TableB[[#This Row],[BEDS Code]])</f>
        <v>321000010315</v>
      </c>
      <c r="B1470" s="134" t="str">
        <f>IF(ISBLANK(TableB[[#This Row],[School Name]]),"",TableB[[#This Row],[School Name]])</f>
        <v>P.S. 315 Lab School</v>
      </c>
      <c r="C1470" s="156" t="str">
        <f>IF(ISBLANK(TableB[[#This Row],[Local School Code]]),"",TableB[[#This Row],[Local School Code]])</f>
        <v>X315</v>
      </c>
      <c r="D1470" s="132">
        <v>1392914</v>
      </c>
      <c r="E1470" s="132">
        <v>974159</v>
      </c>
      <c r="F1470" s="65">
        <f>IFERROR(SUM(TableC[[#This Row],[Classroom Teachers]:[All Other Salaries]])*'Part-A'!$C$92,0)</f>
        <v>1441204.2505068353</v>
      </c>
      <c r="G1470" s="16">
        <v>0</v>
      </c>
      <c r="H1470" s="16">
        <v>117647</v>
      </c>
      <c r="I1470" s="133">
        <f t="shared" si="69"/>
        <v>3925924.2505068351</v>
      </c>
      <c r="J1470" s="132">
        <v>2589908.4640668333</v>
      </c>
      <c r="K1470" s="132">
        <v>0</v>
      </c>
      <c r="L1470" s="132">
        <v>728504.02734717075</v>
      </c>
      <c r="M1470" s="132">
        <v>0</v>
      </c>
      <c r="N1470" s="132">
        <v>446318.90320750698</v>
      </c>
      <c r="O1470" s="132">
        <v>1551</v>
      </c>
      <c r="P1470" s="132">
        <v>159641.8558853241</v>
      </c>
      <c r="Q1470" s="133">
        <f t="shared" si="70"/>
        <v>3925924.2505068351</v>
      </c>
      <c r="R1470" s="132">
        <v>3617303.2505068351</v>
      </c>
      <c r="S1470" s="132">
        <v>308621</v>
      </c>
      <c r="T1470" s="133">
        <f>SUM(TableC[[#This Row],[State &amp; Local Funding]:[Federal 
Funding]])</f>
        <v>3925924.2505068351</v>
      </c>
      <c r="U1470" s="121">
        <f>IFERROR(TableC[[#This Row],[State &amp; Local Funding]]/SUM(TableB[[#This Row],[K-12 Enrollment]:[Pre-K
Enrollment]]),"")</f>
        <v>16221.090809447691</v>
      </c>
      <c r="V1470" s="121">
        <f>IFERROR(TableC[[#This Row],[Federal 
Funding]]/SUM(TableB[[#This Row],[K-12 Enrollment]:[Pre-K
Enrollment]]),"")</f>
        <v>1383.9506726457398</v>
      </c>
      <c r="W1470" s="65">
        <f>IFERROR(CentralCostperPupil*SUM(TableB[[#This Row],[K-12 Enrollment]:[Pre-K
Enrollment]]),"")</f>
        <v>1488301.9029994237</v>
      </c>
      <c r="X1470" s="65">
        <f t="shared" si="71"/>
        <v>5414226.1535062585</v>
      </c>
      <c r="Y1470" s="131">
        <f>IFERROR(TableC[[#This Row],[Total School Allocation w/ Central District Costs]]/SUM(TableB[[#This Row],[K-12 Enrollment]:[Pre-K
Enrollment]]),"")</f>
        <v>24279.041047113267</v>
      </c>
    </row>
    <row r="1471" spans="1:25" s="3" customFormat="1" ht="15" x14ac:dyDescent="0.3">
      <c r="A1471" s="156" t="str">
        <f>IF(ISBLANK(TableB[[#This Row],[BEDS Code]]),"",TableB[[#This Row],[BEDS Code]])</f>
        <v>321200010316</v>
      </c>
      <c r="B1471" s="134" t="str">
        <f>IF(ISBLANK(TableB[[#This Row],[School Name]]),"",TableB[[#This Row],[School Name]])</f>
        <v>KAPPA III</v>
      </c>
      <c r="C1471" s="156" t="str">
        <f>IF(ISBLANK(TableB[[#This Row],[Local School Code]]),"",TableB[[#This Row],[Local School Code]])</f>
        <v>X316</v>
      </c>
      <c r="D1471" s="132">
        <v>2027077</v>
      </c>
      <c r="E1471" s="132">
        <v>1014632</v>
      </c>
      <c r="F1471" s="65">
        <f>IFERROR(SUM(TableC[[#This Row],[Classroom Teachers]:[All Other Salaries]])*'Part-A'!$C$92,0)</f>
        <v>1851959.7577281713</v>
      </c>
      <c r="G1471" s="16">
        <v>0</v>
      </c>
      <c r="H1471" s="16">
        <v>824338</v>
      </c>
      <c r="I1471" s="133">
        <f t="shared" si="69"/>
        <v>5718006.7577281715</v>
      </c>
      <c r="J1471" s="132">
        <v>4570870.4158243202</v>
      </c>
      <c r="K1471" s="132">
        <v>0</v>
      </c>
      <c r="L1471" s="132">
        <v>798754.68127435469</v>
      </c>
      <c r="M1471" s="132">
        <v>0</v>
      </c>
      <c r="N1471" s="132">
        <v>272893.98646808503</v>
      </c>
      <c r="O1471" s="132">
        <v>2399</v>
      </c>
      <c r="P1471" s="132">
        <v>73088.674161411589</v>
      </c>
      <c r="Q1471" s="133">
        <f t="shared" si="70"/>
        <v>5718006.7577281715</v>
      </c>
      <c r="R1471" s="132">
        <v>5275999.7577281715</v>
      </c>
      <c r="S1471" s="132">
        <v>442007</v>
      </c>
      <c r="T1471" s="133">
        <f>SUM(TableC[[#This Row],[State &amp; Local Funding]:[Federal 
Funding]])</f>
        <v>5718006.7577281715</v>
      </c>
      <c r="U1471" s="121">
        <f>IFERROR(TableC[[#This Row],[State &amp; Local Funding]]/SUM(TableB[[#This Row],[K-12 Enrollment]:[Pre-K
Enrollment]]),"")</f>
        <v>13633.074309375121</v>
      </c>
      <c r="V1471" s="121">
        <f>IFERROR(TableC[[#This Row],[Federal 
Funding]]/SUM(TableB[[#This Row],[K-12 Enrollment]:[Pre-K
Enrollment]]),"")</f>
        <v>1142.1369509043927</v>
      </c>
      <c r="W1471" s="65">
        <f>IFERROR(CentralCostperPupil*SUM(TableB[[#This Row],[K-12 Enrollment]:[Pre-K
Enrollment]]),"")</f>
        <v>2582837.8316626768</v>
      </c>
      <c r="X1471" s="65">
        <f t="shared" si="71"/>
        <v>8300844.5893908478</v>
      </c>
      <c r="Y1471" s="131">
        <f>IFERROR(TableC[[#This Row],[Total School Allocation w/ Central District Costs]]/SUM(TableB[[#This Row],[K-12 Enrollment]:[Pre-K
Enrollment]]),"")</f>
        <v>21449.210825299349</v>
      </c>
    </row>
    <row r="1472" spans="1:25" s="3" customFormat="1" ht="15" x14ac:dyDescent="0.3">
      <c r="A1472" s="156" t="str">
        <f>IF(ISBLANK(TableB[[#This Row],[BEDS Code]]),"",TableB[[#This Row],[BEDS Code]])</f>
        <v>321200010318</v>
      </c>
      <c r="B1472" s="134" t="str">
        <f>IF(ISBLANK(TableB[[#This Row],[School Name]]),"",TableB[[#This Row],[School Name]])</f>
        <v>I.S. X318 Math, Science &amp; Technology Through Arts</v>
      </c>
      <c r="C1472" s="156" t="str">
        <f>IF(ISBLANK(TableB[[#This Row],[Local School Code]]),"",TableB[[#This Row],[Local School Code]])</f>
        <v>X318</v>
      </c>
      <c r="D1472" s="132">
        <v>1736426</v>
      </c>
      <c r="E1472" s="132">
        <v>1047516</v>
      </c>
      <c r="F1472" s="65">
        <f>IFERROR(SUM(TableC[[#This Row],[Classroom Teachers]:[All Other Salaries]])*'Part-A'!$C$92,0)</f>
        <v>1695017.028864129</v>
      </c>
      <c r="G1472" s="16">
        <v>0</v>
      </c>
      <c r="H1472" s="16">
        <v>128542</v>
      </c>
      <c r="I1472" s="133">
        <f t="shared" si="69"/>
        <v>4607501.0288641285</v>
      </c>
      <c r="J1472" s="132">
        <v>2840433.8123283801</v>
      </c>
      <c r="K1472" s="132">
        <v>0</v>
      </c>
      <c r="L1472" s="132">
        <v>1328386.5322195301</v>
      </c>
      <c r="M1472" s="132">
        <v>0</v>
      </c>
      <c r="N1472" s="132">
        <v>437069.59576613794</v>
      </c>
      <c r="O1472" s="132">
        <v>1595</v>
      </c>
      <c r="P1472" s="132">
        <v>16.088550080655878</v>
      </c>
      <c r="Q1472" s="133">
        <f t="shared" si="70"/>
        <v>4607501.0288641285</v>
      </c>
      <c r="R1472" s="132">
        <v>4218796.0288641285</v>
      </c>
      <c r="S1472" s="132">
        <v>388705</v>
      </c>
      <c r="T1472" s="133">
        <f>SUM(TableC[[#This Row],[State &amp; Local Funding]:[Federal 
Funding]])</f>
        <v>4607501.0288641285</v>
      </c>
      <c r="U1472" s="121">
        <f>IFERROR(TableC[[#This Row],[State &amp; Local Funding]]/SUM(TableB[[#This Row],[K-12 Enrollment]:[Pre-K
Enrollment]]),"")</f>
        <v>18422.690082376106</v>
      </c>
      <c r="V1472" s="121">
        <f>IFERROR(TableC[[#This Row],[Federal 
Funding]]/SUM(TableB[[#This Row],[K-12 Enrollment]:[Pre-K
Enrollment]]),"")</f>
        <v>1697.4017467248909</v>
      </c>
      <c r="W1472" s="65">
        <f>IFERROR(CentralCostperPupil*SUM(TableB[[#This Row],[K-12 Enrollment]:[Pre-K
Enrollment]]),"")</f>
        <v>1528345.9003895428</v>
      </c>
      <c r="X1472" s="65">
        <f t="shared" si="71"/>
        <v>6135846.9292536713</v>
      </c>
      <c r="Y1472" s="131">
        <f>IFERROR(TableC[[#This Row],[Total School Allocation w/ Central District Costs]]/SUM(TableB[[#This Row],[K-12 Enrollment]:[Pre-K
Enrollment]]),"")</f>
        <v>26794.091394120835</v>
      </c>
    </row>
    <row r="1473" spans="1:25" s="3" customFormat="1" ht="15" x14ac:dyDescent="0.3">
      <c r="A1473" s="156" t="str">
        <f>IF(ISBLANK(TableB[[#This Row],[BEDS Code]]),"",TableB[[#This Row],[BEDS Code]])</f>
        <v>321000011319</v>
      </c>
      <c r="B1473" s="134" t="str">
        <f>IF(ISBLANK(TableB[[#This Row],[School Name]]),"",TableB[[#This Row],[School Name]])</f>
        <v>Providing Urban Learners Success in Education High School</v>
      </c>
      <c r="C1473" s="156" t="str">
        <f>IF(ISBLANK(TableB[[#This Row],[Local School Code]]),"",TableB[[#This Row],[Local School Code]])</f>
        <v>X319</v>
      </c>
      <c r="D1473" s="132">
        <v>1307883</v>
      </c>
      <c r="E1473" s="132">
        <v>1138367</v>
      </c>
      <c r="F1473" s="65">
        <f>IFERROR(SUM(TableC[[#This Row],[Classroom Teachers]:[All Other Salaries]])*'Part-A'!$C$92,0)</f>
        <v>1489411.5634804445</v>
      </c>
      <c r="G1473" s="16">
        <v>0</v>
      </c>
      <c r="H1473" s="16">
        <v>211790</v>
      </c>
      <c r="I1473" s="133">
        <f t="shared" si="69"/>
        <v>4147451.5634804443</v>
      </c>
      <c r="J1473" s="132">
        <v>3408854.8113049855</v>
      </c>
      <c r="K1473" s="132">
        <v>0</v>
      </c>
      <c r="L1473" s="132">
        <v>356054.09297998721</v>
      </c>
      <c r="M1473" s="132">
        <v>0</v>
      </c>
      <c r="N1473" s="132">
        <v>282019.41207383305</v>
      </c>
      <c r="O1473" s="132">
        <v>1458</v>
      </c>
      <c r="P1473" s="132">
        <v>99065.247121638575</v>
      </c>
      <c r="Q1473" s="133">
        <f t="shared" si="70"/>
        <v>4147451.5634804443</v>
      </c>
      <c r="R1473" s="132">
        <v>3863049.5634804443</v>
      </c>
      <c r="S1473" s="132">
        <v>284402</v>
      </c>
      <c r="T1473" s="133">
        <f>SUM(TableC[[#This Row],[State &amp; Local Funding]:[Federal 
Funding]])</f>
        <v>4147451.5634804443</v>
      </c>
      <c r="U1473" s="121">
        <f>IFERROR(TableC[[#This Row],[State &amp; Local Funding]]/SUM(TableB[[#This Row],[K-12 Enrollment]:[Pre-K
Enrollment]]),"")</f>
        <v>16368.854082544256</v>
      </c>
      <c r="V1473" s="121">
        <f>IFERROR(TableC[[#This Row],[Federal 
Funding]]/SUM(TableB[[#This Row],[K-12 Enrollment]:[Pre-K
Enrollment]]),"")</f>
        <v>1205.093220338983</v>
      </c>
      <c r="W1473" s="65">
        <f>IFERROR(CentralCostperPupil*SUM(TableB[[#This Row],[K-12 Enrollment]:[Pre-K
Enrollment]]),"")</f>
        <v>1575063.8973446814</v>
      </c>
      <c r="X1473" s="65">
        <f t="shared" si="71"/>
        <v>5722515.4608251257</v>
      </c>
      <c r="Y1473" s="131">
        <f>IFERROR(TableC[[#This Row],[Total School Allocation w/ Central District Costs]]/SUM(TableB[[#This Row],[K-12 Enrollment]:[Pre-K
Enrollment]]),"")</f>
        <v>24247.946867903076</v>
      </c>
    </row>
    <row r="1474" spans="1:25" s="3" customFormat="1" ht="15" x14ac:dyDescent="0.3">
      <c r="A1474" s="156" t="str">
        <f>IF(ISBLANK(TableB[[#This Row],[BEDS Code]]),"",TableB[[#This Row],[BEDS Code]])</f>
        <v>320800011320</v>
      </c>
      <c r="B1474" s="134" t="str">
        <f>IF(ISBLANK(TableB[[#This Row],[School Name]]),"",TableB[[#This Row],[School Name]])</f>
        <v>Pelham Lab High School</v>
      </c>
      <c r="C1474" s="156" t="str">
        <f>IF(ISBLANK(TableB[[#This Row],[Local School Code]]),"",TableB[[#This Row],[Local School Code]])</f>
        <v>X320</v>
      </c>
      <c r="D1474" s="132">
        <v>2960456</v>
      </c>
      <c r="E1474" s="132">
        <v>1882725</v>
      </c>
      <c r="F1474" s="65">
        <f>IFERROR(SUM(TableC[[#This Row],[Classroom Teachers]:[All Other Salaries]])*'Part-A'!$C$92,0)</f>
        <v>2948795.0068181022</v>
      </c>
      <c r="G1474" s="16">
        <v>0</v>
      </c>
      <c r="H1474" s="16">
        <v>236018</v>
      </c>
      <c r="I1474" s="133">
        <f t="shared" si="69"/>
        <v>8027994.0068181027</v>
      </c>
      <c r="J1474" s="132">
        <v>5379583.3924698327</v>
      </c>
      <c r="K1474" s="132">
        <v>0</v>
      </c>
      <c r="L1474" s="132">
        <v>1549470.560862879</v>
      </c>
      <c r="M1474" s="132">
        <v>0</v>
      </c>
      <c r="N1474" s="132">
        <v>664341.28077050706</v>
      </c>
      <c r="O1474" s="132">
        <v>2766</v>
      </c>
      <c r="P1474" s="132">
        <v>431832.77271488443</v>
      </c>
      <c r="Q1474" s="133">
        <f t="shared" si="70"/>
        <v>8027994.0068181027</v>
      </c>
      <c r="R1474" s="132">
        <v>7564865.0068181027</v>
      </c>
      <c r="S1474" s="132">
        <v>463129</v>
      </c>
      <c r="T1474" s="133">
        <f>SUM(TableC[[#This Row],[State &amp; Local Funding]:[Federal 
Funding]])</f>
        <v>8027994.0068181027</v>
      </c>
      <c r="U1474" s="121">
        <f>IFERROR(TableC[[#This Row],[State &amp; Local Funding]]/SUM(TableB[[#This Row],[K-12 Enrollment]:[Pre-K
Enrollment]]),"")</f>
        <v>15533.603710098774</v>
      </c>
      <c r="V1474" s="121">
        <f>IFERROR(TableC[[#This Row],[Federal 
Funding]]/SUM(TableB[[#This Row],[K-12 Enrollment]:[Pre-K
Enrollment]]),"")</f>
        <v>950.98357289527723</v>
      </c>
      <c r="W1474" s="65">
        <f>IFERROR(CentralCostperPupil*SUM(TableB[[#This Row],[K-12 Enrollment]:[Pre-K
Enrollment]]),"")</f>
        <v>3250237.7881646608</v>
      </c>
      <c r="X1474" s="65">
        <f t="shared" si="71"/>
        <v>11278231.794982763</v>
      </c>
      <c r="Y1474" s="131">
        <f>IFERROR(TableC[[#This Row],[Total School Allocation w/ Central District Costs]]/SUM(TableB[[#This Row],[K-12 Enrollment]:[Pre-K
Enrollment]]),"")</f>
        <v>23158.586848013889</v>
      </c>
    </row>
    <row r="1475" spans="1:25" s="3" customFormat="1" ht="15" x14ac:dyDescent="0.3">
      <c r="A1475" s="156" t="str">
        <f>IF(ISBLANK(TableB[[#This Row],[BEDS Code]]),"",TableB[[#This Row],[BEDS Code]])</f>
        <v>320900010323</v>
      </c>
      <c r="B1475" s="134" t="str">
        <f>IF(ISBLANK(TableB[[#This Row],[School Name]]),"",TableB[[#This Row],[School Name]])</f>
        <v>Bronx Writing Academy</v>
      </c>
      <c r="C1475" s="156" t="str">
        <f>IF(ISBLANK(TableB[[#This Row],[Local School Code]]),"",TableB[[#This Row],[Local School Code]])</f>
        <v>X323</v>
      </c>
      <c r="D1475" s="132">
        <v>3280040</v>
      </c>
      <c r="E1475" s="132">
        <v>1709816</v>
      </c>
      <c r="F1475" s="65">
        <f>IFERROR(SUM(TableC[[#This Row],[Classroom Teachers]:[All Other Salaries]])*'Part-A'!$C$92,0)</f>
        <v>3038098.815126122</v>
      </c>
      <c r="G1475" s="16">
        <v>0</v>
      </c>
      <c r="H1475" s="16">
        <v>94567</v>
      </c>
      <c r="I1475" s="133">
        <f t="shared" si="69"/>
        <v>8122521.815126122</v>
      </c>
      <c r="J1475" s="132">
        <v>5445087.1465070657</v>
      </c>
      <c r="K1475" s="132">
        <v>0</v>
      </c>
      <c r="L1475" s="132">
        <v>1843483.9870218409</v>
      </c>
      <c r="M1475" s="132">
        <v>0</v>
      </c>
      <c r="N1475" s="132">
        <v>638747.61530219973</v>
      </c>
      <c r="O1475" s="132">
        <v>2710</v>
      </c>
      <c r="P1475" s="132">
        <v>192493.06629501533</v>
      </c>
      <c r="Q1475" s="133">
        <f t="shared" si="70"/>
        <v>8122521.815126122</v>
      </c>
      <c r="R1475" s="132">
        <v>7542865.815126122</v>
      </c>
      <c r="S1475" s="132">
        <v>579656</v>
      </c>
      <c r="T1475" s="133">
        <f>SUM(TableC[[#This Row],[State &amp; Local Funding]:[Federal 
Funding]])</f>
        <v>8122521.815126122</v>
      </c>
      <c r="U1475" s="121">
        <f>IFERROR(TableC[[#This Row],[State &amp; Local Funding]]/SUM(TableB[[#This Row],[K-12 Enrollment]:[Pre-K
Enrollment]]),"")</f>
        <v>17789.777865863496</v>
      </c>
      <c r="V1475" s="121">
        <f>IFERROR(TableC[[#This Row],[Federal 
Funding]]/SUM(TableB[[#This Row],[K-12 Enrollment]:[Pre-K
Enrollment]]),"")</f>
        <v>1367.1132075471698</v>
      </c>
      <c r="W1475" s="65">
        <f>IFERROR(CentralCostperPupil*SUM(TableB[[#This Row],[K-12 Enrollment]:[Pre-K
Enrollment]]),"")</f>
        <v>2829775.8155684108</v>
      </c>
      <c r="X1475" s="65">
        <f t="shared" si="71"/>
        <v>10952297.630694533</v>
      </c>
      <c r="Y1475" s="131">
        <f>IFERROR(TableC[[#This Row],[Total School Allocation w/ Central District Costs]]/SUM(TableB[[#This Row],[K-12 Enrollment]:[Pre-K
Enrollment]]),"")</f>
        <v>25830.890638430501</v>
      </c>
    </row>
    <row r="1476" spans="1:25" s="3" customFormat="1" ht="15" x14ac:dyDescent="0.3">
      <c r="A1476" s="156" t="str">
        <f>IF(ISBLANK(TableB[[#This Row],[BEDS Code]]),"",TableB[[#This Row],[BEDS Code]])</f>
        <v>320900011324</v>
      </c>
      <c r="B1476" s="134" t="str">
        <f>IF(ISBLANK(TableB[[#This Row],[School Name]]),"",TableB[[#This Row],[School Name]])</f>
        <v>Bronx Early College Academy for Teaching &amp; Learning</v>
      </c>
      <c r="C1476" s="156" t="str">
        <f>IF(ISBLANK(TableB[[#This Row],[Local School Code]]),"",TableB[[#This Row],[Local School Code]])</f>
        <v>X324</v>
      </c>
      <c r="D1476" s="132">
        <v>2679013</v>
      </c>
      <c r="E1476" s="132">
        <v>2115144</v>
      </c>
      <c r="F1476" s="65">
        <f>IFERROR(SUM(TableC[[#This Row],[Classroom Teachers]:[All Other Salaries]])*'Part-A'!$C$92,0)</f>
        <v>2918946.4989026948</v>
      </c>
      <c r="G1476" s="16">
        <v>0</v>
      </c>
      <c r="H1476" s="16">
        <v>396684</v>
      </c>
      <c r="I1476" s="133">
        <f t="shared" si="69"/>
        <v>8109787.4989026953</v>
      </c>
      <c r="J1476" s="132">
        <v>6704305.4295976888</v>
      </c>
      <c r="K1476" s="132">
        <v>0</v>
      </c>
      <c r="L1476" s="132">
        <v>713165.20370027353</v>
      </c>
      <c r="M1476" s="132">
        <v>0</v>
      </c>
      <c r="N1476" s="132">
        <v>491740.09779521468</v>
      </c>
      <c r="O1476" s="132">
        <v>3196</v>
      </c>
      <c r="P1476" s="132">
        <v>197380.76780951858</v>
      </c>
      <c r="Q1476" s="133">
        <f t="shared" si="70"/>
        <v>8109787.4989026953</v>
      </c>
      <c r="R1476" s="132">
        <v>7476328.4989026953</v>
      </c>
      <c r="S1476" s="132">
        <v>633459</v>
      </c>
      <c r="T1476" s="133">
        <f>SUM(TableC[[#This Row],[State &amp; Local Funding]:[Federal 
Funding]])</f>
        <v>8109787.4989026953</v>
      </c>
      <c r="U1476" s="121">
        <f>IFERROR(TableC[[#This Row],[State &amp; Local Funding]]/SUM(TableB[[#This Row],[K-12 Enrollment]:[Pre-K
Enrollment]]),"")</f>
        <v>14804.610888916228</v>
      </c>
      <c r="V1476" s="121">
        <f>IFERROR(TableC[[#This Row],[Federal 
Funding]]/SUM(TableB[[#This Row],[K-12 Enrollment]:[Pre-K
Enrollment]]),"")</f>
        <v>1254.3742574257426</v>
      </c>
      <c r="W1476" s="65">
        <f>IFERROR(CentralCostperPupil*SUM(TableB[[#This Row],[K-12 Enrollment]:[Pre-K
Enrollment]]),"")</f>
        <v>3370369.7803350179</v>
      </c>
      <c r="X1476" s="65">
        <f t="shared" si="71"/>
        <v>11480157.279237714</v>
      </c>
      <c r="Y1476" s="131">
        <f>IFERROR(TableC[[#This Row],[Total School Allocation w/ Central District Costs]]/SUM(TableB[[#This Row],[K-12 Enrollment]:[Pre-K
Enrollment]]),"")</f>
        <v>22732.984711361809</v>
      </c>
    </row>
    <row r="1477" spans="1:25" s="3" customFormat="1" ht="15" x14ac:dyDescent="0.3">
      <c r="A1477" s="156" t="str">
        <f>IF(ISBLANK(TableB[[#This Row],[BEDS Code]]),"",TableB[[#This Row],[BEDS Code]])</f>
        <v>321100010326</v>
      </c>
      <c r="B1477" s="134" t="str">
        <f>IF(ISBLANK(TableB[[#This Row],[School Name]]),"",TableB[[#This Row],[School Name]])</f>
        <v>Bronx Green Middle School</v>
      </c>
      <c r="C1477" s="156" t="str">
        <f>IF(ISBLANK(TableB[[#This Row],[Local School Code]]),"",TableB[[#This Row],[Local School Code]])</f>
        <v>X326</v>
      </c>
      <c r="D1477" s="132">
        <v>2345895</v>
      </c>
      <c r="E1477" s="132">
        <v>1337837</v>
      </c>
      <c r="F1477" s="65">
        <f>IFERROR(SUM(TableC[[#This Row],[Classroom Teachers]:[All Other Salaries]])*'Part-A'!$C$92,0)</f>
        <v>2242858.6765714642</v>
      </c>
      <c r="G1477" s="16">
        <v>0</v>
      </c>
      <c r="H1477" s="16">
        <v>437226</v>
      </c>
      <c r="I1477" s="133">
        <f t="shared" si="69"/>
        <v>6363816.6765714642</v>
      </c>
      <c r="J1477" s="132">
        <v>4525859.2192446366</v>
      </c>
      <c r="K1477" s="132">
        <v>0</v>
      </c>
      <c r="L1477" s="132">
        <v>1037301.2221752475</v>
      </c>
      <c r="M1477" s="132">
        <v>0</v>
      </c>
      <c r="N1477" s="132">
        <v>693669.09871253464</v>
      </c>
      <c r="O1477" s="132">
        <v>2455</v>
      </c>
      <c r="P1477" s="132">
        <v>104532.13643904544</v>
      </c>
      <c r="Q1477" s="133">
        <f t="shared" si="70"/>
        <v>6363816.6765714651</v>
      </c>
      <c r="R1477" s="132">
        <v>5799147.6765714651</v>
      </c>
      <c r="S1477" s="132">
        <v>564669</v>
      </c>
      <c r="T1477" s="133">
        <f>SUM(TableC[[#This Row],[State &amp; Local Funding]:[Federal 
Funding]])</f>
        <v>6363816.6765714651</v>
      </c>
      <c r="U1477" s="121">
        <f>IFERROR(TableC[[#This Row],[State &amp; Local Funding]]/SUM(TableB[[#This Row],[K-12 Enrollment]:[Pre-K
Enrollment]]),"")</f>
        <v>14793.744072886391</v>
      </c>
      <c r="V1477" s="121">
        <f>IFERROR(TableC[[#This Row],[Federal 
Funding]]/SUM(TableB[[#This Row],[K-12 Enrollment]:[Pre-K
Enrollment]]),"")</f>
        <v>1440.4821428571429</v>
      </c>
      <c r="W1477" s="65">
        <f>IFERROR(CentralCostperPupil*SUM(TableB[[#This Row],[K-12 Enrollment]:[Pre-K
Enrollment]]),"")</f>
        <v>2616207.8294877759</v>
      </c>
      <c r="X1477" s="65">
        <f t="shared" si="71"/>
        <v>8980024.5060592405</v>
      </c>
      <c r="Y1477" s="131">
        <f>IFERROR(TableC[[#This Row],[Total School Allocation w/ Central District Costs]]/SUM(TableB[[#This Row],[K-12 Enrollment]:[Pre-K
Enrollment]]),"")</f>
        <v>22908.225780763369</v>
      </c>
    </row>
    <row r="1478" spans="1:25" s="3" customFormat="1" ht="15" x14ac:dyDescent="0.3">
      <c r="A1478" s="156" t="str">
        <f>IF(ISBLANK(TableB[[#This Row],[BEDS Code]]),"",TableB[[#This Row],[BEDS Code]])</f>
        <v>320900010327</v>
      </c>
      <c r="B1478" s="134" t="str">
        <f>IF(ISBLANK(TableB[[#This Row],[School Name]]),"",TableB[[#This Row],[School Name]])</f>
        <v>Comprehensive Model School Project M.S. 327</v>
      </c>
      <c r="C1478" s="156" t="str">
        <f>IF(ISBLANK(TableB[[#This Row],[Local School Code]]),"",TableB[[#This Row],[Local School Code]])</f>
        <v>X327</v>
      </c>
      <c r="D1478" s="132">
        <v>4180470</v>
      </c>
      <c r="E1478" s="132">
        <v>2077039</v>
      </c>
      <c r="F1478" s="65">
        <f>IFERROR(SUM(TableC[[#This Row],[Classroom Teachers]:[All Other Salaries]])*'Part-A'!$C$92,0)</f>
        <v>3809915.6926654889</v>
      </c>
      <c r="G1478" s="16">
        <v>0</v>
      </c>
      <c r="H1478" s="16">
        <v>183166</v>
      </c>
      <c r="I1478" s="133">
        <f t="shared" si="69"/>
        <v>10250590.692665489</v>
      </c>
      <c r="J1478" s="132">
        <v>7358516.8164046388</v>
      </c>
      <c r="K1478" s="132">
        <v>0</v>
      </c>
      <c r="L1478" s="132">
        <v>1721439.4638200016</v>
      </c>
      <c r="M1478" s="132">
        <v>0</v>
      </c>
      <c r="N1478" s="132">
        <v>851631.30996943836</v>
      </c>
      <c r="O1478" s="132">
        <v>4554</v>
      </c>
      <c r="P1478" s="132">
        <v>314449.10247141111</v>
      </c>
      <c r="Q1478" s="133">
        <f t="shared" si="70"/>
        <v>10250590.692665489</v>
      </c>
      <c r="R1478" s="132">
        <v>9312801.6926654894</v>
      </c>
      <c r="S1478" s="132">
        <v>937789</v>
      </c>
      <c r="T1478" s="133">
        <f>SUM(TableC[[#This Row],[State &amp; Local Funding]:[Federal 
Funding]])</f>
        <v>10250590.692665489</v>
      </c>
      <c r="U1478" s="121">
        <f>IFERROR(TableC[[#This Row],[State &amp; Local Funding]]/SUM(TableB[[#This Row],[K-12 Enrollment]:[Pre-K
Enrollment]]),"")</f>
        <v>12988.565819617141</v>
      </c>
      <c r="V1478" s="121">
        <f>IFERROR(TableC[[#This Row],[Federal 
Funding]]/SUM(TableB[[#This Row],[K-12 Enrollment]:[Pre-K
Enrollment]]),"")</f>
        <v>1307.934449093445</v>
      </c>
      <c r="W1478" s="65">
        <f>IFERROR(CentralCostperPupil*SUM(TableB[[#This Row],[K-12 Enrollment]:[Pre-K
Enrollment]]),"")</f>
        <v>4785257.6881192233</v>
      </c>
      <c r="X1478" s="65">
        <f t="shared" si="71"/>
        <v>15035848.380784713</v>
      </c>
      <c r="Y1478" s="131">
        <f>IFERROR(TableC[[#This Row],[Total School Allocation w/ Central District Costs]]/SUM(TableB[[#This Row],[K-12 Enrollment]:[Pre-K
Enrollment]]),"")</f>
        <v>20970.499833730421</v>
      </c>
    </row>
    <row r="1479" spans="1:25" s="3" customFormat="1" ht="15" x14ac:dyDescent="0.3">
      <c r="A1479" s="156" t="str">
        <f>IF(ISBLANK(TableB[[#This Row],[BEDS Code]]),"",TableB[[#This Row],[BEDS Code]])</f>
        <v>320900010328</v>
      </c>
      <c r="B1479" s="134" t="str">
        <f>IF(ISBLANK(TableB[[#This Row],[School Name]]),"",TableB[[#This Row],[School Name]])</f>
        <v>New Millennium Business Academy Middle School</v>
      </c>
      <c r="C1479" s="156" t="str">
        <f>IF(ISBLANK(TableB[[#This Row],[Local School Code]]),"",TableB[[#This Row],[Local School Code]])</f>
        <v>X328</v>
      </c>
      <c r="D1479" s="132">
        <v>1963812</v>
      </c>
      <c r="E1479" s="132">
        <v>1336917</v>
      </c>
      <c r="F1479" s="65">
        <f>IFERROR(SUM(TableC[[#This Row],[Classroom Teachers]:[All Other Salaries]])*'Part-A'!$C$92,0)</f>
        <v>2009665.38191732</v>
      </c>
      <c r="G1479" s="16">
        <v>0</v>
      </c>
      <c r="H1479" s="16">
        <v>144990</v>
      </c>
      <c r="I1479" s="133">
        <f t="shared" si="69"/>
        <v>5455384.3819173202</v>
      </c>
      <c r="J1479" s="132">
        <v>3411437.1226130323</v>
      </c>
      <c r="K1479" s="132">
        <v>0</v>
      </c>
      <c r="L1479" s="132">
        <v>1458094.0318247858</v>
      </c>
      <c r="M1479" s="132">
        <v>0</v>
      </c>
      <c r="N1479" s="132">
        <v>490227.77408763301</v>
      </c>
      <c r="O1479" s="132">
        <v>1501</v>
      </c>
      <c r="P1479" s="132">
        <v>94124.45339186916</v>
      </c>
      <c r="Q1479" s="133">
        <f t="shared" si="70"/>
        <v>5455384.3819173202</v>
      </c>
      <c r="R1479" s="132">
        <v>5119438.3819173202</v>
      </c>
      <c r="S1479" s="132">
        <v>335946</v>
      </c>
      <c r="T1479" s="133">
        <f>SUM(TableC[[#This Row],[State &amp; Local Funding]:[Federal 
Funding]])</f>
        <v>5455384.3819173202</v>
      </c>
      <c r="U1479" s="121">
        <f>IFERROR(TableC[[#This Row],[State &amp; Local Funding]]/SUM(TableB[[#This Row],[K-12 Enrollment]:[Pre-K
Enrollment]]),"")</f>
        <v>20076.228948695374</v>
      </c>
      <c r="V1479" s="121">
        <f>IFERROR(TableC[[#This Row],[Federal 
Funding]]/SUM(TableB[[#This Row],[K-12 Enrollment]:[Pre-K
Enrollment]]),"")</f>
        <v>1317.4352941176471</v>
      </c>
      <c r="W1479" s="65">
        <f>IFERROR(CentralCostperPupil*SUM(TableB[[#This Row],[K-12 Enrollment]:[Pre-K
Enrollment]]),"")</f>
        <v>1701869.8890800586</v>
      </c>
      <c r="X1479" s="65">
        <f t="shared" si="71"/>
        <v>7157254.270997379</v>
      </c>
      <c r="Y1479" s="131">
        <f>IFERROR(TableC[[#This Row],[Total School Allocation w/ Central District Costs]]/SUM(TableB[[#This Row],[K-12 Enrollment]:[Pre-K
Enrollment]]),"")</f>
        <v>28067.663807832858</v>
      </c>
    </row>
    <row r="1480" spans="1:25" s="3" customFormat="1" ht="15" x14ac:dyDescent="0.3">
      <c r="A1480" s="156" t="str">
        <f>IF(ISBLANK(TableB[[#This Row],[BEDS Code]]),"",TableB[[#This Row],[BEDS Code]])</f>
        <v>320900011329</v>
      </c>
      <c r="B1480" s="134" t="str">
        <f>IF(ISBLANK(TableB[[#This Row],[School Name]]),"",TableB[[#This Row],[School Name]])</f>
        <v>Dreamyard Preparatory School</v>
      </c>
      <c r="C1480" s="156" t="str">
        <f>IF(ISBLANK(TableB[[#This Row],[Local School Code]]),"",TableB[[#This Row],[Local School Code]])</f>
        <v>X329</v>
      </c>
      <c r="D1480" s="132">
        <v>1806003</v>
      </c>
      <c r="E1480" s="132">
        <v>1153354</v>
      </c>
      <c r="F1480" s="65">
        <f>IFERROR(SUM(TableC[[#This Row],[Classroom Teachers]:[All Other Salaries]])*'Part-A'!$C$92,0)</f>
        <v>1801819.3301039541</v>
      </c>
      <c r="G1480" s="16">
        <v>0</v>
      </c>
      <c r="H1480" s="16">
        <v>174962</v>
      </c>
      <c r="I1480" s="133">
        <f t="shared" si="69"/>
        <v>4936138.3301039543</v>
      </c>
      <c r="J1480" s="132">
        <v>3562794.199692097</v>
      </c>
      <c r="K1480" s="132">
        <v>0</v>
      </c>
      <c r="L1480" s="132">
        <v>428486.35429810802</v>
      </c>
      <c r="M1480" s="132">
        <v>0</v>
      </c>
      <c r="N1480" s="132">
        <v>475310.47045284888</v>
      </c>
      <c r="O1480" s="132">
        <v>1607</v>
      </c>
      <c r="P1480" s="132">
        <v>467940.30566090043</v>
      </c>
      <c r="Q1480" s="133">
        <f t="shared" si="70"/>
        <v>4936138.3301039543</v>
      </c>
      <c r="R1480" s="132">
        <v>4643208.3301039543</v>
      </c>
      <c r="S1480" s="132">
        <v>292930</v>
      </c>
      <c r="T1480" s="133">
        <f>SUM(TableC[[#This Row],[State &amp; Local Funding]:[Federal 
Funding]])</f>
        <v>4936138.3301039543</v>
      </c>
      <c r="U1480" s="121">
        <f>IFERROR(TableC[[#This Row],[State &amp; Local Funding]]/SUM(TableB[[#This Row],[K-12 Enrollment]:[Pre-K
Enrollment]]),"")</f>
        <v>17927.445289976658</v>
      </c>
      <c r="V1480" s="121">
        <f>IFERROR(TableC[[#This Row],[Federal 
Funding]]/SUM(TableB[[#This Row],[K-12 Enrollment]:[Pre-K
Enrollment]]),"")</f>
        <v>1131.0038610038609</v>
      </c>
      <c r="W1480" s="65">
        <f>IFERROR(CentralCostperPupil*SUM(TableB[[#This Row],[K-12 Enrollment]:[Pre-K
Enrollment]]),"")</f>
        <v>1728565.8873401377</v>
      </c>
      <c r="X1480" s="65">
        <f t="shared" si="71"/>
        <v>6664704.217444092</v>
      </c>
      <c r="Y1480" s="131">
        <f>IFERROR(TableC[[#This Row],[Total School Allocation w/ Central District Costs]]/SUM(TableB[[#This Row],[K-12 Enrollment]:[Pre-K
Enrollment]]),"")</f>
        <v>25732.448716000355</v>
      </c>
    </row>
    <row r="1481" spans="1:25" s="3" customFormat="1" ht="15" x14ac:dyDescent="0.3">
      <c r="A1481" s="156" t="str">
        <f>IF(ISBLANK(TableB[[#This Row],[BEDS Code]]),"",TableB[[#This Row],[BEDS Code]])</f>
        <v>321000010331</v>
      </c>
      <c r="B1481" s="134" t="str">
        <f>IF(ISBLANK(TableB[[#This Row],[School Name]]),"",TableB[[#This Row],[School Name]])</f>
        <v>The Bronx School of Young Leaders</v>
      </c>
      <c r="C1481" s="156" t="str">
        <f>IF(ISBLANK(TableB[[#This Row],[Local School Code]]),"",TableB[[#This Row],[Local School Code]])</f>
        <v>X331</v>
      </c>
      <c r="D1481" s="132">
        <v>2696376</v>
      </c>
      <c r="E1481" s="132">
        <v>2447854</v>
      </c>
      <c r="F1481" s="65">
        <f>IFERROR(SUM(TableC[[#This Row],[Classroom Teachers]:[All Other Salaries]])*'Part-A'!$C$92,0)</f>
        <v>3132090.1981412391</v>
      </c>
      <c r="G1481" s="16">
        <v>0</v>
      </c>
      <c r="H1481" s="16">
        <v>387649</v>
      </c>
      <c r="I1481" s="133">
        <f t="shared" si="69"/>
        <v>8663969.1981412396</v>
      </c>
      <c r="J1481" s="132">
        <v>5628131.8773842994</v>
      </c>
      <c r="K1481" s="132">
        <v>0</v>
      </c>
      <c r="L1481" s="132">
        <v>1814175.4753399102</v>
      </c>
      <c r="M1481" s="132">
        <v>0</v>
      </c>
      <c r="N1481" s="132">
        <v>766669.28584850265</v>
      </c>
      <c r="O1481" s="132">
        <v>2486</v>
      </c>
      <c r="P1481" s="132">
        <v>452506.55956852727</v>
      </c>
      <c r="Q1481" s="133">
        <f t="shared" si="70"/>
        <v>8663969.1981412396</v>
      </c>
      <c r="R1481" s="132">
        <v>7990832.1981412396</v>
      </c>
      <c r="S1481" s="132">
        <v>673137</v>
      </c>
      <c r="T1481" s="133">
        <f>SUM(TableC[[#This Row],[State &amp; Local Funding]:[Federal 
Funding]])</f>
        <v>8663969.1981412396</v>
      </c>
      <c r="U1481" s="121">
        <f>IFERROR(TableC[[#This Row],[State &amp; Local Funding]]/SUM(TableB[[#This Row],[K-12 Enrollment]:[Pre-K
Enrollment]]),"")</f>
        <v>17718.031481466161</v>
      </c>
      <c r="V1481" s="121">
        <f>IFERROR(TableC[[#This Row],[Federal 
Funding]]/SUM(TableB[[#This Row],[K-12 Enrollment]:[Pre-K
Enrollment]]),"")</f>
        <v>1492.5432372505543</v>
      </c>
      <c r="W1481" s="65">
        <f>IFERROR(CentralCostperPupil*SUM(TableB[[#This Row],[K-12 Enrollment]:[Pre-K
Enrollment]]),"")</f>
        <v>3009973.8038239465</v>
      </c>
      <c r="X1481" s="65">
        <f t="shared" si="71"/>
        <v>11673943.001965186</v>
      </c>
      <c r="Y1481" s="131">
        <f>IFERROR(TableC[[#This Row],[Total School Allocation w/ Central District Costs]]/SUM(TableB[[#This Row],[K-12 Enrollment]:[Pre-K
Enrollment]]),"")</f>
        <v>25884.574283736554</v>
      </c>
    </row>
    <row r="1482" spans="1:25" s="3" customFormat="1" ht="15" x14ac:dyDescent="0.3">
      <c r="A1482" s="156" t="str">
        <f>IF(ISBLANK(TableB[[#This Row],[BEDS Code]]),"",TableB[[#This Row],[BEDS Code]])</f>
        <v>320800010333</v>
      </c>
      <c r="B1482" s="134" t="str">
        <f>IF(ISBLANK(TableB[[#This Row],[School Name]]),"",TableB[[#This Row],[School Name]])</f>
        <v>The Longwood Academy of Discovery</v>
      </c>
      <c r="C1482" s="156" t="str">
        <f>IF(ISBLANK(TableB[[#This Row],[Local School Code]]),"",TableB[[#This Row],[Local School Code]])</f>
        <v>X333</v>
      </c>
      <c r="D1482" s="132">
        <v>4501113</v>
      </c>
      <c r="E1482" s="132">
        <v>2394831</v>
      </c>
      <c r="F1482" s="65">
        <f>IFERROR(SUM(TableC[[#This Row],[Classroom Teachers]:[All Other Salaries]])*'Part-A'!$C$92,0)</f>
        <v>4198630.0397398425</v>
      </c>
      <c r="G1482" s="16">
        <v>0</v>
      </c>
      <c r="H1482" s="16">
        <v>199971</v>
      </c>
      <c r="I1482" s="133">
        <f t="shared" si="69"/>
        <v>11294545.039739843</v>
      </c>
      <c r="J1482" s="132">
        <v>5926854.0557851484</v>
      </c>
      <c r="K1482" s="132">
        <v>671452.29795362474</v>
      </c>
      <c r="L1482" s="132">
        <v>3670278.8431553082</v>
      </c>
      <c r="M1482" s="132">
        <v>46845.509159555215</v>
      </c>
      <c r="N1482" s="132">
        <v>816014.47780088231</v>
      </c>
      <c r="O1482" s="132">
        <v>3458</v>
      </c>
      <c r="P1482" s="132">
        <v>159641.8558853241</v>
      </c>
      <c r="Q1482" s="133">
        <f t="shared" si="70"/>
        <v>11294545.039739843</v>
      </c>
      <c r="R1482" s="132">
        <v>10390131.039739843</v>
      </c>
      <c r="S1482" s="132">
        <v>904414</v>
      </c>
      <c r="T1482" s="133">
        <f>SUM(TableC[[#This Row],[State &amp; Local Funding]:[Federal 
Funding]])</f>
        <v>11294545.039739843</v>
      </c>
      <c r="U1482" s="121">
        <f>IFERROR(TableC[[#This Row],[State &amp; Local Funding]]/SUM(TableB[[#This Row],[K-12 Enrollment]:[Pre-K
Enrollment]]),"")</f>
        <v>16209.252792105841</v>
      </c>
      <c r="V1482" s="121">
        <f>IFERROR(TableC[[#This Row],[Federal 
Funding]]/SUM(TableB[[#This Row],[K-12 Enrollment]:[Pre-K
Enrollment]]),"")</f>
        <v>1410.9422776911076</v>
      </c>
      <c r="W1482" s="65">
        <f>IFERROR(CentralCostperPupil*SUM(TableB[[#This Row],[K-12 Enrollment]:[Pre-K
Enrollment]]),"")</f>
        <v>4278033.7211777158</v>
      </c>
      <c r="X1482" s="65">
        <f t="shared" si="71"/>
        <v>15572578.760917559</v>
      </c>
      <c r="Y1482" s="131">
        <f>IFERROR(TableC[[#This Row],[Total School Allocation w/ Central District Costs]]/SUM(TableB[[#This Row],[K-12 Enrollment]:[Pre-K
Enrollment]]),"")</f>
        <v>24294.194634816784</v>
      </c>
    </row>
    <row r="1483" spans="1:25" s="3" customFormat="1" ht="15" x14ac:dyDescent="0.3">
      <c r="A1483" s="156" t="str">
        <f>IF(ISBLANK(TableB[[#This Row],[BEDS Code]]),"",TableB[[#This Row],[BEDS Code]])</f>
        <v>320700011334</v>
      </c>
      <c r="B1483" s="134" t="str">
        <f>IF(ISBLANK(TableB[[#This Row],[School Name]]),"",TableB[[#This Row],[School Name]])</f>
        <v>International Community High School</v>
      </c>
      <c r="C1483" s="156" t="str">
        <f>IF(ISBLANK(TableB[[#This Row],[Local School Code]]),"",TableB[[#This Row],[Local School Code]])</f>
        <v>X334</v>
      </c>
      <c r="D1483" s="132">
        <v>2568762</v>
      </c>
      <c r="E1483" s="132">
        <v>1419743</v>
      </c>
      <c r="F1483" s="65">
        <f>IFERROR(SUM(TableC[[#This Row],[Classroom Teachers]:[All Other Salaries]])*'Part-A'!$C$92,0)</f>
        <v>2428421.2439446375</v>
      </c>
      <c r="G1483" s="16">
        <v>0</v>
      </c>
      <c r="H1483" s="16">
        <v>542759</v>
      </c>
      <c r="I1483" s="133">
        <f t="shared" ref="I1483:I1546" si="72">SUM(D1483:H1483)</f>
        <v>6959685.2439446375</v>
      </c>
      <c r="J1483" s="132">
        <v>5600103.6238820236</v>
      </c>
      <c r="K1483" s="132">
        <v>0</v>
      </c>
      <c r="L1483" s="132">
        <v>273360.55442042404</v>
      </c>
      <c r="M1483" s="132">
        <v>0</v>
      </c>
      <c r="N1483" s="132">
        <v>695390.57357116486</v>
      </c>
      <c r="O1483" s="132">
        <v>2654</v>
      </c>
      <c r="P1483" s="132">
        <v>388176.49207102472</v>
      </c>
      <c r="Q1483" s="133">
        <f t="shared" ref="Q1483:Q1546" si="73">SUM(J1483:P1483)</f>
        <v>6959685.2439446375</v>
      </c>
      <c r="R1483" s="132">
        <v>6431014.2439446375</v>
      </c>
      <c r="S1483" s="132">
        <v>528671</v>
      </c>
      <c r="T1483" s="133">
        <f>SUM(TableC[[#This Row],[State &amp; Local Funding]:[Federal 
Funding]])</f>
        <v>6959685.2439446375</v>
      </c>
      <c r="U1483" s="121">
        <f>IFERROR(TableC[[#This Row],[State &amp; Local Funding]]/SUM(TableB[[#This Row],[K-12 Enrollment]:[Pre-K
Enrollment]]),"")</f>
        <v>14955.847078941017</v>
      </c>
      <c r="V1483" s="121">
        <f>IFERROR(TableC[[#This Row],[Federal 
Funding]]/SUM(TableB[[#This Row],[K-12 Enrollment]:[Pre-K
Enrollment]]),"")</f>
        <v>1229.4674418604652</v>
      </c>
      <c r="W1483" s="65">
        <f>IFERROR(CentralCostperPupil*SUM(TableB[[#This Row],[K-12 Enrollment]:[Pre-K
Enrollment]]),"")</f>
        <v>2869819.8129585302</v>
      </c>
      <c r="X1483" s="65">
        <f t="shared" ref="X1483:X1546" si="74">SUM(Q1483,W1483)</f>
        <v>9829505.0569031686</v>
      </c>
      <c r="Y1483" s="131">
        <f>IFERROR(TableC[[#This Row],[Total School Allocation w/ Central District Costs]]/SUM(TableB[[#This Row],[K-12 Enrollment]:[Pre-K
Enrollment]]),"")</f>
        <v>22859.314085821323</v>
      </c>
    </row>
    <row r="1484" spans="1:25" s="3" customFormat="1" ht="15" x14ac:dyDescent="0.3">
      <c r="A1484" s="156" t="str">
        <f>IF(ISBLANK(TableB[[#This Row],[BEDS Code]]),"",TableB[[#This Row],[BEDS Code]])</f>
        <v>320800010337</v>
      </c>
      <c r="B1484" s="134" t="str">
        <f>IF(ISBLANK(TableB[[#This Row],[School Name]]),"",TableB[[#This Row],[School Name]])</f>
        <v>The School for Inquiry and Social Justice</v>
      </c>
      <c r="C1484" s="156" t="str">
        <f>IF(ISBLANK(TableB[[#This Row],[Local School Code]]),"",TableB[[#This Row],[Local School Code]])</f>
        <v>X337</v>
      </c>
      <c r="D1484" s="132">
        <v>3023640</v>
      </c>
      <c r="E1484" s="132">
        <v>1786240</v>
      </c>
      <c r="F1484" s="65">
        <f>IFERROR(SUM(TableC[[#This Row],[Classroom Teachers]:[All Other Salaries]])*'Part-A'!$C$92,0)</f>
        <v>2928519.5261945101</v>
      </c>
      <c r="G1484" s="16">
        <v>0</v>
      </c>
      <c r="H1484" s="16">
        <v>386052</v>
      </c>
      <c r="I1484" s="133">
        <f t="shared" si="72"/>
        <v>8124451.5261945101</v>
      </c>
      <c r="J1484" s="132">
        <v>4867968.4675151333</v>
      </c>
      <c r="K1484" s="132">
        <v>0</v>
      </c>
      <c r="L1484" s="132">
        <v>2567998.0539490092</v>
      </c>
      <c r="M1484" s="132">
        <v>0</v>
      </c>
      <c r="N1484" s="132">
        <v>473984.77392620285</v>
      </c>
      <c r="O1484" s="132">
        <v>3227</v>
      </c>
      <c r="P1484" s="132">
        <v>211273.23080416492</v>
      </c>
      <c r="Q1484" s="133">
        <f t="shared" si="73"/>
        <v>8124451.526194511</v>
      </c>
      <c r="R1484" s="132">
        <v>7623651.526194511</v>
      </c>
      <c r="S1484" s="132">
        <v>500800</v>
      </c>
      <c r="T1484" s="133">
        <f>SUM(TableC[[#This Row],[State &amp; Local Funding]:[Federal 
Funding]])</f>
        <v>8124451.526194511</v>
      </c>
      <c r="U1484" s="121">
        <f>IFERROR(TableC[[#This Row],[State &amp; Local Funding]]/SUM(TableB[[#This Row],[K-12 Enrollment]:[Pre-K
Enrollment]]),"")</f>
        <v>14330.172041719006</v>
      </c>
      <c r="V1484" s="121">
        <f>IFERROR(TableC[[#This Row],[Federal 
Funding]]/SUM(TableB[[#This Row],[K-12 Enrollment]:[Pre-K
Enrollment]]),"")</f>
        <v>941.35338345864659</v>
      </c>
      <c r="W1484" s="65">
        <f>IFERROR(CentralCostperPupil*SUM(TableB[[#This Row],[K-12 Enrollment]:[Pre-K
Enrollment]]),"")</f>
        <v>3550567.7685905532</v>
      </c>
      <c r="X1484" s="65">
        <f t="shared" si="74"/>
        <v>11675019.294785064</v>
      </c>
      <c r="Y1484" s="131">
        <f>IFERROR(TableC[[#This Row],[Total School Allocation w/ Central District Costs]]/SUM(TableB[[#This Row],[K-12 Enrollment]:[Pre-K
Enrollment]]),"")</f>
        <v>21945.524990197489</v>
      </c>
    </row>
    <row r="1485" spans="1:25" s="3" customFormat="1" ht="15" x14ac:dyDescent="0.3">
      <c r="A1485" s="156" t="str">
        <f>IF(ISBLANK(TableB[[#This Row],[BEDS Code]]),"",TableB[[#This Row],[BEDS Code]])</f>
        <v>320900010339</v>
      </c>
      <c r="B1485" s="134" t="str">
        <f>IF(ISBLANK(TableB[[#This Row],[School Name]]),"",TableB[[#This Row],[School Name]])</f>
        <v>I.S. 339</v>
      </c>
      <c r="C1485" s="156" t="str">
        <f>IF(ISBLANK(TableB[[#This Row],[Local School Code]]),"",TableB[[#This Row],[Local School Code]])</f>
        <v>X339</v>
      </c>
      <c r="D1485" s="132">
        <v>4657981</v>
      </c>
      <c r="E1485" s="132">
        <v>2632900</v>
      </c>
      <c r="F1485" s="65">
        <f>IFERROR(SUM(TableC[[#This Row],[Classroom Teachers]:[All Other Salaries]])*'Part-A'!$C$92,0)</f>
        <v>4439089.4100602418</v>
      </c>
      <c r="G1485" s="16">
        <v>0</v>
      </c>
      <c r="H1485" s="16">
        <v>540776</v>
      </c>
      <c r="I1485" s="133">
        <f t="shared" si="72"/>
        <v>12270746.410060242</v>
      </c>
      <c r="J1485" s="132">
        <v>8813191.1285027154</v>
      </c>
      <c r="K1485" s="132">
        <v>0</v>
      </c>
      <c r="L1485" s="132">
        <v>2584110.7368547861</v>
      </c>
      <c r="M1485" s="132">
        <v>0</v>
      </c>
      <c r="N1485" s="132">
        <v>751941.82710467023</v>
      </c>
      <c r="O1485" s="132">
        <v>3202</v>
      </c>
      <c r="P1485" s="132">
        <v>118300.71759807074</v>
      </c>
      <c r="Q1485" s="133">
        <f t="shared" si="73"/>
        <v>12270746.410060244</v>
      </c>
      <c r="R1485" s="132">
        <v>11495414.410060244</v>
      </c>
      <c r="S1485" s="132">
        <v>775332</v>
      </c>
      <c r="T1485" s="133">
        <f>SUM(TableC[[#This Row],[State &amp; Local Funding]:[Federal 
Funding]])</f>
        <v>12270746.410060244</v>
      </c>
      <c r="U1485" s="121">
        <f>IFERROR(TableC[[#This Row],[State &amp; Local Funding]]/SUM(TableB[[#This Row],[K-12 Enrollment]:[Pre-K
Enrollment]]),"")</f>
        <v>21170.192283720524</v>
      </c>
      <c r="V1485" s="121">
        <f>IFERROR(TableC[[#This Row],[Federal 
Funding]]/SUM(TableB[[#This Row],[K-12 Enrollment]:[Pre-K
Enrollment]]),"")</f>
        <v>1427.8674033149171</v>
      </c>
      <c r="W1485" s="65">
        <f>IFERROR(CentralCostperPupil*SUM(TableB[[#This Row],[K-12 Enrollment]:[Pre-K
Enrollment]]),"")</f>
        <v>3623981.7638057717</v>
      </c>
      <c r="X1485" s="65">
        <f t="shared" si="74"/>
        <v>15894728.173866015</v>
      </c>
      <c r="Y1485" s="131">
        <f>IFERROR(TableC[[#This Row],[Total School Allocation w/ Central District Costs]]/SUM(TableB[[#This Row],[K-12 Enrollment]:[Pre-K
Enrollment]]),"")</f>
        <v>29272.059252055275</v>
      </c>
    </row>
    <row r="1486" spans="1:25" s="3" customFormat="1" ht="15" x14ac:dyDescent="0.3">
      <c r="A1486" s="156" t="str">
        <f>IF(ISBLANK(TableB[[#This Row],[BEDS Code]]),"",TableB[[#This Row],[BEDS Code]])</f>
        <v>321000010340</v>
      </c>
      <c r="B1486" s="134" t="str">
        <f>IF(ISBLANK(TableB[[#This Row],[School Name]]),"",TableB[[#This Row],[School Name]])</f>
        <v>P.S. 340</v>
      </c>
      <c r="C1486" s="156" t="str">
        <f>IF(ISBLANK(TableB[[#This Row],[Local School Code]]),"",TableB[[#This Row],[Local School Code]])</f>
        <v>X340</v>
      </c>
      <c r="D1486" s="132">
        <v>4241376</v>
      </c>
      <c r="E1486" s="132">
        <v>2747308</v>
      </c>
      <c r="F1486" s="65">
        <f>IFERROR(SUM(TableC[[#This Row],[Classroom Teachers]:[All Other Salaries]])*'Part-A'!$C$92,0)</f>
        <v>4255095.2531878455</v>
      </c>
      <c r="G1486" s="16">
        <v>0</v>
      </c>
      <c r="H1486" s="16">
        <v>186705</v>
      </c>
      <c r="I1486" s="133">
        <f t="shared" si="72"/>
        <v>11430484.253187846</v>
      </c>
      <c r="J1486" s="132">
        <v>6307202.9197004661</v>
      </c>
      <c r="K1486" s="132">
        <v>274038.62447653932</v>
      </c>
      <c r="L1486" s="132">
        <v>4027845.061857759</v>
      </c>
      <c r="M1486" s="132">
        <v>21079.894190503026</v>
      </c>
      <c r="N1486" s="132">
        <v>635465.55108574592</v>
      </c>
      <c r="O1486" s="132">
        <v>3912</v>
      </c>
      <c r="P1486" s="132">
        <v>160940.20187683302</v>
      </c>
      <c r="Q1486" s="133">
        <f t="shared" si="73"/>
        <v>11430484.253187845</v>
      </c>
      <c r="R1486" s="132">
        <v>10568168.253187845</v>
      </c>
      <c r="S1486" s="132">
        <v>862316</v>
      </c>
      <c r="T1486" s="133">
        <f>SUM(TableC[[#This Row],[State &amp; Local Funding]:[Federal 
Funding]])</f>
        <v>11430484.253187845</v>
      </c>
      <c r="U1486" s="121">
        <f>IFERROR(TableC[[#This Row],[State &amp; Local Funding]]/SUM(TableB[[#This Row],[K-12 Enrollment]:[Pre-K
Enrollment]]),"")</f>
        <v>16909.06920510055</v>
      </c>
      <c r="V1486" s="121">
        <f>IFERROR(TableC[[#This Row],[Federal 
Funding]]/SUM(TableB[[#This Row],[K-12 Enrollment]:[Pre-K
Enrollment]]),"")</f>
        <v>1379.7056</v>
      </c>
      <c r="W1486" s="65">
        <f>IFERROR(CentralCostperPupil*SUM(TableB[[#This Row],[K-12 Enrollment]:[Pre-K
Enrollment]]),"")</f>
        <v>4171249.7281373981</v>
      </c>
      <c r="X1486" s="65">
        <f t="shared" si="74"/>
        <v>15601733.981325243</v>
      </c>
      <c r="Y1486" s="131">
        <f>IFERROR(TableC[[#This Row],[Total School Allocation w/ Central District Costs]]/SUM(TableB[[#This Row],[K-12 Enrollment]:[Pre-K
Enrollment]]),"")</f>
        <v>24962.774370120387</v>
      </c>
    </row>
    <row r="1487" spans="1:25" s="3" customFormat="1" ht="15" x14ac:dyDescent="0.3">
      <c r="A1487" s="156" t="str">
        <f>IF(ISBLANK(TableB[[#This Row],[BEDS Code]]),"",TableB[[#This Row],[BEDS Code]])</f>
        <v>321200010341</v>
      </c>
      <c r="B1487" s="134" t="str">
        <f>IF(ISBLANK(TableB[[#This Row],[School Name]]),"",TableB[[#This Row],[School Name]])</f>
        <v>Accion Academy</v>
      </c>
      <c r="C1487" s="156" t="str">
        <f>IF(ISBLANK(TableB[[#This Row],[Local School Code]]),"",TableB[[#This Row],[Local School Code]])</f>
        <v>X341</v>
      </c>
      <c r="D1487" s="132">
        <v>2450954</v>
      </c>
      <c r="E1487" s="132">
        <v>1428420</v>
      </c>
      <c r="F1487" s="65">
        <f>IFERROR(SUM(TableC[[#This Row],[Classroom Teachers]:[All Other Salaries]])*'Part-A'!$C$92,0)</f>
        <v>2361976.2880594321</v>
      </c>
      <c r="G1487" s="16">
        <v>0</v>
      </c>
      <c r="H1487" s="16">
        <v>195132</v>
      </c>
      <c r="I1487" s="133">
        <f t="shared" si="72"/>
        <v>6436482.2880594321</v>
      </c>
      <c r="J1487" s="132">
        <v>4392315.4083189508</v>
      </c>
      <c r="K1487" s="132">
        <v>0</v>
      </c>
      <c r="L1487" s="132">
        <v>1348603.4042508823</v>
      </c>
      <c r="M1487" s="132">
        <v>0</v>
      </c>
      <c r="N1487" s="132">
        <v>465749.04513991514</v>
      </c>
      <c r="O1487" s="132">
        <v>2480</v>
      </c>
      <c r="P1487" s="132">
        <v>227334.43034968371</v>
      </c>
      <c r="Q1487" s="133">
        <f t="shared" si="73"/>
        <v>6436482.2880594321</v>
      </c>
      <c r="R1487" s="132">
        <v>5898999.2880594321</v>
      </c>
      <c r="S1487" s="132">
        <v>537483</v>
      </c>
      <c r="T1487" s="133">
        <f>SUM(TableC[[#This Row],[State &amp; Local Funding]:[Federal 
Funding]])</f>
        <v>6436482.2880594321</v>
      </c>
      <c r="U1487" s="121">
        <f>IFERROR(TableC[[#This Row],[State &amp; Local Funding]]/SUM(TableB[[#This Row],[K-12 Enrollment]:[Pre-K
Enrollment]]),"")</f>
        <v>22011.19137335609</v>
      </c>
      <c r="V1487" s="121">
        <f>IFERROR(TableC[[#This Row],[Federal 
Funding]]/SUM(TableB[[#This Row],[K-12 Enrollment]:[Pre-K
Enrollment]]),"")</f>
        <v>2005.5335820895523</v>
      </c>
      <c r="W1487" s="65">
        <f>IFERROR(CentralCostperPupil*SUM(TableB[[#This Row],[K-12 Enrollment]:[Pre-K
Enrollment]]),"")</f>
        <v>1788631.8834253163</v>
      </c>
      <c r="X1487" s="65">
        <f t="shared" si="74"/>
        <v>8225114.1714847479</v>
      </c>
      <c r="Y1487" s="131">
        <f>IFERROR(TableC[[#This Row],[Total School Allocation w/ Central District Costs]]/SUM(TableB[[#This Row],[K-12 Enrollment]:[Pre-K
Enrollment]]),"")</f>
        <v>30690.724520465476</v>
      </c>
    </row>
    <row r="1488" spans="1:25" s="3" customFormat="1" ht="15" x14ac:dyDescent="0.3">
      <c r="A1488" s="156" t="str">
        <f>IF(ISBLANK(TableB[[#This Row],[BEDS Code]]),"",TableB[[#This Row],[BEDS Code]])</f>
        <v>321000011342</v>
      </c>
      <c r="B1488" s="134" t="str">
        <f>IF(ISBLANK(TableB[[#This Row],[School Name]]),"",TableB[[#This Row],[School Name]])</f>
        <v>International School for Liberal Arts</v>
      </c>
      <c r="C1488" s="156" t="str">
        <f>IF(ISBLANK(TableB[[#This Row],[Local School Code]]),"",TableB[[#This Row],[Local School Code]])</f>
        <v>X342</v>
      </c>
      <c r="D1488" s="132">
        <v>3905234</v>
      </c>
      <c r="E1488" s="132">
        <v>1416957</v>
      </c>
      <c r="F1488" s="65">
        <f>IFERROR(SUM(TableC[[#This Row],[Classroom Teachers]:[All Other Salaries]])*'Part-A'!$C$92,0)</f>
        <v>3240442.6442315993</v>
      </c>
      <c r="G1488" s="16">
        <v>0</v>
      </c>
      <c r="H1488" s="16">
        <v>275457</v>
      </c>
      <c r="I1488" s="133">
        <f t="shared" si="72"/>
        <v>8838090.6442315988</v>
      </c>
      <c r="J1488" s="132">
        <v>6951610.4957601344</v>
      </c>
      <c r="K1488" s="132">
        <v>0</v>
      </c>
      <c r="L1488" s="132">
        <v>731829.53064884234</v>
      </c>
      <c r="M1488" s="132">
        <v>0</v>
      </c>
      <c r="N1488" s="132">
        <v>711366.50380125619</v>
      </c>
      <c r="O1488" s="132">
        <v>3177</v>
      </c>
      <c r="P1488" s="132">
        <v>440107.11402136576</v>
      </c>
      <c r="Q1488" s="133">
        <f t="shared" si="73"/>
        <v>8838090.6442315988</v>
      </c>
      <c r="R1488" s="132">
        <v>8135809.6442315988</v>
      </c>
      <c r="S1488" s="132">
        <v>702281</v>
      </c>
      <c r="T1488" s="133">
        <f>SUM(TableC[[#This Row],[State &amp; Local Funding]:[Federal 
Funding]])</f>
        <v>8838090.6442315988</v>
      </c>
      <c r="U1488" s="121">
        <f>IFERROR(TableC[[#This Row],[State &amp; Local Funding]]/SUM(TableB[[#This Row],[K-12 Enrollment]:[Pre-K
Enrollment]]),"")</f>
        <v>16239.141006450298</v>
      </c>
      <c r="V1488" s="121">
        <f>IFERROR(TableC[[#This Row],[Federal 
Funding]]/SUM(TableB[[#This Row],[K-12 Enrollment]:[Pre-K
Enrollment]]),"")</f>
        <v>1401.7584830339322</v>
      </c>
      <c r="W1488" s="65">
        <f>IFERROR(CentralCostperPupil*SUM(TableB[[#This Row],[K-12 Enrollment]:[Pre-K
Enrollment]]),"")</f>
        <v>3343673.7820749385</v>
      </c>
      <c r="X1488" s="65">
        <f t="shared" si="74"/>
        <v>12181764.426306538</v>
      </c>
      <c r="Y1488" s="131">
        <f>IFERROR(TableC[[#This Row],[Total School Allocation w/ Central District Costs]]/SUM(TableB[[#This Row],[K-12 Enrollment]:[Pre-K
Enrollment]]),"")</f>
        <v>24314.899054504069</v>
      </c>
    </row>
    <row r="1489" spans="1:25" s="3" customFormat="1" ht="15" x14ac:dyDescent="0.3">
      <c r="A1489" s="156" t="str">
        <f>IF(ISBLANK(TableB[[#This Row],[BEDS Code]]),"",TableB[[#This Row],[BEDS Code]])</f>
        <v>320700010343</v>
      </c>
      <c r="B1489" s="134" t="str">
        <f>IF(ISBLANK(TableB[[#This Row],[School Name]]),"",TableB[[#This Row],[School Name]])</f>
        <v>Academy of Applied Mathematics and Technology</v>
      </c>
      <c r="C1489" s="156" t="str">
        <f>IF(ISBLANK(TableB[[#This Row],[Local School Code]]),"",TableB[[#This Row],[Local School Code]])</f>
        <v>X343</v>
      </c>
      <c r="D1489" s="132">
        <v>1954119</v>
      </c>
      <c r="E1489" s="132">
        <v>1092901</v>
      </c>
      <c r="F1489" s="65">
        <f>IFERROR(SUM(TableC[[#This Row],[Classroom Teachers]:[All Other Salaries]])*'Part-A'!$C$92,0)</f>
        <v>1855193.3866760076</v>
      </c>
      <c r="G1489" s="16">
        <v>0</v>
      </c>
      <c r="H1489" s="16">
        <v>300980</v>
      </c>
      <c r="I1489" s="133">
        <f t="shared" si="72"/>
        <v>5203193.3866760079</v>
      </c>
      <c r="J1489" s="132">
        <v>3176483.8277249811</v>
      </c>
      <c r="K1489" s="132">
        <v>0</v>
      </c>
      <c r="L1489" s="132">
        <v>1459466.3851466659</v>
      </c>
      <c r="M1489" s="132">
        <v>0</v>
      </c>
      <c r="N1489" s="132">
        <v>495944.03593129007</v>
      </c>
      <c r="O1489" s="132">
        <v>1869</v>
      </c>
      <c r="P1489" s="132">
        <v>69430.137873070445</v>
      </c>
      <c r="Q1489" s="133">
        <f t="shared" si="73"/>
        <v>5203193.386676007</v>
      </c>
      <c r="R1489" s="132">
        <v>4829806.386676007</v>
      </c>
      <c r="S1489" s="132">
        <v>373387</v>
      </c>
      <c r="T1489" s="133">
        <f>SUM(TableC[[#This Row],[State &amp; Local Funding]:[Federal 
Funding]])</f>
        <v>5203193.386676007</v>
      </c>
      <c r="U1489" s="121">
        <f>IFERROR(TableC[[#This Row],[State &amp; Local Funding]]/SUM(TableB[[#This Row],[K-12 Enrollment]:[Pre-K
Enrollment]]),"")</f>
        <v>15992.736379721877</v>
      </c>
      <c r="V1489" s="121">
        <f>IFERROR(TableC[[#This Row],[Federal 
Funding]]/SUM(TableB[[#This Row],[K-12 Enrollment]:[Pre-K
Enrollment]]),"")</f>
        <v>1236.3807947019868</v>
      </c>
      <c r="W1489" s="65">
        <f>IFERROR(CentralCostperPupil*SUM(TableB[[#This Row],[K-12 Enrollment]:[Pre-K
Enrollment]]),"")</f>
        <v>2015547.8686359909</v>
      </c>
      <c r="X1489" s="65">
        <f t="shared" si="74"/>
        <v>7218741.2553119976</v>
      </c>
      <c r="Y1489" s="131">
        <f>IFERROR(TableC[[#This Row],[Total School Allocation w/ Central District Costs]]/SUM(TableB[[#This Row],[K-12 Enrollment]:[Pre-K
Enrollment]]),"")</f>
        <v>23903.1167394437</v>
      </c>
    </row>
    <row r="1490" spans="1:25" s="3" customFormat="1" ht="15" x14ac:dyDescent="0.3">
      <c r="A1490" s="156" t="str">
        <f>IF(ISBLANK(TableB[[#This Row],[BEDS Code]]),"",TableB[[#This Row],[BEDS Code]])</f>
        <v>321000010344</v>
      </c>
      <c r="B1490" s="134" t="str">
        <f>IF(ISBLANK(TableB[[#This Row],[School Name]]),"",TableB[[#This Row],[School Name]])</f>
        <v>Ampark Neighborhood</v>
      </c>
      <c r="C1490" s="156" t="str">
        <f>IF(ISBLANK(TableB[[#This Row],[Local School Code]]),"",TableB[[#This Row],[Local School Code]])</f>
        <v>X344</v>
      </c>
      <c r="D1490" s="132">
        <v>2085813</v>
      </c>
      <c r="E1490" s="132">
        <v>1394447</v>
      </c>
      <c r="F1490" s="65">
        <f>IFERROR(SUM(TableC[[#This Row],[Classroom Teachers]:[All Other Salaries]])*'Part-A'!$C$92,0)</f>
        <v>2118973.7303703427</v>
      </c>
      <c r="G1490" s="16">
        <v>0</v>
      </c>
      <c r="H1490" s="16">
        <v>89054</v>
      </c>
      <c r="I1490" s="133">
        <f t="shared" si="72"/>
        <v>5688287.7303703427</v>
      </c>
      <c r="J1490" s="132">
        <v>2868290.1971493675</v>
      </c>
      <c r="K1490" s="132">
        <v>406313.60652241734</v>
      </c>
      <c r="L1490" s="132">
        <v>1761471.6609952364</v>
      </c>
      <c r="M1490" s="132">
        <v>62509.785618833434</v>
      </c>
      <c r="N1490" s="132">
        <v>427699.62419916393</v>
      </c>
      <c r="O1490" s="132">
        <v>2361</v>
      </c>
      <c r="P1490" s="132">
        <v>159641.8558853241</v>
      </c>
      <c r="Q1490" s="133">
        <f t="shared" si="73"/>
        <v>5688287.7303703427</v>
      </c>
      <c r="R1490" s="132">
        <v>5552932.7303703427</v>
      </c>
      <c r="S1490" s="132">
        <v>135355</v>
      </c>
      <c r="T1490" s="133">
        <f>SUM(TableC[[#This Row],[State &amp; Local Funding]:[Federal 
Funding]])</f>
        <v>5688287.7303703427</v>
      </c>
      <c r="U1490" s="121">
        <f>IFERROR(TableC[[#This Row],[State &amp; Local Funding]]/SUM(TableB[[#This Row],[K-12 Enrollment]:[Pre-K
Enrollment]]),"")</f>
        <v>14536.473116152729</v>
      </c>
      <c r="V1490" s="121">
        <f>IFERROR(TableC[[#This Row],[Federal 
Funding]]/SUM(TableB[[#This Row],[K-12 Enrollment]:[Pre-K
Enrollment]]),"")</f>
        <v>354.33246073298432</v>
      </c>
      <c r="W1490" s="65">
        <f>IFERROR(CentralCostperPupil*SUM(TableB[[#This Row],[K-12 Enrollment]:[Pre-K
Enrollment]]),"")</f>
        <v>2549467.8338375776</v>
      </c>
      <c r="X1490" s="65">
        <f t="shared" si="74"/>
        <v>8237755.5642079208</v>
      </c>
      <c r="Y1490" s="131">
        <f>IFERROR(TableC[[#This Row],[Total School Allocation w/ Central District Costs]]/SUM(TableB[[#This Row],[K-12 Enrollment]:[Pre-K
Enrollment]]),"")</f>
        <v>21564.805141905552</v>
      </c>
    </row>
    <row r="1491" spans="1:25" s="3" customFormat="1" ht="15" x14ac:dyDescent="0.3">
      <c r="A1491" s="156" t="str">
        <f>IF(ISBLANK(TableB[[#This Row],[BEDS Code]]),"",TableB[[#This Row],[BEDS Code]])</f>
        <v>320800011348</v>
      </c>
      <c r="B1491" s="134" t="str">
        <f>IF(ISBLANK(TableB[[#This Row],[School Name]]),"",TableB[[#This Row],[School Name]])</f>
        <v>Schuylerville Preparatory High School</v>
      </c>
      <c r="C1491" s="156" t="str">
        <f>IF(ISBLANK(TableB[[#This Row],[Local School Code]]),"",TableB[[#This Row],[Local School Code]])</f>
        <v>X348</v>
      </c>
      <c r="D1491" s="132">
        <v>2428518</v>
      </c>
      <c r="E1491" s="132">
        <v>971077</v>
      </c>
      <c r="F1491" s="65">
        <f>IFERROR(SUM(TableC[[#This Row],[Classroom Teachers]:[All Other Salaries]])*'Part-A'!$C$92,0)</f>
        <v>2069860.4411447323</v>
      </c>
      <c r="G1491" s="16">
        <v>0</v>
      </c>
      <c r="H1491" s="16">
        <v>133371</v>
      </c>
      <c r="I1491" s="133">
        <f t="shared" si="72"/>
        <v>5602826.4411447328</v>
      </c>
      <c r="J1491" s="132">
        <v>4233203.8354400322</v>
      </c>
      <c r="K1491" s="132">
        <v>0</v>
      </c>
      <c r="L1491" s="132">
        <v>578401.07280466752</v>
      </c>
      <c r="M1491" s="132">
        <v>0</v>
      </c>
      <c r="N1491" s="132">
        <v>666141.58952453244</v>
      </c>
      <c r="O1491" s="132">
        <v>2305</v>
      </c>
      <c r="P1491" s="132">
        <v>122774.94337550114</v>
      </c>
      <c r="Q1491" s="133">
        <f t="shared" si="73"/>
        <v>5602826.4411447328</v>
      </c>
      <c r="R1491" s="132">
        <v>5270140.4411447328</v>
      </c>
      <c r="S1491" s="132">
        <v>332686</v>
      </c>
      <c r="T1491" s="133">
        <f>SUM(TableC[[#This Row],[State &amp; Local Funding]:[Federal 
Funding]])</f>
        <v>5602826.4411447328</v>
      </c>
      <c r="U1491" s="121">
        <f>IFERROR(TableC[[#This Row],[State &amp; Local Funding]]/SUM(TableB[[#This Row],[K-12 Enrollment]:[Pre-K
Enrollment]]),"")</f>
        <v>15454.957305409773</v>
      </c>
      <c r="V1491" s="121">
        <f>IFERROR(TableC[[#This Row],[Federal 
Funding]]/SUM(TableB[[#This Row],[K-12 Enrollment]:[Pre-K
Enrollment]]),"")</f>
        <v>975.61876832844575</v>
      </c>
      <c r="W1491" s="65">
        <f>IFERROR(CentralCostperPupil*SUM(TableB[[#This Row],[K-12 Enrollment]:[Pre-K
Enrollment]]),"")</f>
        <v>2275833.8516717646</v>
      </c>
      <c r="X1491" s="65">
        <f t="shared" si="74"/>
        <v>7878660.2928164974</v>
      </c>
      <c r="Y1491" s="131">
        <f>IFERROR(TableC[[#This Row],[Total School Allocation w/ Central District Costs]]/SUM(TableB[[#This Row],[K-12 Enrollment]:[Pre-K
Enrollment]]),"")</f>
        <v>23104.575638758059</v>
      </c>
    </row>
    <row r="1492" spans="1:25" s="3" customFormat="1" ht="15" x14ac:dyDescent="0.3">
      <c r="A1492" s="156" t="str">
        <f>IF(ISBLANK(TableB[[#This Row],[BEDS Code]]),"",TableB[[#This Row],[BEDS Code]])</f>
        <v>320800011349</v>
      </c>
      <c r="B1492" s="134" t="str">
        <f>IF(ISBLANK(TableB[[#This Row],[School Name]]),"",TableB[[#This Row],[School Name]])</f>
        <v>Bronx River High School</v>
      </c>
      <c r="C1492" s="156" t="str">
        <f>IF(ISBLANK(TableB[[#This Row],[Local School Code]]),"",TableB[[#This Row],[Local School Code]])</f>
        <v>X349</v>
      </c>
      <c r="D1492" s="132">
        <v>2712620</v>
      </c>
      <c r="E1492" s="132">
        <v>1691368</v>
      </c>
      <c r="F1492" s="65">
        <f>IFERROR(SUM(TableC[[#This Row],[Classroom Teachers]:[All Other Salaries]])*'Part-A'!$C$92,0)</f>
        <v>2681390.1492607524</v>
      </c>
      <c r="G1492" s="16">
        <v>0</v>
      </c>
      <c r="H1492" s="16">
        <v>135604</v>
      </c>
      <c r="I1492" s="133">
        <f t="shared" si="72"/>
        <v>7220982.1492607519</v>
      </c>
      <c r="J1492" s="132">
        <v>4779511.1304682959</v>
      </c>
      <c r="K1492" s="132">
        <v>0</v>
      </c>
      <c r="L1492" s="132">
        <v>1306351.6540290639</v>
      </c>
      <c r="M1492" s="132">
        <v>0</v>
      </c>
      <c r="N1492" s="132">
        <v>645400.23076055094</v>
      </c>
      <c r="O1492" s="132">
        <v>2442</v>
      </c>
      <c r="P1492" s="132">
        <v>487277.13400284073</v>
      </c>
      <c r="Q1492" s="133">
        <f t="shared" si="73"/>
        <v>7220982.1492607519</v>
      </c>
      <c r="R1492" s="132">
        <v>6862425.1492607519</v>
      </c>
      <c r="S1492" s="132">
        <v>358557</v>
      </c>
      <c r="T1492" s="133">
        <f>SUM(TableC[[#This Row],[State &amp; Local Funding]:[Federal 
Funding]])</f>
        <v>7220982.1492607519</v>
      </c>
      <c r="U1492" s="121">
        <f>IFERROR(TableC[[#This Row],[State &amp; Local Funding]]/SUM(TableB[[#This Row],[K-12 Enrollment]:[Pre-K
Enrollment]]),"")</f>
        <v>15703.490044074948</v>
      </c>
      <c r="V1492" s="121">
        <f>IFERROR(TableC[[#This Row],[Federal 
Funding]]/SUM(TableB[[#This Row],[K-12 Enrollment]:[Pre-K
Enrollment]]),"")</f>
        <v>820.4965675057208</v>
      </c>
      <c r="W1492" s="65">
        <f>IFERROR(CentralCostperPupil*SUM(TableB[[#This Row],[K-12 Enrollment]:[Pre-K
Enrollment]]),"")</f>
        <v>2916537.8099136688</v>
      </c>
      <c r="X1492" s="65">
        <f t="shared" si="74"/>
        <v>10137519.959174421</v>
      </c>
      <c r="Y1492" s="131">
        <f>IFERROR(TableC[[#This Row],[Total School Allocation w/ Central District Costs]]/SUM(TableB[[#This Row],[K-12 Enrollment]:[Pre-K
Enrollment]]),"")</f>
        <v>23197.986176600505</v>
      </c>
    </row>
    <row r="1493" spans="1:25" s="3" customFormat="1" ht="15" x14ac:dyDescent="0.3">
      <c r="A1493" s="156" t="str">
        <f>IF(ISBLANK(TableB[[#This Row],[BEDS Code]]),"",TableB[[#This Row],[BEDS Code]])</f>
        <v>320900011350</v>
      </c>
      <c r="B1493" s="134" t="str">
        <f>IF(ISBLANK(TableB[[#This Row],[School Name]]),"",TableB[[#This Row],[School Name]])</f>
        <v>New Directions Secondary School</v>
      </c>
      <c r="C1493" s="156" t="str">
        <f>IF(ISBLANK(TableB[[#This Row],[Local School Code]]),"",TableB[[#This Row],[Local School Code]])</f>
        <v>X350</v>
      </c>
      <c r="D1493" s="132">
        <v>1879843</v>
      </c>
      <c r="E1493" s="132">
        <v>1577425</v>
      </c>
      <c r="F1493" s="65">
        <f>IFERROR(SUM(TableC[[#This Row],[Classroom Teachers]:[All Other Salaries]])*'Part-A'!$C$92,0)</f>
        <v>2104974.9360248991</v>
      </c>
      <c r="G1493" s="16">
        <v>0</v>
      </c>
      <c r="H1493" s="16">
        <v>359106</v>
      </c>
      <c r="I1493" s="133">
        <f t="shared" si="72"/>
        <v>5921348.9360248987</v>
      </c>
      <c r="J1493" s="132">
        <v>3578712.7261473066</v>
      </c>
      <c r="K1493" s="132">
        <v>0</v>
      </c>
      <c r="L1493" s="132">
        <v>1498986.2995647888</v>
      </c>
      <c r="M1493" s="132">
        <v>0</v>
      </c>
      <c r="N1493" s="132">
        <v>701005.4775493138</v>
      </c>
      <c r="O1493" s="132">
        <v>1321</v>
      </c>
      <c r="P1493" s="132">
        <v>141323.43276348931</v>
      </c>
      <c r="Q1493" s="133">
        <f t="shared" si="73"/>
        <v>5921348.9360248977</v>
      </c>
      <c r="R1493" s="132">
        <v>5511151.9360248977</v>
      </c>
      <c r="S1493" s="132">
        <v>410197</v>
      </c>
      <c r="T1493" s="133">
        <f>SUM(TableC[[#This Row],[State &amp; Local Funding]:[Federal 
Funding]])</f>
        <v>5921348.9360248977</v>
      </c>
      <c r="U1493" s="121">
        <f>IFERROR(TableC[[#This Row],[State &amp; Local Funding]]/SUM(TableB[[#This Row],[K-12 Enrollment]:[Pre-K
Enrollment]]),"")</f>
        <v>25514.592296411563</v>
      </c>
      <c r="V1493" s="121">
        <f>IFERROR(TableC[[#This Row],[Federal 
Funding]]/SUM(TableB[[#This Row],[K-12 Enrollment]:[Pre-K
Enrollment]]),"")</f>
        <v>1899.0601851851852</v>
      </c>
      <c r="W1493" s="65">
        <f>IFERROR(CentralCostperPupil*SUM(TableB[[#This Row],[K-12 Enrollment]:[Pre-K
Enrollment]]),"")</f>
        <v>1441583.9060442848</v>
      </c>
      <c r="X1493" s="65">
        <f t="shared" si="74"/>
        <v>7362932.8420691825</v>
      </c>
      <c r="Y1493" s="131">
        <f>IFERROR(TableC[[#This Row],[Total School Allocation w/ Central District Costs]]/SUM(TableB[[#This Row],[K-12 Enrollment]:[Pre-K
Enrollment]]),"")</f>
        <v>34087.652046616589</v>
      </c>
    </row>
    <row r="1494" spans="1:25" s="3" customFormat="1" ht="15" x14ac:dyDescent="0.3">
      <c r="A1494" s="156" t="str">
        <f>IF(ISBLANK(TableB[[#This Row],[BEDS Code]]),"",TableB[[#This Row],[BEDS Code]])</f>
        <v>321000011351</v>
      </c>
      <c r="B1494" s="134" t="str">
        <f>IF(ISBLANK(TableB[[#This Row],[School Name]]),"",TableB[[#This Row],[School Name]])</f>
        <v>Bronx Collaborative High School</v>
      </c>
      <c r="C1494" s="156" t="str">
        <f>IF(ISBLANK(TableB[[#This Row],[Local School Code]]),"",TableB[[#This Row],[Local School Code]])</f>
        <v>X351</v>
      </c>
      <c r="D1494" s="132">
        <v>3632506</v>
      </c>
      <c r="E1494" s="132">
        <v>1932897</v>
      </c>
      <c r="F1494" s="65">
        <f>IFERROR(SUM(TableC[[#This Row],[Classroom Teachers]:[All Other Salaries]])*'Part-A'!$C$92,0)</f>
        <v>3388523.4884532471</v>
      </c>
      <c r="G1494" s="16">
        <v>0</v>
      </c>
      <c r="H1494" s="16">
        <v>148110</v>
      </c>
      <c r="I1494" s="133">
        <f t="shared" si="72"/>
        <v>9102036.4884532467</v>
      </c>
      <c r="J1494" s="132">
        <v>5767224.1576015912</v>
      </c>
      <c r="K1494" s="132">
        <v>0</v>
      </c>
      <c r="L1494" s="132">
        <v>1627409.9328736083</v>
      </c>
      <c r="M1494" s="132">
        <v>0</v>
      </c>
      <c r="N1494" s="132">
        <v>881517.40059926466</v>
      </c>
      <c r="O1494" s="132">
        <v>3308</v>
      </c>
      <c r="P1494" s="132">
        <v>822576.9973787819</v>
      </c>
      <c r="Q1494" s="133">
        <f t="shared" si="73"/>
        <v>9102036.4884532467</v>
      </c>
      <c r="R1494" s="132">
        <v>8592698.4884532467</v>
      </c>
      <c r="S1494" s="132">
        <v>509338</v>
      </c>
      <c r="T1494" s="133">
        <f>SUM(TableC[[#This Row],[State &amp; Local Funding]:[Federal 
Funding]])</f>
        <v>9102036.4884532467</v>
      </c>
      <c r="U1494" s="121">
        <f>IFERROR(TableC[[#This Row],[State &amp; Local Funding]]/SUM(TableB[[#This Row],[K-12 Enrollment]:[Pre-K
Enrollment]]),"")</f>
        <v>14866.260360645756</v>
      </c>
      <c r="V1494" s="121">
        <f>IFERROR(TableC[[#This Row],[Federal 
Funding]]/SUM(TableB[[#This Row],[K-12 Enrollment]:[Pre-K
Enrollment]]),"")</f>
        <v>881.20761245674737</v>
      </c>
      <c r="W1494" s="65">
        <f>IFERROR(CentralCostperPupil*SUM(TableB[[#This Row],[K-12 Enrollment]:[Pre-K
Enrollment]]),"")</f>
        <v>3857571.7485814658</v>
      </c>
      <c r="X1494" s="65">
        <f t="shared" si="74"/>
        <v>12959608.237034712</v>
      </c>
      <c r="Y1494" s="131">
        <f>IFERROR(TableC[[#This Row],[Total School Allocation w/ Central District Costs]]/SUM(TableB[[#This Row],[K-12 Enrollment]:[Pre-K
Enrollment]]),"")</f>
        <v>22421.467538122339</v>
      </c>
    </row>
    <row r="1495" spans="1:25" s="3" customFormat="1" ht="15" x14ac:dyDescent="0.3">
      <c r="A1495" s="156" t="str">
        <f>IF(ISBLANK(TableB[[#This Row],[BEDS Code]]),"",TableB[[#This Row],[BEDS Code]])</f>
        <v>307500012352</v>
      </c>
      <c r="B1495" s="134" t="str">
        <f>IF(ISBLANK(TableB[[#This Row],[School Name]]),"",TableB[[#This Row],[School Name]])</f>
        <v>The Vida Bogart School for All Children</v>
      </c>
      <c r="C1495" s="156" t="str">
        <f>IF(ISBLANK(TableB[[#This Row],[Local School Code]]),"",TableB[[#This Row],[Local School Code]])</f>
        <v>X352</v>
      </c>
      <c r="D1495" s="132">
        <v>9404658</v>
      </c>
      <c r="E1495" s="132">
        <v>9840609</v>
      </c>
      <c r="F1495" s="65">
        <f>IFERROR(SUM(TableC[[#This Row],[Classroom Teachers]:[All Other Salaries]])*'Part-A'!$C$92,0)</f>
        <v>11717577.194509393</v>
      </c>
      <c r="G1495" s="16">
        <v>0</v>
      </c>
      <c r="H1495" s="16">
        <v>197219</v>
      </c>
      <c r="I1495" s="133">
        <f t="shared" si="72"/>
        <v>31160063.194509394</v>
      </c>
      <c r="J1495" s="132">
        <v>0</v>
      </c>
      <c r="K1495" s="132">
        <v>0</v>
      </c>
      <c r="L1495" s="132">
        <v>29801817.922195174</v>
      </c>
      <c r="M1495" s="132">
        <v>0</v>
      </c>
      <c r="N1495" s="132">
        <v>1358245.2723142193</v>
      </c>
      <c r="O1495" s="132">
        <v>0</v>
      </c>
      <c r="P1495" s="132">
        <v>0</v>
      </c>
      <c r="Q1495" s="133">
        <f t="shared" si="73"/>
        <v>31160063.194509394</v>
      </c>
      <c r="R1495" s="132">
        <v>30899676.194509394</v>
      </c>
      <c r="S1495" s="132">
        <v>260387</v>
      </c>
      <c r="T1495" s="133">
        <f>SUM(TableC[[#This Row],[State &amp; Local Funding]:[Federal 
Funding]])</f>
        <v>31160063.194509394</v>
      </c>
      <c r="U1495" s="121">
        <f>IFERROR(TableC[[#This Row],[State &amp; Local Funding]]/SUM(TableB[[#This Row],[K-12 Enrollment]:[Pre-K
Enrollment]]),"")</f>
        <v>68362.115474578313</v>
      </c>
      <c r="V1495" s="121">
        <f>IFERROR(TableC[[#This Row],[Federal 
Funding]]/SUM(TableB[[#This Row],[K-12 Enrollment]:[Pre-K
Enrollment]]),"")</f>
        <v>576.07743362831854</v>
      </c>
      <c r="W1495" s="65">
        <f>IFERROR(CentralCostperPupil*SUM(TableB[[#This Row],[K-12 Enrollment]:[Pre-K
Enrollment]]),"")</f>
        <v>3016647.8033889662</v>
      </c>
      <c r="X1495" s="65">
        <f t="shared" si="74"/>
        <v>34176710.997898363</v>
      </c>
      <c r="Y1495" s="131">
        <f>IFERROR(TableC[[#This Row],[Total School Allocation w/ Central District Costs]]/SUM(TableB[[#This Row],[K-12 Enrollment]:[Pre-K
Enrollment]]),"")</f>
        <v>75612.19247322646</v>
      </c>
    </row>
    <row r="1496" spans="1:25" s="3" customFormat="1" ht="15" x14ac:dyDescent="0.3">
      <c r="A1496" s="156" t="str">
        <f>IF(ISBLANK(TableB[[#This Row],[BEDS Code]]),"",TableB[[#This Row],[BEDS Code]])</f>
        <v>321000011353</v>
      </c>
      <c r="B1496" s="134" t="str">
        <f>IF(ISBLANK(TableB[[#This Row],[School Name]]),"",TableB[[#This Row],[School Name]])</f>
        <v>World View High School</v>
      </c>
      <c r="C1496" s="156" t="str">
        <f>IF(ISBLANK(TableB[[#This Row],[Local School Code]]),"",TableB[[#This Row],[Local School Code]])</f>
        <v>X353</v>
      </c>
      <c r="D1496" s="132">
        <v>3240035</v>
      </c>
      <c r="E1496" s="132">
        <v>1748686</v>
      </c>
      <c r="F1496" s="65">
        <f>IFERROR(SUM(TableC[[#This Row],[Classroom Teachers]:[All Other Salaries]])*'Part-A'!$C$92,0)</f>
        <v>3037407.7646919675</v>
      </c>
      <c r="G1496" s="16">
        <v>0</v>
      </c>
      <c r="H1496" s="16">
        <v>420713</v>
      </c>
      <c r="I1496" s="133">
        <f t="shared" si="72"/>
        <v>8446841.7646919675</v>
      </c>
      <c r="J1496" s="132">
        <v>5972187.7345810952</v>
      </c>
      <c r="K1496" s="132">
        <v>0</v>
      </c>
      <c r="L1496" s="132">
        <v>1252062.4506368986</v>
      </c>
      <c r="M1496" s="132">
        <v>0</v>
      </c>
      <c r="N1496" s="132">
        <v>688984.11292904767</v>
      </c>
      <c r="O1496" s="132">
        <v>3028</v>
      </c>
      <c r="P1496" s="132">
        <v>530579.46654492605</v>
      </c>
      <c r="Q1496" s="133">
        <f t="shared" si="73"/>
        <v>8446841.7646919675</v>
      </c>
      <c r="R1496" s="132">
        <v>7940066.7646919675</v>
      </c>
      <c r="S1496" s="132">
        <v>506775</v>
      </c>
      <c r="T1496" s="133">
        <f>SUM(TableC[[#This Row],[State &amp; Local Funding]:[Federal 
Funding]])</f>
        <v>8446841.7646919675</v>
      </c>
      <c r="U1496" s="121">
        <f>IFERROR(TableC[[#This Row],[State &amp; Local Funding]]/SUM(TableB[[#This Row],[K-12 Enrollment]:[Pre-K
Enrollment]]),"")</f>
        <v>14869.03888519095</v>
      </c>
      <c r="V1496" s="121">
        <f>IFERROR(TableC[[#This Row],[Federal 
Funding]]/SUM(TableB[[#This Row],[K-12 Enrollment]:[Pre-K
Enrollment]]),"")</f>
        <v>949.01685393258424</v>
      </c>
      <c r="W1496" s="65">
        <f>IFERROR(CentralCostperPupil*SUM(TableB[[#This Row],[K-12 Enrollment]:[Pre-K
Enrollment]]),"")</f>
        <v>3563915.7677205931</v>
      </c>
      <c r="X1496" s="65">
        <f t="shared" si="74"/>
        <v>12010757.532412561</v>
      </c>
      <c r="Y1496" s="131">
        <f>IFERROR(TableC[[#This Row],[Total School Allocation w/ Central District Costs]]/SUM(TableB[[#This Row],[K-12 Enrollment]:[Pre-K
Enrollment]]),"")</f>
        <v>22492.05530414337</v>
      </c>
    </row>
    <row r="1497" spans="1:25" s="3" customFormat="1" ht="15" x14ac:dyDescent="0.3">
      <c r="A1497" s="156" t="str">
        <f>IF(ISBLANK(TableB[[#This Row],[BEDS Code]]),"",TableB[[#This Row],[BEDS Code]])</f>
        <v>321100010355</v>
      </c>
      <c r="B1497" s="134" t="str">
        <f>IF(ISBLANK(TableB[[#This Row],[School Name]]),"",TableB[[#This Row],[School Name]])</f>
        <v>Bronx Alliance Middle School</v>
      </c>
      <c r="C1497" s="156" t="str">
        <f>IF(ISBLANK(TableB[[#This Row],[Local School Code]]),"",TableB[[#This Row],[Local School Code]])</f>
        <v>X355</v>
      </c>
      <c r="D1497" s="132">
        <v>2054540</v>
      </c>
      <c r="E1497" s="132">
        <v>1124682</v>
      </c>
      <c r="F1497" s="65">
        <f>IFERROR(SUM(TableC[[#This Row],[Classroom Teachers]:[All Other Salaries]])*'Part-A'!$C$92,0)</f>
        <v>1935685.2364522945</v>
      </c>
      <c r="G1497" s="16">
        <v>0</v>
      </c>
      <c r="H1497" s="16">
        <v>254995</v>
      </c>
      <c r="I1497" s="133">
        <f t="shared" si="72"/>
        <v>5369902.2364522945</v>
      </c>
      <c r="J1497" s="132">
        <v>3421323.4403641755</v>
      </c>
      <c r="K1497" s="132">
        <v>0</v>
      </c>
      <c r="L1497" s="132">
        <v>1269610.2322098699</v>
      </c>
      <c r="M1497" s="132">
        <v>0</v>
      </c>
      <c r="N1497" s="132">
        <v>452438.9876581885</v>
      </c>
      <c r="O1497" s="132">
        <v>2112</v>
      </c>
      <c r="P1497" s="132">
        <v>224417.57622006079</v>
      </c>
      <c r="Q1497" s="133">
        <f t="shared" si="73"/>
        <v>5369902.2364522945</v>
      </c>
      <c r="R1497" s="132">
        <v>5062895.2364522945</v>
      </c>
      <c r="S1497" s="132">
        <v>307007</v>
      </c>
      <c r="T1497" s="133">
        <f>SUM(TableC[[#This Row],[State &amp; Local Funding]:[Federal 
Funding]])</f>
        <v>5369902.2364522945</v>
      </c>
      <c r="U1497" s="121">
        <f>IFERROR(TableC[[#This Row],[State &amp; Local Funding]]/SUM(TableB[[#This Row],[K-12 Enrollment]:[Pre-K
Enrollment]]),"")</f>
        <v>15388.739320523691</v>
      </c>
      <c r="V1497" s="121">
        <f>IFERROR(TableC[[#This Row],[Federal 
Funding]]/SUM(TableB[[#This Row],[K-12 Enrollment]:[Pre-K
Enrollment]]),"")</f>
        <v>933.15197568389056</v>
      </c>
      <c r="W1497" s="65">
        <f>IFERROR(CentralCostperPupil*SUM(TableB[[#This Row],[K-12 Enrollment]:[Pre-K
Enrollment]]),"")</f>
        <v>2195745.8568915264</v>
      </c>
      <c r="X1497" s="65">
        <f t="shared" si="74"/>
        <v>7565648.0933438204</v>
      </c>
      <c r="Y1497" s="131">
        <f>IFERROR(TableC[[#This Row],[Total School Allocation w/ Central District Costs]]/SUM(TableB[[#This Row],[K-12 Enrollment]:[Pre-K
Enrollment]]),"")</f>
        <v>22995.890861227417</v>
      </c>
    </row>
    <row r="1498" spans="1:25" s="3" customFormat="1" ht="15" x14ac:dyDescent="0.3">
      <c r="A1498" s="156" t="str">
        <f>IF(ISBLANK(TableB[[#This Row],[BEDS Code]]),"",TableB[[#This Row],[BEDS Code]])</f>
        <v>321100010357</v>
      </c>
      <c r="B1498" s="134" t="str">
        <f>IF(ISBLANK(TableB[[#This Row],[School Name]]),"",TableB[[#This Row],[School Name]])</f>
        <v>Young Voices Academy of the Bronx</v>
      </c>
      <c r="C1498" s="156" t="str">
        <f>IF(ISBLANK(TableB[[#This Row],[Local School Code]]),"",TableB[[#This Row],[Local School Code]])</f>
        <v>X357</v>
      </c>
      <c r="D1498" s="132">
        <v>2471039</v>
      </c>
      <c r="E1498" s="132">
        <v>1252388</v>
      </c>
      <c r="F1498" s="65">
        <f>IFERROR(SUM(TableC[[#This Row],[Classroom Teachers]:[All Other Salaries]])*'Part-A'!$C$92,0)</f>
        <v>2267027.1761166276</v>
      </c>
      <c r="G1498" s="16">
        <v>0</v>
      </c>
      <c r="H1498" s="16">
        <v>114453</v>
      </c>
      <c r="I1498" s="133">
        <f t="shared" si="72"/>
        <v>6104907.1761166276</v>
      </c>
      <c r="J1498" s="132">
        <v>4082963.3005836755</v>
      </c>
      <c r="K1498" s="132">
        <v>422051.41710379097</v>
      </c>
      <c r="L1498" s="132">
        <v>1180948.0369183887</v>
      </c>
      <c r="M1498" s="132">
        <v>30146.529793127924</v>
      </c>
      <c r="N1498" s="132">
        <v>235866.18845745552</v>
      </c>
      <c r="O1498" s="132">
        <v>2293</v>
      </c>
      <c r="P1498" s="132">
        <v>150638.70326018907</v>
      </c>
      <c r="Q1498" s="133">
        <f t="shared" si="73"/>
        <v>6104907.1761166276</v>
      </c>
      <c r="R1498" s="132">
        <v>5756630.1761166276</v>
      </c>
      <c r="S1498" s="132">
        <v>348277</v>
      </c>
      <c r="T1498" s="133">
        <f>SUM(TableC[[#This Row],[State &amp; Local Funding]:[Federal 
Funding]])</f>
        <v>6104907.1761166276</v>
      </c>
      <c r="U1498" s="121">
        <f>IFERROR(TableC[[#This Row],[State &amp; Local Funding]]/SUM(TableB[[#This Row],[K-12 Enrollment]:[Pre-K
Enrollment]]),"")</f>
        <v>13673.70588151218</v>
      </c>
      <c r="V1498" s="121">
        <f>IFERROR(TableC[[#This Row],[Federal 
Funding]]/SUM(TableB[[#This Row],[K-12 Enrollment]:[Pre-K
Enrollment]]),"")</f>
        <v>827.26128266033254</v>
      </c>
      <c r="W1498" s="65">
        <f>IFERROR(CentralCostperPupil*SUM(TableB[[#This Row],[K-12 Enrollment]:[Pre-K
Enrollment]]),"")</f>
        <v>2809753.8168733516</v>
      </c>
      <c r="X1498" s="65">
        <f t="shared" si="74"/>
        <v>8914660.9929899797</v>
      </c>
      <c r="Y1498" s="131">
        <f>IFERROR(TableC[[#This Row],[Total School Allocation w/ Central District Costs]]/SUM(TableB[[#This Row],[K-12 Enrollment]:[Pre-K
Enrollment]]),"")</f>
        <v>21174.966729192351</v>
      </c>
    </row>
    <row r="1499" spans="1:25" s="3" customFormat="1" ht="15" x14ac:dyDescent="0.3">
      <c r="A1499" s="156" t="str">
        <f>IF(ISBLANK(TableB[[#This Row],[BEDS Code]]),"",TableB[[#This Row],[BEDS Code]])</f>
        <v>320700010359</v>
      </c>
      <c r="B1499" s="134" t="str">
        <f>IF(ISBLANK(TableB[[#This Row],[School Name]]),"",TableB[[#This Row],[School Name]])</f>
        <v>Concourse Village Elementary School</v>
      </c>
      <c r="C1499" s="156" t="str">
        <f>IF(ISBLANK(TableB[[#This Row],[Local School Code]]),"",TableB[[#This Row],[Local School Code]])</f>
        <v>X359</v>
      </c>
      <c r="D1499" s="132">
        <v>2387714</v>
      </c>
      <c r="E1499" s="132">
        <v>1534505</v>
      </c>
      <c r="F1499" s="65">
        <f>IFERROR(SUM(TableC[[#This Row],[Classroom Teachers]:[All Other Salaries]])*'Part-A'!$C$92,0)</f>
        <v>2388062.6808800022</v>
      </c>
      <c r="G1499" s="16">
        <v>0</v>
      </c>
      <c r="H1499" s="16">
        <v>294306</v>
      </c>
      <c r="I1499" s="133">
        <f t="shared" si="72"/>
        <v>6604587.6808800027</v>
      </c>
      <c r="J1499" s="132">
        <v>3864198.5711818491</v>
      </c>
      <c r="K1499" s="132">
        <v>416174.66189634823</v>
      </c>
      <c r="L1499" s="132">
        <v>1984580.3519391934</v>
      </c>
      <c r="M1499" s="132">
        <v>16006.717765244161</v>
      </c>
      <c r="N1499" s="132">
        <v>242888.8405676618</v>
      </c>
      <c r="O1499" s="132">
        <v>2006</v>
      </c>
      <c r="P1499" s="132">
        <v>78732.537529705674</v>
      </c>
      <c r="Q1499" s="133">
        <f t="shared" si="73"/>
        <v>6604587.6808800017</v>
      </c>
      <c r="R1499" s="132">
        <v>6264868.6808800017</v>
      </c>
      <c r="S1499" s="132">
        <v>339719</v>
      </c>
      <c r="T1499" s="133">
        <f>SUM(TableC[[#This Row],[State &amp; Local Funding]:[Federal 
Funding]])</f>
        <v>6604587.6808800017</v>
      </c>
      <c r="U1499" s="121">
        <f>IFERROR(TableC[[#This Row],[State &amp; Local Funding]]/SUM(TableB[[#This Row],[K-12 Enrollment]:[Pre-K
Enrollment]]),"")</f>
        <v>16146.568765154643</v>
      </c>
      <c r="V1499" s="121">
        <f>IFERROR(TableC[[#This Row],[Federal 
Funding]]/SUM(TableB[[#This Row],[K-12 Enrollment]:[Pre-K
Enrollment]]),"")</f>
        <v>875.56443298969077</v>
      </c>
      <c r="W1499" s="65">
        <f>IFERROR(CentralCostperPupil*SUM(TableB[[#This Row],[K-12 Enrollment]:[Pre-K
Enrollment]]),"")</f>
        <v>2589511.831227697</v>
      </c>
      <c r="X1499" s="65">
        <f t="shared" si="74"/>
        <v>9194099.5121076982</v>
      </c>
      <c r="Y1499" s="131">
        <f>IFERROR(TableC[[#This Row],[Total School Allocation w/ Central District Costs]]/SUM(TableB[[#This Row],[K-12 Enrollment]:[Pre-K
Enrollment]]),"")</f>
        <v>23696.132763164173</v>
      </c>
    </row>
    <row r="1500" spans="1:25" s="3" customFormat="1" ht="15" x14ac:dyDescent="0.3">
      <c r="A1500" s="156" t="str">
        <f>IF(ISBLANK(TableB[[#This Row],[BEDS Code]]),"",TableB[[#This Row],[BEDS Code]])</f>
        <v>321000010360</v>
      </c>
      <c r="B1500" s="134" t="str">
        <f>IF(ISBLANK(TableB[[#This Row],[School Name]]),"",TableB[[#This Row],[School Name]])</f>
        <v>P.S. 360</v>
      </c>
      <c r="C1500" s="156" t="str">
        <f>IF(ISBLANK(TableB[[#This Row],[Local School Code]]),"",TableB[[#This Row],[Local School Code]])</f>
        <v>X360</v>
      </c>
      <c r="D1500" s="132">
        <v>3286880</v>
      </c>
      <c r="E1500" s="132">
        <v>1692304</v>
      </c>
      <c r="F1500" s="65">
        <f>IFERROR(SUM(TableC[[#This Row],[Classroom Teachers]:[All Other Salaries]])*'Part-A'!$C$92,0)</f>
        <v>3031601.1144800461</v>
      </c>
      <c r="G1500" s="16">
        <v>0</v>
      </c>
      <c r="H1500" s="16">
        <v>282354</v>
      </c>
      <c r="I1500" s="133">
        <f t="shared" si="72"/>
        <v>8293139.1144800466</v>
      </c>
      <c r="J1500" s="132">
        <v>4468164.1467025355</v>
      </c>
      <c r="K1500" s="132">
        <v>866992.86392225197</v>
      </c>
      <c r="L1500" s="132">
        <v>2300399.8190609408</v>
      </c>
      <c r="M1500" s="132">
        <v>59113.149812880809</v>
      </c>
      <c r="N1500" s="132">
        <v>436067.27909611305</v>
      </c>
      <c r="O1500" s="132">
        <v>2760</v>
      </c>
      <c r="P1500" s="132">
        <v>159641.8558853241</v>
      </c>
      <c r="Q1500" s="133">
        <f t="shared" si="73"/>
        <v>8293139.1144800475</v>
      </c>
      <c r="R1500" s="132">
        <v>7531367.1144800475</v>
      </c>
      <c r="S1500" s="132">
        <v>761772</v>
      </c>
      <c r="T1500" s="133">
        <f>SUM(TableC[[#This Row],[State &amp; Local Funding]:[Federal 
Funding]])</f>
        <v>8293139.1144800475</v>
      </c>
      <c r="U1500" s="121">
        <f>IFERROR(TableC[[#This Row],[State &amp; Local Funding]]/SUM(TableB[[#This Row],[K-12 Enrollment]:[Pre-K
Enrollment]]),"")</f>
        <v>15560.675856363734</v>
      </c>
      <c r="V1500" s="121">
        <f>IFERROR(TableC[[#This Row],[Federal 
Funding]]/SUM(TableB[[#This Row],[K-12 Enrollment]:[Pre-K
Enrollment]]),"")</f>
        <v>1573.909090909091</v>
      </c>
      <c r="W1500" s="65">
        <f>IFERROR(CentralCostperPupil*SUM(TableB[[#This Row],[K-12 Enrollment]:[Pre-K
Enrollment]]),"")</f>
        <v>3230215.7894696011</v>
      </c>
      <c r="X1500" s="65">
        <f t="shared" si="74"/>
        <v>11523354.903949648</v>
      </c>
      <c r="Y1500" s="131">
        <f>IFERROR(TableC[[#This Row],[Total School Allocation w/ Central District Costs]]/SUM(TableB[[#This Row],[K-12 Enrollment]:[Pre-K
Enrollment]]),"")</f>
        <v>23808.584512292662</v>
      </c>
    </row>
    <row r="1501" spans="1:25" s="3" customFormat="1" ht="15" x14ac:dyDescent="0.3">
      <c r="A1501" s="156" t="str">
        <f>IF(ISBLANK(TableB[[#This Row],[BEDS Code]]),"",TableB[[#This Row],[BEDS Code]])</f>
        <v>320900010361</v>
      </c>
      <c r="B1501" s="134" t="str">
        <f>IF(ISBLANK(TableB[[#This Row],[School Name]]),"",TableB[[#This Row],[School Name]])</f>
        <v>The Highbridge Green School</v>
      </c>
      <c r="C1501" s="156" t="str">
        <f>IF(ISBLANK(TableB[[#This Row],[Local School Code]]),"",TableB[[#This Row],[Local School Code]])</f>
        <v>X361</v>
      </c>
      <c r="D1501" s="132">
        <v>2701638</v>
      </c>
      <c r="E1501" s="132">
        <v>1484303</v>
      </c>
      <c r="F1501" s="65">
        <f>IFERROR(SUM(TableC[[#This Row],[Classroom Teachers]:[All Other Salaries]])*'Part-A'!$C$92,0)</f>
        <v>2548631.1413170751</v>
      </c>
      <c r="G1501" s="16">
        <v>0</v>
      </c>
      <c r="H1501" s="16">
        <v>251691</v>
      </c>
      <c r="I1501" s="133">
        <f t="shared" si="72"/>
        <v>6986263.1413170751</v>
      </c>
      <c r="J1501" s="132">
        <v>4251984.9058668595</v>
      </c>
      <c r="K1501" s="132">
        <v>0</v>
      </c>
      <c r="L1501" s="132">
        <v>2009699.624470121</v>
      </c>
      <c r="M1501" s="132">
        <v>0</v>
      </c>
      <c r="N1501" s="132">
        <v>710801.79569342511</v>
      </c>
      <c r="O1501" s="132">
        <v>2473</v>
      </c>
      <c r="P1501" s="132">
        <v>11303.81528666882</v>
      </c>
      <c r="Q1501" s="133">
        <f t="shared" si="73"/>
        <v>6986263.1413170751</v>
      </c>
      <c r="R1501" s="132">
        <v>6483405.1413170751</v>
      </c>
      <c r="S1501" s="132">
        <v>502858</v>
      </c>
      <c r="T1501" s="133">
        <f>SUM(TableC[[#This Row],[State &amp; Local Funding]:[Federal 
Funding]])</f>
        <v>6986263.1413170751</v>
      </c>
      <c r="U1501" s="121">
        <f>IFERROR(TableC[[#This Row],[State &amp; Local Funding]]/SUM(TableB[[#This Row],[K-12 Enrollment]:[Pre-K
Enrollment]]),"")</f>
        <v>17714.221697587636</v>
      </c>
      <c r="V1501" s="121">
        <f>IFERROR(TableC[[#This Row],[Federal 
Funding]]/SUM(TableB[[#This Row],[K-12 Enrollment]:[Pre-K
Enrollment]]),"")</f>
        <v>1373.9289617486338</v>
      </c>
      <c r="W1501" s="65">
        <f>IFERROR(CentralCostperPupil*SUM(TableB[[#This Row],[K-12 Enrollment]:[Pre-K
Enrollment]]),"")</f>
        <v>2442683.8407972604</v>
      </c>
      <c r="X1501" s="65">
        <f t="shared" si="74"/>
        <v>9428946.9821143355</v>
      </c>
      <c r="Y1501" s="131">
        <f>IFERROR(TableC[[#This Row],[Total School Allocation w/ Central District Costs]]/SUM(TableB[[#This Row],[K-12 Enrollment]:[Pre-K
Enrollment]]),"")</f>
        <v>25762.150224356108</v>
      </c>
    </row>
    <row r="1502" spans="1:25" s="3" customFormat="1" ht="15" x14ac:dyDescent="0.3">
      <c r="A1502" s="156" t="str">
        <f>IF(ISBLANK(TableB[[#This Row],[BEDS Code]]),"",TableB[[#This Row],[BEDS Code]])</f>
        <v>321000010363</v>
      </c>
      <c r="B1502" s="134" t="str">
        <f>IF(ISBLANK(TableB[[#This Row],[School Name]]),"",TableB[[#This Row],[School Name]])</f>
        <v>Academy for Personal Leadership and Excellence</v>
      </c>
      <c r="C1502" s="156" t="str">
        <f>IF(ISBLANK(TableB[[#This Row],[Local School Code]]),"",TableB[[#This Row],[Local School Code]])</f>
        <v>X363</v>
      </c>
      <c r="D1502" s="132">
        <v>4840141</v>
      </c>
      <c r="E1502" s="132">
        <v>3346069</v>
      </c>
      <c r="F1502" s="65">
        <f>IFERROR(SUM(TableC[[#This Row],[Classroom Teachers]:[All Other Salaries]])*'Part-A'!$C$92,0)</f>
        <v>4984214.9555765968</v>
      </c>
      <c r="G1502" s="16">
        <v>0</v>
      </c>
      <c r="H1502" s="16">
        <v>824669</v>
      </c>
      <c r="I1502" s="133">
        <f t="shared" si="72"/>
        <v>13995093.955576597</v>
      </c>
      <c r="J1502" s="132">
        <v>7630278.9637102243</v>
      </c>
      <c r="K1502" s="132">
        <v>0</v>
      </c>
      <c r="L1502" s="132">
        <v>5157760.560332506</v>
      </c>
      <c r="M1502" s="132">
        <v>0</v>
      </c>
      <c r="N1502" s="132">
        <v>890160.169702593</v>
      </c>
      <c r="O1502" s="132">
        <v>3470</v>
      </c>
      <c r="P1502" s="132">
        <v>313424.26183127332</v>
      </c>
      <c r="Q1502" s="133">
        <f t="shared" si="73"/>
        <v>13995093.955576595</v>
      </c>
      <c r="R1502" s="132">
        <v>13369318.955576595</v>
      </c>
      <c r="S1502" s="132">
        <v>625775</v>
      </c>
      <c r="T1502" s="133">
        <f>SUM(TableC[[#This Row],[State &amp; Local Funding]:[Federal 
Funding]])</f>
        <v>13995093.955576595</v>
      </c>
      <c r="U1502" s="121">
        <f>IFERROR(TableC[[#This Row],[State &amp; Local Funding]]/SUM(TableB[[#This Row],[K-12 Enrollment]:[Pre-K
Enrollment]]),"")</f>
        <v>22621.52107542571</v>
      </c>
      <c r="V1502" s="121">
        <f>IFERROR(TableC[[#This Row],[Federal 
Funding]]/SUM(TableB[[#This Row],[K-12 Enrollment]:[Pre-K
Enrollment]]),"")</f>
        <v>1058.8409475465312</v>
      </c>
      <c r="W1502" s="65">
        <f>IFERROR(CentralCostperPupil*SUM(TableB[[#This Row],[K-12 Enrollment]:[Pre-K
Enrollment]]),"")</f>
        <v>3944333.7429267238</v>
      </c>
      <c r="X1502" s="65">
        <f t="shared" si="74"/>
        <v>17939427.698503319</v>
      </c>
      <c r="Y1502" s="131">
        <f>IFERROR(TableC[[#This Row],[Total School Allocation w/ Central District Costs]]/SUM(TableB[[#This Row],[K-12 Enrollment]:[Pre-K
Enrollment]]),"")</f>
        <v>30354.36158799208</v>
      </c>
    </row>
    <row r="1503" spans="1:25" s="3" customFormat="1" ht="15" x14ac:dyDescent="0.3">
      <c r="A1503" s="156" t="str">
        <f>IF(ISBLANK(TableB[[#This Row],[BEDS Code]]),"",TableB[[#This Row],[BEDS Code]])</f>
        <v>320900011365</v>
      </c>
      <c r="B1503" s="134" t="str">
        <f>IF(ISBLANK(TableB[[#This Row],[School Name]]),"",TableB[[#This Row],[School Name]])</f>
        <v>Academy for Language and Technology</v>
      </c>
      <c r="C1503" s="156" t="str">
        <f>IF(ISBLANK(TableB[[#This Row],[Local School Code]]),"",TableB[[#This Row],[Local School Code]])</f>
        <v>X365</v>
      </c>
      <c r="D1503" s="132">
        <v>1599600</v>
      </c>
      <c r="E1503" s="132">
        <v>1178757</v>
      </c>
      <c r="F1503" s="65">
        <f>IFERROR(SUM(TableC[[#This Row],[Classroom Teachers]:[All Other Salaries]])*'Part-A'!$C$92,0)</f>
        <v>1691616.5736440825</v>
      </c>
      <c r="G1503" s="16">
        <v>0</v>
      </c>
      <c r="H1503" s="16">
        <v>478159</v>
      </c>
      <c r="I1503" s="133">
        <f t="shared" si="72"/>
        <v>4948132.573644083</v>
      </c>
      <c r="J1503" s="132">
        <v>4011812.1162600731</v>
      </c>
      <c r="K1503" s="132">
        <v>0</v>
      </c>
      <c r="L1503" s="132">
        <v>197905.25454214797</v>
      </c>
      <c r="M1503" s="132">
        <v>0</v>
      </c>
      <c r="N1503" s="132">
        <v>485076.22035180702</v>
      </c>
      <c r="O1503" s="132">
        <v>1994</v>
      </c>
      <c r="P1503" s="132">
        <v>251344.98249005454</v>
      </c>
      <c r="Q1503" s="133">
        <f t="shared" si="73"/>
        <v>4948132.5736440821</v>
      </c>
      <c r="R1503" s="132">
        <v>4548035.5736440821</v>
      </c>
      <c r="S1503" s="132">
        <v>400097</v>
      </c>
      <c r="T1503" s="133">
        <f>SUM(TableC[[#This Row],[State &amp; Local Funding]:[Federal 
Funding]])</f>
        <v>4948132.5736440821</v>
      </c>
      <c r="U1503" s="121">
        <f>IFERROR(TableC[[#This Row],[State &amp; Local Funding]]/SUM(TableB[[#This Row],[K-12 Enrollment]:[Pre-K
Enrollment]]),"")</f>
        <v>14301.998659258119</v>
      </c>
      <c r="V1503" s="121">
        <f>IFERROR(TableC[[#This Row],[Federal 
Funding]]/SUM(TableB[[#This Row],[K-12 Enrollment]:[Pre-K
Enrollment]]),"")</f>
        <v>1258.1666666666667</v>
      </c>
      <c r="W1503" s="65">
        <f>IFERROR(CentralCostperPupil*SUM(TableB[[#This Row],[K-12 Enrollment]:[Pre-K
Enrollment]]),"")</f>
        <v>2122331.8616763083</v>
      </c>
      <c r="X1503" s="65">
        <f t="shared" si="74"/>
        <v>7070464.4353203904</v>
      </c>
      <c r="Y1503" s="131">
        <f>IFERROR(TableC[[#This Row],[Total School Allocation w/ Central District Costs]]/SUM(TableB[[#This Row],[K-12 Enrollment]:[Pre-K
Enrollment]]),"")</f>
        <v>22234.164890944623</v>
      </c>
    </row>
    <row r="1504" spans="1:25" s="3" customFormat="1" ht="15" x14ac:dyDescent="0.3">
      <c r="A1504" s="156" t="str">
        <f>IF(ISBLANK(TableB[[#This Row],[BEDS Code]]),"",TableB[[#This Row],[BEDS Code]])</f>
        <v>320800011367</v>
      </c>
      <c r="B1504" s="134" t="str">
        <f>IF(ISBLANK(TableB[[#This Row],[School Name]]),"",TableB[[#This Row],[School Name]])</f>
        <v>Archimedes Academy for Math, Science and Technology Applications</v>
      </c>
      <c r="C1504" s="156" t="str">
        <f>IF(ISBLANK(TableB[[#This Row],[Local School Code]]),"",TableB[[#This Row],[Local School Code]])</f>
        <v>X367</v>
      </c>
      <c r="D1504" s="132">
        <v>4568233</v>
      </c>
      <c r="E1504" s="132">
        <v>1942304</v>
      </c>
      <c r="F1504" s="65">
        <f>IFERROR(SUM(TableC[[#This Row],[Classroom Teachers]:[All Other Salaries]])*'Part-A'!$C$92,0)</f>
        <v>3963973.0576463086</v>
      </c>
      <c r="G1504" s="16">
        <v>0</v>
      </c>
      <c r="H1504" s="16">
        <v>247788</v>
      </c>
      <c r="I1504" s="133">
        <f t="shared" si="72"/>
        <v>10722298.057646308</v>
      </c>
      <c r="J1504" s="132">
        <v>6811752.005847794</v>
      </c>
      <c r="K1504" s="132">
        <v>0</v>
      </c>
      <c r="L1504" s="132">
        <v>3083631.2574690059</v>
      </c>
      <c r="M1504" s="132">
        <v>0</v>
      </c>
      <c r="N1504" s="132">
        <v>709923.36085902131</v>
      </c>
      <c r="O1504" s="132">
        <v>4193</v>
      </c>
      <c r="P1504" s="132">
        <v>112798.43347048643</v>
      </c>
      <c r="Q1504" s="133">
        <f t="shared" si="73"/>
        <v>10722298.057646306</v>
      </c>
      <c r="R1504" s="132">
        <v>9624311.0576463062</v>
      </c>
      <c r="S1504" s="132">
        <v>1097987</v>
      </c>
      <c r="T1504" s="133">
        <f>SUM(TableC[[#This Row],[State &amp; Local Funding]:[Federal 
Funding]])</f>
        <v>10722298.057646306</v>
      </c>
      <c r="U1504" s="121">
        <f>IFERROR(TableC[[#This Row],[State &amp; Local Funding]]/SUM(TableB[[#This Row],[K-12 Enrollment]:[Pre-K
Enrollment]]),"")</f>
        <v>14279.393260602828</v>
      </c>
      <c r="V1504" s="121">
        <f>IFERROR(TableC[[#This Row],[Federal 
Funding]]/SUM(TableB[[#This Row],[K-12 Enrollment]:[Pre-K
Enrollment]]),"")</f>
        <v>1629.0608308605342</v>
      </c>
      <c r="W1504" s="65">
        <f>IFERROR(CentralCostperPupil*SUM(TableB[[#This Row],[K-12 Enrollment]:[Pre-K
Enrollment]]),"")</f>
        <v>4498275.7068233704</v>
      </c>
      <c r="X1504" s="65">
        <f t="shared" si="74"/>
        <v>15220573.764469676</v>
      </c>
      <c r="Y1504" s="131">
        <f>IFERROR(TableC[[#This Row],[Total School Allocation w/ Central District Costs]]/SUM(TableB[[#This Row],[K-12 Enrollment]:[Pre-K
Enrollment]]),"")</f>
        <v>22582.453656483198</v>
      </c>
    </row>
    <row r="1505" spans="1:25" s="3" customFormat="1" ht="15" x14ac:dyDescent="0.3">
      <c r="A1505" s="156" t="str">
        <f>IF(ISBLANK(TableB[[#This Row],[BEDS Code]]),"",TableB[[#This Row],[BEDS Code]])</f>
        <v>321000010368</v>
      </c>
      <c r="B1505" s="134" t="str">
        <f>IF(ISBLANK(TableB[[#This Row],[School Name]]),"",TableB[[#This Row],[School Name]])</f>
        <v>In-Tech Academy (M.S. / High School 368)</v>
      </c>
      <c r="C1505" s="156" t="str">
        <f>IF(ISBLANK(TableB[[#This Row],[Local School Code]]),"",TableB[[#This Row],[Local School Code]])</f>
        <v>X368</v>
      </c>
      <c r="D1505" s="132">
        <v>6254045</v>
      </c>
      <c r="E1505" s="132">
        <v>2716239</v>
      </c>
      <c r="F1505" s="65">
        <f>IFERROR(SUM(TableC[[#This Row],[Classroom Teachers]:[All Other Salaries]])*'Part-A'!$C$92,0)</f>
        <v>5461602.3371706139</v>
      </c>
      <c r="G1505" s="16">
        <v>0</v>
      </c>
      <c r="H1505" s="16">
        <v>811313</v>
      </c>
      <c r="I1505" s="133">
        <f t="shared" si="72"/>
        <v>15243199.337170614</v>
      </c>
      <c r="J1505" s="132">
        <v>11855175.851896876</v>
      </c>
      <c r="K1505" s="132">
        <v>0</v>
      </c>
      <c r="L1505" s="132">
        <v>1896219.0364762149</v>
      </c>
      <c r="M1505" s="132">
        <v>0</v>
      </c>
      <c r="N1505" s="132">
        <v>1070886.0704686167</v>
      </c>
      <c r="O1505" s="132">
        <v>6236</v>
      </c>
      <c r="P1505" s="132">
        <v>414682.37832890527</v>
      </c>
      <c r="Q1505" s="133">
        <f t="shared" si="73"/>
        <v>15243199.337170612</v>
      </c>
      <c r="R1505" s="132">
        <v>14006427.337170612</v>
      </c>
      <c r="S1505" s="132">
        <v>1236772</v>
      </c>
      <c r="T1505" s="133">
        <f>SUM(TableC[[#This Row],[State &amp; Local Funding]:[Federal 
Funding]])</f>
        <v>15243199.337170612</v>
      </c>
      <c r="U1505" s="121">
        <f>IFERROR(TableC[[#This Row],[State &amp; Local Funding]]/SUM(TableB[[#This Row],[K-12 Enrollment]:[Pre-K
Enrollment]]),"")</f>
        <v>13454.781303718168</v>
      </c>
      <c r="V1505" s="121">
        <f>IFERROR(TableC[[#This Row],[Federal 
Funding]]/SUM(TableB[[#This Row],[K-12 Enrollment]:[Pre-K
Enrollment]]),"")</f>
        <v>1188.0614793467819</v>
      </c>
      <c r="W1505" s="65">
        <f>IFERROR(CentralCostperPupil*SUM(TableB[[#This Row],[K-12 Enrollment]:[Pre-K
Enrollment]]),"")</f>
        <v>6947633.5471856501</v>
      </c>
      <c r="X1505" s="65">
        <f t="shared" si="74"/>
        <v>22190832.88435626</v>
      </c>
      <c r="Y1505" s="131">
        <f>IFERROR(TableC[[#This Row],[Total School Allocation w/ Central District Costs]]/SUM(TableB[[#This Row],[K-12 Enrollment]:[Pre-K
Enrollment]]),"")</f>
        <v>21316.842348084785</v>
      </c>
    </row>
    <row r="1506" spans="1:25" s="3" customFormat="1" ht="15" x14ac:dyDescent="0.3">
      <c r="A1506" s="156" t="str">
        <f>IF(ISBLANK(TableB[[#This Row],[BEDS Code]]),"",TableB[[#This Row],[BEDS Code]])</f>
        <v>320700010369</v>
      </c>
      <c r="B1506" s="134" t="str">
        <f>IF(ISBLANK(TableB[[#This Row],[School Name]]),"",TableB[[#This Row],[School Name]])</f>
        <v>Young Leaders Elementary School</v>
      </c>
      <c r="C1506" s="156" t="str">
        <f>IF(ISBLANK(TableB[[#This Row],[Local School Code]]),"",TableB[[#This Row],[Local School Code]])</f>
        <v>X369</v>
      </c>
      <c r="D1506" s="132">
        <v>2011098</v>
      </c>
      <c r="E1506" s="132">
        <v>1739278</v>
      </c>
      <c r="F1506" s="65">
        <f>IFERROR(SUM(TableC[[#This Row],[Classroom Teachers]:[All Other Salaries]])*'Part-A'!$C$92,0)</f>
        <v>2283435.2097289874</v>
      </c>
      <c r="G1506" s="16">
        <v>0</v>
      </c>
      <c r="H1506" s="16">
        <v>123685</v>
      </c>
      <c r="I1506" s="133">
        <f t="shared" si="72"/>
        <v>6157496.2097289879</v>
      </c>
      <c r="J1506" s="132">
        <v>2688697.9373890832</v>
      </c>
      <c r="K1506" s="132">
        <v>732761.49268534908</v>
      </c>
      <c r="L1506" s="132">
        <v>2095601.235910214</v>
      </c>
      <c r="M1506" s="132">
        <v>115699.18305558142</v>
      </c>
      <c r="N1506" s="132">
        <v>440383.83708275307</v>
      </c>
      <c r="O1506" s="132">
        <v>1371</v>
      </c>
      <c r="P1506" s="132">
        <v>82981.523606006886</v>
      </c>
      <c r="Q1506" s="133">
        <f t="shared" si="73"/>
        <v>6157496.2097289879</v>
      </c>
      <c r="R1506" s="132">
        <v>5704972.2097289879</v>
      </c>
      <c r="S1506" s="132">
        <v>452524</v>
      </c>
      <c r="T1506" s="133">
        <f>SUM(TableC[[#This Row],[State &amp; Local Funding]:[Federal 
Funding]])</f>
        <v>6157496.2097289879</v>
      </c>
      <c r="U1506" s="121">
        <f>IFERROR(TableC[[#This Row],[State &amp; Local Funding]]/SUM(TableB[[#This Row],[K-12 Enrollment]:[Pre-K
Enrollment]]),"")</f>
        <v>21942.200806649955</v>
      </c>
      <c r="V1506" s="121">
        <f>IFERROR(TableC[[#This Row],[Federal 
Funding]]/SUM(TableB[[#This Row],[K-12 Enrollment]:[Pre-K
Enrollment]]),"")</f>
        <v>1740.4769230769232</v>
      </c>
      <c r="W1506" s="65">
        <f>IFERROR(CentralCostperPupil*SUM(TableB[[#This Row],[K-12 Enrollment]:[Pre-K
Enrollment]]),"")</f>
        <v>1735239.8869051577</v>
      </c>
      <c r="X1506" s="65">
        <f t="shared" si="74"/>
        <v>7892736.0966341458</v>
      </c>
      <c r="Y1506" s="131">
        <f>IFERROR(TableC[[#This Row],[Total School Allocation w/ Central District Costs]]/SUM(TableB[[#This Row],[K-12 Enrollment]:[Pre-K
Enrollment]]),"")</f>
        <v>30356.677294746714</v>
      </c>
    </row>
    <row r="1507" spans="1:25" s="3" customFormat="1" ht="15" x14ac:dyDescent="0.3">
      <c r="A1507" s="156" t="str">
        <f>IF(ISBLANK(TableB[[#This Row],[BEDS Code]]),"",TableB[[#This Row],[BEDS Code]])</f>
        <v>321100010370</v>
      </c>
      <c r="B1507" s="134" t="str">
        <f>IF(ISBLANK(TableB[[#This Row],[School Name]]),"",TableB[[#This Row],[School Name]])</f>
        <v>Leaders of Tomorrow</v>
      </c>
      <c r="C1507" s="156" t="str">
        <f>IF(ISBLANK(TableB[[#This Row],[Local School Code]]),"",TableB[[#This Row],[Local School Code]])</f>
        <v>X370</v>
      </c>
      <c r="D1507" s="132">
        <v>3143881</v>
      </c>
      <c r="E1507" s="132">
        <v>2373343</v>
      </c>
      <c r="F1507" s="65">
        <f>IFERROR(SUM(TableC[[#This Row],[Classroom Teachers]:[All Other Salaries]])*'Part-A'!$C$92,0)</f>
        <v>3359189.4630196551</v>
      </c>
      <c r="G1507" s="16">
        <v>0</v>
      </c>
      <c r="H1507" s="16">
        <v>126620</v>
      </c>
      <c r="I1507" s="133">
        <f t="shared" si="72"/>
        <v>9003033.4630196542</v>
      </c>
      <c r="J1507" s="132">
        <v>5491079.6354508251</v>
      </c>
      <c r="K1507" s="132">
        <v>0</v>
      </c>
      <c r="L1507" s="132">
        <v>2606380.5078764297</v>
      </c>
      <c r="M1507" s="132">
        <v>0</v>
      </c>
      <c r="N1507" s="132">
        <v>683367.6000958907</v>
      </c>
      <c r="O1507" s="132">
        <v>2486</v>
      </c>
      <c r="P1507" s="132">
        <v>219719.71959650927</v>
      </c>
      <c r="Q1507" s="133">
        <f t="shared" si="73"/>
        <v>9003033.4630196542</v>
      </c>
      <c r="R1507" s="132">
        <v>8190209.4630196542</v>
      </c>
      <c r="S1507" s="132">
        <v>812824</v>
      </c>
      <c r="T1507" s="133">
        <f>SUM(TableC[[#This Row],[State &amp; Local Funding]:[Federal 
Funding]])</f>
        <v>9003033.4630196542</v>
      </c>
      <c r="U1507" s="121">
        <f>IFERROR(TableC[[#This Row],[State &amp; Local Funding]]/SUM(TableB[[#This Row],[K-12 Enrollment]:[Pre-K
Enrollment]]),"")</f>
        <v>19783.114644975009</v>
      </c>
      <c r="V1507" s="121">
        <f>IFERROR(TableC[[#This Row],[Federal 
Funding]]/SUM(TableB[[#This Row],[K-12 Enrollment]:[Pre-K
Enrollment]]),"")</f>
        <v>1963.3429951690821</v>
      </c>
      <c r="W1507" s="65">
        <f>IFERROR(CentralCostperPupil*SUM(TableB[[#This Row],[K-12 Enrollment]:[Pre-K
Enrollment]]),"")</f>
        <v>2763035.8199182125</v>
      </c>
      <c r="X1507" s="65">
        <f t="shared" si="74"/>
        <v>11766069.282937866</v>
      </c>
      <c r="Y1507" s="131">
        <f>IFERROR(TableC[[#This Row],[Total School Allocation w/ Central District Costs]]/SUM(TableB[[#This Row],[K-12 Enrollment]:[Pre-K
Enrollment]]),"")</f>
        <v>28420.457205163926</v>
      </c>
    </row>
    <row r="1508" spans="1:25" s="3" customFormat="1" ht="15" x14ac:dyDescent="0.3">
      <c r="A1508" s="156" t="str">
        <f>IF(ISBLANK(TableB[[#This Row],[BEDS Code]]),"",TableB[[#This Row],[BEDS Code]])</f>
        <v>320800010371</v>
      </c>
      <c r="B1508" s="134" t="str">
        <f>IF(ISBLANK(TableB[[#This Row],[School Name]]),"",TableB[[#This Row],[School Name]])</f>
        <v>Urban Institute of Mathematics</v>
      </c>
      <c r="C1508" s="156" t="str">
        <f>IF(ISBLANK(TableB[[#This Row],[Local School Code]]),"",TableB[[#This Row],[Local School Code]])</f>
        <v>X371</v>
      </c>
      <c r="D1508" s="132">
        <v>2196182</v>
      </c>
      <c r="E1508" s="132">
        <v>1470217</v>
      </c>
      <c r="F1508" s="65">
        <f>IFERROR(SUM(TableC[[#This Row],[Classroom Teachers]:[All Other Salaries]])*'Part-A'!$C$92,0)</f>
        <v>2232305.3927166634</v>
      </c>
      <c r="G1508" s="16">
        <v>0</v>
      </c>
      <c r="H1508" s="16">
        <v>388738</v>
      </c>
      <c r="I1508" s="133">
        <f t="shared" si="72"/>
        <v>6287442.392716663</v>
      </c>
      <c r="J1508" s="132">
        <v>3658384.0720374775</v>
      </c>
      <c r="K1508" s="132">
        <v>0</v>
      </c>
      <c r="L1508" s="132">
        <v>2040993.4632320048</v>
      </c>
      <c r="M1508" s="132">
        <v>0</v>
      </c>
      <c r="N1508" s="132">
        <v>464849.69519040646</v>
      </c>
      <c r="O1508" s="132">
        <v>2181</v>
      </c>
      <c r="P1508" s="132">
        <v>121034.16225677417</v>
      </c>
      <c r="Q1508" s="133">
        <f t="shared" si="73"/>
        <v>6287442.392716663</v>
      </c>
      <c r="R1508" s="132">
        <v>5774261.392716663</v>
      </c>
      <c r="S1508" s="132">
        <v>513181</v>
      </c>
      <c r="T1508" s="133">
        <f>SUM(TableC[[#This Row],[State &amp; Local Funding]:[Federal 
Funding]])</f>
        <v>6287442.392716663</v>
      </c>
      <c r="U1508" s="121">
        <f>IFERROR(TableC[[#This Row],[State &amp; Local Funding]]/SUM(TableB[[#This Row],[K-12 Enrollment]:[Pre-K
Enrollment]]),"")</f>
        <v>15776.670471903451</v>
      </c>
      <c r="V1508" s="121">
        <f>IFERROR(TableC[[#This Row],[Federal 
Funding]]/SUM(TableB[[#This Row],[K-12 Enrollment]:[Pre-K
Enrollment]]),"")</f>
        <v>1402.1338797814208</v>
      </c>
      <c r="W1508" s="65">
        <f>IFERROR(CentralCostperPupil*SUM(TableB[[#This Row],[K-12 Enrollment]:[Pre-K
Enrollment]]),"")</f>
        <v>2442683.8407972604</v>
      </c>
      <c r="X1508" s="65">
        <f t="shared" si="74"/>
        <v>8730126.2335139234</v>
      </c>
      <c r="Y1508" s="131">
        <f>IFERROR(TableC[[#This Row],[Total School Allocation w/ Central District Costs]]/SUM(TableB[[#This Row],[K-12 Enrollment]:[Pre-K
Enrollment]]),"")</f>
        <v>23852.80391670471</v>
      </c>
    </row>
    <row r="1509" spans="1:25" s="3" customFormat="1" ht="15" x14ac:dyDescent="0.3">
      <c r="A1509" s="156" t="str">
        <f>IF(ISBLANK(TableB[[#This Row],[BEDS Code]]),"",TableB[[#This Row],[BEDS Code]])</f>
        <v>321000011374</v>
      </c>
      <c r="B1509" s="134" t="str">
        <f>IF(ISBLANK(TableB[[#This Row],[School Name]]),"",TableB[[#This Row],[School Name]])</f>
        <v>Knowledge and Power Preparatory Academy International High School (KAPPA)</v>
      </c>
      <c r="C1509" s="156" t="str">
        <f>IF(ISBLANK(TableB[[#This Row],[Local School Code]]),"",TableB[[#This Row],[Local School Code]])</f>
        <v>X374</v>
      </c>
      <c r="D1509" s="132">
        <v>2831912</v>
      </c>
      <c r="E1509" s="132">
        <v>1425840</v>
      </c>
      <c r="F1509" s="65">
        <f>IFERROR(SUM(TableC[[#This Row],[Classroom Teachers]:[All Other Salaries]])*'Part-A'!$C$92,0)</f>
        <v>2592353.6283012731</v>
      </c>
      <c r="G1509" s="16">
        <v>0</v>
      </c>
      <c r="H1509" s="16">
        <v>160597</v>
      </c>
      <c r="I1509" s="133">
        <f t="shared" si="72"/>
        <v>7010702.6283012731</v>
      </c>
      <c r="J1509" s="132">
        <v>5062766.9382107193</v>
      </c>
      <c r="K1509" s="132">
        <v>0</v>
      </c>
      <c r="L1509" s="132">
        <v>699452.93246653047</v>
      </c>
      <c r="M1509" s="132">
        <v>0</v>
      </c>
      <c r="N1509" s="132">
        <v>1028935.1761333065</v>
      </c>
      <c r="O1509" s="132">
        <v>2978</v>
      </c>
      <c r="P1509" s="132">
        <v>216569.58149071684</v>
      </c>
      <c r="Q1509" s="133">
        <f t="shared" si="73"/>
        <v>7010702.6283012731</v>
      </c>
      <c r="R1509" s="132">
        <v>6508816.6283012731</v>
      </c>
      <c r="S1509" s="132">
        <v>501886</v>
      </c>
      <c r="T1509" s="133">
        <f>SUM(TableC[[#This Row],[State &amp; Local Funding]:[Federal 
Funding]])</f>
        <v>7010702.6283012731</v>
      </c>
      <c r="U1509" s="121">
        <f>IFERROR(TableC[[#This Row],[State &amp; Local Funding]]/SUM(TableB[[#This Row],[K-12 Enrollment]:[Pre-K
Enrollment]]),"")</f>
        <v>15066.705158104798</v>
      </c>
      <c r="V1509" s="121">
        <f>IFERROR(TableC[[#This Row],[Federal 
Funding]]/SUM(TableB[[#This Row],[K-12 Enrollment]:[Pre-K
Enrollment]]),"")</f>
        <v>1161.773148148148</v>
      </c>
      <c r="W1509" s="65">
        <f>IFERROR(CentralCostperPupil*SUM(TableB[[#This Row],[K-12 Enrollment]:[Pre-K
Enrollment]]),"")</f>
        <v>2883167.8120885696</v>
      </c>
      <c r="X1509" s="65">
        <f t="shared" si="74"/>
        <v>9893870.4403898418</v>
      </c>
      <c r="Y1509" s="131">
        <f>IFERROR(TableC[[#This Row],[Total School Allocation w/ Central District Costs]]/SUM(TableB[[#This Row],[K-12 Enrollment]:[Pre-K
Enrollment]]),"")</f>
        <v>22902.477871272782</v>
      </c>
    </row>
    <row r="1510" spans="1:25" s="3" customFormat="1" ht="15" x14ac:dyDescent="0.3">
      <c r="A1510" s="156" t="str">
        <f>IF(ISBLANK(TableB[[#This Row],[BEDS Code]]),"",TableB[[#This Row],[BEDS Code]])</f>
        <v>320800010375</v>
      </c>
      <c r="B1510" s="134" t="str">
        <f>IF(ISBLANK(TableB[[#This Row],[School Name]]),"",TableB[[#This Row],[School Name]])</f>
        <v>The Bronx Mathematics Preparatory School</v>
      </c>
      <c r="C1510" s="156" t="str">
        <f>IF(ISBLANK(TableB[[#This Row],[Local School Code]]),"",TableB[[#This Row],[Local School Code]])</f>
        <v>X375</v>
      </c>
      <c r="D1510" s="132">
        <v>2037275</v>
      </c>
      <c r="E1510" s="132">
        <v>1626716</v>
      </c>
      <c r="F1510" s="65">
        <f>IFERROR(SUM(TableC[[#This Row],[Classroom Teachers]:[All Other Salaries]])*'Part-A'!$C$92,0)</f>
        <v>2230839.2698572413</v>
      </c>
      <c r="G1510" s="16">
        <v>0</v>
      </c>
      <c r="H1510" s="16">
        <v>145818</v>
      </c>
      <c r="I1510" s="133">
        <f t="shared" si="72"/>
        <v>6040648.2698572408</v>
      </c>
      <c r="J1510" s="132">
        <v>3509696.0756413862</v>
      </c>
      <c r="K1510" s="132">
        <v>0</v>
      </c>
      <c r="L1510" s="132">
        <v>1647464.3105491458</v>
      </c>
      <c r="M1510" s="132">
        <v>0</v>
      </c>
      <c r="N1510" s="132">
        <v>676499.39806645876</v>
      </c>
      <c r="O1510" s="132">
        <v>1483</v>
      </c>
      <c r="P1510" s="132">
        <v>205505.48560024981</v>
      </c>
      <c r="Q1510" s="133">
        <f t="shared" si="73"/>
        <v>6040648.2698572408</v>
      </c>
      <c r="R1510" s="132">
        <v>5540919.2698572408</v>
      </c>
      <c r="S1510" s="132">
        <v>499729</v>
      </c>
      <c r="T1510" s="133">
        <f>SUM(TableC[[#This Row],[State &amp; Local Funding]:[Federal 
Funding]])</f>
        <v>6040648.2698572408</v>
      </c>
      <c r="U1510" s="121">
        <f>IFERROR(TableC[[#This Row],[State &amp; Local Funding]]/SUM(TableB[[#This Row],[K-12 Enrollment]:[Pre-K
Enrollment]]),"")</f>
        <v>22896.360619244795</v>
      </c>
      <c r="V1510" s="121">
        <f>IFERROR(TableC[[#This Row],[Federal 
Funding]]/SUM(TableB[[#This Row],[K-12 Enrollment]:[Pre-K
Enrollment]]),"")</f>
        <v>2064.995867768595</v>
      </c>
      <c r="W1510" s="65">
        <f>IFERROR(CentralCostperPupil*SUM(TableB[[#This Row],[K-12 Enrollment]:[Pre-K
Enrollment]]),"")</f>
        <v>1615107.8947348006</v>
      </c>
      <c r="X1510" s="65">
        <f t="shared" si="74"/>
        <v>7655756.1645920416</v>
      </c>
      <c r="Y1510" s="131">
        <f>IFERROR(TableC[[#This Row],[Total School Allocation w/ Central District Costs]]/SUM(TableB[[#This Row],[K-12 Enrollment]:[Pre-K
Enrollment]]),"")</f>
        <v>31635.356052033228</v>
      </c>
    </row>
    <row r="1511" spans="1:25" s="3" customFormat="1" ht="15" x14ac:dyDescent="0.3">
      <c r="A1511" s="156" t="str">
        <f>IF(ISBLANK(TableB[[#This Row],[BEDS Code]]),"",TableB[[#This Row],[BEDS Code]])</f>
        <v>320800011376</v>
      </c>
      <c r="B1511" s="134" t="str">
        <f>IF(ISBLANK(TableB[[#This Row],[School Name]]),"",TableB[[#This Row],[School Name]])</f>
        <v>Antonia Pantoja Preparatory Academy: A College Board School</v>
      </c>
      <c r="C1511" s="156" t="str">
        <f>IF(ISBLANK(TableB[[#This Row],[Local School Code]]),"",TableB[[#This Row],[Local School Code]])</f>
        <v>X376</v>
      </c>
      <c r="D1511" s="132">
        <v>2934442</v>
      </c>
      <c r="E1511" s="132">
        <v>1574945</v>
      </c>
      <c r="F1511" s="65">
        <f>IFERROR(SUM(TableC[[#This Row],[Classroom Teachers]:[All Other Salaries]])*'Part-A'!$C$92,0)</f>
        <v>2745562.8582558571</v>
      </c>
      <c r="G1511" s="16">
        <v>0</v>
      </c>
      <c r="H1511" s="16">
        <v>174174</v>
      </c>
      <c r="I1511" s="133">
        <f t="shared" si="72"/>
        <v>7429123.8582558576</v>
      </c>
      <c r="J1511" s="132">
        <v>4703193.1042676158</v>
      </c>
      <c r="K1511" s="132">
        <v>0</v>
      </c>
      <c r="L1511" s="132">
        <v>1752664.1218165385</v>
      </c>
      <c r="M1511" s="132">
        <v>0</v>
      </c>
      <c r="N1511" s="132">
        <v>705782.16806826054</v>
      </c>
      <c r="O1511" s="132">
        <v>2498</v>
      </c>
      <c r="P1511" s="132">
        <v>264986.46410344267</v>
      </c>
      <c r="Q1511" s="133">
        <f t="shared" si="73"/>
        <v>7429123.8582558576</v>
      </c>
      <c r="R1511" s="132">
        <v>6904604.8582558576</v>
      </c>
      <c r="S1511" s="132">
        <v>524519</v>
      </c>
      <c r="T1511" s="133">
        <f>SUM(TableC[[#This Row],[State &amp; Local Funding]:[Federal 
Funding]])</f>
        <v>7429123.8582558576</v>
      </c>
      <c r="U1511" s="121">
        <f>IFERROR(TableC[[#This Row],[State &amp; Local Funding]]/SUM(TableB[[#This Row],[K-12 Enrollment]:[Pre-K
Enrollment]]),"")</f>
        <v>16718.171569626775</v>
      </c>
      <c r="V1511" s="121">
        <f>IFERROR(TableC[[#This Row],[Federal 
Funding]]/SUM(TableB[[#This Row],[K-12 Enrollment]:[Pre-K
Enrollment]]),"")</f>
        <v>1270.0217917675545</v>
      </c>
      <c r="W1511" s="65">
        <f>IFERROR(CentralCostperPupil*SUM(TableB[[#This Row],[K-12 Enrollment]:[Pre-K
Enrollment]]),"")</f>
        <v>2756361.8203531927</v>
      </c>
      <c r="X1511" s="65">
        <f t="shared" si="74"/>
        <v>10185485.678609051</v>
      </c>
      <c r="Y1511" s="131">
        <f>IFERROR(TableC[[#This Row],[Total School Allocation w/ Central District Costs]]/SUM(TableB[[#This Row],[K-12 Enrollment]:[Pre-K
Enrollment]]),"")</f>
        <v>24662.192926414165</v>
      </c>
    </row>
    <row r="1512" spans="1:25" s="3" customFormat="1" ht="15" x14ac:dyDescent="0.3">
      <c r="A1512" s="156" t="str">
        <f>IF(ISBLANK(TableB[[#This Row],[BEDS Code]]),"",TableB[[#This Row],[BEDS Code]])</f>
        <v>320800011377</v>
      </c>
      <c r="B1512" s="134" t="str">
        <f>IF(ISBLANK(TableB[[#This Row],[School Name]]),"",TableB[[#This Row],[School Name]])</f>
        <v>Bronx Community High School</v>
      </c>
      <c r="C1512" s="156" t="str">
        <f>IF(ISBLANK(TableB[[#This Row],[Local School Code]]),"",TableB[[#This Row],[Local School Code]])</f>
        <v>X377</v>
      </c>
      <c r="D1512" s="132">
        <v>1365715</v>
      </c>
      <c r="E1512" s="132">
        <v>719979</v>
      </c>
      <c r="F1512" s="65">
        <f>IFERROR(SUM(TableC[[#This Row],[Classroom Teachers]:[All Other Salaries]])*'Part-A'!$C$92,0)</f>
        <v>1269885.2371923483</v>
      </c>
      <c r="G1512" s="16">
        <v>0</v>
      </c>
      <c r="H1512" s="16">
        <v>22014</v>
      </c>
      <c r="I1512" s="133">
        <f t="shared" si="72"/>
        <v>3377593.2371923486</v>
      </c>
      <c r="J1512" s="132">
        <v>2684865.1962443395</v>
      </c>
      <c r="K1512" s="132">
        <v>0</v>
      </c>
      <c r="L1512" s="132">
        <v>16085.332370639748</v>
      </c>
      <c r="M1512" s="132">
        <v>0</v>
      </c>
      <c r="N1512" s="132">
        <v>516041.85269204539</v>
      </c>
      <c r="O1512" s="132">
        <v>959</v>
      </c>
      <c r="P1512" s="132">
        <v>159641.8558853241</v>
      </c>
      <c r="Q1512" s="133">
        <f t="shared" si="73"/>
        <v>3377593.2371923486</v>
      </c>
      <c r="R1512" s="132">
        <v>3254185.2371923486</v>
      </c>
      <c r="S1512" s="132">
        <v>123408</v>
      </c>
      <c r="T1512" s="133">
        <f>SUM(TableC[[#This Row],[State &amp; Local Funding]:[Federal 
Funding]])</f>
        <v>3377593.2371923486</v>
      </c>
      <c r="U1512" s="121">
        <f>IFERROR(TableC[[#This Row],[State &amp; Local Funding]]/SUM(TableB[[#This Row],[K-12 Enrollment]:[Pre-K
Enrollment]]),"")</f>
        <v>21987.738089137489</v>
      </c>
      <c r="V1512" s="121">
        <f>IFERROR(TableC[[#This Row],[Federal 
Funding]]/SUM(TableB[[#This Row],[K-12 Enrollment]:[Pre-K
Enrollment]]),"")</f>
        <v>833.83783783783781</v>
      </c>
      <c r="W1512" s="65">
        <f>IFERROR(CentralCostperPupil*SUM(TableB[[#This Row],[K-12 Enrollment]:[Pre-K
Enrollment]]),"")</f>
        <v>987751.93562293588</v>
      </c>
      <c r="X1512" s="65">
        <f t="shared" si="74"/>
        <v>4365345.1728152847</v>
      </c>
      <c r="Y1512" s="131">
        <f>IFERROR(TableC[[#This Row],[Total School Allocation w/ Central District Costs]]/SUM(TableB[[#This Row],[K-12 Enrollment]:[Pre-K
Enrollment]]),"")</f>
        <v>29495.575491995165</v>
      </c>
    </row>
    <row r="1513" spans="1:25" s="3" customFormat="1" ht="15" x14ac:dyDescent="0.3">
      <c r="A1513" s="156" t="str">
        <f>IF(ISBLANK(TableB[[#This Row],[BEDS Code]]),"",TableB[[#This Row],[BEDS Code]])</f>
        <v>320700011379</v>
      </c>
      <c r="B1513" s="134" t="str">
        <f>IF(ISBLANK(TableB[[#This Row],[School Name]]),"",TableB[[#This Row],[School Name]])</f>
        <v>Jill Chaifetz Transfer High School</v>
      </c>
      <c r="C1513" s="156" t="str">
        <f>IF(ISBLANK(TableB[[#This Row],[Local School Code]]),"",TableB[[#This Row],[Local School Code]])</f>
        <v>X379</v>
      </c>
      <c r="D1513" s="132">
        <v>1515856</v>
      </c>
      <c r="E1513" s="132">
        <v>736607</v>
      </c>
      <c r="F1513" s="65">
        <f>IFERROR(SUM(TableC[[#This Row],[Classroom Teachers]:[All Other Salaries]])*'Part-A'!$C$92,0)</f>
        <v>1371423.3780324382</v>
      </c>
      <c r="G1513" s="16">
        <v>0</v>
      </c>
      <c r="H1513" s="16">
        <v>289521</v>
      </c>
      <c r="I1513" s="133">
        <f t="shared" si="72"/>
        <v>3913407.3780324385</v>
      </c>
      <c r="J1513" s="132">
        <v>3231288.123049614</v>
      </c>
      <c r="K1513" s="132">
        <v>0</v>
      </c>
      <c r="L1513" s="132">
        <v>184588.7616403891</v>
      </c>
      <c r="M1513" s="132">
        <v>0</v>
      </c>
      <c r="N1513" s="132">
        <v>484910.50828597625</v>
      </c>
      <c r="O1513" s="132">
        <v>1358</v>
      </c>
      <c r="P1513" s="132">
        <v>11261.985056459116</v>
      </c>
      <c r="Q1513" s="133">
        <f t="shared" si="73"/>
        <v>3913407.3780324385</v>
      </c>
      <c r="R1513" s="132">
        <v>3737713.3780324385</v>
      </c>
      <c r="S1513" s="132">
        <v>175694</v>
      </c>
      <c r="T1513" s="133">
        <f>SUM(TableC[[#This Row],[State &amp; Local Funding]:[Federal 
Funding]])</f>
        <v>3913407.3780324385</v>
      </c>
      <c r="U1513" s="121">
        <f>IFERROR(TableC[[#This Row],[State &amp; Local Funding]]/SUM(TableB[[#This Row],[K-12 Enrollment]:[Pre-K
Enrollment]]),"")</f>
        <v>17304.228602002029</v>
      </c>
      <c r="V1513" s="121">
        <f>IFERROR(TableC[[#This Row],[Federal 
Funding]]/SUM(TableB[[#This Row],[K-12 Enrollment]:[Pre-K
Enrollment]]),"")</f>
        <v>813.39814814814815</v>
      </c>
      <c r="W1513" s="65">
        <f>IFERROR(CentralCostperPupil*SUM(TableB[[#This Row],[K-12 Enrollment]:[Pre-K
Enrollment]]),"")</f>
        <v>1441583.9060442848</v>
      </c>
      <c r="X1513" s="65">
        <f t="shared" si="74"/>
        <v>5354991.2840767233</v>
      </c>
      <c r="Y1513" s="131">
        <f>IFERROR(TableC[[#This Row],[Total School Allocation w/ Central District Costs]]/SUM(TableB[[#This Row],[K-12 Enrollment]:[Pre-K
Enrollment]]),"")</f>
        <v>24791.626315170015</v>
      </c>
    </row>
    <row r="1514" spans="1:25" s="3" customFormat="1" ht="15" x14ac:dyDescent="0.3">
      <c r="A1514" s="156" t="str">
        <f>IF(ISBLANK(TableB[[#This Row],[BEDS Code]]),"",TableB[[#This Row],[BEDS Code]])</f>
        <v>320700011381</v>
      </c>
      <c r="B1514" s="134" t="str">
        <f>IF(ISBLANK(TableB[[#This Row],[School Name]]),"",TableB[[#This Row],[School Name]])</f>
        <v>Bronx Haven High School</v>
      </c>
      <c r="C1514" s="156" t="str">
        <f>IF(ISBLANK(TableB[[#This Row],[Local School Code]]),"",TableB[[#This Row],[Local School Code]])</f>
        <v>X381</v>
      </c>
      <c r="D1514" s="132">
        <v>1154864</v>
      </c>
      <c r="E1514" s="132">
        <v>829564</v>
      </c>
      <c r="F1514" s="65">
        <f>IFERROR(SUM(TableC[[#This Row],[Classroom Teachers]:[All Other Salaries]])*'Part-A'!$C$92,0)</f>
        <v>1208228.9259455784</v>
      </c>
      <c r="G1514" s="16">
        <v>0</v>
      </c>
      <c r="H1514" s="16">
        <v>207657</v>
      </c>
      <c r="I1514" s="133">
        <f t="shared" si="72"/>
        <v>3400313.9259455781</v>
      </c>
      <c r="J1514" s="132">
        <v>2512841.6540620197</v>
      </c>
      <c r="K1514" s="132">
        <v>0</v>
      </c>
      <c r="L1514" s="132">
        <v>265829.50412766903</v>
      </c>
      <c r="M1514" s="132">
        <v>0</v>
      </c>
      <c r="N1514" s="132">
        <v>477094.69065679365</v>
      </c>
      <c r="O1514" s="132">
        <v>1109</v>
      </c>
      <c r="P1514" s="132">
        <v>143439.07709909556</v>
      </c>
      <c r="Q1514" s="133">
        <f t="shared" si="73"/>
        <v>3400313.9259455781</v>
      </c>
      <c r="R1514" s="132">
        <v>3239014.9259455781</v>
      </c>
      <c r="S1514" s="132">
        <v>161299</v>
      </c>
      <c r="T1514" s="133">
        <f>SUM(TableC[[#This Row],[State &amp; Local Funding]:[Federal 
Funding]])</f>
        <v>3400313.9259455781</v>
      </c>
      <c r="U1514" s="121">
        <f>IFERROR(TableC[[#This Row],[State &amp; Local Funding]]/SUM(TableB[[#This Row],[K-12 Enrollment]:[Pre-K
Enrollment]]),"")</f>
        <v>18299.519355624736</v>
      </c>
      <c r="V1514" s="121">
        <f>IFERROR(TableC[[#This Row],[Federal 
Funding]]/SUM(TableB[[#This Row],[K-12 Enrollment]:[Pre-K
Enrollment]]),"")</f>
        <v>911.29378531073451</v>
      </c>
      <c r="W1514" s="65">
        <f>IFERROR(CentralCostperPupil*SUM(TableB[[#This Row],[K-12 Enrollment]:[Pre-K
Enrollment]]),"")</f>
        <v>1181297.9230085111</v>
      </c>
      <c r="X1514" s="65">
        <f t="shared" si="74"/>
        <v>4581611.848954089</v>
      </c>
      <c r="Y1514" s="131">
        <f>IFERROR(TableC[[#This Row],[Total School Allocation w/ Central District Costs]]/SUM(TableB[[#This Row],[K-12 Enrollment]:[Pre-K
Enrollment]]),"")</f>
        <v>25884.812705955304</v>
      </c>
    </row>
    <row r="1515" spans="1:25" s="3" customFormat="1" ht="15" x14ac:dyDescent="0.3">
      <c r="A1515" s="156" t="str">
        <f>IF(ISBLANK(TableB[[#This Row],[BEDS Code]]),"",TableB[[#This Row],[BEDS Code]])</f>
        <v>321000010382</v>
      </c>
      <c r="B1515" s="134" t="str">
        <f>IF(ISBLANK(TableB[[#This Row],[School Name]]),"",TableB[[#This Row],[School Name]])</f>
        <v>Elementary School for Math, Science, and Technology</v>
      </c>
      <c r="C1515" s="156" t="str">
        <f>IF(ISBLANK(TableB[[#This Row],[Local School Code]]),"",TableB[[#This Row],[Local School Code]])</f>
        <v>X382</v>
      </c>
      <c r="D1515" s="132">
        <v>1719026</v>
      </c>
      <c r="E1515" s="132">
        <v>806446</v>
      </c>
      <c r="F1515" s="65">
        <f>IFERROR(SUM(TableC[[#This Row],[Classroom Teachers]:[All Other Salaries]])*'Part-A'!$C$92,0)</f>
        <v>1537646.2749294164</v>
      </c>
      <c r="G1515" s="16">
        <v>0</v>
      </c>
      <c r="H1515" s="16">
        <v>146505</v>
      </c>
      <c r="I1515" s="133">
        <f t="shared" si="72"/>
        <v>4209623.2749294164</v>
      </c>
      <c r="J1515" s="132">
        <v>3054543.7727772449</v>
      </c>
      <c r="K1515" s="132">
        <v>0</v>
      </c>
      <c r="L1515" s="132">
        <v>574702.31514112477</v>
      </c>
      <c r="M1515" s="132">
        <v>0</v>
      </c>
      <c r="N1515" s="132">
        <v>439313.94850238942</v>
      </c>
      <c r="O1515" s="132">
        <v>1701</v>
      </c>
      <c r="P1515" s="132">
        <v>139362.23850865735</v>
      </c>
      <c r="Q1515" s="133">
        <f t="shared" si="73"/>
        <v>4209623.2749294164</v>
      </c>
      <c r="R1515" s="132">
        <v>3859142.2749294164</v>
      </c>
      <c r="S1515" s="132">
        <v>350481</v>
      </c>
      <c r="T1515" s="133">
        <f>SUM(TableC[[#This Row],[State &amp; Local Funding]:[Federal 
Funding]])</f>
        <v>4209623.2749294164</v>
      </c>
      <c r="U1515" s="121">
        <f>IFERROR(TableC[[#This Row],[State &amp; Local Funding]]/SUM(TableB[[#This Row],[K-12 Enrollment]:[Pre-K
Enrollment]]),"")</f>
        <v>15074.774511443033</v>
      </c>
      <c r="V1515" s="121">
        <f>IFERROR(TableC[[#This Row],[Federal 
Funding]]/SUM(TableB[[#This Row],[K-12 Enrollment]:[Pre-K
Enrollment]]),"")</f>
        <v>1369.06640625</v>
      </c>
      <c r="W1515" s="65">
        <f>IFERROR(CentralCostperPupil*SUM(TableB[[#This Row],[K-12 Enrollment]:[Pre-K
Enrollment]]),"")</f>
        <v>1708543.8886450783</v>
      </c>
      <c r="X1515" s="65">
        <f t="shared" si="74"/>
        <v>5918167.1635744944</v>
      </c>
      <c r="Y1515" s="131">
        <f>IFERROR(TableC[[#This Row],[Total School Allocation w/ Central District Costs]]/SUM(TableB[[#This Row],[K-12 Enrollment]:[Pre-K
Enrollment]]),"")</f>
        <v>23117.840482712869</v>
      </c>
    </row>
    <row r="1516" spans="1:25" s="3" customFormat="1" ht="15" x14ac:dyDescent="0.3">
      <c r="A1516" s="156" t="str">
        <f>IF(ISBLANK(TableB[[#This Row],[BEDS Code]]),"",TableB[[#This Row],[BEDS Code]])</f>
        <v>321200010383</v>
      </c>
      <c r="B1516" s="134" t="str">
        <f>IF(ISBLANK(TableB[[#This Row],[School Name]]),"",TableB[[#This Row],[School Name]])</f>
        <v>Emolior Academy</v>
      </c>
      <c r="C1516" s="156" t="str">
        <f>IF(ISBLANK(TableB[[#This Row],[Local School Code]]),"",TableB[[#This Row],[Local School Code]])</f>
        <v>X383</v>
      </c>
      <c r="D1516" s="132">
        <v>1775002</v>
      </c>
      <c r="E1516" s="132">
        <v>1122177</v>
      </c>
      <c r="F1516" s="65">
        <f>IFERROR(SUM(TableC[[#This Row],[Classroom Teachers]:[All Other Salaries]])*'Part-A'!$C$92,0)</f>
        <v>1763961.9434124518</v>
      </c>
      <c r="G1516" s="16">
        <v>0</v>
      </c>
      <c r="H1516" s="16">
        <v>105989</v>
      </c>
      <c r="I1516" s="133">
        <f t="shared" si="72"/>
        <v>4767129.943412452</v>
      </c>
      <c r="J1516" s="132">
        <v>3038032.1404870832</v>
      </c>
      <c r="K1516" s="132">
        <v>0</v>
      </c>
      <c r="L1516" s="132">
        <v>1168829.9456496334</v>
      </c>
      <c r="M1516" s="132">
        <v>0</v>
      </c>
      <c r="N1516" s="132">
        <v>481192.44436233671</v>
      </c>
      <c r="O1516" s="132">
        <v>1601</v>
      </c>
      <c r="P1516" s="132">
        <v>77474.412913398381</v>
      </c>
      <c r="Q1516" s="133">
        <f t="shared" si="73"/>
        <v>4767129.943412452</v>
      </c>
      <c r="R1516" s="132">
        <v>4473415.943412452</v>
      </c>
      <c r="S1516" s="132">
        <v>293714</v>
      </c>
      <c r="T1516" s="133">
        <f>SUM(TableC[[#This Row],[State &amp; Local Funding]:[Federal 
Funding]])</f>
        <v>4767129.943412452</v>
      </c>
      <c r="U1516" s="121">
        <f>IFERROR(TableC[[#This Row],[State &amp; Local Funding]]/SUM(TableB[[#This Row],[K-12 Enrollment]:[Pre-K
Enrollment]]),"")</f>
        <v>17205.445936201737</v>
      </c>
      <c r="V1516" s="121">
        <f>IFERROR(TableC[[#This Row],[Federal 
Funding]]/SUM(TableB[[#This Row],[K-12 Enrollment]:[Pre-K
Enrollment]]),"")</f>
        <v>1129.6692307692308</v>
      </c>
      <c r="W1516" s="65">
        <f>IFERROR(CentralCostperPupil*SUM(TableB[[#This Row],[K-12 Enrollment]:[Pre-K
Enrollment]]),"")</f>
        <v>1735239.8869051577</v>
      </c>
      <c r="X1516" s="65">
        <f t="shared" si="74"/>
        <v>6502369.8303176099</v>
      </c>
      <c r="Y1516" s="131">
        <f>IFERROR(TableC[[#This Row],[Total School Allocation w/ Central District Costs]]/SUM(TableB[[#This Row],[K-12 Enrollment]:[Pre-K
Enrollment]]),"")</f>
        <v>25009.114731990809</v>
      </c>
    </row>
    <row r="1517" spans="1:25" s="3" customFormat="1" ht="15" x14ac:dyDescent="0.3">
      <c r="A1517" s="156" t="str">
        <f>IF(ISBLANK(TableB[[#This Row],[BEDS Code]]),"",TableB[[#This Row],[BEDS Code]])</f>
        <v>321000010386</v>
      </c>
      <c r="B1517" s="134" t="str">
        <f>IF(ISBLANK(TableB[[#This Row],[School Name]]),"",TableB[[#This Row],[School Name]])</f>
        <v>School for Environmental Citizenship</v>
      </c>
      <c r="C1517" s="156" t="str">
        <f>IF(ISBLANK(TableB[[#This Row],[Local School Code]]),"",TableB[[#This Row],[Local School Code]])</f>
        <v>X386</v>
      </c>
      <c r="D1517" s="132">
        <v>4090135</v>
      </c>
      <c r="E1517" s="132">
        <v>1895884</v>
      </c>
      <c r="F1517" s="65">
        <f>IFERROR(SUM(TableC[[#This Row],[Classroom Teachers]:[All Other Salaries]])*'Part-A'!$C$92,0)</f>
        <v>3644617.6465257625</v>
      </c>
      <c r="G1517" s="16">
        <v>0</v>
      </c>
      <c r="H1517" s="16">
        <v>315580</v>
      </c>
      <c r="I1517" s="133">
        <f t="shared" si="72"/>
        <v>9946216.646525763</v>
      </c>
      <c r="J1517" s="132">
        <v>6098351.332110608</v>
      </c>
      <c r="K1517" s="132">
        <v>1044680.2464735246</v>
      </c>
      <c r="L1517" s="132">
        <v>1925033.4787770852</v>
      </c>
      <c r="M1517" s="132">
        <v>88532.224277417336</v>
      </c>
      <c r="N1517" s="132">
        <v>643754.37208729982</v>
      </c>
      <c r="O1517" s="132">
        <v>3277</v>
      </c>
      <c r="P1517" s="132">
        <v>142587.99279982885</v>
      </c>
      <c r="Q1517" s="133">
        <f t="shared" si="73"/>
        <v>9946216.6465257648</v>
      </c>
      <c r="R1517" s="132">
        <v>9160844.6465257648</v>
      </c>
      <c r="S1517" s="132">
        <v>785372</v>
      </c>
      <c r="T1517" s="133">
        <f>SUM(TableC[[#This Row],[State &amp; Local Funding]:[Federal 
Funding]])</f>
        <v>9946216.6465257648</v>
      </c>
      <c r="U1517" s="121">
        <f>IFERROR(TableC[[#This Row],[State &amp; Local Funding]]/SUM(TableB[[#This Row],[K-12 Enrollment]:[Pre-K
Enrollment]]),"")</f>
        <v>15713.284127831501</v>
      </c>
      <c r="V1517" s="121">
        <f>IFERROR(TableC[[#This Row],[Federal 
Funding]]/SUM(TableB[[#This Row],[K-12 Enrollment]:[Pre-K
Enrollment]]),"")</f>
        <v>1347.1217838765008</v>
      </c>
      <c r="W1517" s="65">
        <f>IFERROR(CentralCostperPupil*SUM(TableB[[#This Row],[K-12 Enrollment]:[Pre-K
Enrollment]]),"")</f>
        <v>3890941.746406565</v>
      </c>
      <c r="X1517" s="65">
        <f t="shared" si="74"/>
        <v>13837158.392932329</v>
      </c>
      <c r="Y1517" s="131">
        <f>IFERROR(TableC[[#This Row],[Total School Allocation w/ Central District Costs]]/SUM(TableB[[#This Row],[K-12 Enrollment]:[Pre-K
Enrollment]]),"")</f>
        <v>23734.405476727839</v>
      </c>
    </row>
    <row r="1518" spans="1:25" s="3" customFormat="1" ht="15" x14ac:dyDescent="0.3">
      <c r="A1518" s="156" t="str">
        <f>IF(ISBLANK(TableB[[#This Row],[BEDS Code]]),"",TableB[[#This Row],[BEDS Code]])</f>
        <v>321200011388</v>
      </c>
      <c r="B1518" s="134" t="str">
        <f>IF(ISBLANK(TableB[[#This Row],[School Name]]),"",TableB[[#This Row],[School Name]])</f>
        <v>Pan American International High School at Monroe</v>
      </c>
      <c r="C1518" s="156" t="str">
        <f>IF(ISBLANK(TableB[[#This Row],[Local School Code]]),"",TableB[[#This Row],[Local School Code]])</f>
        <v>X388</v>
      </c>
      <c r="D1518" s="132">
        <v>2787560</v>
      </c>
      <c r="E1518" s="132">
        <v>1486790</v>
      </c>
      <c r="F1518" s="65">
        <f>IFERROR(SUM(TableC[[#This Row],[Classroom Teachers]:[All Other Salaries]])*'Part-A'!$C$92,0)</f>
        <v>2602459.4037251459</v>
      </c>
      <c r="G1518" s="16">
        <v>0</v>
      </c>
      <c r="H1518" s="16">
        <v>440853</v>
      </c>
      <c r="I1518" s="133">
        <f t="shared" si="72"/>
        <v>7317662.4037251454</v>
      </c>
      <c r="J1518" s="132">
        <v>5870561.6651252154</v>
      </c>
      <c r="K1518" s="132">
        <v>0</v>
      </c>
      <c r="L1518" s="132">
        <v>216641.97996607982</v>
      </c>
      <c r="M1518" s="132">
        <v>0</v>
      </c>
      <c r="N1518" s="132">
        <v>746626.17015802162</v>
      </c>
      <c r="O1518" s="132">
        <v>2941</v>
      </c>
      <c r="P1518" s="132">
        <v>480891.58847582841</v>
      </c>
      <c r="Q1518" s="133">
        <f t="shared" si="73"/>
        <v>7317662.4037251445</v>
      </c>
      <c r="R1518" s="132">
        <v>6760905.4037251445</v>
      </c>
      <c r="S1518" s="132">
        <v>556757</v>
      </c>
      <c r="T1518" s="133">
        <f>SUM(TableC[[#This Row],[State &amp; Local Funding]:[Federal 
Funding]])</f>
        <v>7317662.4037251445</v>
      </c>
      <c r="U1518" s="121">
        <f>IFERROR(TableC[[#This Row],[State &amp; Local Funding]]/SUM(TableB[[#This Row],[K-12 Enrollment]:[Pre-K
Enrollment]]),"")</f>
        <v>14826.546937993739</v>
      </c>
      <c r="V1518" s="121">
        <f>IFERROR(TableC[[#This Row],[Federal 
Funding]]/SUM(TableB[[#This Row],[K-12 Enrollment]:[Pre-K
Enrollment]]),"")</f>
        <v>1220.9583333333333</v>
      </c>
      <c r="W1518" s="65">
        <f>IFERROR(CentralCostperPupil*SUM(TableB[[#This Row],[K-12 Enrollment]:[Pre-K
Enrollment]]),"")</f>
        <v>3043343.8016490457</v>
      </c>
      <c r="X1518" s="65">
        <f t="shared" si="74"/>
        <v>10361006.205374191</v>
      </c>
      <c r="Y1518" s="131">
        <f>IFERROR(TableC[[#This Row],[Total School Allocation w/ Central District Costs]]/SUM(TableB[[#This Row],[K-12 Enrollment]:[Pre-K
Enrollment]]),"")</f>
        <v>22721.50483634691</v>
      </c>
    </row>
    <row r="1519" spans="1:25" s="3" customFormat="1" ht="15" x14ac:dyDescent="0.3">
      <c r="A1519" s="156" t="str">
        <f>IF(ISBLANK(TableB[[#This Row],[BEDS Code]]),"",TableB[[#This Row],[BEDS Code]])</f>
        <v>321000010390</v>
      </c>
      <c r="B1519" s="134" t="str">
        <f>IF(ISBLANK(TableB[[#This Row],[School Name]]),"",TableB[[#This Row],[School Name]])</f>
        <v>M.S. 390</v>
      </c>
      <c r="C1519" s="156" t="str">
        <f>IF(ISBLANK(TableB[[#This Row],[Local School Code]]),"",TableB[[#This Row],[Local School Code]])</f>
        <v>X390</v>
      </c>
      <c r="D1519" s="132">
        <v>3763648</v>
      </c>
      <c r="E1519" s="132">
        <v>2418473</v>
      </c>
      <c r="F1519" s="65">
        <f>IFERROR(SUM(TableC[[#This Row],[Classroom Teachers]:[All Other Salaries]])*'Part-A'!$C$92,0)</f>
        <v>3764015.3313174401</v>
      </c>
      <c r="G1519" s="16">
        <v>0</v>
      </c>
      <c r="H1519" s="16">
        <v>405333</v>
      </c>
      <c r="I1519" s="133">
        <f t="shared" si="72"/>
        <v>10351469.33131744</v>
      </c>
      <c r="J1519" s="132">
        <v>6231599.9852353511</v>
      </c>
      <c r="K1519" s="132">
        <v>0</v>
      </c>
      <c r="L1519" s="132">
        <v>2899053.757813673</v>
      </c>
      <c r="M1519" s="132">
        <v>0</v>
      </c>
      <c r="N1519" s="132">
        <v>764022.7193602348</v>
      </c>
      <c r="O1519" s="132">
        <v>3358</v>
      </c>
      <c r="P1519" s="132">
        <v>453434.86890818109</v>
      </c>
      <c r="Q1519" s="133">
        <f t="shared" si="73"/>
        <v>10351469.33131744</v>
      </c>
      <c r="R1519" s="132">
        <v>9466134.3313174397</v>
      </c>
      <c r="S1519" s="132">
        <v>885335</v>
      </c>
      <c r="T1519" s="133">
        <f>SUM(TableC[[#This Row],[State &amp; Local Funding]:[Federal 
Funding]])</f>
        <v>10351469.33131744</v>
      </c>
      <c r="U1519" s="121">
        <f>IFERROR(TableC[[#This Row],[State &amp; Local Funding]]/SUM(TableB[[#This Row],[K-12 Enrollment]:[Pre-K
Enrollment]]),"")</f>
        <v>17025.42145920403</v>
      </c>
      <c r="V1519" s="121">
        <f>IFERROR(TableC[[#This Row],[Federal 
Funding]]/SUM(TableB[[#This Row],[K-12 Enrollment]:[Pre-K
Enrollment]]),"")</f>
        <v>1592.3291366906474</v>
      </c>
      <c r="W1519" s="65">
        <f>IFERROR(CentralCostperPupil*SUM(TableB[[#This Row],[K-12 Enrollment]:[Pre-K
Enrollment]]),"")</f>
        <v>3710743.7581510292</v>
      </c>
      <c r="X1519" s="65">
        <f t="shared" si="74"/>
        <v>14062213.089468468</v>
      </c>
      <c r="Y1519" s="131">
        <f>IFERROR(TableC[[#This Row],[Total School Allocation w/ Central District Costs]]/SUM(TableB[[#This Row],[K-12 Enrollment]:[Pre-K
Enrollment]]),"")</f>
        <v>25291.750160914511</v>
      </c>
    </row>
    <row r="1520" spans="1:25" s="3" customFormat="1" ht="15" x14ac:dyDescent="0.3">
      <c r="A1520" s="156" t="str">
        <f>IF(ISBLANK(TableB[[#This Row],[BEDS Code]]),"",TableB[[#This Row],[BEDS Code]])</f>
        <v>321000010391</v>
      </c>
      <c r="B1520" s="134" t="str">
        <f>IF(ISBLANK(TableB[[#This Row],[School Name]]),"",TableB[[#This Row],[School Name]])</f>
        <v>The Angelo Patri Middle School</v>
      </c>
      <c r="C1520" s="156" t="str">
        <f>IF(ISBLANK(TableB[[#This Row],[Local School Code]]),"",TableB[[#This Row],[Local School Code]])</f>
        <v>X391</v>
      </c>
      <c r="D1520" s="132">
        <v>3516114</v>
      </c>
      <c r="E1520" s="132">
        <v>3511072</v>
      </c>
      <c r="F1520" s="65">
        <f>IFERROR(SUM(TableC[[#This Row],[Classroom Teachers]:[All Other Salaries]])*'Part-A'!$C$92,0)</f>
        <v>4278537.3887083866</v>
      </c>
      <c r="G1520" s="16">
        <v>0</v>
      </c>
      <c r="H1520" s="16">
        <v>417739</v>
      </c>
      <c r="I1520" s="133">
        <f t="shared" si="72"/>
        <v>11723462.388708387</v>
      </c>
      <c r="J1520" s="132">
        <v>8074124.1620997805</v>
      </c>
      <c r="K1520" s="132">
        <v>0</v>
      </c>
      <c r="L1520" s="132">
        <v>2397284.0578981778</v>
      </c>
      <c r="M1520" s="132">
        <v>0</v>
      </c>
      <c r="N1520" s="132">
        <v>729770.19623851846</v>
      </c>
      <c r="O1520" s="132">
        <v>3277</v>
      </c>
      <c r="P1520" s="132">
        <v>519006.97247191024</v>
      </c>
      <c r="Q1520" s="133">
        <f t="shared" si="73"/>
        <v>11723462.388708385</v>
      </c>
      <c r="R1520" s="132">
        <v>10956103.388708385</v>
      </c>
      <c r="S1520" s="132">
        <v>767359</v>
      </c>
      <c r="T1520" s="133">
        <f>SUM(TableC[[#This Row],[State &amp; Local Funding]:[Federal 
Funding]])</f>
        <v>11723462.388708385</v>
      </c>
      <c r="U1520" s="121">
        <f>IFERROR(TableC[[#This Row],[State &amp; Local Funding]]/SUM(TableB[[#This Row],[K-12 Enrollment]:[Pre-K
Enrollment]]),"")</f>
        <v>20289.080349459971</v>
      </c>
      <c r="V1520" s="121">
        <f>IFERROR(TableC[[#This Row],[Federal 
Funding]]/SUM(TableB[[#This Row],[K-12 Enrollment]:[Pre-K
Enrollment]]),"")</f>
        <v>1421.0351851851851</v>
      </c>
      <c r="W1520" s="65">
        <f>IFERROR(CentralCostperPupil*SUM(TableB[[#This Row],[K-12 Enrollment]:[Pre-K
Enrollment]]),"")</f>
        <v>3603959.765110712</v>
      </c>
      <c r="X1520" s="65">
        <f t="shared" si="74"/>
        <v>15327422.153819097</v>
      </c>
      <c r="Y1520" s="131">
        <f>IFERROR(TableC[[#This Row],[Total School Allocation w/ Central District Costs]]/SUM(TableB[[#This Row],[K-12 Enrollment]:[Pre-K
Enrollment]]),"")</f>
        <v>28384.115099664996</v>
      </c>
    </row>
    <row r="1521" spans="1:25" s="3" customFormat="1" ht="15" x14ac:dyDescent="0.3">
      <c r="A1521" s="156" t="str">
        <f>IF(ISBLANK(TableB[[#This Row],[BEDS Code]]),"",TableB[[#This Row],[BEDS Code]])</f>
        <v>320800010392</v>
      </c>
      <c r="B1521" s="134" t="str">
        <f>IF(ISBLANK(TableB[[#This Row],[School Name]]),"",TableB[[#This Row],[School Name]])</f>
        <v>Bronx Delta School</v>
      </c>
      <c r="C1521" s="156" t="str">
        <f>IF(ISBLANK(TableB[[#This Row],[Local School Code]]),"",TableB[[#This Row],[Local School Code]])</f>
        <v>X392</v>
      </c>
      <c r="D1521" s="132">
        <v>2579290</v>
      </c>
      <c r="E1521" s="132">
        <v>1137959</v>
      </c>
      <c r="F1521" s="65">
        <f>IFERROR(SUM(TableC[[#This Row],[Classroom Teachers]:[All Other Salaries]])*'Part-A'!$C$92,0)</f>
        <v>2263265.6698767985</v>
      </c>
      <c r="G1521" s="16">
        <v>0</v>
      </c>
      <c r="H1521" s="16">
        <v>296951</v>
      </c>
      <c r="I1521" s="133">
        <f t="shared" si="72"/>
        <v>6277465.669876799</v>
      </c>
      <c r="J1521" s="132">
        <v>2582367.5424791565</v>
      </c>
      <c r="K1521" s="132">
        <v>682173.40842692333</v>
      </c>
      <c r="L1521" s="132">
        <v>2573326.8336254936</v>
      </c>
      <c r="M1521" s="132">
        <v>15159.409076153852</v>
      </c>
      <c r="N1521" s="132">
        <v>422694.47626907192</v>
      </c>
      <c r="O1521" s="132">
        <v>1744</v>
      </c>
      <c r="P1521" s="132">
        <v>0</v>
      </c>
      <c r="Q1521" s="133">
        <f t="shared" si="73"/>
        <v>6277465.669876799</v>
      </c>
      <c r="R1521" s="132">
        <v>6011385.669876799</v>
      </c>
      <c r="S1521" s="132">
        <v>266080</v>
      </c>
      <c r="T1521" s="133">
        <f>SUM(TableC[[#This Row],[State &amp; Local Funding]:[Federal 
Funding]])</f>
        <v>6277465.669876799</v>
      </c>
      <c r="U1521" s="121">
        <f>IFERROR(TableC[[#This Row],[State &amp; Local Funding]]/SUM(TableB[[#This Row],[K-12 Enrollment]:[Pre-K
Enrollment]]),"")</f>
        <v>16698.293527435551</v>
      </c>
      <c r="V1521" s="121">
        <f>IFERROR(TableC[[#This Row],[Federal 
Funding]]/SUM(TableB[[#This Row],[K-12 Enrollment]:[Pre-K
Enrollment]]),"")</f>
        <v>739.11111111111109</v>
      </c>
      <c r="W1521" s="65">
        <f>IFERROR(CentralCostperPupil*SUM(TableB[[#This Row],[K-12 Enrollment]:[Pre-K
Enrollment]]),"")</f>
        <v>2402639.8434071415</v>
      </c>
      <c r="X1521" s="65">
        <f t="shared" si="74"/>
        <v>8680105.51328394</v>
      </c>
      <c r="Y1521" s="131">
        <f>IFERROR(TableC[[#This Row],[Total School Allocation w/ Central District Costs]]/SUM(TableB[[#This Row],[K-12 Enrollment]:[Pre-K
Enrollment]]),"")</f>
        <v>24111.404203566501</v>
      </c>
    </row>
    <row r="1522" spans="1:25" s="3" customFormat="1" ht="15" x14ac:dyDescent="0.3">
      <c r="A1522" s="156" t="str">
        <f>IF(ISBLANK(TableB[[#This Row],[BEDS Code]]),"",TableB[[#This Row],[BEDS Code]])</f>
        <v>321000010396</v>
      </c>
      <c r="B1522" s="134" t="str">
        <f>IF(ISBLANK(TableB[[#This Row],[School Name]]),"",TableB[[#This Row],[School Name]])</f>
        <v>P.S. 396</v>
      </c>
      <c r="C1522" s="156" t="str">
        <f>IF(ISBLANK(TableB[[#This Row],[Local School Code]]),"",TableB[[#This Row],[Local School Code]])</f>
        <v>X396</v>
      </c>
      <c r="D1522" s="132">
        <v>4513415</v>
      </c>
      <c r="E1522" s="132">
        <v>2443101</v>
      </c>
      <c r="F1522" s="65">
        <f>IFERROR(SUM(TableC[[#This Row],[Classroom Teachers]:[All Other Salaries]])*'Part-A'!$C$92,0)</f>
        <v>4235509.605288391</v>
      </c>
      <c r="G1522" s="16">
        <v>0</v>
      </c>
      <c r="H1522" s="16">
        <v>398140</v>
      </c>
      <c r="I1522" s="133">
        <f t="shared" si="72"/>
        <v>11590165.60528839</v>
      </c>
      <c r="J1522" s="132">
        <v>4083827.9990831586</v>
      </c>
      <c r="K1522" s="132">
        <v>525574.88824389642</v>
      </c>
      <c r="L1522" s="132">
        <v>6073548.956316812</v>
      </c>
      <c r="M1522" s="132">
        <v>141500.93145027984</v>
      </c>
      <c r="N1522" s="132">
        <v>635710.0970469719</v>
      </c>
      <c r="O1522" s="132">
        <v>1888</v>
      </c>
      <c r="P1522" s="132">
        <v>128114.73314727083</v>
      </c>
      <c r="Q1522" s="133">
        <f t="shared" si="73"/>
        <v>11590165.605288388</v>
      </c>
      <c r="R1522" s="132">
        <v>11205682.605288388</v>
      </c>
      <c r="S1522" s="132">
        <v>384483</v>
      </c>
      <c r="T1522" s="133">
        <f>SUM(TableC[[#This Row],[State &amp; Local Funding]:[Federal 
Funding]])</f>
        <v>11590165.605288388</v>
      </c>
      <c r="U1522" s="121">
        <f>IFERROR(TableC[[#This Row],[State &amp; Local Funding]]/SUM(TableB[[#This Row],[K-12 Enrollment]:[Pre-K
Enrollment]]),"")</f>
        <v>36739.942968158648</v>
      </c>
      <c r="V1522" s="121">
        <f>IFERROR(TableC[[#This Row],[Federal 
Funding]]/SUM(TableB[[#This Row],[K-12 Enrollment]:[Pre-K
Enrollment]]),"")</f>
        <v>1260.5999999999999</v>
      </c>
      <c r="W1522" s="65">
        <f>IFERROR(CentralCostperPupil*SUM(TableB[[#This Row],[K-12 Enrollment]:[Pre-K
Enrollment]]),"")</f>
        <v>2035569.8673310503</v>
      </c>
      <c r="X1522" s="65">
        <f t="shared" si="74"/>
        <v>13625735.472619439</v>
      </c>
      <c r="Y1522" s="131">
        <f>IFERROR(TableC[[#This Row],[Total School Allocation w/ Central District Costs]]/SUM(TableB[[#This Row],[K-12 Enrollment]:[Pre-K
Enrollment]]),"")</f>
        <v>44674.542533178486</v>
      </c>
    </row>
    <row r="1523" spans="1:25" s="3" customFormat="1" ht="15" x14ac:dyDescent="0.3">
      <c r="A1523" s="156" t="str">
        <f>IF(ISBLANK(TableB[[#This Row],[BEDS Code]]),"",TableB[[#This Row],[BEDS Code]])</f>
        <v>321000011397</v>
      </c>
      <c r="B1523" s="134" t="str">
        <f>IF(ISBLANK(TableB[[#This Row],[School Name]]),"",TableB[[#This Row],[School Name]])</f>
        <v>English Language Learners and International Support Preparatory Academy (ELLIS)</v>
      </c>
      <c r="C1523" s="156" t="str">
        <f>IF(ISBLANK(TableB[[#This Row],[Local School Code]]),"",TableB[[#This Row],[Local School Code]])</f>
        <v>X397</v>
      </c>
      <c r="D1523" s="132">
        <v>2217651</v>
      </c>
      <c r="E1523" s="132">
        <v>1401991</v>
      </c>
      <c r="F1523" s="65">
        <f>IFERROR(SUM(TableC[[#This Row],[Classroom Teachers]:[All Other Salaries]])*'Part-A'!$C$92,0)</f>
        <v>2203837.1591045409</v>
      </c>
      <c r="G1523" s="16">
        <v>0</v>
      </c>
      <c r="H1523" s="16">
        <v>223289</v>
      </c>
      <c r="I1523" s="133">
        <f t="shared" si="72"/>
        <v>6046768.1591045409</v>
      </c>
      <c r="J1523" s="132">
        <v>4642191.2006335426</v>
      </c>
      <c r="K1523" s="132">
        <v>0</v>
      </c>
      <c r="L1523" s="132">
        <v>2011.0687600819849</v>
      </c>
      <c r="M1523" s="132">
        <v>0</v>
      </c>
      <c r="N1523" s="132">
        <v>655669.55227703357</v>
      </c>
      <c r="O1523" s="132">
        <v>2093</v>
      </c>
      <c r="P1523" s="132">
        <v>744803.33743388322</v>
      </c>
      <c r="Q1523" s="133">
        <f t="shared" si="73"/>
        <v>6046768.1591045409</v>
      </c>
      <c r="R1523" s="132">
        <v>5520582.1591045409</v>
      </c>
      <c r="S1523" s="132">
        <v>526186</v>
      </c>
      <c r="T1523" s="133">
        <f>SUM(TableC[[#This Row],[State &amp; Local Funding]:[Federal 
Funding]])</f>
        <v>6046768.1591045409</v>
      </c>
      <c r="U1523" s="121">
        <f>IFERROR(TableC[[#This Row],[State &amp; Local Funding]]/SUM(TableB[[#This Row],[K-12 Enrollment]:[Pre-K
Enrollment]]),"")</f>
        <v>17923.968049040719</v>
      </c>
      <c r="V1523" s="121">
        <f>IFERROR(TableC[[#This Row],[Federal 
Funding]]/SUM(TableB[[#This Row],[K-12 Enrollment]:[Pre-K
Enrollment]]),"")</f>
        <v>1708.3961038961038</v>
      </c>
      <c r="W1523" s="65">
        <f>IFERROR(CentralCostperPupil*SUM(TableB[[#This Row],[K-12 Enrollment]:[Pre-K
Enrollment]]),"")</f>
        <v>2055591.8660261098</v>
      </c>
      <c r="X1523" s="65">
        <f t="shared" si="74"/>
        <v>8102360.025130651</v>
      </c>
      <c r="Y1523" s="131">
        <f>IFERROR(TableC[[#This Row],[Total School Allocation w/ Central District Costs]]/SUM(TableB[[#This Row],[K-12 Enrollment]:[Pre-K
Enrollment]]),"")</f>
        <v>26306.363717956658</v>
      </c>
    </row>
    <row r="1524" spans="1:25" s="3" customFormat="1" ht="15" x14ac:dyDescent="0.3">
      <c r="A1524" s="156" t="str">
        <f>IF(ISBLANK(TableB[[#This Row],[BEDS Code]]),"",TableB[[#This Row],[BEDS Code]])</f>
        <v>320900011403</v>
      </c>
      <c r="B1524" s="134" t="str">
        <f>IF(ISBLANK(TableB[[#This Row],[School Name]]),"",TableB[[#This Row],[School Name]])</f>
        <v>Bronx International High School</v>
      </c>
      <c r="C1524" s="156" t="str">
        <f>IF(ISBLANK(TableB[[#This Row],[Local School Code]]),"",TableB[[#This Row],[Local School Code]])</f>
        <v>X403</v>
      </c>
      <c r="D1524" s="132">
        <v>2952700</v>
      </c>
      <c r="E1524" s="132">
        <v>1489911</v>
      </c>
      <c r="F1524" s="65">
        <f>IFERROR(SUM(TableC[[#This Row],[Classroom Teachers]:[All Other Salaries]])*'Part-A'!$C$92,0)</f>
        <v>2704905.9562372696</v>
      </c>
      <c r="G1524" s="16">
        <v>0</v>
      </c>
      <c r="H1524" s="16">
        <v>181605</v>
      </c>
      <c r="I1524" s="133">
        <f t="shared" si="72"/>
        <v>7329121.9562372696</v>
      </c>
      <c r="J1524" s="132">
        <v>5736212.5483936779</v>
      </c>
      <c r="K1524" s="132">
        <v>0</v>
      </c>
      <c r="L1524" s="132">
        <v>598426.49109005998</v>
      </c>
      <c r="M1524" s="132">
        <v>0</v>
      </c>
      <c r="N1524" s="132">
        <v>709220.29122049664</v>
      </c>
      <c r="O1524" s="132">
        <v>2405</v>
      </c>
      <c r="P1524" s="132">
        <v>282857.6255330352</v>
      </c>
      <c r="Q1524" s="133">
        <f t="shared" si="73"/>
        <v>7329121.9562372696</v>
      </c>
      <c r="R1524" s="132">
        <v>6584609.9562372696</v>
      </c>
      <c r="S1524" s="132">
        <v>744512</v>
      </c>
      <c r="T1524" s="133">
        <f>SUM(TableC[[#This Row],[State &amp; Local Funding]:[Federal 
Funding]])</f>
        <v>7329121.9562372696</v>
      </c>
      <c r="U1524" s="121">
        <f>IFERROR(TableC[[#This Row],[State &amp; Local Funding]]/SUM(TableB[[#This Row],[K-12 Enrollment]:[Pre-K
Enrollment]]),"")</f>
        <v>16712.20801075449</v>
      </c>
      <c r="V1524" s="121">
        <f>IFERROR(TableC[[#This Row],[Federal 
Funding]]/SUM(TableB[[#This Row],[K-12 Enrollment]:[Pre-K
Enrollment]]),"")</f>
        <v>1889.6243654822335</v>
      </c>
      <c r="W1524" s="65">
        <f>IFERROR(CentralCostperPupil*SUM(TableB[[#This Row],[K-12 Enrollment]:[Pre-K
Enrollment]]),"")</f>
        <v>2629555.8286178159</v>
      </c>
      <c r="X1524" s="65">
        <f t="shared" si="74"/>
        <v>9958677.7848550864</v>
      </c>
      <c r="Y1524" s="131">
        <f>IFERROR(TableC[[#This Row],[Total School Allocation w/ Central District Costs]]/SUM(TableB[[#This Row],[K-12 Enrollment]:[Pre-K
Enrollment]]),"")</f>
        <v>25275.831941256565</v>
      </c>
    </row>
    <row r="1525" spans="1:25" s="3" customFormat="1" ht="15" x14ac:dyDescent="0.3">
      <c r="A1525" s="156" t="str">
        <f>IF(ISBLANK(TableB[[#This Row],[BEDS Code]]),"",TableB[[#This Row],[BEDS Code]])</f>
        <v>320900011404</v>
      </c>
      <c r="B1525" s="134" t="str">
        <f>IF(ISBLANK(TableB[[#This Row],[School Name]]),"",TableB[[#This Row],[School Name]])</f>
        <v>School for Excellence</v>
      </c>
      <c r="C1525" s="156" t="str">
        <f>IF(ISBLANK(TableB[[#This Row],[Local School Code]]),"",TableB[[#This Row],[Local School Code]])</f>
        <v>X404</v>
      </c>
      <c r="D1525" s="132">
        <v>2106995</v>
      </c>
      <c r="E1525" s="132">
        <v>1398024</v>
      </c>
      <c r="F1525" s="65">
        <f>IFERROR(SUM(TableC[[#This Row],[Classroom Teachers]:[All Other Salaries]])*'Part-A'!$C$92,0)</f>
        <v>2134048.3715150389</v>
      </c>
      <c r="G1525" s="16">
        <v>0</v>
      </c>
      <c r="H1525" s="16">
        <v>282900</v>
      </c>
      <c r="I1525" s="133">
        <f t="shared" si="72"/>
        <v>5921967.3715150394</v>
      </c>
      <c r="J1525" s="132">
        <v>3961942.1256289445</v>
      </c>
      <c r="K1525" s="132">
        <v>0</v>
      </c>
      <c r="L1525" s="132">
        <v>1281547.9363697167</v>
      </c>
      <c r="M1525" s="132">
        <v>0</v>
      </c>
      <c r="N1525" s="132">
        <v>487030.97918660671</v>
      </c>
      <c r="O1525" s="132">
        <v>1994</v>
      </c>
      <c r="P1525" s="132">
        <v>189452.33032977136</v>
      </c>
      <c r="Q1525" s="133">
        <f t="shared" si="73"/>
        <v>5921967.3715150394</v>
      </c>
      <c r="R1525" s="132">
        <v>5532834.3715150394</v>
      </c>
      <c r="S1525" s="132">
        <v>389133</v>
      </c>
      <c r="T1525" s="133">
        <f>SUM(TableC[[#This Row],[State &amp; Local Funding]:[Federal 
Funding]])</f>
        <v>5921967.3715150394</v>
      </c>
      <c r="U1525" s="121">
        <f>IFERROR(TableC[[#This Row],[State &amp; Local Funding]]/SUM(TableB[[#This Row],[K-12 Enrollment]:[Pre-K
Enrollment]]),"")</f>
        <v>17905.612852799481</v>
      </c>
      <c r="V1525" s="121">
        <f>IFERROR(TableC[[#This Row],[Federal 
Funding]]/SUM(TableB[[#This Row],[K-12 Enrollment]:[Pre-K
Enrollment]]),"")</f>
        <v>1259.3300970873786</v>
      </c>
      <c r="W1525" s="65">
        <f>IFERROR(CentralCostperPupil*SUM(TableB[[#This Row],[K-12 Enrollment]:[Pre-K
Enrollment]]),"")</f>
        <v>2062265.8655911298</v>
      </c>
      <c r="X1525" s="65">
        <f t="shared" si="74"/>
        <v>7984233.2371061686</v>
      </c>
      <c r="Y1525" s="131">
        <f>IFERROR(TableC[[#This Row],[Total School Allocation w/ Central District Costs]]/SUM(TableB[[#This Row],[K-12 Enrollment]:[Pre-K
Enrollment]]),"")</f>
        <v>25838.942514906696</v>
      </c>
    </row>
    <row r="1526" spans="1:25" s="3" customFormat="1" ht="15" x14ac:dyDescent="0.3">
      <c r="A1526" s="156" t="str">
        <f>IF(ISBLANK(TableB[[#This Row],[BEDS Code]]),"",TableB[[#This Row],[BEDS Code]])</f>
        <v>320800011405</v>
      </c>
      <c r="B1526" s="134" t="str">
        <f>IF(ISBLANK(TableB[[#This Row],[School Name]]),"",TableB[[#This Row],[School Name]])</f>
        <v>Herbert H. Lehman High School</v>
      </c>
      <c r="C1526" s="156" t="str">
        <f>IF(ISBLANK(TableB[[#This Row],[Local School Code]]),"",TableB[[#This Row],[Local School Code]])</f>
        <v>X405</v>
      </c>
      <c r="D1526" s="132">
        <v>5131877</v>
      </c>
      <c r="E1526" s="132">
        <v>4045682</v>
      </c>
      <c r="F1526" s="65">
        <f>IFERROR(SUM(TableC[[#This Row],[Classroom Teachers]:[All Other Salaries]])*'Part-A'!$C$92,0)</f>
        <v>5587802.7589674089</v>
      </c>
      <c r="G1526" s="16">
        <v>0</v>
      </c>
      <c r="H1526" s="16">
        <v>778611</v>
      </c>
      <c r="I1526" s="133">
        <f t="shared" si="72"/>
        <v>15543972.758967409</v>
      </c>
      <c r="J1526" s="132">
        <v>10741819.622936826</v>
      </c>
      <c r="K1526" s="132">
        <v>0</v>
      </c>
      <c r="L1526" s="132">
        <v>2763058.8528368971</v>
      </c>
      <c r="M1526" s="132">
        <v>0</v>
      </c>
      <c r="N1526" s="132">
        <v>1121453.9922271261</v>
      </c>
      <c r="O1526" s="132">
        <v>4747</v>
      </c>
      <c r="P1526" s="132">
        <v>912893.29096655978</v>
      </c>
      <c r="Q1526" s="133">
        <f t="shared" si="73"/>
        <v>15543972.758967409</v>
      </c>
      <c r="R1526" s="132">
        <v>14360873.758967409</v>
      </c>
      <c r="S1526" s="132">
        <v>1183099</v>
      </c>
      <c r="T1526" s="133">
        <f>SUM(TableC[[#This Row],[State &amp; Local Funding]:[Federal 
Funding]])</f>
        <v>15543972.758967409</v>
      </c>
      <c r="U1526" s="121">
        <f>IFERROR(TableC[[#This Row],[State &amp; Local Funding]]/SUM(TableB[[#This Row],[K-12 Enrollment]:[Pre-K
Enrollment]]),"")</f>
        <v>21958.522567228454</v>
      </c>
      <c r="V1526" s="121">
        <f>IFERROR(TableC[[#This Row],[Federal 
Funding]]/SUM(TableB[[#This Row],[K-12 Enrollment]:[Pre-K
Enrollment]]),"")</f>
        <v>1809.0198776758409</v>
      </c>
      <c r="W1526" s="65">
        <f>IFERROR(CentralCostperPupil*SUM(TableB[[#This Row],[K-12 Enrollment]:[Pre-K
Enrollment]]),"")</f>
        <v>4364795.7155229738</v>
      </c>
      <c r="X1526" s="65">
        <f t="shared" si="74"/>
        <v>19908768.474490382</v>
      </c>
      <c r="Y1526" s="131">
        <f>IFERROR(TableC[[#This Row],[Total School Allocation w/ Central District Costs]]/SUM(TableB[[#This Row],[K-12 Enrollment]:[Pre-K
Enrollment]]),"")</f>
        <v>30441.542009924131</v>
      </c>
    </row>
    <row r="1527" spans="1:25" s="3" customFormat="1" ht="15" x14ac:dyDescent="0.3">
      <c r="A1527" s="156" t="str">
        <f>IF(ISBLANK(TableB[[#This Row],[BEDS Code]]),"",TableB[[#This Row],[BEDS Code]])</f>
        <v>(blank)</v>
      </c>
      <c r="B1527" s="134" t="str">
        <f>IF(ISBLANK(TableB[[#This Row],[School Name]]),"",TableB[[#This Row],[School Name]])</f>
        <v>Herbert H. Lehman YABC</v>
      </c>
      <c r="C1527" s="156" t="str">
        <f>IF(ISBLANK(TableB[[#This Row],[Local School Code]]),"",TableB[[#This Row],[Local School Code]])</f>
        <v>X408</v>
      </c>
      <c r="D1527" s="132">
        <v>0</v>
      </c>
      <c r="E1527" s="132">
        <v>738085</v>
      </c>
      <c r="F1527" s="65">
        <f>IFERROR(SUM(TableC[[#This Row],[Classroom Teachers]:[All Other Salaries]])*'Part-A'!$C$92,0)</f>
        <v>449386.74862808944</v>
      </c>
      <c r="G1527" s="16">
        <v>0</v>
      </c>
      <c r="H1527" s="16">
        <v>49336</v>
      </c>
      <c r="I1527" s="133">
        <f t="shared" si="72"/>
        <v>1236807.7486280894</v>
      </c>
      <c r="J1527" s="132">
        <v>877829.93346515764</v>
      </c>
      <c r="K1527" s="132">
        <v>0</v>
      </c>
      <c r="L1527" s="132">
        <v>49062.033470960101</v>
      </c>
      <c r="M1527" s="132">
        <v>0</v>
      </c>
      <c r="N1527" s="132">
        <v>236178.30632902024</v>
      </c>
      <c r="O1527" s="132">
        <v>1339</v>
      </c>
      <c r="P1527" s="132">
        <v>72398.47536295146</v>
      </c>
      <c r="Q1527" s="133">
        <f t="shared" si="73"/>
        <v>1236807.7486280894</v>
      </c>
      <c r="R1527" s="132">
        <v>1236807.7486280894</v>
      </c>
      <c r="S1527" s="132">
        <v>0</v>
      </c>
      <c r="T1527" s="133">
        <f>SUM(TableC[[#This Row],[State &amp; Local Funding]:[Federal 
Funding]])</f>
        <v>1236807.7486280894</v>
      </c>
      <c r="U1527" s="121">
        <f>IFERROR(TableC[[#This Row],[State &amp; Local Funding]]/SUM(TableB[[#This Row],[K-12 Enrollment]:[Pre-K
Enrollment]]),"")</f>
        <v>4888.5681763956109</v>
      </c>
      <c r="V1527" s="121">
        <f>IFERROR(TableC[[#This Row],[Federal 
Funding]]/SUM(TableB[[#This Row],[K-12 Enrollment]:[Pre-K
Enrollment]]),"")</f>
        <v>0</v>
      </c>
      <c r="W1527" s="65">
        <f>IFERROR(CentralCostperPupil*SUM(TableB[[#This Row],[K-12 Enrollment]:[Pre-K
Enrollment]]),"")</f>
        <v>1688521.8899500188</v>
      </c>
      <c r="X1527" s="65">
        <f t="shared" si="74"/>
        <v>2925329.6385781085</v>
      </c>
      <c r="Y1527" s="131">
        <f>IFERROR(TableC[[#This Row],[Total School Allocation w/ Central District Costs]]/SUM(TableB[[#This Row],[K-12 Enrollment]:[Pre-K
Enrollment]]),"")</f>
        <v>11562.567741415449</v>
      </c>
    </row>
    <row r="1528" spans="1:25" s="3" customFormat="1" ht="15" x14ac:dyDescent="0.3">
      <c r="A1528" s="156" t="str">
        <f>IF(ISBLANK(TableB[[#This Row],[BEDS Code]]),"",TableB[[#This Row],[BEDS Code]])</f>
        <v>320900011412</v>
      </c>
      <c r="B1528" s="134" t="str">
        <f>IF(ISBLANK(TableB[[#This Row],[School Name]]),"",TableB[[#This Row],[School Name]])</f>
        <v>Bronx High School of Business</v>
      </c>
      <c r="C1528" s="156" t="str">
        <f>IF(ISBLANK(TableB[[#This Row],[Local School Code]]),"",TableB[[#This Row],[Local School Code]])</f>
        <v>X412</v>
      </c>
      <c r="D1528" s="132">
        <v>2385119</v>
      </c>
      <c r="E1528" s="132">
        <v>1989328</v>
      </c>
      <c r="F1528" s="65">
        <f>IFERROR(SUM(TableC[[#This Row],[Classroom Teachers]:[All Other Salaries]])*'Part-A'!$C$92,0)</f>
        <v>2663403.9634674867</v>
      </c>
      <c r="G1528" s="16">
        <v>0</v>
      </c>
      <c r="H1528" s="16">
        <v>315902</v>
      </c>
      <c r="I1528" s="133">
        <f t="shared" si="72"/>
        <v>7353752.9634674862</v>
      </c>
      <c r="J1528" s="132">
        <v>5473964.7265973557</v>
      </c>
      <c r="K1528" s="132">
        <v>0</v>
      </c>
      <c r="L1528" s="132">
        <v>759398.87006705429</v>
      </c>
      <c r="M1528" s="132">
        <v>0</v>
      </c>
      <c r="N1528" s="132">
        <v>741429.56848196976</v>
      </c>
      <c r="O1528" s="132">
        <v>1738</v>
      </c>
      <c r="P1528" s="132">
        <v>377221.79832110612</v>
      </c>
      <c r="Q1528" s="133">
        <f t="shared" si="73"/>
        <v>7353752.9634674862</v>
      </c>
      <c r="R1528" s="132">
        <v>6887486.9634674862</v>
      </c>
      <c r="S1528" s="132">
        <v>466266</v>
      </c>
      <c r="T1528" s="133">
        <f>SUM(TableC[[#This Row],[State &amp; Local Funding]:[Federal 
Funding]])</f>
        <v>7353752.9634674862</v>
      </c>
      <c r="U1528" s="121">
        <f>IFERROR(TableC[[#This Row],[State &amp; Local Funding]]/SUM(TableB[[#This Row],[K-12 Enrollment]:[Pre-K
Enrollment]]),"")</f>
        <v>24082.122249886317</v>
      </c>
      <c r="V1528" s="121">
        <f>IFERROR(TableC[[#This Row],[Federal 
Funding]]/SUM(TableB[[#This Row],[K-12 Enrollment]:[Pre-K
Enrollment]]),"")</f>
        <v>1630.3006993006993</v>
      </c>
      <c r="W1528" s="65">
        <f>IFERROR(CentralCostperPupil*SUM(TableB[[#This Row],[K-12 Enrollment]:[Pre-K
Enrollment]]),"")</f>
        <v>1908763.8755956735</v>
      </c>
      <c r="X1528" s="65">
        <f t="shared" si="74"/>
        <v>9262516.8390631601</v>
      </c>
      <c r="Y1528" s="131">
        <f>IFERROR(TableC[[#This Row],[Total School Allocation w/ Central District Costs]]/SUM(TableB[[#This Row],[K-12 Enrollment]:[Pre-K
Enrollment]]),"")</f>
        <v>32386.422514206854</v>
      </c>
    </row>
    <row r="1529" spans="1:25" s="3" customFormat="1" ht="15" x14ac:dyDescent="0.3">
      <c r="A1529" s="156" t="str">
        <f>IF(ISBLANK(TableB[[#This Row],[BEDS Code]]),"",TableB[[#This Row],[BEDS Code]])</f>
        <v>320900011413</v>
      </c>
      <c r="B1529" s="134" t="str">
        <f>IF(ISBLANK(TableB[[#This Row],[School Name]]),"",TableB[[#This Row],[School Name]])</f>
        <v>Bronx High School for Medical Science</v>
      </c>
      <c r="C1529" s="156" t="str">
        <f>IF(ISBLANK(TableB[[#This Row],[Local School Code]]),"",TableB[[#This Row],[Local School Code]])</f>
        <v>X413</v>
      </c>
      <c r="D1529" s="132">
        <v>2853695</v>
      </c>
      <c r="E1529" s="132">
        <v>1646643</v>
      </c>
      <c r="F1529" s="65">
        <f>IFERROR(SUM(TableC[[#This Row],[Classroom Teachers]:[All Other Salaries]])*'Part-A'!$C$92,0)</f>
        <v>2740053.3292878717</v>
      </c>
      <c r="G1529" s="16">
        <v>0</v>
      </c>
      <c r="H1529" s="16">
        <v>347282</v>
      </c>
      <c r="I1529" s="133">
        <f t="shared" si="72"/>
        <v>7587673.3292878717</v>
      </c>
      <c r="J1529" s="132">
        <v>5642382.349799078</v>
      </c>
      <c r="K1529" s="132">
        <v>0</v>
      </c>
      <c r="L1529" s="132">
        <v>630719.42881195247</v>
      </c>
      <c r="M1529" s="132">
        <v>0</v>
      </c>
      <c r="N1529" s="132">
        <v>900601.6387049387</v>
      </c>
      <c r="O1529" s="132">
        <v>2679</v>
      </c>
      <c r="P1529" s="132">
        <v>411290.911971903</v>
      </c>
      <c r="Q1529" s="133">
        <f t="shared" si="73"/>
        <v>7587673.3292878726</v>
      </c>
      <c r="R1529" s="132">
        <v>7216986.3292878726</v>
      </c>
      <c r="S1529" s="132">
        <v>370687</v>
      </c>
      <c r="T1529" s="133">
        <f>SUM(TableC[[#This Row],[State &amp; Local Funding]:[Federal 
Funding]])</f>
        <v>7587673.3292878726</v>
      </c>
      <c r="U1529" s="121">
        <f>IFERROR(TableC[[#This Row],[State &amp; Local Funding]]/SUM(TableB[[#This Row],[K-12 Enrollment]:[Pre-K
Enrollment]]),"")</f>
        <v>16254.473714612326</v>
      </c>
      <c r="V1529" s="121">
        <f>IFERROR(TableC[[#This Row],[Federal 
Funding]]/SUM(TableB[[#This Row],[K-12 Enrollment]:[Pre-K
Enrollment]]),"")</f>
        <v>834.88063063063066</v>
      </c>
      <c r="W1529" s="65">
        <f>IFERROR(CentralCostperPupil*SUM(TableB[[#This Row],[K-12 Enrollment]:[Pre-K
Enrollment]]),"")</f>
        <v>2963255.8068688079</v>
      </c>
      <c r="X1529" s="65">
        <f t="shared" si="74"/>
        <v>10550929.13615668</v>
      </c>
      <c r="Y1529" s="131">
        <f>IFERROR(TableC[[#This Row],[Total School Allocation w/ Central District Costs]]/SUM(TableB[[#This Row],[K-12 Enrollment]:[Pre-K
Enrollment]]),"")</f>
        <v>23763.353910262795</v>
      </c>
    </row>
    <row r="1530" spans="1:25" s="3" customFormat="1" ht="15" x14ac:dyDescent="0.3">
      <c r="A1530" s="156" t="str">
        <f>IF(ISBLANK(TableB[[#This Row],[BEDS Code]]),"",TableB[[#This Row],[BEDS Code]])</f>
        <v>(blank)</v>
      </c>
      <c r="B1530" s="134" t="str">
        <f>IF(ISBLANK(TableB[[#This Row],[School Name]]),"",TableB[[#This Row],[School Name]])</f>
        <v>C Columbus HS YABC</v>
      </c>
      <c r="C1530" s="156" t="str">
        <f>IF(ISBLANK(TableB[[#This Row],[Local School Code]]),"",TableB[[#This Row],[Local School Code]])</f>
        <v>X417</v>
      </c>
      <c r="D1530" s="132">
        <v>0</v>
      </c>
      <c r="E1530" s="132">
        <v>727928</v>
      </c>
      <c r="F1530" s="65">
        <f>IFERROR(SUM(TableC[[#This Row],[Classroom Teachers]:[All Other Salaries]])*'Part-A'!$C$92,0)</f>
        <v>443202.60831116728</v>
      </c>
      <c r="G1530" s="16">
        <v>0</v>
      </c>
      <c r="H1530" s="16">
        <v>78857</v>
      </c>
      <c r="I1530" s="133">
        <f t="shared" si="72"/>
        <v>1249987.6083111672</v>
      </c>
      <c r="J1530" s="132">
        <v>930587.6263466489</v>
      </c>
      <c r="K1530" s="132">
        <v>0</v>
      </c>
      <c r="L1530" s="132">
        <v>4020.528665155904</v>
      </c>
      <c r="M1530" s="132">
        <v>0</v>
      </c>
      <c r="N1530" s="132">
        <v>212682.58779123038</v>
      </c>
      <c r="O1530" s="132">
        <v>1339</v>
      </c>
      <c r="P1530" s="132">
        <v>101357.86550813203</v>
      </c>
      <c r="Q1530" s="133">
        <f t="shared" si="73"/>
        <v>1249987.608311167</v>
      </c>
      <c r="R1530" s="132">
        <v>1249987.608311167</v>
      </c>
      <c r="S1530" s="132">
        <v>0</v>
      </c>
      <c r="T1530" s="133">
        <f>SUM(TableC[[#This Row],[State &amp; Local Funding]:[Federal 
Funding]])</f>
        <v>1249987.608311167</v>
      </c>
      <c r="U1530" s="121">
        <f>IFERROR(TableC[[#This Row],[State &amp; Local Funding]]/SUM(TableB[[#This Row],[K-12 Enrollment]:[Pre-K
Enrollment]]),"")</f>
        <v>9057.8812196461367</v>
      </c>
      <c r="V1530" s="121">
        <f>IFERROR(TableC[[#This Row],[Federal 
Funding]]/SUM(TableB[[#This Row],[K-12 Enrollment]:[Pre-K
Enrollment]]),"")</f>
        <v>0</v>
      </c>
      <c r="W1530" s="65">
        <f>IFERROR(CentralCostperPupil*SUM(TableB[[#This Row],[K-12 Enrollment]:[Pre-K
Enrollment]]),"")</f>
        <v>921011.93997273757</v>
      </c>
      <c r="X1530" s="65">
        <f t="shared" si="74"/>
        <v>2170999.5482839048</v>
      </c>
      <c r="Y1530" s="131">
        <f>IFERROR(TableC[[#This Row],[Total School Allocation w/ Central District Costs]]/SUM(TableB[[#This Row],[K-12 Enrollment]:[Pre-K
Enrollment]]),"")</f>
        <v>15731.880784665977</v>
      </c>
    </row>
    <row r="1531" spans="1:25" s="3" customFormat="1" ht="15" x14ac:dyDescent="0.3">
      <c r="A1531" s="156" t="str">
        <f>IF(ISBLANK(TableB[[#This Row],[BEDS Code]]),"",TableB[[#This Row],[BEDS Code]])</f>
        <v>321100011418</v>
      </c>
      <c r="B1531" s="134" t="str">
        <f>IF(ISBLANK(TableB[[#This Row],[School Name]]),"",TableB[[#This Row],[School Name]])</f>
        <v>Bronx High School for the Visual Arts</v>
      </c>
      <c r="C1531" s="156" t="str">
        <f>IF(ISBLANK(TableB[[#This Row],[Local School Code]]),"",TableB[[#This Row],[Local School Code]])</f>
        <v>X418</v>
      </c>
      <c r="D1531" s="132">
        <v>3169275</v>
      </c>
      <c r="E1531" s="132">
        <v>1844994</v>
      </c>
      <c r="F1531" s="65">
        <f>IFERROR(SUM(TableC[[#This Row],[Classroom Teachers]:[All Other Salaries]])*'Part-A'!$C$92,0)</f>
        <v>3052962.7924380274</v>
      </c>
      <c r="G1531" s="16">
        <v>0</v>
      </c>
      <c r="H1531" s="16">
        <v>106961</v>
      </c>
      <c r="I1531" s="133">
        <f t="shared" si="72"/>
        <v>8174192.7924380274</v>
      </c>
      <c r="J1531" s="132">
        <v>5303111.2611588594</v>
      </c>
      <c r="K1531" s="132">
        <v>0</v>
      </c>
      <c r="L1531" s="132">
        <v>1597642.8975143789</v>
      </c>
      <c r="M1531" s="132">
        <v>0</v>
      </c>
      <c r="N1531" s="132">
        <v>922543.20330493711</v>
      </c>
      <c r="O1531" s="132">
        <v>2847</v>
      </c>
      <c r="P1531" s="132">
        <v>348048.43045985285</v>
      </c>
      <c r="Q1531" s="133">
        <f t="shared" si="73"/>
        <v>8174192.7924380284</v>
      </c>
      <c r="R1531" s="132">
        <v>7533860.7924380284</v>
      </c>
      <c r="S1531" s="132">
        <v>640332</v>
      </c>
      <c r="T1531" s="133">
        <f>SUM(TableC[[#This Row],[State &amp; Local Funding]:[Federal 
Funding]])</f>
        <v>8174192.7924380284</v>
      </c>
      <c r="U1531" s="121">
        <f>IFERROR(TableC[[#This Row],[State &amp; Local Funding]]/SUM(TableB[[#This Row],[K-12 Enrollment]:[Pre-K
Enrollment]]),"")</f>
        <v>18375.270225458607</v>
      </c>
      <c r="V1531" s="121">
        <f>IFERROR(TableC[[#This Row],[Federal 
Funding]]/SUM(TableB[[#This Row],[K-12 Enrollment]:[Pre-K
Enrollment]]),"")</f>
        <v>1561.7853658536585</v>
      </c>
      <c r="W1531" s="65">
        <f>IFERROR(CentralCostperPupil*SUM(TableB[[#This Row],[K-12 Enrollment]:[Pre-K
Enrollment]]),"")</f>
        <v>2736339.8216581331</v>
      </c>
      <c r="X1531" s="65">
        <f t="shared" si="74"/>
        <v>10910532.614096161</v>
      </c>
      <c r="Y1531" s="131">
        <f>IFERROR(TableC[[#This Row],[Total School Allocation w/ Central District Costs]]/SUM(TableB[[#This Row],[K-12 Enrollment]:[Pre-K
Enrollment]]),"")</f>
        <v>26611.055156332099</v>
      </c>
    </row>
    <row r="1532" spans="1:25" s="3" customFormat="1" ht="15" x14ac:dyDescent="0.3">
      <c r="A1532" s="156" t="str">
        <f>IF(ISBLANK(TableB[[#This Row],[BEDS Code]]),"",TableB[[#This Row],[BEDS Code]])</f>
        <v>320800010424</v>
      </c>
      <c r="B1532" s="134" t="str">
        <f>IF(ISBLANK(TableB[[#This Row],[School Name]]),"",TableB[[#This Row],[School Name]])</f>
        <v>The Hunts Point School</v>
      </c>
      <c r="C1532" s="156" t="str">
        <f>IF(ISBLANK(TableB[[#This Row],[Local School Code]]),"",TableB[[#This Row],[Local School Code]])</f>
        <v>X424</v>
      </c>
      <c r="D1532" s="132">
        <v>2091488</v>
      </c>
      <c r="E1532" s="132">
        <v>2292603</v>
      </c>
      <c r="F1532" s="65">
        <f>IFERROR(SUM(TableC[[#This Row],[Classroom Teachers]:[All Other Salaries]])*'Part-A'!$C$92,0)</f>
        <v>2669275.7611652715</v>
      </c>
      <c r="G1532" s="16">
        <v>0</v>
      </c>
      <c r="H1532" s="16">
        <v>320664</v>
      </c>
      <c r="I1532" s="133">
        <f t="shared" si="72"/>
        <v>7374030.7611652715</v>
      </c>
      <c r="J1532" s="132">
        <v>3678057.2162310928</v>
      </c>
      <c r="K1532" s="132">
        <v>0</v>
      </c>
      <c r="L1532" s="132">
        <v>2529372.6629153704</v>
      </c>
      <c r="M1532" s="132">
        <v>0</v>
      </c>
      <c r="N1532" s="132">
        <v>938046.13016265712</v>
      </c>
      <c r="O1532" s="132">
        <v>1925</v>
      </c>
      <c r="P1532" s="132">
        <v>226629.75185615098</v>
      </c>
      <c r="Q1532" s="133">
        <f t="shared" si="73"/>
        <v>7374030.7611652715</v>
      </c>
      <c r="R1532" s="132">
        <v>6742792.7611652715</v>
      </c>
      <c r="S1532" s="132">
        <v>631238</v>
      </c>
      <c r="T1532" s="133">
        <f>SUM(TableC[[#This Row],[State &amp; Local Funding]:[Federal 
Funding]])</f>
        <v>7374030.7611652715</v>
      </c>
      <c r="U1532" s="121">
        <f>IFERROR(TableC[[#This Row],[State &amp; Local Funding]]/SUM(TableB[[#This Row],[K-12 Enrollment]:[Pre-K
Enrollment]]),"")</f>
        <v>21071.227378641473</v>
      </c>
      <c r="V1532" s="121">
        <f>IFERROR(TableC[[#This Row],[Federal 
Funding]]/SUM(TableB[[#This Row],[K-12 Enrollment]:[Pre-K
Enrollment]]),"")</f>
        <v>1972.6187500000001</v>
      </c>
      <c r="W1532" s="65">
        <f>IFERROR(CentralCostperPupil*SUM(TableB[[#This Row],[K-12 Enrollment]:[Pre-K
Enrollment]]),"")</f>
        <v>2135679.8608063478</v>
      </c>
      <c r="X1532" s="65">
        <f t="shared" si="74"/>
        <v>9509710.6219716184</v>
      </c>
      <c r="Y1532" s="131">
        <f>IFERROR(TableC[[#This Row],[Total School Allocation w/ Central District Costs]]/SUM(TableB[[#This Row],[K-12 Enrollment]:[Pre-K
Enrollment]]),"")</f>
        <v>29717.845693661307</v>
      </c>
    </row>
    <row r="1533" spans="1:25" s="3" customFormat="1" ht="15" x14ac:dyDescent="0.3">
      <c r="A1533" s="156" t="str">
        <f>IF(ISBLANK(TableB[[#This Row],[BEDS Code]]),"",TableB[[#This Row],[BEDS Code]])</f>
        <v>320700011427</v>
      </c>
      <c r="B1533" s="134" t="str">
        <f>IF(ISBLANK(TableB[[#This Row],[School Name]]),"",TableB[[#This Row],[School Name]])</f>
        <v>Community School for Social Justice</v>
      </c>
      <c r="C1533" s="156" t="str">
        <f>IF(ISBLANK(TableB[[#This Row],[Local School Code]]),"",TableB[[#This Row],[Local School Code]])</f>
        <v>X427</v>
      </c>
      <c r="D1533" s="132">
        <v>2026237</v>
      </c>
      <c r="E1533" s="132">
        <v>1326753</v>
      </c>
      <c r="F1533" s="65">
        <f>IFERROR(SUM(TableC[[#This Row],[Classroom Teachers]:[All Other Salaries]])*'Part-A'!$C$92,0)</f>
        <v>2041484.7534938357</v>
      </c>
      <c r="G1533" s="16">
        <v>0</v>
      </c>
      <c r="H1533" s="16">
        <v>137577</v>
      </c>
      <c r="I1533" s="133">
        <f t="shared" si="72"/>
        <v>5532051.7534938361</v>
      </c>
      <c r="J1533" s="132">
        <v>3065962.5965755573</v>
      </c>
      <c r="K1533" s="132">
        <v>0</v>
      </c>
      <c r="L1533" s="132">
        <v>1349853.4845921493</v>
      </c>
      <c r="M1533" s="132">
        <v>0</v>
      </c>
      <c r="N1533" s="132">
        <v>688984.11292904767</v>
      </c>
      <c r="O1533" s="132">
        <v>1962</v>
      </c>
      <c r="P1533" s="132">
        <v>425289.55939708173</v>
      </c>
      <c r="Q1533" s="133">
        <f t="shared" si="73"/>
        <v>5532051.7534938361</v>
      </c>
      <c r="R1533" s="132">
        <v>5055198.7534938361</v>
      </c>
      <c r="S1533" s="132">
        <v>476853</v>
      </c>
      <c r="T1533" s="133">
        <f>SUM(TableC[[#This Row],[State &amp; Local Funding]:[Federal 
Funding]])</f>
        <v>5532051.7534938361</v>
      </c>
      <c r="U1533" s="121">
        <f>IFERROR(TableC[[#This Row],[State &amp; Local Funding]]/SUM(TableB[[#This Row],[K-12 Enrollment]:[Pre-K
Enrollment]]),"")</f>
        <v>15699.375010850423</v>
      </c>
      <c r="V1533" s="121">
        <f>IFERROR(TableC[[#This Row],[Federal 
Funding]]/SUM(TableB[[#This Row],[K-12 Enrollment]:[Pre-K
Enrollment]]),"")</f>
        <v>1480.9099378881988</v>
      </c>
      <c r="W1533" s="65">
        <f>IFERROR(CentralCostperPupil*SUM(TableB[[#This Row],[K-12 Enrollment]:[Pre-K
Enrollment]]),"")</f>
        <v>2149027.8599363877</v>
      </c>
      <c r="X1533" s="65">
        <f t="shared" si="74"/>
        <v>7681079.6134302244</v>
      </c>
      <c r="Y1533" s="131">
        <f>IFERROR(TableC[[#This Row],[Total School Allocation w/ Central District Costs]]/SUM(TableB[[#This Row],[K-12 Enrollment]:[Pre-K
Enrollment]]),"")</f>
        <v>23854.284513758459</v>
      </c>
    </row>
    <row r="1534" spans="1:25" s="3" customFormat="1" ht="15" x14ac:dyDescent="0.3">
      <c r="A1534" s="156" t="str">
        <f>IF(ISBLANK(TableB[[#This Row],[BEDS Code]]),"",TableB[[#This Row],[BEDS Code]])</f>
        <v>(blank)</v>
      </c>
      <c r="B1534" s="134" t="str">
        <f>IF(ISBLANK(TableB[[#This Row],[School Name]]),"",TableB[[#This Row],[School Name]])</f>
        <v>Learning to Work YABC at Monroe</v>
      </c>
      <c r="C1534" s="156" t="str">
        <f>IF(ISBLANK(TableB[[#This Row],[Local School Code]]),"",TableB[[#This Row],[Local School Code]])</f>
        <v>X428</v>
      </c>
      <c r="D1534" s="132">
        <v>0</v>
      </c>
      <c r="E1534" s="132">
        <v>691209</v>
      </c>
      <c r="F1534" s="65">
        <f>IFERROR(SUM(TableC[[#This Row],[Classroom Teachers]:[All Other Salaries]])*'Part-A'!$C$92,0)</f>
        <v>420846.06127000693</v>
      </c>
      <c r="G1534" s="16">
        <v>0</v>
      </c>
      <c r="H1534" s="16">
        <v>122614</v>
      </c>
      <c r="I1534" s="133">
        <f t="shared" si="72"/>
        <v>1234669.0612700069</v>
      </c>
      <c r="J1534" s="132">
        <v>782681.72923579544</v>
      </c>
      <c r="K1534" s="132">
        <v>0</v>
      </c>
      <c r="L1534" s="132">
        <v>67156.82574667377</v>
      </c>
      <c r="M1534" s="132">
        <v>0</v>
      </c>
      <c r="N1534" s="132">
        <v>223058.09373824537</v>
      </c>
      <c r="O1534" s="132">
        <v>1339</v>
      </c>
      <c r="P1534" s="132">
        <v>160433.41254929235</v>
      </c>
      <c r="Q1534" s="133">
        <f t="shared" si="73"/>
        <v>1234669.0612700069</v>
      </c>
      <c r="R1534" s="132">
        <v>1222303.0612700069</v>
      </c>
      <c r="S1534" s="132">
        <v>12366</v>
      </c>
      <c r="T1534" s="133">
        <f>SUM(TableC[[#This Row],[State &amp; Local Funding]:[Federal 
Funding]])</f>
        <v>1234669.0612700069</v>
      </c>
      <c r="U1534" s="121">
        <f>IFERROR(TableC[[#This Row],[State &amp; Local Funding]]/SUM(TableB[[#This Row],[K-12 Enrollment]:[Pre-K
Enrollment]]),"")</f>
        <v>8371.9387758219655</v>
      </c>
      <c r="V1534" s="121">
        <f>IFERROR(TableC[[#This Row],[Federal 
Funding]]/SUM(TableB[[#This Row],[K-12 Enrollment]:[Pre-K
Enrollment]]),"")</f>
        <v>84.698630136986296</v>
      </c>
      <c r="W1534" s="65">
        <f>IFERROR(CentralCostperPupil*SUM(TableB[[#This Row],[K-12 Enrollment]:[Pre-K
Enrollment]]),"")</f>
        <v>974403.93649289617</v>
      </c>
      <c r="X1534" s="65">
        <f t="shared" si="74"/>
        <v>2209072.9977629031</v>
      </c>
      <c r="Y1534" s="131">
        <f>IFERROR(TableC[[#This Row],[Total School Allocation w/ Central District Costs]]/SUM(TableB[[#This Row],[K-12 Enrollment]:[Pre-K
Enrollment]]),"")</f>
        <v>15130.636970978789</v>
      </c>
    </row>
    <row r="1535" spans="1:25" s="3" customFormat="1" ht="15" x14ac:dyDescent="0.3">
      <c r="A1535" s="156" t="str">
        <f>IF(ISBLANK(TableB[[#This Row],[BEDS Code]]),"",TableB[[#This Row],[BEDS Code]])</f>
        <v>320800011432</v>
      </c>
      <c r="B1535" s="134" t="str">
        <f>IF(ISBLANK(TableB[[#This Row],[School Name]]),"",TableB[[#This Row],[School Name]])</f>
        <v>Bronx Bridges High School</v>
      </c>
      <c r="C1535" s="156" t="str">
        <f>IF(ISBLANK(TableB[[#This Row],[Local School Code]]),"",TableB[[#This Row],[Local School Code]])</f>
        <v>X432</v>
      </c>
      <c r="D1535" s="132">
        <v>2109834</v>
      </c>
      <c r="E1535" s="132">
        <v>1575952</v>
      </c>
      <c r="F1535" s="65">
        <f>IFERROR(SUM(TableC[[#This Row],[Classroom Teachers]:[All Other Salaries]])*'Part-A'!$C$92,0)</f>
        <v>2244109.2647580309</v>
      </c>
      <c r="G1535" s="16">
        <v>0</v>
      </c>
      <c r="H1535" s="16">
        <v>511458</v>
      </c>
      <c r="I1535" s="133">
        <f t="shared" si="72"/>
        <v>6441353.2647580309</v>
      </c>
      <c r="J1535" s="132">
        <v>4674392.2360251863</v>
      </c>
      <c r="K1535" s="132">
        <v>0</v>
      </c>
      <c r="L1535" s="132">
        <v>879136.29518732755</v>
      </c>
      <c r="M1535" s="132">
        <v>0</v>
      </c>
      <c r="N1535" s="132">
        <v>478053.5682416007</v>
      </c>
      <c r="O1535" s="132">
        <v>2068</v>
      </c>
      <c r="P1535" s="132">
        <v>407703.16530391679</v>
      </c>
      <c r="Q1535" s="133">
        <f t="shared" si="73"/>
        <v>6441353.2647580318</v>
      </c>
      <c r="R1535" s="132">
        <v>5977072.2647580318</v>
      </c>
      <c r="S1535" s="132">
        <v>464281</v>
      </c>
      <c r="T1535" s="133">
        <f>SUM(TableC[[#This Row],[State &amp; Local Funding]:[Federal 
Funding]])</f>
        <v>6441353.2647580318</v>
      </c>
      <c r="U1535" s="121">
        <f>IFERROR(TableC[[#This Row],[State &amp; Local Funding]]/SUM(TableB[[#This Row],[K-12 Enrollment]:[Pre-K
Enrollment]]),"")</f>
        <v>17224.992117458303</v>
      </c>
      <c r="V1535" s="121">
        <f>IFERROR(TableC[[#This Row],[Federal 
Funding]]/SUM(TableB[[#This Row],[K-12 Enrollment]:[Pre-K
Enrollment]]),"")</f>
        <v>1337.985590778098</v>
      </c>
      <c r="W1535" s="65">
        <f>IFERROR(CentralCostperPupil*SUM(TableB[[#This Row],[K-12 Enrollment]:[Pre-K
Enrollment]]),"")</f>
        <v>2315877.8490618835</v>
      </c>
      <c r="X1535" s="65">
        <f t="shared" si="74"/>
        <v>8757231.1138199158</v>
      </c>
      <c r="Y1535" s="131">
        <f>IFERROR(TableC[[#This Row],[Total School Allocation w/ Central District Costs]]/SUM(TableB[[#This Row],[K-12 Enrollment]:[Pre-K
Enrollment]]),"")</f>
        <v>25236.977273256241</v>
      </c>
    </row>
    <row r="1536" spans="1:25" s="3" customFormat="1" ht="15" x14ac:dyDescent="0.3">
      <c r="A1536" s="156" t="str">
        <f>IF(ISBLANK(TableB[[#This Row],[BEDS Code]]),"",TableB[[#This Row],[BEDS Code]])</f>
        <v>321000011433</v>
      </c>
      <c r="B1536" s="134" t="str">
        <f>IF(ISBLANK(TableB[[#This Row],[School Name]]),"",TableB[[#This Row],[School Name]])</f>
        <v>High School for Teaching and the Professions</v>
      </c>
      <c r="C1536" s="156" t="str">
        <f>IF(ISBLANK(TableB[[#This Row],[Local School Code]]),"",TableB[[#This Row],[Local School Code]])</f>
        <v>X433</v>
      </c>
      <c r="D1536" s="132">
        <v>3162089</v>
      </c>
      <c r="E1536" s="132">
        <v>1759977</v>
      </c>
      <c r="F1536" s="65">
        <f>IFERROR(SUM(TableC[[#This Row],[Classroom Teachers]:[All Other Salaries]])*'Part-A'!$C$92,0)</f>
        <v>2996824.534129356</v>
      </c>
      <c r="G1536" s="16">
        <v>0</v>
      </c>
      <c r="H1536" s="16">
        <v>294306</v>
      </c>
      <c r="I1536" s="133">
        <f t="shared" si="72"/>
        <v>8213196.534129356</v>
      </c>
      <c r="J1536" s="132">
        <v>5232207.4937334768</v>
      </c>
      <c r="K1536" s="132">
        <v>0</v>
      </c>
      <c r="L1536" s="132">
        <v>1913834.3899595249</v>
      </c>
      <c r="M1536" s="132">
        <v>0</v>
      </c>
      <c r="N1536" s="132">
        <v>881913.17893124884</v>
      </c>
      <c r="O1536" s="132">
        <v>2704</v>
      </c>
      <c r="P1536" s="132">
        <v>182537.47150510547</v>
      </c>
      <c r="Q1536" s="133">
        <f t="shared" si="73"/>
        <v>8213196.534129357</v>
      </c>
      <c r="R1536" s="132">
        <v>7761111.534129357</v>
      </c>
      <c r="S1536" s="132">
        <v>452085</v>
      </c>
      <c r="T1536" s="133">
        <f>SUM(TableC[[#This Row],[State &amp; Local Funding]:[Federal 
Funding]])</f>
        <v>8213196.534129357</v>
      </c>
      <c r="U1536" s="121">
        <f>IFERROR(TableC[[#This Row],[State &amp; Local Funding]]/SUM(TableB[[#This Row],[K-12 Enrollment]:[Pre-K
Enrollment]]),"")</f>
        <v>19258.341275755229</v>
      </c>
      <c r="V1536" s="121">
        <f>IFERROR(TableC[[#This Row],[Federal 
Funding]]/SUM(TableB[[#This Row],[K-12 Enrollment]:[Pre-K
Enrollment]]),"")</f>
        <v>1121.7990074441686</v>
      </c>
      <c r="W1536" s="65">
        <f>IFERROR(CentralCostperPupil*SUM(TableB[[#This Row],[K-12 Enrollment]:[Pre-K
Enrollment]]),"")</f>
        <v>2689621.8247029944</v>
      </c>
      <c r="X1536" s="65">
        <f t="shared" si="74"/>
        <v>10902818.358832352</v>
      </c>
      <c r="Y1536" s="131">
        <f>IFERROR(TableC[[#This Row],[Total School Allocation w/ Central District Costs]]/SUM(TableB[[#This Row],[K-12 Enrollment]:[Pre-K
Enrollment]]),"")</f>
        <v>27054.139848219234</v>
      </c>
    </row>
    <row r="1537" spans="1:25" s="3" customFormat="1" ht="15" x14ac:dyDescent="0.3">
      <c r="A1537" s="156" t="str">
        <f>IF(ISBLANK(TableB[[#This Row],[BEDS Code]]),"",TableB[[#This Row],[BEDS Code]])</f>
        <v>321000011434</v>
      </c>
      <c r="B1537" s="134" t="str">
        <f>IF(ISBLANK(TableB[[#This Row],[School Name]]),"",TableB[[#This Row],[School Name]])</f>
        <v>Belmont Preparatory High School</v>
      </c>
      <c r="C1537" s="156" t="str">
        <f>IF(ISBLANK(TableB[[#This Row],[Local School Code]]),"",TableB[[#This Row],[Local School Code]])</f>
        <v>X434</v>
      </c>
      <c r="D1537" s="132">
        <v>2627459</v>
      </c>
      <c r="E1537" s="132">
        <v>1377672</v>
      </c>
      <c r="F1537" s="65">
        <f>IFERROR(SUM(TableC[[#This Row],[Classroom Teachers]:[All Other Salaries]])*'Part-A'!$C$92,0)</f>
        <v>2438544.067308736</v>
      </c>
      <c r="G1537" s="16">
        <v>0</v>
      </c>
      <c r="H1537" s="16">
        <v>169767</v>
      </c>
      <c r="I1537" s="133">
        <f t="shared" si="72"/>
        <v>6613442.067308736</v>
      </c>
      <c r="J1537" s="132">
        <v>4600777.004046211</v>
      </c>
      <c r="K1537" s="132">
        <v>0</v>
      </c>
      <c r="L1537" s="132">
        <v>929807.18366635323</v>
      </c>
      <c r="M1537" s="132">
        <v>0</v>
      </c>
      <c r="N1537" s="132">
        <v>727274.86212100869</v>
      </c>
      <c r="O1537" s="132">
        <v>2486</v>
      </c>
      <c r="P1537" s="132">
        <v>353097.01747516263</v>
      </c>
      <c r="Q1537" s="133">
        <f t="shared" si="73"/>
        <v>6613442.0673087351</v>
      </c>
      <c r="R1537" s="132">
        <v>6217208.0673087351</v>
      </c>
      <c r="S1537" s="132">
        <v>396234</v>
      </c>
      <c r="T1537" s="133">
        <f>SUM(TableC[[#This Row],[State &amp; Local Funding]:[Federal 
Funding]])</f>
        <v>6613442.0673087351</v>
      </c>
      <c r="U1537" s="121">
        <f>IFERROR(TableC[[#This Row],[State &amp; Local Funding]]/SUM(TableB[[#This Row],[K-12 Enrollment]:[Pre-K
Enrollment]]),"")</f>
        <v>15543.020168271838</v>
      </c>
      <c r="V1537" s="121">
        <f>IFERROR(TableC[[#This Row],[Federal 
Funding]]/SUM(TableB[[#This Row],[K-12 Enrollment]:[Pre-K
Enrollment]]),"")</f>
        <v>990.58500000000004</v>
      </c>
      <c r="W1537" s="65">
        <f>IFERROR(CentralCostperPupil*SUM(TableB[[#This Row],[K-12 Enrollment]:[Pre-K
Enrollment]]),"")</f>
        <v>2669599.8260079348</v>
      </c>
      <c r="X1537" s="65">
        <f t="shared" si="74"/>
        <v>9283041.8933166694</v>
      </c>
      <c r="Y1537" s="131">
        <f>IFERROR(TableC[[#This Row],[Total School Allocation w/ Central District Costs]]/SUM(TableB[[#This Row],[K-12 Enrollment]:[Pre-K
Enrollment]]),"")</f>
        <v>23207.604733291675</v>
      </c>
    </row>
    <row r="1538" spans="1:25" s="3" customFormat="1" ht="15" x14ac:dyDescent="0.3">
      <c r="A1538" s="156" t="str">
        <f>IF(ISBLANK(TableB[[#This Row],[BEDS Code]]),"",TableB[[#This Row],[BEDS Code]])</f>
        <v>321000011437</v>
      </c>
      <c r="B1538" s="134" t="str">
        <f>IF(ISBLANK(TableB[[#This Row],[School Name]]),"",TableB[[#This Row],[School Name]])</f>
        <v>Fordham High School for the Arts</v>
      </c>
      <c r="C1538" s="156" t="str">
        <f>IF(ISBLANK(TableB[[#This Row],[Local School Code]]),"",TableB[[#This Row],[Local School Code]])</f>
        <v>X437</v>
      </c>
      <c r="D1538" s="132">
        <v>2200772</v>
      </c>
      <c r="E1538" s="132">
        <v>1179092</v>
      </c>
      <c r="F1538" s="65">
        <f>IFERROR(SUM(TableC[[#This Row],[Classroom Teachers]:[All Other Salaries]])*'Part-A'!$C$92,0)</f>
        <v>2057847.1229805902</v>
      </c>
      <c r="G1538" s="16">
        <v>0</v>
      </c>
      <c r="H1538" s="16">
        <v>656783</v>
      </c>
      <c r="I1538" s="133">
        <f t="shared" si="72"/>
        <v>6094494.12298059</v>
      </c>
      <c r="J1538" s="132">
        <v>4540070.5086039994</v>
      </c>
      <c r="K1538" s="132">
        <v>0</v>
      </c>
      <c r="L1538" s="132">
        <v>806689.55417413416</v>
      </c>
      <c r="M1538" s="132">
        <v>0</v>
      </c>
      <c r="N1538" s="132">
        <v>542698.97132068407</v>
      </c>
      <c r="O1538" s="132">
        <v>2218</v>
      </c>
      <c r="P1538" s="132">
        <v>202817.08888177222</v>
      </c>
      <c r="Q1538" s="133">
        <f t="shared" si="73"/>
        <v>6094494.12298059</v>
      </c>
      <c r="R1538" s="132">
        <v>5766210.12298059</v>
      </c>
      <c r="S1538" s="132">
        <v>328284</v>
      </c>
      <c r="T1538" s="133">
        <f>SUM(TableC[[#This Row],[State &amp; Local Funding]:[Federal 
Funding]])</f>
        <v>6094494.12298059</v>
      </c>
      <c r="U1538" s="121">
        <f>IFERROR(TableC[[#This Row],[State &amp; Local Funding]]/SUM(TableB[[#This Row],[K-12 Enrollment]:[Pre-K
Enrollment]]),"")</f>
        <v>16242.845416846732</v>
      </c>
      <c r="V1538" s="121">
        <f>IFERROR(TableC[[#This Row],[Federal 
Funding]]/SUM(TableB[[#This Row],[K-12 Enrollment]:[Pre-K
Enrollment]]),"")</f>
        <v>924.74366197183099</v>
      </c>
      <c r="W1538" s="65">
        <f>IFERROR(CentralCostperPupil*SUM(TableB[[#This Row],[K-12 Enrollment]:[Pre-K
Enrollment]]),"")</f>
        <v>2369269.8455820424</v>
      </c>
      <c r="X1538" s="65">
        <f t="shared" si="74"/>
        <v>8463763.9685626328</v>
      </c>
      <c r="Y1538" s="131">
        <f>IFERROR(TableC[[#This Row],[Total School Allocation w/ Central District Costs]]/SUM(TableB[[#This Row],[K-12 Enrollment]:[Pre-K
Enrollment]]),"")</f>
        <v>23841.5886438384</v>
      </c>
    </row>
    <row r="1539" spans="1:25" s="3" customFormat="1" ht="15" x14ac:dyDescent="0.3">
      <c r="A1539" s="156" t="str">
        <f>IF(ISBLANK(TableB[[#This Row],[BEDS Code]]),"",TableB[[#This Row],[BEDS Code]])</f>
        <v>321000011438</v>
      </c>
      <c r="B1539" s="134" t="str">
        <f>IF(ISBLANK(TableB[[#This Row],[School Name]]),"",TableB[[#This Row],[School Name]])</f>
        <v>Fordham Leadership Academy</v>
      </c>
      <c r="C1539" s="156" t="str">
        <f>IF(ISBLANK(TableB[[#This Row],[Local School Code]]),"",TableB[[#This Row],[Local School Code]])</f>
        <v>X438</v>
      </c>
      <c r="D1539" s="132">
        <v>2573375</v>
      </c>
      <c r="E1539" s="132">
        <v>1831218</v>
      </c>
      <c r="F1539" s="65">
        <f>IFERROR(SUM(TableC[[#This Row],[Classroom Teachers]:[All Other Salaries]])*'Part-A'!$C$92,0)</f>
        <v>2681758.5065406319</v>
      </c>
      <c r="G1539" s="16">
        <v>0</v>
      </c>
      <c r="H1539" s="16">
        <v>154536</v>
      </c>
      <c r="I1539" s="133">
        <f t="shared" si="72"/>
        <v>7240887.5065406319</v>
      </c>
      <c r="J1539" s="132">
        <v>5245058.6794754807</v>
      </c>
      <c r="K1539" s="132">
        <v>0</v>
      </c>
      <c r="L1539" s="132">
        <v>629754.11580711312</v>
      </c>
      <c r="M1539" s="132">
        <v>0</v>
      </c>
      <c r="N1539" s="132">
        <v>947535.15700022795</v>
      </c>
      <c r="O1539" s="132">
        <v>2081</v>
      </c>
      <c r="P1539" s="132">
        <v>416458.55425780971</v>
      </c>
      <c r="Q1539" s="133">
        <f t="shared" si="73"/>
        <v>7240887.5065406319</v>
      </c>
      <c r="R1539" s="132">
        <v>6756301.5065406319</v>
      </c>
      <c r="S1539" s="132">
        <v>484586</v>
      </c>
      <c r="T1539" s="133">
        <f>SUM(TableC[[#This Row],[State &amp; Local Funding]:[Federal 
Funding]])</f>
        <v>7240887.5065406319</v>
      </c>
      <c r="U1539" s="121">
        <f>IFERROR(TableC[[#This Row],[State &amp; Local Funding]]/SUM(TableB[[#This Row],[K-12 Enrollment]:[Pre-K
Enrollment]]),"")</f>
        <v>20168.064198628752</v>
      </c>
      <c r="V1539" s="121">
        <f>IFERROR(TableC[[#This Row],[Federal 
Funding]]/SUM(TableB[[#This Row],[K-12 Enrollment]:[Pre-K
Enrollment]]),"")</f>
        <v>1446.5253731343284</v>
      </c>
      <c r="W1539" s="65">
        <f>IFERROR(CentralCostperPupil*SUM(TableB[[#This Row],[K-12 Enrollment]:[Pre-K
Enrollment]]),"")</f>
        <v>2235789.8542816453</v>
      </c>
      <c r="X1539" s="65">
        <f t="shared" si="74"/>
        <v>9476677.3608222771</v>
      </c>
      <c r="Y1539" s="131">
        <f>IFERROR(TableC[[#This Row],[Total School Allocation w/ Central District Costs]]/SUM(TableB[[#This Row],[K-12 Enrollment]:[Pre-K
Enrollment]]),"")</f>
        <v>28288.589136782917</v>
      </c>
    </row>
    <row r="1540" spans="1:25" s="3" customFormat="1" ht="15" x14ac:dyDescent="0.3">
      <c r="A1540" s="156" t="str">
        <f>IF(ISBLANK(TableB[[#This Row],[BEDS Code]]),"",TableB[[#This Row],[BEDS Code]])</f>
        <v>321000011439</v>
      </c>
      <c r="B1540" s="134" t="str">
        <f>IF(ISBLANK(TableB[[#This Row],[School Name]]),"",TableB[[#This Row],[School Name]])</f>
        <v>Bronx High School for Law and Community Service</v>
      </c>
      <c r="C1540" s="156" t="str">
        <f>IF(ISBLANK(TableB[[#This Row],[Local School Code]]),"",TableB[[#This Row],[Local School Code]])</f>
        <v>X439</v>
      </c>
      <c r="D1540" s="132">
        <v>2643874</v>
      </c>
      <c r="E1540" s="132">
        <v>1597057</v>
      </c>
      <c r="F1540" s="65">
        <f>IFERROR(SUM(TableC[[#This Row],[Classroom Teachers]:[All Other Salaries]])*'Part-A'!$C$92,0)</f>
        <v>2582112.0782106016</v>
      </c>
      <c r="G1540" s="16">
        <v>0</v>
      </c>
      <c r="H1540" s="16">
        <v>72311</v>
      </c>
      <c r="I1540" s="133">
        <f t="shared" si="72"/>
        <v>6895354.0782106016</v>
      </c>
      <c r="J1540" s="132">
        <v>4249986.7387512438</v>
      </c>
      <c r="K1540" s="132">
        <v>0</v>
      </c>
      <c r="L1540" s="132">
        <v>1890087.6900404769</v>
      </c>
      <c r="M1540" s="132">
        <v>0</v>
      </c>
      <c r="N1540" s="132">
        <v>687965.70770894212</v>
      </c>
      <c r="O1540" s="132">
        <v>2498</v>
      </c>
      <c r="P1540" s="132">
        <v>64815.941709938343</v>
      </c>
      <c r="Q1540" s="133">
        <f t="shared" si="73"/>
        <v>6895354.0782106007</v>
      </c>
      <c r="R1540" s="132">
        <v>6463449.0782106007</v>
      </c>
      <c r="S1540" s="132">
        <v>431905</v>
      </c>
      <c r="T1540" s="133">
        <f>SUM(TableC[[#This Row],[State &amp; Local Funding]:[Federal 
Funding]])</f>
        <v>6895354.0782106007</v>
      </c>
      <c r="U1540" s="121">
        <f>IFERROR(TableC[[#This Row],[State &amp; Local Funding]]/SUM(TableB[[#This Row],[K-12 Enrollment]:[Pre-K
Enrollment]]),"")</f>
        <v>16239.821804549249</v>
      </c>
      <c r="V1540" s="121">
        <f>IFERROR(TableC[[#This Row],[Federal 
Funding]]/SUM(TableB[[#This Row],[K-12 Enrollment]:[Pre-K
Enrollment]]),"")</f>
        <v>1085.1884422110552</v>
      </c>
      <c r="W1540" s="65">
        <f>IFERROR(CentralCostperPupil*SUM(TableB[[#This Row],[K-12 Enrollment]:[Pre-K
Enrollment]]),"")</f>
        <v>2656251.8268778953</v>
      </c>
      <c r="X1540" s="65">
        <f t="shared" si="74"/>
        <v>9551605.9050884955</v>
      </c>
      <c r="Y1540" s="131">
        <f>IFERROR(TableC[[#This Row],[Total School Allocation w/ Central District Costs]]/SUM(TableB[[#This Row],[K-12 Enrollment]:[Pre-K
Enrollment]]),"")</f>
        <v>23999.009811780139</v>
      </c>
    </row>
    <row r="1541" spans="1:25" s="3" customFormat="1" ht="15" x14ac:dyDescent="0.3">
      <c r="A1541" s="156" t="str">
        <f>IF(ISBLANK(TableB[[#This Row],[BEDS Code]]),"",TableB[[#This Row],[BEDS Code]])</f>
        <v>321000011440</v>
      </c>
      <c r="B1541" s="134" t="str">
        <f>IF(ISBLANK(TableB[[#This Row],[School Name]]),"",TableB[[#This Row],[School Name]])</f>
        <v>Dewitt Clinton High School</v>
      </c>
      <c r="C1541" s="156" t="str">
        <f>IF(ISBLANK(TableB[[#This Row],[Local School Code]]),"",TableB[[#This Row],[Local School Code]])</f>
        <v>X440</v>
      </c>
      <c r="D1541" s="132">
        <v>8017140</v>
      </c>
      <c r="E1541" s="132">
        <v>3804675</v>
      </c>
      <c r="F1541" s="65">
        <f>IFERROR(SUM(TableC[[#This Row],[Classroom Teachers]:[All Other Salaries]])*'Part-A'!$C$92,0)</f>
        <v>7197771.2671748884</v>
      </c>
      <c r="G1541" s="16">
        <v>0</v>
      </c>
      <c r="H1541" s="16">
        <v>735595</v>
      </c>
      <c r="I1541" s="133">
        <f t="shared" si="72"/>
        <v>19755181.267174888</v>
      </c>
      <c r="J1541" s="132">
        <v>16028676.274189604</v>
      </c>
      <c r="K1541" s="132">
        <v>0</v>
      </c>
      <c r="L1541" s="132">
        <v>1199573.5559987589</v>
      </c>
      <c r="M1541" s="132">
        <v>0</v>
      </c>
      <c r="N1541" s="132">
        <v>1854673.5736029372</v>
      </c>
      <c r="O1541" s="132">
        <v>7302</v>
      </c>
      <c r="P1541" s="132">
        <v>664955.86338358815</v>
      </c>
      <c r="Q1541" s="133">
        <f t="shared" si="73"/>
        <v>19755181.267174888</v>
      </c>
      <c r="R1541" s="132">
        <v>18252118.267174888</v>
      </c>
      <c r="S1541" s="132">
        <v>1503063</v>
      </c>
      <c r="T1541" s="133">
        <f>SUM(TableC[[#This Row],[State &amp; Local Funding]:[Federal 
Funding]])</f>
        <v>19755181.267174888</v>
      </c>
      <c r="U1541" s="121">
        <f>IFERROR(TableC[[#This Row],[State &amp; Local Funding]]/SUM(TableB[[#This Row],[K-12 Enrollment]:[Pre-K
Enrollment]]),"")</f>
        <v>18053.529443298605</v>
      </c>
      <c r="V1541" s="121">
        <f>IFERROR(TableC[[#This Row],[Federal 
Funding]]/SUM(TableB[[#This Row],[K-12 Enrollment]:[Pre-K
Enrollment]]),"")</f>
        <v>1486.7091988130564</v>
      </c>
      <c r="W1541" s="65">
        <f>IFERROR(CentralCostperPupil*SUM(TableB[[#This Row],[K-12 Enrollment]:[Pre-K
Enrollment]]),"")</f>
        <v>6747413.5602350552</v>
      </c>
      <c r="X1541" s="65">
        <f t="shared" si="74"/>
        <v>26502594.827409945</v>
      </c>
      <c r="Y1541" s="131">
        <f>IFERROR(TableC[[#This Row],[Total School Allocation w/ Central District Costs]]/SUM(TableB[[#This Row],[K-12 Enrollment]:[Pre-K
Enrollment]]),"")</f>
        <v>26214.238207131501</v>
      </c>
    </row>
    <row r="1542" spans="1:25" s="3" customFormat="1" ht="15" x14ac:dyDescent="0.3">
      <c r="A1542" s="156" t="str">
        <f>IF(ISBLANK(TableB[[#This Row],[BEDS Code]]),"",TableB[[#This Row],[BEDS Code]])</f>
        <v>321000011442</v>
      </c>
      <c r="B1542" s="134" t="str">
        <f>IF(ISBLANK(TableB[[#This Row],[School Name]]),"",TableB[[#This Row],[School Name]])</f>
        <v>Celia Cruz Bronx High School of Music, The</v>
      </c>
      <c r="C1542" s="156" t="str">
        <f>IF(ISBLANK(TableB[[#This Row],[Local School Code]]),"",TableB[[#This Row],[Local School Code]])</f>
        <v>X442</v>
      </c>
      <c r="D1542" s="132">
        <v>2583990</v>
      </c>
      <c r="E1542" s="132">
        <v>1950975</v>
      </c>
      <c r="F1542" s="65">
        <f>IFERROR(SUM(TableC[[#This Row],[Classroom Teachers]:[All Other Salaries]])*'Part-A'!$C$92,0)</f>
        <v>2761136.1516521587</v>
      </c>
      <c r="G1542" s="16">
        <v>0</v>
      </c>
      <c r="H1542" s="16">
        <v>276025</v>
      </c>
      <c r="I1542" s="133">
        <f t="shared" si="72"/>
        <v>7572126.1516521592</v>
      </c>
      <c r="J1542" s="132">
        <v>5381356.9422075963</v>
      </c>
      <c r="K1542" s="132">
        <v>0</v>
      </c>
      <c r="L1542" s="132">
        <v>1187622.9809988476</v>
      </c>
      <c r="M1542" s="132">
        <v>0</v>
      </c>
      <c r="N1542" s="132">
        <v>688441.92879132961</v>
      </c>
      <c r="O1542" s="132">
        <v>2654</v>
      </c>
      <c r="P1542" s="132">
        <v>312050.29965438531</v>
      </c>
      <c r="Q1542" s="133">
        <f t="shared" si="73"/>
        <v>7572126.1516521582</v>
      </c>
      <c r="R1542" s="132">
        <v>7028753.1516521582</v>
      </c>
      <c r="S1542" s="132">
        <v>543373</v>
      </c>
      <c r="T1542" s="133">
        <f>SUM(TableC[[#This Row],[State &amp; Local Funding]:[Federal 
Funding]])</f>
        <v>7572126.1516521582</v>
      </c>
      <c r="U1542" s="121">
        <f>IFERROR(TableC[[#This Row],[State &amp; Local Funding]]/SUM(TableB[[#This Row],[K-12 Enrollment]:[Pre-K
Enrollment]]),"")</f>
        <v>16422.320447785416</v>
      </c>
      <c r="V1542" s="121">
        <f>IFERROR(TableC[[#This Row],[Federal 
Funding]]/SUM(TableB[[#This Row],[K-12 Enrollment]:[Pre-K
Enrollment]]),"")</f>
        <v>1269.5630841121495</v>
      </c>
      <c r="W1542" s="65">
        <f>IFERROR(CentralCostperPupil*SUM(TableB[[#This Row],[K-12 Enrollment]:[Pre-K
Enrollment]]),"")</f>
        <v>2856471.8138284902</v>
      </c>
      <c r="X1542" s="65">
        <f t="shared" si="74"/>
        <v>10428597.965480648</v>
      </c>
      <c r="Y1542" s="131">
        <f>IFERROR(TableC[[#This Row],[Total School Allocation w/ Central District Costs]]/SUM(TableB[[#This Row],[K-12 Enrollment]:[Pre-K
Enrollment]]),"")</f>
        <v>24365.883096917401</v>
      </c>
    </row>
    <row r="1543" spans="1:25" s="3" customFormat="1" ht="15" x14ac:dyDescent="0.3">
      <c r="A1543" s="156" t="str">
        <f>IF(ISBLANK(TableB[[#This Row],[BEDS Code]]),"",TableB[[#This Row],[BEDS Code]])</f>
        <v>320900010443</v>
      </c>
      <c r="B1543" s="134" t="str">
        <f>IF(ISBLANK(TableB[[#This Row],[School Name]]),"",TableB[[#This Row],[School Name]])</f>
        <v>The Family School</v>
      </c>
      <c r="C1543" s="156" t="str">
        <f>IF(ISBLANK(TableB[[#This Row],[Local School Code]]),"",TableB[[#This Row],[Local School Code]])</f>
        <v>X443</v>
      </c>
      <c r="D1543" s="132">
        <v>3727329</v>
      </c>
      <c r="E1543" s="132">
        <v>1823696</v>
      </c>
      <c r="F1543" s="65">
        <f>IFERROR(SUM(TableC[[#This Row],[Classroom Teachers]:[All Other Salaries]])*'Part-A'!$C$92,0)</f>
        <v>3379769.3711472801</v>
      </c>
      <c r="G1543" s="16">
        <v>0</v>
      </c>
      <c r="H1543" s="16">
        <v>452613</v>
      </c>
      <c r="I1543" s="133">
        <f t="shared" si="72"/>
        <v>9383407.3711472806</v>
      </c>
      <c r="J1543" s="132">
        <v>5942007.7516035996</v>
      </c>
      <c r="K1543" s="132">
        <v>431177.56152887124</v>
      </c>
      <c r="L1543" s="132">
        <v>2151669.7311141901</v>
      </c>
      <c r="M1543" s="132">
        <v>30798.39725206223</v>
      </c>
      <c r="N1543" s="132">
        <v>664782.10704271705</v>
      </c>
      <c r="O1543" s="132">
        <v>3227</v>
      </c>
      <c r="P1543" s="132">
        <v>159744.82260584028</v>
      </c>
      <c r="Q1543" s="133">
        <f t="shared" si="73"/>
        <v>9383407.3711472806</v>
      </c>
      <c r="R1543" s="132">
        <v>8636942.3711472806</v>
      </c>
      <c r="S1543" s="132">
        <v>746465</v>
      </c>
      <c r="T1543" s="133">
        <f>SUM(TableC[[#This Row],[State &amp; Local Funding]:[Federal 
Funding]])</f>
        <v>9383407.3711472806</v>
      </c>
      <c r="U1543" s="121">
        <f>IFERROR(TableC[[#This Row],[State &amp; Local Funding]]/SUM(TableB[[#This Row],[K-12 Enrollment]:[Pre-K
Enrollment]]),"")</f>
        <v>15450.70191618476</v>
      </c>
      <c r="V1543" s="121">
        <f>IFERROR(TableC[[#This Row],[Federal 
Funding]]/SUM(TableB[[#This Row],[K-12 Enrollment]:[Pre-K
Enrollment]]),"")</f>
        <v>1335.3577817531307</v>
      </c>
      <c r="W1543" s="65">
        <f>IFERROR(CentralCostperPupil*SUM(TableB[[#This Row],[K-12 Enrollment]:[Pre-K
Enrollment]]),"")</f>
        <v>3730765.7568460889</v>
      </c>
      <c r="X1543" s="65">
        <f t="shared" si="74"/>
        <v>13114173.127993369</v>
      </c>
      <c r="Y1543" s="131">
        <f>IFERROR(TableC[[#This Row],[Total School Allocation w/ Central District Costs]]/SUM(TableB[[#This Row],[K-12 Enrollment]:[Pre-K
Enrollment]]),"")</f>
        <v>23460.059262957726</v>
      </c>
    </row>
    <row r="1544" spans="1:25" s="3" customFormat="1" ht="15" x14ac:dyDescent="0.3">
      <c r="A1544" s="156" t="str">
        <f>IF(ISBLANK(TableB[[#This Row],[BEDS Code]]),"",TableB[[#This Row],[BEDS Code]])</f>
        <v>321000011445</v>
      </c>
      <c r="B1544" s="134" t="str">
        <f>IF(ISBLANK(TableB[[#This Row],[School Name]]),"",TableB[[#This Row],[School Name]])</f>
        <v>Bronx High School of Science</v>
      </c>
      <c r="C1544" s="156" t="str">
        <f>IF(ISBLANK(TableB[[#This Row],[Local School Code]]),"",TableB[[#This Row],[Local School Code]])</f>
        <v>X445</v>
      </c>
      <c r="D1544" s="132">
        <v>12110748</v>
      </c>
      <c r="E1544" s="132">
        <v>5021370</v>
      </c>
      <c r="F1544" s="65">
        <f>IFERROR(SUM(TableC[[#This Row],[Classroom Teachers]:[All Other Salaries]])*'Part-A'!$C$92,0)</f>
        <v>10430975.843070604</v>
      </c>
      <c r="G1544" s="16">
        <v>0</v>
      </c>
      <c r="H1544" s="16">
        <v>796069</v>
      </c>
      <c r="I1544" s="133">
        <f t="shared" si="72"/>
        <v>28359162.843070604</v>
      </c>
      <c r="J1544" s="132">
        <v>24095948.553461596</v>
      </c>
      <c r="K1544" s="132">
        <v>0</v>
      </c>
      <c r="L1544" s="132">
        <v>94977.146546143922</v>
      </c>
      <c r="M1544" s="132">
        <v>0</v>
      </c>
      <c r="N1544" s="132">
        <v>2259323.1321015456</v>
      </c>
      <c r="O1544" s="132">
        <v>18659</v>
      </c>
      <c r="P1544" s="132">
        <v>1890255.0109613156</v>
      </c>
      <c r="Q1544" s="133">
        <f t="shared" si="73"/>
        <v>28359162.843070604</v>
      </c>
      <c r="R1544" s="132">
        <v>28345849.843070604</v>
      </c>
      <c r="S1544" s="132">
        <v>13313</v>
      </c>
      <c r="T1544" s="133">
        <f>SUM(TableC[[#This Row],[State &amp; Local Funding]:[Federal 
Funding]])</f>
        <v>28359162.843070604</v>
      </c>
      <c r="U1544" s="121">
        <f>IFERROR(TableC[[#This Row],[State &amp; Local Funding]]/SUM(TableB[[#This Row],[K-12 Enrollment]:[Pre-K
Enrollment]]),"")</f>
        <v>9436.035234044808</v>
      </c>
      <c r="V1544" s="121">
        <f>IFERROR(TableC[[#This Row],[Federal 
Funding]]/SUM(TableB[[#This Row],[K-12 Enrollment]:[Pre-K
Enrollment]]),"")</f>
        <v>4.4317576564580561</v>
      </c>
      <c r="W1544" s="65">
        <f>IFERROR(CentralCostperPupil*SUM(TableB[[#This Row],[K-12 Enrollment]:[Pre-K
Enrollment]]),"")</f>
        <v>20048694.693319589</v>
      </c>
      <c r="X1544" s="65">
        <f t="shared" si="74"/>
        <v>48407857.536390193</v>
      </c>
      <c r="Y1544" s="131">
        <f>IFERROR(TableC[[#This Row],[Total School Allocation w/ Central District Costs]]/SUM(TableB[[#This Row],[K-12 Enrollment]:[Pre-K
Enrollment]]),"")</f>
        <v>16114.466556721103</v>
      </c>
    </row>
    <row r="1545" spans="1:25" s="3" customFormat="1" ht="15" x14ac:dyDescent="0.3">
      <c r="A1545" s="156" t="str">
        <f>IF(ISBLANK(TableB[[#This Row],[BEDS Code]]),"",TableB[[#This Row],[BEDS Code]])</f>
        <v>321200011446</v>
      </c>
      <c r="B1545" s="134" t="str">
        <f>IF(ISBLANK(TableB[[#This Row],[School Name]]),"",TableB[[#This Row],[School Name]])</f>
        <v>Arturo A. Schomburg Satellite Academy Bronx</v>
      </c>
      <c r="C1545" s="156" t="str">
        <f>IF(ISBLANK(TableB[[#This Row],[Local School Code]]),"",TableB[[#This Row],[Local School Code]])</f>
        <v>X446</v>
      </c>
      <c r="D1545" s="132">
        <v>1171862</v>
      </c>
      <c r="E1545" s="132">
        <v>749286</v>
      </c>
      <c r="F1545" s="65">
        <f>IFERROR(SUM(TableC[[#This Row],[Classroom Teachers]:[All Other Salaries]])*'Part-A'!$C$92,0)</f>
        <v>1169700.5810351882</v>
      </c>
      <c r="G1545" s="16">
        <v>0</v>
      </c>
      <c r="H1545" s="16">
        <v>51073</v>
      </c>
      <c r="I1545" s="133">
        <f t="shared" si="72"/>
        <v>3141921.5810351884</v>
      </c>
      <c r="J1545" s="132">
        <v>2238299.622580668</v>
      </c>
      <c r="K1545" s="132">
        <v>0</v>
      </c>
      <c r="L1545" s="132">
        <v>270054.35737884924</v>
      </c>
      <c r="M1545" s="132">
        <v>0</v>
      </c>
      <c r="N1545" s="132">
        <v>492214.71002259402</v>
      </c>
      <c r="O1545" s="132">
        <v>1109</v>
      </c>
      <c r="P1545" s="132">
        <v>140243.8910530773</v>
      </c>
      <c r="Q1545" s="133">
        <f t="shared" si="73"/>
        <v>3141921.5810351884</v>
      </c>
      <c r="R1545" s="132">
        <v>2967310.5810351884</v>
      </c>
      <c r="S1545" s="132">
        <v>174611</v>
      </c>
      <c r="T1545" s="133">
        <f>SUM(TableC[[#This Row],[State &amp; Local Funding]:[Federal 
Funding]])</f>
        <v>3141921.5810351884</v>
      </c>
      <c r="U1545" s="121">
        <f>IFERROR(TableC[[#This Row],[State &amp; Local Funding]]/SUM(TableB[[#This Row],[K-12 Enrollment]:[Pre-K
Enrollment]]),"")</f>
        <v>16303.904291402134</v>
      </c>
      <c r="V1545" s="121">
        <f>IFERROR(TableC[[#This Row],[Federal 
Funding]]/SUM(TableB[[#This Row],[K-12 Enrollment]:[Pre-K
Enrollment]]),"")</f>
        <v>959.40109890109886</v>
      </c>
      <c r="W1545" s="65">
        <f>IFERROR(CentralCostperPupil*SUM(TableB[[#This Row],[K-12 Enrollment]:[Pre-K
Enrollment]]),"")</f>
        <v>1214667.9208336102</v>
      </c>
      <c r="X1545" s="65">
        <f t="shared" si="74"/>
        <v>4356589.5018687984</v>
      </c>
      <c r="Y1545" s="131">
        <f>IFERROR(TableC[[#This Row],[Total School Allocation w/ Central District Costs]]/SUM(TableB[[#This Row],[K-12 Enrollment]:[Pre-K
Enrollment]]),"")</f>
        <v>23937.304955323067</v>
      </c>
    </row>
    <row r="1546" spans="1:25" s="3" customFormat="1" ht="15" x14ac:dyDescent="0.3">
      <c r="A1546" s="156" t="str">
        <f>IF(ISBLANK(TableB[[#This Row],[BEDS Code]]),"",TableB[[#This Row],[BEDS Code]])</f>
        <v>321000010447</v>
      </c>
      <c r="B1546" s="134" t="str">
        <f>IF(ISBLANK(TableB[[#This Row],[School Name]]),"",TableB[[#This Row],[School Name]])</f>
        <v>Creston Academy</v>
      </c>
      <c r="C1546" s="156" t="str">
        <f>IF(ISBLANK(TableB[[#This Row],[Local School Code]]),"",TableB[[#This Row],[Local School Code]])</f>
        <v>X447</v>
      </c>
      <c r="D1546" s="132">
        <v>2973019</v>
      </c>
      <c r="E1546" s="132">
        <v>1920405</v>
      </c>
      <c r="F1546" s="65">
        <f>IFERROR(SUM(TableC[[#This Row],[Classroom Teachers]:[All Other Salaries]])*'Part-A'!$C$92,0)</f>
        <v>2979385.7089883415</v>
      </c>
      <c r="G1546" s="16">
        <v>0</v>
      </c>
      <c r="H1546" s="16">
        <v>332192</v>
      </c>
      <c r="I1546" s="133">
        <f t="shared" si="72"/>
        <v>8205001.7089883415</v>
      </c>
      <c r="J1546" s="132">
        <v>5199825.2013369864</v>
      </c>
      <c r="K1546" s="132">
        <v>0</v>
      </c>
      <c r="L1546" s="132">
        <v>2214827.0291434755</v>
      </c>
      <c r="M1546" s="132">
        <v>0</v>
      </c>
      <c r="N1546" s="132">
        <v>652093.06759410375</v>
      </c>
      <c r="O1546" s="132">
        <v>2860</v>
      </c>
      <c r="P1546" s="132">
        <v>135396.41091377567</v>
      </c>
      <c r="Q1546" s="133">
        <f t="shared" si="73"/>
        <v>8205001.7089883415</v>
      </c>
      <c r="R1546" s="132">
        <v>7496090.7089883415</v>
      </c>
      <c r="S1546" s="132">
        <v>708911</v>
      </c>
      <c r="T1546" s="133">
        <f>SUM(TableC[[#This Row],[State &amp; Local Funding]:[Federal 
Funding]])</f>
        <v>8205001.7089883415</v>
      </c>
      <c r="U1546" s="121">
        <f>IFERROR(TableC[[#This Row],[State &amp; Local Funding]]/SUM(TableB[[#This Row],[K-12 Enrollment]:[Pre-K
Enrollment]]),"")</f>
        <v>16511.213015392823</v>
      </c>
      <c r="V1546" s="121">
        <f>IFERROR(TableC[[#This Row],[Federal 
Funding]]/SUM(TableB[[#This Row],[K-12 Enrollment]:[Pre-K
Enrollment]]),"")</f>
        <v>1561.4779735682819</v>
      </c>
      <c r="W1546" s="65">
        <f>IFERROR(CentralCostperPupil*SUM(TableB[[#This Row],[K-12 Enrollment]:[Pre-K
Enrollment]]),"")</f>
        <v>3029995.8025190062</v>
      </c>
      <c r="X1546" s="65">
        <f t="shared" si="74"/>
        <v>11234997.511507347</v>
      </c>
      <c r="Y1546" s="131">
        <f>IFERROR(TableC[[#This Row],[Total School Allocation w/ Central District Costs]]/SUM(TableB[[#This Row],[K-12 Enrollment]:[Pre-K
Enrollment]]),"")</f>
        <v>24746.690553980941</v>
      </c>
    </row>
    <row r="1547" spans="1:25" s="3" customFormat="1" ht="15" x14ac:dyDescent="0.3">
      <c r="A1547" s="156" t="str">
        <f>IF(ISBLANK(TableB[[#This Row],[BEDS Code]]),"",TableB[[#This Row],[BEDS Code]])</f>
        <v>320800010448</v>
      </c>
      <c r="B1547" s="134" t="str">
        <f>IF(ISBLANK(TableB[[#This Row],[School Name]]),"",TableB[[#This Row],[School Name]])</f>
        <v>Soundview Academy for Culture and Scholarship</v>
      </c>
      <c r="C1547" s="156" t="str">
        <f>IF(ISBLANK(TableB[[#This Row],[Local School Code]]),"",TableB[[#This Row],[Local School Code]])</f>
        <v>X448</v>
      </c>
      <c r="D1547" s="132">
        <v>2262530</v>
      </c>
      <c r="E1547" s="132">
        <v>1557997</v>
      </c>
      <c r="F1547" s="65">
        <f>IFERROR(SUM(TableC[[#This Row],[Classroom Teachers]:[All Other Salaries]])*'Part-A'!$C$92,0)</f>
        <v>2326146.9973997963</v>
      </c>
      <c r="G1547" s="16">
        <v>0</v>
      </c>
      <c r="H1547" s="16">
        <v>326024</v>
      </c>
      <c r="I1547" s="133">
        <f t="shared" ref="I1547:I1610" si="75">SUM(D1547:H1547)</f>
        <v>6472697.9973997958</v>
      </c>
      <c r="J1547" s="132">
        <v>3552116.5181201906</v>
      </c>
      <c r="K1547" s="132">
        <v>0</v>
      </c>
      <c r="L1547" s="132">
        <v>2084262.0098189206</v>
      </c>
      <c r="M1547" s="132">
        <v>0</v>
      </c>
      <c r="N1547" s="132">
        <v>656253.56664496136</v>
      </c>
      <c r="O1547" s="132">
        <v>2392</v>
      </c>
      <c r="P1547" s="132">
        <v>177673.90281572321</v>
      </c>
      <c r="Q1547" s="133">
        <f t="shared" ref="Q1547:Q1610" si="76">SUM(J1547:P1547)</f>
        <v>6472697.9973997949</v>
      </c>
      <c r="R1547" s="132">
        <v>6094528.9973997949</v>
      </c>
      <c r="S1547" s="132">
        <v>378169</v>
      </c>
      <c r="T1547" s="133">
        <f>SUM(TableC[[#This Row],[State &amp; Local Funding]:[Federal 
Funding]])</f>
        <v>6472697.9973997949</v>
      </c>
      <c r="U1547" s="121">
        <f>IFERROR(TableC[[#This Row],[State &amp; Local Funding]]/SUM(TableB[[#This Row],[K-12 Enrollment]:[Pre-K
Enrollment]]),"")</f>
        <v>15468.347709136535</v>
      </c>
      <c r="V1547" s="121">
        <f>IFERROR(TableC[[#This Row],[Federal 
Funding]]/SUM(TableB[[#This Row],[K-12 Enrollment]:[Pre-K
Enrollment]]),"")</f>
        <v>959.81979695431471</v>
      </c>
      <c r="W1547" s="65">
        <f>IFERROR(CentralCostperPupil*SUM(TableB[[#This Row],[K-12 Enrollment]:[Pre-K
Enrollment]]),"")</f>
        <v>2629555.8286178159</v>
      </c>
      <c r="X1547" s="65">
        <f t="shared" ref="X1547:X1610" si="77">SUM(Q1547,W1547)</f>
        <v>9102253.8260176107</v>
      </c>
      <c r="Y1547" s="131">
        <f>IFERROR(TableC[[#This Row],[Total School Allocation w/ Central District Costs]]/SUM(TableB[[#This Row],[K-12 Enrollment]:[Pre-K
Enrollment]]),"")</f>
        <v>23102.167071110685</v>
      </c>
    </row>
    <row r="1548" spans="1:25" s="3" customFormat="1" ht="15" x14ac:dyDescent="0.3">
      <c r="A1548" s="156" t="str">
        <f>IF(ISBLANK(TableB[[#This Row],[BEDS Code]]),"",TableB[[#This Row],[BEDS Code]])</f>
        <v>320900010449</v>
      </c>
      <c r="B1548" s="134" t="str">
        <f>IF(ISBLANK(TableB[[#This Row],[School Name]]),"",TableB[[#This Row],[School Name]])</f>
        <v>Grant Avenue Elementary School</v>
      </c>
      <c r="C1548" s="156" t="str">
        <f>IF(ISBLANK(TableB[[#This Row],[Local School Code]]),"",TableB[[#This Row],[Local School Code]])</f>
        <v>X449</v>
      </c>
      <c r="D1548" s="132">
        <v>3299100</v>
      </c>
      <c r="E1548" s="132">
        <v>1747982</v>
      </c>
      <c r="F1548" s="65">
        <f>IFERROR(SUM(TableC[[#This Row],[Classroom Teachers]:[All Other Salaries]])*'Part-A'!$C$92,0)</f>
        <v>3072941.1518176836</v>
      </c>
      <c r="G1548" s="16">
        <v>0</v>
      </c>
      <c r="H1548" s="16">
        <v>291658</v>
      </c>
      <c r="I1548" s="133">
        <f t="shared" si="75"/>
        <v>8411681.1518176831</v>
      </c>
      <c r="J1548" s="132">
        <v>4398790.4914401686</v>
      </c>
      <c r="K1548" s="132">
        <v>635124.87178183894</v>
      </c>
      <c r="L1548" s="132">
        <v>2754262.0649000965</v>
      </c>
      <c r="M1548" s="132">
        <v>45366.062270131348</v>
      </c>
      <c r="N1548" s="132">
        <v>499179.44335250993</v>
      </c>
      <c r="O1548" s="132">
        <v>2573</v>
      </c>
      <c r="P1548" s="132">
        <v>76385.218072937976</v>
      </c>
      <c r="Q1548" s="133">
        <f t="shared" si="76"/>
        <v>8411681.1518176831</v>
      </c>
      <c r="R1548" s="132">
        <v>7833288.1518176831</v>
      </c>
      <c r="S1548" s="132">
        <v>578393</v>
      </c>
      <c r="T1548" s="133">
        <f>SUM(TableC[[#This Row],[State &amp; Local Funding]:[Federal 
Funding]])</f>
        <v>8411681.1518176831</v>
      </c>
      <c r="U1548" s="121">
        <f>IFERROR(TableC[[#This Row],[State &amp; Local Funding]]/SUM(TableB[[#This Row],[K-12 Enrollment]:[Pre-K
Enrollment]]),"")</f>
        <v>17602.894723185804</v>
      </c>
      <c r="V1548" s="121">
        <f>IFERROR(TableC[[#This Row],[Federal 
Funding]]/SUM(TableB[[#This Row],[K-12 Enrollment]:[Pre-K
Enrollment]]),"")</f>
        <v>1299.7595505617978</v>
      </c>
      <c r="W1548" s="65">
        <f>IFERROR(CentralCostperPupil*SUM(TableB[[#This Row],[K-12 Enrollment]:[Pre-K
Enrollment]]),"")</f>
        <v>2969929.8064338276</v>
      </c>
      <c r="X1548" s="65">
        <f t="shared" si="77"/>
        <v>11381610.95825151</v>
      </c>
      <c r="Y1548" s="131">
        <f>IFERROR(TableC[[#This Row],[Total School Allocation w/ Central District Costs]]/SUM(TableB[[#This Row],[K-12 Enrollment]:[Pre-K
Enrollment]]),"")</f>
        <v>25576.653838767437</v>
      </c>
    </row>
    <row r="1549" spans="1:25" s="3" customFormat="1" ht="15" x14ac:dyDescent="0.3">
      <c r="A1549" s="156" t="str">
        <f>IF(ISBLANK(TableB[[#This Row],[BEDS Code]]),"",TableB[[#This Row],[BEDS Code]])</f>
        <v>320800011452</v>
      </c>
      <c r="B1549" s="134" t="str">
        <f>IF(ISBLANK(TableB[[#This Row],[School Name]]),"",TableB[[#This Row],[School Name]])</f>
        <v>Gotham Collaborative High School</v>
      </c>
      <c r="C1549" s="156" t="str">
        <f>IF(ISBLANK(TableB[[#This Row],[Local School Code]]),"",TableB[[#This Row],[Local School Code]])</f>
        <v>X452</v>
      </c>
      <c r="D1549" s="132">
        <v>3874840</v>
      </c>
      <c r="E1549" s="132">
        <v>2486087</v>
      </c>
      <c r="F1549" s="65">
        <f>IFERROR(SUM(TableC[[#This Row],[Classroom Teachers]:[All Other Salaries]])*'Part-A'!$C$92,0)</f>
        <v>3872882.2598896157</v>
      </c>
      <c r="G1549" s="16">
        <v>0</v>
      </c>
      <c r="H1549" s="16">
        <v>278029</v>
      </c>
      <c r="I1549" s="133">
        <f t="shared" si="75"/>
        <v>10511838.259889616</v>
      </c>
      <c r="J1549" s="132">
        <v>6432018.0160285532</v>
      </c>
      <c r="K1549" s="132">
        <v>0</v>
      </c>
      <c r="L1549" s="132">
        <v>2602628.6579976208</v>
      </c>
      <c r="M1549" s="132">
        <v>0</v>
      </c>
      <c r="N1549" s="132">
        <v>1022536.7597662295</v>
      </c>
      <c r="O1549" s="132">
        <v>3408</v>
      </c>
      <c r="P1549" s="132">
        <v>451246.82609721192</v>
      </c>
      <c r="Q1549" s="133">
        <f t="shared" si="76"/>
        <v>10511838.259889618</v>
      </c>
      <c r="R1549" s="132">
        <v>9601279.2598896176</v>
      </c>
      <c r="S1549" s="132">
        <v>910559</v>
      </c>
      <c r="T1549" s="133">
        <f>SUM(TableC[[#This Row],[State &amp; Local Funding]:[Federal 
Funding]])</f>
        <v>10511838.259889618</v>
      </c>
      <c r="U1549" s="121">
        <f>IFERROR(TableC[[#This Row],[State &amp; Local Funding]]/SUM(TableB[[#This Row],[K-12 Enrollment]:[Pre-K
Enrollment]]),"")</f>
        <v>18789.196203306492</v>
      </c>
      <c r="V1549" s="121">
        <f>IFERROR(TableC[[#This Row],[Federal 
Funding]]/SUM(TableB[[#This Row],[K-12 Enrollment]:[Pre-K
Enrollment]]),"")</f>
        <v>1781.9158512720157</v>
      </c>
      <c r="W1549" s="65">
        <f>IFERROR(CentralCostperPupil*SUM(TableB[[#This Row],[K-12 Enrollment]:[Pre-K
Enrollment]]),"")</f>
        <v>3410413.7777251368</v>
      </c>
      <c r="X1549" s="65">
        <f t="shared" si="77"/>
        <v>13922252.037614755</v>
      </c>
      <c r="Y1549" s="131">
        <f>IFERROR(TableC[[#This Row],[Total School Allocation w/ Central District Costs]]/SUM(TableB[[#This Row],[K-12 Enrollment]:[Pre-K
Enrollment]]),"")</f>
        <v>27245.111619598349</v>
      </c>
    </row>
    <row r="1550" spans="1:25" s="3" customFormat="1" ht="15" x14ac:dyDescent="0.3">
      <c r="A1550" s="156" t="str">
        <f>IF(ISBLANK(TableB[[#This Row],[BEDS Code]]),"",TableB[[#This Row],[BEDS Code]])</f>
        <v>320900010454</v>
      </c>
      <c r="B1550" s="134" t="str">
        <f>IF(ISBLANK(TableB[[#This Row],[School Name]]),"",TableB[[#This Row],[School Name]])</f>
        <v>Science and Technology Academy: A Mott Hall School</v>
      </c>
      <c r="C1550" s="156" t="str">
        <f>IF(ISBLANK(TableB[[#This Row],[Local School Code]]),"",TableB[[#This Row],[Local School Code]])</f>
        <v>X454</v>
      </c>
      <c r="D1550" s="132">
        <v>2754135</v>
      </c>
      <c r="E1550" s="132">
        <v>1522638</v>
      </c>
      <c r="F1550" s="65">
        <f>IFERROR(SUM(TableC[[#This Row],[Classroom Teachers]:[All Other Salaries]])*'Part-A'!$C$92,0)</f>
        <v>2603934.6594096888</v>
      </c>
      <c r="G1550" s="16">
        <v>0</v>
      </c>
      <c r="H1550" s="16">
        <v>320291</v>
      </c>
      <c r="I1550" s="133">
        <f t="shared" si="75"/>
        <v>7200998.6594096888</v>
      </c>
      <c r="J1550" s="132">
        <v>5257260.4094342105</v>
      </c>
      <c r="K1550" s="132">
        <v>0</v>
      </c>
      <c r="L1550" s="132">
        <v>1099707.0990831035</v>
      </c>
      <c r="M1550" s="132">
        <v>0</v>
      </c>
      <c r="N1550" s="132">
        <v>732379.75906160078</v>
      </c>
      <c r="O1550" s="132">
        <v>2785</v>
      </c>
      <c r="P1550" s="132">
        <v>108866.39183077414</v>
      </c>
      <c r="Q1550" s="133">
        <f t="shared" si="76"/>
        <v>7200998.6594096888</v>
      </c>
      <c r="R1550" s="132">
        <v>6594243.6594096888</v>
      </c>
      <c r="S1550" s="132">
        <v>606755</v>
      </c>
      <c r="T1550" s="133">
        <f>SUM(TableC[[#This Row],[State &amp; Local Funding]:[Federal 
Funding]])</f>
        <v>7200998.6594096888</v>
      </c>
      <c r="U1550" s="121">
        <f>IFERROR(TableC[[#This Row],[State &amp; Local Funding]]/SUM(TableB[[#This Row],[K-12 Enrollment]:[Pre-K
Enrollment]]),"")</f>
        <v>15124.412062866259</v>
      </c>
      <c r="V1550" s="121">
        <f>IFERROR(TableC[[#This Row],[Federal 
Funding]]/SUM(TableB[[#This Row],[K-12 Enrollment]:[Pre-K
Enrollment]]),"")</f>
        <v>1391.6399082568807</v>
      </c>
      <c r="W1550" s="65">
        <f>IFERROR(CentralCostperPupil*SUM(TableB[[#This Row],[K-12 Enrollment]:[Pre-K
Enrollment]]),"")</f>
        <v>2909863.810348649</v>
      </c>
      <c r="X1550" s="65">
        <f t="shared" si="77"/>
        <v>10110862.469758337</v>
      </c>
      <c r="Y1550" s="131">
        <f>IFERROR(TableC[[#This Row],[Total School Allocation w/ Central District Costs]]/SUM(TableB[[#This Row],[K-12 Enrollment]:[Pre-K
Enrollment]]),"")</f>
        <v>23190.051536142975</v>
      </c>
    </row>
    <row r="1551" spans="1:25" s="3" customFormat="1" ht="15" x14ac:dyDescent="0.3">
      <c r="A1551" s="156" t="str">
        <f>IF(ISBLANK(TableB[[#This Row],[BEDS Code]]),"",TableB[[#This Row],[BEDS Code]])</f>
        <v>321100011455</v>
      </c>
      <c r="B1551" s="134" t="str">
        <f>IF(ISBLANK(TableB[[#This Row],[School Name]]),"",TableB[[#This Row],[School Name]])</f>
        <v>Harry S Truman High School</v>
      </c>
      <c r="C1551" s="156" t="str">
        <f>IF(ISBLANK(TableB[[#This Row],[Local School Code]]),"",TableB[[#This Row],[Local School Code]])</f>
        <v>X455</v>
      </c>
      <c r="D1551" s="132">
        <v>10746984</v>
      </c>
      <c r="E1551" s="132">
        <v>6698679</v>
      </c>
      <c r="F1551" s="65">
        <f>IFERROR(SUM(TableC[[#This Row],[Classroom Teachers]:[All Other Salaries]])*'Part-A'!$C$92,0)</f>
        <v>10621879.286574528</v>
      </c>
      <c r="G1551" s="16">
        <v>0</v>
      </c>
      <c r="H1551" s="16">
        <v>739398</v>
      </c>
      <c r="I1551" s="133">
        <f t="shared" si="75"/>
        <v>28806940.286574528</v>
      </c>
      <c r="J1551" s="132">
        <v>20790443.827889904</v>
      </c>
      <c r="K1551" s="132">
        <v>0</v>
      </c>
      <c r="L1551" s="132">
        <v>4597927.4807919273</v>
      </c>
      <c r="M1551" s="132">
        <v>0</v>
      </c>
      <c r="N1551" s="132">
        <v>1978539.3206739067</v>
      </c>
      <c r="O1551" s="132">
        <v>12055</v>
      </c>
      <c r="P1551" s="132">
        <v>1427974.6572187899</v>
      </c>
      <c r="Q1551" s="133">
        <f t="shared" si="76"/>
        <v>28806940.286574528</v>
      </c>
      <c r="R1551" s="132">
        <v>26560630.286574528</v>
      </c>
      <c r="S1551" s="132">
        <v>2246310</v>
      </c>
      <c r="T1551" s="133">
        <f>SUM(TableC[[#This Row],[State &amp; Local Funding]:[Federal 
Funding]])</f>
        <v>28806940.286574528</v>
      </c>
      <c r="U1551" s="121">
        <f>IFERROR(TableC[[#This Row],[State &amp; Local Funding]]/SUM(TableB[[#This Row],[K-12 Enrollment]:[Pre-K
Enrollment]]),"")</f>
        <v>13496.25522691795</v>
      </c>
      <c r="V1551" s="121">
        <f>IFERROR(TableC[[#This Row],[Federal 
Funding]]/SUM(TableB[[#This Row],[K-12 Enrollment]:[Pre-K
Enrollment]]),"")</f>
        <v>1141.4176829268292</v>
      </c>
      <c r="W1551" s="65">
        <f>IFERROR(CentralCostperPupil*SUM(TableB[[#This Row],[K-12 Enrollment]:[Pre-K
Enrollment]]),"")</f>
        <v>13134431.14395904</v>
      </c>
      <c r="X1551" s="65">
        <f t="shared" si="77"/>
        <v>41941371.430533566</v>
      </c>
      <c r="Y1551" s="131">
        <f>IFERROR(TableC[[#This Row],[Total School Allocation w/ Central District Costs]]/SUM(TableB[[#This Row],[K-12 Enrollment]:[Pre-K
Enrollment]]),"")</f>
        <v>21311.672474864616</v>
      </c>
    </row>
    <row r="1552" spans="1:25" s="3" customFormat="1" ht="15" x14ac:dyDescent="0.3">
      <c r="A1552" s="156" t="str">
        <f>IF(ISBLANK(TableB[[#This Row],[BEDS Code]]),"",TableB[[#This Row],[BEDS Code]])</f>
        <v>(blank)</v>
      </c>
      <c r="B1552" s="134" t="str">
        <f>IF(ISBLANK(TableB[[#This Row],[School Name]]),"",TableB[[#This Row],[School Name]])</f>
        <v>Alfred E. Smith Campus YABC</v>
      </c>
      <c r="C1552" s="156" t="str">
        <f>IF(ISBLANK(TableB[[#This Row],[Local School Code]]),"",TableB[[#This Row],[Local School Code]])</f>
        <v>X456</v>
      </c>
      <c r="D1552" s="132">
        <v>0</v>
      </c>
      <c r="E1552" s="132">
        <v>535109</v>
      </c>
      <c r="F1552" s="65">
        <f>IFERROR(SUM(TableC[[#This Row],[Classroom Teachers]:[All Other Salaries]])*'Part-A'!$C$92,0)</f>
        <v>325803.79451096867</v>
      </c>
      <c r="G1552" s="16">
        <v>0</v>
      </c>
      <c r="H1552" s="16">
        <v>240947</v>
      </c>
      <c r="I1552" s="133">
        <f t="shared" si="75"/>
        <v>1101859.7945109687</v>
      </c>
      <c r="J1552" s="132">
        <v>770094.15295445826</v>
      </c>
      <c r="K1552" s="132">
        <v>0</v>
      </c>
      <c r="L1552" s="132">
        <v>14074.263610557762</v>
      </c>
      <c r="M1552" s="132">
        <v>0</v>
      </c>
      <c r="N1552" s="132">
        <v>219821.07746201742</v>
      </c>
      <c r="O1552" s="132">
        <v>1339</v>
      </c>
      <c r="P1552" s="132">
        <v>96531.30048393528</v>
      </c>
      <c r="Q1552" s="133">
        <f t="shared" si="76"/>
        <v>1101859.7945109687</v>
      </c>
      <c r="R1552" s="132">
        <v>1101859.7945109687</v>
      </c>
      <c r="S1552" s="132">
        <v>0</v>
      </c>
      <c r="T1552" s="133">
        <f>SUM(TableC[[#This Row],[State &amp; Local Funding]:[Federal 
Funding]])</f>
        <v>1101859.7945109687</v>
      </c>
      <c r="U1552" s="121">
        <f>IFERROR(TableC[[#This Row],[State &amp; Local Funding]]/SUM(TableB[[#This Row],[K-12 Enrollment]:[Pre-K
Enrollment]]),"")</f>
        <v>4355.1770534030384</v>
      </c>
      <c r="V1552" s="121">
        <f>IFERROR(TableC[[#This Row],[Federal 
Funding]]/SUM(TableB[[#This Row],[K-12 Enrollment]:[Pre-K
Enrollment]]),"")</f>
        <v>0</v>
      </c>
      <c r="W1552" s="65">
        <f>IFERROR(CentralCostperPupil*SUM(TableB[[#This Row],[K-12 Enrollment]:[Pre-K
Enrollment]]),"")</f>
        <v>1688521.8899500188</v>
      </c>
      <c r="X1552" s="65">
        <f t="shared" si="77"/>
        <v>2790381.6844609873</v>
      </c>
      <c r="Y1552" s="131">
        <f>IFERROR(TableC[[#This Row],[Total School Allocation w/ Central District Costs]]/SUM(TableB[[#This Row],[K-12 Enrollment]:[Pre-K
Enrollment]]),"")</f>
        <v>11029.176618422875</v>
      </c>
    </row>
    <row r="1553" spans="1:25" s="3" customFormat="1" ht="15" x14ac:dyDescent="0.3">
      <c r="A1553" s="156" t="str">
        <f>IF(ISBLANK(TableB[[#This Row],[BEDS Code]]),"",TableB[[#This Row],[BEDS Code]])</f>
        <v>320900010457</v>
      </c>
      <c r="B1553" s="134" t="str">
        <f>IF(ISBLANK(TableB[[#This Row],[School Name]]),"",TableB[[#This Row],[School Name]])</f>
        <v>Sheridan Academy for Young Leaders</v>
      </c>
      <c r="C1553" s="156" t="str">
        <f>IF(ISBLANK(TableB[[#This Row],[Local School Code]]),"",TableB[[#This Row],[Local School Code]])</f>
        <v>X457</v>
      </c>
      <c r="D1553" s="132">
        <v>2786900</v>
      </c>
      <c r="E1553" s="132">
        <v>2151236</v>
      </c>
      <c r="F1553" s="65">
        <f>IFERROR(SUM(TableC[[#This Row],[Classroom Teachers]:[All Other Salaries]])*'Part-A'!$C$92,0)</f>
        <v>3006608.8341089701</v>
      </c>
      <c r="G1553" s="16">
        <v>0</v>
      </c>
      <c r="H1553" s="16">
        <v>94966</v>
      </c>
      <c r="I1553" s="133">
        <f t="shared" si="75"/>
        <v>8039710.8341089701</v>
      </c>
      <c r="J1553" s="132">
        <v>4101637.2504243441</v>
      </c>
      <c r="K1553" s="132">
        <v>514609.87348185538</v>
      </c>
      <c r="L1553" s="132">
        <v>2584163.8290700521</v>
      </c>
      <c r="M1553" s="132">
        <v>0</v>
      </c>
      <c r="N1553" s="132">
        <v>671500.68555639894</v>
      </c>
      <c r="O1553" s="132">
        <v>2972</v>
      </c>
      <c r="P1553" s="132">
        <v>164827.19557631947</v>
      </c>
      <c r="Q1553" s="133">
        <f t="shared" si="76"/>
        <v>8039710.8341089701</v>
      </c>
      <c r="R1553" s="132">
        <v>7329808.8341089701</v>
      </c>
      <c r="S1553" s="132">
        <v>709902</v>
      </c>
      <c r="T1553" s="133">
        <f>SUM(TableC[[#This Row],[State &amp; Local Funding]:[Federal 
Funding]])</f>
        <v>8039710.8341089701</v>
      </c>
      <c r="U1553" s="121">
        <f>IFERROR(TableC[[#This Row],[State &amp; Local Funding]]/SUM(TableB[[#This Row],[K-12 Enrollment]:[Pre-K
Enrollment]]),"")</f>
        <v>17790.798141041189</v>
      </c>
      <c r="V1553" s="121">
        <f>IFERROR(TableC[[#This Row],[Federal 
Funding]]/SUM(TableB[[#This Row],[K-12 Enrollment]:[Pre-K
Enrollment]]),"")</f>
        <v>1723.0631067961165</v>
      </c>
      <c r="W1553" s="65">
        <f>IFERROR(CentralCostperPupil*SUM(TableB[[#This Row],[K-12 Enrollment]:[Pre-K
Enrollment]]),"")</f>
        <v>2749687.820788173</v>
      </c>
      <c r="X1553" s="65">
        <f t="shared" si="77"/>
        <v>10789398.654897142</v>
      </c>
      <c r="Y1553" s="131">
        <f>IFERROR(TableC[[#This Row],[Total School Allocation w/ Central District Costs]]/SUM(TableB[[#This Row],[K-12 Enrollment]:[Pre-K
Enrollment]]),"")</f>
        <v>26187.86081285714</v>
      </c>
    </row>
    <row r="1554" spans="1:25" s="3" customFormat="1" ht="15" x14ac:dyDescent="0.3">
      <c r="A1554" s="156" t="str">
        <f>IF(ISBLANK(TableB[[#This Row],[BEDS Code]]),"",TableB[[#This Row],[BEDS Code]])</f>
        <v>321200010458</v>
      </c>
      <c r="B1554" s="134" t="str">
        <f>IF(ISBLANK(TableB[[#This Row],[School Name]]),"",TableB[[#This Row],[School Name]])</f>
        <v>Samara Community School</v>
      </c>
      <c r="C1554" s="156" t="str">
        <f>IF(ISBLANK(TableB[[#This Row],[Local School Code]]),"",TableB[[#This Row],[Local School Code]])</f>
        <v>X458</v>
      </c>
      <c r="D1554" s="132">
        <v>1684201</v>
      </c>
      <c r="E1554" s="132">
        <v>785902</v>
      </c>
      <c r="F1554" s="65">
        <f>IFERROR(SUM(TableC[[#This Row],[Classroom Teachers]:[All Other Salaries]])*'Part-A'!$C$92,0)</f>
        <v>1503934.5819878329</v>
      </c>
      <c r="G1554" s="16">
        <v>0</v>
      </c>
      <c r="H1554" s="16">
        <v>59937</v>
      </c>
      <c r="I1554" s="133">
        <f t="shared" si="75"/>
        <v>4033974.5819878327</v>
      </c>
      <c r="J1554" s="132">
        <v>2569615.557493418</v>
      </c>
      <c r="K1554" s="132">
        <v>495712.03944506077</v>
      </c>
      <c r="L1554" s="132">
        <v>731441.79659189854</v>
      </c>
      <c r="M1554" s="132">
        <v>0</v>
      </c>
      <c r="N1554" s="132">
        <v>235866.18845745552</v>
      </c>
      <c r="O1554" s="132">
        <v>1339</v>
      </c>
      <c r="P1554" s="132">
        <v>0</v>
      </c>
      <c r="Q1554" s="133">
        <f t="shared" si="76"/>
        <v>4033974.5819878327</v>
      </c>
      <c r="R1554" s="132">
        <v>3739289.5819878327</v>
      </c>
      <c r="S1554" s="132">
        <v>294685</v>
      </c>
      <c r="T1554" s="133">
        <f>SUM(TableC[[#This Row],[State &amp; Local Funding]:[Federal 
Funding]])</f>
        <v>4033974.5819878327</v>
      </c>
      <c r="U1554" s="121">
        <f>IFERROR(TableC[[#This Row],[State &amp; Local Funding]]/SUM(TableB[[#This Row],[K-12 Enrollment]:[Pre-K
Enrollment]]),"")</f>
        <v>15844.447381304375</v>
      </c>
      <c r="V1554" s="121">
        <f>IFERROR(TableC[[#This Row],[Federal 
Funding]]/SUM(TableB[[#This Row],[K-12 Enrollment]:[Pre-K
Enrollment]]),"")</f>
        <v>1248.6652542372881</v>
      </c>
      <c r="W1554" s="65">
        <f>IFERROR(CentralCostperPupil*SUM(TableB[[#This Row],[K-12 Enrollment]:[Pre-K
Enrollment]]),"")</f>
        <v>1575063.8973446814</v>
      </c>
      <c r="X1554" s="65">
        <f t="shared" si="77"/>
        <v>5609038.4793325141</v>
      </c>
      <c r="Y1554" s="131">
        <f>IFERROR(TableC[[#This Row],[Total School Allocation w/ Central District Costs]]/SUM(TableB[[#This Row],[K-12 Enrollment]:[Pre-K
Enrollment]]),"")</f>
        <v>23767.1122005615</v>
      </c>
    </row>
    <row r="1555" spans="1:25" s="3" customFormat="1" ht="15" x14ac:dyDescent="0.3">
      <c r="A1555" s="156" t="str">
        <f>IF(ISBLANK(TableB[[#This Row],[BEDS Code]]),"",TableB[[#This Row],[BEDS Code]])</f>
        <v>321000011459</v>
      </c>
      <c r="B1555" s="134" t="str">
        <f>IF(ISBLANK(TableB[[#This Row],[School Name]]),"",TableB[[#This Row],[School Name]])</f>
        <v>East Fordham Academy for the Arts</v>
      </c>
      <c r="C1555" s="156" t="str">
        <f>IF(ISBLANK(TableB[[#This Row],[Local School Code]]),"",TableB[[#This Row],[Local School Code]])</f>
        <v>X459</v>
      </c>
      <c r="D1555" s="132">
        <v>2021223</v>
      </c>
      <c r="E1555" s="132">
        <v>1315724</v>
      </c>
      <c r="F1555" s="65">
        <f>IFERROR(SUM(TableC[[#This Row],[Classroom Teachers]:[All Other Salaries]])*'Part-A'!$C$92,0)</f>
        <v>2031716.8925994392</v>
      </c>
      <c r="G1555" s="16">
        <v>0</v>
      </c>
      <c r="H1555" s="16">
        <v>122819</v>
      </c>
      <c r="I1555" s="133">
        <f t="shared" si="75"/>
        <v>5491482.8925994392</v>
      </c>
      <c r="J1555" s="132">
        <v>3564572.4659780441</v>
      </c>
      <c r="K1555" s="132">
        <v>0</v>
      </c>
      <c r="L1555" s="132">
        <v>1305679.1526356924</v>
      </c>
      <c r="M1555" s="132">
        <v>0</v>
      </c>
      <c r="N1555" s="132">
        <v>459857.41810037894</v>
      </c>
      <c r="O1555" s="132">
        <v>1732</v>
      </c>
      <c r="P1555" s="132">
        <v>159641.8558853241</v>
      </c>
      <c r="Q1555" s="133">
        <f t="shared" si="76"/>
        <v>5491482.8925994402</v>
      </c>
      <c r="R1555" s="132">
        <v>5119388.8925994402</v>
      </c>
      <c r="S1555" s="132">
        <v>372094</v>
      </c>
      <c r="T1555" s="133">
        <f>SUM(TableC[[#This Row],[State &amp; Local Funding]:[Federal 
Funding]])</f>
        <v>5491482.8925994402</v>
      </c>
      <c r="U1555" s="121">
        <f>IFERROR(TableC[[#This Row],[State &amp; Local Funding]]/SUM(TableB[[#This Row],[K-12 Enrollment]:[Pre-K
Enrollment]]),"")</f>
        <v>17592.401692781583</v>
      </c>
      <c r="V1555" s="121">
        <f>IFERROR(TableC[[#This Row],[Federal 
Funding]]/SUM(TableB[[#This Row],[K-12 Enrollment]:[Pre-K
Enrollment]]),"")</f>
        <v>1278.6735395189003</v>
      </c>
      <c r="W1555" s="65">
        <f>IFERROR(CentralCostperPupil*SUM(TableB[[#This Row],[K-12 Enrollment]:[Pre-K
Enrollment]]),"")</f>
        <v>1942133.8734207726</v>
      </c>
      <c r="X1555" s="65">
        <f t="shared" si="77"/>
        <v>7433616.7660202123</v>
      </c>
      <c r="Y1555" s="131">
        <f>IFERROR(TableC[[#This Row],[Total School Allocation w/ Central District Costs]]/SUM(TableB[[#This Row],[K-12 Enrollment]:[Pre-K
Enrollment]]),"")</f>
        <v>25545.074797320318</v>
      </c>
    </row>
    <row r="1556" spans="1:25" s="3" customFormat="1" ht="15" x14ac:dyDescent="0.3">
      <c r="A1556" s="156" t="str">
        <f>IF(ISBLANK(TableB[[#This Row],[BEDS Code]]),"",TableB[[#This Row],[BEDS Code]])</f>
        <v>321100010462</v>
      </c>
      <c r="B1556" s="134" t="str">
        <f>IF(ISBLANK(TableB[[#This Row],[School Name]]),"",TableB[[#This Row],[School Name]])</f>
        <v>Cornerstone Academy for Social Action Middle School (CASA)</v>
      </c>
      <c r="C1556" s="156" t="str">
        <f>IF(ISBLANK(TableB[[#This Row],[Local School Code]]),"",TableB[[#This Row],[Local School Code]])</f>
        <v>X462</v>
      </c>
      <c r="D1556" s="132">
        <v>1701260</v>
      </c>
      <c r="E1556" s="132">
        <v>946279</v>
      </c>
      <c r="F1556" s="65">
        <f>IFERROR(SUM(TableC[[#This Row],[Classroom Teachers]:[All Other Salaries]])*'Part-A'!$C$92,0)</f>
        <v>1611967.3791989586</v>
      </c>
      <c r="G1556" s="16">
        <v>0</v>
      </c>
      <c r="H1556" s="16">
        <v>229125</v>
      </c>
      <c r="I1556" s="133">
        <f t="shared" si="75"/>
        <v>4488631.3791989591</v>
      </c>
      <c r="J1556" s="132">
        <v>2896923.6684676418</v>
      </c>
      <c r="K1556" s="132">
        <v>0</v>
      </c>
      <c r="L1556" s="132">
        <v>1091246.1305956866</v>
      </c>
      <c r="M1556" s="132">
        <v>0</v>
      </c>
      <c r="N1556" s="132">
        <v>253140.46467905573</v>
      </c>
      <c r="O1556" s="132">
        <v>1657</v>
      </c>
      <c r="P1556" s="132">
        <v>245664.11545657495</v>
      </c>
      <c r="Q1556" s="133">
        <f t="shared" si="76"/>
        <v>4488631.3791989591</v>
      </c>
      <c r="R1556" s="132">
        <v>4109931.3791989591</v>
      </c>
      <c r="S1556" s="132">
        <v>378700</v>
      </c>
      <c r="T1556" s="133">
        <f>SUM(TableC[[#This Row],[State &amp; Local Funding]:[Federal 
Funding]])</f>
        <v>4488631.3791989591</v>
      </c>
      <c r="U1556" s="121">
        <f>IFERROR(TableC[[#This Row],[State &amp; Local Funding]]/SUM(TableB[[#This Row],[K-12 Enrollment]:[Pre-K
Enrollment]]),"")</f>
        <v>15746.863521835092</v>
      </c>
      <c r="V1556" s="121">
        <f>IFERROR(TableC[[#This Row],[Federal 
Funding]]/SUM(TableB[[#This Row],[K-12 Enrollment]:[Pre-K
Enrollment]]),"")</f>
        <v>1450.9578544061303</v>
      </c>
      <c r="W1556" s="65">
        <f>IFERROR(CentralCostperPupil*SUM(TableB[[#This Row],[K-12 Enrollment]:[Pre-K
Enrollment]]),"")</f>
        <v>1741913.8864701774</v>
      </c>
      <c r="X1556" s="65">
        <f t="shared" si="77"/>
        <v>6230545.2656691363</v>
      </c>
      <c r="Y1556" s="131">
        <f>IFERROR(TableC[[#This Row],[Total School Allocation w/ Central District Costs]]/SUM(TableB[[#This Row],[K-12 Enrollment]:[Pre-K
Enrollment]]),"")</f>
        <v>23871.820941261059</v>
      </c>
    </row>
    <row r="1557" spans="1:25" s="3" customFormat="1" ht="15" x14ac:dyDescent="0.3">
      <c r="A1557" s="156" t="str">
        <f>IF(ISBLANK(TableB[[#This Row],[BEDS Code]]),"",TableB[[#This Row],[BEDS Code]])</f>
        <v>321200010463</v>
      </c>
      <c r="B1557" s="134" t="str">
        <f>IF(ISBLANK(TableB[[#This Row],[School Name]]),"",TableB[[#This Row],[School Name]])</f>
        <v>Urban Scholars Community School</v>
      </c>
      <c r="C1557" s="156" t="str">
        <f>IF(ISBLANK(TableB[[#This Row],[Local School Code]]),"",TableB[[#This Row],[Local School Code]])</f>
        <v>X463</v>
      </c>
      <c r="D1557" s="132">
        <v>2784239</v>
      </c>
      <c r="E1557" s="132">
        <v>1561398</v>
      </c>
      <c r="F1557" s="65">
        <f>IFERROR(SUM(TableC[[#This Row],[Classroom Teachers]:[All Other Salaries]])*'Part-A'!$C$92,0)</f>
        <v>2645862.8506851173</v>
      </c>
      <c r="G1557" s="16">
        <v>0</v>
      </c>
      <c r="H1557" s="16">
        <v>110345</v>
      </c>
      <c r="I1557" s="133">
        <f t="shared" si="75"/>
        <v>7101844.8506851178</v>
      </c>
      <c r="J1557" s="132">
        <v>3809844.4027390024</v>
      </c>
      <c r="K1557" s="132">
        <v>711221.57871043682</v>
      </c>
      <c r="L1557" s="132">
        <v>1928912.5790951157</v>
      </c>
      <c r="M1557" s="132">
        <v>0</v>
      </c>
      <c r="N1557" s="132">
        <v>547340.51801895339</v>
      </c>
      <c r="O1557" s="132">
        <v>1477</v>
      </c>
      <c r="P1557" s="132">
        <v>103048.77212160897</v>
      </c>
      <c r="Q1557" s="133">
        <f t="shared" si="76"/>
        <v>7101844.8506851178</v>
      </c>
      <c r="R1557" s="132">
        <v>6636055.8506851178</v>
      </c>
      <c r="S1557" s="132">
        <v>465789</v>
      </c>
      <c r="T1557" s="133">
        <f>SUM(TableC[[#This Row],[State &amp; Local Funding]:[Federal 
Funding]])</f>
        <v>7101844.8506851178</v>
      </c>
      <c r="U1557" s="121">
        <f>IFERROR(TableC[[#This Row],[State &amp; Local Funding]]/SUM(TableB[[#This Row],[K-12 Enrollment]:[Pre-K
Enrollment]]),"")</f>
        <v>27765.924061444006</v>
      </c>
      <c r="V1557" s="121">
        <f>IFERROR(TableC[[#This Row],[Federal 
Funding]]/SUM(TableB[[#This Row],[K-12 Enrollment]:[Pre-K
Enrollment]]),"")</f>
        <v>1948.9079497907949</v>
      </c>
      <c r="W1557" s="65">
        <f>IFERROR(CentralCostperPupil*SUM(TableB[[#This Row],[K-12 Enrollment]:[Pre-K
Enrollment]]),"")</f>
        <v>1595085.8960397411</v>
      </c>
      <c r="X1557" s="65">
        <f t="shared" si="77"/>
        <v>8696930.7467248589</v>
      </c>
      <c r="Y1557" s="131">
        <f>IFERROR(TableC[[#This Row],[Total School Allocation w/ Central District Costs]]/SUM(TableB[[#This Row],[K-12 Enrollment]:[Pre-K
Enrollment]]),"")</f>
        <v>36388.831576254641</v>
      </c>
    </row>
    <row r="1558" spans="1:25" s="3" customFormat="1" ht="15" x14ac:dyDescent="0.3">
      <c r="A1558" s="156" t="str">
        <f>IF(ISBLANK(TableB[[#This Row],[BEDS Code]]),"",TableB[[#This Row],[BEDS Code]])</f>
        <v>320800010467</v>
      </c>
      <c r="B1558" s="134" t="str">
        <f>IF(ISBLANK(TableB[[#This Row],[School Name]]),"",TableB[[#This Row],[School Name]])</f>
        <v>Mott Hall Community School</v>
      </c>
      <c r="C1558" s="156" t="str">
        <f>IF(ISBLANK(TableB[[#This Row],[Local School Code]]),"",TableB[[#This Row],[Local School Code]])</f>
        <v>X467</v>
      </c>
      <c r="D1558" s="132">
        <v>2155325</v>
      </c>
      <c r="E1558" s="132">
        <v>1353394</v>
      </c>
      <c r="F1558" s="65">
        <f>IFERROR(SUM(TableC[[#This Row],[Classroom Teachers]:[All Other Salaries]])*'Part-A'!$C$92,0)</f>
        <v>2136301.1350448816</v>
      </c>
      <c r="G1558" s="16">
        <v>0</v>
      </c>
      <c r="H1558" s="16">
        <v>248605</v>
      </c>
      <c r="I1558" s="133">
        <f t="shared" si="75"/>
        <v>5893625.1350448821</v>
      </c>
      <c r="J1558" s="132">
        <v>3174493.4026135397</v>
      </c>
      <c r="K1558" s="132">
        <v>0</v>
      </c>
      <c r="L1558" s="132">
        <v>1647533.4913144927</v>
      </c>
      <c r="M1558" s="132">
        <v>0</v>
      </c>
      <c r="N1558" s="132">
        <v>644565.23501136492</v>
      </c>
      <c r="O1558" s="132">
        <v>2062</v>
      </c>
      <c r="P1558" s="132">
        <v>424971.00610548473</v>
      </c>
      <c r="Q1558" s="133">
        <f t="shared" si="76"/>
        <v>5893625.1350448821</v>
      </c>
      <c r="R1558" s="132">
        <v>5571001.1350448821</v>
      </c>
      <c r="S1558" s="132">
        <v>322624</v>
      </c>
      <c r="T1558" s="133">
        <f>SUM(TableC[[#This Row],[State &amp; Local Funding]:[Federal 
Funding]])</f>
        <v>5893625.1350448821</v>
      </c>
      <c r="U1558" s="121">
        <f>IFERROR(TableC[[#This Row],[State &amp; Local Funding]]/SUM(TableB[[#This Row],[K-12 Enrollment]:[Pre-K
Enrollment]]),"")</f>
        <v>16830.819139108404</v>
      </c>
      <c r="V1558" s="121">
        <f>IFERROR(TableC[[#This Row],[Federal 
Funding]]/SUM(TableB[[#This Row],[K-12 Enrollment]:[Pre-K
Enrollment]]),"")</f>
        <v>974.69486404833833</v>
      </c>
      <c r="W1558" s="65">
        <f>IFERROR(CentralCostperPupil*SUM(TableB[[#This Row],[K-12 Enrollment]:[Pre-K
Enrollment]]),"")</f>
        <v>2209093.8560215659</v>
      </c>
      <c r="X1558" s="65">
        <f t="shared" si="77"/>
        <v>8102718.9910664484</v>
      </c>
      <c r="Y1558" s="131">
        <f>IFERROR(TableC[[#This Row],[Total School Allocation w/ Central District Costs]]/SUM(TableB[[#This Row],[K-12 Enrollment]:[Pre-K
Enrollment]]),"")</f>
        <v>24479.513568176582</v>
      </c>
    </row>
    <row r="1559" spans="1:25" s="3" customFormat="1" ht="15" x14ac:dyDescent="0.3">
      <c r="A1559" s="156" t="str">
        <f>IF(ISBLANK(TableB[[#This Row],[BEDS Code]]),"",TableB[[#This Row],[BEDS Code]])</f>
        <v>321100010468</v>
      </c>
      <c r="B1559" s="134" t="str">
        <f>IF(ISBLANK(TableB[[#This Row],[School Name]]),"",TableB[[#This Row],[School Name]])</f>
        <v>Pelham Academy of Academics and Community Engagement</v>
      </c>
      <c r="C1559" s="156" t="str">
        <f>IF(ISBLANK(TableB[[#This Row],[Local School Code]]),"",TableB[[#This Row],[Local School Code]])</f>
        <v>X468</v>
      </c>
      <c r="D1559" s="132">
        <v>2190390</v>
      </c>
      <c r="E1559" s="132">
        <v>1090524</v>
      </c>
      <c r="F1559" s="65">
        <f>IFERROR(SUM(TableC[[#This Row],[Classroom Teachers]:[All Other Salaries]])*'Part-A'!$C$92,0)</f>
        <v>1997600.9199325002</v>
      </c>
      <c r="G1559" s="16">
        <v>0</v>
      </c>
      <c r="H1559" s="16">
        <v>191554</v>
      </c>
      <c r="I1559" s="133">
        <f t="shared" si="75"/>
        <v>5470068.9199325005</v>
      </c>
      <c r="J1559" s="132">
        <v>3967146.4297780651</v>
      </c>
      <c r="K1559" s="132">
        <v>0</v>
      </c>
      <c r="L1559" s="132">
        <v>955103.21095816849</v>
      </c>
      <c r="M1559" s="132">
        <v>0</v>
      </c>
      <c r="N1559" s="132">
        <v>452781.67377490649</v>
      </c>
      <c r="O1559" s="132">
        <v>2012</v>
      </c>
      <c r="P1559" s="132">
        <v>93025.605421360364</v>
      </c>
      <c r="Q1559" s="133">
        <f t="shared" si="76"/>
        <v>5470068.9199325005</v>
      </c>
      <c r="R1559" s="132">
        <v>5122985.9199325005</v>
      </c>
      <c r="S1559" s="132">
        <v>347083</v>
      </c>
      <c r="T1559" s="133">
        <f>SUM(TableC[[#This Row],[State &amp; Local Funding]:[Federal 
Funding]])</f>
        <v>5470068.9199325005</v>
      </c>
      <c r="U1559" s="121">
        <f>IFERROR(TableC[[#This Row],[State &amp; Local Funding]]/SUM(TableB[[#This Row],[K-12 Enrollment]:[Pre-K
Enrollment]]),"")</f>
        <v>15384.342101899401</v>
      </c>
      <c r="V1559" s="121">
        <f>IFERROR(TableC[[#This Row],[Federal 
Funding]]/SUM(TableB[[#This Row],[K-12 Enrollment]:[Pre-K
Enrollment]]),"")</f>
        <v>1042.2912912912914</v>
      </c>
      <c r="W1559" s="65">
        <f>IFERROR(CentralCostperPupil*SUM(TableB[[#This Row],[K-12 Enrollment]:[Pre-K
Enrollment]]),"")</f>
        <v>2222441.8551516058</v>
      </c>
      <c r="X1559" s="65">
        <f t="shared" si="77"/>
        <v>7692510.7750841063</v>
      </c>
      <c r="Y1559" s="131">
        <f>IFERROR(TableC[[#This Row],[Total School Allocation w/ Central District Costs]]/SUM(TableB[[#This Row],[K-12 Enrollment]:[Pre-K
Enrollment]]),"")</f>
        <v>23100.632958210528</v>
      </c>
    </row>
    <row r="1560" spans="1:25" s="3" customFormat="1" ht="15" x14ac:dyDescent="0.3">
      <c r="A1560" s="156" t="str">
        <f>IF(ISBLANK(TableB[[#This Row],[BEDS Code]]),"",TableB[[#This Row],[BEDS Code]])</f>
        <v>307500012469</v>
      </c>
      <c r="B1560" s="134" t="str">
        <f>IF(ISBLANK(TableB[[#This Row],[School Name]]),"",TableB[[#This Row],[School Name]])</f>
        <v>P469X - The Bronx School for Continuous Learners</v>
      </c>
      <c r="C1560" s="156" t="str">
        <f>IF(ISBLANK(TableB[[#This Row],[Local School Code]]),"",TableB[[#This Row],[Local School Code]])</f>
        <v>X469</v>
      </c>
      <c r="D1560" s="132">
        <v>5976792</v>
      </c>
      <c r="E1560" s="132">
        <v>7157797</v>
      </c>
      <c r="F1560" s="65">
        <f>IFERROR(SUM(TableC[[#This Row],[Classroom Teachers]:[All Other Salaries]])*'Part-A'!$C$92,0)</f>
        <v>7997060.2915331824</v>
      </c>
      <c r="G1560" s="16">
        <v>0</v>
      </c>
      <c r="H1560" s="16">
        <v>142767</v>
      </c>
      <c r="I1560" s="133">
        <f t="shared" si="75"/>
        <v>21274416.291533183</v>
      </c>
      <c r="J1560" s="132">
        <v>0</v>
      </c>
      <c r="K1560" s="132">
        <v>0</v>
      </c>
      <c r="L1560" s="132">
        <v>20474565.979998335</v>
      </c>
      <c r="M1560" s="132">
        <v>0</v>
      </c>
      <c r="N1560" s="132">
        <v>799850.31153484737</v>
      </c>
      <c r="O1560" s="132">
        <v>0</v>
      </c>
      <c r="P1560" s="132">
        <v>0</v>
      </c>
      <c r="Q1560" s="133">
        <f t="shared" si="76"/>
        <v>21274416.291533183</v>
      </c>
      <c r="R1560" s="132">
        <v>21038929.291533183</v>
      </c>
      <c r="S1560" s="132">
        <v>235487</v>
      </c>
      <c r="T1560" s="133">
        <f>SUM(TableC[[#This Row],[State &amp; Local Funding]:[Federal 
Funding]])</f>
        <v>21274416.291533183</v>
      </c>
      <c r="U1560" s="121">
        <f>IFERROR(TableC[[#This Row],[State &amp; Local Funding]]/SUM(TableB[[#This Row],[K-12 Enrollment]:[Pre-K
Enrollment]]),"")</f>
        <v>45342.520024856</v>
      </c>
      <c r="V1560" s="121">
        <f>IFERROR(TableC[[#This Row],[Federal 
Funding]]/SUM(TableB[[#This Row],[K-12 Enrollment]:[Pre-K
Enrollment]]),"")</f>
        <v>507.51508620689657</v>
      </c>
      <c r="W1560" s="65">
        <f>IFERROR(CentralCostperPupil*SUM(TableB[[#This Row],[K-12 Enrollment]:[Pre-K
Enrollment]]),"")</f>
        <v>3096735.7981692045</v>
      </c>
      <c r="X1560" s="65">
        <f t="shared" si="77"/>
        <v>24371152.089702386</v>
      </c>
      <c r="Y1560" s="131">
        <f>IFERROR(TableC[[#This Row],[Total School Allocation w/ Central District Costs]]/SUM(TableB[[#This Row],[K-12 Enrollment]:[Pre-K
Enrollment]]),"")</f>
        <v>52524.034676082731</v>
      </c>
    </row>
    <row r="1561" spans="1:25" s="3" customFormat="1" ht="15" x14ac:dyDescent="0.3">
      <c r="A1561" s="156" t="str">
        <f>IF(ISBLANK(TableB[[#This Row],[BEDS Code]]),"",TableB[[#This Row],[BEDS Code]])</f>
        <v>320700011473</v>
      </c>
      <c r="B1561" s="134" t="str">
        <f>IF(ISBLANK(TableB[[#This Row],[School Name]]),"",TableB[[#This Row],[School Name]])</f>
        <v>Mott Haven Village Preparatory High School</v>
      </c>
      <c r="C1561" s="156" t="str">
        <f>IF(ISBLANK(TableB[[#This Row],[Local School Code]]),"",TableB[[#This Row],[Local School Code]])</f>
        <v>X473</v>
      </c>
      <c r="D1561" s="132">
        <v>2227126</v>
      </c>
      <c r="E1561" s="132">
        <v>1455164</v>
      </c>
      <c r="F1561" s="65">
        <f>IFERROR(SUM(TableC[[#This Row],[Classroom Teachers]:[All Other Salaries]])*'Part-A'!$C$92,0)</f>
        <v>2241980.7076498335</v>
      </c>
      <c r="G1561" s="16">
        <v>0</v>
      </c>
      <c r="H1561" s="16">
        <v>192500</v>
      </c>
      <c r="I1561" s="133">
        <f t="shared" si="75"/>
        <v>6116770.7076498335</v>
      </c>
      <c r="J1561" s="132">
        <v>3915756.5607962231</v>
      </c>
      <c r="K1561" s="132">
        <v>0</v>
      </c>
      <c r="L1561" s="132">
        <v>1294146.8799378783</v>
      </c>
      <c r="M1561" s="132">
        <v>0</v>
      </c>
      <c r="N1561" s="132">
        <v>675278.27711533697</v>
      </c>
      <c r="O1561" s="132">
        <v>2118</v>
      </c>
      <c r="P1561" s="132">
        <v>229470.9898003948</v>
      </c>
      <c r="Q1561" s="133">
        <f t="shared" si="76"/>
        <v>6116770.7076498326</v>
      </c>
      <c r="R1561" s="132">
        <v>5601159.7076498326</v>
      </c>
      <c r="S1561" s="132">
        <v>515611</v>
      </c>
      <c r="T1561" s="133">
        <f>SUM(TableC[[#This Row],[State &amp; Local Funding]:[Federal 
Funding]])</f>
        <v>6116770.7076498326</v>
      </c>
      <c r="U1561" s="121">
        <f>IFERROR(TableC[[#This Row],[State &amp; Local Funding]]/SUM(TableB[[#This Row],[K-12 Enrollment]:[Pre-K
Enrollment]]),"")</f>
        <v>17128.928769571354</v>
      </c>
      <c r="V1561" s="121">
        <f>IFERROR(TableC[[#This Row],[Federal 
Funding]]/SUM(TableB[[#This Row],[K-12 Enrollment]:[Pre-K
Enrollment]]),"")</f>
        <v>1576.7920489296637</v>
      </c>
      <c r="W1561" s="65">
        <f>IFERROR(CentralCostperPupil*SUM(TableB[[#This Row],[K-12 Enrollment]:[Pre-K
Enrollment]]),"")</f>
        <v>2182397.8577614869</v>
      </c>
      <c r="X1561" s="65">
        <f t="shared" si="77"/>
        <v>8299168.56541132</v>
      </c>
      <c r="Y1561" s="131">
        <f>IFERROR(TableC[[#This Row],[Total School Allocation w/ Central District Costs]]/SUM(TableB[[#This Row],[K-12 Enrollment]:[Pre-K
Enrollment]]),"")</f>
        <v>25379.720383520857</v>
      </c>
    </row>
    <row r="1562" spans="1:25" s="3" customFormat="1" ht="15" x14ac:dyDescent="0.3">
      <c r="A1562" s="156" t="str">
        <f>IF(ISBLANK(TableB[[#This Row],[BEDS Code]]),"",TableB[[#This Row],[BEDS Code]])</f>
        <v>321000011477</v>
      </c>
      <c r="B1562" s="134" t="str">
        <f>IF(ISBLANK(TableB[[#This Row],[School Name]]),"",TableB[[#This Row],[School Name]])</f>
        <v>Marble Hill High School for International Studies</v>
      </c>
      <c r="C1562" s="156" t="str">
        <f>IF(ISBLANK(TableB[[#This Row],[Local School Code]]),"",TableB[[#This Row],[Local School Code]])</f>
        <v>X477</v>
      </c>
      <c r="D1562" s="132">
        <v>2583645</v>
      </c>
      <c r="E1562" s="132">
        <v>1379915</v>
      </c>
      <c r="F1562" s="65">
        <f>IFERROR(SUM(TableC[[#This Row],[Classroom Teachers]:[All Other Salaries]])*'Part-A'!$C$92,0)</f>
        <v>2413233.3557684417</v>
      </c>
      <c r="G1562" s="16">
        <v>0</v>
      </c>
      <c r="H1562" s="16">
        <v>194483</v>
      </c>
      <c r="I1562" s="133">
        <f t="shared" si="75"/>
        <v>6571276.3557684422</v>
      </c>
      <c r="J1562" s="132">
        <v>4713568.5314688198</v>
      </c>
      <c r="K1562" s="132">
        <v>0</v>
      </c>
      <c r="L1562" s="132">
        <v>923481.16577463935</v>
      </c>
      <c r="M1562" s="132">
        <v>0</v>
      </c>
      <c r="N1562" s="132">
        <v>731202.07719569677</v>
      </c>
      <c r="O1562" s="132">
        <v>2698</v>
      </c>
      <c r="P1562" s="132">
        <v>200326.58132928668</v>
      </c>
      <c r="Q1562" s="133">
        <f t="shared" si="76"/>
        <v>6571276.3557684431</v>
      </c>
      <c r="R1562" s="132">
        <v>6078256.3557684431</v>
      </c>
      <c r="S1562" s="132">
        <v>493020</v>
      </c>
      <c r="T1562" s="133">
        <f>SUM(TableC[[#This Row],[State &amp; Local Funding]:[Federal 
Funding]])</f>
        <v>6571276.3557684431</v>
      </c>
      <c r="U1562" s="121">
        <f>IFERROR(TableC[[#This Row],[State &amp; Local Funding]]/SUM(TableB[[#This Row],[K-12 Enrollment]:[Pre-K
Enrollment]]),"")</f>
        <v>13877.297615909687</v>
      </c>
      <c r="V1562" s="121">
        <f>IFERROR(TableC[[#This Row],[Federal 
Funding]]/SUM(TableB[[#This Row],[K-12 Enrollment]:[Pre-K
Enrollment]]),"")</f>
        <v>1125.6164383561643</v>
      </c>
      <c r="W1562" s="65">
        <f>IFERROR(CentralCostperPupil*SUM(TableB[[#This Row],[K-12 Enrollment]:[Pre-K
Enrollment]]),"")</f>
        <v>2923211.8094786885</v>
      </c>
      <c r="X1562" s="65">
        <f t="shared" si="77"/>
        <v>9494488.1652471311</v>
      </c>
      <c r="Y1562" s="131">
        <f>IFERROR(TableC[[#This Row],[Total School Allocation w/ Central District Costs]]/SUM(TableB[[#This Row],[K-12 Enrollment]:[Pre-K
Enrollment]]),"")</f>
        <v>21676.913619285686</v>
      </c>
    </row>
    <row r="1563" spans="1:25" s="3" customFormat="1" ht="15" x14ac:dyDescent="0.3">
      <c r="A1563" s="156" t="str">
        <f>IF(ISBLANK(TableB[[#This Row],[BEDS Code]]),"",TableB[[#This Row],[BEDS Code]])</f>
        <v>321200011478</v>
      </c>
      <c r="B1563" s="134" t="str">
        <f>IF(ISBLANK(TableB[[#This Row],[School Name]]),"",TableB[[#This Row],[School Name]])</f>
        <v>The Cinema School</v>
      </c>
      <c r="C1563" s="156" t="str">
        <f>IF(ISBLANK(TableB[[#This Row],[Local School Code]]),"",TableB[[#This Row],[Local School Code]])</f>
        <v>X478</v>
      </c>
      <c r="D1563" s="132">
        <v>1489719</v>
      </c>
      <c r="E1563" s="132">
        <v>1014187</v>
      </c>
      <c r="F1563" s="65">
        <f>IFERROR(SUM(TableC[[#This Row],[Classroom Teachers]:[All Other Salaries]])*'Part-A'!$C$92,0)</f>
        <v>1524515.707825474</v>
      </c>
      <c r="G1563" s="16">
        <v>0</v>
      </c>
      <c r="H1563" s="16">
        <v>95489</v>
      </c>
      <c r="I1563" s="133">
        <f t="shared" si="75"/>
        <v>4123910.707825474</v>
      </c>
      <c r="J1563" s="132">
        <v>2850564.4584609335</v>
      </c>
      <c r="K1563" s="132">
        <v>0</v>
      </c>
      <c r="L1563" s="132">
        <v>350859.10015894339</v>
      </c>
      <c r="M1563" s="132">
        <v>0</v>
      </c>
      <c r="N1563" s="132">
        <v>684717.42944765778</v>
      </c>
      <c r="O1563" s="132">
        <v>1807</v>
      </c>
      <c r="P1563" s="132">
        <v>235962.71975793946</v>
      </c>
      <c r="Q1563" s="133">
        <f t="shared" si="76"/>
        <v>4123910.7078254744</v>
      </c>
      <c r="R1563" s="132">
        <v>3865184.7078254744</v>
      </c>
      <c r="S1563" s="132">
        <v>258726</v>
      </c>
      <c r="T1563" s="133">
        <f>SUM(TableC[[#This Row],[State &amp; Local Funding]:[Federal 
Funding]])</f>
        <v>4123910.7078254744</v>
      </c>
      <c r="U1563" s="121">
        <f>IFERROR(TableC[[#This Row],[State &amp; Local Funding]]/SUM(TableB[[#This Row],[K-12 Enrollment]:[Pre-K
Enrollment]]),"")</f>
        <v>13609.805309244628</v>
      </c>
      <c r="V1563" s="121">
        <f>IFERROR(TableC[[#This Row],[Federal 
Funding]]/SUM(TableB[[#This Row],[K-12 Enrollment]:[Pre-K
Enrollment]]),"")</f>
        <v>911.00704225352115</v>
      </c>
      <c r="W1563" s="65">
        <f>IFERROR(CentralCostperPupil*SUM(TableB[[#This Row],[K-12 Enrollment]:[Pre-K
Enrollment]]),"")</f>
        <v>1895415.8764656337</v>
      </c>
      <c r="X1563" s="65">
        <f t="shared" si="77"/>
        <v>6019326.584291108</v>
      </c>
      <c r="Y1563" s="131">
        <f>IFERROR(TableC[[#This Row],[Total School Allocation w/ Central District Costs]]/SUM(TableB[[#This Row],[K-12 Enrollment]:[Pre-K
Enrollment]]),"")</f>
        <v>21194.811916517985</v>
      </c>
    </row>
    <row r="1564" spans="1:25" s="3" customFormat="1" ht="15" x14ac:dyDescent="0.3">
      <c r="A1564" s="156" t="str">
        <f>IF(ISBLANK(TableB[[#This Row],[BEDS Code]]),"",TableB[[#This Row],[BEDS Code]])</f>
        <v>321200011479</v>
      </c>
      <c r="B1564" s="134" t="str">
        <f>IF(ISBLANK(TableB[[#This Row],[School Name]]),"",TableB[[#This Row],[School Name]])</f>
        <v>Bronx Career and College Preparatory High School</v>
      </c>
      <c r="C1564" s="156" t="str">
        <f>IF(ISBLANK(TableB[[#This Row],[Local School Code]]),"",TableB[[#This Row],[Local School Code]])</f>
        <v>X479</v>
      </c>
      <c r="D1564" s="132">
        <v>1619340</v>
      </c>
      <c r="E1564" s="132">
        <v>1217529</v>
      </c>
      <c r="F1564" s="65">
        <f>IFERROR(SUM(TableC[[#This Row],[Classroom Teachers]:[All Other Salaries]])*'Part-A'!$C$92,0)</f>
        <v>1727241.8978760163</v>
      </c>
      <c r="G1564" s="16">
        <v>0</v>
      </c>
      <c r="H1564" s="16">
        <v>103314</v>
      </c>
      <c r="I1564" s="133">
        <f t="shared" si="75"/>
        <v>4667424.8978760168</v>
      </c>
      <c r="J1564" s="132">
        <v>3486018.8969457713</v>
      </c>
      <c r="K1564" s="132">
        <v>0</v>
      </c>
      <c r="L1564" s="132">
        <v>294298.1934953896</v>
      </c>
      <c r="M1564" s="132">
        <v>0</v>
      </c>
      <c r="N1564" s="132">
        <v>498215.73920267867</v>
      </c>
      <c r="O1564" s="132">
        <v>1483</v>
      </c>
      <c r="P1564" s="132">
        <v>387409.06823217741</v>
      </c>
      <c r="Q1564" s="133">
        <f t="shared" si="76"/>
        <v>4667424.8978760177</v>
      </c>
      <c r="R1564" s="132">
        <v>4337313.8978760177</v>
      </c>
      <c r="S1564" s="132">
        <v>330111</v>
      </c>
      <c r="T1564" s="133">
        <f>SUM(TableC[[#This Row],[State &amp; Local Funding]:[Federal 
Funding]])</f>
        <v>4667424.8978760177</v>
      </c>
      <c r="U1564" s="121">
        <f>IFERROR(TableC[[#This Row],[State &amp; Local Funding]]/SUM(TableB[[#This Row],[K-12 Enrollment]:[Pre-K
Enrollment]]),"")</f>
        <v>19715.063172163718</v>
      </c>
      <c r="V1564" s="121">
        <f>IFERROR(TableC[[#This Row],[Federal 
Funding]]/SUM(TableB[[#This Row],[K-12 Enrollment]:[Pre-K
Enrollment]]),"")</f>
        <v>1500.5045454545455</v>
      </c>
      <c r="W1564" s="65">
        <f>IFERROR(CentralCostperPupil*SUM(TableB[[#This Row],[K-12 Enrollment]:[Pre-K
Enrollment]]),"")</f>
        <v>1468279.9043043642</v>
      </c>
      <c r="X1564" s="65">
        <f t="shared" si="77"/>
        <v>6135704.8021803815</v>
      </c>
      <c r="Y1564" s="131">
        <f>IFERROR(TableC[[#This Row],[Total School Allocation w/ Central District Costs]]/SUM(TableB[[#This Row],[K-12 Enrollment]:[Pre-K
Enrollment]]),"")</f>
        <v>27889.567282638098</v>
      </c>
    </row>
    <row r="1565" spans="1:25" s="3" customFormat="1" ht="15" x14ac:dyDescent="0.3">
      <c r="A1565" s="156" t="str">
        <f>IF(ISBLANK(TableB[[#This Row],[BEDS Code]]),"",TableB[[#This Row],[BEDS Code]])</f>
        <v>321200011480</v>
      </c>
      <c r="B1565" s="134" t="str">
        <f>IF(ISBLANK(TableB[[#This Row],[School Name]]),"",TableB[[#This Row],[School Name]])</f>
        <v>Bronx Regional High School</v>
      </c>
      <c r="C1565" s="156" t="str">
        <f>IF(ISBLANK(TableB[[#This Row],[Local School Code]]),"",TableB[[#This Row],[Local School Code]])</f>
        <v>X480</v>
      </c>
      <c r="D1565" s="132">
        <v>1274572</v>
      </c>
      <c r="E1565" s="132">
        <v>1238145</v>
      </c>
      <c r="F1565" s="65">
        <f>IFERROR(SUM(TableC[[#This Row],[Classroom Teachers]:[All Other Salaries]])*'Part-A'!$C$92,0)</f>
        <v>1529880.3293015398</v>
      </c>
      <c r="G1565" s="16">
        <v>0</v>
      </c>
      <c r="H1565" s="16">
        <v>161598</v>
      </c>
      <c r="I1565" s="133">
        <f t="shared" si="75"/>
        <v>4204195.3293015398</v>
      </c>
      <c r="J1565" s="132">
        <v>3047781.9648109316</v>
      </c>
      <c r="K1565" s="132">
        <v>0</v>
      </c>
      <c r="L1565" s="132">
        <v>179475.82042475665</v>
      </c>
      <c r="M1565" s="132">
        <v>0</v>
      </c>
      <c r="N1565" s="132">
        <v>533882.44587648474</v>
      </c>
      <c r="O1565" s="132">
        <v>1352</v>
      </c>
      <c r="P1565" s="132">
        <v>441703.09818936681</v>
      </c>
      <c r="Q1565" s="133">
        <f t="shared" si="76"/>
        <v>4204195.3293015398</v>
      </c>
      <c r="R1565" s="132">
        <v>3966203.3293015398</v>
      </c>
      <c r="S1565" s="132">
        <v>237992</v>
      </c>
      <c r="T1565" s="133">
        <f>SUM(TableC[[#This Row],[State &amp; Local Funding]:[Federal 
Funding]])</f>
        <v>4204195.3293015398</v>
      </c>
      <c r="U1565" s="121">
        <f>IFERROR(TableC[[#This Row],[State &amp; Local Funding]]/SUM(TableB[[#This Row],[K-12 Enrollment]:[Pre-K
Enrollment]]),"")</f>
        <v>18362.052450470092</v>
      </c>
      <c r="V1565" s="121">
        <f>IFERROR(TableC[[#This Row],[Federal 
Funding]]/SUM(TableB[[#This Row],[K-12 Enrollment]:[Pre-K
Enrollment]]),"")</f>
        <v>1101.8148148148148</v>
      </c>
      <c r="W1565" s="65">
        <f>IFERROR(CentralCostperPupil*SUM(TableB[[#This Row],[K-12 Enrollment]:[Pre-K
Enrollment]]),"")</f>
        <v>1441583.9060442848</v>
      </c>
      <c r="X1565" s="65">
        <f t="shared" si="77"/>
        <v>5645779.2353458246</v>
      </c>
      <c r="Y1565" s="131">
        <f>IFERROR(TableC[[#This Row],[Total School Allocation w/ Central District Costs]]/SUM(TableB[[#This Row],[K-12 Enrollment]:[Pre-K
Enrollment]]),"")</f>
        <v>26137.866830304745</v>
      </c>
    </row>
    <row r="1566" spans="1:25" s="3" customFormat="1" ht="15" x14ac:dyDescent="0.3">
      <c r="A1566" s="156" t="str">
        <f>IF(ISBLANK(TableB[[#This Row],[BEDS Code]]),"",TableB[[#This Row],[BEDS Code]])</f>
        <v>321100010481</v>
      </c>
      <c r="B1566" s="134" t="str">
        <f>IF(ISBLANK(TableB[[#This Row],[School Name]]),"",TableB[[#This Row],[School Name]])</f>
        <v>The STEAM Bridge School</v>
      </c>
      <c r="C1566" s="156" t="str">
        <f>IF(ISBLANK(TableB[[#This Row],[Local School Code]]),"",TableB[[#This Row],[Local School Code]])</f>
        <v>X481</v>
      </c>
      <c r="D1566" s="132">
        <v>1242190</v>
      </c>
      <c r="E1566" s="132">
        <v>868316</v>
      </c>
      <c r="F1566" s="65">
        <f>IFERROR(SUM(TableC[[#This Row],[Classroom Teachers]:[All Other Salaries]])*'Part-A'!$C$92,0)</f>
        <v>1284992.1476524717</v>
      </c>
      <c r="G1566" s="16">
        <v>0</v>
      </c>
      <c r="H1566" s="16">
        <v>254327</v>
      </c>
      <c r="I1566" s="133">
        <f t="shared" si="75"/>
        <v>3649825.1476524714</v>
      </c>
      <c r="J1566" s="132">
        <v>2376394.9281950435</v>
      </c>
      <c r="K1566" s="132">
        <v>0</v>
      </c>
      <c r="L1566" s="132">
        <v>1036649.6358969809</v>
      </c>
      <c r="M1566" s="132">
        <v>0</v>
      </c>
      <c r="N1566" s="132">
        <v>235465.58356044718</v>
      </c>
      <c r="O1566" s="132">
        <v>1315</v>
      </c>
      <c r="P1566" s="132">
        <v>0</v>
      </c>
      <c r="Q1566" s="133">
        <f t="shared" si="76"/>
        <v>3649825.1476524714</v>
      </c>
      <c r="R1566" s="132">
        <v>3446932.1476524714</v>
      </c>
      <c r="S1566" s="132">
        <v>202893</v>
      </c>
      <c r="T1566" s="133">
        <f>SUM(TableC[[#This Row],[State &amp; Local Funding]:[Federal 
Funding]])</f>
        <v>3649825.1476524714</v>
      </c>
      <c r="U1566" s="121">
        <f>IFERROR(TableC[[#This Row],[State &amp; Local Funding]]/SUM(TableB[[#This Row],[K-12 Enrollment]:[Pre-K
Enrollment]]),"")</f>
        <v>14362.217281885298</v>
      </c>
      <c r="V1566" s="121">
        <f>IFERROR(TableC[[#This Row],[Federal 
Funding]]/SUM(TableB[[#This Row],[K-12 Enrollment]:[Pre-K
Enrollment]]),"")</f>
        <v>845.38750000000005</v>
      </c>
      <c r="W1566" s="65">
        <f>IFERROR(CentralCostperPupil*SUM(TableB[[#This Row],[K-12 Enrollment]:[Pre-K
Enrollment]]),"")</f>
        <v>1601759.8956047609</v>
      </c>
      <c r="X1566" s="65">
        <f t="shared" si="77"/>
        <v>5251585.0432572328</v>
      </c>
      <c r="Y1566" s="131">
        <f>IFERROR(TableC[[#This Row],[Total School Allocation w/ Central District Costs]]/SUM(TableB[[#This Row],[K-12 Enrollment]:[Pre-K
Enrollment]]),"")</f>
        <v>21881.604346905136</v>
      </c>
    </row>
    <row r="1567" spans="1:25" s="3" customFormat="1" ht="15" x14ac:dyDescent="0.3">
      <c r="A1567" s="156" t="str">
        <f>IF(ISBLANK(TableB[[#This Row],[BEDS Code]]),"",TableB[[#This Row],[BEDS Code]])</f>
        <v>321100010483</v>
      </c>
      <c r="B1567" s="134" t="str">
        <f>IF(ISBLANK(TableB[[#This Row],[School Name]]),"",TableB[[#This Row],[School Name]])</f>
        <v>The Matilda Avenue School</v>
      </c>
      <c r="C1567" s="156" t="str">
        <f>IF(ISBLANK(TableB[[#This Row],[Local School Code]]),"",TableB[[#This Row],[Local School Code]])</f>
        <v>X483</v>
      </c>
      <c r="D1567" s="132">
        <v>980107</v>
      </c>
      <c r="E1567" s="132">
        <v>459354</v>
      </c>
      <c r="F1567" s="65">
        <f>IFERROR(SUM(TableC[[#This Row],[Classroom Teachers]:[All Other Salaries]])*'Part-A'!$C$92,0)</f>
        <v>876423.03876509925</v>
      </c>
      <c r="G1567" s="16">
        <v>0</v>
      </c>
      <c r="H1567" s="16">
        <v>70192</v>
      </c>
      <c r="I1567" s="133">
        <f t="shared" si="75"/>
        <v>2386076.0387650994</v>
      </c>
      <c r="J1567" s="132">
        <v>1811541.6638097495</v>
      </c>
      <c r="K1567" s="132">
        <v>0</v>
      </c>
      <c r="L1567" s="132">
        <v>304321.3601956382</v>
      </c>
      <c r="M1567" s="132">
        <v>0</v>
      </c>
      <c r="N1567" s="132">
        <v>242888.8405676618</v>
      </c>
      <c r="O1567" s="132">
        <v>984</v>
      </c>
      <c r="P1567" s="132">
        <v>26340.174192049806</v>
      </c>
      <c r="Q1567" s="133">
        <f t="shared" si="76"/>
        <v>2386076.0387650998</v>
      </c>
      <c r="R1567" s="132">
        <v>2236038.0387650998</v>
      </c>
      <c r="S1567" s="132">
        <v>150038</v>
      </c>
      <c r="T1567" s="133">
        <f>SUM(TableC[[#This Row],[State &amp; Local Funding]:[Federal 
Funding]])</f>
        <v>2386076.0387650998</v>
      </c>
      <c r="U1567" s="121">
        <f>IFERROR(TableC[[#This Row],[State &amp; Local Funding]]/SUM(TableB[[#This Row],[K-12 Enrollment]:[Pre-K
Enrollment]]),"")</f>
        <v>13230.994312219525</v>
      </c>
      <c r="V1567" s="121">
        <f>IFERROR(TableC[[#This Row],[Federal 
Funding]]/SUM(TableB[[#This Row],[K-12 Enrollment]:[Pre-K
Enrollment]]),"")</f>
        <v>887.7988165680473</v>
      </c>
      <c r="W1567" s="65">
        <f>IFERROR(CentralCostperPupil*SUM(TableB[[#This Row],[K-12 Enrollment]:[Pre-K
Enrollment]]),"")</f>
        <v>1127905.9264883525</v>
      </c>
      <c r="X1567" s="65">
        <f t="shared" si="77"/>
        <v>3513981.9652534523</v>
      </c>
      <c r="Y1567" s="131">
        <f>IFERROR(TableC[[#This Row],[Total School Allocation w/ Central District Costs]]/SUM(TableB[[#This Row],[K-12 Enrollment]:[Pre-K
Enrollment]]),"")</f>
        <v>20792.792693807409</v>
      </c>
    </row>
    <row r="1568" spans="1:25" s="3" customFormat="1" ht="15" x14ac:dyDescent="0.3">
      <c r="A1568" s="156" t="str">
        <f>IF(ISBLANK(TableB[[#This Row],[BEDS Code]]),"",TableB[[#This Row],[BEDS Code]])</f>
        <v>320700011495</v>
      </c>
      <c r="B1568" s="134" t="str">
        <f>IF(ISBLANK(TableB[[#This Row],[School Name]]),"",TableB[[#This Row],[School Name]])</f>
        <v>University Heights Secondary School</v>
      </c>
      <c r="C1568" s="156" t="str">
        <f>IF(ISBLANK(TableB[[#This Row],[Local School Code]]),"",TableB[[#This Row],[Local School Code]])</f>
        <v>X495</v>
      </c>
      <c r="D1568" s="132">
        <v>2267013</v>
      </c>
      <c r="E1568" s="132">
        <v>1733270</v>
      </c>
      <c r="F1568" s="65">
        <f>IFERROR(SUM(TableC[[#This Row],[Classroom Teachers]:[All Other Salaries]])*'Part-A'!$C$92,0)</f>
        <v>2435592.3382296343</v>
      </c>
      <c r="G1568" s="16">
        <v>0</v>
      </c>
      <c r="H1568" s="16">
        <v>279006</v>
      </c>
      <c r="I1568" s="133">
        <f t="shared" si="75"/>
        <v>6714881.3382296339</v>
      </c>
      <c r="J1568" s="132">
        <v>4415447.2752923379</v>
      </c>
      <c r="K1568" s="132">
        <v>0</v>
      </c>
      <c r="L1568" s="132">
        <v>1111572.4047675873</v>
      </c>
      <c r="M1568" s="132">
        <v>0</v>
      </c>
      <c r="N1568" s="132">
        <v>716773.86548336456</v>
      </c>
      <c r="O1568" s="132">
        <v>3059</v>
      </c>
      <c r="P1568" s="132">
        <v>468028.79268634407</v>
      </c>
      <c r="Q1568" s="133">
        <f t="shared" si="76"/>
        <v>6714881.3382296329</v>
      </c>
      <c r="R1568" s="132">
        <v>6269634.3382296329</v>
      </c>
      <c r="S1568" s="132">
        <v>445247</v>
      </c>
      <c r="T1568" s="133">
        <f>SUM(TableC[[#This Row],[State &amp; Local Funding]:[Federal 
Funding]])</f>
        <v>6714881.3382296329</v>
      </c>
      <c r="U1568" s="121">
        <f>IFERROR(TableC[[#This Row],[State &amp; Local Funding]]/SUM(TableB[[#This Row],[K-12 Enrollment]:[Pre-K
Enrollment]]),"")</f>
        <v>12197.732175544033</v>
      </c>
      <c r="V1568" s="121">
        <f>IFERROR(TableC[[#This Row],[Federal 
Funding]]/SUM(TableB[[#This Row],[K-12 Enrollment]:[Pre-K
Enrollment]]),"")</f>
        <v>866.23929961089493</v>
      </c>
      <c r="W1568" s="65">
        <f>IFERROR(CentralCostperPupil*SUM(TableB[[#This Row],[K-12 Enrollment]:[Pre-K
Enrollment]]),"")</f>
        <v>3430435.7764201961</v>
      </c>
      <c r="X1568" s="65">
        <f t="shared" si="77"/>
        <v>10145317.114649829</v>
      </c>
      <c r="Y1568" s="131">
        <f>IFERROR(TableC[[#This Row],[Total School Allocation w/ Central District Costs]]/SUM(TableB[[#This Row],[K-12 Enrollment]:[Pre-K
Enrollment]]),"")</f>
        <v>19737.971040174765</v>
      </c>
    </row>
    <row r="1569" spans="1:25" s="3" customFormat="1" ht="15" x14ac:dyDescent="0.3">
      <c r="A1569" s="156" t="str">
        <f>IF(ISBLANK(TableB[[#This Row],[BEDS Code]]),"",TableB[[#This Row],[BEDS Code]])</f>
        <v>321100010498</v>
      </c>
      <c r="B1569" s="134" t="str">
        <f>IF(ISBLANK(TableB[[#This Row],[School Name]]),"",TableB[[#This Row],[School Name]])</f>
        <v>P.S./M.S. 11X498 - Van Nest Academy</v>
      </c>
      <c r="C1569" s="156" t="str">
        <f>IF(ISBLANK(TableB[[#This Row],[Local School Code]]),"",TableB[[#This Row],[Local School Code]])</f>
        <v>X498</v>
      </c>
      <c r="D1569" s="132">
        <v>3969961</v>
      </c>
      <c r="E1569" s="132">
        <v>1940189</v>
      </c>
      <c r="F1569" s="65">
        <f>IFERROR(SUM(TableC[[#This Row],[Classroom Teachers]:[All Other Salaries]])*'Part-A'!$C$92,0)</f>
        <v>3598424.4259188343</v>
      </c>
      <c r="G1569" s="16">
        <v>0</v>
      </c>
      <c r="H1569" s="16">
        <v>185586</v>
      </c>
      <c r="I1569" s="133">
        <f t="shared" si="75"/>
        <v>9694160.4259188343</v>
      </c>
      <c r="J1569" s="132">
        <v>5257377.7092211638</v>
      </c>
      <c r="K1569" s="132">
        <v>0</v>
      </c>
      <c r="L1569" s="132">
        <v>3386548.0872426028</v>
      </c>
      <c r="M1569" s="132">
        <v>0</v>
      </c>
      <c r="N1569" s="132">
        <v>853397.83276829426</v>
      </c>
      <c r="O1569" s="132">
        <v>3993</v>
      </c>
      <c r="P1569" s="132">
        <v>192843.79668677362</v>
      </c>
      <c r="Q1569" s="133">
        <f t="shared" si="76"/>
        <v>9694160.4259188361</v>
      </c>
      <c r="R1569" s="132">
        <v>9083920.4259188361</v>
      </c>
      <c r="S1569" s="132">
        <v>610240</v>
      </c>
      <c r="T1569" s="133">
        <f>SUM(TableC[[#This Row],[State &amp; Local Funding]:[Federal 
Funding]])</f>
        <v>9694160.4259188361</v>
      </c>
      <c r="U1569" s="121">
        <f>IFERROR(TableC[[#This Row],[State &amp; Local Funding]]/SUM(TableB[[#This Row],[K-12 Enrollment]:[Pre-K
Enrollment]]),"")</f>
        <v>15344.460178916954</v>
      </c>
      <c r="V1569" s="121">
        <f>IFERROR(TableC[[#This Row],[Federal 
Funding]]/SUM(TableB[[#This Row],[K-12 Enrollment]:[Pre-K
Enrollment]]),"")</f>
        <v>1030.8108108108108</v>
      </c>
      <c r="W1569" s="65">
        <f>IFERROR(CentralCostperPupil*SUM(TableB[[#This Row],[K-12 Enrollment]:[Pre-K
Enrollment]]),"")</f>
        <v>3951007.7424917435</v>
      </c>
      <c r="X1569" s="65">
        <f t="shared" si="77"/>
        <v>13645168.168410581</v>
      </c>
      <c r="Y1569" s="131">
        <f>IFERROR(TableC[[#This Row],[Total School Allocation w/ Central District Costs]]/SUM(TableB[[#This Row],[K-12 Enrollment]:[Pre-K
Enrollment]]),"")</f>
        <v>23049.270554747603</v>
      </c>
    </row>
    <row r="1570" spans="1:25" s="3" customFormat="1" ht="15" x14ac:dyDescent="0.3">
      <c r="A1570" s="156" t="str">
        <f>IF(ISBLANK(TableB[[#This Row],[BEDS Code]]),"",TableB[[#This Row],[BEDS Code]])</f>
        <v>320700011500</v>
      </c>
      <c r="B1570" s="134" t="str">
        <f>IF(ISBLANK(TableB[[#This Row],[School Name]]),"",TableB[[#This Row],[School Name]])</f>
        <v>Hostos-Lincoln Academy of Science</v>
      </c>
      <c r="C1570" s="156" t="str">
        <f>IF(ISBLANK(TableB[[#This Row],[Local School Code]]),"",TableB[[#This Row],[Local School Code]])</f>
        <v>X500</v>
      </c>
      <c r="D1570" s="132">
        <v>3032783</v>
      </c>
      <c r="E1570" s="132">
        <v>1640720</v>
      </c>
      <c r="F1570" s="65">
        <f>IFERROR(SUM(TableC[[#This Row],[Classroom Teachers]:[All Other Salaries]])*'Part-A'!$C$92,0)</f>
        <v>2845485.7067595492</v>
      </c>
      <c r="G1570" s="16">
        <v>0</v>
      </c>
      <c r="H1570" s="16">
        <v>370808</v>
      </c>
      <c r="I1570" s="133">
        <f t="shared" si="75"/>
        <v>7889796.7067595497</v>
      </c>
      <c r="J1570" s="132">
        <v>4946350.7331040986</v>
      </c>
      <c r="K1570" s="132">
        <v>0</v>
      </c>
      <c r="L1570" s="132">
        <v>2023913.8584663805</v>
      </c>
      <c r="M1570" s="132">
        <v>0</v>
      </c>
      <c r="N1570" s="132">
        <v>724692.64983306336</v>
      </c>
      <c r="O1570" s="132">
        <v>3146</v>
      </c>
      <c r="P1570" s="132">
        <v>191693.46535600672</v>
      </c>
      <c r="Q1570" s="133">
        <f t="shared" si="76"/>
        <v>7889796.7067595487</v>
      </c>
      <c r="R1570" s="132">
        <v>7278758.7067595487</v>
      </c>
      <c r="S1570" s="132">
        <v>611038</v>
      </c>
      <c r="T1570" s="133">
        <f>SUM(TableC[[#This Row],[State &amp; Local Funding]:[Federal 
Funding]])</f>
        <v>7889796.7067595487</v>
      </c>
      <c r="U1570" s="121">
        <f>IFERROR(TableC[[#This Row],[State &amp; Local Funding]]/SUM(TableB[[#This Row],[K-12 Enrollment]:[Pre-K
Enrollment]]),"")</f>
        <v>14384.898629959582</v>
      </c>
      <c r="V1570" s="121">
        <f>IFERROR(TableC[[#This Row],[Federal 
Funding]]/SUM(TableB[[#This Row],[K-12 Enrollment]:[Pre-K
Enrollment]]),"")</f>
        <v>1207.5849802371542</v>
      </c>
      <c r="W1570" s="65">
        <f>IFERROR(CentralCostperPupil*SUM(TableB[[#This Row],[K-12 Enrollment]:[Pre-K
Enrollment]]),"")</f>
        <v>3377043.7799000377</v>
      </c>
      <c r="X1570" s="65">
        <f t="shared" si="77"/>
        <v>11266840.486659586</v>
      </c>
      <c r="Y1570" s="131">
        <f>IFERROR(TableC[[#This Row],[Total School Allocation w/ Central District Costs]]/SUM(TableB[[#This Row],[K-12 Enrollment]:[Pre-K
Enrollment]]),"")</f>
        <v>22266.483175216574</v>
      </c>
    </row>
    <row r="1571" spans="1:25" s="3" customFormat="1" ht="15" x14ac:dyDescent="0.3">
      <c r="A1571" s="156" t="str">
        <f>IF(ISBLANK(TableB[[#This Row],[BEDS Code]]),"",TableB[[#This Row],[BEDS Code]])</f>
        <v>(blank)</v>
      </c>
      <c r="B1571" s="134" t="str">
        <f>IF(ISBLANK(TableB[[#This Row],[School Name]]),"",TableB[[#This Row],[School Name]])</f>
        <v>Walton YABC</v>
      </c>
      <c r="C1571" s="156" t="str">
        <f>IF(ISBLANK(TableB[[#This Row],[Local School Code]]),"",TableB[[#This Row],[Local School Code]])</f>
        <v>X503</v>
      </c>
      <c r="D1571" s="132">
        <v>0</v>
      </c>
      <c r="E1571" s="132">
        <v>487893</v>
      </c>
      <c r="F1571" s="65">
        <f>IFERROR(SUM(TableC[[#This Row],[Classroom Teachers]:[All Other Salaries]])*'Part-A'!$C$92,0)</f>
        <v>297056.0964501439</v>
      </c>
      <c r="G1571" s="16">
        <v>0</v>
      </c>
      <c r="H1571" s="16">
        <v>312322</v>
      </c>
      <c r="I1571" s="133">
        <f t="shared" si="75"/>
        <v>1097271.096450144</v>
      </c>
      <c r="J1571" s="132">
        <v>700115.15194581577</v>
      </c>
      <c r="K1571" s="132">
        <v>0</v>
      </c>
      <c r="L1571" s="132">
        <v>34180.124646353412</v>
      </c>
      <c r="M1571" s="132">
        <v>0</v>
      </c>
      <c r="N1571" s="132">
        <v>219821.07746201742</v>
      </c>
      <c r="O1571" s="132">
        <v>1339</v>
      </c>
      <c r="P1571" s="132">
        <v>141815.74239595738</v>
      </c>
      <c r="Q1571" s="133">
        <f t="shared" si="76"/>
        <v>1097271.096450144</v>
      </c>
      <c r="R1571" s="132">
        <v>1084905.096450144</v>
      </c>
      <c r="S1571" s="132">
        <v>12366</v>
      </c>
      <c r="T1571" s="133">
        <f>SUM(TableC[[#This Row],[State &amp; Local Funding]:[Federal 
Funding]])</f>
        <v>1097271.096450144</v>
      </c>
      <c r="U1571" s="121">
        <f>IFERROR(TableC[[#This Row],[State &amp; Local Funding]]/SUM(TableB[[#This Row],[K-12 Enrollment]:[Pre-K
Enrollment]]),"")</f>
        <v>5563.6158792315073</v>
      </c>
      <c r="V1571" s="121">
        <f>IFERROR(TableC[[#This Row],[Federal 
Funding]]/SUM(TableB[[#This Row],[K-12 Enrollment]:[Pre-K
Enrollment]]),"")</f>
        <v>63.415384615384617</v>
      </c>
      <c r="W1571" s="65">
        <f>IFERROR(CentralCostperPupil*SUM(TableB[[#This Row],[K-12 Enrollment]:[Pre-K
Enrollment]]),"")</f>
        <v>1301429.9151788682</v>
      </c>
      <c r="X1571" s="65">
        <f t="shared" si="77"/>
        <v>2398701.0116290124</v>
      </c>
      <c r="Y1571" s="131">
        <f>IFERROR(TableC[[#This Row],[Total School Allocation w/ Central District Costs]]/SUM(TableB[[#This Row],[K-12 Enrollment]:[Pre-K
Enrollment]]),"")</f>
        <v>12301.030828866731</v>
      </c>
    </row>
    <row r="1572" spans="1:25" s="3" customFormat="1" ht="15" x14ac:dyDescent="0.3">
      <c r="A1572" s="156" t="str">
        <f>IF(ISBLANK(TableB[[#This Row],[BEDS Code]]),"",TableB[[#This Row],[BEDS Code]])</f>
        <v>(blank)</v>
      </c>
      <c r="B1572" s="134" t="str">
        <f>IF(ISBLANK(TableB[[#This Row],[School Name]]),"",TableB[[#This Row],[School Name]])</f>
        <v>Kennedy YABC</v>
      </c>
      <c r="C1572" s="156" t="str">
        <f>IF(ISBLANK(TableB[[#This Row],[Local School Code]]),"",TableB[[#This Row],[Local School Code]])</f>
        <v>X504</v>
      </c>
      <c r="D1572" s="132">
        <v>0</v>
      </c>
      <c r="E1572" s="132">
        <v>762496</v>
      </c>
      <c r="F1572" s="65">
        <f>IFERROR(SUM(TableC[[#This Row],[Classroom Teachers]:[All Other Salaries]])*'Part-A'!$C$92,0)</f>
        <v>464249.5082299785</v>
      </c>
      <c r="G1572" s="16">
        <v>0</v>
      </c>
      <c r="H1572" s="16">
        <v>24253</v>
      </c>
      <c r="I1572" s="133">
        <f t="shared" si="75"/>
        <v>1250998.5082299784</v>
      </c>
      <c r="J1572" s="132">
        <v>893494.40425443463</v>
      </c>
      <c r="K1572" s="132">
        <v>0</v>
      </c>
      <c r="L1572" s="132">
        <v>30159.595981197512</v>
      </c>
      <c r="M1572" s="132">
        <v>0</v>
      </c>
      <c r="N1572" s="132">
        <v>243953.90258300121</v>
      </c>
      <c r="O1572" s="132">
        <v>1339</v>
      </c>
      <c r="P1572" s="132">
        <v>82051.605411344979</v>
      </c>
      <c r="Q1572" s="133">
        <f t="shared" si="76"/>
        <v>1250998.5082299784</v>
      </c>
      <c r="R1572" s="132">
        <v>1250998.5082299784</v>
      </c>
      <c r="S1572" s="132">
        <v>0</v>
      </c>
      <c r="T1572" s="133">
        <f>SUM(TableC[[#This Row],[State &amp; Local Funding]:[Federal 
Funding]])</f>
        <v>1250998.5082299784</v>
      </c>
      <c r="U1572" s="121">
        <f>IFERROR(TableC[[#This Row],[State &amp; Local Funding]]/SUM(TableB[[#This Row],[K-12 Enrollment]:[Pre-K
Enrollment]]),"")</f>
        <v>9773.4258455467061</v>
      </c>
      <c r="V1572" s="121">
        <f>IFERROR(TableC[[#This Row],[Federal 
Funding]]/SUM(TableB[[#This Row],[K-12 Enrollment]:[Pre-K
Enrollment]]),"")</f>
        <v>0</v>
      </c>
      <c r="W1572" s="65">
        <f>IFERROR(CentralCostperPupil*SUM(TableB[[#This Row],[K-12 Enrollment]:[Pre-K
Enrollment]]),"")</f>
        <v>854271.94432253914</v>
      </c>
      <c r="X1572" s="65">
        <f t="shared" si="77"/>
        <v>2105270.4525525174</v>
      </c>
      <c r="Y1572" s="131">
        <f>IFERROR(TableC[[#This Row],[Total School Allocation w/ Central District Costs]]/SUM(TableB[[#This Row],[K-12 Enrollment]:[Pre-K
Enrollment]]),"")</f>
        <v>16447.425410566542</v>
      </c>
    </row>
    <row r="1573" spans="1:25" s="3" customFormat="1" ht="15" x14ac:dyDescent="0.3">
      <c r="A1573" s="156" t="str">
        <f>IF(ISBLANK(TableB[[#This Row],[BEDS Code]]),"",TableB[[#This Row],[BEDS Code]])</f>
        <v>320900011505</v>
      </c>
      <c r="B1573" s="134" t="str">
        <f>IF(ISBLANK(TableB[[#This Row],[School Name]]),"",TableB[[#This Row],[School Name]])</f>
        <v>Bronx School for Law, Government and Justice</v>
      </c>
      <c r="C1573" s="156" t="str">
        <f>IF(ISBLANK(TableB[[#This Row],[Local School Code]]),"",TableB[[#This Row],[Local School Code]])</f>
        <v>X505</v>
      </c>
      <c r="D1573" s="132">
        <v>4903932</v>
      </c>
      <c r="E1573" s="132">
        <v>1997511</v>
      </c>
      <c r="F1573" s="65">
        <f>IFERROR(SUM(TableC[[#This Row],[Classroom Teachers]:[All Other Salaries]])*'Part-A'!$C$92,0)</f>
        <v>4201978.1334291948</v>
      </c>
      <c r="G1573" s="16">
        <v>0</v>
      </c>
      <c r="H1573" s="16">
        <v>305901</v>
      </c>
      <c r="I1573" s="133">
        <f t="shared" si="75"/>
        <v>11409322.133429196</v>
      </c>
      <c r="J1573" s="132">
        <v>8343477.0637831241</v>
      </c>
      <c r="K1573" s="132">
        <v>0</v>
      </c>
      <c r="L1573" s="132">
        <v>1679309.9865787961</v>
      </c>
      <c r="M1573" s="132">
        <v>0</v>
      </c>
      <c r="N1573" s="132">
        <v>872295.44369303272</v>
      </c>
      <c r="O1573" s="132">
        <v>4741</v>
      </c>
      <c r="P1573" s="132">
        <v>509498.63937424263</v>
      </c>
      <c r="Q1573" s="133">
        <f t="shared" si="76"/>
        <v>11409322.133429196</v>
      </c>
      <c r="R1573" s="132">
        <v>10684604.133429196</v>
      </c>
      <c r="S1573" s="132">
        <v>724718</v>
      </c>
      <c r="T1573" s="133">
        <f>SUM(TableC[[#This Row],[State &amp; Local Funding]:[Federal 
Funding]])</f>
        <v>11409322.133429196</v>
      </c>
      <c r="U1573" s="121">
        <f>IFERROR(TableC[[#This Row],[State &amp; Local Funding]]/SUM(TableB[[#This Row],[K-12 Enrollment]:[Pre-K
Enrollment]]),"")</f>
        <v>14151.793554210855</v>
      </c>
      <c r="V1573" s="121">
        <f>IFERROR(TableC[[#This Row],[Federal 
Funding]]/SUM(TableB[[#This Row],[K-12 Enrollment]:[Pre-K
Enrollment]]),"")</f>
        <v>959.89139072847684</v>
      </c>
      <c r="W1573" s="65">
        <f>IFERROR(CentralCostperPupil*SUM(TableB[[#This Row],[K-12 Enrollment]:[Pre-K
Enrollment]]),"")</f>
        <v>5038869.6715899771</v>
      </c>
      <c r="X1573" s="65">
        <f t="shared" si="77"/>
        <v>16448191.805019174</v>
      </c>
      <c r="Y1573" s="131">
        <f>IFERROR(TableC[[#This Row],[Total School Allocation w/ Central District Costs]]/SUM(TableB[[#This Row],[K-12 Enrollment]:[Pre-K
Enrollment]]),"")</f>
        <v>21785.68450995917</v>
      </c>
    </row>
    <row r="1574" spans="1:25" s="3" customFormat="1" ht="15" x14ac:dyDescent="0.3">
      <c r="A1574" s="156" t="str">
        <f>IF(ISBLANK(TableB[[#This Row],[BEDS Code]]),"",TableB[[#This Row],[BEDS Code]])</f>
        <v>(blank)</v>
      </c>
      <c r="B1574" s="134" t="str">
        <f>IF(ISBLANK(TableB[[#This Row],[School Name]]),"",TableB[[#This Row],[School Name]])</f>
        <v>Stevenson YABC</v>
      </c>
      <c r="C1574" s="156" t="str">
        <f>IF(ISBLANK(TableB[[#This Row],[Local School Code]]),"",TableB[[#This Row],[Local School Code]])</f>
        <v>X507</v>
      </c>
      <c r="D1574" s="132">
        <v>0</v>
      </c>
      <c r="E1574" s="132">
        <v>686360</v>
      </c>
      <c r="F1574" s="65">
        <f>IFERROR(SUM(TableC[[#This Row],[Classroom Teachers]:[All Other Salaries]])*'Part-A'!$C$92,0)</f>
        <v>417893.72333589691</v>
      </c>
      <c r="G1574" s="16">
        <v>0</v>
      </c>
      <c r="H1574" s="16">
        <v>83809</v>
      </c>
      <c r="I1574" s="133">
        <f t="shared" si="75"/>
        <v>1188062.7233358969</v>
      </c>
      <c r="J1574" s="132">
        <v>823083.87899288046</v>
      </c>
      <c r="K1574" s="132">
        <v>0</v>
      </c>
      <c r="L1574" s="132">
        <v>4020.528665155904</v>
      </c>
      <c r="M1574" s="132">
        <v>0</v>
      </c>
      <c r="N1574" s="132">
        <v>186850.81178172931</v>
      </c>
      <c r="O1574" s="132">
        <v>1339</v>
      </c>
      <c r="P1574" s="132">
        <v>172768.50389613121</v>
      </c>
      <c r="Q1574" s="133">
        <f t="shared" si="76"/>
        <v>1188062.7233358969</v>
      </c>
      <c r="R1574" s="132">
        <v>1188062.7233358969</v>
      </c>
      <c r="S1574" s="132">
        <v>0</v>
      </c>
      <c r="T1574" s="133">
        <f>SUM(TableC[[#This Row],[State &amp; Local Funding]:[Federal 
Funding]])</f>
        <v>1188062.7233358969</v>
      </c>
      <c r="U1574" s="121">
        <f>IFERROR(TableC[[#This Row],[State &amp; Local Funding]]/SUM(TableB[[#This Row],[K-12 Enrollment]:[Pre-K
Enrollment]]),"")</f>
        <v>12913.725253651053</v>
      </c>
      <c r="V1574" s="121">
        <f>IFERROR(TableC[[#This Row],[Federal 
Funding]]/SUM(TableB[[#This Row],[K-12 Enrollment]:[Pre-K
Enrollment]]),"")</f>
        <v>0</v>
      </c>
      <c r="W1574" s="65">
        <f>IFERROR(CentralCostperPupil*SUM(TableB[[#This Row],[K-12 Enrollment]:[Pre-K
Enrollment]]),"")</f>
        <v>614007.95998182497</v>
      </c>
      <c r="X1574" s="65">
        <f t="shared" si="77"/>
        <v>1802070.6833177218</v>
      </c>
      <c r="Y1574" s="131">
        <f>IFERROR(TableC[[#This Row],[Total School Allocation w/ Central District Costs]]/SUM(TableB[[#This Row],[K-12 Enrollment]:[Pre-K
Enrollment]]),"")</f>
        <v>19587.724818670889</v>
      </c>
    </row>
    <row r="1575" spans="1:25" s="3" customFormat="1" ht="15" x14ac:dyDescent="0.3">
      <c r="A1575" s="156" t="str">
        <f>IF(ISBLANK(TableB[[#This Row],[BEDS Code]]),"",TableB[[#This Row],[BEDS Code]])</f>
        <v>321100011508</v>
      </c>
      <c r="B1575" s="134" t="str">
        <f>IF(ISBLANK(TableB[[#This Row],[School Name]]),"",TableB[[#This Row],[School Name]])</f>
        <v>Bronxdale High School</v>
      </c>
      <c r="C1575" s="156" t="str">
        <f>IF(ISBLANK(TableB[[#This Row],[Local School Code]]),"",TableB[[#This Row],[Local School Code]])</f>
        <v>X508</v>
      </c>
      <c r="D1575" s="132">
        <v>2947118</v>
      </c>
      <c r="E1575" s="132">
        <v>2407133</v>
      </c>
      <c r="F1575" s="65">
        <f>IFERROR(SUM(TableC[[#This Row],[Classroom Teachers]:[All Other Salaries]])*'Part-A'!$C$92,0)</f>
        <v>3259962.5357901822</v>
      </c>
      <c r="G1575" s="16">
        <v>0</v>
      </c>
      <c r="H1575" s="16">
        <v>517816</v>
      </c>
      <c r="I1575" s="133">
        <f t="shared" si="75"/>
        <v>9132029.5357901827</v>
      </c>
      <c r="J1575" s="132">
        <v>5399770.1770133749</v>
      </c>
      <c r="K1575" s="132">
        <v>0</v>
      </c>
      <c r="L1575" s="132">
        <v>2756449.6764637637</v>
      </c>
      <c r="M1575" s="132">
        <v>0</v>
      </c>
      <c r="N1575" s="132">
        <v>958068.3307380334</v>
      </c>
      <c r="O1575" s="132">
        <v>2779</v>
      </c>
      <c r="P1575" s="132">
        <v>14962.351575009967</v>
      </c>
      <c r="Q1575" s="133">
        <f t="shared" si="76"/>
        <v>9132029.5357901827</v>
      </c>
      <c r="R1575" s="132">
        <v>8704427.5357901827</v>
      </c>
      <c r="S1575" s="132">
        <v>427602</v>
      </c>
      <c r="T1575" s="133">
        <f>SUM(TableC[[#This Row],[State &amp; Local Funding]:[Federal 
Funding]])</f>
        <v>9132029.5357901827</v>
      </c>
      <c r="U1575" s="121">
        <f>IFERROR(TableC[[#This Row],[State &amp; Local Funding]]/SUM(TableB[[#This Row],[K-12 Enrollment]:[Pre-K
Enrollment]]),"")</f>
        <v>18719.199001699319</v>
      </c>
      <c r="V1575" s="121">
        <f>IFERROR(TableC[[#This Row],[Federal 
Funding]]/SUM(TableB[[#This Row],[K-12 Enrollment]:[Pre-K
Enrollment]]),"")</f>
        <v>919.57419354838714</v>
      </c>
      <c r="W1575" s="65">
        <f>IFERROR(CentralCostperPupil*SUM(TableB[[#This Row],[K-12 Enrollment]:[Pre-K
Enrollment]]),"")</f>
        <v>3103409.7977342242</v>
      </c>
      <c r="X1575" s="65">
        <f t="shared" si="77"/>
        <v>12235439.333524406</v>
      </c>
      <c r="Y1575" s="131">
        <f>IFERROR(TableC[[#This Row],[Total School Allocation w/ Central District Costs]]/SUM(TableB[[#This Row],[K-12 Enrollment]:[Pre-K
Enrollment]]),"")</f>
        <v>26312.77276026754</v>
      </c>
    </row>
    <row r="1576" spans="1:25" s="3" customFormat="1" ht="15" x14ac:dyDescent="0.3">
      <c r="A1576" s="156" t="str">
        <f>IF(ISBLANK(TableB[[#This Row],[BEDS Code]]),"",TableB[[#This Row],[BEDS Code]])</f>
        <v>321100011509</v>
      </c>
      <c r="B1576" s="134" t="str">
        <f>IF(ISBLANK(TableB[[#This Row],[School Name]]),"",TableB[[#This Row],[School Name]])</f>
        <v>High School of Language and Innovation</v>
      </c>
      <c r="C1576" s="156" t="str">
        <f>IF(ISBLANK(TableB[[#This Row],[Local School Code]]),"",TableB[[#This Row],[Local School Code]])</f>
        <v>X509</v>
      </c>
      <c r="D1576" s="132">
        <v>2366238</v>
      </c>
      <c r="E1576" s="132">
        <v>1787603</v>
      </c>
      <c r="F1576" s="65">
        <f>IFERROR(SUM(TableC[[#This Row],[Classroom Teachers]:[All Other Salaries]])*'Part-A'!$C$92,0)</f>
        <v>2529086.8955581696</v>
      </c>
      <c r="G1576" s="16">
        <v>0</v>
      </c>
      <c r="H1576" s="16">
        <v>321475</v>
      </c>
      <c r="I1576" s="133">
        <f t="shared" si="75"/>
        <v>7004402.8955581691</v>
      </c>
      <c r="J1576" s="132">
        <v>5349464.5848576091</v>
      </c>
      <c r="K1576" s="132">
        <v>0</v>
      </c>
      <c r="L1576" s="132">
        <v>770852.30886947317</v>
      </c>
      <c r="M1576" s="132">
        <v>0</v>
      </c>
      <c r="N1576" s="132">
        <v>658750.50961747917</v>
      </c>
      <c r="O1576" s="132">
        <v>2205</v>
      </c>
      <c r="P1576" s="132">
        <v>223130.49221360832</v>
      </c>
      <c r="Q1576" s="133">
        <f t="shared" si="76"/>
        <v>7004402.895558171</v>
      </c>
      <c r="R1576" s="132">
        <v>6365558.895558171</v>
      </c>
      <c r="S1576" s="132">
        <v>638844</v>
      </c>
      <c r="T1576" s="133">
        <f>SUM(TableC[[#This Row],[State &amp; Local Funding]:[Federal 
Funding]])</f>
        <v>7004402.895558171</v>
      </c>
      <c r="U1576" s="121">
        <f>IFERROR(TableC[[#This Row],[State &amp; Local Funding]]/SUM(TableB[[#This Row],[K-12 Enrollment]:[Pre-K
Enrollment]]),"")</f>
        <v>17111.717461177879</v>
      </c>
      <c r="V1576" s="121">
        <f>IFERROR(TableC[[#This Row],[Federal 
Funding]]/SUM(TableB[[#This Row],[K-12 Enrollment]:[Pre-K
Enrollment]]),"")</f>
        <v>1717.3225806451612</v>
      </c>
      <c r="W1576" s="65">
        <f>IFERROR(CentralCostperPupil*SUM(TableB[[#This Row],[K-12 Enrollment]:[Pre-K
Enrollment]]),"")</f>
        <v>2482727.8381873793</v>
      </c>
      <c r="X1576" s="65">
        <f t="shared" si="77"/>
        <v>9487130.7337455507</v>
      </c>
      <c r="Y1576" s="131">
        <f>IFERROR(TableC[[#This Row],[Total School Allocation w/ Central District Costs]]/SUM(TableB[[#This Row],[K-12 Enrollment]:[Pre-K
Enrollment]]),"")</f>
        <v>25503.039606842878</v>
      </c>
    </row>
    <row r="1577" spans="1:25" s="3" customFormat="1" ht="15" x14ac:dyDescent="0.3">
      <c r="A1577" s="156" t="str">
        <f>IF(ISBLANK(TableB[[#This Row],[BEDS Code]]),"",TableB[[#This Row],[BEDS Code]])</f>
        <v>321200011511</v>
      </c>
      <c r="B1577" s="134" t="str">
        <f>IF(ISBLANK(TableB[[#This Row],[School Name]]),"",TableB[[#This Row],[School Name]])</f>
        <v>Bronx Envision Academy</v>
      </c>
      <c r="C1577" s="156" t="str">
        <f>IF(ISBLANK(TableB[[#This Row],[Local School Code]]),"",TableB[[#This Row],[Local School Code]])</f>
        <v>X511</v>
      </c>
      <c r="D1577" s="132">
        <v>2727106</v>
      </c>
      <c r="E1577" s="132">
        <v>1388621</v>
      </c>
      <c r="F1577" s="65">
        <f>IFERROR(SUM(TableC[[#This Row],[Classroom Teachers]:[All Other Salaries]])*'Part-A'!$C$92,0)</f>
        <v>2505880.9957807581</v>
      </c>
      <c r="G1577" s="16">
        <v>0</v>
      </c>
      <c r="H1577" s="16">
        <v>427821</v>
      </c>
      <c r="I1577" s="133">
        <f t="shared" si="75"/>
        <v>7049428.9957807586</v>
      </c>
      <c r="J1577" s="132">
        <v>5080143.8000259884</v>
      </c>
      <c r="K1577" s="132">
        <v>0</v>
      </c>
      <c r="L1577" s="132">
        <v>1236858.7708106788</v>
      </c>
      <c r="M1577" s="132">
        <v>0</v>
      </c>
      <c r="N1577" s="132">
        <v>495451.72629882197</v>
      </c>
      <c r="O1577" s="132">
        <v>2542</v>
      </c>
      <c r="P1577" s="132">
        <v>234432.69864526906</v>
      </c>
      <c r="Q1577" s="133">
        <f t="shared" si="76"/>
        <v>7049428.9957807586</v>
      </c>
      <c r="R1577" s="132">
        <v>6611414.9957807586</v>
      </c>
      <c r="S1577" s="132">
        <v>438014</v>
      </c>
      <c r="T1577" s="133">
        <f>SUM(TableC[[#This Row],[State &amp; Local Funding]:[Federal 
Funding]])</f>
        <v>7049428.9957807586</v>
      </c>
      <c r="U1577" s="121">
        <f>IFERROR(TableC[[#This Row],[State &amp; Local Funding]]/SUM(TableB[[#This Row],[K-12 Enrollment]:[Pre-K
Enrollment]]),"")</f>
        <v>15519.753511222438</v>
      </c>
      <c r="V1577" s="121">
        <f>IFERROR(TableC[[#This Row],[Federal 
Funding]]/SUM(TableB[[#This Row],[K-12 Enrollment]:[Pre-K
Enrollment]]),"")</f>
        <v>1028.2018779342723</v>
      </c>
      <c r="W1577" s="65">
        <f>IFERROR(CentralCostperPupil*SUM(TableB[[#This Row],[K-12 Enrollment]:[Pre-K
Enrollment]]),"")</f>
        <v>2843123.8146984507</v>
      </c>
      <c r="X1577" s="65">
        <f t="shared" si="77"/>
        <v>9892552.8104792088</v>
      </c>
      <c r="Y1577" s="131">
        <f>IFERROR(TableC[[#This Row],[Total School Allocation w/ Central District Costs]]/SUM(TableB[[#This Row],[K-12 Enrollment]:[Pre-K
Enrollment]]),"")</f>
        <v>23221.954954176548</v>
      </c>
    </row>
    <row r="1578" spans="1:25" s="3" customFormat="1" ht="15" x14ac:dyDescent="0.3">
      <c r="A1578" s="156" t="str">
        <f>IF(ISBLANK(TableB[[#This Row],[BEDS Code]]),"",TableB[[#This Row],[BEDS Code]])</f>
        <v>321100011513</v>
      </c>
      <c r="B1578" s="134" t="str">
        <f>IF(ISBLANK(TableB[[#This Row],[School Name]]),"",TableB[[#This Row],[School Name]])</f>
        <v>New World High School</v>
      </c>
      <c r="C1578" s="156" t="str">
        <f>IF(ISBLANK(TableB[[#This Row],[Local School Code]]),"",TableB[[#This Row],[Local School Code]])</f>
        <v>X513</v>
      </c>
      <c r="D1578" s="132">
        <v>1967074</v>
      </c>
      <c r="E1578" s="132">
        <v>1466948</v>
      </c>
      <c r="F1578" s="65">
        <f>IFERROR(SUM(TableC[[#This Row],[Classroom Teachers]:[All Other Salaries]])*'Part-A'!$C$92,0)</f>
        <v>2090821.4925074063</v>
      </c>
      <c r="G1578" s="16">
        <v>0</v>
      </c>
      <c r="H1578" s="16">
        <v>451263</v>
      </c>
      <c r="I1578" s="133">
        <f t="shared" si="75"/>
        <v>5976106.4925074065</v>
      </c>
      <c r="J1578" s="132">
        <v>4750422.6387301479</v>
      </c>
      <c r="K1578" s="132">
        <v>0</v>
      </c>
      <c r="L1578" s="132">
        <v>247055.77503855168</v>
      </c>
      <c r="M1578" s="132">
        <v>0</v>
      </c>
      <c r="N1578" s="132">
        <v>718844.461878745</v>
      </c>
      <c r="O1578" s="132">
        <v>2473</v>
      </c>
      <c r="P1578" s="132">
        <v>257310.61685996174</v>
      </c>
      <c r="Q1578" s="133">
        <f t="shared" si="76"/>
        <v>5976106.4925074056</v>
      </c>
      <c r="R1578" s="132">
        <v>5526089.4925074056</v>
      </c>
      <c r="S1578" s="132">
        <v>450017</v>
      </c>
      <c r="T1578" s="133">
        <f>SUM(TableC[[#This Row],[State &amp; Local Funding]:[Federal 
Funding]])</f>
        <v>5976106.4925074056</v>
      </c>
      <c r="U1578" s="121">
        <f>IFERROR(TableC[[#This Row],[State &amp; Local Funding]]/SUM(TableB[[#This Row],[K-12 Enrollment]:[Pre-K
Enrollment]]),"")</f>
        <v>13815.223731268514</v>
      </c>
      <c r="V1578" s="121">
        <f>IFERROR(TableC[[#This Row],[Federal 
Funding]]/SUM(TableB[[#This Row],[K-12 Enrollment]:[Pre-K
Enrollment]]),"")</f>
        <v>1125.0425</v>
      </c>
      <c r="W1578" s="65">
        <f>IFERROR(CentralCostperPupil*SUM(TableB[[#This Row],[K-12 Enrollment]:[Pre-K
Enrollment]]),"")</f>
        <v>2669599.8260079348</v>
      </c>
      <c r="X1578" s="65">
        <f t="shared" si="77"/>
        <v>8645706.3185153399</v>
      </c>
      <c r="Y1578" s="131">
        <f>IFERROR(TableC[[#This Row],[Total School Allocation w/ Central District Costs]]/SUM(TableB[[#This Row],[K-12 Enrollment]:[Pre-K
Enrollment]]),"")</f>
        <v>21614.26579628835</v>
      </c>
    </row>
    <row r="1579" spans="1:25" s="3" customFormat="1" ht="15" x14ac:dyDescent="0.3">
      <c r="A1579" s="156" t="str">
        <f>IF(ISBLANK(TableB[[#This Row],[BEDS Code]]),"",TableB[[#This Row],[BEDS Code]])</f>
        <v>321100011514</v>
      </c>
      <c r="B1579" s="134" t="str">
        <f>IF(ISBLANK(TableB[[#This Row],[School Name]]),"",TableB[[#This Row],[School Name]])</f>
        <v>The Bronxwood Preparatory Academy</v>
      </c>
      <c r="C1579" s="156" t="str">
        <f>IF(ISBLANK(TableB[[#This Row],[Local School Code]]),"",TableB[[#This Row],[Local School Code]])</f>
        <v>X514</v>
      </c>
      <c r="D1579" s="132">
        <v>2206047</v>
      </c>
      <c r="E1579" s="132">
        <v>1209637</v>
      </c>
      <c r="F1579" s="65">
        <f>IFERROR(SUM(TableC[[#This Row],[Classroom Teachers]:[All Other Salaries]])*'Part-A'!$C$92,0)</f>
        <v>2079656.3093694996</v>
      </c>
      <c r="G1579" s="16">
        <v>0</v>
      </c>
      <c r="H1579" s="16">
        <v>363292</v>
      </c>
      <c r="I1579" s="133">
        <f t="shared" si="75"/>
        <v>5858632.3093694998</v>
      </c>
      <c r="J1579" s="132">
        <v>3781470.2894434808</v>
      </c>
      <c r="K1579" s="132">
        <v>0</v>
      </c>
      <c r="L1579" s="132">
        <v>1020078.4293139053</v>
      </c>
      <c r="M1579" s="132">
        <v>0</v>
      </c>
      <c r="N1579" s="132">
        <v>692333.74905584019</v>
      </c>
      <c r="O1579" s="132">
        <v>2455</v>
      </c>
      <c r="P1579" s="132">
        <v>362294.84155627363</v>
      </c>
      <c r="Q1579" s="133">
        <f t="shared" si="76"/>
        <v>5858632.3093694998</v>
      </c>
      <c r="R1579" s="132">
        <v>5465752.3093694998</v>
      </c>
      <c r="S1579" s="132">
        <v>392880</v>
      </c>
      <c r="T1579" s="133">
        <f>SUM(TableC[[#This Row],[State &amp; Local Funding]:[Federal 
Funding]])</f>
        <v>5858632.3093694998</v>
      </c>
      <c r="U1579" s="121">
        <f>IFERROR(TableC[[#This Row],[State &amp; Local Funding]]/SUM(TableB[[#This Row],[K-12 Enrollment]:[Pre-K
Enrollment]]),"")</f>
        <v>13802.404821640152</v>
      </c>
      <c r="V1579" s="121">
        <f>IFERROR(TableC[[#This Row],[Federal 
Funding]]/SUM(TableB[[#This Row],[K-12 Enrollment]:[Pre-K
Enrollment]]),"")</f>
        <v>992.12121212121212</v>
      </c>
      <c r="W1579" s="65">
        <f>IFERROR(CentralCostperPupil*SUM(TableB[[#This Row],[K-12 Enrollment]:[Pre-K
Enrollment]]),"")</f>
        <v>2642903.8277478553</v>
      </c>
      <c r="X1579" s="65">
        <f t="shared" si="77"/>
        <v>8501536.1371173561</v>
      </c>
      <c r="Y1579" s="131">
        <f>IFERROR(TableC[[#This Row],[Total School Allocation w/ Central District Costs]]/SUM(TableB[[#This Row],[K-12 Enrollment]:[Pre-K
Enrollment]]),"")</f>
        <v>21468.525598781202</v>
      </c>
    </row>
    <row r="1580" spans="1:25" s="3" customFormat="1" ht="15" x14ac:dyDescent="0.3">
      <c r="A1580" s="156" t="str">
        <f>IF(ISBLANK(TableB[[#This Row],[BEDS Code]]),"",TableB[[#This Row],[BEDS Code]])</f>
        <v>320900011517</v>
      </c>
      <c r="B1580" s="134" t="str">
        <f>IF(ISBLANK(TableB[[#This Row],[School Name]]),"",TableB[[#This Row],[School Name]])</f>
        <v>Frederick Douglass Academy III Secondary School</v>
      </c>
      <c r="C1580" s="156" t="str">
        <f>IF(ISBLANK(TableB[[#This Row],[Local School Code]]),"",TableB[[#This Row],[Local School Code]])</f>
        <v>X517</v>
      </c>
      <c r="D1580" s="132">
        <v>2701228</v>
      </c>
      <c r="E1580" s="132">
        <v>1300608</v>
      </c>
      <c r="F1580" s="65">
        <f>IFERROR(SUM(TableC[[#This Row],[Classroom Teachers]:[All Other Salaries]])*'Part-A'!$C$92,0)</f>
        <v>2436537.8900571601</v>
      </c>
      <c r="G1580" s="16">
        <v>0</v>
      </c>
      <c r="H1580" s="16">
        <v>184696</v>
      </c>
      <c r="I1580" s="133">
        <f t="shared" si="75"/>
        <v>6623069.8900571596</v>
      </c>
      <c r="J1580" s="132">
        <v>5555523.7971632164</v>
      </c>
      <c r="K1580" s="132">
        <v>0</v>
      </c>
      <c r="L1580" s="132">
        <v>388927.82735979132</v>
      </c>
      <c r="M1580" s="132">
        <v>0</v>
      </c>
      <c r="N1580" s="132">
        <v>463638.22736933304</v>
      </c>
      <c r="O1580" s="132">
        <v>2579</v>
      </c>
      <c r="P1580" s="132">
        <v>212401.03816481892</v>
      </c>
      <c r="Q1580" s="133">
        <f t="shared" si="76"/>
        <v>6623069.8900571587</v>
      </c>
      <c r="R1580" s="132">
        <v>6225320.8900571587</v>
      </c>
      <c r="S1580" s="132">
        <v>397749</v>
      </c>
      <c r="T1580" s="133">
        <f>SUM(TableC[[#This Row],[State &amp; Local Funding]:[Federal 
Funding]])</f>
        <v>6623069.8900571587</v>
      </c>
      <c r="U1580" s="121">
        <f>IFERROR(TableC[[#This Row],[State &amp; Local Funding]]/SUM(TableB[[#This Row],[K-12 Enrollment]:[Pre-K
Enrollment]]),"")</f>
        <v>15037.006980814393</v>
      </c>
      <c r="V1580" s="121">
        <f>IFERROR(TableC[[#This Row],[Federal 
Funding]]/SUM(TableB[[#This Row],[K-12 Enrollment]:[Pre-K
Enrollment]]),"")</f>
        <v>960.74637681159425</v>
      </c>
      <c r="W1580" s="65">
        <f>IFERROR(CentralCostperPupil*SUM(TableB[[#This Row],[K-12 Enrollment]:[Pre-K
Enrollment]]),"")</f>
        <v>2763035.8199182125</v>
      </c>
      <c r="X1580" s="65">
        <f t="shared" si="77"/>
        <v>9386105.7099753711</v>
      </c>
      <c r="Y1580" s="131">
        <f>IFERROR(TableC[[#This Row],[Total School Allocation w/ Central District Costs]]/SUM(TableB[[#This Row],[K-12 Enrollment]:[Pre-K
Enrollment]]),"")</f>
        <v>22671.752922645825</v>
      </c>
    </row>
    <row r="1581" spans="1:25" s="3" customFormat="1" ht="15" x14ac:dyDescent="0.3">
      <c r="A1581" s="156" t="str">
        <f>IF(ISBLANK(TableB[[#This Row],[BEDS Code]]),"",TableB[[#This Row],[BEDS Code]])</f>
        <v>321200011521</v>
      </c>
      <c r="B1581" s="134" t="str">
        <f>IF(ISBLANK(TableB[[#This Row],[School Name]]),"",TableB[[#This Row],[School Name]])</f>
        <v>The Metropolitan Soundview High School</v>
      </c>
      <c r="C1581" s="156" t="str">
        <f>IF(ISBLANK(TableB[[#This Row],[Local School Code]]),"",TableB[[#This Row],[Local School Code]])</f>
        <v>X521</v>
      </c>
      <c r="D1581" s="132">
        <v>2945225</v>
      </c>
      <c r="E1581" s="132">
        <v>1399176</v>
      </c>
      <c r="F1581" s="65">
        <f>IFERROR(SUM(TableC[[#This Row],[Classroom Teachers]:[All Other Salaries]])*'Part-A'!$C$92,0)</f>
        <v>2645110.3058951483</v>
      </c>
      <c r="G1581" s="16">
        <v>0</v>
      </c>
      <c r="H1581" s="16">
        <v>325061</v>
      </c>
      <c r="I1581" s="133">
        <f t="shared" si="75"/>
        <v>7314572.3058951478</v>
      </c>
      <c r="J1581" s="132">
        <v>5642248.8295141812</v>
      </c>
      <c r="K1581" s="132">
        <v>0</v>
      </c>
      <c r="L1581" s="132">
        <v>951169.56046344817</v>
      </c>
      <c r="M1581" s="132">
        <v>0</v>
      </c>
      <c r="N1581" s="132">
        <v>470665.70604456356</v>
      </c>
      <c r="O1581" s="132">
        <v>2554</v>
      </c>
      <c r="P1581" s="132">
        <v>247934.20987295549</v>
      </c>
      <c r="Q1581" s="133">
        <f t="shared" si="76"/>
        <v>7314572.3058951478</v>
      </c>
      <c r="R1581" s="132">
        <v>6884021.3058951478</v>
      </c>
      <c r="S1581" s="132">
        <v>430551</v>
      </c>
      <c r="T1581" s="133">
        <f>SUM(TableC[[#This Row],[State &amp; Local Funding]:[Federal 
Funding]])</f>
        <v>7314572.3058951478</v>
      </c>
      <c r="U1581" s="121">
        <f>IFERROR(TableC[[#This Row],[State &amp; Local Funding]]/SUM(TableB[[#This Row],[K-12 Enrollment]:[Pre-K
Enrollment]]),"")</f>
        <v>16548.128139171029</v>
      </c>
      <c r="V1581" s="121">
        <f>IFERROR(TableC[[#This Row],[Federal 
Funding]]/SUM(TableB[[#This Row],[K-12 Enrollment]:[Pre-K
Enrollment]]),"")</f>
        <v>1034.9783653846155</v>
      </c>
      <c r="W1581" s="65">
        <f>IFERROR(CentralCostperPupil*SUM(TableB[[#This Row],[K-12 Enrollment]:[Pre-K
Enrollment]]),"")</f>
        <v>2776383.8190482524</v>
      </c>
      <c r="X1581" s="65">
        <f t="shared" si="77"/>
        <v>10090956.1249434</v>
      </c>
      <c r="Y1581" s="131">
        <f>IFERROR(TableC[[#This Row],[Total School Allocation w/ Central District Costs]]/SUM(TableB[[#This Row],[K-12 Enrollment]:[Pre-K
Enrollment]]),"")</f>
        <v>24257.106069575479</v>
      </c>
    </row>
    <row r="1582" spans="1:25" s="3" customFormat="1" ht="15" x14ac:dyDescent="0.3">
      <c r="A1582" s="156" t="str">
        <f>IF(ISBLANK(TableB[[#This Row],[BEDS Code]]),"",TableB[[#This Row],[BEDS Code]])</f>
        <v>320700011522</v>
      </c>
      <c r="B1582" s="134" t="str">
        <f>IF(ISBLANK(TableB[[#This Row],[School Name]]),"",TableB[[#This Row],[School Name]])</f>
        <v>Bronx Design and Construction Academy</v>
      </c>
      <c r="C1582" s="156" t="str">
        <f>IF(ISBLANK(TableB[[#This Row],[Local School Code]]),"",TableB[[#This Row],[Local School Code]])</f>
        <v>X522</v>
      </c>
      <c r="D1582" s="132">
        <v>3723833</v>
      </c>
      <c r="E1582" s="132">
        <v>2046229</v>
      </c>
      <c r="F1582" s="65">
        <f>IFERROR(SUM(TableC[[#This Row],[Classroom Teachers]:[All Other Salaries]])*'Part-A'!$C$92,0)</f>
        <v>3513131.145548942</v>
      </c>
      <c r="G1582" s="16">
        <v>0</v>
      </c>
      <c r="H1582" s="16">
        <v>298781</v>
      </c>
      <c r="I1582" s="133">
        <f t="shared" si="75"/>
        <v>9581974.1455489416</v>
      </c>
      <c r="J1582" s="132">
        <v>6557573.0013165493</v>
      </c>
      <c r="K1582" s="132">
        <v>0</v>
      </c>
      <c r="L1582" s="132">
        <v>1651360.9573786808</v>
      </c>
      <c r="M1582" s="132">
        <v>0</v>
      </c>
      <c r="N1582" s="132">
        <v>857278.3910477485</v>
      </c>
      <c r="O1582" s="132">
        <v>2928</v>
      </c>
      <c r="P1582" s="132">
        <v>512833.79580596258</v>
      </c>
      <c r="Q1582" s="133">
        <f t="shared" si="76"/>
        <v>9581974.1455489416</v>
      </c>
      <c r="R1582" s="132">
        <v>8856721.1455489416</v>
      </c>
      <c r="S1582" s="132">
        <v>725253</v>
      </c>
      <c r="T1582" s="133">
        <f>SUM(TableC[[#This Row],[State &amp; Local Funding]:[Federal 
Funding]])</f>
        <v>9581974.1455489416</v>
      </c>
      <c r="U1582" s="121">
        <f>IFERROR(TableC[[#This Row],[State &amp; Local Funding]]/SUM(TableB[[#This Row],[K-12 Enrollment]:[Pre-K
Enrollment]]),"")</f>
        <v>19170.392089932775</v>
      </c>
      <c r="V1582" s="121">
        <f>IFERROR(TableC[[#This Row],[Federal 
Funding]]/SUM(TableB[[#This Row],[K-12 Enrollment]:[Pre-K
Enrollment]]),"")</f>
        <v>1569.8116883116884</v>
      </c>
      <c r="W1582" s="65">
        <f>IFERROR(CentralCostperPupil*SUM(TableB[[#This Row],[K-12 Enrollment]:[Pre-K
Enrollment]]),"")</f>
        <v>3083387.7990391646</v>
      </c>
      <c r="X1582" s="65">
        <f t="shared" si="77"/>
        <v>12665361.944588106</v>
      </c>
      <c r="Y1582" s="131">
        <f>IFERROR(TableC[[#This Row],[Total School Allocation w/ Central District Costs]]/SUM(TableB[[#This Row],[K-12 Enrollment]:[Pre-K
Enrollment]]),"")</f>
        <v>27414.2033432643</v>
      </c>
    </row>
    <row r="1583" spans="1:25" s="3" customFormat="1" ht="15" x14ac:dyDescent="0.3">
      <c r="A1583" s="156" t="str">
        <f>IF(ISBLANK(TableB[[#This Row],[BEDS Code]]),"",TableB[[#This Row],[BEDS Code]])</f>
        <v>321000011524</v>
      </c>
      <c r="B1583" s="134" t="str">
        <f>IF(ISBLANK(TableB[[#This Row],[School Name]]),"",TableB[[#This Row],[School Name]])</f>
        <v>Crotona International High School</v>
      </c>
      <c r="C1583" s="156" t="str">
        <f>IF(ISBLANK(TableB[[#This Row],[Local School Code]]),"",TableB[[#This Row],[Local School Code]])</f>
        <v>X524</v>
      </c>
      <c r="D1583" s="132">
        <v>2180053</v>
      </c>
      <c r="E1583" s="132">
        <v>1210560</v>
      </c>
      <c r="F1583" s="65">
        <f>IFERROR(SUM(TableC[[#This Row],[Classroom Teachers]:[All Other Salaries]])*'Part-A'!$C$92,0)</f>
        <v>2064391.7054622872</v>
      </c>
      <c r="G1583" s="16">
        <v>0</v>
      </c>
      <c r="H1583" s="16">
        <v>379222</v>
      </c>
      <c r="I1583" s="133">
        <f t="shared" si="75"/>
        <v>5834226.7054622872</v>
      </c>
      <c r="J1583" s="132">
        <v>4790317.4162838431</v>
      </c>
      <c r="K1583" s="132">
        <v>0</v>
      </c>
      <c r="L1583" s="132">
        <v>20105.861035795653</v>
      </c>
      <c r="M1583" s="132">
        <v>0</v>
      </c>
      <c r="N1583" s="132">
        <v>677411.61885603191</v>
      </c>
      <c r="O1583" s="132">
        <v>1981</v>
      </c>
      <c r="P1583" s="132">
        <v>344410.80928661651</v>
      </c>
      <c r="Q1583" s="133">
        <f t="shared" si="76"/>
        <v>5834226.7054622881</v>
      </c>
      <c r="R1583" s="132">
        <v>5426238.7054622881</v>
      </c>
      <c r="S1583" s="132">
        <v>407988</v>
      </c>
      <c r="T1583" s="133">
        <f>SUM(TableC[[#This Row],[State &amp; Local Funding]:[Federal 
Funding]])</f>
        <v>5834226.7054622881</v>
      </c>
      <c r="U1583" s="121">
        <f>IFERROR(TableC[[#This Row],[State &amp; Local Funding]]/SUM(TableB[[#This Row],[K-12 Enrollment]:[Pre-K
Enrollment]]),"")</f>
        <v>16543.410687385025</v>
      </c>
      <c r="V1583" s="121">
        <f>IFERROR(TableC[[#This Row],[Federal 
Funding]]/SUM(TableB[[#This Row],[K-12 Enrollment]:[Pre-K
Enrollment]]),"")</f>
        <v>1243.8658536585365</v>
      </c>
      <c r="W1583" s="65">
        <f>IFERROR(CentralCostperPupil*SUM(TableB[[#This Row],[K-12 Enrollment]:[Pre-K
Enrollment]]),"")</f>
        <v>2189071.8573265066</v>
      </c>
      <c r="X1583" s="65">
        <f t="shared" si="77"/>
        <v>8023298.5627887947</v>
      </c>
      <c r="Y1583" s="131">
        <f>IFERROR(TableC[[#This Row],[Total School Allocation w/ Central District Costs]]/SUM(TableB[[#This Row],[K-12 Enrollment]:[Pre-K
Enrollment]]),"")</f>
        <v>24461.2761060634</v>
      </c>
    </row>
    <row r="1584" spans="1:25" s="3" customFormat="1" ht="15" x14ac:dyDescent="0.3">
      <c r="A1584" s="156" t="str">
        <f>IF(ISBLANK(TableB[[#This Row],[BEDS Code]]),"",TableB[[#This Row],[BEDS Code]])</f>
        <v>320900011525</v>
      </c>
      <c r="B1584" s="134" t="str">
        <f>IF(ISBLANK(TableB[[#This Row],[School Name]]),"",TableB[[#This Row],[School Name]])</f>
        <v>Bronx Leadership Academy High School</v>
      </c>
      <c r="C1584" s="156" t="str">
        <f>IF(ISBLANK(TableB[[#This Row],[Local School Code]]),"",TableB[[#This Row],[Local School Code]])</f>
        <v>X525</v>
      </c>
      <c r="D1584" s="132">
        <v>3108293</v>
      </c>
      <c r="E1584" s="132">
        <v>2642943</v>
      </c>
      <c r="F1584" s="65">
        <f>IFERROR(SUM(TableC[[#This Row],[Classroom Teachers]:[All Other Salaries]])*'Part-A'!$C$92,0)</f>
        <v>3501668.8411670993</v>
      </c>
      <c r="G1584" s="16">
        <v>0</v>
      </c>
      <c r="H1584" s="16">
        <v>127503</v>
      </c>
      <c r="I1584" s="133">
        <f t="shared" si="75"/>
        <v>9380407.8411670998</v>
      </c>
      <c r="J1584" s="132">
        <v>5750257.0664161835</v>
      </c>
      <c r="K1584" s="132">
        <v>0</v>
      </c>
      <c r="L1584" s="132">
        <v>1895311.6422516659</v>
      </c>
      <c r="M1584" s="132">
        <v>0</v>
      </c>
      <c r="N1584" s="132">
        <v>927887.81964173098</v>
      </c>
      <c r="O1584" s="132">
        <v>3576</v>
      </c>
      <c r="P1584" s="132">
        <v>803375.31285751902</v>
      </c>
      <c r="Q1584" s="133">
        <f t="shared" si="76"/>
        <v>9380407.8411670998</v>
      </c>
      <c r="R1584" s="132">
        <v>8655419.8411670998</v>
      </c>
      <c r="S1584" s="132">
        <v>724988</v>
      </c>
      <c r="T1584" s="133">
        <f>SUM(TableC[[#This Row],[State &amp; Local Funding]:[Federal 
Funding]])</f>
        <v>9380407.8411670998</v>
      </c>
      <c r="U1584" s="121">
        <f>IFERROR(TableC[[#This Row],[State &amp; Local Funding]]/SUM(TableB[[#This Row],[K-12 Enrollment]:[Pre-K
Enrollment]]),"")</f>
        <v>15567.301872602697</v>
      </c>
      <c r="V1584" s="121">
        <f>IFERROR(TableC[[#This Row],[Federal 
Funding]]/SUM(TableB[[#This Row],[K-12 Enrollment]:[Pre-K
Enrollment]]),"")</f>
        <v>1303.9352517985612</v>
      </c>
      <c r="W1584" s="65">
        <f>IFERROR(CentralCostperPupil*SUM(TableB[[#This Row],[K-12 Enrollment]:[Pre-K
Enrollment]]),"")</f>
        <v>3710743.7581510292</v>
      </c>
      <c r="X1584" s="65">
        <f t="shared" si="77"/>
        <v>13091151.599318128</v>
      </c>
      <c r="Y1584" s="131">
        <f>IFERROR(TableC[[#This Row],[Total School Allocation w/ Central District Costs]]/SUM(TableB[[#This Row],[K-12 Enrollment]:[Pre-K
Enrollment]]),"")</f>
        <v>23545.236689421094</v>
      </c>
    </row>
    <row r="1585" spans="1:25" s="3" customFormat="1" ht="15" x14ac:dyDescent="0.3">
      <c r="A1585" s="156" t="str">
        <f>IF(ISBLANK(TableB[[#This Row],[BEDS Code]]),"",TableB[[#This Row],[BEDS Code]])</f>
        <v>320700011527</v>
      </c>
      <c r="B1585" s="134" t="str">
        <f>IF(ISBLANK(TableB[[#This Row],[School Name]]),"",TableB[[#This Row],[School Name]])</f>
        <v>Bronx Leadership Academy II High School</v>
      </c>
      <c r="C1585" s="156" t="str">
        <f>IF(ISBLANK(TableB[[#This Row],[Local School Code]]),"",TableB[[#This Row],[Local School Code]])</f>
        <v>X527</v>
      </c>
      <c r="D1585" s="132">
        <v>3121756</v>
      </c>
      <c r="E1585" s="132">
        <v>2260709</v>
      </c>
      <c r="F1585" s="65">
        <f>IFERROR(SUM(TableC[[#This Row],[Classroom Teachers]:[All Other Salaries]])*'Part-A'!$C$92,0)</f>
        <v>3277140.7709877444</v>
      </c>
      <c r="G1585" s="16">
        <v>0</v>
      </c>
      <c r="H1585" s="16">
        <v>768276</v>
      </c>
      <c r="I1585" s="133">
        <f t="shared" si="75"/>
        <v>9427881.7709877454</v>
      </c>
      <c r="J1585" s="132">
        <v>5764229.8676324766</v>
      </c>
      <c r="K1585" s="132">
        <v>0</v>
      </c>
      <c r="L1585" s="132">
        <v>2245596.3811727297</v>
      </c>
      <c r="M1585" s="132">
        <v>0</v>
      </c>
      <c r="N1585" s="132">
        <v>900711.04084548715</v>
      </c>
      <c r="O1585" s="132">
        <v>3296</v>
      </c>
      <c r="P1585" s="132">
        <v>514048.48133705213</v>
      </c>
      <c r="Q1585" s="133">
        <f t="shared" si="76"/>
        <v>9427881.7709877454</v>
      </c>
      <c r="R1585" s="132">
        <v>8665490.7709877454</v>
      </c>
      <c r="S1585" s="132">
        <v>762391</v>
      </c>
      <c r="T1585" s="133">
        <f>SUM(TableC[[#This Row],[State &amp; Local Funding]:[Federal 
Funding]])</f>
        <v>9427881.7709877454</v>
      </c>
      <c r="U1585" s="121">
        <f>IFERROR(TableC[[#This Row],[State &amp; Local Funding]]/SUM(TableB[[#This Row],[K-12 Enrollment]:[Pre-K
Enrollment]]),"")</f>
        <v>16600.557032543573</v>
      </c>
      <c r="V1585" s="121">
        <f>IFERROR(TableC[[#This Row],[Federal 
Funding]]/SUM(TableB[[#This Row],[K-12 Enrollment]:[Pre-K
Enrollment]]),"")</f>
        <v>1460.5191570881227</v>
      </c>
      <c r="W1585" s="65">
        <f>IFERROR(CentralCostperPupil*SUM(TableB[[#This Row],[K-12 Enrollment]:[Pre-K
Enrollment]]),"")</f>
        <v>3483827.7729403549</v>
      </c>
      <c r="X1585" s="65">
        <f t="shared" si="77"/>
        <v>12911709.5439281</v>
      </c>
      <c r="Y1585" s="131">
        <f>IFERROR(TableC[[#This Row],[Total School Allocation w/ Central District Costs]]/SUM(TableB[[#This Row],[K-12 Enrollment]:[Pre-K
Enrollment]]),"")</f>
        <v>24735.075754651531</v>
      </c>
    </row>
    <row r="1586" spans="1:25" s="3" customFormat="1" ht="15" x14ac:dyDescent="0.3">
      <c r="A1586" s="156" t="str">
        <f>IF(ISBLANK(TableB[[#This Row],[BEDS Code]]),"",TableB[[#This Row],[BEDS Code]])</f>
        <v>321100010529</v>
      </c>
      <c r="B1586" s="134" t="str">
        <f>IF(ISBLANK(TableB[[#This Row],[School Name]]),"",TableB[[#This Row],[School Name]])</f>
        <v>One World Middle School at Edenwald</v>
      </c>
      <c r="C1586" s="156" t="str">
        <f>IF(ISBLANK(TableB[[#This Row],[Local School Code]]),"",TableB[[#This Row],[Local School Code]])</f>
        <v>X529</v>
      </c>
      <c r="D1586" s="132">
        <v>3042582</v>
      </c>
      <c r="E1586" s="132">
        <v>1316934</v>
      </c>
      <c r="F1586" s="65">
        <f>IFERROR(SUM(TableC[[#This Row],[Classroom Teachers]:[All Other Salaries]])*'Part-A'!$C$92,0)</f>
        <v>2654313.1493420596</v>
      </c>
      <c r="G1586" s="16">
        <v>0</v>
      </c>
      <c r="H1586" s="16">
        <v>641359</v>
      </c>
      <c r="I1586" s="133">
        <f t="shared" si="75"/>
        <v>7655188.1493420601</v>
      </c>
      <c r="J1586" s="132">
        <v>2896860.1836332968</v>
      </c>
      <c r="K1586" s="132">
        <v>0</v>
      </c>
      <c r="L1586" s="132">
        <v>3883827.7693400448</v>
      </c>
      <c r="M1586" s="132">
        <v>0</v>
      </c>
      <c r="N1586" s="132">
        <v>872432.19636871829</v>
      </c>
      <c r="O1586" s="132">
        <v>2068</v>
      </c>
      <c r="P1586" s="132">
        <v>0</v>
      </c>
      <c r="Q1586" s="133">
        <f t="shared" si="76"/>
        <v>7655188.1493420601</v>
      </c>
      <c r="R1586" s="132">
        <v>7363662.1493420601</v>
      </c>
      <c r="S1586" s="132">
        <v>291526</v>
      </c>
      <c r="T1586" s="133">
        <f>SUM(TableC[[#This Row],[State &amp; Local Funding]:[Federal 
Funding]])</f>
        <v>7655188.1493420601</v>
      </c>
      <c r="U1586" s="121">
        <f>IFERROR(TableC[[#This Row],[State &amp; Local Funding]]/SUM(TableB[[#This Row],[K-12 Enrollment]:[Pre-K
Enrollment]]),"")</f>
        <v>22727.352312784136</v>
      </c>
      <c r="V1586" s="121">
        <f>IFERROR(TableC[[#This Row],[Federal 
Funding]]/SUM(TableB[[#This Row],[K-12 Enrollment]:[Pre-K
Enrollment]]),"")</f>
        <v>899.77160493827159</v>
      </c>
      <c r="W1586" s="65">
        <f>IFERROR(CentralCostperPupil*SUM(TableB[[#This Row],[K-12 Enrollment]:[Pre-K
Enrollment]]),"")</f>
        <v>2162375.8590664272</v>
      </c>
      <c r="X1586" s="65">
        <f t="shared" si="77"/>
        <v>9817564.0084084868</v>
      </c>
      <c r="Y1586" s="131">
        <f>IFERROR(TableC[[#This Row],[Total School Allocation w/ Central District Costs]]/SUM(TableB[[#This Row],[K-12 Enrollment]:[Pre-K
Enrollment]]),"")</f>
        <v>30301.123482742245</v>
      </c>
    </row>
    <row r="1587" spans="1:25" s="3" customFormat="1" ht="15" x14ac:dyDescent="0.3">
      <c r="A1587" s="156" t="str">
        <f>IF(ISBLANK(TableB[[#This Row],[BEDS Code]]),"",TableB[[#This Row],[BEDS Code]])</f>
        <v>320800011530</v>
      </c>
      <c r="B1587" s="134" t="str">
        <f>IF(ISBLANK(TableB[[#This Row],[School Name]]),"",TableB[[#This Row],[School Name]])</f>
        <v>Longwood Preparatory Academy</v>
      </c>
      <c r="C1587" s="156" t="str">
        <f>IF(ISBLANK(TableB[[#This Row],[Local School Code]]),"",TableB[[#This Row],[Local School Code]])</f>
        <v>X530</v>
      </c>
      <c r="D1587" s="132">
        <v>2448533</v>
      </c>
      <c r="E1587" s="132">
        <v>2461623</v>
      </c>
      <c r="F1587" s="65">
        <f>IFERROR(SUM(TableC[[#This Row],[Classroom Teachers]:[All Other Salaries]])*'Part-A'!$C$92,0)</f>
        <v>2989573.0709832949</v>
      </c>
      <c r="G1587" s="16">
        <v>0</v>
      </c>
      <c r="H1587" s="16">
        <v>387260</v>
      </c>
      <c r="I1587" s="133">
        <f t="shared" si="75"/>
        <v>8286989.0709832944</v>
      </c>
      <c r="J1587" s="132">
        <v>5881654.4229902495</v>
      </c>
      <c r="K1587" s="132">
        <v>0</v>
      </c>
      <c r="L1587" s="132">
        <v>1398619.4887416253</v>
      </c>
      <c r="M1587" s="132">
        <v>0</v>
      </c>
      <c r="N1587" s="132">
        <v>690876.1264185328</v>
      </c>
      <c r="O1587" s="132">
        <v>2093</v>
      </c>
      <c r="P1587" s="132">
        <v>313746.03283288644</v>
      </c>
      <c r="Q1587" s="133">
        <f t="shared" si="76"/>
        <v>8286989.0709832935</v>
      </c>
      <c r="R1587" s="132">
        <v>7596058.0709832935</v>
      </c>
      <c r="S1587" s="132">
        <v>690931</v>
      </c>
      <c r="T1587" s="133">
        <f>SUM(TableC[[#This Row],[State &amp; Local Funding]:[Federal 
Funding]])</f>
        <v>8286989.0709832935</v>
      </c>
      <c r="U1587" s="121">
        <f>IFERROR(TableC[[#This Row],[State &amp; Local Funding]]/SUM(TableB[[#This Row],[K-12 Enrollment]:[Pre-K
Enrollment]]),"")</f>
        <v>22810.985198148028</v>
      </c>
      <c r="V1587" s="121">
        <f>IFERROR(TableC[[#This Row],[Federal 
Funding]]/SUM(TableB[[#This Row],[K-12 Enrollment]:[Pre-K
Enrollment]]),"")</f>
        <v>2074.867867867868</v>
      </c>
      <c r="W1587" s="65">
        <f>IFERROR(CentralCostperPupil*SUM(TableB[[#This Row],[K-12 Enrollment]:[Pre-K
Enrollment]]),"")</f>
        <v>2222441.8551516058</v>
      </c>
      <c r="X1587" s="65">
        <f t="shared" si="77"/>
        <v>10509430.926134899</v>
      </c>
      <c r="Y1587" s="131">
        <f>IFERROR(TableC[[#This Row],[Total School Allocation w/ Central District Costs]]/SUM(TableB[[#This Row],[K-12 Enrollment]:[Pre-K
Enrollment]]),"")</f>
        <v>31559.852631035734</v>
      </c>
    </row>
    <row r="1588" spans="1:25" s="3" customFormat="1" ht="15" x14ac:dyDescent="0.3">
      <c r="A1588" s="156" t="str">
        <f>IF(ISBLANK(TableB[[#This Row],[BEDS Code]]),"",TableB[[#This Row],[BEDS Code]])</f>
        <v>321200010531</v>
      </c>
      <c r="B1588" s="134" t="str">
        <f>IF(ISBLANK(TableB[[#This Row],[School Name]]),"",TableB[[#This Row],[School Name]])</f>
        <v>Archer Elementary School</v>
      </c>
      <c r="C1588" s="156" t="str">
        <f>IF(ISBLANK(TableB[[#This Row],[Local School Code]]),"",TableB[[#This Row],[Local School Code]])</f>
        <v>X531</v>
      </c>
      <c r="D1588" s="132">
        <v>3185520</v>
      </c>
      <c r="E1588" s="132">
        <v>2381790</v>
      </c>
      <c r="F1588" s="65">
        <f>IFERROR(SUM(TableC[[#This Row],[Classroom Teachers]:[All Other Salaries]])*'Part-A'!$C$92,0)</f>
        <v>3389684.5749536282</v>
      </c>
      <c r="G1588" s="16">
        <v>0</v>
      </c>
      <c r="H1588" s="16">
        <v>470612</v>
      </c>
      <c r="I1588" s="133">
        <f t="shared" si="75"/>
        <v>9427606.5749536287</v>
      </c>
      <c r="J1588" s="132">
        <v>4835304.3866929449</v>
      </c>
      <c r="K1588" s="132">
        <v>208714.77229970085</v>
      </c>
      <c r="L1588" s="132">
        <v>3674709.8893781239</v>
      </c>
      <c r="M1588" s="132">
        <v>16054.982484592374</v>
      </c>
      <c r="N1588" s="132">
        <v>679014.03844406526</v>
      </c>
      <c r="O1588" s="132">
        <v>2997</v>
      </c>
      <c r="P1588" s="132">
        <v>10811.505654200751</v>
      </c>
      <c r="Q1588" s="133">
        <f t="shared" si="76"/>
        <v>9427606.5749536268</v>
      </c>
      <c r="R1588" s="132">
        <v>8606541.5749536268</v>
      </c>
      <c r="S1588" s="132">
        <v>821065</v>
      </c>
      <c r="T1588" s="133">
        <f>SUM(TableC[[#This Row],[State &amp; Local Funding]:[Federal 
Funding]])</f>
        <v>9427606.5749536268</v>
      </c>
      <c r="U1588" s="121">
        <f>IFERROR(TableC[[#This Row],[State &amp; Local Funding]]/SUM(TableB[[#This Row],[K-12 Enrollment]:[Pre-K
Enrollment]]),"")</f>
        <v>17457.48798165036</v>
      </c>
      <c r="V1588" s="121">
        <f>IFERROR(TableC[[#This Row],[Federal 
Funding]]/SUM(TableB[[#This Row],[K-12 Enrollment]:[Pre-K
Enrollment]]),"")</f>
        <v>1665.4462474645031</v>
      </c>
      <c r="W1588" s="65">
        <f>IFERROR(CentralCostperPupil*SUM(TableB[[#This Row],[K-12 Enrollment]:[Pre-K
Enrollment]]),"")</f>
        <v>3290281.7855547797</v>
      </c>
      <c r="X1588" s="65">
        <f t="shared" si="77"/>
        <v>12717888.360508407</v>
      </c>
      <c r="Y1588" s="131">
        <f>IFERROR(TableC[[#This Row],[Total School Allocation w/ Central District Costs]]/SUM(TableB[[#This Row],[K-12 Enrollment]:[Pre-K
Enrollment]]),"")</f>
        <v>25796.9337941347</v>
      </c>
    </row>
    <row r="1589" spans="1:25" s="3" customFormat="1" ht="15" x14ac:dyDescent="0.3">
      <c r="A1589" s="156" t="str">
        <f>IF(ISBLANK(TableB[[#This Row],[BEDS Code]]),"",TableB[[#This Row],[BEDS Code]])</f>
        <v>321100010532</v>
      </c>
      <c r="B1589" s="134" t="str">
        <f>IF(ISBLANK(TableB[[#This Row],[School Name]]),"",TableB[[#This Row],[School Name]])</f>
        <v>Baychester Middle School</v>
      </c>
      <c r="C1589" s="156" t="str">
        <f>IF(ISBLANK(TableB[[#This Row],[Local School Code]]),"",TableB[[#This Row],[Local School Code]])</f>
        <v>X532</v>
      </c>
      <c r="D1589" s="132">
        <v>1764126</v>
      </c>
      <c r="E1589" s="132">
        <v>990565</v>
      </c>
      <c r="F1589" s="65">
        <f>IFERROR(SUM(TableC[[#This Row],[Classroom Teachers]:[All Other Salaries]])*'Part-A'!$C$92,0)</f>
        <v>1677207.4110232024</v>
      </c>
      <c r="G1589" s="16">
        <v>0</v>
      </c>
      <c r="H1589" s="16">
        <v>81088</v>
      </c>
      <c r="I1589" s="133">
        <f t="shared" si="75"/>
        <v>4512986.4110232024</v>
      </c>
      <c r="J1589" s="132">
        <v>2761123.9885200527</v>
      </c>
      <c r="K1589" s="132">
        <v>0</v>
      </c>
      <c r="L1589" s="132">
        <v>1277031.8803620765</v>
      </c>
      <c r="M1589" s="132">
        <v>0</v>
      </c>
      <c r="N1589" s="132">
        <v>472961.54214107315</v>
      </c>
      <c r="O1589" s="132">
        <v>1869</v>
      </c>
      <c r="P1589" s="132">
        <v>0</v>
      </c>
      <c r="Q1589" s="133">
        <f t="shared" si="76"/>
        <v>4512986.4110232024</v>
      </c>
      <c r="R1589" s="132">
        <v>4253604.4110232024</v>
      </c>
      <c r="S1589" s="132">
        <v>259382</v>
      </c>
      <c r="T1589" s="133">
        <f>SUM(TableC[[#This Row],[State &amp; Local Funding]:[Federal 
Funding]])</f>
        <v>4512986.4110232024</v>
      </c>
      <c r="U1589" s="121">
        <f>IFERROR(TableC[[#This Row],[State &amp; Local Funding]]/SUM(TableB[[#This Row],[K-12 Enrollment]:[Pre-K
Enrollment]]),"")</f>
        <v>15411.610184866675</v>
      </c>
      <c r="V1589" s="121">
        <f>IFERROR(TableC[[#This Row],[Federal 
Funding]]/SUM(TableB[[#This Row],[K-12 Enrollment]:[Pre-K
Enrollment]]),"")</f>
        <v>939.78985507246375</v>
      </c>
      <c r="W1589" s="65">
        <f>IFERROR(CentralCostperPupil*SUM(TableB[[#This Row],[K-12 Enrollment]:[Pre-K
Enrollment]]),"")</f>
        <v>1842023.8799454751</v>
      </c>
      <c r="X1589" s="65">
        <f t="shared" si="77"/>
        <v>6355010.290968677</v>
      </c>
      <c r="Y1589" s="131">
        <f>IFERROR(TableC[[#This Row],[Total School Allocation w/ Central District Costs]]/SUM(TableB[[#This Row],[K-12 Enrollment]:[Pre-K
Enrollment]]),"")</f>
        <v>23025.399604958973</v>
      </c>
    </row>
    <row r="1590" spans="1:25" s="3" customFormat="1" ht="15" x14ac:dyDescent="0.3">
      <c r="A1590" s="156" t="str">
        <f>IF(ISBLANK(TableB[[#This Row],[BEDS Code]]),"",TableB[[#This Row],[BEDS Code]])</f>
        <v>321200010536</v>
      </c>
      <c r="B1590" s="134" t="str">
        <f>IF(ISBLANK(TableB[[#This Row],[School Name]]),"",TableB[[#This Row],[School Name]])</f>
        <v>P.S. 536</v>
      </c>
      <c r="C1590" s="156" t="str">
        <f>IF(ISBLANK(TableB[[#This Row],[Local School Code]]),"",TableB[[#This Row],[Local School Code]])</f>
        <v>X536</v>
      </c>
      <c r="D1590" s="132">
        <v>2496044</v>
      </c>
      <c r="E1590" s="132">
        <v>1115058</v>
      </c>
      <c r="F1590" s="65">
        <f>IFERROR(SUM(TableC[[#This Row],[Classroom Teachers]:[All Other Salaries]])*'Part-A'!$C$92,0)</f>
        <v>2198637.5373356608</v>
      </c>
      <c r="G1590" s="16">
        <v>0</v>
      </c>
      <c r="H1590" s="16">
        <v>257931</v>
      </c>
      <c r="I1590" s="133">
        <f t="shared" si="75"/>
        <v>6067670.5373356603</v>
      </c>
      <c r="J1590" s="132">
        <v>4445748.7375900028</v>
      </c>
      <c r="K1590" s="132">
        <v>233209.19930159723</v>
      </c>
      <c r="L1590" s="132">
        <v>855941.43253604602</v>
      </c>
      <c r="M1590" s="132">
        <v>0</v>
      </c>
      <c r="N1590" s="132">
        <v>421349.47348232905</v>
      </c>
      <c r="O1590" s="132">
        <v>2573</v>
      </c>
      <c r="P1590" s="132">
        <v>108848.69442568542</v>
      </c>
      <c r="Q1590" s="133">
        <f t="shared" si="76"/>
        <v>6067670.5373356612</v>
      </c>
      <c r="R1590" s="132">
        <v>5638204.5373356612</v>
      </c>
      <c r="S1590" s="132">
        <v>429466</v>
      </c>
      <c r="T1590" s="133">
        <f>SUM(TableC[[#This Row],[State &amp; Local Funding]:[Federal 
Funding]])</f>
        <v>6067670.5373356612</v>
      </c>
      <c r="U1590" s="121">
        <f>IFERROR(TableC[[#This Row],[State &amp; Local Funding]]/SUM(TableB[[#This Row],[K-12 Enrollment]:[Pre-K
Enrollment]]),"")</f>
        <v>13785.341167079856</v>
      </c>
      <c r="V1590" s="121">
        <f>IFERROR(TableC[[#This Row],[Federal 
Funding]]/SUM(TableB[[#This Row],[K-12 Enrollment]:[Pre-K
Enrollment]]),"")</f>
        <v>1050.039119804401</v>
      </c>
      <c r="W1590" s="65">
        <f>IFERROR(CentralCostperPupil*SUM(TableB[[#This Row],[K-12 Enrollment]:[Pre-K
Enrollment]]),"")</f>
        <v>2729665.8220931133</v>
      </c>
      <c r="X1590" s="65">
        <f t="shared" si="77"/>
        <v>8797336.3594287746</v>
      </c>
      <c r="Y1590" s="131">
        <f>IFERROR(TableC[[#This Row],[Total School Allocation w/ Central District Costs]]/SUM(TableB[[#This Row],[K-12 Enrollment]:[Pre-K
Enrollment]]),"")</f>
        <v>21509.379851904094</v>
      </c>
    </row>
    <row r="1591" spans="1:25" s="3" customFormat="1" ht="15" x14ac:dyDescent="0.3">
      <c r="A1591" s="156" t="str">
        <f>IF(ISBLANK(TableB[[#This Row],[BEDS Code]]),"",TableB[[#This Row],[BEDS Code]])</f>
        <v>320800011537</v>
      </c>
      <c r="B1591" s="134" t="str">
        <f>IF(ISBLANK(TableB[[#This Row],[School Name]]),"",TableB[[#This Row],[School Name]])</f>
        <v>Bronx Arena High School</v>
      </c>
      <c r="C1591" s="156" t="str">
        <f>IF(ISBLANK(TableB[[#This Row],[Local School Code]]),"",TableB[[#This Row],[Local School Code]])</f>
        <v>X537</v>
      </c>
      <c r="D1591" s="132">
        <v>1260446</v>
      </c>
      <c r="E1591" s="132">
        <v>811201</v>
      </c>
      <c r="F1591" s="65">
        <f>IFERROR(SUM(TableC[[#This Row],[Classroom Teachers]:[All Other Salaries]])*'Part-A'!$C$92,0)</f>
        <v>1261332.650894051</v>
      </c>
      <c r="G1591" s="16">
        <v>0</v>
      </c>
      <c r="H1591" s="16">
        <v>100329</v>
      </c>
      <c r="I1591" s="133">
        <f t="shared" si="75"/>
        <v>3433308.650894051</v>
      </c>
      <c r="J1591" s="132">
        <v>2823835.5723444521</v>
      </c>
      <c r="K1591" s="132">
        <v>0</v>
      </c>
      <c r="L1591" s="132">
        <v>144904.74401144331</v>
      </c>
      <c r="M1591" s="132">
        <v>0</v>
      </c>
      <c r="N1591" s="132">
        <v>463403.33453815547</v>
      </c>
      <c r="O1591" s="132">
        <v>1165</v>
      </c>
      <c r="P1591" s="132">
        <v>0</v>
      </c>
      <c r="Q1591" s="133">
        <f t="shared" si="76"/>
        <v>3433308.6508940505</v>
      </c>
      <c r="R1591" s="132">
        <v>3206487.6508940505</v>
      </c>
      <c r="S1591" s="132">
        <v>226821</v>
      </c>
      <c r="T1591" s="133">
        <f>SUM(TableC[[#This Row],[State &amp; Local Funding]:[Federal 
Funding]])</f>
        <v>3433308.6508940505</v>
      </c>
      <c r="U1591" s="121">
        <f>IFERROR(TableC[[#This Row],[State &amp; Local Funding]]/SUM(TableB[[#This Row],[K-12 Enrollment]:[Pre-K
Enrollment]]),"")</f>
        <v>17426.563320076362</v>
      </c>
      <c r="V1591" s="121">
        <f>IFERROR(TableC[[#This Row],[Federal 
Funding]]/SUM(TableB[[#This Row],[K-12 Enrollment]:[Pre-K
Enrollment]]),"")</f>
        <v>1232.7228260869565</v>
      </c>
      <c r="W1591" s="65">
        <f>IFERROR(CentralCostperPupil*SUM(TableB[[#This Row],[K-12 Enrollment]:[Pre-K
Enrollment]]),"")</f>
        <v>1228015.9199636499</v>
      </c>
      <c r="X1591" s="65">
        <f t="shared" si="77"/>
        <v>4661324.5708577</v>
      </c>
      <c r="Y1591" s="131">
        <f>IFERROR(TableC[[#This Row],[Total School Allocation w/ Central District Costs]]/SUM(TableB[[#This Row],[K-12 Enrollment]:[Pre-K
Enrollment]]),"")</f>
        <v>25333.285711183151</v>
      </c>
    </row>
    <row r="1592" spans="1:25" s="3" customFormat="1" ht="15" x14ac:dyDescent="0.3">
      <c r="A1592" s="156" t="str">
        <f>IF(ISBLANK(TableB[[#This Row],[BEDS Code]]),"",TableB[[#This Row],[BEDS Code]])</f>
        <v>321100011542</v>
      </c>
      <c r="B1592" s="134" t="str">
        <f>IF(ISBLANK(TableB[[#This Row],[School Name]]),"",TableB[[#This Row],[School Name]])</f>
        <v>Pelham Preparatory Academy</v>
      </c>
      <c r="C1592" s="156" t="str">
        <f>IF(ISBLANK(TableB[[#This Row],[Local School Code]]),"",TableB[[#This Row],[Local School Code]])</f>
        <v>X542</v>
      </c>
      <c r="D1592" s="132">
        <v>2469414</v>
      </c>
      <c r="E1592" s="132">
        <v>1370863</v>
      </c>
      <c r="F1592" s="65">
        <f>IFERROR(SUM(TableC[[#This Row],[Classroom Teachers]:[All Other Salaries]])*'Part-A'!$C$92,0)</f>
        <v>2338171.8838090915</v>
      </c>
      <c r="G1592" s="16">
        <v>0</v>
      </c>
      <c r="H1592" s="16">
        <v>294226</v>
      </c>
      <c r="I1592" s="133">
        <f t="shared" si="75"/>
        <v>6472674.8838090915</v>
      </c>
      <c r="J1592" s="132">
        <v>4624148.6139823385</v>
      </c>
      <c r="K1592" s="132">
        <v>0</v>
      </c>
      <c r="L1592" s="132">
        <v>735336.8345664253</v>
      </c>
      <c r="M1592" s="132">
        <v>0</v>
      </c>
      <c r="N1592" s="132">
        <v>690541.4845768552</v>
      </c>
      <c r="O1592" s="132">
        <v>3065</v>
      </c>
      <c r="P1592" s="132">
        <v>419582.95068347309</v>
      </c>
      <c r="Q1592" s="133">
        <f t="shared" si="76"/>
        <v>6472674.8838090915</v>
      </c>
      <c r="R1592" s="132">
        <v>6110024.8838090915</v>
      </c>
      <c r="S1592" s="132">
        <v>362650</v>
      </c>
      <c r="T1592" s="133">
        <f>SUM(TableC[[#This Row],[State &amp; Local Funding]:[Federal 
Funding]])</f>
        <v>6472674.8838090915</v>
      </c>
      <c r="U1592" s="121">
        <f>IFERROR(TableC[[#This Row],[State &amp; Local Funding]]/SUM(TableB[[#This Row],[K-12 Enrollment]:[Pre-K
Enrollment]]),"")</f>
        <v>12944.967974171805</v>
      </c>
      <c r="V1592" s="121">
        <f>IFERROR(TableC[[#This Row],[Federal 
Funding]]/SUM(TableB[[#This Row],[K-12 Enrollment]:[Pre-K
Enrollment]]),"")</f>
        <v>768.32627118644064</v>
      </c>
      <c r="W1592" s="65">
        <f>IFERROR(CentralCostperPupil*SUM(TableB[[#This Row],[K-12 Enrollment]:[Pre-K
Enrollment]]),"")</f>
        <v>3150127.7946893629</v>
      </c>
      <c r="X1592" s="65">
        <f t="shared" si="77"/>
        <v>9622802.6784984544</v>
      </c>
      <c r="Y1592" s="131">
        <f>IFERROR(TableC[[#This Row],[Total School Allocation w/ Central District Costs]]/SUM(TableB[[#This Row],[K-12 Enrollment]:[Pre-K
Enrollment]]),"")</f>
        <v>20387.29381037808</v>
      </c>
    </row>
    <row r="1593" spans="1:25" s="3" customFormat="1" ht="15" x14ac:dyDescent="0.3">
      <c r="A1593" s="156" t="str">
        <f>IF(ISBLANK(TableB[[#This Row],[BEDS Code]]),"",TableB[[#This Row],[BEDS Code]])</f>
        <v>320900011543</v>
      </c>
      <c r="B1593" s="134" t="str">
        <f>IF(ISBLANK(TableB[[#This Row],[School Name]]),"",TableB[[#This Row],[School Name]])</f>
        <v>High School for Violin and Dance</v>
      </c>
      <c r="C1593" s="156" t="str">
        <f>IF(ISBLANK(TableB[[#This Row],[Local School Code]]),"",TableB[[#This Row],[Local School Code]])</f>
        <v>X543</v>
      </c>
      <c r="D1593" s="132">
        <v>1549492</v>
      </c>
      <c r="E1593" s="132">
        <v>983350</v>
      </c>
      <c r="F1593" s="65">
        <f>IFERROR(SUM(TableC[[#This Row],[Classroom Teachers]:[All Other Salaries]])*'Part-A'!$C$92,0)</f>
        <v>1542133.5363388597</v>
      </c>
      <c r="G1593" s="16">
        <v>0</v>
      </c>
      <c r="H1593" s="16">
        <v>146842</v>
      </c>
      <c r="I1593" s="133">
        <f t="shared" si="75"/>
        <v>4221817.5363388602</v>
      </c>
      <c r="J1593" s="132">
        <v>2483292.400315824</v>
      </c>
      <c r="K1593" s="132">
        <v>0</v>
      </c>
      <c r="L1593" s="132">
        <v>769570.05142804491</v>
      </c>
      <c r="M1593" s="132">
        <v>0</v>
      </c>
      <c r="N1593" s="132">
        <v>715282.45689088781</v>
      </c>
      <c r="O1593" s="132">
        <v>1520</v>
      </c>
      <c r="P1593" s="132">
        <v>252152.62770410345</v>
      </c>
      <c r="Q1593" s="133">
        <f t="shared" si="76"/>
        <v>4221817.5363388602</v>
      </c>
      <c r="R1593" s="132">
        <v>3893061.5363388602</v>
      </c>
      <c r="S1593" s="132">
        <v>328756</v>
      </c>
      <c r="T1593" s="133">
        <f>SUM(TableC[[#This Row],[State &amp; Local Funding]:[Federal 
Funding]])</f>
        <v>4221817.5363388602</v>
      </c>
      <c r="U1593" s="121">
        <f>IFERROR(TableC[[#This Row],[State &amp; Local Funding]]/SUM(TableB[[#This Row],[K-12 Enrollment]:[Pre-K
Enrollment]]),"")</f>
        <v>16926.354505821131</v>
      </c>
      <c r="V1593" s="121">
        <f>IFERROR(TableC[[#This Row],[Federal 
Funding]]/SUM(TableB[[#This Row],[K-12 Enrollment]:[Pre-K
Enrollment]]),"")</f>
        <v>1429.3739130434783</v>
      </c>
      <c r="W1593" s="65">
        <f>IFERROR(CentralCostperPupil*SUM(TableB[[#This Row],[K-12 Enrollment]:[Pre-K
Enrollment]]),"")</f>
        <v>1535019.8999545625</v>
      </c>
      <c r="X1593" s="65">
        <f t="shared" si="77"/>
        <v>5756837.4362934232</v>
      </c>
      <c r="Y1593" s="131">
        <f>IFERROR(TableC[[#This Row],[Total School Allocation w/ Central District Costs]]/SUM(TableB[[#This Row],[K-12 Enrollment]:[Pre-K
Enrollment]]),"")</f>
        <v>25029.727983884448</v>
      </c>
    </row>
    <row r="1594" spans="1:25" s="3" customFormat="1" ht="15" x14ac:dyDescent="0.3">
      <c r="A1594" s="156" t="str">
        <f>IF(ISBLANK(TableB[[#This Row],[BEDS Code]]),"",TableB[[#This Row],[BEDS Code]])</f>
        <v>321100011544</v>
      </c>
      <c r="B1594" s="134" t="str">
        <f>IF(ISBLANK(TableB[[#This Row],[School Name]]),"",TableB[[#This Row],[School Name]])</f>
        <v>High School for Contemporary Arts</v>
      </c>
      <c r="C1594" s="156" t="str">
        <f>IF(ISBLANK(TableB[[#This Row],[Local School Code]]),"",TableB[[#This Row],[Local School Code]])</f>
        <v>X544</v>
      </c>
      <c r="D1594" s="132">
        <v>2850543</v>
      </c>
      <c r="E1594" s="132">
        <v>1587769</v>
      </c>
      <c r="F1594" s="65">
        <f>IFERROR(SUM(TableC[[#This Row],[Classroom Teachers]:[All Other Salaries]])*'Part-A'!$C$92,0)</f>
        <v>2702288.4885575958</v>
      </c>
      <c r="G1594" s="16">
        <v>0</v>
      </c>
      <c r="H1594" s="16">
        <v>107411</v>
      </c>
      <c r="I1594" s="133">
        <f t="shared" si="75"/>
        <v>7248011.4885575958</v>
      </c>
      <c r="J1594" s="132">
        <v>4710407.9769346733</v>
      </c>
      <c r="K1594" s="132">
        <v>0</v>
      </c>
      <c r="L1594" s="132">
        <v>1400484.1516959732</v>
      </c>
      <c r="M1594" s="132">
        <v>0</v>
      </c>
      <c r="N1594" s="132">
        <v>716741.68838320323</v>
      </c>
      <c r="O1594" s="132">
        <v>2735</v>
      </c>
      <c r="P1594" s="132">
        <v>417642.67154374596</v>
      </c>
      <c r="Q1594" s="133">
        <f t="shared" si="76"/>
        <v>7248011.4885575958</v>
      </c>
      <c r="R1594" s="132">
        <v>6769736.4885575958</v>
      </c>
      <c r="S1594" s="132">
        <v>478275</v>
      </c>
      <c r="T1594" s="133">
        <f>SUM(TableC[[#This Row],[State &amp; Local Funding]:[Federal 
Funding]])</f>
        <v>7248011.4885575958</v>
      </c>
      <c r="U1594" s="121">
        <f>IFERROR(TableC[[#This Row],[State &amp; Local Funding]]/SUM(TableB[[#This Row],[K-12 Enrollment]:[Pre-K
Enrollment]]),"")</f>
        <v>15634.49535463648</v>
      </c>
      <c r="V1594" s="121">
        <f>IFERROR(TableC[[#This Row],[Federal 
Funding]]/SUM(TableB[[#This Row],[K-12 Enrollment]:[Pre-K
Enrollment]]),"")</f>
        <v>1104.5612009237875</v>
      </c>
      <c r="W1594" s="65">
        <f>IFERROR(CentralCostperPupil*SUM(TableB[[#This Row],[K-12 Enrollment]:[Pre-K
Enrollment]]),"")</f>
        <v>2889841.8116535894</v>
      </c>
      <c r="X1594" s="65">
        <f t="shared" si="77"/>
        <v>10137853.300211186</v>
      </c>
      <c r="Y1594" s="131">
        <f>IFERROR(TableC[[#This Row],[Total School Allocation w/ Central District Costs]]/SUM(TableB[[#This Row],[K-12 Enrollment]:[Pre-K
Enrollment]]),"")</f>
        <v>23413.056120580106</v>
      </c>
    </row>
    <row r="1595" spans="1:25" s="3" customFormat="1" ht="15" x14ac:dyDescent="0.3">
      <c r="A1595" s="156" t="str">
        <f>IF(ISBLANK(TableB[[#This Row],[BEDS Code]]),"",TableB[[#This Row],[BEDS Code]])</f>
        <v>321100011545</v>
      </c>
      <c r="B1595" s="134" t="str">
        <f>IF(ISBLANK(TableB[[#This Row],[School Name]]),"",TableB[[#This Row],[School Name]])</f>
        <v>Bronx Aerospace High School</v>
      </c>
      <c r="C1595" s="156" t="str">
        <f>IF(ISBLANK(TableB[[#This Row],[Local School Code]]),"",TableB[[#This Row],[Local School Code]])</f>
        <v>X545</v>
      </c>
      <c r="D1595" s="132">
        <v>2223604</v>
      </c>
      <c r="E1595" s="132">
        <v>1688974</v>
      </c>
      <c r="F1595" s="65">
        <f>IFERROR(SUM(TableC[[#This Row],[Classroom Teachers]:[All Other Salaries]])*'Part-A'!$C$92,0)</f>
        <v>2382192.7097472418</v>
      </c>
      <c r="G1595" s="16">
        <v>0</v>
      </c>
      <c r="H1595" s="16">
        <v>270512</v>
      </c>
      <c r="I1595" s="133">
        <f t="shared" si="75"/>
        <v>6565282.7097472418</v>
      </c>
      <c r="J1595" s="132">
        <v>4094026.8293233467</v>
      </c>
      <c r="K1595" s="132">
        <v>0</v>
      </c>
      <c r="L1595" s="132">
        <v>1545178.1357013599</v>
      </c>
      <c r="M1595" s="132">
        <v>0</v>
      </c>
      <c r="N1595" s="132">
        <v>723746.64308832085</v>
      </c>
      <c r="O1595" s="132">
        <v>2019</v>
      </c>
      <c r="P1595" s="132">
        <v>200312.10163421408</v>
      </c>
      <c r="Q1595" s="133">
        <f t="shared" si="76"/>
        <v>6565282.7097472418</v>
      </c>
      <c r="R1595" s="132">
        <v>6025560.7097472418</v>
      </c>
      <c r="S1595" s="132">
        <v>539722</v>
      </c>
      <c r="T1595" s="133">
        <f>SUM(TableC[[#This Row],[State &amp; Local Funding]:[Federal 
Funding]])</f>
        <v>6565282.7097472418</v>
      </c>
      <c r="U1595" s="121">
        <f>IFERROR(TableC[[#This Row],[State &amp; Local Funding]]/SUM(TableB[[#This Row],[K-12 Enrollment]:[Pre-K
Enrollment]]),"")</f>
        <v>19563.508797880655</v>
      </c>
      <c r="V1595" s="121">
        <f>IFERROR(TableC[[#This Row],[Federal 
Funding]]/SUM(TableB[[#This Row],[K-12 Enrollment]:[Pre-K
Enrollment]]),"")</f>
        <v>1752.3441558441559</v>
      </c>
      <c r="W1595" s="65">
        <f>IFERROR(CentralCostperPupil*SUM(TableB[[#This Row],[K-12 Enrollment]:[Pre-K
Enrollment]]),"")</f>
        <v>2055591.8660261098</v>
      </c>
      <c r="X1595" s="65">
        <f t="shared" si="77"/>
        <v>8620874.5757733509</v>
      </c>
      <c r="Y1595" s="131">
        <f>IFERROR(TableC[[#This Row],[Total School Allocation w/ Central District Costs]]/SUM(TableB[[#This Row],[K-12 Enrollment]:[Pre-K
Enrollment]]),"")</f>
        <v>27989.852518744647</v>
      </c>
    </row>
    <row r="1596" spans="1:25" s="3" customFormat="1" ht="15" x14ac:dyDescent="0.3">
      <c r="A1596" s="156" t="str">
        <f>IF(ISBLANK(TableB[[#This Row],[BEDS Code]]),"",TableB[[#This Row],[BEDS Code]])</f>
        <v>321000011546</v>
      </c>
      <c r="B1596" s="134" t="str">
        <f>IF(ISBLANK(TableB[[#This Row],[School Name]]),"",TableB[[#This Row],[School Name]])</f>
        <v>Bronx Theatre High School</v>
      </c>
      <c r="C1596" s="156" t="str">
        <f>IF(ISBLANK(TableB[[#This Row],[Local School Code]]),"",TableB[[#This Row],[Local School Code]])</f>
        <v>X546</v>
      </c>
      <c r="D1596" s="132">
        <v>2220320</v>
      </c>
      <c r="E1596" s="132">
        <v>1345096</v>
      </c>
      <c r="F1596" s="65">
        <f>IFERROR(SUM(TableC[[#This Row],[Classroom Teachers]:[All Other Salaries]])*'Part-A'!$C$92,0)</f>
        <v>2170821.387437176</v>
      </c>
      <c r="G1596" s="16">
        <v>0</v>
      </c>
      <c r="H1596" s="16">
        <v>206049</v>
      </c>
      <c r="I1596" s="133">
        <f t="shared" si="75"/>
        <v>5942286.387437176</v>
      </c>
      <c r="J1596" s="132">
        <v>4606728.8068331908</v>
      </c>
      <c r="K1596" s="132">
        <v>0</v>
      </c>
      <c r="L1596" s="132">
        <v>374551.09900771728</v>
      </c>
      <c r="M1596" s="132">
        <v>0</v>
      </c>
      <c r="N1596" s="132">
        <v>698521.40541686048</v>
      </c>
      <c r="O1596" s="132">
        <v>2293</v>
      </c>
      <c r="P1596" s="132">
        <v>260192.07617940722</v>
      </c>
      <c r="Q1596" s="133">
        <f t="shared" si="76"/>
        <v>5942286.387437176</v>
      </c>
      <c r="R1596" s="132">
        <v>5591084.387437176</v>
      </c>
      <c r="S1596" s="132">
        <v>351202</v>
      </c>
      <c r="T1596" s="133">
        <f>SUM(TableC[[#This Row],[State &amp; Local Funding]:[Federal 
Funding]])</f>
        <v>5942286.387437176</v>
      </c>
      <c r="U1596" s="121">
        <f>IFERROR(TableC[[#This Row],[State &amp; Local Funding]]/SUM(TableB[[#This Row],[K-12 Enrollment]:[Pre-K
Enrollment]]),"")</f>
        <v>14869.90528573717</v>
      </c>
      <c r="V1596" s="121">
        <f>IFERROR(TableC[[#This Row],[Federal 
Funding]]/SUM(TableB[[#This Row],[K-12 Enrollment]:[Pre-K
Enrollment]]),"")</f>
        <v>934.04787234042556</v>
      </c>
      <c r="W1596" s="65">
        <f>IFERROR(CentralCostperPupil*SUM(TableB[[#This Row],[K-12 Enrollment]:[Pre-K
Enrollment]]),"")</f>
        <v>2509423.8364474587</v>
      </c>
      <c r="X1596" s="65">
        <f t="shared" si="77"/>
        <v>8451710.2238846347</v>
      </c>
      <c r="Y1596" s="131">
        <f>IFERROR(TableC[[#This Row],[Total School Allocation w/ Central District Costs]]/SUM(TableB[[#This Row],[K-12 Enrollment]:[Pre-K
Enrollment]]),"")</f>
        <v>22477.952723097431</v>
      </c>
    </row>
    <row r="1597" spans="1:25" s="3" customFormat="1" ht="15" x14ac:dyDescent="0.3">
      <c r="A1597" s="156" t="str">
        <f>IF(ISBLANK(TableB[[#This Row],[BEDS Code]]),"",TableB[[#This Row],[BEDS Code]])</f>
        <v>320700011548</v>
      </c>
      <c r="B1597" s="134" t="str">
        <f>IF(ISBLANK(TableB[[#This Row],[School Name]]),"",TableB[[#This Row],[School Name]])</f>
        <v>Careers in Sports High School</v>
      </c>
      <c r="C1597" s="156" t="str">
        <f>IF(ISBLANK(TableB[[#This Row],[Local School Code]]),"",TableB[[#This Row],[Local School Code]])</f>
        <v>X548</v>
      </c>
      <c r="D1597" s="132">
        <v>3158879</v>
      </c>
      <c r="E1597" s="132">
        <v>1699049</v>
      </c>
      <c r="F1597" s="65">
        <f>IFERROR(SUM(TableC[[#This Row],[Classroom Teachers]:[All Other Salaries]])*'Part-A'!$C$92,0)</f>
        <v>2957773.7916220454</v>
      </c>
      <c r="G1597" s="16">
        <v>0</v>
      </c>
      <c r="H1597" s="16">
        <v>154041</v>
      </c>
      <c r="I1597" s="133">
        <f t="shared" si="75"/>
        <v>7969742.7916220454</v>
      </c>
      <c r="J1597" s="132">
        <v>6293135.8565072613</v>
      </c>
      <c r="K1597" s="132">
        <v>0</v>
      </c>
      <c r="L1597" s="132">
        <v>684308.78027560911</v>
      </c>
      <c r="M1597" s="132">
        <v>0</v>
      </c>
      <c r="N1597" s="132">
        <v>681501.32828653464</v>
      </c>
      <c r="O1597" s="132">
        <v>3084</v>
      </c>
      <c r="P1597" s="132">
        <v>307712.82655264047</v>
      </c>
      <c r="Q1597" s="133">
        <f t="shared" si="76"/>
        <v>7969742.7916220464</v>
      </c>
      <c r="R1597" s="132">
        <v>7482575.7916220464</v>
      </c>
      <c r="S1597" s="132">
        <v>487167</v>
      </c>
      <c r="T1597" s="133">
        <f>SUM(TableC[[#This Row],[State &amp; Local Funding]:[Federal 
Funding]])</f>
        <v>7969742.7916220464</v>
      </c>
      <c r="U1597" s="121">
        <f>IFERROR(TableC[[#This Row],[State &amp; Local Funding]]/SUM(TableB[[#This Row],[K-12 Enrollment]:[Pre-K
Enrollment]]),"")</f>
        <v>15752.791140256939</v>
      </c>
      <c r="V1597" s="121">
        <f>IFERROR(TableC[[#This Row],[Federal 
Funding]]/SUM(TableB[[#This Row],[K-12 Enrollment]:[Pre-K
Enrollment]]),"")</f>
        <v>1025.6147368421052</v>
      </c>
      <c r="W1597" s="65">
        <f>IFERROR(CentralCostperPupil*SUM(TableB[[#This Row],[K-12 Enrollment]:[Pre-K
Enrollment]]),"")</f>
        <v>3170149.7933844225</v>
      </c>
      <c r="X1597" s="65">
        <f t="shared" si="77"/>
        <v>11139892.585006468</v>
      </c>
      <c r="Y1597" s="131">
        <f>IFERROR(TableC[[#This Row],[Total School Allocation w/ Central District Costs]]/SUM(TableB[[#This Row],[K-12 Enrollment]:[Pre-K
Enrollment]]),"")</f>
        <v>23452.405442118881</v>
      </c>
    </row>
    <row r="1598" spans="1:25" s="3" customFormat="1" ht="15" x14ac:dyDescent="0.3">
      <c r="A1598" s="156" t="str">
        <f>IF(ISBLANK(TableB[[#This Row],[BEDS Code]]),"",TableB[[#This Row],[BEDS Code]])</f>
        <v>321000011549</v>
      </c>
      <c r="B1598" s="134" t="str">
        <f>IF(ISBLANK(TableB[[#This Row],[School Name]]),"",TableB[[#This Row],[School Name]])</f>
        <v>Discovery High School</v>
      </c>
      <c r="C1598" s="156" t="str">
        <f>IF(ISBLANK(TableB[[#This Row],[Local School Code]]),"",TableB[[#This Row],[Local School Code]])</f>
        <v>X549</v>
      </c>
      <c r="D1598" s="132">
        <v>2691018</v>
      </c>
      <c r="E1598" s="132">
        <v>1626831</v>
      </c>
      <c r="F1598" s="65">
        <f>IFERROR(SUM(TableC[[#This Row],[Classroom Teachers]:[All Other Salaries]])*'Part-A'!$C$92,0)</f>
        <v>2628943.9877209906</v>
      </c>
      <c r="G1598" s="16">
        <v>0</v>
      </c>
      <c r="H1598" s="16">
        <v>420360</v>
      </c>
      <c r="I1598" s="133">
        <f t="shared" si="75"/>
        <v>7367152.9877209906</v>
      </c>
      <c r="J1598" s="132">
        <v>4816448.1380125433</v>
      </c>
      <c r="K1598" s="132">
        <v>0</v>
      </c>
      <c r="L1598" s="132">
        <v>1609430.9781584754</v>
      </c>
      <c r="M1598" s="132">
        <v>0</v>
      </c>
      <c r="N1598" s="132">
        <v>695102.5885247211</v>
      </c>
      <c r="O1598" s="132">
        <v>2766</v>
      </c>
      <c r="P1598" s="132">
        <v>243405.28302525086</v>
      </c>
      <c r="Q1598" s="133">
        <f t="shared" si="76"/>
        <v>7367152.9877209915</v>
      </c>
      <c r="R1598" s="132">
        <v>6774986.9877209915</v>
      </c>
      <c r="S1598" s="132">
        <v>592166</v>
      </c>
      <c r="T1598" s="133">
        <f>SUM(TableC[[#This Row],[State &amp; Local Funding]:[Federal 
Funding]])</f>
        <v>7367152.9877209915</v>
      </c>
      <c r="U1598" s="121">
        <f>IFERROR(TableC[[#This Row],[State &amp; Local Funding]]/SUM(TableB[[#This Row],[K-12 Enrollment]:[Pre-K
Enrollment]]),"")</f>
        <v>16246.971193575519</v>
      </c>
      <c r="V1598" s="121">
        <f>IFERROR(TableC[[#This Row],[Federal 
Funding]]/SUM(TableB[[#This Row],[K-12 Enrollment]:[Pre-K
Enrollment]]),"")</f>
        <v>1420.0623501199041</v>
      </c>
      <c r="W1598" s="65">
        <f>IFERROR(CentralCostperPupil*SUM(TableB[[#This Row],[K-12 Enrollment]:[Pre-K
Enrollment]]),"")</f>
        <v>2783057.8186132722</v>
      </c>
      <c r="X1598" s="65">
        <f t="shared" si="77"/>
        <v>10150210.806334265</v>
      </c>
      <c r="Y1598" s="131">
        <f>IFERROR(TableC[[#This Row],[Total School Allocation w/ Central District Costs]]/SUM(TableB[[#This Row],[K-12 Enrollment]:[Pre-K
Enrollment]]),"")</f>
        <v>24341.033108715263</v>
      </c>
    </row>
    <row r="1599" spans="1:25" s="3" customFormat="1" ht="15" x14ac:dyDescent="0.3">
      <c r="A1599" s="156" t="str">
        <f>IF(ISBLANK(TableB[[#This Row],[BEDS Code]]),"",TableB[[#This Row],[BEDS Code]])</f>
        <v>321200011550</v>
      </c>
      <c r="B1599" s="134" t="str">
        <f>IF(ISBLANK(TableB[[#This Row],[School Name]]),"",TableB[[#This Row],[School Name]])</f>
        <v>High School of World Cultures</v>
      </c>
      <c r="C1599" s="156" t="str">
        <f>IF(ISBLANK(TableB[[#This Row],[Local School Code]]),"",TableB[[#This Row],[Local School Code]])</f>
        <v>X550</v>
      </c>
      <c r="D1599" s="132">
        <v>2750511</v>
      </c>
      <c r="E1599" s="132">
        <v>1447021</v>
      </c>
      <c r="F1599" s="65">
        <f>IFERROR(SUM(TableC[[#This Row],[Classroom Teachers]:[All Other Salaries]])*'Part-A'!$C$92,0)</f>
        <v>2555688.3797155633</v>
      </c>
      <c r="G1599" s="16">
        <v>0</v>
      </c>
      <c r="H1599" s="16">
        <v>175066</v>
      </c>
      <c r="I1599" s="133">
        <f t="shared" si="75"/>
        <v>6928286.3797155637</v>
      </c>
      <c r="J1599" s="132">
        <v>6087553.016393844</v>
      </c>
      <c r="K1599" s="132">
        <v>0</v>
      </c>
      <c r="L1599" s="132">
        <v>8042.6661853198739</v>
      </c>
      <c r="M1599" s="132">
        <v>0</v>
      </c>
      <c r="N1599" s="132">
        <v>482267.15950772451</v>
      </c>
      <c r="O1599" s="132">
        <v>2610</v>
      </c>
      <c r="P1599" s="132">
        <v>347813.53762867523</v>
      </c>
      <c r="Q1599" s="133">
        <f t="shared" si="76"/>
        <v>6928286.3797155628</v>
      </c>
      <c r="R1599" s="132">
        <v>6332990.3797155628</v>
      </c>
      <c r="S1599" s="132">
        <v>595296</v>
      </c>
      <c r="T1599" s="133">
        <f>SUM(TableC[[#This Row],[State &amp; Local Funding]:[Federal 
Funding]])</f>
        <v>6928286.3797155628</v>
      </c>
      <c r="U1599" s="121">
        <f>IFERROR(TableC[[#This Row],[State &amp; Local Funding]]/SUM(TableB[[#This Row],[K-12 Enrollment]:[Pre-K
Enrollment]]),"")</f>
        <v>14625.843833061346</v>
      </c>
      <c r="V1599" s="121">
        <f>IFERROR(TableC[[#This Row],[Federal 
Funding]]/SUM(TableB[[#This Row],[K-12 Enrollment]:[Pre-K
Enrollment]]),"")</f>
        <v>1374.8175519630486</v>
      </c>
      <c r="W1599" s="65">
        <f>IFERROR(CentralCostperPupil*SUM(TableB[[#This Row],[K-12 Enrollment]:[Pre-K
Enrollment]]),"")</f>
        <v>2889841.8116535894</v>
      </c>
      <c r="X1599" s="65">
        <f t="shared" si="77"/>
        <v>9818128.1913691517</v>
      </c>
      <c r="Y1599" s="131">
        <f>IFERROR(TableC[[#This Row],[Total School Allocation w/ Central District Costs]]/SUM(TableB[[#This Row],[K-12 Enrollment]:[Pre-K
Enrollment]]),"")</f>
        <v>22674.660950044232</v>
      </c>
    </row>
    <row r="1600" spans="1:25" s="3" customFormat="1" ht="15" x14ac:dyDescent="0.3">
      <c r="A1600" s="156" t="str">
        <f>IF(ISBLANK(TableB[[#This Row],[BEDS Code]]),"",TableB[[#This Row],[BEDS Code]])</f>
        <v>320700011551</v>
      </c>
      <c r="B1600" s="134" t="str">
        <f>IF(ISBLANK(TableB[[#This Row],[School Name]]),"",TableB[[#This Row],[School Name]])</f>
        <v>The Urban Assembly Bronx Academy of Letters</v>
      </c>
      <c r="C1600" s="156" t="str">
        <f>IF(ISBLANK(TableB[[#This Row],[Local School Code]]),"",TableB[[#This Row],[Local School Code]])</f>
        <v>X551</v>
      </c>
      <c r="D1600" s="132">
        <v>4333256</v>
      </c>
      <c r="E1600" s="132">
        <v>2145911</v>
      </c>
      <c r="F1600" s="65">
        <f>IFERROR(SUM(TableC[[#This Row],[Classroom Teachers]:[All Other Salaries]])*'Part-A'!$C$92,0)</f>
        <v>3944873.2760432907</v>
      </c>
      <c r="G1600" s="16">
        <v>0</v>
      </c>
      <c r="H1600" s="16">
        <v>211716</v>
      </c>
      <c r="I1600" s="133">
        <f t="shared" si="75"/>
        <v>10635756.27604329</v>
      </c>
      <c r="J1600" s="132">
        <v>6886444.3561902717</v>
      </c>
      <c r="K1600" s="132">
        <v>0</v>
      </c>
      <c r="L1600" s="132">
        <v>2468007.7151977327</v>
      </c>
      <c r="M1600" s="132">
        <v>0</v>
      </c>
      <c r="N1600" s="132">
        <v>890747.40178053698</v>
      </c>
      <c r="O1600" s="132">
        <v>3632</v>
      </c>
      <c r="P1600" s="132">
        <v>386924.8028747497</v>
      </c>
      <c r="Q1600" s="133">
        <f t="shared" si="76"/>
        <v>10635756.27604329</v>
      </c>
      <c r="R1600" s="132">
        <v>9724130.2760432903</v>
      </c>
      <c r="S1600" s="132">
        <v>911626</v>
      </c>
      <c r="T1600" s="133">
        <f>SUM(TableC[[#This Row],[State &amp; Local Funding]:[Federal 
Funding]])</f>
        <v>10635756.27604329</v>
      </c>
      <c r="U1600" s="121">
        <f>IFERROR(TableC[[#This Row],[State &amp; Local Funding]]/SUM(TableB[[#This Row],[K-12 Enrollment]:[Pre-K
Enrollment]]),"")</f>
        <v>16343.076094190405</v>
      </c>
      <c r="V1600" s="121">
        <f>IFERROR(TableC[[#This Row],[Federal 
Funding]]/SUM(TableB[[#This Row],[K-12 Enrollment]:[Pre-K
Enrollment]]),"")</f>
        <v>1532.1445378151261</v>
      </c>
      <c r="W1600" s="65">
        <f>IFERROR(CentralCostperPupil*SUM(TableB[[#This Row],[K-12 Enrollment]:[Pre-K
Enrollment]]),"")</f>
        <v>3971029.7411868032</v>
      </c>
      <c r="X1600" s="65">
        <f t="shared" si="77"/>
        <v>14606786.017230093</v>
      </c>
      <c r="Y1600" s="131">
        <f>IFERROR(TableC[[#This Row],[Total School Allocation w/ Central District Costs]]/SUM(TableB[[#This Row],[K-12 Enrollment]:[Pre-K
Enrollment]]),"")</f>
        <v>24549.220197025366</v>
      </c>
    </row>
    <row r="1601" spans="1:25" s="3" customFormat="1" ht="15" x14ac:dyDescent="0.3">
      <c r="A1601" s="156" t="str">
        <f>IF(ISBLANK(TableB[[#This Row],[BEDS Code]]),"",TableB[[#This Row],[BEDS Code]])</f>
        <v>320900010555</v>
      </c>
      <c r="B1601" s="134" t="str">
        <f>IF(ISBLANK(TableB[[#This Row],[School Name]]),"",TableB[[#This Row],[School Name]])</f>
        <v>Mount Eden Children's Academy</v>
      </c>
      <c r="C1601" s="156" t="str">
        <f>IF(ISBLANK(TableB[[#This Row],[Local School Code]]),"",TableB[[#This Row],[Local School Code]])</f>
        <v>X555</v>
      </c>
      <c r="D1601" s="132">
        <v>2183706</v>
      </c>
      <c r="E1601" s="132">
        <v>1545830</v>
      </c>
      <c r="F1601" s="65">
        <f>IFERROR(SUM(TableC[[#This Row],[Classroom Teachers]:[All Other Salaries]])*'Part-A'!$C$92,0)</f>
        <v>2270746.6713609006</v>
      </c>
      <c r="G1601" s="16">
        <v>0</v>
      </c>
      <c r="H1601" s="16">
        <v>214321</v>
      </c>
      <c r="I1601" s="133">
        <f t="shared" si="75"/>
        <v>6214603.6713609006</v>
      </c>
      <c r="J1601" s="132">
        <v>4070510.559570618</v>
      </c>
      <c r="K1601" s="132">
        <v>596447.98415633687</v>
      </c>
      <c r="L1601" s="132">
        <v>1067398.4575373281</v>
      </c>
      <c r="M1601" s="132">
        <v>41612.650057418847</v>
      </c>
      <c r="N1601" s="132">
        <v>431696.02003919886</v>
      </c>
      <c r="O1601" s="132">
        <v>6938</v>
      </c>
      <c r="P1601" s="132">
        <v>0</v>
      </c>
      <c r="Q1601" s="133">
        <f t="shared" si="76"/>
        <v>6214603.6713609006</v>
      </c>
      <c r="R1601" s="132">
        <v>5753642.6713609006</v>
      </c>
      <c r="S1601" s="132">
        <v>460961</v>
      </c>
      <c r="T1601" s="133">
        <f>SUM(TableC[[#This Row],[State &amp; Local Funding]:[Federal 
Funding]])</f>
        <v>6214603.6713609006</v>
      </c>
      <c r="U1601" s="121">
        <f>IFERROR(TableC[[#This Row],[State &amp; Local Funding]]/SUM(TableB[[#This Row],[K-12 Enrollment]:[Pre-K
Enrollment]]),"")</f>
        <v>13443.090353646963</v>
      </c>
      <c r="V1601" s="121">
        <f>IFERROR(TableC[[#This Row],[Federal 
Funding]]/SUM(TableB[[#This Row],[K-12 Enrollment]:[Pre-K
Enrollment]]),"")</f>
        <v>1077.0116822429907</v>
      </c>
      <c r="W1601" s="65">
        <f>IFERROR(CentralCostperPupil*SUM(TableB[[#This Row],[K-12 Enrollment]:[Pre-K
Enrollment]]),"")</f>
        <v>2856471.8138284902</v>
      </c>
      <c r="X1601" s="65">
        <f t="shared" si="77"/>
        <v>9071075.4851893913</v>
      </c>
      <c r="Y1601" s="131">
        <f>IFERROR(TableC[[#This Row],[Total School Allocation w/ Central District Costs]]/SUM(TableB[[#This Row],[K-12 Enrollment]:[Pre-K
Enrollment]]),"")</f>
        <v>21194.101600909791</v>
      </c>
    </row>
    <row r="1602" spans="1:25" s="3" customFormat="1" ht="15" x14ac:dyDescent="0.3">
      <c r="A1602" s="156" t="str">
        <f>IF(ISBLANK(TableB[[#This Row],[BEDS Code]]),"",TableB[[#This Row],[BEDS Code]])</f>
        <v>321100010556</v>
      </c>
      <c r="B1602" s="134" t="str">
        <f>IF(ISBLANK(TableB[[#This Row],[School Name]]),"",TableB[[#This Row],[School Name]])</f>
        <v>Bronx Park Middle School</v>
      </c>
      <c r="C1602" s="156" t="str">
        <f>IF(ISBLANK(TableB[[#This Row],[Local School Code]]),"",TableB[[#This Row],[Local School Code]])</f>
        <v>X556</v>
      </c>
      <c r="D1602" s="132">
        <v>2784521</v>
      </c>
      <c r="E1602" s="132">
        <v>1421155</v>
      </c>
      <c r="F1602" s="65">
        <f>IFERROR(SUM(TableC[[#This Row],[Classroom Teachers]:[All Other Salaries]])*'Part-A'!$C$92,0)</f>
        <v>2560646.8949012496</v>
      </c>
      <c r="G1602" s="16">
        <v>0</v>
      </c>
      <c r="H1602" s="16">
        <v>232779</v>
      </c>
      <c r="I1602" s="133">
        <f t="shared" si="75"/>
        <v>6999101.8949012496</v>
      </c>
      <c r="J1602" s="132">
        <v>4709080.3131331131</v>
      </c>
      <c r="K1602" s="132">
        <v>0</v>
      </c>
      <c r="L1602" s="132">
        <v>1572761.9548146445</v>
      </c>
      <c r="M1602" s="132">
        <v>0</v>
      </c>
      <c r="N1602" s="132">
        <v>443884.70558030379</v>
      </c>
      <c r="O1602" s="132">
        <v>2455</v>
      </c>
      <c r="P1602" s="132">
        <v>270919.92137318855</v>
      </c>
      <c r="Q1602" s="133">
        <f t="shared" si="76"/>
        <v>6999101.8949012496</v>
      </c>
      <c r="R1602" s="132">
        <v>6546231.8949012496</v>
      </c>
      <c r="S1602" s="132">
        <v>452870</v>
      </c>
      <c r="T1602" s="133">
        <f>SUM(TableC[[#This Row],[State &amp; Local Funding]:[Federal 
Funding]])</f>
        <v>6999101.8949012496</v>
      </c>
      <c r="U1602" s="121">
        <f>IFERROR(TableC[[#This Row],[State &amp; Local Funding]]/SUM(TableB[[#This Row],[K-12 Enrollment]:[Pre-K
Enrollment]]),"")</f>
        <v>16324.767817708851</v>
      </c>
      <c r="V1602" s="121">
        <f>IFERROR(TableC[[#This Row],[Federal 
Funding]]/SUM(TableB[[#This Row],[K-12 Enrollment]:[Pre-K
Enrollment]]),"")</f>
        <v>1129.3516209476309</v>
      </c>
      <c r="W1602" s="65">
        <f>IFERROR(CentralCostperPupil*SUM(TableB[[#This Row],[K-12 Enrollment]:[Pre-K
Enrollment]]),"")</f>
        <v>2676273.8255729545</v>
      </c>
      <c r="X1602" s="65">
        <f t="shared" si="77"/>
        <v>9675375.720474204</v>
      </c>
      <c r="Y1602" s="131">
        <f>IFERROR(TableC[[#This Row],[Total School Allocation w/ Central District Costs]]/SUM(TableB[[#This Row],[K-12 Enrollment]:[Pre-K
Enrollment]]),"")</f>
        <v>24128.119003676318</v>
      </c>
    </row>
    <row r="1603" spans="1:25" s="3" customFormat="1" ht="15" x14ac:dyDescent="0.3">
      <c r="A1603" s="156" t="str">
        <f>IF(ISBLANK(TableB[[#This Row],[BEDS Code]]),"",TableB[[#This Row],[BEDS Code]])</f>
        <v>320700011557</v>
      </c>
      <c r="B1603" s="134" t="str">
        <f>IF(ISBLANK(TableB[[#This Row],[School Name]]),"",TableB[[#This Row],[School Name]])</f>
        <v>Mott Haven Community High School</v>
      </c>
      <c r="C1603" s="156" t="str">
        <f>IF(ISBLANK(TableB[[#This Row],[Local School Code]]),"",TableB[[#This Row],[Local School Code]])</f>
        <v>X557</v>
      </c>
      <c r="D1603" s="132">
        <v>1823421</v>
      </c>
      <c r="E1603" s="132">
        <v>1115254</v>
      </c>
      <c r="F1603" s="65">
        <f>IFERROR(SUM(TableC[[#This Row],[Classroom Teachers]:[All Other Salaries]])*'Part-A'!$C$92,0)</f>
        <v>1789226.9908271416</v>
      </c>
      <c r="G1603" s="16">
        <v>0</v>
      </c>
      <c r="H1603" s="16">
        <v>299997</v>
      </c>
      <c r="I1603" s="133">
        <f t="shared" si="75"/>
        <v>5027898.9908271413</v>
      </c>
      <c r="J1603" s="132">
        <v>3343223.6563485363</v>
      </c>
      <c r="K1603" s="132">
        <v>0</v>
      </c>
      <c r="L1603" s="132">
        <v>741878.43902922003</v>
      </c>
      <c r="M1603" s="132">
        <v>0</v>
      </c>
      <c r="N1603" s="132">
        <v>725614.52375268494</v>
      </c>
      <c r="O1603" s="132">
        <v>1414</v>
      </c>
      <c r="P1603" s="132">
        <v>215768.3716967002</v>
      </c>
      <c r="Q1603" s="133">
        <f t="shared" si="76"/>
        <v>5027898.9908271413</v>
      </c>
      <c r="R1603" s="132">
        <v>4872013.9908271413</v>
      </c>
      <c r="S1603" s="132">
        <v>155885</v>
      </c>
      <c r="T1603" s="133">
        <f>SUM(TableC[[#This Row],[State &amp; Local Funding]:[Federal 
Funding]])</f>
        <v>5027898.9908271413</v>
      </c>
      <c r="U1603" s="121">
        <f>IFERROR(TableC[[#This Row],[State &amp; Local Funding]]/SUM(TableB[[#This Row],[K-12 Enrollment]:[Pre-K
Enrollment]]),"")</f>
        <v>21368.482415908515</v>
      </c>
      <c r="V1603" s="121">
        <f>IFERROR(TableC[[#This Row],[Federal 
Funding]]/SUM(TableB[[#This Row],[K-12 Enrollment]:[Pre-K
Enrollment]]),"")</f>
        <v>683.70614035087715</v>
      </c>
      <c r="W1603" s="65">
        <f>IFERROR(CentralCostperPupil*SUM(TableB[[#This Row],[K-12 Enrollment]:[Pre-K
Enrollment]]),"")</f>
        <v>1521671.9008245228</v>
      </c>
      <c r="X1603" s="65">
        <f t="shared" si="77"/>
        <v>6549570.8916516639</v>
      </c>
      <c r="Y1603" s="131">
        <f>IFERROR(TableC[[#This Row],[Total School Allocation w/ Central District Costs]]/SUM(TableB[[#This Row],[K-12 Enrollment]:[Pre-K
Enrollment]]),"")</f>
        <v>28726.188121279229</v>
      </c>
    </row>
    <row r="1604" spans="1:25" s="3" customFormat="1" ht="15" x14ac:dyDescent="0.3">
      <c r="A1604" s="156" t="str">
        <f>IF(ISBLANK(TableB[[#This Row],[BEDS Code]]),"",TableB[[#This Row],[BEDS Code]])</f>
        <v>320800011558</v>
      </c>
      <c r="B1604" s="134" t="str">
        <f>IF(ISBLANK(TableB[[#This Row],[School Name]]),"",TableB[[#This Row],[School Name]])</f>
        <v>Westchester Square Academy</v>
      </c>
      <c r="C1604" s="156" t="str">
        <f>IF(ISBLANK(TableB[[#This Row],[Local School Code]]),"",TableB[[#This Row],[Local School Code]])</f>
        <v>X558</v>
      </c>
      <c r="D1604" s="132">
        <v>2979600</v>
      </c>
      <c r="E1604" s="132">
        <v>2108523</v>
      </c>
      <c r="F1604" s="65">
        <f>IFERROR(SUM(TableC[[#This Row],[Classroom Teachers]:[All Other Salaries]])*'Part-A'!$C$92,0)</f>
        <v>3097929.1702037035</v>
      </c>
      <c r="G1604" s="16">
        <v>0</v>
      </c>
      <c r="H1604" s="16">
        <v>577601</v>
      </c>
      <c r="I1604" s="133">
        <f t="shared" si="75"/>
        <v>8763653.1702037044</v>
      </c>
      <c r="J1604" s="132">
        <v>5993533.7181846835</v>
      </c>
      <c r="K1604" s="132">
        <v>0</v>
      </c>
      <c r="L1604" s="132">
        <v>1726224.1986139887</v>
      </c>
      <c r="M1604" s="132">
        <v>0</v>
      </c>
      <c r="N1604" s="132">
        <v>652847.62059288647</v>
      </c>
      <c r="O1604" s="132">
        <v>3645</v>
      </c>
      <c r="P1604" s="132">
        <v>387402.63281214517</v>
      </c>
      <c r="Q1604" s="133">
        <f t="shared" si="76"/>
        <v>8763653.1702037044</v>
      </c>
      <c r="R1604" s="132">
        <v>8214571.1702037044</v>
      </c>
      <c r="S1604" s="132">
        <v>549082</v>
      </c>
      <c r="T1604" s="133">
        <f>SUM(TableC[[#This Row],[State &amp; Local Funding]:[Federal 
Funding]])</f>
        <v>8763653.1702037044</v>
      </c>
      <c r="U1604" s="121">
        <f>IFERROR(TableC[[#This Row],[State &amp; Local Funding]]/SUM(TableB[[#This Row],[K-12 Enrollment]:[Pre-K
Enrollment]]),"")</f>
        <v>13829.24439428233</v>
      </c>
      <c r="V1604" s="121">
        <f>IFERROR(TableC[[#This Row],[Federal 
Funding]]/SUM(TableB[[#This Row],[K-12 Enrollment]:[Pre-K
Enrollment]]),"")</f>
        <v>924.38047138047136</v>
      </c>
      <c r="W1604" s="65">
        <f>IFERROR(CentralCostperPupil*SUM(TableB[[#This Row],[K-12 Enrollment]:[Pre-K
Enrollment]]),"")</f>
        <v>3964355.741621783</v>
      </c>
      <c r="X1604" s="65">
        <f t="shared" si="77"/>
        <v>12728008.911825487</v>
      </c>
      <c r="Y1604" s="131">
        <f>IFERROR(TableC[[#This Row],[Total School Allocation w/ Central District Costs]]/SUM(TableB[[#This Row],[K-12 Enrollment]:[Pre-K
Enrollment]]),"")</f>
        <v>21427.624430682637</v>
      </c>
    </row>
    <row r="1605" spans="1:25" s="3" customFormat="1" ht="15" x14ac:dyDescent="0.3">
      <c r="A1605" s="156" t="str">
        <f>IF(ISBLANK(TableB[[#This Row],[BEDS Code]]),"",TableB[[#This Row],[BEDS Code]])</f>
        <v>320800011559</v>
      </c>
      <c r="B1605" s="134" t="str">
        <f>IF(ISBLANK(TableB[[#This Row],[School Name]]),"",TableB[[#This Row],[School Name]])</f>
        <v>School for Tourism and Hospitality</v>
      </c>
      <c r="C1605" s="156" t="str">
        <f>IF(ISBLANK(TableB[[#This Row],[Local School Code]]),"",TableB[[#This Row],[Local School Code]])</f>
        <v>X559</v>
      </c>
      <c r="D1605" s="132">
        <v>2233787</v>
      </c>
      <c r="E1605" s="132">
        <v>1171587</v>
      </c>
      <c r="F1605" s="65">
        <f>IFERROR(SUM(TableC[[#This Row],[Classroom Teachers]:[All Other Salaries]])*'Part-A'!$C$92,0)</f>
        <v>2073379.0142363433</v>
      </c>
      <c r="G1605" s="16">
        <v>0</v>
      </c>
      <c r="H1605" s="16">
        <v>251677</v>
      </c>
      <c r="I1605" s="133">
        <f t="shared" si="75"/>
        <v>5730430.0142363431</v>
      </c>
      <c r="J1605" s="132">
        <v>3962019.4700350133</v>
      </c>
      <c r="K1605" s="132">
        <v>0</v>
      </c>
      <c r="L1605" s="132">
        <v>1005458.7638556133</v>
      </c>
      <c r="M1605" s="132">
        <v>0</v>
      </c>
      <c r="N1605" s="132">
        <v>688546.50436685386</v>
      </c>
      <c r="O1605" s="132">
        <v>1825</v>
      </c>
      <c r="P1605" s="132">
        <v>72580.275978862861</v>
      </c>
      <c r="Q1605" s="133">
        <f t="shared" si="76"/>
        <v>5730430.014236344</v>
      </c>
      <c r="R1605" s="132">
        <v>5292412.014236344</v>
      </c>
      <c r="S1605" s="132">
        <v>438018</v>
      </c>
      <c r="T1605" s="133">
        <f>SUM(TableC[[#This Row],[State &amp; Local Funding]:[Federal 
Funding]])</f>
        <v>5730430.014236344</v>
      </c>
      <c r="U1605" s="121">
        <f>IFERROR(TableC[[#This Row],[State &amp; Local Funding]]/SUM(TableB[[#This Row],[K-12 Enrollment]:[Pre-K
Enrollment]]),"")</f>
        <v>16748.139285558053</v>
      </c>
      <c r="V1605" s="121">
        <f>IFERROR(TableC[[#This Row],[Federal 
Funding]]/SUM(TableB[[#This Row],[K-12 Enrollment]:[Pre-K
Enrollment]]),"")</f>
        <v>1386.132911392405</v>
      </c>
      <c r="W1605" s="65">
        <f>IFERROR(CentralCostperPupil*SUM(TableB[[#This Row],[K-12 Enrollment]:[Pre-K
Enrollment]]),"")</f>
        <v>2108983.8625462684</v>
      </c>
      <c r="X1605" s="65">
        <f t="shared" si="77"/>
        <v>7839413.8767826129</v>
      </c>
      <c r="Y1605" s="131">
        <f>IFERROR(TableC[[#This Row],[Total School Allocation w/ Central District Costs]]/SUM(TableB[[#This Row],[K-12 Enrollment]:[Pre-K
Enrollment]]),"")</f>
        <v>24808.271761970293</v>
      </c>
    </row>
    <row r="1606" spans="1:25" s="3" customFormat="1" ht="15" x14ac:dyDescent="0.3">
      <c r="A1606" s="156" t="str">
        <f>IF(ISBLANK(TableB[[#This Row],[BEDS Code]]),"",TableB[[#This Row],[BEDS Code]])</f>
        <v>320800011561</v>
      </c>
      <c r="B1606" s="134" t="str">
        <f>IF(ISBLANK(TableB[[#This Row],[School Name]]),"",TableB[[#This Row],[School Name]])</f>
        <v>Bronx Compass High School</v>
      </c>
      <c r="C1606" s="156" t="str">
        <f>IF(ISBLANK(TableB[[#This Row],[Local School Code]]),"",TableB[[#This Row],[Local School Code]])</f>
        <v>X561</v>
      </c>
      <c r="D1606" s="132">
        <v>2366216</v>
      </c>
      <c r="E1606" s="132">
        <v>1802698</v>
      </c>
      <c r="F1606" s="65">
        <f>IFERROR(SUM(TableC[[#This Row],[Classroom Teachers]:[All Other Salaries]])*'Part-A'!$C$92,0)</f>
        <v>2538264.1670947424</v>
      </c>
      <c r="G1606" s="16">
        <v>0</v>
      </c>
      <c r="H1606" s="16">
        <v>266686</v>
      </c>
      <c r="I1606" s="133">
        <f t="shared" si="75"/>
        <v>6973864.1670947429</v>
      </c>
      <c r="J1606" s="132">
        <v>4540917.9638817701</v>
      </c>
      <c r="K1606" s="132">
        <v>0</v>
      </c>
      <c r="L1606" s="132">
        <v>924578.40489014017</v>
      </c>
      <c r="M1606" s="132">
        <v>0</v>
      </c>
      <c r="N1606" s="132">
        <v>1031863.2922479858</v>
      </c>
      <c r="O1606" s="132">
        <v>4785</v>
      </c>
      <c r="P1606" s="132">
        <v>471719.50607484649</v>
      </c>
      <c r="Q1606" s="133">
        <f t="shared" si="76"/>
        <v>6973864.1670947429</v>
      </c>
      <c r="R1606" s="132">
        <v>6451431.1670947429</v>
      </c>
      <c r="S1606" s="132">
        <v>522433</v>
      </c>
      <c r="T1606" s="133">
        <f>SUM(TableC[[#This Row],[State &amp; Local Funding]:[Federal 
Funding]])</f>
        <v>6973864.1670947429</v>
      </c>
      <c r="U1606" s="121">
        <f>IFERROR(TableC[[#This Row],[State &amp; Local Funding]]/SUM(TableB[[#This Row],[K-12 Enrollment]:[Pre-K
Enrollment]]),"")</f>
        <v>15215.639545034772</v>
      </c>
      <c r="V1606" s="121">
        <f>IFERROR(TableC[[#This Row],[Federal 
Funding]]/SUM(TableB[[#This Row],[K-12 Enrollment]:[Pre-K
Enrollment]]),"")</f>
        <v>1232.1533018867924</v>
      </c>
      <c r="W1606" s="65">
        <f>IFERROR(CentralCostperPupil*SUM(TableB[[#This Row],[K-12 Enrollment]:[Pre-K
Enrollment]]),"")</f>
        <v>2829775.8155684108</v>
      </c>
      <c r="X1606" s="65">
        <f t="shared" si="77"/>
        <v>9803639.9826631546</v>
      </c>
      <c r="Y1606" s="131">
        <f>IFERROR(TableC[[#This Row],[Total School Allocation w/ Central District Costs]]/SUM(TableB[[#This Row],[K-12 Enrollment]:[Pre-K
Enrollment]]),"")</f>
        <v>23121.792411941402</v>
      </c>
    </row>
    <row r="1607" spans="1:25" s="3" customFormat="1" ht="15" x14ac:dyDescent="0.3">
      <c r="A1607" s="156" t="str">
        <f>IF(ISBLANK(TableB[[#This Row],[BEDS Code]]),"",TableB[[#This Row],[BEDS Code]])</f>
        <v>320800010562</v>
      </c>
      <c r="B1607" s="134" t="str">
        <f>IF(ISBLANK(TableB[[#This Row],[School Name]]),"",TableB[[#This Row],[School Name]])</f>
        <v>Blueprint Middle School</v>
      </c>
      <c r="C1607" s="156" t="str">
        <f>IF(ISBLANK(TableB[[#This Row],[Local School Code]]),"",TableB[[#This Row],[Local School Code]])</f>
        <v>X562</v>
      </c>
      <c r="D1607" s="132">
        <v>4298610</v>
      </c>
      <c r="E1607" s="132">
        <v>2189345</v>
      </c>
      <c r="F1607" s="65">
        <f>IFERROR(SUM(TableC[[#This Row],[Classroom Teachers]:[All Other Salaries]])*'Part-A'!$C$92,0)</f>
        <v>3950223.8938541715</v>
      </c>
      <c r="G1607" s="16">
        <v>0</v>
      </c>
      <c r="H1607" s="16">
        <v>252746</v>
      </c>
      <c r="I1607" s="133">
        <f t="shared" si="75"/>
        <v>10690924.893854171</v>
      </c>
      <c r="J1607" s="132">
        <v>6532024.0382812507</v>
      </c>
      <c r="K1607" s="132">
        <v>0</v>
      </c>
      <c r="L1607" s="132">
        <v>2998516.3921223041</v>
      </c>
      <c r="M1607" s="132">
        <v>0</v>
      </c>
      <c r="N1607" s="132">
        <v>669327.12244050228</v>
      </c>
      <c r="O1607" s="132">
        <v>4324</v>
      </c>
      <c r="P1607" s="132">
        <v>486733.34101011459</v>
      </c>
      <c r="Q1607" s="133">
        <f t="shared" si="76"/>
        <v>10690924.893854171</v>
      </c>
      <c r="R1607" s="132">
        <v>9815957.893854171</v>
      </c>
      <c r="S1607" s="132">
        <v>874967</v>
      </c>
      <c r="T1607" s="133">
        <f>SUM(TableC[[#This Row],[State &amp; Local Funding]:[Federal 
Funding]])</f>
        <v>10690924.893854171</v>
      </c>
      <c r="U1607" s="121">
        <f>IFERROR(TableC[[#This Row],[State &amp; Local Funding]]/SUM(TableB[[#This Row],[K-12 Enrollment]:[Pre-K
Enrollment]]),"")</f>
        <v>18010.931915328754</v>
      </c>
      <c r="V1607" s="121">
        <f>IFERROR(TableC[[#This Row],[Federal 
Funding]]/SUM(TableB[[#This Row],[K-12 Enrollment]:[Pre-K
Enrollment]]),"")</f>
        <v>1605.4440366972476</v>
      </c>
      <c r="W1607" s="65">
        <f>IFERROR(CentralCostperPupil*SUM(TableB[[#This Row],[K-12 Enrollment]:[Pre-K
Enrollment]]),"")</f>
        <v>3637329.7629358112</v>
      </c>
      <c r="X1607" s="65">
        <f t="shared" si="77"/>
        <v>14328254.656789983</v>
      </c>
      <c r="Y1607" s="131">
        <f>IFERROR(TableC[[#This Row],[Total School Allocation w/ Central District Costs]]/SUM(TableB[[#This Row],[K-12 Enrollment]:[Pre-K
Enrollment]]),"")</f>
        <v>26290.375517045839</v>
      </c>
    </row>
    <row r="1608" spans="1:25" s="3" customFormat="1" ht="15" x14ac:dyDescent="0.3">
      <c r="A1608" s="156" t="str">
        <f>IF(ISBLANK(TableB[[#This Row],[BEDS Code]]),"",TableB[[#This Row],[BEDS Code]])</f>
        <v>320900011564</v>
      </c>
      <c r="B1608" s="134" t="str">
        <f>IF(ISBLANK(TableB[[#This Row],[School Name]]),"",TableB[[#This Row],[School Name]])</f>
        <v>Claremont International HS</v>
      </c>
      <c r="C1608" s="156" t="str">
        <f>IF(ISBLANK(TableB[[#This Row],[Local School Code]]),"",TableB[[#This Row],[Local School Code]])</f>
        <v>X564</v>
      </c>
      <c r="D1608" s="132">
        <v>2136974</v>
      </c>
      <c r="E1608" s="132">
        <v>1202636</v>
      </c>
      <c r="F1608" s="65">
        <f>IFERROR(SUM(TableC[[#This Row],[Classroom Teachers]:[All Other Salaries]])*'Part-A'!$C$92,0)</f>
        <v>2033338.2734859181</v>
      </c>
      <c r="G1608" s="16">
        <v>0</v>
      </c>
      <c r="H1608" s="16">
        <v>461694</v>
      </c>
      <c r="I1608" s="133">
        <f t="shared" si="75"/>
        <v>5834642.2734859176</v>
      </c>
      <c r="J1608" s="132">
        <v>4862852.0721906181</v>
      </c>
      <c r="K1608" s="132">
        <v>0</v>
      </c>
      <c r="L1608" s="132">
        <v>20105.861035795653</v>
      </c>
      <c r="M1608" s="132">
        <v>0</v>
      </c>
      <c r="N1608" s="132">
        <v>685087.46609951288</v>
      </c>
      <c r="O1608" s="132">
        <v>2299</v>
      </c>
      <c r="P1608" s="132">
        <v>264297.87415999058</v>
      </c>
      <c r="Q1608" s="133">
        <f t="shared" si="76"/>
        <v>5834642.2734859176</v>
      </c>
      <c r="R1608" s="132">
        <v>5441721.2734859176</v>
      </c>
      <c r="S1608" s="132">
        <v>392921</v>
      </c>
      <c r="T1608" s="133">
        <f>SUM(TableC[[#This Row],[State &amp; Local Funding]:[Federal 
Funding]])</f>
        <v>5834642.2734859176</v>
      </c>
      <c r="U1608" s="121">
        <f>IFERROR(TableC[[#This Row],[State &amp; Local Funding]]/SUM(TableB[[#This Row],[K-12 Enrollment]:[Pre-K
Enrollment]]),"")</f>
        <v>14667.712327455303</v>
      </c>
      <c r="V1608" s="121">
        <f>IFERROR(TableC[[#This Row],[Federal 
Funding]]/SUM(TableB[[#This Row],[K-12 Enrollment]:[Pre-K
Enrollment]]),"")</f>
        <v>1059.0862533692723</v>
      </c>
      <c r="W1608" s="65">
        <f>IFERROR(CentralCostperPupil*SUM(TableB[[#This Row],[K-12 Enrollment]:[Pre-K
Enrollment]]),"")</f>
        <v>2476053.8386223596</v>
      </c>
      <c r="X1608" s="65">
        <f t="shared" si="77"/>
        <v>8310696.1121082772</v>
      </c>
      <c r="Y1608" s="131">
        <f>IFERROR(TableC[[#This Row],[Total School Allocation w/ Central District Costs]]/SUM(TableB[[#This Row],[K-12 Enrollment]:[Pre-K
Enrollment]]),"")</f>
        <v>22400.798145844412</v>
      </c>
    </row>
    <row r="1609" spans="1:25" s="3" customFormat="1" ht="15" x14ac:dyDescent="0.3">
      <c r="A1609" s="156" t="str">
        <f>IF(ISBLANK(TableB[[#This Row],[BEDS Code]]),"",TableB[[#This Row],[BEDS Code]])</f>
        <v>321000011565</v>
      </c>
      <c r="B1609" s="134" t="str">
        <f>IF(ISBLANK(TableB[[#This Row],[School Name]]),"",TableB[[#This Row],[School Name]])</f>
        <v>High School for Energy and Technology</v>
      </c>
      <c r="C1609" s="156" t="str">
        <f>IF(ISBLANK(TableB[[#This Row],[Local School Code]]),"",TableB[[#This Row],[Local School Code]])</f>
        <v>X565</v>
      </c>
      <c r="D1609" s="132">
        <v>2573007</v>
      </c>
      <c r="E1609" s="132">
        <v>1578084</v>
      </c>
      <c r="F1609" s="65">
        <f>IFERROR(SUM(TableC[[#This Row],[Classroom Teachers]:[All Other Salaries]])*'Part-A'!$C$92,0)</f>
        <v>2527412.5442859894</v>
      </c>
      <c r="G1609" s="16">
        <v>0</v>
      </c>
      <c r="H1609" s="16">
        <v>401888</v>
      </c>
      <c r="I1609" s="133">
        <f t="shared" si="75"/>
        <v>7080391.5442859894</v>
      </c>
      <c r="J1609" s="132">
        <v>5593204.7037578467</v>
      </c>
      <c r="K1609" s="132">
        <v>0</v>
      </c>
      <c r="L1609" s="132">
        <v>516431.19560399727</v>
      </c>
      <c r="M1609" s="132">
        <v>0</v>
      </c>
      <c r="N1609" s="132">
        <v>736487.1658971922</v>
      </c>
      <c r="O1609" s="132">
        <v>2492</v>
      </c>
      <c r="P1609" s="132">
        <v>231776.47902695279</v>
      </c>
      <c r="Q1609" s="133">
        <f t="shared" si="76"/>
        <v>7080391.5442859894</v>
      </c>
      <c r="R1609" s="132">
        <v>6656700.5442859894</v>
      </c>
      <c r="S1609" s="132">
        <v>423691</v>
      </c>
      <c r="T1609" s="133">
        <f>SUM(TableC[[#This Row],[State &amp; Local Funding]:[Federal 
Funding]])</f>
        <v>7080391.5442859894</v>
      </c>
      <c r="U1609" s="121">
        <f>IFERROR(TableC[[#This Row],[State &amp; Local Funding]]/SUM(TableB[[#This Row],[K-12 Enrollment]:[Pre-K
Enrollment]]),"")</f>
        <v>16436.29764021232</v>
      </c>
      <c r="V1609" s="121">
        <f>IFERROR(TableC[[#This Row],[Federal 
Funding]]/SUM(TableB[[#This Row],[K-12 Enrollment]:[Pre-K
Enrollment]]),"")</f>
        <v>1046.1506172839506</v>
      </c>
      <c r="W1609" s="65">
        <f>IFERROR(CentralCostperPupil*SUM(TableB[[#This Row],[K-12 Enrollment]:[Pre-K
Enrollment]]),"")</f>
        <v>2702969.8238330339</v>
      </c>
      <c r="X1609" s="65">
        <f t="shared" si="77"/>
        <v>9783361.3681190237</v>
      </c>
      <c r="Y1609" s="131">
        <f>IFERROR(TableC[[#This Row],[Total School Allocation w/ Central District Costs]]/SUM(TableB[[#This Row],[K-12 Enrollment]:[Pre-K
Enrollment]]),"")</f>
        <v>24156.447822516107</v>
      </c>
    </row>
    <row r="1610" spans="1:25" s="3" customFormat="1" ht="15" x14ac:dyDescent="0.3">
      <c r="A1610" s="156" t="str">
        <f>IF(ISBLANK(TableB[[#This Row],[BEDS Code]]),"",TableB[[#This Row],[BEDS Code]])</f>
        <v>321100010566</v>
      </c>
      <c r="B1610" s="134" t="str">
        <f>IF(ISBLANK(TableB[[#This Row],[School Name]]),"",TableB[[#This Row],[School Name]])</f>
        <v>Pelham Gardens Middle School</v>
      </c>
      <c r="C1610" s="156" t="str">
        <f>IF(ISBLANK(TableB[[#This Row],[Local School Code]]),"",TableB[[#This Row],[Local School Code]])</f>
        <v>X566</v>
      </c>
      <c r="D1610" s="132">
        <v>2988216</v>
      </c>
      <c r="E1610" s="132">
        <v>1435313</v>
      </c>
      <c r="F1610" s="65">
        <f>IFERROR(SUM(TableC[[#This Row],[Classroom Teachers]:[All Other Salaries]])*'Part-A'!$C$92,0)</f>
        <v>2693287.784973362</v>
      </c>
      <c r="G1610" s="16">
        <v>0</v>
      </c>
      <c r="H1610" s="16">
        <v>203948</v>
      </c>
      <c r="I1610" s="133">
        <f t="shared" si="75"/>
        <v>7320764.7849733625</v>
      </c>
      <c r="J1610" s="132">
        <v>4376647.6680828631</v>
      </c>
      <c r="K1610" s="132">
        <v>0</v>
      </c>
      <c r="L1610" s="132">
        <v>2066735.1433610541</v>
      </c>
      <c r="M1610" s="132">
        <v>0</v>
      </c>
      <c r="N1610" s="132">
        <v>636393.86042539973</v>
      </c>
      <c r="O1610" s="132">
        <v>2810</v>
      </c>
      <c r="P1610" s="132">
        <v>238178.11310404577</v>
      </c>
      <c r="Q1610" s="133">
        <f t="shared" si="76"/>
        <v>7320764.7849733625</v>
      </c>
      <c r="R1610" s="132">
        <v>6914140.7849733625</v>
      </c>
      <c r="S1610" s="132">
        <v>406624</v>
      </c>
      <c r="T1610" s="133">
        <f>SUM(TableC[[#This Row],[State &amp; Local Funding]:[Federal 
Funding]])</f>
        <v>7320764.7849733625</v>
      </c>
      <c r="U1610" s="121">
        <f>IFERROR(TableC[[#This Row],[State &amp; Local Funding]]/SUM(TableB[[#This Row],[K-12 Enrollment]:[Pre-K
Enrollment]]),"")</f>
        <v>15678.323775449802</v>
      </c>
      <c r="V1610" s="121">
        <f>IFERROR(TableC[[#This Row],[Federal 
Funding]]/SUM(TableB[[#This Row],[K-12 Enrollment]:[Pre-K
Enrollment]]),"")</f>
        <v>922.04988662131518</v>
      </c>
      <c r="W1610" s="65">
        <f>IFERROR(CentralCostperPupil*SUM(TableB[[#This Row],[K-12 Enrollment]:[Pre-K
Enrollment]]),"")</f>
        <v>2943233.8081737482</v>
      </c>
      <c r="X1610" s="65">
        <f t="shared" si="77"/>
        <v>10263998.59314711</v>
      </c>
      <c r="Y1610" s="131">
        <f>IFERROR(TableC[[#This Row],[Total School Allocation w/ Central District Costs]]/SUM(TableB[[#This Row],[K-12 Enrollment]:[Pre-K
Enrollment]]),"")</f>
        <v>23274.373227090953</v>
      </c>
    </row>
    <row r="1611" spans="1:25" s="3" customFormat="1" ht="15" x14ac:dyDescent="0.3">
      <c r="A1611" s="156" t="str">
        <f>IF(ISBLANK(TableB[[#This Row],[BEDS Code]]),"",TableB[[#This Row],[BEDS Code]])</f>
        <v>321100010567</v>
      </c>
      <c r="B1611" s="134" t="str">
        <f>IF(ISBLANK(TableB[[#This Row],[School Name]]),"",TableB[[#This Row],[School Name]])</f>
        <v>Linden Tree Elementary School</v>
      </c>
      <c r="C1611" s="156" t="str">
        <f>IF(ISBLANK(TableB[[#This Row],[Local School Code]]),"",TableB[[#This Row],[Local School Code]])</f>
        <v>X567</v>
      </c>
      <c r="D1611" s="132">
        <v>2436737</v>
      </c>
      <c r="E1611" s="132">
        <v>1516012</v>
      </c>
      <c r="F1611" s="65">
        <f>IFERROR(SUM(TableC[[#This Row],[Classroom Teachers]:[All Other Salaries]])*'Part-A'!$C$92,0)</f>
        <v>2406651.0242762445</v>
      </c>
      <c r="G1611" s="16">
        <v>0</v>
      </c>
      <c r="H1611" s="16">
        <v>89656</v>
      </c>
      <c r="I1611" s="133">
        <f t="shared" ref="I1611:I1634" si="78">SUM(D1611:H1611)</f>
        <v>6449056.0242762445</v>
      </c>
      <c r="J1611" s="132">
        <v>3894082.7075039675</v>
      </c>
      <c r="K1611" s="132">
        <v>198786.21757727873</v>
      </c>
      <c r="L1611" s="132">
        <v>1852410.8339523077</v>
      </c>
      <c r="M1611" s="132">
        <v>15291.247505944517</v>
      </c>
      <c r="N1611" s="132">
        <v>449605.79398898501</v>
      </c>
      <c r="O1611" s="132">
        <v>9405</v>
      </c>
      <c r="P1611" s="132">
        <v>29474.223747761571</v>
      </c>
      <c r="Q1611" s="133">
        <f t="shared" ref="Q1611:Q1634" si="79">SUM(J1611:P1611)</f>
        <v>6449056.0242762445</v>
      </c>
      <c r="R1611" s="132">
        <v>5906057.0242762445</v>
      </c>
      <c r="S1611" s="132">
        <v>542999</v>
      </c>
      <c r="T1611" s="133">
        <f>SUM(TableC[[#This Row],[State &amp; Local Funding]:[Federal 
Funding]])</f>
        <v>6449056.0242762445</v>
      </c>
      <c r="U1611" s="121">
        <f>IFERROR(TableC[[#This Row],[State &amp; Local Funding]]/SUM(TableB[[#This Row],[K-12 Enrollment]:[Pre-K
Enrollment]]),"")</f>
        <v>15501.462005974396</v>
      </c>
      <c r="V1611" s="121">
        <f>IFERROR(TableC[[#This Row],[Federal 
Funding]]/SUM(TableB[[#This Row],[K-12 Enrollment]:[Pre-K
Enrollment]]),"")</f>
        <v>1425.1942257217847</v>
      </c>
      <c r="W1611" s="65">
        <f>IFERROR(CentralCostperPupil*SUM(TableB[[#This Row],[K-12 Enrollment]:[Pre-K
Enrollment]]),"")</f>
        <v>2542793.8342725579</v>
      </c>
      <c r="X1611" s="65">
        <f t="shared" ref="X1611:X1633" si="80">SUM(Q1611,W1611)</f>
        <v>8991849.8585488014</v>
      </c>
      <c r="Y1611" s="131">
        <f>IFERROR(TableC[[#This Row],[Total School Allocation w/ Central District Costs]]/SUM(TableB[[#This Row],[K-12 Enrollment]:[Pre-K
Enrollment]]),"")</f>
        <v>23600.655796716015</v>
      </c>
    </row>
    <row r="1612" spans="1:25" s="3" customFormat="1" ht="15" x14ac:dyDescent="0.3">
      <c r="A1612" s="156" t="str">
        <f>IF(ISBLANK(TableB[[#This Row],[BEDS Code]]),"",TableB[[#This Row],[BEDS Code]])</f>
        <v>320900010568</v>
      </c>
      <c r="B1612" s="134" t="str">
        <f>IF(ISBLANK(TableB[[#This Row],[School Name]]),"",TableB[[#This Row],[School Name]])</f>
        <v>Young Women's Leadership School of the Bronx</v>
      </c>
      <c r="C1612" s="156" t="str">
        <f>IF(ISBLANK(TableB[[#This Row],[Local School Code]]),"",TableB[[#This Row],[Local School Code]])</f>
        <v>X568</v>
      </c>
      <c r="D1612" s="132">
        <v>3097121</v>
      </c>
      <c r="E1612" s="132">
        <v>1374467</v>
      </c>
      <c r="F1612" s="65">
        <f>IFERROR(SUM(TableC[[#This Row],[Classroom Teachers]:[All Other Salaries]])*'Part-A'!$C$92,0)</f>
        <v>2722548.7478059861</v>
      </c>
      <c r="G1612" s="16">
        <v>0</v>
      </c>
      <c r="H1612" s="16">
        <v>496383</v>
      </c>
      <c r="I1612" s="133">
        <f t="shared" si="78"/>
        <v>7690519.7478059866</v>
      </c>
      <c r="J1612" s="132">
        <v>5679752.0812619394</v>
      </c>
      <c r="K1612" s="132">
        <v>0</v>
      </c>
      <c r="L1612" s="132">
        <v>1146492.6027176508</v>
      </c>
      <c r="M1612" s="132">
        <v>0</v>
      </c>
      <c r="N1612" s="132">
        <v>717893.62856897828</v>
      </c>
      <c r="O1612" s="132">
        <v>3277</v>
      </c>
      <c r="P1612" s="132">
        <v>143104.43525741791</v>
      </c>
      <c r="Q1612" s="133">
        <f t="shared" si="79"/>
        <v>7690519.7478059866</v>
      </c>
      <c r="R1612" s="132">
        <v>7211388.7478059866</v>
      </c>
      <c r="S1612" s="132">
        <v>479131</v>
      </c>
      <c r="T1612" s="133">
        <f>SUM(TableC[[#This Row],[State &amp; Local Funding]:[Federal 
Funding]])</f>
        <v>7690519.7478059866</v>
      </c>
      <c r="U1612" s="121">
        <f>IFERROR(TableC[[#This Row],[State &amp; Local Funding]]/SUM(TableB[[#This Row],[K-12 Enrollment]:[Pre-K
Enrollment]]),"")</f>
        <v>13183.526047177307</v>
      </c>
      <c r="V1612" s="121">
        <f>IFERROR(TableC[[#This Row],[Federal 
Funding]]/SUM(TableB[[#This Row],[K-12 Enrollment]:[Pre-K
Enrollment]]),"")</f>
        <v>875.92504570383915</v>
      </c>
      <c r="W1612" s="65">
        <f>IFERROR(CentralCostperPupil*SUM(TableB[[#This Row],[K-12 Enrollment]:[Pre-K
Enrollment]]),"")</f>
        <v>3650677.7620658507</v>
      </c>
      <c r="X1612" s="65">
        <f t="shared" si="80"/>
        <v>11341197.509871837</v>
      </c>
      <c r="Y1612" s="131">
        <f>IFERROR(TableC[[#This Row],[Total School Allocation w/ Central District Costs]]/SUM(TableB[[#This Row],[K-12 Enrollment]:[Pre-K
Enrollment]]),"")</f>
        <v>20733.450657900983</v>
      </c>
    </row>
    <row r="1613" spans="1:25" s="3" customFormat="1" ht="15" x14ac:dyDescent="0.3">
      <c r="A1613" s="156" t="str">
        <f>IF(ISBLANK(TableB[[#This Row],[BEDS Code]]),"",TableB[[#This Row],[BEDS Code]])</f>
        <v>320800010583</v>
      </c>
      <c r="B1613" s="134" t="str">
        <f>IF(ISBLANK(TableB[[#This Row],[School Name]]),"",TableB[[#This Row],[School Name]])</f>
        <v>P.S. 583</v>
      </c>
      <c r="C1613" s="156" t="str">
        <f>IF(ISBLANK(TableB[[#This Row],[Local School Code]]),"",TableB[[#This Row],[Local School Code]])</f>
        <v>X583</v>
      </c>
      <c r="D1613" s="132">
        <v>1057936</v>
      </c>
      <c r="E1613" s="132">
        <v>572093</v>
      </c>
      <c r="F1613" s="65">
        <f>IFERROR(SUM(TableC[[#This Row],[Classroom Teachers]:[All Other Salaries]])*'Part-A'!$C$92,0)</f>
        <v>992451.31994214223</v>
      </c>
      <c r="G1613" s="16">
        <v>0</v>
      </c>
      <c r="H1613" s="16">
        <v>63783</v>
      </c>
      <c r="I1613" s="133">
        <f t="shared" si="78"/>
        <v>2686263.3199421423</v>
      </c>
      <c r="J1613" s="132">
        <v>1138060.8423670118</v>
      </c>
      <c r="K1613" s="132">
        <v>796320.3030148804</v>
      </c>
      <c r="L1613" s="132">
        <v>426688.88736718451</v>
      </c>
      <c r="M1613" s="132">
        <v>54918.641587233134</v>
      </c>
      <c r="N1613" s="132">
        <v>250352.31895007807</v>
      </c>
      <c r="O1613" s="132">
        <v>822</v>
      </c>
      <c r="P1613" s="132">
        <v>19100.326655754659</v>
      </c>
      <c r="Q1613" s="133">
        <f t="shared" si="79"/>
        <v>2686263.3199421423</v>
      </c>
      <c r="R1613" s="132">
        <v>2580174.3199421423</v>
      </c>
      <c r="S1613" s="132">
        <v>106089</v>
      </c>
      <c r="T1613" s="133">
        <f>SUM(TableC[[#This Row],[State &amp; Local Funding]:[Federal 
Funding]])</f>
        <v>2686263.3199421423</v>
      </c>
      <c r="U1613" s="121">
        <f>IFERROR(TableC[[#This Row],[State &amp; Local Funding]]/SUM(TableB[[#This Row],[K-12 Enrollment]:[Pre-K
Enrollment]]),"")</f>
        <v>13438.407916365324</v>
      </c>
      <c r="V1613" s="121">
        <f>IFERROR(TableC[[#This Row],[Federal 
Funding]]/SUM(TableB[[#This Row],[K-12 Enrollment]:[Pre-K
Enrollment]]),"")</f>
        <v>552.546875</v>
      </c>
      <c r="W1613" s="65">
        <f>IFERROR(CentralCostperPupil*SUM(TableB[[#This Row],[K-12 Enrollment]:[Pre-K
Enrollment]]),"")</f>
        <v>1281407.9164838088</v>
      </c>
      <c r="X1613" s="65">
        <f t="shared" si="80"/>
        <v>3967671.2364259511</v>
      </c>
      <c r="Y1613" s="131">
        <f>IFERROR(TableC[[#This Row],[Total School Allocation w/ Central District Costs]]/SUM(TableB[[#This Row],[K-12 Enrollment]:[Pre-K
Enrollment]]),"")</f>
        <v>20664.954356385162</v>
      </c>
    </row>
    <row r="1614" spans="1:25" s="3" customFormat="1" ht="15" x14ac:dyDescent="0.3">
      <c r="A1614" s="156" t="str">
        <f>IF(ISBLANK(TableB[[#This Row],[BEDS Code]]),"",TableB[[#This Row],[BEDS Code]])</f>
        <v>320700010584</v>
      </c>
      <c r="B1614" s="134" t="str">
        <f>IF(ISBLANK(TableB[[#This Row],[School Name]]),"",TableB[[#This Row],[School Name]])</f>
        <v>I.S. 584</v>
      </c>
      <c r="C1614" s="156" t="str">
        <f>IF(ISBLANK(TableB[[#This Row],[Local School Code]]),"",TableB[[#This Row],[Local School Code]])</f>
        <v>X584</v>
      </c>
      <c r="D1614" s="132">
        <v>1855464</v>
      </c>
      <c r="E1614" s="132">
        <v>1628432</v>
      </c>
      <c r="F1614" s="65">
        <f>IFERROR(SUM(TableC[[#This Row],[Classroom Teachers]:[All Other Salaries]])*'Part-A'!$C$92,0)</f>
        <v>2121187.5271796696</v>
      </c>
      <c r="G1614" s="16">
        <v>0</v>
      </c>
      <c r="H1614" s="16">
        <v>64135</v>
      </c>
      <c r="I1614" s="133">
        <f t="shared" si="78"/>
        <v>5669218.5271796696</v>
      </c>
      <c r="J1614" s="132">
        <v>3233957.748239758</v>
      </c>
      <c r="K1614" s="132">
        <v>0</v>
      </c>
      <c r="L1614" s="132">
        <v>1730780.4759968305</v>
      </c>
      <c r="M1614" s="132">
        <v>0</v>
      </c>
      <c r="N1614" s="132">
        <v>661796.07214774727</v>
      </c>
      <c r="O1614" s="132">
        <v>1726</v>
      </c>
      <c r="P1614" s="132">
        <v>40958.230795333737</v>
      </c>
      <c r="Q1614" s="133">
        <f t="shared" si="79"/>
        <v>5669218.5271796705</v>
      </c>
      <c r="R1614" s="132">
        <v>5262274.5271796705</v>
      </c>
      <c r="S1614" s="132">
        <v>406944</v>
      </c>
      <c r="T1614" s="133">
        <f>SUM(TableC[[#This Row],[State &amp; Local Funding]:[Federal 
Funding]])</f>
        <v>5669218.5271796705</v>
      </c>
      <c r="U1614" s="121">
        <f>IFERROR(TableC[[#This Row],[State &amp; Local Funding]]/SUM(TableB[[#This Row],[K-12 Enrollment]:[Pre-K
Enrollment]]),"")</f>
        <v>19857.639725206303</v>
      </c>
      <c r="V1614" s="121">
        <f>IFERROR(TableC[[#This Row],[Federal 
Funding]]/SUM(TableB[[#This Row],[K-12 Enrollment]:[Pre-K
Enrollment]]),"")</f>
        <v>1535.6377358490565</v>
      </c>
      <c r="W1614" s="65">
        <f>IFERROR(CentralCostperPupil*SUM(TableB[[#This Row],[K-12 Enrollment]:[Pre-K
Enrollment]]),"")</f>
        <v>1768609.8847302569</v>
      </c>
      <c r="X1614" s="65">
        <f t="shared" si="80"/>
        <v>7437828.4119099276</v>
      </c>
      <c r="Y1614" s="131">
        <f>IFERROR(TableC[[#This Row],[Total School Allocation w/ Central District Costs]]/SUM(TableB[[#This Row],[K-12 Enrollment]:[Pre-K
Enrollment]]),"")</f>
        <v>28067.277026075197</v>
      </c>
    </row>
    <row r="1615" spans="1:25" s="3" customFormat="1" ht="15" x14ac:dyDescent="0.3">
      <c r="A1615" s="156" t="str">
        <f>IF(ISBLANK(TableB[[#This Row],[BEDS Code]]),"",TableB[[#This Row],[BEDS Code]])</f>
        <v>320900010593</v>
      </c>
      <c r="B1615" s="134" t="str">
        <f>IF(ISBLANK(TableB[[#This Row],[School Name]]),"",TableB[[#This Row],[School Name]])</f>
        <v>M.S. 593</v>
      </c>
      <c r="C1615" s="156" t="str">
        <f>IF(ISBLANK(TableB[[#This Row],[Local School Code]]),"",TableB[[#This Row],[Local School Code]])</f>
        <v>X593</v>
      </c>
      <c r="D1615" s="132">
        <v>373145</v>
      </c>
      <c r="E1615" s="132">
        <v>480099</v>
      </c>
      <c r="F1615" s="65">
        <f>IFERROR(SUM(TableC[[#This Row],[Classroom Teachers]:[All Other Salaries]])*'Part-A'!$C$92,0)</f>
        <v>519501.88250191446</v>
      </c>
      <c r="G1615" s="16">
        <v>0</v>
      </c>
      <c r="H1615" s="16">
        <v>91562</v>
      </c>
      <c r="I1615" s="133">
        <f t="shared" si="78"/>
        <v>1464307.8825019144</v>
      </c>
      <c r="J1615" s="132">
        <v>923653.00530479662</v>
      </c>
      <c r="K1615" s="132">
        <v>0</v>
      </c>
      <c r="L1615" s="132">
        <v>120067.24039692676</v>
      </c>
      <c r="M1615" s="132">
        <v>0</v>
      </c>
      <c r="N1615" s="132">
        <v>260283.78091486695</v>
      </c>
      <c r="O1615" s="132">
        <v>662</v>
      </c>
      <c r="P1615" s="132">
        <v>159641.8558853241</v>
      </c>
      <c r="Q1615" s="133">
        <f t="shared" si="79"/>
        <v>1464307.8825019144</v>
      </c>
      <c r="R1615" s="132">
        <v>1431831.8825019144</v>
      </c>
      <c r="S1615" s="132">
        <v>32476</v>
      </c>
      <c r="T1615" s="133">
        <f>SUM(TableC[[#This Row],[State &amp; Local Funding]:[Federal 
Funding]])</f>
        <v>1464307.8825019144</v>
      </c>
      <c r="U1615" s="121">
        <f>IFERROR(TableC[[#This Row],[State &amp; Local Funding]]/SUM(TableB[[#This Row],[K-12 Enrollment]:[Pre-K
Enrollment]]),"")</f>
        <v>28636.637650038287</v>
      </c>
      <c r="V1615" s="121">
        <f>IFERROR(TableC[[#This Row],[Federal 
Funding]]/SUM(TableB[[#This Row],[K-12 Enrollment]:[Pre-K
Enrollment]]),"")</f>
        <v>649.52</v>
      </c>
      <c r="W1615" s="65">
        <f>IFERROR(CentralCostperPupil*SUM(TableB[[#This Row],[K-12 Enrollment]:[Pre-K
Enrollment]]),"")</f>
        <v>333699.97825099184</v>
      </c>
      <c r="X1615" s="65">
        <f t="shared" si="80"/>
        <v>1798007.8607529062</v>
      </c>
      <c r="Y1615" s="131">
        <f>IFERROR(TableC[[#This Row],[Total School Allocation w/ Central District Costs]]/SUM(TableB[[#This Row],[K-12 Enrollment]:[Pre-K
Enrollment]]),"")</f>
        <v>35960.157215058127</v>
      </c>
    </row>
    <row r="1616" spans="1:25" s="3" customFormat="1" ht="15" x14ac:dyDescent="0.3">
      <c r="A1616" s="156" t="str">
        <f>IF(ISBLANK(TableB[[#This Row],[BEDS Code]]),"",TableB[[#This Row],[BEDS Code]])</f>
        <v>320900010594</v>
      </c>
      <c r="B1616" s="134" t="str">
        <f>IF(ISBLANK(TableB[[#This Row],[School Name]]),"",TableB[[#This Row],[School Name]])</f>
        <v>M.S. 594</v>
      </c>
      <c r="C1616" s="156" t="str">
        <f>IF(ISBLANK(TableB[[#This Row],[Local School Code]]),"",TableB[[#This Row],[Local School Code]])</f>
        <v>X594</v>
      </c>
      <c r="D1616" s="132">
        <v>1567211</v>
      </c>
      <c r="E1616" s="132">
        <v>816959</v>
      </c>
      <c r="F1616" s="65">
        <f>IFERROR(SUM(TableC[[#This Row],[Classroom Teachers]:[All Other Salaries]])*'Part-A'!$C$92,0)</f>
        <v>1451613.8445797327</v>
      </c>
      <c r="G1616" s="16">
        <v>0</v>
      </c>
      <c r="H1616" s="16">
        <v>580427</v>
      </c>
      <c r="I1616" s="133">
        <f t="shared" si="78"/>
        <v>4416210.844579733</v>
      </c>
      <c r="J1616" s="132">
        <v>3417896.3811279321</v>
      </c>
      <c r="K1616" s="132">
        <v>0</v>
      </c>
      <c r="L1616" s="132">
        <v>538219.91897822951</v>
      </c>
      <c r="M1616" s="132">
        <v>0</v>
      </c>
      <c r="N1616" s="132">
        <v>294031.12356405071</v>
      </c>
      <c r="O1616" s="132">
        <v>1595</v>
      </c>
      <c r="P1616" s="132">
        <v>164468.42090952085</v>
      </c>
      <c r="Q1616" s="133">
        <f t="shared" si="79"/>
        <v>4416210.8445797339</v>
      </c>
      <c r="R1616" s="132">
        <v>4200771.8445797339</v>
      </c>
      <c r="S1616" s="132">
        <v>215439</v>
      </c>
      <c r="T1616" s="133">
        <f>SUM(TableC[[#This Row],[State &amp; Local Funding]:[Federal 
Funding]])</f>
        <v>4416210.8445797339</v>
      </c>
      <c r="U1616" s="121">
        <f>IFERROR(TableC[[#This Row],[State &amp; Local Funding]]/SUM(TableB[[#This Row],[K-12 Enrollment]:[Pre-K
Enrollment]]),"")</f>
        <v>16409.265017889586</v>
      </c>
      <c r="V1616" s="121">
        <f>IFERROR(TableC[[#This Row],[Federal 
Funding]]/SUM(TableB[[#This Row],[K-12 Enrollment]:[Pre-K
Enrollment]]),"")</f>
        <v>841.55859375</v>
      </c>
      <c r="W1616" s="65">
        <f>IFERROR(CentralCostperPupil*SUM(TableB[[#This Row],[K-12 Enrollment]:[Pre-K
Enrollment]]),"")</f>
        <v>1708543.8886450783</v>
      </c>
      <c r="X1616" s="65">
        <f t="shared" si="80"/>
        <v>6124754.733224812</v>
      </c>
      <c r="Y1616" s="131">
        <f>IFERROR(TableC[[#This Row],[Total School Allocation w/ Central District Costs]]/SUM(TableB[[#This Row],[K-12 Enrollment]:[Pre-K
Enrollment]]),"")</f>
        <v>23924.823176659422</v>
      </c>
    </row>
    <row r="1617" spans="1:25" s="3" customFormat="1" ht="15" x14ac:dyDescent="0.3">
      <c r="A1617" s="156" t="str">
        <f>IF(ISBLANK(TableB[[#This Row],[BEDS Code]]),"",TableB[[#This Row],[BEDS Code]])</f>
        <v>321200010595</v>
      </c>
      <c r="B1617" s="134" t="str">
        <f>IF(ISBLANK(TableB[[#This Row],[School Name]]),"",TableB[[#This Row],[School Name]])</f>
        <v>P.S. 595</v>
      </c>
      <c r="C1617" s="156" t="str">
        <f>IF(ISBLANK(TableB[[#This Row],[Local School Code]]),"",TableB[[#This Row],[Local School Code]])</f>
        <v>X595</v>
      </c>
      <c r="D1617" s="132">
        <v>1567209</v>
      </c>
      <c r="E1617" s="132">
        <v>1438040</v>
      </c>
      <c r="F1617" s="65">
        <f>IFERROR(SUM(TableC[[#This Row],[Classroom Teachers]:[All Other Salaries]])*'Part-A'!$C$92,0)</f>
        <v>1829760.9041341001</v>
      </c>
      <c r="G1617" s="16">
        <v>0</v>
      </c>
      <c r="H1617" s="16">
        <v>205530</v>
      </c>
      <c r="I1617" s="133">
        <f t="shared" si="78"/>
        <v>5040539.9041341003</v>
      </c>
      <c r="J1617" s="132">
        <v>3320584.7136175721</v>
      </c>
      <c r="K1617" s="132">
        <v>461788.05669105396</v>
      </c>
      <c r="L1617" s="132">
        <v>1003225.6731044183</v>
      </c>
      <c r="M1617" s="132">
        <v>0</v>
      </c>
      <c r="N1617" s="132">
        <v>253539.46072105601</v>
      </c>
      <c r="O1617" s="132">
        <v>1402</v>
      </c>
      <c r="P1617" s="132">
        <v>0</v>
      </c>
      <c r="Q1617" s="133">
        <f t="shared" si="79"/>
        <v>5040539.9041341003</v>
      </c>
      <c r="R1617" s="132">
        <v>4765780.9041341003</v>
      </c>
      <c r="S1617" s="132">
        <v>274759</v>
      </c>
      <c r="T1617" s="133">
        <f>SUM(TableC[[#This Row],[State &amp; Local Funding]:[Federal 
Funding]])</f>
        <v>5040539.9041341003</v>
      </c>
      <c r="U1617" s="121">
        <f>IFERROR(TableC[[#This Row],[State &amp; Local Funding]]/SUM(TableB[[#This Row],[K-12 Enrollment]:[Pre-K
Enrollment]]),"")</f>
        <v>18616.331656773829</v>
      </c>
      <c r="V1617" s="121">
        <f>IFERROR(TableC[[#This Row],[Federal 
Funding]]/SUM(TableB[[#This Row],[K-12 Enrollment]:[Pre-K
Enrollment]]),"")</f>
        <v>1073.27734375</v>
      </c>
      <c r="W1617" s="65">
        <f>IFERROR(CentralCostperPupil*SUM(TableB[[#This Row],[K-12 Enrollment]:[Pre-K
Enrollment]]),"")</f>
        <v>1708543.8886450783</v>
      </c>
      <c r="X1617" s="65">
        <f t="shared" si="80"/>
        <v>6749083.7927791784</v>
      </c>
      <c r="Y1617" s="131">
        <f>IFERROR(TableC[[#This Row],[Total School Allocation w/ Central District Costs]]/SUM(TableB[[#This Row],[K-12 Enrollment]:[Pre-K
Enrollment]]),"")</f>
        <v>26363.608565543665</v>
      </c>
    </row>
    <row r="1618" spans="1:25" s="3" customFormat="1" ht="15" x14ac:dyDescent="0.3">
      <c r="A1618" s="156" t="str">
        <f>IF(ISBLANK(TableB[[#This Row],[BEDS Code]]),"",TableB[[#This Row],[BEDS Code]])</f>
        <v>307500012596</v>
      </c>
      <c r="B1618" s="134" t="str">
        <f>IF(ISBLANK(TableB[[#This Row],[School Name]]),"",TableB[[#This Row],[School Name]])</f>
        <v>P.S. X596</v>
      </c>
      <c r="C1618" s="156" t="str">
        <f>IF(ISBLANK(TableB[[#This Row],[Local School Code]]),"",TableB[[#This Row],[Local School Code]])</f>
        <v>X596</v>
      </c>
      <c r="D1618" s="132">
        <v>7387362</v>
      </c>
      <c r="E1618" s="132">
        <v>13077079</v>
      </c>
      <c r="F1618" s="65">
        <f>IFERROR(SUM(TableC[[#This Row],[Classroom Teachers]:[All Other Salaries]])*'Part-A'!$C$92,0)</f>
        <v>12459877.390112748</v>
      </c>
      <c r="G1618" s="16">
        <v>0</v>
      </c>
      <c r="H1618" s="16">
        <v>27883</v>
      </c>
      <c r="I1618" s="133">
        <f t="shared" si="78"/>
        <v>32952201.39011275</v>
      </c>
      <c r="J1618" s="132">
        <v>0</v>
      </c>
      <c r="K1618" s="132">
        <v>0</v>
      </c>
      <c r="L1618" s="132">
        <v>30702463.816149261</v>
      </c>
      <c r="M1618" s="132">
        <v>1343271.6587541529</v>
      </c>
      <c r="N1618" s="132">
        <v>906465.91520933772</v>
      </c>
      <c r="O1618" s="132">
        <v>0</v>
      </c>
      <c r="P1618" s="132">
        <v>0</v>
      </c>
      <c r="Q1618" s="133">
        <f t="shared" si="79"/>
        <v>32952201.39011275</v>
      </c>
      <c r="R1618" s="132">
        <v>32952201.39011275</v>
      </c>
      <c r="S1618" s="132">
        <v>0</v>
      </c>
      <c r="T1618" s="133">
        <f>SUM(TableC[[#This Row],[State &amp; Local Funding]:[Federal 
Funding]])</f>
        <v>32952201.39011275</v>
      </c>
      <c r="U1618" s="121">
        <f>IFERROR(TableC[[#This Row],[State &amp; Local Funding]]/SUM(TableB[[#This Row],[K-12 Enrollment]:[Pre-K
Enrollment]]),"")</f>
        <v>76991.124743254084</v>
      </c>
      <c r="V1618" s="121">
        <f>IFERROR(TableC[[#This Row],[Federal 
Funding]]/SUM(TableB[[#This Row],[K-12 Enrollment]:[Pre-K
Enrollment]]),"")</f>
        <v>0</v>
      </c>
      <c r="W1618" s="65">
        <f>IFERROR(CentralCostperPupil*SUM(TableB[[#This Row],[K-12 Enrollment]:[Pre-K
Enrollment]]),"")</f>
        <v>2856471.8138284902</v>
      </c>
      <c r="X1618" s="65">
        <f t="shared" si="80"/>
        <v>35808673.203941241</v>
      </c>
      <c r="Y1618" s="131">
        <f>IFERROR(TableC[[#This Row],[Total School Allocation w/ Central District Costs]]/SUM(TableB[[#This Row],[K-12 Enrollment]:[Pre-K
Enrollment]]),"")</f>
        <v>83665.124308273924</v>
      </c>
    </row>
    <row r="1619" spans="1:25" s="3" customFormat="1" ht="15" x14ac:dyDescent="0.3">
      <c r="A1619" s="156" t="str">
        <f>IF(ISBLANK(TableB[[#This Row],[BEDS Code]]),"",TableB[[#This Row],[BEDS Code]])</f>
        <v>320700011600</v>
      </c>
      <c r="B1619" s="134" t="str">
        <f>IF(ISBLANK(TableB[[#This Row],[School Name]]),"",TableB[[#This Row],[School Name]])</f>
        <v>Alfred E. Smith Career and Technical Education High School</v>
      </c>
      <c r="C1619" s="156" t="str">
        <f>IF(ISBLANK(TableB[[#This Row],[Local School Code]]),"",TableB[[#This Row],[Local School Code]])</f>
        <v>X600</v>
      </c>
      <c r="D1619" s="132">
        <v>3389054</v>
      </c>
      <c r="E1619" s="132">
        <v>2379146</v>
      </c>
      <c r="F1619" s="65">
        <f>IFERROR(SUM(TableC[[#This Row],[Classroom Teachers]:[All Other Salaries]])*'Part-A'!$C$92,0)</f>
        <v>3511997.4575239243</v>
      </c>
      <c r="G1619" s="16">
        <v>0</v>
      </c>
      <c r="H1619" s="16">
        <v>100667</v>
      </c>
      <c r="I1619" s="133">
        <f t="shared" si="78"/>
        <v>9380864.4575239234</v>
      </c>
      <c r="J1619" s="132">
        <v>6283707.0559314108</v>
      </c>
      <c r="K1619" s="132">
        <v>0</v>
      </c>
      <c r="L1619" s="132">
        <v>1394198.355179461</v>
      </c>
      <c r="M1619" s="132">
        <v>0</v>
      </c>
      <c r="N1619" s="132">
        <v>1231750.6561600706</v>
      </c>
      <c r="O1619" s="132">
        <v>2853</v>
      </c>
      <c r="P1619" s="132">
        <v>468355.39025298133</v>
      </c>
      <c r="Q1619" s="133">
        <f t="shared" si="79"/>
        <v>9380864.4575239234</v>
      </c>
      <c r="R1619" s="132">
        <v>8645726.4575239234</v>
      </c>
      <c r="S1619" s="132">
        <v>735138</v>
      </c>
      <c r="T1619" s="133">
        <f>SUM(TableC[[#This Row],[State &amp; Local Funding]:[Federal 
Funding]])</f>
        <v>9380864.4575239234</v>
      </c>
      <c r="U1619" s="121">
        <f>IFERROR(TableC[[#This Row],[State &amp; Local Funding]]/SUM(TableB[[#This Row],[K-12 Enrollment]:[Pre-K
Enrollment]]),"")</f>
        <v>19043.450346968995</v>
      </c>
      <c r="V1619" s="121">
        <f>IFERROR(TableC[[#This Row],[Federal 
Funding]]/SUM(TableB[[#This Row],[K-12 Enrollment]:[Pre-K
Enrollment]]),"")</f>
        <v>1619.2466960352424</v>
      </c>
      <c r="W1619" s="65">
        <f>IFERROR(CentralCostperPupil*SUM(TableB[[#This Row],[K-12 Enrollment]:[Pre-K
Enrollment]]),"")</f>
        <v>3029995.8025190062</v>
      </c>
      <c r="X1619" s="65">
        <f t="shared" si="80"/>
        <v>12410860.26004293</v>
      </c>
      <c r="Y1619" s="131">
        <f>IFERROR(TableC[[#This Row],[Total School Allocation w/ Central District Costs]]/SUM(TableB[[#This Row],[K-12 Enrollment]:[Pre-K
Enrollment]]),"")</f>
        <v>27336.696608024075</v>
      </c>
    </row>
    <row r="1620" spans="1:25" s="3" customFormat="1" ht="15" x14ac:dyDescent="0.3">
      <c r="A1620" s="156" t="str">
        <f>IF(ISBLANK(TableB[[#This Row],[BEDS Code]]),"",TableB[[#This Row],[BEDS Code]])</f>
        <v>(blank)</v>
      </c>
      <c r="B1620" s="134" t="str">
        <f>IF(ISBLANK(TableB[[#This Row],[School Name]]),"",TableB[[#This Row],[School Name]])</f>
        <v>Dewitt Clinton Campus YABC</v>
      </c>
      <c r="C1620" s="156" t="str">
        <f>IF(ISBLANK(TableB[[#This Row],[Local School Code]]),"",TableB[[#This Row],[Local School Code]])</f>
        <v>X668</v>
      </c>
      <c r="D1620" s="132">
        <v>0</v>
      </c>
      <c r="E1620" s="132">
        <v>691246</v>
      </c>
      <c r="F1620" s="65">
        <f>IFERROR(SUM(TableC[[#This Row],[Classroom Teachers]:[All Other Salaries]])*'Part-A'!$C$92,0)</f>
        <v>420868.58890530537</v>
      </c>
      <c r="G1620" s="16">
        <v>0</v>
      </c>
      <c r="H1620" s="16">
        <v>96356</v>
      </c>
      <c r="I1620" s="133">
        <f t="shared" si="78"/>
        <v>1208470.5889053054</v>
      </c>
      <c r="J1620" s="132">
        <v>922956.31112066447</v>
      </c>
      <c r="K1620" s="132">
        <v>0</v>
      </c>
      <c r="L1620" s="132">
        <v>8042.6661853198739</v>
      </c>
      <c r="M1620" s="132">
        <v>0</v>
      </c>
      <c r="N1620" s="132">
        <v>219821.07746201742</v>
      </c>
      <c r="O1620" s="132">
        <v>1339</v>
      </c>
      <c r="P1620" s="132">
        <v>56311.534137303643</v>
      </c>
      <c r="Q1620" s="133">
        <f t="shared" si="79"/>
        <v>1208470.5889053054</v>
      </c>
      <c r="R1620" s="132">
        <v>1196104.5889053054</v>
      </c>
      <c r="S1620" s="132">
        <v>12366</v>
      </c>
      <c r="T1620" s="133">
        <f>SUM(TableC[[#This Row],[State &amp; Local Funding]:[Federal 
Funding]])</f>
        <v>1208470.5889053054</v>
      </c>
      <c r="U1620" s="121">
        <f>IFERROR(TableC[[#This Row],[State &amp; Local Funding]]/SUM(TableB[[#This Row],[K-12 Enrollment]:[Pre-K
Enrollment]]),"")</f>
        <v>9568.8367112424421</v>
      </c>
      <c r="V1620" s="121">
        <f>IFERROR(TableC[[#This Row],[Federal 
Funding]]/SUM(TableB[[#This Row],[K-12 Enrollment]:[Pre-K
Enrollment]]),"")</f>
        <v>98.927999999999997</v>
      </c>
      <c r="W1620" s="65">
        <f>IFERROR(CentralCostperPupil*SUM(TableB[[#This Row],[K-12 Enrollment]:[Pre-K
Enrollment]]),"")</f>
        <v>834249.94562747958</v>
      </c>
      <c r="X1620" s="65">
        <f t="shared" si="80"/>
        <v>2042720.5345327849</v>
      </c>
      <c r="Y1620" s="131">
        <f>IFERROR(TableC[[#This Row],[Total School Allocation w/ Central District Costs]]/SUM(TableB[[#This Row],[K-12 Enrollment]:[Pre-K
Enrollment]]),"")</f>
        <v>16341.76427626228</v>
      </c>
    </row>
    <row r="1621" spans="1:25" s="3" customFormat="1" ht="15" x14ac:dyDescent="0.3">
      <c r="A1621" s="156" t="str">
        <f>IF(ISBLANK(TableB[[#This Row],[BEDS Code]]),"",TableB[[#This Row],[BEDS Code]])</f>
        <v>320700011670</v>
      </c>
      <c r="B1621" s="134" t="str">
        <f>IF(ISBLANK(TableB[[#This Row],[School Name]]),"",TableB[[#This Row],[School Name]])</f>
        <v>Health Opportunities High School</v>
      </c>
      <c r="C1621" s="156" t="str">
        <f>IF(ISBLANK(TableB[[#This Row],[Local School Code]]),"",TableB[[#This Row],[Local School Code]])</f>
        <v>X670</v>
      </c>
      <c r="D1621" s="132">
        <v>2910876</v>
      </c>
      <c r="E1621" s="132">
        <v>1752185</v>
      </c>
      <c r="F1621" s="65">
        <f>IFERROR(SUM(TableC[[#This Row],[Classroom Teachers]:[All Other Salaries]])*'Part-A'!$C$92,0)</f>
        <v>2839128.0427653282</v>
      </c>
      <c r="G1621" s="16">
        <v>0</v>
      </c>
      <c r="H1621" s="16">
        <v>365459</v>
      </c>
      <c r="I1621" s="133">
        <f t="shared" si="78"/>
        <v>7867648.0427653287</v>
      </c>
      <c r="J1621" s="132">
        <v>5757996.3764239568</v>
      </c>
      <c r="K1621" s="132">
        <v>0</v>
      </c>
      <c r="L1621" s="132">
        <v>725286.31733103958</v>
      </c>
      <c r="M1621" s="132">
        <v>0</v>
      </c>
      <c r="N1621" s="132">
        <v>918160.68226296653</v>
      </c>
      <c r="O1621" s="132">
        <v>2959</v>
      </c>
      <c r="P1621" s="132">
        <v>463245.66674736503</v>
      </c>
      <c r="Q1621" s="133">
        <f t="shared" si="79"/>
        <v>7867648.0427653277</v>
      </c>
      <c r="R1621" s="132">
        <v>7310590.0427653277</v>
      </c>
      <c r="S1621" s="132">
        <v>557058</v>
      </c>
      <c r="T1621" s="133">
        <f>SUM(TableC[[#This Row],[State &amp; Local Funding]:[Federal 
Funding]])</f>
        <v>7867648.0427653277</v>
      </c>
      <c r="U1621" s="121">
        <f>IFERROR(TableC[[#This Row],[State &amp; Local Funding]]/SUM(TableB[[#This Row],[K-12 Enrollment]:[Pre-K
Enrollment]]),"")</f>
        <v>15104.524881746545</v>
      </c>
      <c r="V1621" s="121">
        <f>IFERROR(TableC[[#This Row],[Federal 
Funding]]/SUM(TableB[[#This Row],[K-12 Enrollment]:[Pre-K
Enrollment]]),"")</f>
        <v>1150.9462809917356</v>
      </c>
      <c r="W1621" s="65">
        <f>IFERROR(CentralCostperPupil*SUM(TableB[[#This Row],[K-12 Enrollment]:[Pre-K
Enrollment]]),"")</f>
        <v>3230215.7894696011</v>
      </c>
      <c r="X1621" s="65">
        <f t="shared" si="80"/>
        <v>11097863.832234928</v>
      </c>
      <c r="Y1621" s="131">
        <f>IFERROR(TableC[[#This Row],[Total School Allocation w/ Central District Costs]]/SUM(TableB[[#This Row],[K-12 Enrollment]:[Pre-K
Enrollment]]),"")</f>
        <v>22929.470727758118</v>
      </c>
    </row>
    <row r="1622" spans="1:25" s="3" customFormat="1" ht="15" x14ac:dyDescent="0.3">
      <c r="A1622" s="156" t="str">
        <f>IF(ISBLANK(TableB[[#This Row],[BEDS Code]]),"",TableB[[#This Row],[BEDS Code]])</f>
        <v>321200011682</v>
      </c>
      <c r="B1622" s="134" t="str">
        <f>IF(ISBLANK(TableB[[#This Row],[School Name]]),"",TableB[[#This Row],[School Name]])</f>
        <v>Fannie Lou Hamer Freedom High School</v>
      </c>
      <c r="C1622" s="156" t="str">
        <f>IF(ISBLANK(TableB[[#This Row],[Local School Code]]),"",TableB[[#This Row],[Local School Code]])</f>
        <v>X682</v>
      </c>
      <c r="D1622" s="132">
        <v>2982444</v>
      </c>
      <c r="E1622" s="132">
        <v>1897090</v>
      </c>
      <c r="F1622" s="65">
        <f>IFERROR(SUM(TableC[[#This Row],[Classroom Teachers]:[All Other Salaries]])*'Part-A'!$C$92,0)</f>
        <v>2970928.7129263105</v>
      </c>
      <c r="G1622" s="16">
        <v>0</v>
      </c>
      <c r="H1622" s="16">
        <v>311894</v>
      </c>
      <c r="I1622" s="133">
        <f t="shared" si="78"/>
        <v>8162356.7129263105</v>
      </c>
      <c r="J1622" s="132">
        <v>5413613.6935606105</v>
      </c>
      <c r="K1622" s="132">
        <v>0</v>
      </c>
      <c r="L1622" s="132">
        <v>1628523.2605391897</v>
      </c>
      <c r="M1622" s="132">
        <v>0</v>
      </c>
      <c r="N1622" s="132">
        <v>751367.46586679085</v>
      </c>
      <c r="O1622" s="132">
        <v>2878</v>
      </c>
      <c r="P1622" s="132">
        <v>365974.29295971961</v>
      </c>
      <c r="Q1622" s="133">
        <f t="shared" si="79"/>
        <v>8162356.7129263114</v>
      </c>
      <c r="R1622" s="132">
        <v>7594152.7129263114</v>
      </c>
      <c r="S1622" s="132">
        <v>568204</v>
      </c>
      <c r="T1622" s="133">
        <f>SUM(TableC[[#This Row],[State &amp; Local Funding]:[Federal 
Funding]])</f>
        <v>8162356.7129263114</v>
      </c>
      <c r="U1622" s="121">
        <f>IFERROR(TableC[[#This Row],[State &amp; Local Funding]]/SUM(TableB[[#This Row],[K-12 Enrollment]:[Pre-K
Enrollment]]),"")</f>
        <v>16913.480429679981</v>
      </c>
      <c r="V1622" s="121">
        <f>IFERROR(TableC[[#This Row],[Federal 
Funding]]/SUM(TableB[[#This Row],[K-12 Enrollment]:[Pre-K
Enrollment]]),"")</f>
        <v>1265.4877505567929</v>
      </c>
      <c r="W1622" s="65">
        <f>IFERROR(CentralCostperPupil*SUM(TableB[[#This Row],[K-12 Enrollment]:[Pre-K
Enrollment]]),"")</f>
        <v>2996625.804693907</v>
      </c>
      <c r="X1622" s="65">
        <f t="shared" si="80"/>
        <v>11158982.517620219</v>
      </c>
      <c r="Y1622" s="131">
        <f>IFERROR(TableC[[#This Row],[Total School Allocation w/ Central District Costs]]/SUM(TableB[[#This Row],[K-12 Enrollment]:[Pre-K
Enrollment]]),"")</f>
        <v>24852.967745256614</v>
      </c>
    </row>
    <row r="1623" spans="1:25" s="3" customFormat="1" ht="15" x14ac:dyDescent="0.3">
      <c r="A1623" s="156" t="str">
        <f>IF(ISBLANK(TableB[[#This Row],[BEDS Code]]),"",TableB[[#This Row],[BEDS Code]])</f>
        <v>321200011684</v>
      </c>
      <c r="B1623" s="134" t="str">
        <f>IF(ISBLANK(TableB[[#This Row],[School Name]]),"",TableB[[#This Row],[School Name]])</f>
        <v>Wings Academy</v>
      </c>
      <c r="C1623" s="156" t="str">
        <f>IF(ISBLANK(TableB[[#This Row],[Local School Code]]),"",TableB[[#This Row],[Local School Code]])</f>
        <v>X684</v>
      </c>
      <c r="D1623" s="132">
        <v>3021736</v>
      </c>
      <c r="E1623" s="132">
        <v>1429661</v>
      </c>
      <c r="F1623" s="65">
        <f>IFERROR(SUM(TableC[[#This Row],[Classroom Teachers]:[All Other Salaries]])*'Part-A'!$C$92,0)</f>
        <v>2710255.3563381336</v>
      </c>
      <c r="G1623" s="16">
        <v>0</v>
      </c>
      <c r="H1623" s="16">
        <v>393746</v>
      </c>
      <c r="I1623" s="133">
        <f t="shared" si="78"/>
        <v>7555398.356338134</v>
      </c>
      <c r="J1623" s="132">
        <v>5494792.9375125533</v>
      </c>
      <c r="K1623" s="132">
        <v>0</v>
      </c>
      <c r="L1623" s="132">
        <v>942811.55869654741</v>
      </c>
      <c r="M1623" s="132">
        <v>0</v>
      </c>
      <c r="N1623" s="132">
        <v>733927.4775793599</v>
      </c>
      <c r="O1623" s="132">
        <v>2941</v>
      </c>
      <c r="P1623" s="132">
        <v>380925.38254967314</v>
      </c>
      <c r="Q1623" s="133">
        <f t="shared" si="79"/>
        <v>7555398.356338134</v>
      </c>
      <c r="R1623" s="132">
        <v>6970639.356338134</v>
      </c>
      <c r="S1623" s="132">
        <v>584759</v>
      </c>
      <c r="T1623" s="133">
        <f>SUM(TableC[[#This Row],[State &amp; Local Funding]:[Federal 
Funding]])</f>
        <v>7555398.356338134</v>
      </c>
      <c r="U1623" s="121">
        <f>IFERROR(TableC[[#This Row],[State &amp; Local Funding]]/SUM(TableB[[#This Row],[K-12 Enrollment]:[Pre-K
Enrollment]]),"")</f>
        <v>14522.165325704445</v>
      </c>
      <c r="V1623" s="121">
        <f>IFERROR(TableC[[#This Row],[Federal 
Funding]]/SUM(TableB[[#This Row],[K-12 Enrollment]:[Pre-K
Enrollment]]),"")</f>
        <v>1218.2479166666667</v>
      </c>
      <c r="W1623" s="65">
        <f>IFERROR(CentralCostperPupil*SUM(TableB[[#This Row],[K-12 Enrollment]:[Pre-K
Enrollment]]),"")</f>
        <v>3203519.7912095217</v>
      </c>
      <c r="X1623" s="65">
        <f t="shared" si="80"/>
        <v>10758918.147547655</v>
      </c>
      <c r="Y1623" s="131">
        <f>IFERROR(TableC[[#This Row],[Total School Allocation w/ Central District Costs]]/SUM(TableB[[#This Row],[K-12 Enrollment]:[Pre-K
Enrollment]]),"")</f>
        <v>22414.412807390949</v>
      </c>
    </row>
    <row r="1624" spans="1:25" s="3" customFormat="1" ht="15" x14ac:dyDescent="0.3">
      <c r="A1624" s="156" t="str">
        <f>IF(ISBLANK(TableB[[#This Row],[BEDS Code]]),"",TableB[[#This Row],[BEDS Code]])</f>
        <v>321200011691</v>
      </c>
      <c r="B1624" s="134" t="str">
        <f>IF(ISBLANK(TableB[[#This Row],[School Name]]),"",TableB[[#This Row],[School Name]])</f>
        <v>Bronx Little School</v>
      </c>
      <c r="C1624" s="156" t="str">
        <f>IF(ISBLANK(TableB[[#This Row],[Local School Code]]),"",TableB[[#This Row],[Local School Code]])</f>
        <v>X691</v>
      </c>
      <c r="D1624" s="132">
        <v>2093588</v>
      </c>
      <c r="E1624" s="132">
        <v>1162256</v>
      </c>
      <c r="F1624" s="65">
        <f>IFERROR(SUM(TableC[[#This Row],[Classroom Teachers]:[All Other Salaries]])*'Part-A'!$C$92,0)</f>
        <v>1982336.924880296</v>
      </c>
      <c r="G1624" s="16">
        <v>0</v>
      </c>
      <c r="H1624" s="16">
        <v>115889</v>
      </c>
      <c r="I1624" s="133">
        <f t="shared" si="78"/>
        <v>5354069.924880296</v>
      </c>
      <c r="J1624" s="132">
        <v>3045351.0699275699</v>
      </c>
      <c r="K1624" s="132">
        <v>205689.55029346325</v>
      </c>
      <c r="L1624" s="132">
        <v>1533361.9115719462</v>
      </c>
      <c r="M1624" s="132">
        <v>15822.273099497172</v>
      </c>
      <c r="N1624" s="132">
        <v>429044.6269859068</v>
      </c>
      <c r="O1624" s="132">
        <v>1744</v>
      </c>
      <c r="P1624" s="132">
        <v>123056.49300191262</v>
      </c>
      <c r="Q1624" s="133">
        <f t="shared" si="79"/>
        <v>5354069.924880296</v>
      </c>
      <c r="R1624" s="132">
        <v>5015000.924880296</v>
      </c>
      <c r="S1624" s="132">
        <v>339069</v>
      </c>
      <c r="T1624" s="133">
        <f>SUM(TableC[[#This Row],[State &amp; Local Funding]:[Federal 
Funding]])</f>
        <v>5354069.924880296</v>
      </c>
      <c r="U1624" s="121">
        <f>IFERROR(TableC[[#This Row],[State &amp; Local Funding]]/SUM(TableB[[#This Row],[K-12 Enrollment]:[Pre-K
Enrollment]]),"")</f>
        <v>18104.69647971226</v>
      </c>
      <c r="V1624" s="121">
        <f>IFERROR(TableC[[#This Row],[Federal 
Funding]]/SUM(TableB[[#This Row],[K-12 Enrollment]:[Pre-K
Enrollment]]),"")</f>
        <v>1224.0758122743682</v>
      </c>
      <c r="W1624" s="65">
        <f>IFERROR(CentralCostperPupil*SUM(TableB[[#This Row],[K-12 Enrollment]:[Pre-K
Enrollment]]),"")</f>
        <v>1848697.8795104949</v>
      </c>
      <c r="X1624" s="65">
        <f t="shared" si="80"/>
        <v>7202767.8043907909</v>
      </c>
      <c r="Y1624" s="131">
        <f>IFERROR(TableC[[#This Row],[Total School Allocation w/ Central District Costs]]/SUM(TableB[[#This Row],[K-12 Enrollment]:[Pre-K
Enrollment]]),"")</f>
        <v>26002.771857006464</v>
      </c>
    </row>
    <row r="1625" spans="1:25" s="3" customFormat="1" ht="15" x14ac:dyDescent="0.3">
      <c r="A1625" s="156" t="str">
        <f>IF(ISBLANK(TableB[[#This Row],[BEDS Code]]),"",TableB[[#This Row],[BEDS Code]])</f>
        <v>(blank)</v>
      </c>
      <c r="B1625" s="134" t="str">
        <f>IF(ISBLANK(TableB[[#This Row],[School Name]]),"",TableB[[#This Row],[School Name]])</f>
        <v>Passages Academy</v>
      </c>
      <c r="C1625" s="156" t="str">
        <f>IF(ISBLANK(TableB[[#This Row],[Local School Code]]),"",TableB[[#This Row],[Local School Code]])</f>
        <v>X695</v>
      </c>
      <c r="D1625" s="132">
        <v>7977643</v>
      </c>
      <c r="E1625" s="132">
        <v>4394943</v>
      </c>
      <c r="F1625" s="65">
        <f>IFERROR(SUM(TableC[[#This Row],[Classroom Teachers]:[All Other Salaries]])*'Part-A'!$C$92,0)</f>
        <v>7533110.9488221798</v>
      </c>
      <c r="G1625" s="16">
        <v>0</v>
      </c>
      <c r="H1625" s="16">
        <v>71817</v>
      </c>
      <c r="I1625" s="133">
        <f t="shared" si="78"/>
        <v>19977513.948822178</v>
      </c>
      <c r="J1625" s="132">
        <v>14775617.400900407</v>
      </c>
      <c r="K1625" s="132">
        <v>0</v>
      </c>
      <c r="L1625" s="132">
        <v>1497942.1526645543</v>
      </c>
      <c r="M1625" s="132">
        <v>0</v>
      </c>
      <c r="N1625" s="132">
        <v>1781057.1949988801</v>
      </c>
      <c r="O1625" s="132">
        <v>1321</v>
      </c>
      <c r="P1625" s="132">
        <v>1921576.2002583365</v>
      </c>
      <c r="Q1625" s="133">
        <f t="shared" si="79"/>
        <v>19977513.948822178</v>
      </c>
      <c r="R1625" s="132">
        <v>18843276.948822178</v>
      </c>
      <c r="S1625" s="132">
        <v>1134237</v>
      </c>
      <c r="T1625" s="133">
        <f>SUM(TableC[[#This Row],[State &amp; Local Funding]:[Federal 
Funding]])</f>
        <v>19977513.948822178</v>
      </c>
      <c r="U1625" s="121">
        <f>IFERROR(TableC[[#This Row],[State &amp; Local Funding]]/SUM(TableB[[#This Row],[K-12 Enrollment]:[Pre-K
Enrollment]]),"")</f>
        <v>84498.99977050304</v>
      </c>
      <c r="V1625" s="121">
        <f>IFERROR(TableC[[#This Row],[Federal 
Funding]]/SUM(TableB[[#This Row],[K-12 Enrollment]:[Pre-K
Enrollment]]),"")</f>
        <v>5086.2645739910313</v>
      </c>
      <c r="W1625" s="65">
        <f>IFERROR(CentralCostperPupil*SUM(TableB[[#This Row],[K-12 Enrollment]:[Pre-K
Enrollment]]),"")</f>
        <v>1488301.9029994237</v>
      </c>
      <c r="X1625" s="65">
        <f t="shared" si="80"/>
        <v>21465815.851821601</v>
      </c>
      <c r="Y1625" s="131">
        <f>IFERROR(TableC[[#This Row],[Total School Allocation w/ Central District Costs]]/SUM(TableB[[#This Row],[K-12 Enrollment]:[Pre-K
Enrollment]]),"")</f>
        <v>96259.263909513902</v>
      </c>
    </row>
    <row r="1626" spans="1:25" s="3" customFormat="1" ht="15" x14ac:dyDescent="0.3">
      <c r="A1626" s="156" t="str">
        <f>IF(ISBLANK(TableB[[#This Row],[BEDS Code]]),"",TableB[[#This Row],[BEDS Code]])</f>
        <v>321000011696</v>
      </c>
      <c r="B1626" s="134" t="str">
        <f>IF(ISBLANK(TableB[[#This Row],[School Name]]),"",TableB[[#This Row],[School Name]])</f>
        <v>High School of American Studies at Lehman College</v>
      </c>
      <c r="C1626" s="156" t="str">
        <f>IF(ISBLANK(TableB[[#This Row],[Local School Code]]),"",TableB[[#This Row],[Local School Code]])</f>
        <v>X696</v>
      </c>
      <c r="D1626" s="132">
        <v>2432400</v>
      </c>
      <c r="E1626" s="132">
        <v>828922</v>
      </c>
      <c r="F1626" s="65">
        <f>IFERROR(SUM(TableC[[#This Row],[Classroom Teachers]:[All Other Salaries]])*'Part-A'!$C$92,0)</f>
        <v>1985672.2326144793</v>
      </c>
      <c r="G1626" s="16">
        <v>0</v>
      </c>
      <c r="H1626" s="16">
        <v>125785</v>
      </c>
      <c r="I1626" s="133">
        <f t="shared" si="78"/>
        <v>5372779.232614479</v>
      </c>
      <c r="J1626" s="132">
        <v>4544363.8168189209</v>
      </c>
      <c r="K1626" s="132">
        <v>0</v>
      </c>
      <c r="L1626" s="132">
        <v>122615.66672970264</v>
      </c>
      <c r="M1626" s="132">
        <v>0</v>
      </c>
      <c r="N1626" s="132">
        <v>519280.47782328143</v>
      </c>
      <c r="O1626" s="132">
        <v>2492</v>
      </c>
      <c r="P1626" s="132">
        <v>184027.27124257421</v>
      </c>
      <c r="Q1626" s="133">
        <f t="shared" si="79"/>
        <v>5372779.232614479</v>
      </c>
      <c r="R1626" s="132">
        <v>5370614.232614479</v>
      </c>
      <c r="S1626" s="132">
        <v>2165</v>
      </c>
      <c r="T1626" s="133">
        <f>SUM(TableC[[#This Row],[State &amp; Local Funding]:[Federal 
Funding]])</f>
        <v>5372779.232614479</v>
      </c>
      <c r="U1626" s="121">
        <f>IFERROR(TableC[[#This Row],[State &amp; Local Funding]]/SUM(TableB[[#This Row],[K-12 Enrollment]:[Pre-K
Enrollment]]),"")</f>
        <v>13131.086143311684</v>
      </c>
      <c r="V1626" s="121">
        <f>IFERROR(TableC[[#This Row],[Federal 
Funding]]/SUM(TableB[[#This Row],[K-12 Enrollment]:[Pre-K
Enrollment]]),"")</f>
        <v>5.293398533007335</v>
      </c>
      <c r="W1626" s="65">
        <f>IFERROR(CentralCostperPupil*SUM(TableB[[#This Row],[K-12 Enrollment]:[Pre-K
Enrollment]]),"")</f>
        <v>2729665.8220931133</v>
      </c>
      <c r="X1626" s="65">
        <f t="shared" si="80"/>
        <v>8102445.0547075924</v>
      </c>
      <c r="Y1626" s="131">
        <f>IFERROR(TableC[[#This Row],[Total School Allocation w/ Central District Costs]]/SUM(TableB[[#This Row],[K-12 Enrollment]:[Pre-K
Enrollment]]),"")</f>
        <v>19810.37910686453</v>
      </c>
    </row>
    <row r="1627" spans="1:25" s="3" customFormat="1" ht="15" x14ac:dyDescent="0.3">
      <c r="A1627" s="156" t="str">
        <f>IF(ISBLANK(TableB[[#This Row],[BEDS Code]]),"",TableB[[#This Row],[BEDS Code]])</f>
        <v>307500012721</v>
      </c>
      <c r="B1627" s="134" t="str">
        <f>IF(ISBLANK(TableB[[#This Row],[School Name]]),"",TableB[[#This Row],[School Name]])</f>
        <v>P.S. X721 - Stephen McSweeney School</v>
      </c>
      <c r="C1627" s="156" t="str">
        <f>IF(ISBLANK(TableB[[#This Row],[Local School Code]]),"",TableB[[#This Row],[Local School Code]])</f>
        <v>X721</v>
      </c>
      <c r="D1627" s="132">
        <v>7576979</v>
      </c>
      <c r="E1627" s="132">
        <v>11193842</v>
      </c>
      <c r="F1627" s="65">
        <f>IFERROR(SUM(TableC[[#This Row],[Classroom Teachers]:[All Other Salaries]])*'Part-A'!$C$92,0)</f>
        <v>11428708.371352706</v>
      </c>
      <c r="G1627" s="16">
        <v>0</v>
      </c>
      <c r="H1627" s="16">
        <v>204764</v>
      </c>
      <c r="I1627" s="133">
        <f t="shared" si="78"/>
        <v>30404293.371352706</v>
      </c>
      <c r="J1627" s="132">
        <v>0</v>
      </c>
      <c r="K1627" s="132">
        <v>0</v>
      </c>
      <c r="L1627" s="132">
        <v>29202850.325834576</v>
      </c>
      <c r="M1627" s="132">
        <v>0</v>
      </c>
      <c r="N1627" s="132">
        <v>1201443.045518131</v>
      </c>
      <c r="O1627" s="132">
        <v>0</v>
      </c>
      <c r="P1627" s="132">
        <v>0</v>
      </c>
      <c r="Q1627" s="133">
        <f t="shared" si="79"/>
        <v>30404293.371352706</v>
      </c>
      <c r="R1627" s="132">
        <v>30104530.371352706</v>
      </c>
      <c r="S1627" s="132">
        <v>299763</v>
      </c>
      <c r="T1627" s="133">
        <f>SUM(TableC[[#This Row],[State &amp; Local Funding]:[Federal 
Funding]])</f>
        <v>30404293.371352706</v>
      </c>
      <c r="U1627" s="121">
        <f>IFERROR(TableC[[#This Row],[State &amp; Local Funding]]/SUM(TableB[[#This Row],[K-12 Enrollment]:[Pre-K
Enrollment]]),"")</f>
        <v>59144.460454523978</v>
      </c>
      <c r="V1627" s="121">
        <f>IFERROR(TableC[[#This Row],[Federal 
Funding]]/SUM(TableB[[#This Row],[K-12 Enrollment]:[Pre-K
Enrollment]]),"")</f>
        <v>588.9253438113949</v>
      </c>
      <c r="W1627" s="65">
        <f>IFERROR(CentralCostperPupil*SUM(TableB[[#This Row],[K-12 Enrollment]:[Pre-K
Enrollment]]),"")</f>
        <v>3397065.7785950969</v>
      </c>
      <c r="X1627" s="65">
        <f t="shared" si="80"/>
        <v>33801359.1499478</v>
      </c>
      <c r="Y1627" s="131">
        <f>IFERROR(TableC[[#This Row],[Total School Allocation w/ Central District Costs]]/SUM(TableB[[#This Row],[K-12 Enrollment]:[Pre-K
Enrollment]]),"")</f>
        <v>66407.385363355206</v>
      </c>
    </row>
    <row r="1628" spans="1:25" s="3" customFormat="1" ht="15" x14ac:dyDescent="0.3">
      <c r="A1628" s="156" t="str">
        <f>IF(ISBLANK(TableB[[#This Row],[BEDS Code]]),"",TableB[[#This Row],[BEDS Code]])</f>
        <v>307500012723</v>
      </c>
      <c r="B1628" s="134" t="str">
        <f>IF(ISBLANK(TableB[[#This Row],[School Name]]),"",TableB[[#This Row],[School Name]])</f>
        <v>P.S. 723</v>
      </c>
      <c r="C1628" s="156" t="str">
        <f>IF(ISBLANK(TableB[[#This Row],[Local School Code]]),"",TableB[[#This Row],[Local School Code]])</f>
        <v>X723</v>
      </c>
      <c r="D1628" s="132">
        <v>8701506</v>
      </c>
      <c r="E1628" s="132">
        <v>10790164</v>
      </c>
      <c r="F1628" s="65">
        <f>IFERROR(SUM(TableC[[#This Row],[Classroom Teachers]:[All Other Salaries]])*'Part-A'!$C$92,0)</f>
        <v>11867600.895061778</v>
      </c>
      <c r="G1628" s="16">
        <v>0</v>
      </c>
      <c r="H1628" s="16">
        <v>194326</v>
      </c>
      <c r="I1628" s="133">
        <f t="shared" si="78"/>
        <v>31553596.895061776</v>
      </c>
      <c r="J1628" s="132">
        <v>0</v>
      </c>
      <c r="K1628" s="132">
        <v>0</v>
      </c>
      <c r="L1628" s="132">
        <v>30434147.5361747</v>
      </c>
      <c r="M1628" s="132">
        <v>0</v>
      </c>
      <c r="N1628" s="132">
        <v>1119449.3588870764</v>
      </c>
      <c r="O1628" s="132">
        <v>0</v>
      </c>
      <c r="P1628" s="132">
        <v>0</v>
      </c>
      <c r="Q1628" s="133">
        <f t="shared" si="79"/>
        <v>31553596.895061776</v>
      </c>
      <c r="R1628" s="132">
        <v>31403298.895061776</v>
      </c>
      <c r="S1628" s="132">
        <v>150298</v>
      </c>
      <c r="T1628" s="133">
        <f>SUM(TableC[[#This Row],[State &amp; Local Funding]:[Federal 
Funding]])</f>
        <v>31553596.895061776</v>
      </c>
      <c r="U1628" s="121">
        <f>IFERROR(TableC[[#This Row],[State &amp; Local Funding]]/SUM(TableB[[#This Row],[K-12 Enrollment]:[Pre-K
Enrollment]]),"")</f>
        <v>69940.532060271216</v>
      </c>
      <c r="V1628" s="121">
        <f>IFERROR(TableC[[#This Row],[Federal 
Funding]]/SUM(TableB[[#This Row],[K-12 Enrollment]:[Pre-K
Enrollment]]),"")</f>
        <v>334.739420935412</v>
      </c>
      <c r="W1628" s="65">
        <f>IFERROR(CentralCostperPupil*SUM(TableB[[#This Row],[K-12 Enrollment]:[Pre-K
Enrollment]]),"")</f>
        <v>2996625.804693907</v>
      </c>
      <c r="X1628" s="65">
        <f t="shared" si="80"/>
        <v>34550222.699755684</v>
      </c>
      <c r="Y1628" s="131">
        <f>IFERROR(TableC[[#This Row],[Total School Allocation w/ Central District Costs]]/SUM(TableB[[#This Row],[K-12 Enrollment]:[Pre-K
Enrollment]]),"")</f>
        <v>76949.271046226466</v>
      </c>
    </row>
    <row r="1629" spans="1:25" s="3" customFormat="1" ht="15" x14ac:dyDescent="0.3">
      <c r="A1629" s="156" t="str">
        <f>IF(ISBLANK(TableB[[#This Row],[BEDS Code]]),"",TableB[[#This Row],[BEDS Code]])</f>
        <v>307500012754</v>
      </c>
      <c r="B1629" s="134" t="str">
        <f>IF(ISBLANK(TableB[[#This Row],[School Name]]),"",TableB[[#This Row],[School Name]])</f>
        <v>J. M. Rapport School Career Development</v>
      </c>
      <c r="C1629" s="156" t="str">
        <f>IF(ISBLANK(TableB[[#This Row],[Local School Code]]),"",TableB[[#This Row],[Local School Code]])</f>
        <v>X754</v>
      </c>
      <c r="D1629" s="132">
        <v>6152580</v>
      </c>
      <c r="E1629" s="132">
        <v>6638722</v>
      </c>
      <c r="F1629" s="65">
        <f>IFERROR(SUM(TableC[[#This Row],[Classroom Teachers]:[All Other Salaries]])*'Part-A'!$C$92,0)</f>
        <v>7788048.2823793702</v>
      </c>
      <c r="G1629" s="16">
        <v>0</v>
      </c>
      <c r="H1629" s="16">
        <v>215988</v>
      </c>
      <c r="I1629" s="133">
        <f t="shared" si="78"/>
        <v>20795338.28237937</v>
      </c>
      <c r="J1629" s="132">
        <v>0</v>
      </c>
      <c r="K1629" s="132">
        <v>0</v>
      </c>
      <c r="L1629" s="132">
        <v>19650829.397886664</v>
      </c>
      <c r="M1629" s="132">
        <v>0</v>
      </c>
      <c r="N1629" s="132">
        <v>1144508.884492706</v>
      </c>
      <c r="O1629" s="132">
        <v>0</v>
      </c>
      <c r="P1629" s="132">
        <v>0</v>
      </c>
      <c r="Q1629" s="133">
        <f t="shared" si="79"/>
        <v>20795338.28237937</v>
      </c>
      <c r="R1629" s="132">
        <v>20567284.28237937</v>
      </c>
      <c r="S1629" s="132">
        <v>228054</v>
      </c>
      <c r="T1629" s="133">
        <f>SUM(TableC[[#This Row],[State &amp; Local Funding]:[Federal 
Funding]])</f>
        <v>20795338.28237937</v>
      </c>
      <c r="U1629" s="121">
        <f>IFERROR(TableC[[#This Row],[State &amp; Local Funding]]/SUM(TableB[[#This Row],[K-12 Enrollment]:[Pre-K
Enrollment]]),"")</f>
        <v>43667.27023859739</v>
      </c>
      <c r="V1629" s="121">
        <f>IFERROR(TableC[[#This Row],[Federal 
Funding]]/SUM(TableB[[#This Row],[K-12 Enrollment]:[Pre-K
Enrollment]]),"")</f>
        <v>484.19108280254778</v>
      </c>
      <c r="W1629" s="65">
        <f>IFERROR(CentralCostperPupil*SUM(TableB[[#This Row],[K-12 Enrollment]:[Pre-K
Enrollment]]),"")</f>
        <v>3143453.7951243431</v>
      </c>
      <c r="X1629" s="65">
        <f t="shared" si="80"/>
        <v>23938792.077503715</v>
      </c>
      <c r="Y1629" s="131">
        <f>IFERROR(TableC[[#This Row],[Total School Allocation w/ Central District Costs]]/SUM(TableB[[#This Row],[K-12 Enrollment]:[Pre-K
Enrollment]]),"")</f>
        <v>50825.46088641978</v>
      </c>
    </row>
    <row r="1630" spans="1:25" s="3" customFormat="1" ht="15" x14ac:dyDescent="0.3">
      <c r="A1630" s="156" t="str">
        <f>IF(ISBLANK(TableB[[#This Row],[BEDS Code]]),"",TableB[[#This Row],[BEDS Code]])</f>
        <v>307500012811</v>
      </c>
      <c r="B1630" s="134" t="str">
        <f>IF(ISBLANK(TableB[[#This Row],[School Name]]),"",TableB[[#This Row],[School Name]])</f>
        <v>P.S. X811</v>
      </c>
      <c r="C1630" s="156" t="str">
        <f>IF(ISBLANK(TableB[[#This Row],[Local School Code]]),"",TableB[[#This Row],[Local School Code]])</f>
        <v>X811</v>
      </c>
      <c r="D1630" s="132">
        <v>10283598</v>
      </c>
      <c r="E1630" s="132">
        <v>15874340</v>
      </c>
      <c r="F1630" s="65">
        <f>IFERROR(SUM(TableC[[#This Row],[Classroom Teachers]:[All Other Salaries]])*'Part-A'!$C$92,0)</f>
        <v>15926391.551969148</v>
      </c>
      <c r="G1630" s="16">
        <v>0</v>
      </c>
      <c r="H1630" s="16">
        <v>317495</v>
      </c>
      <c r="I1630" s="133">
        <f t="shared" si="78"/>
        <v>42401824.551969148</v>
      </c>
      <c r="J1630" s="132">
        <v>0</v>
      </c>
      <c r="K1630" s="132">
        <v>0</v>
      </c>
      <c r="L1630" s="132">
        <v>40829582.25732211</v>
      </c>
      <c r="M1630" s="132">
        <v>0</v>
      </c>
      <c r="N1630" s="132">
        <v>1572242.2946470394</v>
      </c>
      <c r="O1630" s="132">
        <v>0</v>
      </c>
      <c r="P1630" s="132">
        <v>0</v>
      </c>
      <c r="Q1630" s="133">
        <f t="shared" si="79"/>
        <v>42401824.551969148</v>
      </c>
      <c r="R1630" s="132">
        <v>42084205.551969148</v>
      </c>
      <c r="S1630" s="132">
        <v>317619</v>
      </c>
      <c r="T1630" s="133">
        <f>SUM(TableC[[#This Row],[State &amp; Local Funding]:[Federal 
Funding]])</f>
        <v>42401824.551969148</v>
      </c>
      <c r="U1630" s="121">
        <f>IFERROR(TableC[[#This Row],[State &amp; Local Funding]]/SUM(TableB[[#This Row],[K-12 Enrollment]:[Pre-K
Enrollment]]),"")</f>
        <v>66800.326272966908</v>
      </c>
      <c r="V1630" s="121">
        <f>IFERROR(TableC[[#This Row],[Federal 
Funding]]/SUM(TableB[[#This Row],[K-12 Enrollment]:[Pre-K
Enrollment]]),"")</f>
        <v>504.15714285714284</v>
      </c>
      <c r="W1630" s="65">
        <f>IFERROR(CentralCostperPupil*SUM(TableB[[#This Row],[K-12 Enrollment]:[Pre-K
Enrollment]]),"")</f>
        <v>4204619.7259624973</v>
      </c>
      <c r="X1630" s="65">
        <f t="shared" si="80"/>
        <v>46606444.277931646</v>
      </c>
      <c r="Y1630" s="131">
        <f>IFERROR(TableC[[#This Row],[Total School Allocation w/ Central District Costs]]/SUM(TableB[[#This Row],[K-12 Enrollment]:[Pre-K
Enrollment]]),"")</f>
        <v>73978.482980843881</v>
      </c>
    </row>
    <row r="1631" spans="1:25" s="3" customFormat="1" ht="15" x14ac:dyDescent="0.3">
      <c r="A1631" s="156" t="str">
        <f>IF(ISBLANK(TableB[[#This Row],[BEDS Code]]),"",TableB[[#This Row],[BEDS Code]])</f>
        <v>(blank)</v>
      </c>
      <c r="B1631" s="134" t="str">
        <f>IF(ISBLANK(TableB[[#This Row],[School Name]]),"",TableB[[#This Row],[School Name]])</f>
        <v>Pre-K Center District 07</v>
      </c>
      <c r="C1631" s="156" t="str">
        <f>IF(ISBLANK(TableB[[#This Row],[Local School Code]]),"",TableB[[#This Row],[Local School Code]])</f>
        <v>XP07</v>
      </c>
      <c r="D1631" s="132">
        <v>1769171</v>
      </c>
      <c r="E1631" s="132">
        <v>1034124</v>
      </c>
      <c r="F1631" s="65">
        <f>IFERROR(SUM(TableC[[#This Row],[Classroom Teachers]:[All Other Salaries]])*'Part-A'!$C$92,0)</f>
        <v>1706800.1998352222</v>
      </c>
      <c r="G1631" s="16">
        <v>0</v>
      </c>
      <c r="H1631" s="16">
        <v>24995</v>
      </c>
      <c r="I1631" s="133">
        <f t="shared" si="78"/>
        <v>4535090.1998352222</v>
      </c>
      <c r="J1631" s="132">
        <v>0</v>
      </c>
      <c r="K1631" s="132">
        <v>4432602.2857146524</v>
      </c>
      <c r="L1631" s="132">
        <v>0</v>
      </c>
      <c r="M1631" s="132">
        <v>102487.91412057</v>
      </c>
      <c r="N1631" s="132">
        <v>0</v>
      </c>
      <c r="O1631" s="132">
        <v>0</v>
      </c>
      <c r="P1631" s="132">
        <v>0</v>
      </c>
      <c r="Q1631" s="133">
        <f t="shared" si="79"/>
        <v>4535090.1998352222</v>
      </c>
      <c r="R1631" s="132">
        <v>4535090.1998352222</v>
      </c>
      <c r="S1631" s="132">
        <v>0</v>
      </c>
      <c r="T1631" s="133">
        <f>SUM(TableC[[#This Row],[State &amp; Local Funding]:[Federal 
Funding]])</f>
        <v>4535090.1998352222</v>
      </c>
      <c r="U1631" s="121">
        <f>IFERROR(TableC[[#This Row],[State &amp; Local Funding]]/SUM(TableB[[#This Row],[K-12 Enrollment]:[Pre-K
Enrollment]]),"")</f>
        <v>25621.9785301425</v>
      </c>
      <c r="V1631" s="121">
        <f>IFERROR(TableC[[#This Row],[Federal 
Funding]]/SUM(TableB[[#This Row],[K-12 Enrollment]:[Pre-K
Enrollment]]),"")</f>
        <v>0</v>
      </c>
      <c r="W1631" s="65">
        <f>IFERROR(CentralCostperPupil*SUM(TableB[[#This Row],[K-12 Enrollment]:[Pre-K
Enrollment]]),"")</f>
        <v>1181297.9230085111</v>
      </c>
      <c r="X1631" s="65">
        <f t="shared" si="80"/>
        <v>5716388.1228437331</v>
      </c>
      <c r="Y1631" s="131">
        <f>IFERROR(TableC[[#This Row],[Total School Allocation w/ Central District Costs]]/SUM(TableB[[#This Row],[K-12 Enrollment]:[Pre-K
Enrollment]]),"")</f>
        <v>32295.978095162332</v>
      </c>
    </row>
    <row r="1632" spans="1:25" s="3" customFormat="1" ht="15" x14ac:dyDescent="0.3">
      <c r="A1632" s="156" t="str">
        <f>IF(ISBLANK(TableB[[#This Row],[BEDS Code]]),"",TableB[[#This Row],[BEDS Code]])</f>
        <v>(blank)</v>
      </c>
      <c r="B1632" s="134" t="str">
        <f>IF(ISBLANK(TableB[[#This Row],[School Name]]),"",TableB[[#This Row],[School Name]])</f>
        <v>Pre-K Center District 09</v>
      </c>
      <c r="C1632" s="156" t="str">
        <f>IF(ISBLANK(TableB[[#This Row],[Local School Code]]),"",TableB[[#This Row],[Local School Code]])</f>
        <v>XP09</v>
      </c>
      <c r="D1632" s="132">
        <v>709353</v>
      </c>
      <c r="E1632" s="132">
        <v>515408</v>
      </c>
      <c r="F1632" s="65">
        <f>IFERROR(SUM(TableC[[#This Row],[Classroom Teachers]:[All Other Salaries]])*'Part-A'!$C$92,0)</f>
        <v>745701.86853341747</v>
      </c>
      <c r="G1632" s="16">
        <v>0</v>
      </c>
      <c r="H1632" s="16">
        <v>88906</v>
      </c>
      <c r="I1632" s="133">
        <f t="shared" si="78"/>
        <v>2059368.8685334176</v>
      </c>
      <c r="J1632" s="132">
        <v>0</v>
      </c>
      <c r="K1632" s="132">
        <v>1760428.2263269536</v>
      </c>
      <c r="L1632" s="132">
        <v>0</v>
      </c>
      <c r="M1632" s="132">
        <v>298940.64220646385</v>
      </c>
      <c r="N1632" s="132">
        <v>0</v>
      </c>
      <c r="O1632" s="132">
        <v>0</v>
      </c>
      <c r="P1632" s="132">
        <v>0</v>
      </c>
      <c r="Q1632" s="133">
        <f t="shared" si="79"/>
        <v>2059368.8685334176</v>
      </c>
      <c r="R1632" s="132">
        <v>2059368.8685334176</v>
      </c>
      <c r="S1632" s="132">
        <v>0</v>
      </c>
      <c r="T1632" s="133">
        <f>SUM(TableC[[#This Row],[State &amp; Local Funding]:[Federal 
Funding]])</f>
        <v>2059368.8685334176</v>
      </c>
      <c r="U1632" s="121">
        <f>IFERROR(TableC[[#This Row],[State &amp; Local Funding]]/SUM(TableB[[#This Row],[K-12 Enrollment]:[Pre-K
Enrollment]]),"")</f>
        <v>33215.626911829313</v>
      </c>
      <c r="V1632" s="121">
        <f>IFERROR(TableC[[#This Row],[Federal 
Funding]]/SUM(TableB[[#This Row],[K-12 Enrollment]:[Pre-K
Enrollment]]),"")</f>
        <v>0</v>
      </c>
      <c r="W1632" s="65">
        <f>IFERROR(CentralCostperPupil*SUM(TableB[[#This Row],[K-12 Enrollment]:[Pre-K
Enrollment]]),"")</f>
        <v>413787.97303122992</v>
      </c>
      <c r="X1632" s="65">
        <f t="shared" si="80"/>
        <v>2473156.8415646474</v>
      </c>
      <c r="Y1632" s="131">
        <f>IFERROR(TableC[[#This Row],[Total School Allocation w/ Central District Costs]]/SUM(TableB[[#This Row],[K-12 Enrollment]:[Pre-K
Enrollment]]),"")</f>
        <v>39889.626476849153</v>
      </c>
    </row>
    <row r="1633" spans="1:25" s="3" customFormat="1" ht="15" x14ac:dyDescent="0.3">
      <c r="A1633" s="156" t="str">
        <f>IF(ISBLANK(TableB[[#This Row],[BEDS Code]]),"",TableB[[#This Row],[BEDS Code]])</f>
        <v>(blank)</v>
      </c>
      <c r="B1633" s="134" t="str">
        <f>IF(ISBLANK(TableB[[#This Row],[School Name]]),"",TableB[[#This Row],[School Name]])</f>
        <v>Pre-K Center District 10</v>
      </c>
      <c r="C1633" s="156" t="str">
        <f>IF(ISBLANK(TableB[[#This Row],[Local School Code]]),"",TableB[[#This Row],[Local School Code]])</f>
        <v>XP10</v>
      </c>
      <c r="D1633" s="132">
        <v>2443327</v>
      </c>
      <c r="E1633" s="132">
        <v>2327058</v>
      </c>
      <c r="F1633" s="65">
        <f>IFERROR(SUM(TableC[[#This Row],[Classroom Teachers]:[All Other Salaries]])*'Part-A'!$C$92,0)</f>
        <v>2904472.7976509593</v>
      </c>
      <c r="G1633" s="16">
        <v>0</v>
      </c>
      <c r="H1633" s="16">
        <v>256916</v>
      </c>
      <c r="I1633" s="133">
        <f t="shared" si="78"/>
        <v>7931773.7976509593</v>
      </c>
      <c r="J1633" s="132">
        <v>0</v>
      </c>
      <c r="K1633" s="132">
        <v>7532523.4387087971</v>
      </c>
      <c r="L1633" s="132">
        <v>0</v>
      </c>
      <c r="M1633" s="132">
        <v>399250.35894216236</v>
      </c>
      <c r="N1633" s="132">
        <v>0</v>
      </c>
      <c r="O1633" s="132">
        <v>0</v>
      </c>
      <c r="P1633" s="132">
        <v>0</v>
      </c>
      <c r="Q1633" s="133">
        <f t="shared" si="79"/>
        <v>7931773.7976509593</v>
      </c>
      <c r="R1633" s="132">
        <v>7931773.7976509593</v>
      </c>
      <c r="S1633" s="132">
        <v>0</v>
      </c>
      <c r="T1633" s="133">
        <f>SUM(TableC[[#This Row],[State &amp; Local Funding]:[Federal 
Funding]])</f>
        <v>7931773.7976509593</v>
      </c>
      <c r="U1633" s="121">
        <f>IFERROR(TableC[[#This Row],[State &amp; Local Funding]]/SUM(TableB[[#This Row],[K-12 Enrollment]:[Pre-K
Enrollment]]),"")</f>
        <v>26616.690596144159</v>
      </c>
      <c r="V1633" s="121">
        <f>IFERROR(TableC[[#This Row],[Federal 
Funding]]/SUM(TableB[[#This Row],[K-12 Enrollment]:[Pre-K
Enrollment]]),"")</f>
        <v>0</v>
      </c>
      <c r="W1633" s="65">
        <f>IFERROR(CentralCostperPupil*SUM(TableB[[#This Row],[K-12 Enrollment]:[Pre-K
Enrollment]]),"")</f>
        <v>1988851.8703759115</v>
      </c>
      <c r="X1633" s="65">
        <f t="shared" si="80"/>
        <v>9920625.6680268701</v>
      </c>
      <c r="Y1633" s="131">
        <f>IFERROR(TableC[[#This Row],[Total School Allocation w/ Central District Costs]]/SUM(TableB[[#This Row],[K-12 Enrollment]:[Pre-K
Enrollment]]),"")</f>
        <v>33290.690161163991</v>
      </c>
    </row>
    <row r="1634" spans="1:25" s="3" customFormat="1" ht="15" x14ac:dyDescent="0.3">
      <c r="A1634" s="156" t="str">
        <f>IF(ISBLANK(TableB[[#This Row],[BEDS Code]]),"",TableB[[#This Row],[BEDS Code]])</f>
        <v>(blank)</v>
      </c>
      <c r="B1634" s="134" t="str">
        <f>IF(ISBLANK(TableB[[#This Row],[School Name]]),"",TableB[[#This Row],[School Name]])</f>
        <v>Pre-K Center District 11</v>
      </c>
      <c r="C1634" s="156" t="str">
        <f>IF(ISBLANK(TableB[[#This Row],[Local School Code]]),"",TableB[[#This Row],[Local School Code]])</f>
        <v>XP11</v>
      </c>
      <c r="D1634" s="132">
        <v>866987</v>
      </c>
      <c r="E1634" s="132">
        <v>304324</v>
      </c>
      <c r="F1634" s="65">
        <f>IFERROR(SUM(TableC[[#This Row],[Classroom Teachers]:[All Other Salaries]])*'Part-A'!$C$92,0)</f>
        <v>713158.56835231185</v>
      </c>
      <c r="G1634" s="16">
        <v>0</v>
      </c>
      <c r="H1634" s="16">
        <v>495</v>
      </c>
      <c r="I1634" s="133">
        <f t="shared" si="78"/>
        <v>1884964.5683523118</v>
      </c>
      <c r="J1634" s="132">
        <v>0</v>
      </c>
      <c r="K1634" s="132">
        <v>1836004.4496938102</v>
      </c>
      <c r="L1634" s="132">
        <v>0</v>
      </c>
      <c r="M1634" s="132">
        <v>48960.118658501611</v>
      </c>
      <c r="N1634" s="132">
        <v>0</v>
      </c>
      <c r="O1634" s="132">
        <v>0</v>
      </c>
      <c r="P1634" s="132">
        <v>0</v>
      </c>
      <c r="Q1634" s="133">
        <f t="shared" si="79"/>
        <v>1884964.5683523118</v>
      </c>
      <c r="R1634" s="132">
        <v>1884964.5683523118</v>
      </c>
      <c r="S1634" s="132">
        <v>0</v>
      </c>
      <c r="T1634" s="133">
        <f>SUM(TableC[[#This Row],[State &amp; Local Funding]:[Federal 
Funding]])</f>
        <v>1884964.5683523118</v>
      </c>
      <c r="U1634" s="121">
        <f>IFERROR(TableC[[#This Row],[State &amp; Local Funding]]/SUM(TableB[[#This Row],[K-12 Enrollment]:[Pre-K
Enrollment]]),"")</f>
        <v>24480.059329250802</v>
      </c>
      <c r="V1634" s="121">
        <f>IFERROR(TableC[[#This Row],[Federal 
Funding]]/SUM(TableB[[#This Row],[K-12 Enrollment]:[Pre-K
Enrollment]]),"")</f>
        <v>0</v>
      </c>
      <c r="W1634" s="65">
        <f>IFERROR(CentralCostperPupil*SUM(TableB[[#This Row],[K-12 Enrollment]:[Pre-K
Enrollment]]),"")</f>
        <v>513897.96650652745</v>
      </c>
      <c r="X1634" s="65">
        <f t="shared" ref="X1634" si="81">SUM(Q1634,W1634)</f>
        <v>2398862.5348588391</v>
      </c>
      <c r="Y1634" s="131">
        <f>IFERROR(TableC[[#This Row],[Total School Allocation w/ Central District Costs]]/SUM(TableB[[#This Row],[K-12 Enrollment]:[Pre-K
Enrollment]]),"")</f>
        <v>31154.058894270638</v>
      </c>
    </row>
    <row r="1635" spans="1:25" s="3" customFormat="1" ht="15" x14ac:dyDescent="0.3">
      <c r="A1635" s="5" t="s">
        <v>16</v>
      </c>
      <c r="B1635" s="5"/>
      <c r="D1635" s="18">
        <f t="shared" ref="D1635:T1635" si="82">SUM(D8:D1634)</f>
        <v>6464905893</v>
      </c>
      <c r="E1635" s="18">
        <f t="shared" si="82"/>
        <v>3787620996</v>
      </c>
      <c r="F1635" s="18">
        <f t="shared" si="82"/>
        <v>6242302341.6947441</v>
      </c>
      <c r="G1635" s="18">
        <f t="shared" si="82"/>
        <v>0</v>
      </c>
      <c r="H1635" s="18">
        <f t="shared" si="82"/>
        <v>341506805</v>
      </c>
      <c r="I1635" s="18">
        <f t="shared" si="82"/>
        <v>16836336035.694748</v>
      </c>
      <c r="J1635" s="18">
        <f t="shared" si="82"/>
        <v>9253275783.8083363</v>
      </c>
      <c r="K1635" s="18">
        <f t="shared" si="82"/>
        <v>537144375.04635322</v>
      </c>
      <c r="L1635" s="18">
        <f t="shared" si="82"/>
        <v>5512506566.616951</v>
      </c>
      <c r="M1635" s="18">
        <f t="shared" si="82"/>
        <v>63259050.449978724</v>
      </c>
      <c r="N1635" s="18">
        <f t="shared" si="82"/>
        <v>1124525124.2900362</v>
      </c>
      <c r="O1635" s="18">
        <f t="shared" si="82"/>
        <v>6320034</v>
      </c>
      <c r="P1635" s="18">
        <f t="shared" si="82"/>
        <v>339305101.48310059</v>
      </c>
      <c r="Q1635" s="18">
        <f t="shared" si="82"/>
        <v>16836336035.694752</v>
      </c>
      <c r="R1635" s="18">
        <f t="shared" si="82"/>
        <v>15971647659.694756</v>
      </c>
      <c r="S1635" s="18">
        <f t="shared" si="82"/>
        <v>864688376</v>
      </c>
      <c r="T1635" s="18">
        <f t="shared" si="82"/>
        <v>16836336035.694752</v>
      </c>
      <c r="W1635" s="18">
        <f>SUM(W8:W1634)</f>
        <v>6421241853.4934111</v>
      </c>
      <c r="X1635" s="18">
        <f>SUM(X8:X1634)</f>
        <v>23257577889.188129</v>
      </c>
      <c r="Y1635" s="5"/>
    </row>
    <row r="1636" spans="1:25" s="3" customFormat="1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</row>
    <row r="1637" spans="1:25" s="3" customFormat="1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</row>
    <row r="1638" spans="1:25" s="3" customFormat="1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</row>
    <row r="1639" spans="1:25" s="3" customFormat="1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</row>
    <row r="1640" spans="1:25" s="3" customFormat="1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</row>
    <row r="1641" spans="1:25" s="3" customFormat="1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</row>
    <row r="1642" spans="1:25" s="3" customFormat="1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</row>
    <row r="1643" spans="1:25" s="3" customFormat="1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s="3" customFormat="1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s="3" customFormat="1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s="3" customFormat="1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s="3" customFormat="1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s="3" customFormat="1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s="3" customFormat="1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s="3" customFormat="1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s="3" customFormat="1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s="3" customFormat="1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s="3" customFormat="1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s="3" customFormat="1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s="3" customFormat="1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s="3" customFormat="1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s="3" customFormat="1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s="3" customFormat="1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s="3" customFormat="1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s="3" customFormat="1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s="3" customFormat="1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s="3" customFormat="1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s="3" customFormat="1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s="3" customFormat="1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s="3" customFormat="1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s="3" customFormat="1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s="3" customFormat="1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s="3" customFormat="1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s="3" customFormat="1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s="3" customFormat="1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s="3" customFormat="1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s="3" customFormat="1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s="3" customFormat="1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s="3" customFormat="1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s="3" customFormat="1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s="3" customFormat="1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s="3" customFormat="1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s="3" customFormat="1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s="3" customFormat="1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s="3" customFormat="1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s="3" customFormat="1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s="3" customFormat="1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s="3" customFormat="1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s="3" customFormat="1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s="3" customFormat="1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s="3" customFormat="1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s="3" customFormat="1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s="3" customFormat="1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s="3" customFormat="1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s="3" customFormat="1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s="3" customFormat="1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s="3" customFormat="1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s="3" customFormat="1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s="3" customFormat="1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s="3" customFormat="1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s="3" customFormat="1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s="3" customFormat="1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s="3" customFormat="1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s="3" customFormat="1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s="3" customFormat="1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s="3" customFormat="1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s="3" customFormat="1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s="3" customFormat="1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s="3" customFormat="1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s="3" customFormat="1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s="3" customFormat="1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s="3" customFormat="1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s="3" customFormat="1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s="3" customFormat="1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s="3" customFormat="1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s="3" customFormat="1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s="3" customFormat="1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s="3" customFormat="1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s="3" customFormat="1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s="3" customFormat="1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s="3" customFormat="1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s="3" customFormat="1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s="3" customFormat="1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s="3" customFormat="1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s="3" customFormat="1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s="3" customFormat="1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s="3" customFormat="1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s="3" customFormat="1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s="3" customFormat="1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s="3" customFormat="1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s="3" customFormat="1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s="3" customFormat="1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s="3" customFormat="1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s="3" customFormat="1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s="3" customFormat="1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s="3" customFormat="1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s="3" customFormat="1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s="3" customFormat="1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s="3" customFormat="1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s="3" customFormat="1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s="3" customFormat="1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s="3" customFormat="1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s="3" customFormat="1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s="3" customFormat="1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s="3" customFormat="1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s="3" customFormat="1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s="3" customFormat="1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s="3" customFormat="1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s="3" customFormat="1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s="3" customFormat="1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s="3" customFormat="1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s="3" customFormat="1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s="3" customFormat="1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s="3" customFormat="1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s="3" customFormat="1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s="3" customFormat="1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s="3" customFormat="1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s="3" customFormat="1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s="3" customFormat="1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s="3" customFormat="1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s="3" customFormat="1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s="3" customFormat="1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s="3" customFormat="1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s="3" customFormat="1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s="3" customFormat="1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s="3" customFormat="1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s="3" customFormat="1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s="3" customFormat="1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s="3" customFormat="1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s="3" customFormat="1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s="3" customFormat="1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s="3" customFormat="1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s="3" customFormat="1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s="3" customFormat="1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s="3" customFormat="1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s="3" customFormat="1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s="3" customFormat="1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s="3" customFormat="1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s="3" customFormat="1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s="3" customFormat="1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s="3" customFormat="1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s="3" customFormat="1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s="3" customFormat="1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s="3" customFormat="1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s="3" customFormat="1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s="3" customFormat="1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s="3" customFormat="1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s="3" customFormat="1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s="3" customFormat="1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s="3" customFormat="1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s="3" customFormat="1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s="3" customFormat="1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s="3" customFormat="1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s="3" customFormat="1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s="3" customFormat="1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s="3" customFormat="1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s="3" customFormat="1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s="3" customFormat="1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s="3" customFormat="1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s="3" customFormat="1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s="3" customFormat="1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s="3" customFormat="1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s="3" customFormat="1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s="3" customFormat="1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s="3" customFormat="1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s="3" customFormat="1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s="3" customFormat="1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s="3" customFormat="1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s="3" customFormat="1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s="3" customFormat="1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s="3" customFormat="1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s="3" customFormat="1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s="3" customFormat="1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s="3" customFormat="1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s="3" customFormat="1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s="3" customFormat="1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s="3" customFormat="1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s="3" customFormat="1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s="3" customFormat="1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s="3" customFormat="1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s="3" customFormat="1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s="3" customFormat="1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s="3" customFormat="1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s="3" customFormat="1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s="3" customFormat="1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s="3" customFormat="1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s="3" customFormat="1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s="3" customFormat="1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s="3" customFormat="1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s="3" customFormat="1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s="3" customFormat="1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s="3" customFormat="1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s="3" customFormat="1" x14ac:dyDescent="0.3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s="3" customFormat="1" x14ac:dyDescent="0.3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</sheetData>
  <mergeCells count="8">
    <mergeCell ref="J5:Q5"/>
    <mergeCell ref="D5:I5"/>
    <mergeCell ref="U5:V5"/>
    <mergeCell ref="D6:E6"/>
    <mergeCell ref="J6:K6"/>
    <mergeCell ref="L6:M6"/>
    <mergeCell ref="N6:P6"/>
    <mergeCell ref="R5:T5"/>
  </mergeCells>
  <conditionalFormatting sqref="D8:X1634">
    <cfRule type="containsBlanks" dxfId="87" priority="1">
      <formula>LEN(TRIM(D8))=0</formula>
    </cfRule>
  </conditionalFormatting>
  <printOptions horizontalCentered="1"/>
  <pageMargins left="0.25" right="0.25" top="0.75" bottom="0.75" header="0.3" footer="0.3"/>
  <pageSetup paperSize="5" scale="44" orientation="landscape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1836"/>
  <sheetViews>
    <sheetView showGridLines="0" zoomScaleNormal="100" workbookViewId="0">
      <pane ySplit="7" topLeftCell="A8" activePane="bottomLeft" state="frozen"/>
      <selection activeCell="A12" sqref="A12"/>
      <selection pane="bottomLeft"/>
    </sheetView>
  </sheetViews>
  <sheetFormatPr defaultColWidth="9.140625" defaultRowHeight="16.5" x14ac:dyDescent="0.3"/>
  <cols>
    <col min="1" max="1" width="15.140625" style="2" customWidth="1"/>
    <col min="2" max="2" width="75" style="2" bestFit="1" customWidth="1"/>
    <col min="3" max="3" width="17.5703125" style="2" customWidth="1"/>
    <col min="4" max="4" width="14.5703125" style="2" customWidth="1"/>
    <col min="5" max="5" width="18.85546875" style="2" customWidth="1"/>
    <col min="6" max="10" width="11.42578125" style="2" customWidth="1"/>
    <col min="11" max="12" width="13.42578125" style="2" customWidth="1"/>
    <col min="13" max="13" width="12.42578125" style="2" customWidth="1"/>
    <col min="14" max="14" width="13.5703125" style="2" customWidth="1"/>
    <col min="15" max="19" width="11.42578125" style="2" customWidth="1"/>
    <col min="20" max="20" width="13.5703125" style="2" customWidth="1"/>
    <col min="21" max="21" width="11.42578125" style="2" customWidth="1"/>
    <col min="22" max="22" width="16.28515625" style="2" bestFit="1" customWidth="1"/>
    <col min="23" max="25" width="15.5703125" style="2" customWidth="1"/>
    <col min="26" max="16384" width="9.140625" style="2"/>
  </cols>
  <sheetData>
    <row r="1" spans="1:25" ht="18" x14ac:dyDescent="0.35">
      <c r="A1" s="1" t="s">
        <v>153</v>
      </c>
    </row>
    <row r="2" spans="1:25" s="3" customFormat="1" ht="15" x14ac:dyDescent="0.3"/>
    <row r="3" spans="1:25" s="3" customFormat="1" ht="15" x14ac:dyDescent="0.3">
      <c r="A3" s="142" t="s">
        <v>142</v>
      </c>
      <c r="B3" s="143"/>
      <c r="C3" s="143"/>
      <c r="D3" s="145">
        <f>'Part-B'!$C$2</f>
        <v>1627</v>
      </c>
    </row>
    <row r="4" spans="1:25" s="3" customFormat="1" ht="15" x14ac:dyDescent="0.3"/>
    <row r="5" spans="1:25" s="3" customFormat="1" ht="15" x14ac:dyDescent="0.3">
      <c r="F5" s="212" t="s">
        <v>62</v>
      </c>
      <c r="G5" s="213"/>
      <c r="H5" s="213"/>
      <c r="I5" s="213"/>
      <c r="J5" s="213"/>
      <c r="K5" s="213"/>
      <c r="L5" s="213"/>
      <c r="M5" s="213"/>
      <c r="N5" s="214"/>
      <c r="O5" s="210" t="s">
        <v>235</v>
      </c>
      <c r="P5" s="210"/>
      <c r="Q5" s="210"/>
      <c r="R5" s="210"/>
      <c r="S5" s="210"/>
      <c r="T5" s="210"/>
      <c r="U5" s="210"/>
      <c r="V5" s="210"/>
      <c r="W5" s="210"/>
      <c r="X5" s="210"/>
      <c r="Y5" s="211"/>
    </row>
    <row r="6" spans="1:25" s="3" customFormat="1" ht="15" customHeight="1" x14ac:dyDescent="0.3">
      <c r="F6" s="205" t="s">
        <v>154</v>
      </c>
      <c r="G6" s="207"/>
      <c r="H6" s="207"/>
      <c r="I6" s="207"/>
      <c r="J6" s="206"/>
      <c r="K6" s="205" t="s">
        <v>155</v>
      </c>
      <c r="L6" s="207"/>
      <c r="M6" s="207"/>
      <c r="N6" s="206"/>
      <c r="O6" s="77"/>
      <c r="P6" s="205" t="s">
        <v>156</v>
      </c>
      <c r="Q6" s="207"/>
      <c r="R6" s="207"/>
      <c r="S6" s="207"/>
      <c r="T6" s="207"/>
      <c r="U6" s="207"/>
      <c r="V6" s="206"/>
      <c r="W6" s="221" t="s">
        <v>157</v>
      </c>
      <c r="X6" s="221"/>
      <c r="Y6" s="221"/>
    </row>
    <row r="7" spans="1:25" s="7" customFormat="1" ht="74.25" customHeight="1" x14ac:dyDescent="0.3">
      <c r="A7" s="115" t="s">
        <v>11</v>
      </c>
      <c r="B7" s="68" t="s">
        <v>12</v>
      </c>
      <c r="C7" s="68" t="s">
        <v>13</v>
      </c>
      <c r="D7" s="68" t="s">
        <v>87</v>
      </c>
      <c r="E7" s="73" t="s">
        <v>216</v>
      </c>
      <c r="F7" s="105" t="s">
        <v>57</v>
      </c>
      <c r="G7" s="6" t="s">
        <v>56</v>
      </c>
      <c r="H7" s="6" t="s">
        <v>58</v>
      </c>
      <c r="I7" s="106" t="s">
        <v>59</v>
      </c>
      <c r="J7" s="14" t="s">
        <v>78</v>
      </c>
      <c r="K7" s="105" t="s">
        <v>24</v>
      </c>
      <c r="L7" s="6" t="s">
        <v>221</v>
      </c>
      <c r="M7" s="106" t="s">
        <v>222</v>
      </c>
      <c r="N7" s="69" t="s">
        <v>55</v>
      </c>
      <c r="O7" s="74" t="s">
        <v>217</v>
      </c>
      <c r="P7" s="105" t="s">
        <v>123</v>
      </c>
      <c r="Q7" s="6" t="s">
        <v>65</v>
      </c>
      <c r="R7" s="6" t="s">
        <v>66</v>
      </c>
      <c r="S7" s="6" t="s">
        <v>67</v>
      </c>
      <c r="T7" s="6" t="s">
        <v>112</v>
      </c>
      <c r="U7" s="106" t="s">
        <v>28</v>
      </c>
      <c r="V7" s="69" t="s">
        <v>63</v>
      </c>
      <c r="W7" s="69" t="s">
        <v>64</v>
      </c>
      <c r="X7" s="69" t="s">
        <v>54</v>
      </c>
      <c r="Y7" s="116" t="s">
        <v>132</v>
      </c>
    </row>
    <row r="8" spans="1:25" s="3" customFormat="1" ht="15" x14ac:dyDescent="0.3">
      <c r="A8" s="156" t="str">
        <f>IF(ISBLANK(TableB[[#This Row],[BEDS Code]]),"",TableB[[#This Row],[BEDS Code]])</f>
        <v>331500010001</v>
      </c>
      <c r="B8" s="134" t="str">
        <f>IF(ISBLANK(TableB[[#This Row],[School Name]]),"",TableB[[#This Row],[School Name]])</f>
        <v>P.S. 001 The Bergen</v>
      </c>
      <c r="C8" s="156" t="str">
        <f>IF(ISBLANK(TableB[[#This Row],[Local School Code]]),"",TableB[[#This Row],[Local School Code]])</f>
        <v>K001</v>
      </c>
      <c r="D8" s="15" t="s">
        <v>72</v>
      </c>
      <c r="E8" s="10" t="s">
        <v>73</v>
      </c>
      <c r="F8" s="9">
        <v>125</v>
      </c>
      <c r="G8" s="9">
        <v>0</v>
      </c>
      <c r="H8" s="9">
        <v>0</v>
      </c>
      <c r="I8" s="9">
        <v>0</v>
      </c>
      <c r="J8" s="21">
        <f>SUM(F8:I8)</f>
        <v>125</v>
      </c>
      <c r="K8" s="16">
        <v>699639.54247642006</v>
      </c>
      <c r="L8" s="16">
        <v>1614446.222702407</v>
      </c>
      <c r="M8" s="16">
        <v>0</v>
      </c>
      <c r="N8" s="65">
        <f>SUM(K8:M8)</f>
        <v>2314085.7651788271</v>
      </c>
      <c r="O8" s="146">
        <v>0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65">
        <f>SUM(P8:U8)</f>
        <v>0</v>
      </c>
      <c r="W8" s="16">
        <v>0</v>
      </c>
      <c r="X8" s="16">
        <v>0</v>
      </c>
      <c r="Y8" s="135">
        <v>0</v>
      </c>
    </row>
    <row r="9" spans="1:25" s="3" customFormat="1" ht="15" x14ac:dyDescent="0.3">
      <c r="A9" s="156" t="str">
        <f>IF(ISBLANK(TableB[[#This Row],[BEDS Code]]),"",TableB[[#This Row],[BEDS Code]])</f>
        <v>331700010002</v>
      </c>
      <c r="B9" s="134" t="str">
        <f>IF(ISBLANK(TableB[[#This Row],[School Name]]),"",TableB[[#This Row],[School Name]])</f>
        <v>Parkside Preparatory Academy</v>
      </c>
      <c r="C9" s="156" t="str">
        <f>IF(ISBLANK(TableB[[#This Row],[Local School Code]]),"",TableB[[#This Row],[Local School Code]])</f>
        <v>K002</v>
      </c>
      <c r="D9" s="15" t="s">
        <v>73</v>
      </c>
      <c r="E9" s="10" t="s">
        <v>73</v>
      </c>
      <c r="F9" s="130">
        <v>0</v>
      </c>
      <c r="G9" s="130">
        <v>0</v>
      </c>
      <c r="H9" s="130">
        <v>0</v>
      </c>
      <c r="I9" s="130">
        <v>0</v>
      </c>
      <c r="J9" s="136">
        <f>SUM(F9:I9)</f>
        <v>0</v>
      </c>
      <c r="K9" s="16">
        <v>0</v>
      </c>
      <c r="L9" s="16">
        <v>0</v>
      </c>
      <c r="M9" s="16">
        <v>0</v>
      </c>
      <c r="N9" s="133">
        <f>SUM(K9:M9)</f>
        <v>0</v>
      </c>
      <c r="O9" s="146">
        <v>0</v>
      </c>
      <c r="P9" s="132">
        <v>0</v>
      </c>
      <c r="Q9" s="132">
        <v>0</v>
      </c>
      <c r="R9" s="132">
        <v>0</v>
      </c>
      <c r="S9" s="132">
        <v>0</v>
      </c>
      <c r="T9" s="132">
        <v>0</v>
      </c>
      <c r="U9" s="132">
        <v>0</v>
      </c>
      <c r="V9" s="133">
        <f>SUM(P9:U9)</f>
        <v>0</v>
      </c>
      <c r="W9" s="16">
        <v>0</v>
      </c>
      <c r="X9" s="16">
        <v>0</v>
      </c>
      <c r="Y9" s="137">
        <v>0</v>
      </c>
    </row>
    <row r="10" spans="1:25" s="3" customFormat="1" ht="15" x14ac:dyDescent="0.3">
      <c r="A10" s="156" t="str">
        <f>IF(ISBLANK(TableB[[#This Row],[BEDS Code]]),"",TableB[[#This Row],[BEDS Code]])</f>
        <v>331300010003</v>
      </c>
      <c r="B10" s="134" t="str">
        <f>IF(ISBLANK(TableB[[#This Row],[School Name]]),"",TableB[[#This Row],[School Name]])</f>
        <v>P.S. 003 The Bedford Village</v>
      </c>
      <c r="C10" s="156" t="str">
        <f>IF(ISBLANK(TableB[[#This Row],[Local School Code]]),"",TableB[[#This Row],[Local School Code]])</f>
        <v>K003</v>
      </c>
      <c r="D10" s="15" t="s">
        <v>72</v>
      </c>
      <c r="E10" s="10" t="s">
        <v>73</v>
      </c>
      <c r="F10" s="130">
        <v>62</v>
      </c>
      <c r="G10" s="130">
        <v>0</v>
      </c>
      <c r="H10" s="130">
        <v>0</v>
      </c>
      <c r="I10" s="130">
        <v>0</v>
      </c>
      <c r="J10" s="136">
        <f t="shared" ref="J10" si="0">SUM(F10:I10)</f>
        <v>62</v>
      </c>
      <c r="K10" s="16">
        <v>191297.62897681919</v>
      </c>
      <c r="L10" s="16">
        <v>807784.35139752261</v>
      </c>
      <c r="M10" s="16">
        <v>0</v>
      </c>
      <c r="N10" s="133">
        <f t="shared" ref="N10" si="1">SUM(K10:M10)</f>
        <v>999081.98037434183</v>
      </c>
      <c r="O10" s="146">
        <v>0</v>
      </c>
      <c r="P10" s="132">
        <v>0</v>
      </c>
      <c r="Q10" s="132">
        <v>0</v>
      </c>
      <c r="R10" s="132">
        <v>0</v>
      </c>
      <c r="S10" s="132">
        <v>0</v>
      </c>
      <c r="T10" s="132">
        <v>0</v>
      </c>
      <c r="U10" s="132">
        <v>0</v>
      </c>
      <c r="V10" s="133">
        <f t="shared" ref="V10" si="2">SUM(P10:U10)</f>
        <v>0</v>
      </c>
      <c r="W10" s="16">
        <v>0</v>
      </c>
      <c r="X10" s="16">
        <v>0</v>
      </c>
      <c r="Y10" s="137">
        <v>0</v>
      </c>
    </row>
    <row r="11" spans="1:25" s="3" customFormat="1" ht="15" x14ac:dyDescent="0.3">
      <c r="A11" s="156" t="str">
        <f>IF(ISBLANK(TableB[[#This Row],[BEDS Code]]),"",TableB[[#This Row],[BEDS Code]])</f>
        <v>307500013004</v>
      </c>
      <c r="B11" s="134" t="str">
        <f>IF(ISBLANK(TableB[[#This Row],[School Name]]),"",TableB[[#This Row],[School Name]])</f>
        <v>P.S. K004</v>
      </c>
      <c r="C11" s="156" t="str">
        <f>IF(ISBLANK(TableB[[#This Row],[Local School Code]]),"",TableB[[#This Row],[Local School Code]])</f>
        <v>K004</v>
      </c>
      <c r="D11" s="15" t="s">
        <v>72</v>
      </c>
      <c r="E11" s="10" t="s">
        <v>73</v>
      </c>
      <c r="F11" s="130">
        <v>11</v>
      </c>
      <c r="G11" s="130">
        <v>0</v>
      </c>
      <c r="H11" s="130">
        <v>9</v>
      </c>
      <c r="I11" s="130">
        <v>0</v>
      </c>
      <c r="J11" s="136">
        <f t="shared" ref="J11:J74" si="3">SUM(F11:I11)</f>
        <v>20</v>
      </c>
      <c r="K11" s="16">
        <v>684671.91448874318</v>
      </c>
      <c r="L11" s="16">
        <v>1145936.4059035489</v>
      </c>
      <c r="M11" s="16">
        <v>0</v>
      </c>
      <c r="N11" s="133">
        <f t="shared" ref="N11:N74" si="4">SUM(K11:M11)</f>
        <v>1830608.320392292</v>
      </c>
      <c r="O11" s="146">
        <v>0</v>
      </c>
      <c r="P11" s="132">
        <v>0</v>
      </c>
      <c r="Q11" s="132">
        <v>0</v>
      </c>
      <c r="R11" s="132">
        <v>0</v>
      </c>
      <c r="S11" s="132">
        <v>0</v>
      </c>
      <c r="T11" s="132">
        <v>0</v>
      </c>
      <c r="U11" s="132">
        <v>0</v>
      </c>
      <c r="V11" s="133">
        <f t="shared" ref="V11:V74" si="5">SUM(P11:U11)</f>
        <v>0</v>
      </c>
      <c r="W11" s="16">
        <v>0</v>
      </c>
      <c r="X11" s="16">
        <v>0</v>
      </c>
      <c r="Y11" s="137">
        <v>0</v>
      </c>
    </row>
    <row r="12" spans="1:25" s="3" customFormat="1" ht="15" x14ac:dyDescent="0.3">
      <c r="A12" s="156" t="str">
        <f>IF(ISBLANK(TableB[[#This Row],[BEDS Code]]),"",TableB[[#This Row],[BEDS Code]])</f>
        <v>331600010005</v>
      </c>
      <c r="B12" s="134" t="str">
        <f>IF(ISBLANK(TableB[[#This Row],[School Name]]),"",TableB[[#This Row],[School Name]])</f>
        <v>P.S. 005 Dr. Ronald McNair</v>
      </c>
      <c r="C12" s="156" t="str">
        <f>IF(ISBLANK(TableB[[#This Row],[Local School Code]]),"",TableB[[#This Row],[Local School Code]])</f>
        <v>K005</v>
      </c>
      <c r="D12" s="15" t="s">
        <v>72</v>
      </c>
      <c r="E12" s="10" t="s">
        <v>73</v>
      </c>
      <c r="F12" s="130">
        <v>30</v>
      </c>
      <c r="G12" s="130">
        <v>0</v>
      </c>
      <c r="H12" s="130">
        <v>25</v>
      </c>
      <c r="I12" s="130">
        <v>0</v>
      </c>
      <c r="J12" s="136">
        <f t="shared" si="3"/>
        <v>55</v>
      </c>
      <c r="K12" s="16">
        <v>164433.57321582746</v>
      </c>
      <c r="L12" s="16">
        <v>920517.97826051817</v>
      </c>
      <c r="M12" s="16">
        <v>0</v>
      </c>
      <c r="N12" s="133">
        <f t="shared" si="4"/>
        <v>1084951.5514763456</v>
      </c>
      <c r="O12" s="146">
        <v>0</v>
      </c>
      <c r="P12" s="132">
        <v>0</v>
      </c>
      <c r="Q12" s="132">
        <v>0</v>
      </c>
      <c r="R12" s="132">
        <v>0</v>
      </c>
      <c r="S12" s="132">
        <v>0</v>
      </c>
      <c r="T12" s="132">
        <v>0</v>
      </c>
      <c r="U12" s="132">
        <v>0</v>
      </c>
      <c r="V12" s="133">
        <f t="shared" si="5"/>
        <v>0</v>
      </c>
      <c r="W12" s="16">
        <v>0</v>
      </c>
      <c r="X12" s="16">
        <v>0</v>
      </c>
      <c r="Y12" s="137">
        <v>0</v>
      </c>
    </row>
    <row r="13" spans="1:25" s="3" customFormat="1" ht="15" x14ac:dyDescent="0.3">
      <c r="A13" s="156" t="str">
        <f>IF(ISBLANK(TableB[[#This Row],[BEDS Code]]),"",TableB[[#This Row],[BEDS Code]])</f>
        <v>331700010006</v>
      </c>
      <c r="B13" s="134" t="str">
        <f>IF(ISBLANK(TableB[[#This Row],[School Name]]),"",TableB[[#This Row],[School Name]])</f>
        <v>Norma Adams Clemons Academy</v>
      </c>
      <c r="C13" s="156" t="str">
        <f>IF(ISBLANK(TableB[[#This Row],[Local School Code]]),"",TableB[[#This Row],[Local School Code]])</f>
        <v>K006</v>
      </c>
      <c r="D13" s="15" t="s">
        <v>73</v>
      </c>
      <c r="E13" s="10" t="s">
        <v>73</v>
      </c>
      <c r="F13" s="130">
        <v>0</v>
      </c>
      <c r="G13" s="130">
        <v>0</v>
      </c>
      <c r="H13" s="130">
        <v>0</v>
      </c>
      <c r="I13" s="130">
        <v>0</v>
      </c>
      <c r="J13" s="136">
        <f t="shared" si="3"/>
        <v>0</v>
      </c>
      <c r="K13" s="16">
        <v>0</v>
      </c>
      <c r="L13" s="16">
        <v>0</v>
      </c>
      <c r="M13" s="16">
        <v>0</v>
      </c>
      <c r="N13" s="133">
        <f t="shared" si="4"/>
        <v>0</v>
      </c>
      <c r="O13" s="146">
        <v>0</v>
      </c>
      <c r="P13" s="132">
        <v>0</v>
      </c>
      <c r="Q13" s="132">
        <v>0</v>
      </c>
      <c r="R13" s="132">
        <v>0</v>
      </c>
      <c r="S13" s="132">
        <v>0</v>
      </c>
      <c r="T13" s="132">
        <v>0</v>
      </c>
      <c r="U13" s="132">
        <v>0</v>
      </c>
      <c r="V13" s="133">
        <f t="shared" si="5"/>
        <v>0</v>
      </c>
      <c r="W13" s="16">
        <v>0</v>
      </c>
      <c r="X13" s="16">
        <v>0</v>
      </c>
      <c r="Y13" s="137">
        <v>0</v>
      </c>
    </row>
    <row r="14" spans="1:25" s="3" customFormat="1" ht="15" x14ac:dyDescent="0.3">
      <c r="A14" s="156" t="str">
        <f>IF(ISBLANK(TableB[[#This Row],[BEDS Code]]),"",TableB[[#This Row],[BEDS Code]])</f>
        <v>331900010007</v>
      </c>
      <c r="B14" s="134" t="str">
        <f>IF(ISBLANK(TableB[[#This Row],[School Name]]),"",TableB[[#This Row],[School Name]])</f>
        <v>P.S. 007 Abraham Lincoln</v>
      </c>
      <c r="C14" s="156" t="str">
        <f>IF(ISBLANK(TableB[[#This Row],[Local School Code]]),"",TableB[[#This Row],[Local School Code]])</f>
        <v>K007</v>
      </c>
      <c r="D14" s="15" t="s">
        <v>72</v>
      </c>
      <c r="E14" s="10" t="s">
        <v>73</v>
      </c>
      <c r="F14" s="130">
        <v>30</v>
      </c>
      <c r="G14" s="130">
        <v>0</v>
      </c>
      <c r="H14" s="130">
        <v>0</v>
      </c>
      <c r="I14" s="130">
        <v>0</v>
      </c>
      <c r="J14" s="136">
        <f t="shared" si="3"/>
        <v>30</v>
      </c>
      <c r="K14" s="16">
        <v>360000</v>
      </c>
      <c r="L14" s="16">
        <v>140866.61766592844</v>
      </c>
      <c r="M14" s="16">
        <v>0</v>
      </c>
      <c r="N14" s="133">
        <f t="shared" si="4"/>
        <v>500866.61766592844</v>
      </c>
      <c r="O14" s="146">
        <v>0</v>
      </c>
      <c r="P14" s="132">
        <v>0</v>
      </c>
      <c r="Q14" s="132">
        <v>0</v>
      </c>
      <c r="R14" s="132">
        <v>0</v>
      </c>
      <c r="S14" s="132">
        <v>0</v>
      </c>
      <c r="T14" s="132">
        <v>0</v>
      </c>
      <c r="U14" s="132">
        <v>0</v>
      </c>
      <c r="V14" s="133">
        <f t="shared" si="5"/>
        <v>0</v>
      </c>
      <c r="W14" s="16">
        <v>0</v>
      </c>
      <c r="X14" s="16">
        <v>0</v>
      </c>
      <c r="Y14" s="137">
        <v>0</v>
      </c>
    </row>
    <row r="15" spans="1:25" s="3" customFormat="1" ht="15" x14ac:dyDescent="0.3">
      <c r="A15" s="156" t="str">
        <f>IF(ISBLANK(TableB[[#This Row],[BEDS Code]]),"",TableB[[#This Row],[BEDS Code]])</f>
        <v>331300010008</v>
      </c>
      <c r="B15" s="134" t="str">
        <f>IF(ISBLANK(TableB[[#This Row],[School Name]]),"",TableB[[#This Row],[School Name]])</f>
        <v>P.S. 008 Robert Fulton</v>
      </c>
      <c r="C15" s="156" t="str">
        <f>IF(ISBLANK(TableB[[#This Row],[Local School Code]]),"",TableB[[#This Row],[Local School Code]])</f>
        <v>K008</v>
      </c>
      <c r="D15" s="15" t="s">
        <v>73</v>
      </c>
      <c r="E15" s="10" t="s">
        <v>73</v>
      </c>
      <c r="F15" s="130">
        <v>0</v>
      </c>
      <c r="G15" s="130">
        <v>0</v>
      </c>
      <c r="H15" s="130">
        <v>0</v>
      </c>
      <c r="I15" s="130">
        <v>0</v>
      </c>
      <c r="J15" s="136">
        <f t="shared" si="3"/>
        <v>0</v>
      </c>
      <c r="K15" s="16">
        <v>0</v>
      </c>
      <c r="L15" s="16">
        <v>0</v>
      </c>
      <c r="M15" s="16">
        <v>0</v>
      </c>
      <c r="N15" s="133">
        <f t="shared" si="4"/>
        <v>0</v>
      </c>
      <c r="O15" s="146">
        <v>0</v>
      </c>
      <c r="P15" s="132">
        <v>0</v>
      </c>
      <c r="Q15" s="132">
        <v>0</v>
      </c>
      <c r="R15" s="132">
        <v>0</v>
      </c>
      <c r="S15" s="132">
        <v>0</v>
      </c>
      <c r="T15" s="132">
        <v>0</v>
      </c>
      <c r="U15" s="132">
        <v>0</v>
      </c>
      <c r="V15" s="133">
        <f t="shared" si="5"/>
        <v>0</v>
      </c>
      <c r="W15" s="16">
        <v>0</v>
      </c>
      <c r="X15" s="16">
        <v>0</v>
      </c>
      <c r="Y15" s="137">
        <v>0</v>
      </c>
    </row>
    <row r="16" spans="1:25" s="3" customFormat="1" ht="15" x14ac:dyDescent="0.3">
      <c r="A16" s="156" t="str">
        <f>IF(ISBLANK(TableB[[#This Row],[BEDS Code]]),"",TableB[[#This Row],[BEDS Code]])</f>
        <v>331300010009</v>
      </c>
      <c r="B16" s="134" t="str">
        <f>IF(ISBLANK(TableB[[#This Row],[School Name]]),"",TableB[[#This Row],[School Name]])</f>
        <v>P.S. 009 Teunis G. Bergen</v>
      </c>
      <c r="C16" s="156" t="str">
        <f>IF(ISBLANK(TableB[[#This Row],[Local School Code]]),"",TableB[[#This Row],[Local School Code]])</f>
        <v>K009</v>
      </c>
      <c r="D16" s="15" t="s">
        <v>72</v>
      </c>
      <c r="E16" s="10" t="s">
        <v>73</v>
      </c>
      <c r="F16" s="130">
        <v>109</v>
      </c>
      <c r="G16" s="130">
        <v>0</v>
      </c>
      <c r="H16" s="130">
        <v>0</v>
      </c>
      <c r="I16" s="130">
        <v>0</v>
      </c>
      <c r="J16" s="136">
        <f t="shared" si="3"/>
        <v>109</v>
      </c>
      <c r="K16" s="16">
        <v>474418.11986251158</v>
      </c>
      <c r="L16" s="16">
        <v>1173368.4866782024</v>
      </c>
      <c r="M16" s="16">
        <v>0</v>
      </c>
      <c r="N16" s="133">
        <f t="shared" si="4"/>
        <v>1647786.6065407139</v>
      </c>
      <c r="O16" s="146">
        <v>0</v>
      </c>
      <c r="P16" s="132">
        <v>0</v>
      </c>
      <c r="Q16" s="132">
        <v>0</v>
      </c>
      <c r="R16" s="132">
        <v>0</v>
      </c>
      <c r="S16" s="132">
        <v>0</v>
      </c>
      <c r="T16" s="132">
        <v>0</v>
      </c>
      <c r="U16" s="132">
        <v>0</v>
      </c>
      <c r="V16" s="133">
        <f t="shared" si="5"/>
        <v>0</v>
      </c>
      <c r="W16" s="16">
        <v>0</v>
      </c>
      <c r="X16" s="16">
        <v>0</v>
      </c>
      <c r="Y16" s="137">
        <v>0</v>
      </c>
    </row>
    <row r="17" spans="1:25" s="3" customFormat="1" ht="15" x14ac:dyDescent="0.3">
      <c r="A17" s="156" t="str">
        <f>IF(ISBLANK(TableB[[#This Row],[BEDS Code]]),"",TableB[[#This Row],[BEDS Code]])</f>
        <v>331500010010</v>
      </c>
      <c r="B17" s="134" t="str">
        <f>IF(ISBLANK(TableB[[#This Row],[School Name]]),"",TableB[[#This Row],[School Name]])</f>
        <v>Magnet School of Math, Science and Design Technology</v>
      </c>
      <c r="C17" s="156" t="str">
        <f>IF(ISBLANK(TableB[[#This Row],[Local School Code]]),"",TableB[[#This Row],[Local School Code]])</f>
        <v>K010</v>
      </c>
      <c r="D17" s="15" t="s">
        <v>72</v>
      </c>
      <c r="E17" s="10" t="s">
        <v>73</v>
      </c>
      <c r="F17" s="130">
        <v>422</v>
      </c>
      <c r="G17" s="130">
        <v>0</v>
      </c>
      <c r="H17" s="130">
        <v>0</v>
      </c>
      <c r="I17" s="130">
        <v>0</v>
      </c>
      <c r="J17" s="136">
        <f t="shared" si="3"/>
        <v>422</v>
      </c>
      <c r="K17" s="16">
        <v>3927126.6722270185</v>
      </c>
      <c r="L17" s="16">
        <v>5074619.1278583193</v>
      </c>
      <c r="M17" s="16">
        <v>0</v>
      </c>
      <c r="N17" s="133">
        <f t="shared" si="4"/>
        <v>9001745.8000853378</v>
      </c>
      <c r="O17" s="146">
        <v>0</v>
      </c>
      <c r="P17" s="132">
        <v>0</v>
      </c>
      <c r="Q17" s="132">
        <v>0</v>
      </c>
      <c r="R17" s="132">
        <v>0</v>
      </c>
      <c r="S17" s="132">
        <v>0</v>
      </c>
      <c r="T17" s="132">
        <v>0</v>
      </c>
      <c r="U17" s="132">
        <v>0</v>
      </c>
      <c r="V17" s="133">
        <f t="shared" si="5"/>
        <v>0</v>
      </c>
      <c r="W17" s="16">
        <v>0</v>
      </c>
      <c r="X17" s="16">
        <v>0</v>
      </c>
      <c r="Y17" s="137">
        <v>0</v>
      </c>
    </row>
    <row r="18" spans="1:25" s="3" customFormat="1" ht="15" x14ac:dyDescent="0.3">
      <c r="A18" s="156" t="str">
        <f>IF(ISBLANK(TableB[[#This Row],[BEDS Code]]),"",TableB[[#This Row],[BEDS Code]])</f>
        <v>331300010011</v>
      </c>
      <c r="B18" s="134" t="str">
        <f>IF(ISBLANK(TableB[[#This Row],[School Name]]),"",TableB[[#This Row],[School Name]])</f>
        <v>P.S. 011 Purvis J. Behan</v>
      </c>
      <c r="C18" s="156" t="str">
        <f>IF(ISBLANK(TableB[[#This Row],[Local School Code]]),"",TableB[[#This Row],[Local School Code]])</f>
        <v>K011</v>
      </c>
      <c r="D18" s="15" t="s">
        <v>72</v>
      </c>
      <c r="E18" s="10" t="s">
        <v>73</v>
      </c>
      <c r="F18" s="130">
        <v>62</v>
      </c>
      <c r="G18" s="130">
        <v>0</v>
      </c>
      <c r="H18" s="130">
        <v>0</v>
      </c>
      <c r="I18" s="130">
        <v>0</v>
      </c>
      <c r="J18" s="136">
        <f t="shared" si="3"/>
        <v>62</v>
      </c>
      <c r="K18" s="16">
        <v>386601.43929496472</v>
      </c>
      <c r="L18" s="16">
        <v>511244.93550660199</v>
      </c>
      <c r="M18" s="16">
        <v>0</v>
      </c>
      <c r="N18" s="133">
        <f t="shared" si="4"/>
        <v>897846.37480156671</v>
      </c>
      <c r="O18" s="146">
        <v>0</v>
      </c>
      <c r="P18" s="132">
        <v>0</v>
      </c>
      <c r="Q18" s="132">
        <v>0</v>
      </c>
      <c r="R18" s="132">
        <v>0</v>
      </c>
      <c r="S18" s="132">
        <v>0</v>
      </c>
      <c r="T18" s="132">
        <v>0</v>
      </c>
      <c r="U18" s="132">
        <v>0</v>
      </c>
      <c r="V18" s="133">
        <f t="shared" si="5"/>
        <v>0</v>
      </c>
      <c r="W18" s="16">
        <v>0</v>
      </c>
      <c r="X18" s="16">
        <v>0</v>
      </c>
      <c r="Y18" s="137">
        <v>0</v>
      </c>
    </row>
    <row r="19" spans="1:25" s="3" customFormat="1" ht="15" x14ac:dyDescent="0.3">
      <c r="A19" s="156" t="str">
        <f>IF(ISBLANK(TableB[[#This Row],[BEDS Code]]),"",TableB[[#This Row],[BEDS Code]])</f>
        <v>331700010012</v>
      </c>
      <c r="B19" s="134" t="str">
        <f>IF(ISBLANK(TableB[[#This Row],[School Name]]),"",TableB[[#This Row],[School Name]])</f>
        <v>Dr. Jacqueline Peek-Davis School</v>
      </c>
      <c r="C19" s="156" t="str">
        <f>IF(ISBLANK(TableB[[#This Row],[Local School Code]]),"",TableB[[#This Row],[Local School Code]])</f>
        <v>K012</v>
      </c>
      <c r="D19" s="15" t="s">
        <v>72</v>
      </c>
      <c r="E19" s="10" t="s">
        <v>72</v>
      </c>
      <c r="F19" s="130">
        <v>30</v>
      </c>
      <c r="G19" s="130">
        <v>0</v>
      </c>
      <c r="H19" s="130">
        <v>0</v>
      </c>
      <c r="I19" s="130">
        <v>0</v>
      </c>
      <c r="J19" s="136">
        <f t="shared" si="3"/>
        <v>30</v>
      </c>
      <c r="K19" s="16">
        <v>148259.52579536382</v>
      </c>
      <c r="L19" s="16">
        <v>363597.20179608377</v>
      </c>
      <c r="M19" s="16">
        <v>0</v>
      </c>
      <c r="N19" s="133">
        <f t="shared" si="4"/>
        <v>511856.72759144759</v>
      </c>
      <c r="O19" s="146">
        <v>0</v>
      </c>
      <c r="P19" s="132">
        <v>15000</v>
      </c>
      <c r="Q19" s="132">
        <v>15000</v>
      </c>
      <c r="R19" s="132">
        <v>0</v>
      </c>
      <c r="S19" s="132">
        <v>0</v>
      </c>
      <c r="T19" s="132">
        <v>75000</v>
      </c>
      <c r="U19" s="132">
        <v>45000</v>
      </c>
      <c r="V19" s="133">
        <f t="shared" si="5"/>
        <v>150000</v>
      </c>
      <c r="W19" s="16">
        <v>150000</v>
      </c>
      <c r="X19" s="16">
        <v>0</v>
      </c>
      <c r="Y19" s="137">
        <v>0</v>
      </c>
    </row>
    <row r="20" spans="1:25" s="3" customFormat="1" ht="15" x14ac:dyDescent="0.3">
      <c r="A20" s="156" t="str">
        <f>IF(ISBLANK(TableB[[#This Row],[BEDS Code]]),"",TableB[[#This Row],[BEDS Code]])</f>
        <v>331900010013</v>
      </c>
      <c r="B20" s="134" t="str">
        <f>IF(ISBLANK(TableB[[#This Row],[School Name]]),"",TableB[[#This Row],[School Name]])</f>
        <v>P.S. 013 Roberto Clemente</v>
      </c>
      <c r="C20" s="156" t="str">
        <f>IF(ISBLANK(TableB[[#This Row],[Local School Code]]),"",TableB[[#This Row],[Local School Code]])</f>
        <v>K013</v>
      </c>
      <c r="D20" s="15" t="s">
        <v>72</v>
      </c>
      <c r="E20" s="10" t="s">
        <v>73</v>
      </c>
      <c r="F20" s="130">
        <v>30</v>
      </c>
      <c r="G20" s="130">
        <v>0</v>
      </c>
      <c r="H20" s="130">
        <v>0</v>
      </c>
      <c r="I20" s="130">
        <v>0</v>
      </c>
      <c r="J20" s="136">
        <f t="shared" si="3"/>
        <v>30</v>
      </c>
      <c r="K20" s="16">
        <v>122430.48254516428</v>
      </c>
      <c r="L20" s="16">
        <v>356303.11677480582</v>
      </c>
      <c r="M20" s="16">
        <v>0</v>
      </c>
      <c r="N20" s="133">
        <f t="shared" si="4"/>
        <v>478733.59931997012</v>
      </c>
      <c r="O20" s="146">
        <v>0</v>
      </c>
      <c r="P20" s="132">
        <v>0</v>
      </c>
      <c r="Q20" s="132">
        <v>0</v>
      </c>
      <c r="R20" s="132">
        <v>0</v>
      </c>
      <c r="S20" s="132">
        <v>0</v>
      </c>
      <c r="T20" s="132">
        <v>0</v>
      </c>
      <c r="U20" s="132">
        <v>0</v>
      </c>
      <c r="V20" s="133">
        <f t="shared" si="5"/>
        <v>0</v>
      </c>
      <c r="W20" s="16">
        <v>0</v>
      </c>
      <c r="X20" s="16">
        <v>0</v>
      </c>
      <c r="Y20" s="137">
        <v>0</v>
      </c>
    </row>
    <row r="21" spans="1:25" s="3" customFormat="1" ht="15" x14ac:dyDescent="0.3">
      <c r="A21" s="156" t="str">
        <f>IF(ISBLANK(TableB[[#This Row],[BEDS Code]]),"",TableB[[#This Row],[BEDS Code]])</f>
        <v>332200010014</v>
      </c>
      <c r="B21" s="134" t="str">
        <f>IF(ISBLANK(TableB[[#This Row],[School Name]]),"",TableB[[#This Row],[School Name]])</f>
        <v>J.H.S. 014 Shell Bank</v>
      </c>
      <c r="C21" s="156" t="str">
        <f>IF(ISBLANK(TableB[[#This Row],[Local School Code]]),"",TableB[[#This Row],[Local School Code]])</f>
        <v>K014</v>
      </c>
      <c r="D21" s="15" t="s">
        <v>73</v>
      </c>
      <c r="E21" s="10" t="s">
        <v>73</v>
      </c>
      <c r="F21" s="130">
        <v>0</v>
      </c>
      <c r="G21" s="130">
        <v>0</v>
      </c>
      <c r="H21" s="130">
        <v>0</v>
      </c>
      <c r="I21" s="130">
        <v>0</v>
      </c>
      <c r="J21" s="136">
        <f t="shared" si="3"/>
        <v>0</v>
      </c>
      <c r="K21" s="16">
        <v>0</v>
      </c>
      <c r="L21" s="16">
        <v>0</v>
      </c>
      <c r="M21" s="16">
        <v>0</v>
      </c>
      <c r="N21" s="133">
        <f t="shared" si="4"/>
        <v>0</v>
      </c>
      <c r="O21" s="146">
        <v>0</v>
      </c>
      <c r="P21" s="132">
        <v>0</v>
      </c>
      <c r="Q21" s="132">
        <v>0</v>
      </c>
      <c r="R21" s="132">
        <v>0</v>
      </c>
      <c r="S21" s="132">
        <v>0</v>
      </c>
      <c r="T21" s="132">
        <v>0</v>
      </c>
      <c r="U21" s="132">
        <v>0</v>
      </c>
      <c r="V21" s="133">
        <f t="shared" si="5"/>
        <v>0</v>
      </c>
      <c r="W21" s="16">
        <v>0</v>
      </c>
      <c r="X21" s="16">
        <v>0</v>
      </c>
      <c r="Y21" s="137">
        <v>0</v>
      </c>
    </row>
    <row r="22" spans="1:25" s="3" customFormat="1" ht="15" x14ac:dyDescent="0.3">
      <c r="A22" s="156" t="str">
        <f>IF(ISBLANK(TableB[[#This Row],[BEDS Code]]),"",TableB[[#This Row],[BEDS Code]])</f>
        <v>331500010015</v>
      </c>
      <c r="B22" s="134" t="str">
        <f>IF(ISBLANK(TableB[[#This Row],[School Name]]),"",TableB[[#This Row],[School Name]])</f>
        <v>P.S. 015 Patrick F. Daly</v>
      </c>
      <c r="C22" s="156" t="str">
        <f>IF(ISBLANK(TableB[[#This Row],[Local School Code]]),"",TableB[[#This Row],[Local School Code]])</f>
        <v>K015</v>
      </c>
      <c r="D22" s="15" t="s">
        <v>72</v>
      </c>
      <c r="E22" s="10" t="s">
        <v>73</v>
      </c>
      <c r="F22" s="130">
        <v>77</v>
      </c>
      <c r="G22" s="130">
        <v>0</v>
      </c>
      <c r="H22" s="130">
        <v>0</v>
      </c>
      <c r="I22" s="130">
        <v>0</v>
      </c>
      <c r="J22" s="136">
        <f t="shared" si="3"/>
        <v>77</v>
      </c>
      <c r="K22" s="16">
        <v>286946.44346522877</v>
      </c>
      <c r="L22" s="16">
        <v>1160684.2657631403</v>
      </c>
      <c r="M22" s="16">
        <v>0</v>
      </c>
      <c r="N22" s="133">
        <f t="shared" si="4"/>
        <v>1447630.7092283689</v>
      </c>
      <c r="O22" s="146">
        <v>0</v>
      </c>
      <c r="P22" s="132">
        <v>0</v>
      </c>
      <c r="Q22" s="132">
        <v>0</v>
      </c>
      <c r="R22" s="132">
        <v>0</v>
      </c>
      <c r="S22" s="132">
        <v>0</v>
      </c>
      <c r="T22" s="132">
        <v>0</v>
      </c>
      <c r="U22" s="132">
        <v>0</v>
      </c>
      <c r="V22" s="133">
        <f t="shared" si="5"/>
        <v>0</v>
      </c>
      <c r="W22" s="16">
        <v>0</v>
      </c>
      <c r="X22" s="16">
        <v>0</v>
      </c>
      <c r="Y22" s="137">
        <v>0</v>
      </c>
    </row>
    <row r="23" spans="1:25" s="3" customFormat="1" ht="15" x14ac:dyDescent="0.3">
      <c r="A23" s="156" t="str">
        <f>IF(ISBLANK(TableB[[#This Row],[BEDS Code]]),"",TableB[[#This Row],[BEDS Code]])</f>
        <v>331400010016</v>
      </c>
      <c r="B23" s="134" t="str">
        <f>IF(ISBLANK(TableB[[#This Row],[School Name]]),"",TableB[[#This Row],[School Name]])</f>
        <v>P.S. 016 Leonard Dunkly</v>
      </c>
      <c r="C23" s="156" t="str">
        <f>IF(ISBLANK(TableB[[#This Row],[Local School Code]]),"",TableB[[#This Row],[Local School Code]])</f>
        <v>K016</v>
      </c>
      <c r="D23" s="15" t="s">
        <v>72</v>
      </c>
      <c r="E23" s="10" t="s">
        <v>73</v>
      </c>
      <c r="F23" s="130">
        <v>14</v>
      </c>
      <c r="G23" s="130">
        <v>0</v>
      </c>
      <c r="H23" s="130">
        <v>0</v>
      </c>
      <c r="I23" s="130">
        <v>0</v>
      </c>
      <c r="J23" s="136">
        <f t="shared" si="3"/>
        <v>14</v>
      </c>
      <c r="K23" s="16">
        <v>42085.478374900224</v>
      </c>
      <c r="L23" s="16">
        <v>212645.98322459846</v>
      </c>
      <c r="M23" s="16">
        <v>0</v>
      </c>
      <c r="N23" s="133">
        <f t="shared" si="4"/>
        <v>254731.4615994987</v>
      </c>
      <c r="O23" s="146">
        <v>0</v>
      </c>
      <c r="P23" s="132">
        <v>0</v>
      </c>
      <c r="Q23" s="132">
        <v>0</v>
      </c>
      <c r="R23" s="132">
        <v>0</v>
      </c>
      <c r="S23" s="132">
        <v>0</v>
      </c>
      <c r="T23" s="132">
        <v>0</v>
      </c>
      <c r="U23" s="132">
        <v>0</v>
      </c>
      <c r="V23" s="133">
        <f t="shared" si="5"/>
        <v>0</v>
      </c>
      <c r="W23" s="16">
        <v>0</v>
      </c>
      <c r="X23" s="16">
        <v>0</v>
      </c>
      <c r="Y23" s="137">
        <v>0</v>
      </c>
    </row>
    <row r="24" spans="1:25" s="3" customFormat="1" ht="15" x14ac:dyDescent="0.3">
      <c r="A24" s="156" t="str">
        <f>IF(ISBLANK(TableB[[#This Row],[BEDS Code]]),"",TableB[[#This Row],[BEDS Code]])</f>
        <v>331400010017</v>
      </c>
      <c r="B24" s="134" t="str">
        <f>IF(ISBLANK(TableB[[#This Row],[School Name]]),"",TableB[[#This Row],[School Name]])</f>
        <v>P.S. 017 Henry D. Woodworth</v>
      </c>
      <c r="C24" s="156" t="str">
        <f>IF(ISBLANK(TableB[[#This Row],[Local School Code]]),"",TableB[[#This Row],[Local School Code]])</f>
        <v>K017</v>
      </c>
      <c r="D24" s="15" t="s">
        <v>72</v>
      </c>
      <c r="E24" s="10" t="s">
        <v>73</v>
      </c>
      <c r="F24" s="130">
        <v>30</v>
      </c>
      <c r="G24" s="130">
        <v>0</v>
      </c>
      <c r="H24" s="130">
        <v>2</v>
      </c>
      <c r="I24" s="130">
        <v>0</v>
      </c>
      <c r="J24" s="136">
        <f t="shared" si="3"/>
        <v>32</v>
      </c>
      <c r="K24" s="16">
        <v>68867.14643165491</v>
      </c>
      <c r="L24" s="16">
        <v>656817.84557631717</v>
      </c>
      <c r="M24" s="16">
        <v>0</v>
      </c>
      <c r="N24" s="133">
        <f t="shared" si="4"/>
        <v>725684.99200797209</v>
      </c>
      <c r="O24" s="146">
        <v>0</v>
      </c>
      <c r="P24" s="132">
        <v>0</v>
      </c>
      <c r="Q24" s="132">
        <v>0</v>
      </c>
      <c r="R24" s="132">
        <v>0</v>
      </c>
      <c r="S24" s="132">
        <v>0</v>
      </c>
      <c r="T24" s="132">
        <v>0</v>
      </c>
      <c r="U24" s="132">
        <v>0</v>
      </c>
      <c r="V24" s="133">
        <f t="shared" si="5"/>
        <v>0</v>
      </c>
      <c r="W24" s="16">
        <v>0</v>
      </c>
      <c r="X24" s="16">
        <v>0</v>
      </c>
      <c r="Y24" s="137">
        <v>0</v>
      </c>
    </row>
    <row r="25" spans="1:25" s="3" customFormat="1" ht="15" x14ac:dyDescent="0.3">
      <c r="A25" s="156" t="str">
        <f>IF(ISBLANK(TableB[[#This Row],[BEDS Code]]),"",TableB[[#This Row],[BEDS Code]])</f>
        <v>331400010018</v>
      </c>
      <c r="B25" s="134" t="str">
        <f>IF(ISBLANK(TableB[[#This Row],[School Name]]),"",TableB[[#This Row],[School Name]])</f>
        <v>P.S. 018 Edward Bush</v>
      </c>
      <c r="C25" s="156" t="str">
        <f>IF(ISBLANK(TableB[[#This Row],[Local School Code]]),"",TableB[[#This Row],[Local School Code]])</f>
        <v>K018</v>
      </c>
      <c r="D25" s="15" t="s">
        <v>72</v>
      </c>
      <c r="E25" s="10" t="s">
        <v>73</v>
      </c>
      <c r="F25" s="130">
        <v>30</v>
      </c>
      <c r="G25" s="130">
        <v>0</v>
      </c>
      <c r="H25" s="130">
        <v>0</v>
      </c>
      <c r="I25" s="130">
        <v>0</v>
      </c>
      <c r="J25" s="136">
        <f t="shared" si="3"/>
        <v>30</v>
      </c>
      <c r="K25" s="16">
        <v>68867.14643165491</v>
      </c>
      <c r="L25" s="16">
        <v>399884.87451603275</v>
      </c>
      <c r="M25" s="16">
        <v>0</v>
      </c>
      <c r="N25" s="133">
        <f t="shared" si="4"/>
        <v>468752.02094768768</v>
      </c>
      <c r="O25" s="146">
        <v>0</v>
      </c>
      <c r="P25" s="132">
        <v>0</v>
      </c>
      <c r="Q25" s="132">
        <v>0</v>
      </c>
      <c r="R25" s="132">
        <v>0</v>
      </c>
      <c r="S25" s="132">
        <v>0</v>
      </c>
      <c r="T25" s="132">
        <v>0</v>
      </c>
      <c r="U25" s="132">
        <v>0</v>
      </c>
      <c r="V25" s="133">
        <f t="shared" si="5"/>
        <v>0</v>
      </c>
      <c r="W25" s="16">
        <v>0</v>
      </c>
      <c r="X25" s="16">
        <v>0</v>
      </c>
      <c r="Y25" s="137">
        <v>0</v>
      </c>
    </row>
    <row r="26" spans="1:25" s="3" customFormat="1" ht="15" x14ac:dyDescent="0.3">
      <c r="A26" s="156" t="str">
        <f>IF(ISBLANK(TableB[[#This Row],[BEDS Code]]),"",TableB[[#This Row],[BEDS Code]])</f>
        <v>331300010020</v>
      </c>
      <c r="B26" s="134" t="str">
        <f>IF(ISBLANK(TableB[[#This Row],[School Name]]),"",TableB[[#This Row],[School Name]])</f>
        <v>P.S. 020 Clinton Hill</v>
      </c>
      <c r="C26" s="156" t="str">
        <f>IF(ISBLANK(TableB[[#This Row],[Local School Code]]),"",TableB[[#This Row],[Local School Code]])</f>
        <v>K020</v>
      </c>
      <c r="D26" s="15" t="s">
        <v>72</v>
      </c>
      <c r="E26" s="10" t="s">
        <v>73</v>
      </c>
      <c r="F26" s="130">
        <v>46</v>
      </c>
      <c r="G26" s="130">
        <v>0</v>
      </c>
      <c r="H26" s="130">
        <v>0</v>
      </c>
      <c r="I26" s="130">
        <v>0</v>
      </c>
      <c r="J26" s="136">
        <f t="shared" si="3"/>
        <v>46</v>
      </c>
      <c r="K26" s="16">
        <v>202775.48671542836</v>
      </c>
      <c r="L26" s="16">
        <v>521006.34929503739</v>
      </c>
      <c r="M26" s="16">
        <v>0</v>
      </c>
      <c r="N26" s="133">
        <f t="shared" si="4"/>
        <v>723781.83601046575</v>
      </c>
      <c r="O26" s="146">
        <v>0</v>
      </c>
      <c r="P26" s="132">
        <v>0</v>
      </c>
      <c r="Q26" s="132">
        <v>0</v>
      </c>
      <c r="R26" s="132">
        <v>0</v>
      </c>
      <c r="S26" s="132">
        <v>0</v>
      </c>
      <c r="T26" s="132">
        <v>0</v>
      </c>
      <c r="U26" s="132">
        <v>0</v>
      </c>
      <c r="V26" s="133">
        <f t="shared" si="5"/>
        <v>0</v>
      </c>
      <c r="W26" s="16">
        <v>0</v>
      </c>
      <c r="X26" s="16">
        <v>0</v>
      </c>
      <c r="Y26" s="137">
        <v>0</v>
      </c>
    </row>
    <row r="27" spans="1:25" s="3" customFormat="1" ht="15" x14ac:dyDescent="0.3">
      <c r="A27" s="156" t="str">
        <f>IF(ISBLANK(TableB[[#This Row],[BEDS Code]]),"",TableB[[#This Row],[BEDS Code]])</f>
        <v>331600010021</v>
      </c>
      <c r="B27" s="134" t="str">
        <f>IF(ISBLANK(TableB[[#This Row],[School Name]]),"",TableB[[#This Row],[School Name]])</f>
        <v>P.S. 021 Crispus Attucks</v>
      </c>
      <c r="C27" s="156" t="str">
        <f>IF(ISBLANK(TableB[[#This Row],[Local School Code]]),"",TableB[[#This Row],[Local School Code]])</f>
        <v>K021</v>
      </c>
      <c r="D27" s="15" t="s">
        <v>72</v>
      </c>
      <c r="E27" s="10" t="s">
        <v>73</v>
      </c>
      <c r="F27" s="130">
        <v>46</v>
      </c>
      <c r="G27" s="130">
        <v>0</v>
      </c>
      <c r="H27" s="130">
        <v>25</v>
      </c>
      <c r="I27" s="130">
        <v>0</v>
      </c>
      <c r="J27" s="136">
        <f t="shared" si="3"/>
        <v>71</v>
      </c>
      <c r="K27" s="16">
        <v>179819.77123821003</v>
      </c>
      <c r="L27" s="16">
        <v>1144835.4112845641</v>
      </c>
      <c r="M27" s="16">
        <v>0</v>
      </c>
      <c r="N27" s="133">
        <f t="shared" si="4"/>
        <v>1324655.1825227742</v>
      </c>
      <c r="O27" s="146">
        <v>0</v>
      </c>
      <c r="P27" s="132">
        <v>0</v>
      </c>
      <c r="Q27" s="132">
        <v>0</v>
      </c>
      <c r="R27" s="132">
        <v>0</v>
      </c>
      <c r="S27" s="132">
        <v>0</v>
      </c>
      <c r="T27" s="132">
        <v>0</v>
      </c>
      <c r="U27" s="132">
        <v>0</v>
      </c>
      <c r="V27" s="133">
        <f t="shared" si="5"/>
        <v>0</v>
      </c>
      <c r="W27" s="16">
        <v>0</v>
      </c>
      <c r="X27" s="16">
        <v>0</v>
      </c>
      <c r="Y27" s="137">
        <v>0</v>
      </c>
    </row>
    <row r="28" spans="1:25" s="3" customFormat="1" ht="15" x14ac:dyDescent="0.3">
      <c r="A28" s="156" t="str">
        <f>IF(ISBLANK(TableB[[#This Row],[BEDS Code]]),"",TableB[[#This Row],[BEDS Code]])</f>
        <v>331400010023</v>
      </c>
      <c r="B28" s="134" t="str">
        <f>IF(ISBLANK(TableB[[#This Row],[School Name]]),"",TableB[[#This Row],[School Name]])</f>
        <v>P.S. 023 Carter G. Woodson</v>
      </c>
      <c r="C28" s="156" t="str">
        <f>IF(ISBLANK(TableB[[#This Row],[Local School Code]]),"",TableB[[#This Row],[Local School Code]])</f>
        <v>K023</v>
      </c>
      <c r="D28" s="15" t="s">
        <v>72</v>
      </c>
      <c r="E28" s="10" t="s">
        <v>73</v>
      </c>
      <c r="F28" s="130">
        <v>30</v>
      </c>
      <c r="G28" s="130">
        <v>0</v>
      </c>
      <c r="H28" s="130">
        <v>0</v>
      </c>
      <c r="I28" s="130">
        <v>0</v>
      </c>
      <c r="J28" s="136">
        <f t="shared" si="3"/>
        <v>30</v>
      </c>
      <c r="K28" s="16">
        <v>193563.33611350937</v>
      </c>
      <c r="L28" s="16">
        <v>276302.44762697775</v>
      </c>
      <c r="M28" s="16">
        <v>0</v>
      </c>
      <c r="N28" s="133">
        <f t="shared" si="4"/>
        <v>469865.78374048712</v>
      </c>
      <c r="O28" s="146">
        <v>0</v>
      </c>
      <c r="P28" s="132">
        <v>0</v>
      </c>
      <c r="Q28" s="132">
        <v>0</v>
      </c>
      <c r="R28" s="132">
        <v>0</v>
      </c>
      <c r="S28" s="132">
        <v>0</v>
      </c>
      <c r="T28" s="132">
        <v>0</v>
      </c>
      <c r="U28" s="132">
        <v>0</v>
      </c>
      <c r="V28" s="133">
        <f t="shared" si="5"/>
        <v>0</v>
      </c>
      <c r="W28" s="16">
        <v>0</v>
      </c>
      <c r="X28" s="16">
        <v>0</v>
      </c>
      <c r="Y28" s="137">
        <v>0</v>
      </c>
    </row>
    <row r="29" spans="1:25" s="3" customFormat="1" ht="15" x14ac:dyDescent="0.3">
      <c r="A29" s="156" t="str">
        <f>IF(ISBLANK(TableB[[#This Row],[BEDS Code]]),"",TableB[[#This Row],[BEDS Code]])</f>
        <v>331500010024</v>
      </c>
      <c r="B29" s="134" t="str">
        <f>IF(ISBLANK(TableB[[#This Row],[School Name]]),"",TableB[[#This Row],[School Name]])</f>
        <v>P.S. 024</v>
      </c>
      <c r="C29" s="156" t="str">
        <f>IF(ISBLANK(TableB[[#This Row],[Local School Code]]),"",TableB[[#This Row],[Local School Code]])</f>
        <v>K024</v>
      </c>
      <c r="D29" s="15" t="s">
        <v>72</v>
      </c>
      <c r="E29" s="10" t="s">
        <v>73</v>
      </c>
      <c r="F29" s="130">
        <v>46</v>
      </c>
      <c r="G29" s="130">
        <v>0</v>
      </c>
      <c r="H29" s="130">
        <v>0</v>
      </c>
      <c r="I29" s="130">
        <v>0</v>
      </c>
      <c r="J29" s="136">
        <f t="shared" si="3"/>
        <v>46</v>
      </c>
      <c r="K29" s="16">
        <v>149212.15060191898</v>
      </c>
      <c r="L29" s="16">
        <v>582199.43368200352</v>
      </c>
      <c r="M29" s="16">
        <v>0</v>
      </c>
      <c r="N29" s="133">
        <f t="shared" si="4"/>
        <v>731411.58428392257</v>
      </c>
      <c r="O29" s="146">
        <v>0</v>
      </c>
      <c r="P29" s="132">
        <v>0</v>
      </c>
      <c r="Q29" s="132">
        <v>0</v>
      </c>
      <c r="R29" s="132">
        <v>0</v>
      </c>
      <c r="S29" s="132">
        <v>0</v>
      </c>
      <c r="T29" s="132">
        <v>0</v>
      </c>
      <c r="U29" s="132">
        <v>0</v>
      </c>
      <c r="V29" s="133">
        <f t="shared" si="5"/>
        <v>0</v>
      </c>
      <c r="W29" s="16">
        <v>0</v>
      </c>
      <c r="X29" s="16">
        <v>0</v>
      </c>
      <c r="Y29" s="137">
        <v>0</v>
      </c>
    </row>
    <row r="30" spans="1:25" s="3" customFormat="1" ht="15" x14ac:dyDescent="0.3">
      <c r="A30" s="156" t="str">
        <f>IF(ISBLANK(TableB[[#This Row],[BEDS Code]]),"",TableB[[#This Row],[BEDS Code]])</f>
        <v>331600010025</v>
      </c>
      <c r="B30" s="134" t="str">
        <f>IF(ISBLANK(TableB[[#This Row],[School Name]]),"",TableB[[#This Row],[School Name]])</f>
        <v>P.S. 025 Eubie Blake School</v>
      </c>
      <c r="C30" s="156" t="str">
        <f>IF(ISBLANK(TableB[[#This Row],[Local School Code]]),"",TableB[[#This Row],[Local School Code]])</f>
        <v>K025</v>
      </c>
      <c r="D30" s="15" t="s">
        <v>73</v>
      </c>
      <c r="E30" s="10" t="s">
        <v>73</v>
      </c>
      <c r="F30" s="130">
        <v>0</v>
      </c>
      <c r="G30" s="130">
        <v>0</v>
      </c>
      <c r="H30" s="130">
        <v>0</v>
      </c>
      <c r="I30" s="130">
        <v>0</v>
      </c>
      <c r="J30" s="136">
        <f t="shared" si="3"/>
        <v>0</v>
      </c>
      <c r="K30" s="16">
        <v>0</v>
      </c>
      <c r="L30" s="16">
        <v>0</v>
      </c>
      <c r="M30" s="16">
        <v>0</v>
      </c>
      <c r="N30" s="133">
        <f t="shared" si="4"/>
        <v>0</v>
      </c>
      <c r="O30" s="146">
        <v>0</v>
      </c>
      <c r="P30" s="132">
        <v>0</v>
      </c>
      <c r="Q30" s="132">
        <v>0</v>
      </c>
      <c r="R30" s="132">
        <v>0</v>
      </c>
      <c r="S30" s="132">
        <v>0</v>
      </c>
      <c r="T30" s="132">
        <v>0</v>
      </c>
      <c r="U30" s="132">
        <v>0</v>
      </c>
      <c r="V30" s="133">
        <f t="shared" si="5"/>
        <v>0</v>
      </c>
      <c r="W30" s="16">
        <v>0</v>
      </c>
      <c r="X30" s="16">
        <v>0</v>
      </c>
      <c r="Y30" s="137">
        <v>0</v>
      </c>
    </row>
    <row r="31" spans="1:25" s="3" customFormat="1" ht="15" x14ac:dyDescent="0.3">
      <c r="A31" s="156" t="str">
        <f>IF(ISBLANK(TableB[[#This Row],[BEDS Code]]),"",TableB[[#This Row],[BEDS Code]])</f>
        <v>331600010026</v>
      </c>
      <c r="B31" s="134" t="str">
        <f>IF(ISBLANK(TableB[[#This Row],[School Name]]),"",TableB[[#This Row],[School Name]])</f>
        <v>P.S. 026 Jesse Owens</v>
      </c>
      <c r="C31" s="156" t="str">
        <f>IF(ISBLANK(TableB[[#This Row],[Local School Code]]),"",TableB[[#This Row],[Local School Code]])</f>
        <v>K026</v>
      </c>
      <c r="D31" s="15" t="s">
        <v>72</v>
      </c>
      <c r="E31" s="10" t="s">
        <v>72</v>
      </c>
      <c r="F31" s="130">
        <v>14</v>
      </c>
      <c r="G31" s="130">
        <v>0</v>
      </c>
      <c r="H31" s="130">
        <v>12</v>
      </c>
      <c r="I31" s="130">
        <v>0</v>
      </c>
      <c r="J31" s="136">
        <f t="shared" si="3"/>
        <v>26</v>
      </c>
      <c r="K31" s="16">
        <v>65041.193852118522</v>
      </c>
      <c r="L31" s="16">
        <v>430788.93676833558</v>
      </c>
      <c r="M31" s="16">
        <v>0</v>
      </c>
      <c r="N31" s="133">
        <f t="shared" si="4"/>
        <v>495830.13062045409</v>
      </c>
      <c r="O31" s="146">
        <v>1</v>
      </c>
      <c r="P31" s="132">
        <v>27385.902003016177</v>
      </c>
      <c r="Q31" s="132">
        <v>18431.400000000001</v>
      </c>
      <c r="R31" s="132">
        <v>0</v>
      </c>
      <c r="S31" s="132">
        <v>0</v>
      </c>
      <c r="T31" s="132">
        <v>92157</v>
      </c>
      <c r="U31" s="132">
        <v>55294.2</v>
      </c>
      <c r="V31" s="133">
        <f t="shared" si="5"/>
        <v>193268.50200301618</v>
      </c>
      <c r="W31" s="16">
        <v>4454</v>
      </c>
      <c r="X31" s="16">
        <v>4500.5020030161832</v>
      </c>
      <c r="Y31" s="137">
        <v>184314</v>
      </c>
    </row>
    <row r="32" spans="1:25" s="3" customFormat="1" ht="15" x14ac:dyDescent="0.3">
      <c r="A32" s="156" t="str">
        <f>IF(ISBLANK(TableB[[#This Row],[BEDS Code]]),"",TableB[[#This Row],[BEDS Code]])</f>
        <v>331600010028</v>
      </c>
      <c r="B32" s="134" t="str">
        <f>IF(ISBLANK(TableB[[#This Row],[School Name]]),"",TableB[[#This Row],[School Name]])</f>
        <v>P.S. 028 The Warren Prep Academy</v>
      </c>
      <c r="C32" s="156" t="str">
        <f>IF(ISBLANK(TableB[[#This Row],[Local School Code]]),"",TableB[[#This Row],[Local School Code]])</f>
        <v>K028</v>
      </c>
      <c r="D32" s="15" t="s">
        <v>72</v>
      </c>
      <c r="E32" s="10" t="s">
        <v>73</v>
      </c>
      <c r="F32" s="130">
        <v>14</v>
      </c>
      <c r="G32" s="130">
        <v>0</v>
      </c>
      <c r="H32" s="130">
        <v>0</v>
      </c>
      <c r="I32" s="130">
        <v>0</v>
      </c>
      <c r="J32" s="136">
        <f t="shared" si="3"/>
        <v>14</v>
      </c>
      <c r="K32" s="16">
        <v>15303.810318145535</v>
      </c>
      <c r="L32" s="16">
        <v>226101.24619263169</v>
      </c>
      <c r="M32" s="16">
        <v>0</v>
      </c>
      <c r="N32" s="133">
        <f t="shared" si="4"/>
        <v>241405.05651077721</v>
      </c>
      <c r="O32" s="146">
        <v>0</v>
      </c>
      <c r="P32" s="132">
        <v>0</v>
      </c>
      <c r="Q32" s="132">
        <v>0</v>
      </c>
      <c r="R32" s="132">
        <v>0</v>
      </c>
      <c r="S32" s="132">
        <v>0</v>
      </c>
      <c r="T32" s="132">
        <v>0</v>
      </c>
      <c r="U32" s="132">
        <v>0</v>
      </c>
      <c r="V32" s="133">
        <f t="shared" si="5"/>
        <v>0</v>
      </c>
      <c r="W32" s="16">
        <v>0</v>
      </c>
      <c r="X32" s="16">
        <v>0</v>
      </c>
      <c r="Y32" s="137">
        <v>0</v>
      </c>
    </row>
    <row r="33" spans="1:25" s="3" customFormat="1" ht="15" x14ac:dyDescent="0.3">
      <c r="A33" s="156" t="str">
        <f>IF(ISBLANK(TableB[[#This Row],[BEDS Code]]),"",TableB[[#This Row],[BEDS Code]])</f>
        <v>331500010029</v>
      </c>
      <c r="B33" s="134" t="str">
        <f>IF(ISBLANK(TableB[[#This Row],[School Name]]),"",TableB[[#This Row],[School Name]])</f>
        <v>P.S. 029 John M. Harrigan</v>
      </c>
      <c r="C33" s="156" t="str">
        <f>IF(ISBLANK(TableB[[#This Row],[Local School Code]]),"",TableB[[#This Row],[Local School Code]])</f>
        <v>K029</v>
      </c>
      <c r="D33" s="15" t="s">
        <v>72</v>
      </c>
      <c r="E33" s="10" t="s">
        <v>73</v>
      </c>
      <c r="F33" s="130">
        <v>30</v>
      </c>
      <c r="G33" s="130">
        <v>0</v>
      </c>
      <c r="H33" s="130">
        <v>0</v>
      </c>
      <c r="I33" s="130">
        <v>0</v>
      </c>
      <c r="J33" s="136">
        <f t="shared" si="3"/>
        <v>30</v>
      </c>
      <c r="K33" s="16">
        <v>248867.14643165492</v>
      </c>
      <c r="L33" s="16">
        <v>322816.635349271</v>
      </c>
      <c r="M33" s="16">
        <v>0</v>
      </c>
      <c r="N33" s="133">
        <f t="shared" si="4"/>
        <v>571683.78178092593</v>
      </c>
      <c r="O33" s="146">
        <v>0</v>
      </c>
      <c r="P33" s="132">
        <v>0</v>
      </c>
      <c r="Q33" s="132">
        <v>0</v>
      </c>
      <c r="R33" s="132">
        <v>0</v>
      </c>
      <c r="S33" s="132">
        <v>0</v>
      </c>
      <c r="T33" s="132">
        <v>0</v>
      </c>
      <c r="U33" s="132">
        <v>0</v>
      </c>
      <c r="V33" s="133">
        <f t="shared" si="5"/>
        <v>0</v>
      </c>
      <c r="W33" s="16">
        <v>0</v>
      </c>
      <c r="X33" s="16">
        <v>0</v>
      </c>
      <c r="Y33" s="137">
        <v>0</v>
      </c>
    </row>
    <row r="34" spans="1:25" s="3" customFormat="1" ht="15" x14ac:dyDescent="0.3">
      <c r="A34" s="156" t="str">
        <f>IF(ISBLANK(TableB[[#This Row],[BEDS Code]]),"",TableB[[#This Row],[BEDS Code]])</f>
        <v>332000010030</v>
      </c>
      <c r="B34" s="134" t="str">
        <f>IF(ISBLANK(TableB[[#This Row],[School Name]]),"",TableB[[#This Row],[School Name]])</f>
        <v>P.S./I.S. 30 Mary White Ovington</v>
      </c>
      <c r="C34" s="156" t="str">
        <f>IF(ISBLANK(TableB[[#This Row],[Local School Code]]),"",TableB[[#This Row],[Local School Code]])</f>
        <v>K030</v>
      </c>
      <c r="D34" s="15" t="s">
        <v>73</v>
      </c>
      <c r="E34" s="10" t="s">
        <v>73</v>
      </c>
      <c r="F34" s="130">
        <v>0</v>
      </c>
      <c r="G34" s="130">
        <v>0</v>
      </c>
      <c r="H34" s="130">
        <v>0</v>
      </c>
      <c r="I34" s="130">
        <v>0</v>
      </c>
      <c r="J34" s="136">
        <f t="shared" si="3"/>
        <v>0</v>
      </c>
      <c r="K34" s="16">
        <v>0</v>
      </c>
      <c r="L34" s="16">
        <v>0</v>
      </c>
      <c r="M34" s="16">
        <v>0</v>
      </c>
      <c r="N34" s="133">
        <f t="shared" si="4"/>
        <v>0</v>
      </c>
      <c r="O34" s="146">
        <v>0</v>
      </c>
      <c r="P34" s="132">
        <v>0</v>
      </c>
      <c r="Q34" s="132">
        <v>0</v>
      </c>
      <c r="R34" s="132">
        <v>0</v>
      </c>
      <c r="S34" s="132">
        <v>0</v>
      </c>
      <c r="T34" s="132">
        <v>0</v>
      </c>
      <c r="U34" s="132">
        <v>0</v>
      </c>
      <c r="V34" s="133">
        <f t="shared" si="5"/>
        <v>0</v>
      </c>
      <c r="W34" s="16">
        <v>0</v>
      </c>
      <c r="X34" s="16">
        <v>0</v>
      </c>
      <c r="Y34" s="137">
        <v>0</v>
      </c>
    </row>
    <row r="35" spans="1:25" s="3" customFormat="1" ht="15" x14ac:dyDescent="0.3">
      <c r="A35" s="156" t="str">
        <f>IF(ISBLANK(TableB[[#This Row],[BEDS Code]]),"",TableB[[#This Row],[BEDS Code]])</f>
        <v>331400010031</v>
      </c>
      <c r="B35" s="134" t="str">
        <f>IF(ISBLANK(TableB[[#This Row],[School Name]]),"",TableB[[#This Row],[School Name]])</f>
        <v>P.S. 031 Samuel F. Dupont</v>
      </c>
      <c r="C35" s="156" t="str">
        <f>IF(ISBLANK(TableB[[#This Row],[Local School Code]]),"",TableB[[#This Row],[Local School Code]])</f>
        <v>K031</v>
      </c>
      <c r="D35" s="15" t="s">
        <v>72</v>
      </c>
      <c r="E35" s="10" t="s">
        <v>73</v>
      </c>
      <c r="F35" s="130">
        <v>77</v>
      </c>
      <c r="G35" s="130">
        <v>0</v>
      </c>
      <c r="H35" s="130">
        <v>0</v>
      </c>
      <c r="I35" s="130">
        <v>0</v>
      </c>
      <c r="J35" s="136">
        <f t="shared" si="3"/>
        <v>77</v>
      </c>
      <c r="K35" s="16">
        <v>430164.77540847409</v>
      </c>
      <c r="L35" s="16">
        <v>796327.33917256864</v>
      </c>
      <c r="M35" s="16">
        <v>0</v>
      </c>
      <c r="N35" s="133">
        <f t="shared" si="4"/>
        <v>1226492.1145810427</v>
      </c>
      <c r="O35" s="146">
        <v>0</v>
      </c>
      <c r="P35" s="132">
        <v>0</v>
      </c>
      <c r="Q35" s="132">
        <v>0</v>
      </c>
      <c r="R35" s="132">
        <v>0</v>
      </c>
      <c r="S35" s="132">
        <v>0</v>
      </c>
      <c r="T35" s="132">
        <v>0</v>
      </c>
      <c r="U35" s="132">
        <v>0</v>
      </c>
      <c r="V35" s="133">
        <f t="shared" si="5"/>
        <v>0</v>
      </c>
      <c r="W35" s="16">
        <v>0</v>
      </c>
      <c r="X35" s="16">
        <v>0</v>
      </c>
      <c r="Y35" s="137">
        <v>0</v>
      </c>
    </row>
    <row r="36" spans="1:25" s="3" customFormat="1" ht="15" x14ac:dyDescent="0.3">
      <c r="A36" s="156" t="str">
        <f>IF(ISBLANK(TableB[[#This Row],[BEDS Code]]),"",TableB[[#This Row],[BEDS Code]])</f>
        <v>331500010032</v>
      </c>
      <c r="B36" s="134" t="str">
        <f>IF(ISBLANK(TableB[[#This Row],[School Name]]),"",TableB[[#This Row],[School Name]])</f>
        <v>P.S. 032 Samuel Mills Sprole</v>
      </c>
      <c r="C36" s="156" t="str">
        <f>IF(ISBLANK(TableB[[#This Row],[Local School Code]]),"",TableB[[#This Row],[Local School Code]])</f>
        <v>K032</v>
      </c>
      <c r="D36" s="15" t="s">
        <v>72</v>
      </c>
      <c r="E36" s="10" t="s">
        <v>73</v>
      </c>
      <c r="F36" s="130">
        <v>30</v>
      </c>
      <c r="G36" s="130">
        <v>0</v>
      </c>
      <c r="H36" s="130">
        <v>2</v>
      </c>
      <c r="I36" s="130">
        <v>0</v>
      </c>
      <c r="J36" s="136">
        <f t="shared" si="3"/>
        <v>32</v>
      </c>
      <c r="K36" s="16">
        <v>195041.19385211851</v>
      </c>
      <c r="L36" s="16">
        <v>565598.06955102668</v>
      </c>
      <c r="M36" s="16">
        <v>0</v>
      </c>
      <c r="N36" s="133">
        <f t="shared" si="4"/>
        <v>760639.26340314513</v>
      </c>
      <c r="O36" s="146">
        <v>0</v>
      </c>
      <c r="P36" s="132">
        <v>0</v>
      </c>
      <c r="Q36" s="132">
        <v>0</v>
      </c>
      <c r="R36" s="132">
        <v>0</v>
      </c>
      <c r="S36" s="132">
        <v>0</v>
      </c>
      <c r="T36" s="132">
        <v>0</v>
      </c>
      <c r="U36" s="132">
        <v>0</v>
      </c>
      <c r="V36" s="133">
        <f t="shared" si="5"/>
        <v>0</v>
      </c>
      <c r="W36" s="16">
        <v>0</v>
      </c>
      <c r="X36" s="16">
        <v>0</v>
      </c>
      <c r="Y36" s="137">
        <v>0</v>
      </c>
    </row>
    <row r="37" spans="1:25" s="3" customFormat="1" ht="15" x14ac:dyDescent="0.3">
      <c r="A37" s="156" t="str">
        <f>IF(ISBLANK(TableB[[#This Row],[BEDS Code]]),"",TableB[[#This Row],[BEDS Code]])</f>
        <v>331400010034</v>
      </c>
      <c r="B37" s="134" t="str">
        <f>IF(ISBLANK(TableB[[#This Row],[School Name]]),"",TableB[[#This Row],[School Name]])</f>
        <v>P.S. 034 Oliver H. Perry</v>
      </c>
      <c r="C37" s="156" t="str">
        <f>IF(ISBLANK(TableB[[#This Row],[Local School Code]]),"",TableB[[#This Row],[Local School Code]])</f>
        <v>K034</v>
      </c>
      <c r="D37" s="15" t="s">
        <v>72</v>
      </c>
      <c r="E37" s="10" t="s">
        <v>73</v>
      </c>
      <c r="F37" s="130">
        <v>46</v>
      </c>
      <c r="G37" s="130">
        <v>0</v>
      </c>
      <c r="H37" s="130">
        <v>0</v>
      </c>
      <c r="I37" s="130">
        <v>0</v>
      </c>
      <c r="J37" s="136">
        <f t="shared" si="3"/>
        <v>46</v>
      </c>
      <c r="K37" s="16">
        <v>350000</v>
      </c>
      <c r="L37" s="16">
        <v>417771.21794683265</v>
      </c>
      <c r="M37" s="16">
        <v>0</v>
      </c>
      <c r="N37" s="133">
        <f t="shared" si="4"/>
        <v>767771.21794683265</v>
      </c>
      <c r="O37" s="146">
        <v>0</v>
      </c>
      <c r="P37" s="132">
        <v>0</v>
      </c>
      <c r="Q37" s="132">
        <v>0</v>
      </c>
      <c r="R37" s="132">
        <v>0</v>
      </c>
      <c r="S37" s="132">
        <v>0</v>
      </c>
      <c r="T37" s="132">
        <v>0</v>
      </c>
      <c r="U37" s="132">
        <v>0</v>
      </c>
      <c r="V37" s="133">
        <f t="shared" si="5"/>
        <v>0</v>
      </c>
      <c r="W37" s="16">
        <v>0</v>
      </c>
      <c r="X37" s="16">
        <v>0</v>
      </c>
      <c r="Y37" s="137">
        <v>0</v>
      </c>
    </row>
    <row r="38" spans="1:25" s="3" customFormat="1" ht="15" x14ac:dyDescent="0.3">
      <c r="A38" s="156" t="str">
        <f>IF(ISBLANK(TableB[[#This Row],[BEDS Code]]),"",TableB[[#This Row],[BEDS Code]])</f>
        <v>331600010035</v>
      </c>
      <c r="B38" s="134" t="str">
        <f>IF(ISBLANK(TableB[[#This Row],[School Name]]),"",TableB[[#This Row],[School Name]])</f>
        <v>M.S. 035 Stephen Decatur</v>
      </c>
      <c r="C38" s="156" t="str">
        <f>IF(ISBLANK(TableB[[#This Row],[Local School Code]]),"",TableB[[#This Row],[Local School Code]])</f>
        <v>K035</v>
      </c>
      <c r="D38" s="15" t="s">
        <v>73</v>
      </c>
      <c r="E38" s="10" t="s">
        <v>73</v>
      </c>
      <c r="F38" s="130">
        <v>0</v>
      </c>
      <c r="G38" s="130">
        <v>0</v>
      </c>
      <c r="H38" s="130">
        <v>0</v>
      </c>
      <c r="I38" s="130">
        <v>0</v>
      </c>
      <c r="J38" s="136">
        <f t="shared" si="3"/>
        <v>0</v>
      </c>
      <c r="K38" s="16">
        <v>0</v>
      </c>
      <c r="L38" s="16">
        <v>0</v>
      </c>
      <c r="M38" s="16">
        <v>0</v>
      </c>
      <c r="N38" s="133">
        <f t="shared" si="4"/>
        <v>0</v>
      </c>
      <c r="O38" s="146">
        <v>0</v>
      </c>
      <c r="P38" s="132">
        <v>0</v>
      </c>
      <c r="Q38" s="132">
        <v>0</v>
      </c>
      <c r="R38" s="132">
        <v>0</v>
      </c>
      <c r="S38" s="132">
        <v>0</v>
      </c>
      <c r="T38" s="132">
        <v>0</v>
      </c>
      <c r="U38" s="132">
        <v>0</v>
      </c>
      <c r="V38" s="133">
        <f t="shared" si="5"/>
        <v>0</v>
      </c>
      <c r="W38" s="16">
        <v>0</v>
      </c>
      <c r="X38" s="16">
        <v>0</v>
      </c>
      <c r="Y38" s="137">
        <v>0</v>
      </c>
    </row>
    <row r="39" spans="1:25" s="3" customFormat="1" ht="15" x14ac:dyDescent="0.3">
      <c r="A39" s="156" t="str">
        <f>IF(ISBLANK(TableB[[#This Row],[BEDS Code]]),"",TableB[[#This Row],[BEDS Code]])</f>
        <v>307500013036</v>
      </c>
      <c r="B39" s="134" t="str">
        <f>IF(ISBLANK(TableB[[#This Row],[School Name]]),"",TableB[[#This Row],[School Name]])</f>
        <v>P.S. 36</v>
      </c>
      <c r="C39" s="156" t="str">
        <f>IF(ISBLANK(TableB[[#This Row],[Local School Code]]),"",TableB[[#This Row],[Local School Code]])</f>
        <v>K036</v>
      </c>
      <c r="D39" s="15" t="s">
        <v>72</v>
      </c>
      <c r="E39" s="10" t="s">
        <v>73</v>
      </c>
      <c r="F39" s="130">
        <v>4</v>
      </c>
      <c r="G39" s="130">
        <v>0</v>
      </c>
      <c r="H39" s="130">
        <v>4</v>
      </c>
      <c r="I39" s="130">
        <v>0</v>
      </c>
      <c r="J39" s="136">
        <f t="shared" si="3"/>
        <v>8</v>
      </c>
      <c r="K39" s="16">
        <v>297184.60424299084</v>
      </c>
      <c r="L39" s="16">
        <v>497398.31599544978</v>
      </c>
      <c r="M39" s="16">
        <v>0</v>
      </c>
      <c r="N39" s="133">
        <f t="shared" si="4"/>
        <v>794582.92023844062</v>
      </c>
      <c r="O39" s="146">
        <v>0</v>
      </c>
      <c r="P39" s="132">
        <v>0</v>
      </c>
      <c r="Q39" s="132">
        <v>0</v>
      </c>
      <c r="R39" s="132">
        <v>0</v>
      </c>
      <c r="S39" s="132">
        <v>0</v>
      </c>
      <c r="T39" s="132">
        <v>0</v>
      </c>
      <c r="U39" s="132">
        <v>0</v>
      </c>
      <c r="V39" s="133">
        <f t="shared" si="5"/>
        <v>0</v>
      </c>
      <c r="W39" s="16">
        <v>0</v>
      </c>
      <c r="X39" s="16">
        <v>0</v>
      </c>
      <c r="Y39" s="137">
        <v>0</v>
      </c>
    </row>
    <row r="40" spans="1:25" s="3" customFormat="1" ht="15" x14ac:dyDescent="0.3">
      <c r="A40" s="156" t="str">
        <f>IF(ISBLANK(TableB[[#This Row],[BEDS Code]]),"",TableB[[#This Row],[BEDS Code]])</f>
        <v>331500010038</v>
      </c>
      <c r="B40" s="134" t="str">
        <f>IF(ISBLANK(TableB[[#This Row],[School Name]]),"",TableB[[#This Row],[School Name]])</f>
        <v>P.S. 038 The Pacific</v>
      </c>
      <c r="C40" s="156" t="str">
        <f>IF(ISBLANK(TableB[[#This Row],[Local School Code]]),"",TableB[[#This Row],[Local School Code]])</f>
        <v>K038</v>
      </c>
      <c r="D40" s="15" t="s">
        <v>72</v>
      </c>
      <c r="E40" s="10" t="s">
        <v>72</v>
      </c>
      <c r="F40" s="130">
        <v>93</v>
      </c>
      <c r="G40" s="130">
        <v>0</v>
      </c>
      <c r="H40" s="130">
        <v>0</v>
      </c>
      <c r="I40" s="130">
        <v>0</v>
      </c>
      <c r="J40" s="136">
        <f t="shared" si="3"/>
        <v>93</v>
      </c>
      <c r="K40" s="16">
        <v>645123.58155635558</v>
      </c>
      <c r="L40" s="16">
        <v>759606.33850590279</v>
      </c>
      <c r="M40" s="16">
        <v>0</v>
      </c>
      <c r="N40" s="133">
        <f t="shared" si="4"/>
        <v>1404729.9200622584</v>
      </c>
      <c r="O40" s="146">
        <v>1</v>
      </c>
      <c r="P40" s="132">
        <v>31662.9</v>
      </c>
      <c r="Q40" s="132">
        <v>31662.9</v>
      </c>
      <c r="R40" s="132">
        <v>0</v>
      </c>
      <c r="S40" s="132">
        <v>0</v>
      </c>
      <c r="T40" s="132">
        <v>158314.5</v>
      </c>
      <c r="U40" s="132">
        <v>94988.7</v>
      </c>
      <c r="V40" s="133">
        <f t="shared" si="5"/>
        <v>316629</v>
      </c>
      <c r="W40" s="16">
        <v>0</v>
      </c>
      <c r="X40" s="16">
        <v>0</v>
      </c>
      <c r="Y40" s="137">
        <v>316629</v>
      </c>
    </row>
    <row r="41" spans="1:25" s="3" customFormat="1" ht="15" x14ac:dyDescent="0.3">
      <c r="A41" s="156" t="str">
        <f>IF(ISBLANK(TableB[[#This Row],[BEDS Code]]),"",TableB[[#This Row],[BEDS Code]])</f>
        <v>331500010039</v>
      </c>
      <c r="B41" s="134" t="str">
        <f>IF(ISBLANK(TableB[[#This Row],[School Name]]),"",TableB[[#This Row],[School Name]])</f>
        <v>P.S. 039 Henry Bristow</v>
      </c>
      <c r="C41" s="156" t="str">
        <f>IF(ISBLANK(TableB[[#This Row],[Local School Code]]),"",TableB[[#This Row],[Local School Code]])</f>
        <v>K039</v>
      </c>
      <c r="D41" s="15" t="s">
        <v>73</v>
      </c>
      <c r="E41" s="10" t="s">
        <v>73</v>
      </c>
      <c r="F41" s="130">
        <v>0</v>
      </c>
      <c r="G41" s="130">
        <v>0</v>
      </c>
      <c r="H41" s="130">
        <v>0</v>
      </c>
      <c r="I41" s="130">
        <v>0</v>
      </c>
      <c r="J41" s="136">
        <f t="shared" si="3"/>
        <v>0</v>
      </c>
      <c r="K41" s="16">
        <v>0</v>
      </c>
      <c r="L41" s="16">
        <v>0</v>
      </c>
      <c r="M41" s="16">
        <v>0</v>
      </c>
      <c r="N41" s="133">
        <f t="shared" si="4"/>
        <v>0</v>
      </c>
      <c r="O41" s="146">
        <v>0</v>
      </c>
      <c r="P41" s="132">
        <v>0</v>
      </c>
      <c r="Q41" s="132">
        <v>0</v>
      </c>
      <c r="R41" s="132">
        <v>0</v>
      </c>
      <c r="S41" s="132">
        <v>0</v>
      </c>
      <c r="T41" s="132">
        <v>0</v>
      </c>
      <c r="U41" s="132">
        <v>0</v>
      </c>
      <c r="V41" s="133">
        <f t="shared" si="5"/>
        <v>0</v>
      </c>
      <c r="W41" s="16">
        <v>0</v>
      </c>
      <c r="X41" s="16">
        <v>0</v>
      </c>
      <c r="Y41" s="137">
        <v>0</v>
      </c>
    </row>
    <row r="42" spans="1:25" s="3" customFormat="1" ht="15" x14ac:dyDescent="0.3">
      <c r="A42" s="156" t="str">
        <f>IF(ISBLANK(TableB[[#This Row],[BEDS Code]]),"",TableB[[#This Row],[BEDS Code]])</f>
        <v>331600010040</v>
      </c>
      <c r="B42" s="134" t="str">
        <f>IF(ISBLANK(TableB[[#This Row],[School Name]]),"",TableB[[#This Row],[School Name]])</f>
        <v>P.S. 040 George W. Carver</v>
      </c>
      <c r="C42" s="156" t="str">
        <f>IF(ISBLANK(TableB[[#This Row],[Local School Code]]),"",TableB[[#This Row],[Local School Code]])</f>
        <v>K040</v>
      </c>
      <c r="D42" s="15" t="s">
        <v>72</v>
      </c>
      <c r="E42" s="10" t="s">
        <v>72</v>
      </c>
      <c r="F42" s="130">
        <v>30</v>
      </c>
      <c r="G42" s="130">
        <v>0</v>
      </c>
      <c r="H42" s="130">
        <v>25</v>
      </c>
      <c r="I42" s="130">
        <v>0</v>
      </c>
      <c r="J42" s="136">
        <f t="shared" si="3"/>
        <v>55</v>
      </c>
      <c r="K42" s="16">
        <v>122430.48254516428</v>
      </c>
      <c r="L42" s="16">
        <v>886904.88221941155</v>
      </c>
      <c r="M42" s="16">
        <v>0</v>
      </c>
      <c r="N42" s="133">
        <f t="shared" si="4"/>
        <v>1009335.3647645758</v>
      </c>
      <c r="O42" s="146">
        <v>1</v>
      </c>
      <c r="P42" s="132">
        <v>170662.40339819269</v>
      </c>
      <c r="Q42" s="132">
        <v>18277</v>
      </c>
      <c r="R42" s="132">
        <v>0</v>
      </c>
      <c r="S42" s="132">
        <v>0</v>
      </c>
      <c r="T42" s="132">
        <v>91385</v>
      </c>
      <c r="U42" s="132">
        <v>54831</v>
      </c>
      <c r="V42" s="133">
        <f t="shared" si="5"/>
        <v>335155.40339819272</v>
      </c>
      <c r="W42" s="16">
        <v>75791</v>
      </c>
      <c r="X42" s="16">
        <v>76594.40339819272</v>
      </c>
      <c r="Y42" s="137">
        <v>182770</v>
      </c>
    </row>
    <row r="43" spans="1:25" s="3" customFormat="1" ht="15" x14ac:dyDescent="0.3">
      <c r="A43" s="156" t="str">
        <f>IF(ISBLANK(TableB[[#This Row],[BEDS Code]]),"",TableB[[#This Row],[BEDS Code]])</f>
        <v>332300010041</v>
      </c>
      <c r="B43" s="134" t="str">
        <f>IF(ISBLANK(TableB[[#This Row],[School Name]]),"",TableB[[#This Row],[School Name]])</f>
        <v>P.S. 041 Francis White</v>
      </c>
      <c r="C43" s="156" t="str">
        <f>IF(ISBLANK(TableB[[#This Row],[Local School Code]]),"",TableB[[#This Row],[Local School Code]])</f>
        <v>K041</v>
      </c>
      <c r="D43" s="15" t="s">
        <v>73</v>
      </c>
      <c r="E43" s="10" t="s">
        <v>73</v>
      </c>
      <c r="F43" s="130">
        <v>0</v>
      </c>
      <c r="G43" s="130">
        <v>0</v>
      </c>
      <c r="H43" s="130">
        <v>0</v>
      </c>
      <c r="I43" s="130">
        <v>0</v>
      </c>
      <c r="J43" s="136">
        <f t="shared" si="3"/>
        <v>0</v>
      </c>
      <c r="K43" s="16">
        <v>0</v>
      </c>
      <c r="L43" s="16">
        <v>0</v>
      </c>
      <c r="M43" s="16">
        <v>0</v>
      </c>
      <c r="N43" s="133">
        <f t="shared" si="4"/>
        <v>0</v>
      </c>
      <c r="O43" s="146">
        <v>0</v>
      </c>
      <c r="P43" s="132">
        <v>0</v>
      </c>
      <c r="Q43" s="132">
        <v>0</v>
      </c>
      <c r="R43" s="132">
        <v>0</v>
      </c>
      <c r="S43" s="132">
        <v>0</v>
      </c>
      <c r="T43" s="132">
        <v>0</v>
      </c>
      <c r="U43" s="132">
        <v>0</v>
      </c>
      <c r="V43" s="133">
        <f t="shared" si="5"/>
        <v>0</v>
      </c>
      <c r="W43" s="16">
        <v>0</v>
      </c>
      <c r="X43" s="16">
        <v>0</v>
      </c>
      <c r="Y43" s="137">
        <v>0</v>
      </c>
    </row>
    <row r="44" spans="1:25" s="3" customFormat="1" ht="15" x14ac:dyDescent="0.3">
      <c r="A44" s="156" t="str">
        <f>IF(ISBLANK(TableB[[#This Row],[BEDS Code]]),"",TableB[[#This Row],[BEDS Code]])</f>
        <v>331300010044</v>
      </c>
      <c r="B44" s="134" t="str">
        <f>IF(ISBLANK(TableB[[#This Row],[School Name]]),"",TableB[[#This Row],[School Name]])</f>
        <v>P.S. 044 Marcus Garvey</v>
      </c>
      <c r="C44" s="156" t="str">
        <f>IF(ISBLANK(TableB[[#This Row],[Local School Code]]),"",TableB[[#This Row],[Local School Code]])</f>
        <v>K044</v>
      </c>
      <c r="D44" s="15" t="s">
        <v>72</v>
      </c>
      <c r="E44" s="10" t="s">
        <v>73</v>
      </c>
      <c r="F44" s="130">
        <v>14</v>
      </c>
      <c r="G44" s="130">
        <v>0</v>
      </c>
      <c r="H44" s="130">
        <v>0</v>
      </c>
      <c r="I44" s="130">
        <v>0</v>
      </c>
      <c r="J44" s="136">
        <f t="shared" si="3"/>
        <v>14</v>
      </c>
      <c r="K44" s="16">
        <v>110000</v>
      </c>
      <c r="L44" s="16">
        <v>147554.5890025488</v>
      </c>
      <c r="M44" s="16">
        <v>0</v>
      </c>
      <c r="N44" s="133">
        <f t="shared" si="4"/>
        <v>257554.5890025488</v>
      </c>
      <c r="O44" s="146">
        <v>0</v>
      </c>
      <c r="P44" s="132">
        <v>0</v>
      </c>
      <c r="Q44" s="132">
        <v>0</v>
      </c>
      <c r="R44" s="132">
        <v>0</v>
      </c>
      <c r="S44" s="132">
        <v>0</v>
      </c>
      <c r="T44" s="132">
        <v>0</v>
      </c>
      <c r="U44" s="132">
        <v>0</v>
      </c>
      <c r="V44" s="133">
        <f t="shared" si="5"/>
        <v>0</v>
      </c>
      <c r="W44" s="16">
        <v>0</v>
      </c>
      <c r="X44" s="16">
        <v>0</v>
      </c>
      <c r="Y44" s="137">
        <v>0</v>
      </c>
    </row>
    <row r="45" spans="1:25" s="3" customFormat="1" ht="15" x14ac:dyDescent="0.3">
      <c r="A45" s="156" t="str">
        <f>IF(ISBLANK(TableB[[#This Row],[BEDS Code]]),"",TableB[[#This Row],[BEDS Code]])</f>
        <v>333200010045</v>
      </c>
      <c r="B45" s="134" t="str">
        <f>IF(ISBLANK(TableB[[#This Row],[School Name]]),"",TableB[[#This Row],[School Name]])</f>
        <v>P.S./I.S. 045 Horace E. Greene</v>
      </c>
      <c r="C45" s="156" t="str">
        <f>IF(ISBLANK(TableB[[#This Row],[Local School Code]]),"",TableB[[#This Row],[Local School Code]])</f>
        <v>K045</v>
      </c>
      <c r="D45" s="15" t="s">
        <v>72</v>
      </c>
      <c r="E45" s="10" t="s">
        <v>73</v>
      </c>
      <c r="F45" s="130">
        <v>47</v>
      </c>
      <c r="G45" s="130">
        <v>0</v>
      </c>
      <c r="H45" s="130">
        <v>0</v>
      </c>
      <c r="I45" s="130">
        <v>0</v>
      </c>
      <c r="J45" s="136">
        <f t="shared" si="3"/>
        <v>47</v>
      </c>
      <c r="K45" s="16">
        <v>160690.00834052812</v>
      </c>
      <c r="L45" s="16">
        <v>552394.27056174027</v>
      </c>
      <c r="M45" s="16">
        <v>0</v>
      </c>
      <c r="N45" s="133">
        <f t="shared" si="4"/>
        <v>713084.27890226839</v>
      </c>
      <c r="O45" s="146">
        <v>0</v>
      </c>
      <c r="P45" s="132">
        <v>0</v>
      </c>
      <c r="Q45" s="132">
        <v>0</v>
      </c>
      <c r="R45" s="132">
        <v>0</v>
      </c>
      <c r="S45" s="132">
        <v>0</v>
      </c>
      <c r="T45" s="132">
        <v>0</v>
      </c>
      <c r="U45" s="132">
        <v>0</v>
      </c>
      <c r="V45" s="133">
        <f t="shared" si="5"/>
        <v>0</v>
      </c>
      <c r="W45" s="16">
        <v>0</v>
      </c>
      <c r="X45" s="16">
        <v>0</v>
      </c>
      <c r="Y45" s="137">
        <v>0</v>
      </c>
    </row>
    <row r="46" spans="1:25" s="3" customFormat="1" ht="15" x14ac:dyDescent="0.3">
      <c r="A46" s="156" t="str">
        <f>IF(ISBLANK(TableB[[#This Row],[BEDS Code]]),"",TableB[[#This Row],[BEDS Code]])</f>
        <v>331300010046</v>
      </c>
      <c r="B46" s="134" t="str">
        <f>IF(ISBLANK(TableB[[#This Row],[School Name]]),"",TableB[[#This Row],[School Name]])</f>
        <v>P.S. 046 Edward C. Blum</v>
      </c>
      <c r="C46" s="156" t="str">
        <f>IF(ISBLANK(TableB[[#This Row],[Local School Code]]),"",TableB[[#This Row],[Local School Code]])</f>
        <v>K046</v>
      </c>
      <c r="D46" s="15" t="s">
        <v>72</v>
      </c>
      <c r="E46" s="10" t="s">
        <v>73</v>
      </c>
      <c r="F46" s="130">
        <v>46</v>
      </c>
      <c r="G46" s="130">
        <v>0</v>
      </c>
      <c r="H46" s="130">
        <v>0</v>
      </c>
      <c r="I46" s="130">
        <v>0</v>
      </c>
      <c r="J46" s="136">
        <f t="shared" si="3"/>
        <v>46</v>
      </c>
      <c r="K46" s="16">
        <v>156864.05576099173</v>
      </c>
      <c r="L46" s="16">
        <v>560438.10614815459</v>
      </c>
      <c r="M46" s="16">
        <v>0</v>
      </c>
      <c r="N46" s="133">
        <f t="shared" si="4"/>
        <v>717302.16190914635</v>
      </c>
      <c r="O46" s="146">
        <v>0</v>
      </c>
      <c r="P46" s="132">
        <v>0</v>
      </c>
      <c r="Q46" s="132">
        <v>0</v>
      </c>
      <c r="R46" s="132">
        <v>0</v>
      </c>
      <c r="S46" s="132">
        <v>0</v>
      </c>
      <c r="T46" s="132">
        <v>0</v>
      </c>
      <c r="U46" s="132">
        <v>0</v>
      </c>
      <c r="V46" s="133">
        <f t="shared" si="5"/>
        <v>0</v>
      </c>
      <c r="W46" s="16">
        <v>0</v>
      </c>
      <c r="X46" s="16">
        <v>0</v>
      </c>
      <c r="Y46" s="137">
        <v>0</v>
      </c>
    </row>
    <row r="47" spans="1:25" s="3" customFormat="1" ht="15" x14ac:dyDescent="0.3">
      <c r="A47" s="156" t="str">
        <f>IF(ISBLANK(TableB[[#This Row],[BEDS Code]]),"",TableB[[#This Row],[BEDS Code]])</f>
        <v>332000010048</v>
      </c>
      <c r="B47" s="134" t="str">
        <f>IF(ISBLANK(TableB[[#This Row],[School Name]]),"",TableB[[#This Row],[School Name]])</f>
        <v>P.S. 048 Mapleton</v>
      </c>
      <c r="C47" s="156" t="str">
        <f>IF(ISBLANK(TableB[[#This Row],[Local School Code]]),"",TableB[[#This Row],[Local School Code]])</f>
        <v>K048</v>
      </c>
      <c r="D47" s="15" t="s">
        <v>72</v>
      </c>
      <c r="E47" s="10" t="s">
        <v>73</v>
      </c>
      <c r="F47" s="130">
        <v>14</v>
      </c>
      <c r="G47" s="130">
        <v>0</v>
      </c>
      <c r="H47" s="130">
        <v>0</v>
      </c>
      <c r="I47" s="130">
        <v>0</v>
      </c>
      <c r="J47" s="136">
        <f t="shared" si="3"/>
        <v>14</v>
      </c>
      <c r="K47" s="16">
        <v>180000</v>
      </c>
      <c r="L47" s="16">
        <v>60703.854784174822</v>
      </c>
      <c r="M47" s="16">
        <v>0</v>
      </c>
      <c r="N47" s="133">
        <f t="shared" si="4"/>
        <v>240703.85478417482</v>
      </c>
      <c r="O47" s="146">
        <v>0</v>
      </c>
      <c r="P47" s="132">
        <v>0</v>
      </c>
      <c r="Q47" s="132">
        <v>0</v>
      </c>
      <c r="R47" s="132">
        <v>0</v>
      </c>
      <c r="S47" s="132">
        <v>0</v>
      </c>
      <c r="T47" s="132">
        <v>0</v>
      </c>
      <c r="U47" s="132">
        <v>0</v>
      </c>
      <c r="V47" s="133">
        <f t="shared" si="5"/>
        <v>0</v>
      </c>
      <c r="W47" s="16">
        <v>0</v>
      </c>
      <c r="X47" s="16">
        <v>0</v>
      </c>
      <c r="Y47" s="137">
        <v>0</v>
      </c>
    </row>
    <row r="48" spans="1:25" s="3" customFormat="1" ht="15" x14ac:dyDescent="0.3">
      <c r="A48" s="156" t="str">
        <f>IF(ISBLANK(TableB[[#This Row],[BEDS Code]]),"",TableB[[#This Row],[BEDS Code]])</f>
        <v>331400010050</v>
      </c>
      <c r="B48" s="134" t="str">
        <f>IF(ISBLANK(TableB[[#This Row],[School Name]]),"",TableB[[#This Row],[School Name]])</f>
        <v>J.H.S. 050 John D. Wells</v>
      </c>
      <c r="C48" s="156" t="str">
        <f>IF(ISBLANK(TableB[[#This Row],[Local School Code]]),"",TableB[[#This Row],[Local School Code]])</f>
        <v>K050</v>
      </c>
      <c r="D48" s="15" t="s">
        <v>73</v>
      </c>
      <c r="E48" s="10" t="s">
        <v>72</v>
      </c>
      <c r="F48" s="130">
        <v>0</v>
      </c>
      <c r="G48" s="130">
        <v>0</v>
      </c>
      <c r="H48" s="130">
        <v>0</v>
      </c>
      <c r="I48" s="130">
        <v>0</v>
      </c>
      <c r="J48" s="136">
        <f t="shared" si="3"/>
        <v>0</v>
      </c>
      <c r="K48" s="16">
        <v>0</v>
      </c>
      <c r="L48" s="16">
        <v>0</v>
      </c>
      <c r="M48" s="16">
        <v>0</v>
      </c>
      <c r="N48" s="133">
        <f t="shared" si="4"/>
        <v>0</v>
      </c>
      <c r="O48" s="146">
        <v>1</v>
      </c>
      <c r="P48" s="132">
        <v>585162.88963360793</v>
      </c>
      <c r="Q48" s="132">
        <v>106231.02353340009</v>
      </c>
      <c r="R48" s="132">
        <v>0</v>
      </c>
      <c r="S48" s="132">
        <v>0</v>
      </c>
      <c r="T48" s="132">
        <v>181155.11766700039</v>
      </c>
      <c r="U48" s="132">
        <v>108693.07060020023</v>
      </c>
      <c r="V48" s="133">
        <f t="shared" si="5"/>
        <v>981242.10143420857</v>
      </c>
      <c r="W48" s="16">
        <v>488037</v>
      </c>
      <c r="X48" s="16">
        <v>493205.10143420857</v>
      </c>
      <c r="Y48" s="137">
        <v>0</v>
      </c>
    </row>
    <row r="49" spans="1:25" s="3" customFormat="1" ht="15" x14ac:dyDescent="0.3">
      <c r="A49" s="156" t="str">
        <f>IF(ISBLANK(TableB[[#This Row],[BEDS Code]]),"",TableB[[#This Row],[BEDS Code]])</f>
        <v>331500010051</v>
      </c>
      <c r="B49" s="134" t="str">
        <f>IF(ISBLANK(TableB[[#This Row],[School Name]]),"",TableB[[#This Row],[School Name]])</f>
        <v>M.S. 51 William Alexander</v>
      </c>
      <c r="C49" s="156" t="str">
        <f>IF(ISBLANK(TableB[[#This Row],[Local School Code]]),"",TableB[[#This Row],[Local School Code]])</f>
        <v>K051</v>
      </c>
      <c r="D49" s="15" t="s">
        <v>73</v>
      </c>
      <c r="E49" s="10" t="s">
        <v>73</v>
      </c>
      <c r="F49" s="130">
        <v>0</v>
      </c>
      <c r="G49" s="130">
        <v>0</v>
      </c>
      <c r="H49" s="130">
        <v>0</v>
      </c>
      <c r="I49" s="130">
        <v>0</v>
      </c>
      <c r="J49" s="136">
        <f t="shared" si="3"/>
        <v>0</v>
      </c>
      <c r="K49" s="16">
        <v>0</v>
      </c>
      <c r="L49" s="16">
        <v>0</v>
      </c>
      <c r="M49" s="16">
        <v>0</v>
      </c>
      <c r="N49" s="133">
        <f t="shared" si="4"/>
        <v>0</v>
      </c>
      <c r="O49" s="146">
        <v>0</v>
      </c>
      <c r="P49" s="132">
        <v>0</v>
      </c>
      <c r="Q49" s="132">
        <v>0</v>
      </c>
      <c r="R49" s="132">
        <v>0</v>
      </c>
      <c r="S49" s="132">
        <v>0</v>
      </c>
      <c r="T49" s="132">
        <v>0</v>
      </c>
      <c r="U49" s="132">
        <v>0</v>
      </c>
      <c r="V49" s="133">
        <f t="shared" si="5"/>
        <v>0</v>
      </c>
      <c r="W49" s="16">
        <v>0</v>
      </c>
      <c r="X49" s="16">
        <v>0</v>
      </c>
      <c r="Y49" s="137">
        <v>0</v>
      </c>
    </row>
    <row r="50" spans="1:25" s="3" customFormat="1" ht="15" x14ac:dyDescent="0.3">
      <c r="A50" s="156" t="str">
        <f>IF(ISBLANK(TableB[[#This Row],[BEDS Code]]),"",TableB[[#This Row],[BEDS Code]])</f>
        <v>332200010052</v>
      </c>
      <c r="B50" s="134" t="str">
        <f>IF(ISBLANK(TableB[[#This Row],[School Name]]),"",TableB[[#This Row],[School Name]])</f>
        <v>P.S. 052 Sheepshead Bay</v>
      </c>
      <c r="C50" s="156" t="str">
        <f>IF(ISBLANK(TableB[[#This Row],[Local School Code]]),"",TableB[[#This Row],[Local School Code]])</f>
        <v>K052</v>
      </c>
      <c r="D50" s="15" t="s">
        <v>72</v>
      </c>
      <c r="E50" s="10" t="s">
        <v>73</v>
      </c>
      <c r="F50" s="130">
        <v>62</v>
      </c>
      <c r="G50" s="130">
        <v>0</v>
      </c>
      <c r="H50" s="130">
        <v>0</v>
      </c>
      <c r="I50" s="130">
        <v>0</v>
      </c>
      <c r="J50" s="136">
        <f t="shared" si="3"/>
        <v>62</v>
      </c>
      <c r="K50" s="16">
        <v>700000</v>
      </c>
      <c r="L50" s="16">
        <v>293489.84872047778</v>
      </c>
      <c r="M50" s="16">
        <v>0</v>
      </c>
      <c r="N50" s="133">
        <f t="shared" si="4"/>
        <v>993489.84872047778</v>
      </c>
      <c r="O50" s="146">
        <v>0</v>
      </c>
      <c r="P50" s="132">
        <v>0</v>
      </c>
      <c r="Q50" s="132">
        <v>0</v>
      </c>
      <c r="R50" s="132">
        <v>0</v>
      </c>
      <c r="S50" s="132">
        <v>0</v>
      </c>
      <c r="T50" s="132">
        <v>0</v>
      </c>
      <c r="U50" s="132">
        <v>0</v>
      </c>
      <c r="V50" s="133">
        <f t="shared" si="5"/>
        <v>0</v>
      </c>
      <c r="W50" s="16">
        <v>0</v>
      </c>
      <c r="X50" s="16">
        <v>0</v>
      </c>
      <c r="Y50" s="137">
        <v>0</v>
      </c>
    </row>
    <row r="51" spans="1:25" s="3" customFormat="1" ht="15" x14ac:dyDescent="0.3">
      <c r="A51" s="156" t="str">
        <f>IF(ISBLANK(TableB[[#This Row],[BEDS Code]]),"",TableB[[#This Row],[BEDS Code]])</f>
        <v>307500013053</v>
      </c>
      <c r="B51" s="134" t="str">
        <f>IF(ISBLANK(TableB[[#This Row],[School Name]]),"",TableB[[#This Row],[School Name]])</f>
        <v>P.S. K053</v>
      </c>
      <c r="C51" s="156" t="str">
        <f>IF(ISBLANK(TableB[[#This Row],[Local School Code]]),"",TableB[[#This Row],[Local School Code]])</f>
        <v>K053</v>
      </c>
      <c r="D51" s="15" t="s">
        <v>73</v>
      </c>
      <c r="E51" s="10" t="s">
        <v>73</v>
      </c>
      <c r="F51" s="130">
        <v>0</v>
      </c>
      <c r="G51" s="130">
        <v>0</v>
      </c>
      <c r="H51" s="130">
        <v>0</v>
      </c>
      <c r="I51" s="130">
        <v>0</v>
      </c>
      <c r="J51" s="136">
        <f t="shared" si="3"/>
        <v>0</v>
      </c>
      <c r="K51" s="16">
        <v>0</v>
      </c>
      <c r="L51" s="16">
        <v>0</v>
      </c>
      <c r="M51" s="16">
        <v>0</v>
      </c>
      <c r="N51" s="133">
        <f t="shared" si="4"/>
        <v>0</v>
      </c>
      <c r="O51" s="146">
        <v>0</v>
      </c>
      <c r="P51" s="132">
        <v>0</v>
      </c>
      <c r="Q51" s="132">
        <v>0</v>
      </c>
      <c r="R51" s="132">
        <v>0</v>
      </c>
      <c r="S51" s="132">
        <v>0</v>
      </c>
      <c r="T51" s="132">
        <v>0</v>
      </c>
      <c r="U51" s="132">
        <v>0</v>
      </c>
      <c r="V51" s="133">
        <f t="shared" si="5"/>
        <v>0</v>
      </c>
      <c r="W51" s="16">
        <v>0</v>
      </c>
      <c r="X51" s="16">
        <v>0</v>
      </c>
      <c r="Y51" s="137">
        <v>0</v>
      </c>
    </row>
    <row r="52" spans="1:25" s="3" customFormat="1" ht="15" x14ac:dyDescent="0.3">
      <c r="A52" s="156" t="str">
        <f>IF(ISBLANK(TableB[[#This Row],[BEDS Code]]),"",TableB[[#This Row],[BEDS Code]])</f>
        <v>331300010054</v>
      </c>
      <c r="B52" s="134" t="str">
        <f>IF(ISBLANK(TableB[[#This Row],[School Name]]),"",TableB[[#This Row],[School Name]])</f>
        <v>P.S. 054 Samuel C. Barnes</v>
      </c>
      <c r="C52" s="156" t="str">
        <f>IF(ISBLANK(TableB[[#This Row],[Local School Code]]),"",TableB[[#This Row],[Local School Code]])</f>
        <v>K054</v>
      </c>
      <c r="D52" s="15" t="s">
        <v>72</v>
      </c>
      <c r="E52" s="10" t="s">
        <v>73</v>
      </c>
      <c r="F52" s="130">
        <v>46</v>
      </c>
      <c r="G52" s="130">
        <v>0</v>
      </c>
      <c r="H52" s="130">
        <v>2</v>
      </c>
      <c r="I52" s="130">
        <v>0</v>
      </c>
      <c r="J52" s="136">
        <f t="shared" si="3"/>
        <v>48</v>
      </c>
      <c r="K52" s="16">
        <v>84170.956749800447</v>
      </c>
      <c r="L52" s="16">
        <v>948337.34970468294</v>
      </c>
      <c r="M52" s="16">
        <v>0</v>
      </c>
      <c r="N52" s="133">
        <f t="shared" si="4"/>
        <v>1032508.3064544834</v>
      </c>
      <c r="O52" s="146">
        <v>0</v>
      </c>
      <c r="P52" s="132">
        <v>0</v>
      </c>
      <c r="Q52" s="132">
        <v>0</v>
      </c>
      <c r="R52" s="132">
        <v>0</v>
      </c>
      <c r="S52" s="132">
        <v>0</v>
      </c>
      <c r="T52" s="132">
        <v>0</v>
      </c>
      <c r="U52" s="132">
        <v>0</v>
      </c>
      <c r="V52" s="133">
        <f t="shared" si="5"/>
        <v>0</v>
      </c>
      <c r="W52" s="16">
        <v>0</v>
      </c>
      <c r="X52" s="16">
        <v>0</v>
      </c>
      <c r="Y52" s="137">
        <v>0</v>
      </c>
    </row>
    <row r="53" spans="1:25" s="3" customFormat="1" ht="15" x14ac:dyDescent="0.3">
      <c r="A53" s="156" t="str">
        <f>IF(ISBLANK(TableB[[#This Row],[BEDS Code]]),"",TableB[[#This Row],[BEDS Code]])</f>
        <v>331300010056</v>
      </c>
      <c r="B53" s="134" t="str">
        <f>IF(ISBLANK(TableB[[#This Row],[School Name]]),"",TableB[[#This Row],[School Name]])</f>
        <v>P.S. 056 Lewis H. Latimer</v>
      </c>
      <c r="C53" s="156" t="str">
        <f>IF(ISBLANK(TableB[[#This Row],[Local School Code]]),"",TableB[[#This Row],[Local School Code]])</f>
        <v>K056</v>
      </c>
      <c r="D53" s="15" t="s">
        <v>72</v>
      </c>
      <c r="E53" s="10" t="s">
        <v>73</v>
      </c>
      <c r="F53" s="130">
        <v>30</v>
      </c>
      <c r="G53" s="130">
        <v>0</v>
      </c>
      <c r="H53" s="130">
        <v>0</v>
      </c>
      <c r="I53" s="130">
        <v>0</v>
      </c>
      <c r="J53" s="136">
        <f t="shared" si="3"/>
        <v>30</v>
      </c>
      <c r="K53" s="16">
        <v>68867.14643165491</v>
      </c>
      <c r="L53" s="16">
        <v>425376.06437865132</v>
      </c>
      <c r="M53" s="16">
        <v>0</v>
      </c>
      <c r="N53" s="133">
        <f t="shared" si="4"/>
        <v>494243.21081030625</v>
      </c>
      <c r="O53" s="146">
        <v>0</v>
      </c>
      <c r="P53" s="132">
        <v>0</v>
      </c>
      <c r="Q53" s="132">
        <v>0</v>
      </c>
      <c r="R53" s="132">
        <v>0</v>
      </c>
      <c r="S53" s="132">
        <v>0</v>
      </c>
      <c r="T53" s="132">
        <v>0</v>
      </c>
      <c r="U53" s="132">
        <v>0</v>
      </c>
      <c r="V53" s="133">
        <f t="shared" si="5"/>
        <v>0</v>
      </c>
      <c r="W53" s="16">
        <v>0</v>
      </c>
      <c r="X53" s="16">
        <v>0</v>
      </c>
      <c r="Y53" s="137">
        <v>0</v>
      </c>
    </row>
    <row r="54" spans="1:25" s="3" customFormat="1" ht="15" x14ac:dyDescent="0.3">
      <c r="A54" s="156" t="str">
        <f>IF(ISBLANK(TableB[[#This Row],[BEDS Code]]),"",TableB[[#This Row],[BEDS Code]])</f>
        <v>331600010057</v>
      </c>
      <c r="B54" s="134" t="str">
        <f>IF(ISBLANK(TableB[[#This Row],[School Name]]),"",TableB[[#This Row],[School Name]])</f>
        <v>J.H.S. 057 Whitelaw Reid</v>
      </c>
      <c r="C54" s="156" t="str">
        <f>IF(ISBLANK(TableB[[#This Row],[Local School Code]]),"",TableB[[#This Row],[Local School Code]])</f>
        <v>K057</v>
      </c>
      <c r="D54" s="15" t="s">
        <v>73</v>
      </c>
      <c r="E54" s="10" t="s">
        <v>73</v>
      </c>
      <c r="F54" s="130">
        <v>0</v>
      </c>
      <c r="G54" s="130">
        <v>0</v>
      </c>
      <c r="H54" s="130">
        <v>0</v>
      </c>
      <c r="I54" s="130">
        <v>0</v>
      </c>
      <c r="J54" s="136">
        <f t="shared" si="3"/>
        <v>0</v>
      </c>
      <c r="K54" s="16">
        <v>0</v>
      </c>
      <c r="L54" s="16">
        <v>0</v>
      </c>
      <c r="M54" s="16">
        <v>0</v>
      </c>
      <c r="N54" s="133">
        <f t="shared" si="4"/>
        <v>0</v>
      </c>
      <c r="O54" s="146">
        <v>0</v>
      </c>
      <c r="P54" s="132">
        <v>0</v>
      </c>
      <c r="Q54" s="132">
        <v>0</v>
      </c>
      <c r="R54" s="132">
        <v>0</v>
      </c>
      <c r="S54" s="132">
        <v>0</v>
      </c>
      <c r="T54" s="132">
        <v>0</v>
      </c>
      <c r="U54" s="132">
        <v>0</v>
      </c>
      <c r="V54" s="133">
        <f t="shared" si="5"/>
        <v>0</v>
      </c>
      <c r="W54" s="16">
        <v>0</v>
      </c>
      <c r="X54" s="16">
        <v>0</v>
      </c>
      <c r="Y54" s="137">
        <v>0</v>
      </c>
    </row>
    <row r="55" spans="1:25" s="3" customFormat="1" ht="15" x14ac:dyDescent="0.3">
      <c r="A55" s="156" t="str">
        <f>IF(ISBLANK(TableB[[#This Row],[BEDS Code]]),"",TableB[[#This Row],[BEDS Code]])</f>
        <v>331500010058</v>
      </c>
      <c r="B55" s="134" t="str">
        <f>IF(ISBLANK(TableB[[#This Row],[School Name]]),"",TableB[[#This Row],[School Name]])</f>
        <v>P.S. 058 The Carroll</v>
      </c>
      <c r="C55" s="156" t="str">
        <f>IF(ISBLANK(TableB[[#This Row],[Local School Code]]),"",TableB[[#This Row],[Local School Code]])</f>
        <v>K058</v>
      </c>
      <c r="D55" s="15" t="s">
        <v>72</v>
      </c>
      <c r="E55" s="10" t="s">
        <v>73</v>
      </c>
      <c r="F55" s="130">
        <v>46</v>
      </c>
      <c r="G55" s="130">
        <v>0</v>
      </c>
      <c r="H55" s="130">
        <v>0</v>
      </c>
      <c r="I55" s="130">
        <v>0</v>
      </c>
      <c r="J55" s="136">
        <f t="shared" si="3"/>
        <v>46</v>
      </c>
      <c r="K55" s="16">
        <v>206601.43929496472</v>
      </c>
      <c r="L55" s="16">
        <v>489624.13002538617</v>
      </c>
      <c r="M55" s="16">
        <v>0</v>
      </c>
      <c r="N55" s="133">
        <f t="shared" si="4"/>
        <v>696225.56932035089</v>
      </c>
      <c r="O55" s="146">
        <v>0</v>
      </c>
      <c r="P55" s="132">
        <v>0</v>
      </c>
      <c r="Q55" s="132">
        <v>0</v>
      </c>
      <c r="R55" s="132">
        <v>0</v>
      </c>
      <c r="S55" s="132">
        <v>0</v>
      </c>
      <c r="T55" s="132">
        <v>0</v>
      </c>
      <c r="U55" s="132">
        <v>0</v>
      </c>
      <c r="V55" s="133">
        <f t="shared" si="5"/>
        <v>0</v>
      </c>
      <c r="W55" s="16">
        <v>0</v>
      </c>
      <c r="X55" s="16">
        <v>0</v>
      </c>
      <c r="Y55" s="137">
        <v>0</v>
      </c>
    </row>
    <row r="56" spans="1:25" s="3" customFormat="1" ht="15" x14ac:dyDescent="0.3">
      <c r="A56" s="156" t="str">
        <f>IF(ISBLANK(TableB[[#This Row],[BEDS Code]]),"",TableB[[#This Row],[BEDS Code]])</f>
        <v>331400010059</v>
      </c>
      <c r="B56" s="134" t="str">
        <f>IF(ISBLANK(TableB[[#This Row],[School Name]]),"",TableB[[#This Row],[School Name]])</f>
        <v>P.S. 059 William Floyd</v>
      </c>
      <c r="C56" s="156" t="str">
        <f>IF(ISBLANK(TableB[[#This Row],[Local School Code]]),"",TableB[[#This Row],[Local School Code]])</f>
        <v>K059</v>
      </c>
      <c r="D56" s="15" t="s">
        <v>72</v>
      </c>
      <c r="E56" s="10" t="s">
        <v>72</v>
      </c>
      <c r="F56" s="130">
        <v>30</v>
      </c>
      <c r="G56" s="130">
        <v>0</v>
      </c>
      <c r="H56" s="130">
        <v>0</v>
      </c>
      <c r="I56" s="130">
        <v>0</v>
      </c>
      <c r="J56" s="136">
        <f t="shared" si="3"/>
        <v>30</v>
      </c>
      <c r="K56" s="16">
        <v>110952.62480655513</v>
      </c>
      <c r="L56" s="16">
        <v>406112.13830555207</v>
      </c>
      <c r="M56" s="16">
        <v>0</v>
      </c>
      <c r="N56" s="133">
        <f t="shared" si="4"/>
        <v>517064.76311210718</v>
      </c>
      <c r="O56" s="146">
        <v>1</v>
      </c>
      <c r="P56" s="132">
        <v>58699.189928685548</v>
      </c>
      <c r="Q56" s="132">
        <v>27724.800000000003</v>
      </c>
      <c r="R56" s="132">
        <v>0</v>
      </c>
      <c r="S56" s="132">
        <v>0</v>
      </c>
      <c r="T56" s="132">
        <v>138624</v>
      </c>
      <c r="U56" s="132">
        <v>83174.399999999994</v>
      </c>
      <c r="V56" s="133">
        <f t="shared" si="5"/>
        <v>308222.3899286855</v>
      </c>
      <c r="W56" s="16">
        <v>15406</v>
      </c>
      <c r="X56" s="16">
        <v>15568.389928685501</v>
      </c>
      <c r="Y56" s="137">
        <v>277248</v>
      </c>
    </row>
    <row r="57" spans="1:25" s="3" customFormat="1" ht="15" x14ac:dyDescent="0.3">
      <c r="A57" s="156" t="str">
        <f>IF(ISBLANK(TableB[[#This Row],[BEDS Code]]),"",TableB[[#This Row],[BEDS Code]])</f>
        <v>331700010061</v>
      </c>
      <c r="B57" s="134" t="str">
        <f>IF(ISBLANK(TableB[[#This Row],[School Name]]),"",TableB[[#This Row],[School Name]])</f>
        <v>M.S. 061 Dr. Gladstone H. Atwell</v>
      </c>
      <c r="C57" s="156" t="str">
        <f>IF(ISBLANK(TableB[[#This Row],[Local School Code]]),"",TableB[[#This Row],[Local School Code]])</f>
        <v>K061</v>
      </c>
      <c r="D57" s="15" t="s">
        <v>73</v>
      </c>
      <c r="E57" s="10" t="s">
        <v>73</v>
      </c>
      <c r="F57" s="130">
        <v>0</v>
      </c>
      <c r="G57" s="130">
        <v>0</v>
      </c>
      <c r="H57" s="130">
        <v>0</v>
      </c>
      <c r="I57" s="130">
        <v>0</v>
      </c>
      <c r="J57" s="136">
        <f t="shared" si="3"/>
        <v>0</v>
      </c>
      <c r="K57" s="16">
        <v>0</v>
      </c>
      <c r="L57" s="16">
        <v>0</v>
      </c>
      <c r="M57" s="16">
        <v>0</v>
      </c>
      <c r="N57" s="133">
        <f t="shared" si="4"/>
        <v>0</v>
      </c>
      <c r="O57" s="146">
        <v>0</v>
      </c>
      <c r="P57" s="132">
        <v>0</v>
      </c>
      <c r="Q57" s="132">
        <v>0</v>
      </c>
      <c r="R57" s="132">
        <v>0</v>
      </c>
      <c r="S57" s="132">
        <v>0</v>
      </c>
      <c r="T57" s="132">
        <v>0</v>
      </c>
      <c r="U57" s="132">
        <v>0</v>
      </c>
      <c r="V57" s="133">
        <f t="shared" si="5"/>
        <v>0</v>
      </c>
      <c r="W57" s="16">
        <v>0</v>
      </c>
      <c r="X57" s="16">
        <v>0</v>
      </c>
      <c r="Y57" s="137">
        <v>0</v>
      </c>
    </row>
    <row r="58" spans="1:25" s="3" customFormat="1" ht="15" x14ac:dyDescent="0.3">
      <c r="A58" s="156" t="str">
        <f>IF(ISBLANK(TableB[[#This Row],[BEDS Code]]),"",TableB[[#This Row],[BEDS Code]])</f>
        <v>332000010062</v>
      </c>
      <c r="B58" s="134" t="str">
        <f>IF(ISBLANK(TableB[[#This Row],[School Name]]),"",TableB[[#This Row],[School Name]])</f>
        <v>J.H.S. 062 Ditmas</v>
      </c>
      <c r="C58" s="156" t="str">
        <f>IF(ISBLANK(TableB[[#This Row],[Local School Code]]),"",TableB[[#This Row],[Local School Code]])</f>
        <v>K062</v>
      </c>
      <c r="D58" s="15" t="s">
        <v>73</v>
      </c>
      <c r="E58" s="10" t="s">
        <v>73</v>
      </c>
      <c r="F58" s="130">
        <v>0</v>
      </c>
      <c r="G58" s="130">
        <v>0</v>
      </c>
      <c r="H58" s="130">
        <v>0</v>
      </c>
      <c r="I58" s="130">
        <v>0</v>
      </c>
      <c r="J58" s="136">
        <f t="shared" si="3"/>
        <v>0</v>
      </c>
      <c r="K58" s="16">
        <v>0</v>
      </c>
      <c r="L58" s="16">
        <v>0</v>
      </c>
      <c r="M58" s="16">
        <v>0</v>
      </c>
      <c r="N58" s="133">
        <f t="shared" si="4"/>
        <v>0</v>
      </c>
      <c r="O58" s="146">
        <v>0</v>
      </c>
      <c r="P58" s="132">
        <v>0</v>
      </c>
      <c r="Q58" s="132">
        <v>0</v>
      </c>
      <c r="R58" s="132">
        <v>0</v>
      </c>
      <c r="S58" s="132">
        <v>0</v>
      </c>
      <c r="T58" s="132">
        <v>0</v>
      </c>
      <c r="U58" s="132">
        <v>0</v>
      </c>
      <c r="V58" s="133">
        <f t="shared" si="5"/>
        <v>0</v>
      </c>
      <c r="W58" s="16">
        <v>0</v>
      </c>
      <c r="X58" s="16">
        <v>0</v>
      </c>
      <c r="Y58" s="137">
        <v>0</v>
      </c>
    </row>
    <row r="59" spans="1:25" s="3" customFormat="1" ht="15" x14ac:dyDescent="0.3">
      <c r="A59" s="156" t="str">
        <f>IF(ISBLANK(TableB[[#This Row],[BEDS Code]]),"",TableB[[#This Row],[BEDS Code]])</f>
        <v>331900010065</v>
      </c>
      <c r="B59" s="134" t="str">
        <f>IF(ISBLANK(TableB[[#This Row],[School Name]]),"",TableB[[#This Row],[School Name]])</f>
        <v>P.S. 065</v>
      </c>
      <c r="C59" s="156" t="str">
        <f>IF(ISBLANK(TableB[[#This Row],[Local School Code]]),"",TableB[[#This Row],[Local School Code]])</f>
        <v>K065</v>
      </c>
      <c r="D59" s="15" t="s">
        <v>73</v>
      </c>
      <c r="E59" s="10" t="s">
        <v>73</v>
      </c>
      <c r="F59" s="130">
        <v>0</v>
      </c>
      <c r="G59" s="130">
        <v>0</v>
      </c>
      <c r="H59" s="130">
        <v>0</v>
      </c>
      <c r="I59" s="130">
        <v>0</v>
      </c>
      <c r="J59" s="136">
        <f t="shared" si="3"/>
        <v>0</v>
      </c>
      <c r="K59" s="16">
        <v>0</v>
      </c>
      <c r="L59" s="16">
        <v>0</v>
      </c>
      <c r="M59" s="16">
        <v>0</v>
      </c>
      <c r="N59" s="133">
        <f t="shared" si="4"/>
        <v>0</v>
      </c>
      <c r="O59" s="146">
        <v>0</v>
      </c>
      <c r="P59" s="132">
        <v>0</v>
      </c>
      <c r="Q59" s="132">
        <v>0</v>
      </c>
      <c r="R59" s="132">
        <v>0</v>
      </c>
      <c r="S59" s="132">
        <v>0</v>
      </c>
      <c r="T59" s="132">
        <v>0</v>
      </c>
      <c r="U59" s="132">
        <v>0</v>
      </c>
      <c r="V59" s="133">
        <f t="shared" si="5"/>
        <v>0</v>
      </c>
      <c r="W59" s="16">
        <v>0</v>
      </c>
      <c r="X59" s="16">
        <v>0</v>
      </c>
      <c r="Y59" s="137">
        <v>0</v>
      </c>
    </row>
    <row r="60" spans="1:25" s="3" customFormat="1" ht="15" x14ac:dyDescent="0.3">
      <c r="A60" s="156" t="str">
        <f>IF(ISBLANK(TableB[[#This Row],[BEDS Code]]),"",TableB[[#This Row],[BEDS Code]])</f>
        <v>331800010066</v>
      </c>
      <c r="B60" s="134" t="str">
        <f>IF(ISBLANK(TableB[[#This Row],[School Name]]),"",TableB[[#This Row],[School Name]])</f>
        <v>P.S. 66</v>
      </c>
      <c r="C60" s="156" t="str">
        <f>IF(ISBLANK(TableB[[#This Row],[Local School Code]]),"",TableB[[#This Row],[Local School Code]])</f>
        <v>K066</v>
      </c>
      <c r="D60" s="15" t="s">
        <v>72</v>
      </c>
      <c r="E60" s="10" t="s">
        <v>73</v>
      </c>
      <c r="F60" s="130">
        <v>30</v>
      </c>
      <c r="G60" s="130">
        <v>0</v>
      </c>
      <c r="H60" s="130">
        <v>0</v>
      </c>
      <c r="I60" s="130">
        <v>0</v>
      </c>
      <c r="J60" s="136">
        <f t="shared" si="3"/>
        <v>30</v>
      </c>
      <c r="K60" s="16">
        <v>107126.67222701875</v>
      </c>
      <c r="L60" s="16">
        <v>358146.04817545728</v>
      </c>
      <c r="M60" s="16">
        <v>0</v>
      </c>
      <c r="N60" s="133">
        <f t="shared" si="4"/>
        <v>465272.72040247603</v>
      </c>
      <c r="O60" s="146">
        <v>0</v>
      </c>
      <c r="P60" s="132">
        <v>0</v>
      </c>
      <c r="Q60" s="132">
        <v>0</v>
      </c>
      <c r="R60" s="132">
        <v>0</v>
      </c>
      <c r="S60" s="132">
        <v>0</v>
      </c>
      <c r="T60" s="132">
        <v>0</v>
      </c>
      <c r="U60" s="132">
        <v>0</v>
      </c>
      <c r="V60" s="133">
        <f t="shared" si="5"/>
        <v>0</v>
      </c>
      <c r="W60" s="16">
        <v>0</v>
      </c>
      <c r="X60" s="16">
        <v>0</v>
      </c>
      <c r="Y60" s="137">
        <v>0</v>
      </c>
    </row>
    <row r="61" spans="1:25" s="3" customFormat="1" ht="15" x14ac:dyDescent="0.3">
      <c r="A61" s="156" t="str">
        <f>IF(ISBLANK(TableB[[#This Row],[BEDS Code]]),"",TableB[[#This Row],[BEDS Code]])</f>
        <v>331300010067</v>
      </c>
      <c r="B61" s="134" t="str">
        <f>IF(ISBLANK(TableB[[#This Row],[School Name]]),"",TableB[[#This Row],[School Name]])</f>
        <v>P.S. 067 Charles A. Dorsey</v>
      </c>
      <c r="C61" s="156" t="str">
        <f>IF(ISBLANK(TableB[[#This Row],[Local School Code]]),"",TableB[[#This Row],[Local School Code]])</f>
        <v>K067</v>
      </c>
      <c r="D61" s="15" t="s">
        <v>72</v>
      </c>
      <c r="E61" s="10" t="s">
        <v>72</v>
      </c>
      <c r="F61" s="130">
        <v>14</v>
      </c>
      <c r="G61" s="130">
        <v>0</v>
      </c>
      <c r="H61" s="130">
        <v>0</v>
      </c>
      <c r="I61" s="130">
        <v>0</v>
      </c>
      <c r="J61" s="136">
        <f t="shared" si="3"/>
        <v>14</v>
      </c>
      <c r="K61" s="16">
        <v>65041.193852118522</v>
      </c>
      <c r="L61" s="16">
        <v>164630.32900564559</v>
      </c>
      <c r="M61" s="16">
        <v>0</v>
      </c>
      <c r="N61" s="133">
        <f t="shared" si="4"/>
        <v>229671.5228577641</v>
      </c>
      <c r="O61" s="146">
        <v>1</v>
      </c>
      <c r="P61" s="132">
        <v>154863.21606983265</v>
      </c>
      <c r="Q61" s="132">
        <v>135762.9</v>
      </c>
      <c r="R61" s="132">
        <v>0</v>
      </c>
      <c r="S61" s="132">
        <v>0</v>
      </c>
      <c r="T61" s="132">
        <v>168814.5</v>
      </c>
      <c r="U61" s="132">
        <v>101288.7</v>
      </c>
      <c r="V61" s="133">
        <f t="shared" si="5"/>
        <v>560729.31606983265</v>
      </c>
      <c r="W61" s="16">
        <v>278888</v>
      </c>
      <c r="X61" s="16">
        <v>281841.31606983265</v>
      </c>
      <c r="Y61" s="137">
        <v>0</v>
      </c>
    </row>
    <row r="62" spans="1:25" s="3" customFormat="1" ht="15" x14ac:dyDescent="0.3">
      <c r="A62" s="156" t="str">
        <f>IF(ISBLANK(TableB[[#This Row],[BEDS Code]]),"",TableB[[#This Row],[BEDS Code]])</f>
        <v>331800010068</v>
      </c>
      <c r="B62" s="134" t="str">
        <f>IF(ISBLANK(TableB[[#This Row],[School Name]]),"",TableB[[#This Row],[School Name]])</f>
        <v>I.S. 068 Isaac Bildersee</v>
      </c>
      <c r="C62" s="156" t="str">
        <f>IF(ISBLANK(TableB[[#This Row],[Local School Code]]),"",TableB[[#This Row],[Local School Code]])</f>
        <v>K068</v>
      </c>
      <c r="D62" s="15" t="s">
        <v>73</v>
      </c>
      <c r="E62" s="10" t="s">
        <v>72</v>
      </c>
      <c r="F62" s="130">
        <v>0</v>
      </c>
      <c r="G62" s="130">
        <v>0</v>
      </c>
      <c r="H62" s="130">
        <v>0</v>
      </c>
      <c r="I62" s="130">
        <v>0</v>
      </c>
      <c r="J62" s="136">
        <f t="shared" si="3"/>
        <v>0</v>
      </c>
      <c r="K62" s="16">
        <v>0</v>
      </c>
      <c r="L62" s="16">
        <v>0</v>
      </c>
      <c r="M62" s="16">
        <v>0</v>
      </c>
      <c r="N62" s="133">
        <f t="shared" si="4"/>
        <v>0</v>
      </c>
      <c r="O62" s="146">
        <v>0</v>
      </c>
      <c r="P62" s="132">
        <v>15000</v>
      </c>
      <c r="Q62" s="132">
        <v>15000</v>
      </c>
      <c r="R62" s="132">
        <v>0</v>
      </c>
      <c r="S62" s="132">
        <v>0</v>
      </c>
      <c r="T62" s="132">
        <v>75000</v>
      </c>
      <c r="U62" s="132">
        <v>45000</v>
      </c>
      <c r="V62" s="133">
        <f t="shared" si="5"/>
        <v>150000</v>
      </c>
      <c r="W62" s="16">
        <v>150000</v>
      </c>
      <c r="X62" s="16">
        <v>0</v>
      </c>
      <c r="Y62" s="137">
        <v>0</v>
      </c>
    </row>
    <row r="63" spans="1:25" s="3" customFormat="1" ht="15" x14ac:dyDescent="0.3">
      <c r="A63" s="156" t="str">
        <f>IF(ISBLANK(TableB[[#This Row],[BEDS Code]]),"",TableB[[#This Row],[BEDS Code]])</f>
        <v>332000010069</v>
      </c>
      <c r="B63" s="134" t="str">
        <f>IF(ISBLANK(TableB[[#This Row],[School Name]]),"",TableB[[#This Row],[School Name]])</f>
        <v>P.S. 69 Vincent D. Grippo School</v>
      </c>
      <c r="C63" s="156" t="str">
        <f>IF(ISBLANK(TableB[[#This Row],[Local School Code]]),"",TableB[[#This Row],[Local School Code]])</f>
        <v>K069</v>
      </c>
      <c r="D63" s="15" t="s">
        <v>73</v>
      </c>
      <c r="E63" s="10" t="s">
        <v>73</v>
      </c>
      <c r="F63" s="130">
        <v>0</v>
      </c>
      <c r="G63" s="130">
        <v>0</v>
      </c>
      <c r="H63" s="130">
        <v>0</v>
      </c>
      <c r="I63" s="130">
        <v>0</v>
      </c>
      <c r="J63" s="136">
        <f t="shared" si="3"/>
        <v>0</v>
      </c>
      <c r="K63" s="16">
        <v>0</v>
      </c>
      <c r="L63" s="16">
        <v>0</v>
      </c>
      <c r="M63" s="16">
        <v>0</v>
      </c>
      <c r="N63" s="133">
        <f t="shared" si="4"/>
        <v>0</v>
      </c>
      <c r="O63" s="146">
        <v>0</v>
      </c>
      <c r="P63" s="132">
        <v>0</v>
      </c>
      <c r="Q63" s="132">
        <v>0</v>
      </c>
      <c r="R63" s="132">
        <v>0</v>
      </c>
      <c r="S63" s="132">
        <v>0</v>
      </c>
      <c r="T63" s="132">
        <v>0</v>
      </c>
      <c r="U63" s="132">
        <v>0</v>
      </c>
      <c r="V63" s="133">
        <f t="shared" si="5"/>
        <v>0</v>
      </c>
      <c r="W63" s="16">
        <v>0</v>
      </c>
      <c r="X63" s="16">
        <v>0</v>
      </c>
      <c r="Y63" s="137">
        <v>0</v>
      </c>
    </row>
    <row r="64" spans="1:25" s="3" customFormat="1" ht="15" x14ac:dyDescent="0.3">
      <c r="A64" s="156" t="str">
        <f>IF(ISBLANK(TableB[[#This Row],[BEDS Code]]),"",TableB[[#This Row],[BEDS Code]])</f>
        <v>331400011071</v>
      </c>
      <c r="B64" s="134" t="str">
        <f>IF(ISBLANK(TableB[[#This Row],[School Name]]),"",TableB[[#This Row],[School Name]])</f>
        <v>Juan Morel Campos Secondary School</v>
      </c>
      <c r="C64" s="156" t="str">
        <f>IF(ISBLANK(TableB[[#This Row],[Local School Code]]),"",TableB[[#This Row],[Local School Code]])</f>
        <v>K071</v>
      </c>
      <c r="D64" s="15" t="s">
        <v>73</v>
      </c>
      <c r="E64" s="10" t="s">
        <v>72</v>
      </c>
      <c r="F64" s="130">
        <v>0</v>
      </c>
      <c r="G64" s="130">
        <v>0</v>
      </c>
      <c r="H64" s="130">
        <v>0</v>
      </c>
      <c r="I64" s="130">
        <v>0</v>
      </c>
      <c r="J64" s="136">
        <f t="shared" si="3"/>
        <v>0</v>
      </c>
      <c r="K64" s="16">
        <v>0</v>
      </c>
      <c r="L64" s="16">
        <v>0</v>
      </c>
      <c r="M64" s="16">
        <v>0</v>
      </c>
      <c r="N64" s="133">
        <f t="shared" si="4"/>
        <v>0</v>
      </c>
      <c r="O64" s="146">
        <v>1</v>
      </c>
      <c r="P64" s="132">
        <v>1613817.9843080356</v>
      </c>
      <c r="Q64" s="132">
        <v>171747.4</v>
      </c>
      <c r="R64" s="132">
        <v>0</v>
      </c>
      <c r="S64" s="132">
        <v>0</v>
      </c>
      <c r="T64" s="132">
        <v>258737</v>
      </c>
      <c r="U64" s="132">
        <v>155242.19999999998</v>
      </c>
      <c r="V64" s="133">
        <f t="shared" si="5"/>
        <v>2199544.5843080357</v>
      </c>
      <c r="W64" s="16">
        <v>1093979</v>
      </c>
      <c r="X64" s="16">
        <v>1105565.5843080357</v>
      </c>
      <c r="Y64" s="137">
        <v>0</v>
      </c>
    </row>
    <row r="65" spans="1:25" s="3" customFormat="1" ht="15" x14ac:dyDescent="0.3">
      <c r="A65" s="156" t="str">
        <f>IF(ISBLANK(TableB[[#This Row],[BEDS Code]]),"",TableB[[#This Row],[BEDS Code]])</f>
        <v>333200010075</v>
      </c>
      <c r="B65" s="134" t="str">
        <f>IF(ISBLANK(TableB[[#This Row],[School Name]]),"",TableB[[#This Row],[School Name]])</f>
        <v>P.S. 075 Mayda Cortiella</v>
      </c>
      <c r="C65" s="156" t="str">
        <f>IF(ISBLANK(TableB[[#This Row],[Local School Code]]),"",TableB[[#This Row],[Local School Code]])</f>
        <v>K075</v>
      </c>
      <c r="D65" s="15" t="s">
        <v>72</v>
      </c>
      <c r="E65" s="10" t="s">
        <v>73</v>
      </c>
      <c r="F65" s="130">
        <v>47</v>
      </c>
      <c r="G65" s="130">
        <v>0</v>
      </c>
      <c r="H65" s="130">
        <v>0</v>
      </c>
      <c r="I65" s="130">
        <v>0</v>
      </c>
      <c r="J65" s="136">
        <f t="shared" si="3"/>
        <v>47</v>
      </c>
      <c r="K65" s="16">
        <v>274778.57738609152</v>
      </c>
      <c r="L65" s="16">
        <v>621150.46432782291</v>
      </c>
      <c r="M65" s="16">
        <v>0</v>
      </c>
      <c r="N65" s="133">
        <f t="shared" si="4"/>
        <v>895929.04171391437</v>
      </c>
      <c r="O65" s="146">
        <v>0</v>
      </c>
      <c r="P65" s="132">
        <v>0</v>
      </c>
      <c r="Q65" s="132">
        <v>0</v>
      </c>
      <c r="R65" s="132">
        <v>0</v>
      </c>
      <c r="S65" s="132">
        <v>0</v>
      </c>
      <c r="T65" s="132">
        <v>0</v>
      </c>
      <c r="U65" s="132">
        <v>0</v>
      </c>
      <c r="V65" s="133">
        <f t="shared" si="5"/>
        <v>0</v>
      </c>
      <c r="W65" s="16">
        <v>0</v>
      </c>
      <c r="X65" s="16">
        <v>0</v>
      </c>
      <c r="Y65" s="137">
        <v>0</v>
      </c>
    </row>
    <row r="66" spans="1:25" s="3" customFormat="1" ht="15" x14ac:dyDescent="0.3">
      <c r="A66" s="156" t="str">
        <f>IF(ISBLANK(TableB[[#This Row],[BEDS Code]]),"",TableB[[#This Row],[BEDS Code]])</f>
        <v>307500013077</v>
      </c>
      <c r="B66" s="134" t="str">
        <f>IF(ISBLANK(TableB[[#This Row],[School Name]]),"",TableB[[#This Row],[School Name]])</f>
        <v>P.S. K077</v>
      </c>
      <c r="C66" s="156" t="str">
        <f>IF(ISBLANK(TableB[[#This Row],[Local School Code]]),"",TableB[[#This Row],[Local School Code]])</f>
        <v>K077</v>
      </c>
      <c r="D66" s="15" t="s">
        <v>73</v>
      </c>
      <c r="E66" s="10" t="s">
        <v>73</v>
      </c>
      <c r="F66" s="130">
        <v>0</v>
      </c>
      <c r="G66" s="130">
        <v>0</v>
      </c>
      <c r="H66" s="130">
        <v>0</v>
      </c>
      <c r="I66" s="130">
        <v>0</v>
      </c>
      <c r="J66" s="136">
        <f t="shared" si="3"/>
        <v>0</v>
      </c>
      <c r="K66" s="16">
        <v>0</v>
      </c>
      <c r="L66" s="16">
        <v>0</v>
      </c>
      <c r="M66" s="16">
        <v>0</v>
      </c>
      <c r="N66" s="133">
        <f t="shared" si="4"/>
        <v>0</v>
      </c>
      <c r="O66" s="146">
        <v>0</v>
      </c>
      <c r="P66" s="132">
        <v>0</v>
      </c>
      <c r="Q66" s="132">
        <v>0</v>
      </c>
      <c r="R66" s="132">
        <v>0</v>
      </c>
      <c r="S66" s="132">
        <v>0</v>
      </c>
      <c r="T66" s="132">
        <v>0</v>
      </c>
      <c r="U66" s="132">
        <v>0</v>
      </c>
      <c r="V66" s="133">
        <f t="shared" si="5"/>
        <v>0</v>
      </c>
      <c r="W66" s="16">
        <v>0</v>
      </c>
      <c r="X66" s="16">
        <v>0</v>
      </c>
      <c r="Y66" s="137">
        <v>0</v>
      </c>
    </row>
    <row r="67" spans="1:25" s="3" customFormat="1" ht="15" x14ac:dyDescent="0.3">
      <c r="A67" s="156" t="str">
        <f>IF(ISBLANK(TableB[[#This Row],[BEDS Code]]),"",TableB[[#This Row],[BEDS Code]])</f>
        <v>332200010078</v>
      </c>
      <c r="B67" s="134" t="str">
        <f>IF(ISBLANK(TableB[[#This Row],[School Name]]),"",TableB[[#This Row],[School Name]])</f>
        <v>J.H.S. 078 Roy H. Mann</v>
      </c>
      <c r="C67" s="156" t="str">
        <f>IF(ISBLANK(TableB[[#This Row],[Local School Code]]),"",TableB[[#This Row],[Local School Code]])</f>
        <v>K078</v>
      </c>
      <c r="D67" s="15" t="s">
        <v>73</v>
      </c>
      <c r="E67" s="10" t="s">
        <v>73</v>
      </c>
      <c r="F67" s="130">
        <v>0</v>
      </c>
      <c r="G67" s="130">
        <v>0</v>
      </c>
      <c r="H67" s="130">
        <v>0</v>
      </c>
      <c r="I67" s="130">
        <v>0</v>
      </c>
      <c r="J67" s="136">
        <f t="shared" si="3"/>
        <v>0</v>
      </c>
      <c r="K67" s="16">
        <v>0</v>
      </c>
      <c r="L67" s="16">
        <v>0</v>
      </c>
      <c r="M67" s="16">
        <v>0</v>
      </c>
      <c r="N67" s="133">
        <f t="shared" si="4"/>
        <v>0</v>
      </c>
      <c r="O67" s="146">
        <v>0</v>
      </c>
      <c r="P67" s="132">
        <v>0</v>
      </c>
      <c r="Q67" s="132">
        <v>0</v>
      </c>
      <c r="R67" s="132">
        <v>0</v>
      </c>
      <c r="S67" s="132">
        <v>0</v>
      </c>
      <c r="T67" s="132">
        <v>0</v>
      </c>
      <c r="U67" s="132">
        <v>0</v>
      </c>
      <c r="V67" s="133">
        <f t="shared" si="5"/>
        <v>0</v>
      </c>
      <c r="W67" s="16">
        <v>0</v>
      </c>
      <c r="X67" s="16">
        <v>0</v>
      </c>
      <c r="Y67" s="137">
        <v>0</v>
      </c>
    </row>
    <row r="68" spans="1:25" s="3" customFormat="1" ht="15" x14ac:dyDescent="0.3">
      <c r="A68" s="156" t="str">
        <f>IF(ISBLANK(TableB[[#This Row],[BEDS Code]]),"",TableB[[#This Row],[BEDS Code]])</f>
        <v>331600010081</v>
      </c>
      <c r="B68" s="134" t="str">
        <f>IF(ISBLANK(TableB[[#This Row],[School Name]]),"",TableB[[#This Row],[School Name]])</f>
        <v>P.S. 081 Thaddeus Stevens</v>
      </c>
      <c r="C68" s="156" t="str">
        <f>IF(ISBLANK(TableB[[#This Row],[Local School Code]]),"",TableB[[#This Row],[Local School Code]])</f>
        <v>K081</v>
      </c>
      <c r="D68" s="15" t="s">
        <v>72</v>
      </c>
      <c r="E68" s="10" t="s">
        <v>72</v>
      </c>
      <c r="F68" s="130">
        <v>30</v>
      </c>
      <c r="G68" s="130">
        <v>0</v>
      </c>
      <c r="H68" s="130">
        <v>13</v>
      </c>
      <c r="I68" s="130">
        <v>0</v>
      </c>
      <c r="J68" s="136">
        <f t="shared" si="3"/>
        <v>43</v>
      </c>
      <c r="K68" s="16">
        <v>95648.814488409596</v>
      </c>
      <c r="L68" s="16">
        <v>676000.74813727569</v>
      </c>
      <c r="M68" s="16">
        <v>0</v>
      </c>
      <c r="N68" s="133">
        <f t="shared" si="4"/>
        <v>771649.56262568524</v>
      </c>
      <c r="O68" s="146">
        <v>1</v>
      </c>
      <c r="P68" s="132">
        <v>19118.5</v>
      </c>
      <c r="Q68" s="132">
        <v>19118.5</v>
      </c>
      <c r="R68" s="132">
        <v>0</v>
      </c>
      <c r="S68" s="132">
        <v>0</v>
      </c>
      <c r="T68" s="132">
        <v>95592.5</v>
      </c>
      <c r="U68" s="132">
        <v>57355.5</v>
      </c>
      <c r="V68" s="133">
        <f t="shared" si="5"/>
        <v>191185</v>
      </c>
      <c r="W68" s="16">
        <v>0</v>
      </c>
      <c r="X68" s="16">
        <v>0</v>
      </c>
      <c r="Y68" s="137">
        <v>191185</v>
      </c>
    </row>
    <row r="69" spans="1:25" s="3" customFormat="1" ht="15" x14ac:dyDescent="0.3">
      <c r="A69" s="156" t="str">
        <f>IF(ISBLANK(TableB[[#This Row],[BEDS Code]]),"",TableB[[#This Row],[BEDS Code]])</f>
        <v>331400010084</v>
      </c>
      <c r="B69" s="134" t="str">
        <f>IF(ISBLANK(TableB[[#This Row],[School Name]]),"",TableB[[#This Row],[School Name]])</f>
        <v>P.S. 084 Jose De Diego</v>
      </c>
      <c r="C69" s="156" t="str">
        <f>IF(ISBLANK(TableB[[#This Row],[Local School Code]]),"",TableB[[#This Row],[Local School Code]])</f>
        <v>K084</v>
      </c>
      <c r="D69" s="15" t="s">
        <v>72</v>
      </c>
      <c r="E69" s="10" t="s">
        <v>73</v>
      </c>
      <c r="F69" s="130">
        <v>46</v>
      </c>
      <c r="G69" s="130">
        <v>0</v>
      </c>
      <c r="H69" s="130">
        <v>0</v>
      </c>
      <c r="I69" s="130">
        <v>0</v>
      </c>
      <c r="J69" s="136">
        <f t="shared" si="3"/>
        <v>46</v>
      </c>
      <c r="K69" s="16">
        <v>263990.72798801051</v>
      </c>
      <c r="L69" s="16">
        <v>410456.89789556281</v>
      </c>
      <c r="M69" s="16">
        <v>0</v>
      </c>
      <c r="N69" s="133">
        <f t="shared" si="4"/>
        <v>674447.62588357332</v>
      </c>
      <c r="O69" s="146">
        <v>0</v>
      </c>
      <c r="P69" s="132">
        <v>0</v>
      </c>
      <c r="Q69" s="132">
        <v>0</v>
      </c>
      <c r="R69" s="132">
        <v>0</v>
      </c>
      <c r="S69" s="132">
        <v>0</v>
      </c>
      <c r="T69" s="132">
        <v>0</v>
      </c>
      <c r="U69" s="132">
        <v>0</v>
      </c>
      <c r="V69" s="133">
        <f t="shared" si="5"/>
        <v>0</v>
      </c>
      <c r="W69" s="16">
        <v>0</v>
      </c>
      <c r="X69" s="16">
        <v>0</v>
      </c>
      <c r="Y69" s="137">
        <v>0</v>
      </c>
    </row>
    <row r="70" spans="1:25" s="3" customFormat="1" ht="15" x14ac:dyDescent="0.3">
      <c r="A70" s="156" t="str">
        <f>IF(ISBLANK(TableB[[#This Row],[BEDS Code]]),"",TableB[[#This Row],[BEDS Code]])</f>
        <v>333200010086</v>
      </c>
      <c r="B70" s="134" t="str">
        <f>IF(ISBLANK(TableB[[#This Row],[School Name]]),"",TableB[[#This Row],[School Name]])</f>
        <v>P.S. 086 The Irvington</v>
      </c>
      <c r="C70" s="156" t="str">
        <f>IF(ISBLANK(TableB[[#This Row],[Local School Code]]),"",TableB[[#This Row],[Local School Code]])</f>
        <v>K086</v>
      </c>
      <c r="D70" s="15" t="s">
        <v>73</v>
      </c>
      <c r="E70" s="10" t="s">
        <v>73</v>
      </c>
      <c r="F70" s="130">
        <v>0</v>
      </c>
      <c r="G70" s="130">
        <v>0</v>
      </c>
      <c r="H70" s="130">
        <v>0</v>
      </c>
      <c r="I70" s="130">
        <v>0</v>
      </c>
      <c r="J70" s="136">
        <f t="shared" si="3"/>
        <v>0</v>
      </c>
      <c r="K70" s="16">
        <v>0</v>
      </c>
      <c r="L70" s="16">
        <v>0</v>
      </c>
      <c r="M70" s="16">
        <v>0</v>
      </c>
      <c r="N70" s="133">
        <f t="shared" si="4"/>
        <v>0</v>
      </c>
      <c r="O70" s="146">
        <v>0</v>
      </c>
      <c r="P70" s="132">
        <v>0</v>
      </c>
      <c r="Q70" s="132">
        <v>0</v>
      </c>
      <c r="R70" s="132">
        <v>0</v>
      </c>
      <c r="S70" s="132">
        <v>0</v>
      </c>
      <c r="T70" s="132">
        <v>0</v>
      </c>
      <c r="U70" s="132">
        <v>0</v>
      </c>
      <c r="V70" s="133">
        <f t="shared" si="5"/>
        <v>0</v>
      </c>
      <c r="W70" s="16">
        <v>0</v>
      </c>
      <c r="X70" s="16">
        <v>0</v>
      </c>
      <c r="Y70" s="137">
        <v>0</v>
      </c>
    </row>
    <row r="71" spans="1:25" s="3" customFormat="1" ht="15" x14ac:dyDescent="0.3">
      <c r="A71" s="156" t="str">
        <f>IF(ISBLANK(TableB[[#This Row],[BEDS Code]]),"",TableB[[#This Row],[BEDS Code]])</f>
        <v>331500010088</v>
      </c>
      <c r="B71" s="134" t="str">
        <f>IF(ISBLANK(TableB[[#This Row],[School Name]]),"",TableB[[#This Row],[School Name]])</f>
        <v>J.H.S. 088 Peter Rouget</v>
      </c>
      <c r="C71" s="156" t="str">
        <f>IF(ISBLANK(TableB[[#This Row],[Local School Code]]),"",TableB[[#This Row],[Local School Code]])</f>
        <v>K088</v>
      </c>
      <c r="D71" s="15" t="s">
        <v>73</v>
      </c>
      <c r="E71" s="10" t="s">
        <v>73</v>
      </c>
      <c r="F71" s="130">
        <v>0</v>
      </c>
      <c r="G71" s="130">
        <v>0</v>
      </c>
      <c r="H71" s="130">
        <v>0</v>
      </c>
      <c r="I71" s="130">
        <v>0</v>
      </c>
      <c r="J71" s="136">
        <f t="shared" si="3"/>
        <v>0</v>
      </c>
      <c r="K71" s="16">
        <v>0</v>
      </c>
      <c r="L71" s="16">
        <v>0</v>
      </c>
      <c r="M71" s="16">
        <v>0</v>
      </c>
      <c r="N71" s="133">
        <f t="shared" si="4"/>
        <v>0</v>
      </c>
      <c r="O71" s="146">
        <v>0</v>
      </c>
      <c r="P71" s="132">
        <v>0</v>
      </c>
      <c r="Q71" s="132">
        <v>0</v>
      </c>
      <c r="R71" s="132">
        <v>0</v>
      </c>
      <c r="S71" s="132">
        <v>0</v>
      </c>
      <c r="T71" s="132">
        <v>0</v>
      </c>
      <c r="U71" s="132">
        <v>0</v>
      </c>
      <c r="V71" s="133">
        <f t="shared" si="5"/>
        <v>0</v>
      </c>
      <c r="W71" s="16">
        <v>0</v>
      </c>
      <c r="X71" s="16">
        <v>0</v>
      </c>
      <c r="Y71" s="137">
        <v>0</v>
      </c>
    </row>
    <row r="72" spans="1:25" s="3" customFormat="1" ht="15" x14ac:dyDescent="0.3">
      <c r="A72" s="156" t="str">
        <f>IF(ISBLANK(TableB[[#This Row],[BEDS Code]]),"",TableB[[#This Row],[BEDS Code]])</f>
        <v>331900010089</v>
      </c>
      <c r="B72" s="134" t="str">
        <f>IF(ISBLANK(TableB[[#This Row],[School Name]]),"",TableB[[#This Row],[School Name]])</f>
        <v>P.S. 089 Cypress Hills</v>
      </c>
      <c r="C72" s="156" t="str">
        <f>IF(ISBLANK(TableB[[#This Row],[Local School Code]]),"",TableB[[#This Row],[Local School Code]])</f>
        <v>K089</v>
      </c>
      <c r="D72" s="15" t="s">
        <v>72</v>
      </c>
      <c r="E72" s="10" t="s">
        <v>73</v>
      </c>
      <c r="F72" s="130">
        <v>14</v>
      </c>
      <c r="G72" s="130">
        <v>0</v>
      </c>
      <c r="H72" s="130">
        <v>0</v>
      </c>
      <c r="I72" s="130">
        <v>0</v>
      </c>
      <c r="J72" s="136">
        <f t="shared" si="3"/>
        <v>14</v>
      </c>
      <c r="K72" s="16">
        <v>68867.14643165491</v>
      </c>
      <c r="L72" s="16">
        <v>153215.82048916881</v>
      </c>
      <c r="M72" s="16">
        <v>0</v>
      </c>
      <c r="N72" s="133">
        <f t="shared" si="4"/>
        <v>222082.96692082373</v>
      </c>
      <c r="O72" s="146">
        <v>0</v>
      </c>
      <c r="P72" s="132">
        <v>0</v>
      </c>
      <c r="Q72" s="132">
        <v>0</v>
      </c>
      <c r="R72" s="132">
        <v>0</v>
      </c>
      <c r="S72" s="132">
        <v>0</v>
      </c>
      <c r="T72" s="132">
        <v>0</v>
      </c>
      <c r="U72" s="132">
        <v>0</v>
      </c>
      <c r="V72" s="133">
        <f t="shared" si="5"/>
        <v>0</v>
      </c>
      <c r="W72" s="16">
        <v>0</v>
      </c>
      <c r="X72" s="16">
        <v>0</v>
      </c>
      <c r="Y72" s="137">
        <v>0</v>
      </c>
    </row>
    <row r="73" spans="1:25" s="3" customFormat="1" ht="15" x14ac:dyDescent="0.3">
      <c r="A73" s="156" t="str">
        <f>IF(ISBLANK(TableB[[#This Row],[BEDS Code]]),"",TableB[[#This Row],[BEDS Code]])</f>
        <v>332100010090</v>
      </c>
      <c r="B73" s="134" t="str">
        <f>IF(ISBLANK(TableB[[#This Row],[School Name]]),"",TableB[[#This Row],[School Name]])</f>
        <v>P.S. 90 Edna Cohen School</v>
      </c>
      <c r="C73" s="156" t="str">
        <f>IF(ISBLANK(TableB[[#This Row],[Local School Code]]),"",TableB[[#This Row],[Local School Code]])</f>
        <v>K090</v>
      </c>
      <c r="D73" s="15" t="s">
        <v>72</v>
      </c>
      <c r="E73" s="10" t="s">
        <v>73</v>
      </c>
      <c r="F73" s="130">
        <v>77</v>
      </c>
      <c r="G73" s="130">
        <v>0</v>
      </c>
      <c r="H73" s="130">
        <v>0</v>
      </c>
      <c r="I73" s="130">
        <v>0</v>
      </c>
      <c r="J73" s="136">
        <f t="shared" si="3"/>
        <v>77</v>
      </c>
      <c r="K73" s="16">
        <v>294598.34862430155</v>
      </c>
      <c r="L73" s="16">
        <v>928846.5945714647</v>
      </c>
      <c r="M73" s="16">
        <v>0</v>
      </c>
      <c r="N73" s="133">
        <f t="shared" si="4"/>
        <v>1223444.9431957663</v>
      </c>
      <c r="O73" s="146">
        <v>0</v>
      </c>
      <c r="P73" s="132">
        <v>0</v>
      </c>
      <c r="Q73" s="132">
        <v>0</v>
      </c>
      <c r="R73" s="132">
        <v>0</v>
      </c>
      <c r="S73" s="132">
        <v>0</v>
      </c>
      <c r="T73" s="132">
        <v>0</v>
      </c>
      <c r="U73" s="132">
        <v>0</v>
      </c>
      <c r="V73" s="133">
        <f t="shared" si="5"/>
        <v>0</v>
      </c>
      <c r="W73" s="16">
        <v>0</v>
      </c>
      <c r="X73" s="16">
        <v>0</v>
      </c>
      <c r="Y73" s="137">
        <v>0</v>
      </c>
    </row>
    <row r="74" spans="1:25" s="3" customFormat="1" ht="15" x14ac:dyDescent="0.3">
      <c r="A74" s="156" t="str">
        <f>IF(ISBLANK(TableB[[#This Row],[BEDS Code]]),"",TableB[[#This Row],[BEDS Code]])</f>
        <v>331700010091</v>
      </c>
      <c r="B74" s="134" t="str">
        <f>IF(ISBLANK(TableB[[#This Row],[School Name]]),"",TableB[[#This Row],[School Name]])</f>
        <v>P.S. 091 The Albany Avenue School</v>
      </c>
      <c r="C74" s="156" t="str">
        <f>IF(ISBLANK(TableB[[#This Row],[Local School Code]]),"",TableB[[#This Row],[Local School Code]])</f>
        <v>K091</v>
      </c>
      <c r="D74" s="15" t="s">
        <v>72</v>
      </c>
      <c r="E74" s="10" t="s">
        <v>73</v>
      </c>
      <c r="F74" s="130">
        <v>30</v>
      </c>
      <c r="G74" s="130">
        <v>0</v>
      </c>
      <c r="H74" s="130">
        <v>0</v>
      </c>
      <c r="I74" s="130">
        <v>0</v>
      </c>
      <c r="J74" s="136">
        <f t="shared" si="3"/>
        <v>30</v>
      </c>
      <c r="K74" s="16">
        <v>197389.28869304576</v>
      </c>
      <c r="L74" s="16">
        <v>320075.80179182871</v>
      </c>
      <c r="M74" s="16">
        <v>0</v>
      </c>
      <c r="N74" s="133">
        <f t="shared" si="4"/>
        <v>517465.09048487444</v>
      </c>
      <c r="O74" s="146">
        <v>0</v>
      </c>
      <c r="P74" s="132">
        <v>0</v>
      </c>
      <c r="Q74" s="132">
        <v>0</v>
      </c>
      <c r="R74" s="132">
        <v>0</v>
      </c>
      <c r="S74" s="132">
        <v>0</v>
      </c>
      <c r="T74" s="132">
        <v>0</v>
      </c>
      <c r="U74" s="132">
        <v>0</v>
      </c>
      <c r="V74" s="133">
        <f t="shared" si="5"/>
        <v>0</v>
      </c>
      <c r="W74" s="16">
        <v>0</v>
      </c>
      <c r="X74" s="16">
        <v>0</v>
      </c>
      <c r="Y74" s="137">
        <v>0</v>
      </c>
    </row>
    <row r="75" spans="1:25" s="3" customFormat="1" ht="15" x14ac:dyDescent="0.3">
      <c r="A75" s="156" t="str">
        <f>IF(ISBLANK(TableB[[#This Row],[BEDS Code]]),"",TableB[[#This Row],[BEDS Code]])</f>
        <v>331700010092</v>
      </c>
      <c r="B75" s="134" t="str">
        <f>IF(ISBLANK(TableB[[#This Row],[School Name]]),"",TableB[[#This Row],[School Name]])</f>
        <v>P.S. 092 Adrian Hegeman</v>
      </c>
      <c r="C75" s="156" t="str">
        <f>IF(ISBLANK(TableB[[#This Row],[Local School Code]]),"",TableB[[#This Row],[Local School Code]])</f>
        <v>K092</v>
      </c>
      <c r="D75" s="15" t="s">
        <v>72</v>
      </c>
      <c r="E75" s="10" t="s">
        <v>73</v>
      </c>
      <c r="F75" s="130">
        <v>46</v>
      </c>
      <c r="G75" s="130">
        <v>0</v>
      </c>
      <c r="H75" s="130">
        <v>0</v>
      </c>
      <c r="I75" s="130">
        <v>0</v>
      </c>
      <c r="J75" s="136">
        <f t="shared" ref="J75:J138" si="6">SUM(F75:I75)</f>
        <v>46</v>
      </c>
      <c r="K75" s="16">
        <v>248867.14643165492</v>
      </c>
      <c r="L75" s="16">
        <v>554887.37416016578</v>
      </c>
      <c r="M75" s="16">
        <v>0</v>
      </c>
      <c r="N75" s="133">
        <f t="shared" ref="N75:N138" si="7">SUM(K75:M75)</f>
        <v>803754.52059182071</v>
      </c>
      <c r="O75" s="146">
        <v>0</v>
      </c>
      <c r="P75" s="132">
        <v>0</v>
      </c>
      <c r="Q75" s="132">
        <v>0</v>
      </c>
      <c r="R75" s="132">
        <v>0</v>
      </c>
      <c r="S75" s="132">
        <v>0</v>
      </c>
      <c r="T75" s="132">
        <v>0</v>
      </c>
      <c r="U75" s="132">
        <v>0</v>
      </c>
      <c r="V75" s="133">
        <f t="shared" ref="V75:V138" si="8">SUM(P75:U75)</f>
        <v>0</v>
      </c>
      <c r="W75" s="16">
        <v>0</v>
      </c>
      <c r="X75" s="16">
        <v>0</v>
      </c>
      <c r="Y75" s="137">
        <v>0</v>
      </c>
    </row>
    <row r="76" spans="1:25" s="3" customFormat="1" ht="15" x14ac:dyDescent="0.3">
      <c r="A76" s="156" t="str">
        <f>IF(ISBLANK(TableB[[#This Row],[BEDS Code]]),"",TableB[[#This Row],[BEDS Code]])</f>
        <v>331300010093</v>
      </c>
      <c r="B76" s="134" t="str">
        <f>IF(ISBLANK(TableB[[#This Row],[School Name]]),"",TableB[[#This Row],[School Name]])</f>
        <v>P.S. 093 William H. Prescott</v>
      </c>
      <c r="C76" s="156" t="str">
        <f>IF(ISBLANK(TableB[[#This Row],[Local School Code]]),"",TableB[[#This Row],[Local School Code]])</f>
        <v>K093</v>
      </c>
      <c r="D76" s="15" t="s">
        <v>72</v>
      </c>
      <c r="E76" s="10" t="s">
        <v>73</v>
      </c>
      <c r="F76" s="130">
        <v>30</v>
      </c>
      <c r="G76" s="130">
        <v>0</v>
      </c>
      <c r="H76" s="130">
        <v>0</v>
      </c>
      <c r="I76" s="130">
        <v>0</v>
      </c>
      <c r="J76" s="136">
        <f t="shared" si="6"/>
        <v>30</v>
      </c>
      <c r="K76" s="16">
        <v>126256.43512470067</v>
      </c>
      <c r="L76" s="16">
        <v>390984.54012393707</v>
      </c>
      <c r="M76" s="16">
        <v>0</v>
      </c>
      <c r="N76" s="133">
        <f t="shared" si="7"/>
        <v>517240.97524863773</v>
      </c>
      <c r="O76" s="146">
        <v>0</v>
      </c>
      <c r="P76" s="132">
        <v>0</v>
      </c>
      <c r="Q76" s="132">
        <v>0</v>
      </c>
      <c r="R76" s="132">
        <v>0</v>
      </c>
      <c r="S76" s="132">
        <v>0</v>
      </c>
      <c r="T76" s="132">
        <v>0</v>
      </c>
      <c r="U76" s="132">
        <v>0</v>
      </c>
      <c r="V76" s="133">
        <f t="shared" si="8"/>
        <v>0</v>
      </c>
      <c r="W76" s="16">
        <v>0</v>
      </c>
      <c r="X76" s="16">
        <v>0</v>
      </c>
      <c r="Y76" s="137">
        <v>0</v>
      </c>
    </row>
    <row r="77" spans="1:25" s="3" customFormat="1" ht="15" x14ac:dyDescent="0.3">
      <c r="A77" s="156" t="str">
        <f>IF(ISBLANK(TableB[[#This Row],[BEDS Code]]),"",TableB[[#This Row],[BEDS Code]])</f>
        <v>331500010094</v>
      </c>
      <c r="B77" s="134" t="str">
        <f>IF(ISBLANK(TableB[[#This Row],[School Name]]),"",TableB[[#This Row],[School Name]])</f>
        <v>P.S. 094 The Henry Longfellow</v>
      </c>
      <c r="C77" s="156" t="str">
        <f>IF(ISBLANK(TableB[[#This Row],[Local School Code]]),"",TableB[[#This Row],[Local School Code]])</f>
        <v>K094</v>
      </c>
      <c r="D77" s="15" t="s">
        <v>73</v>
      </c>
      <c r="E77" s="10" t="s">
        <v>73</v>
      </c>
      <c r="F77" s="130">
        <v>0</v>
      </c>
      <c r="G77" s="130">
        <v>0</v>
      </c>
      <c r="H77" s="130">
        <v>0</v>
      </c>
      <c r="I77" s="130">
        <v>0</v>
      </c>
      <c r="J77" s="136">
        <f t="shared" si="6"/>
        <v>0</v>
      </c>
      <c r="K77" s="16">
        <v>0</v>
      </c>
      <c r="L77" s="16">
        <v>0</v>
      </c>
      <c r="M77" s="16">
        <v>0</v>
      </c>
      <c r="N77" s="133">
        <f t="shared" si="7"/>
        <v>0</v>
      </c>
      <c r="O77" s="146">
        <v>0</v>
      </c>
      <c r="P77" s="132">
        <v>0</v>
      </c>
      <c r="Q77" s="132">
        <v>0</v>
      </c>
      <c r="R77" s="132">
        <v>0</v>
      </c>
      <c r="S77" s="132">
        <v>0</v>
      </c>
      <c r="T77" s="132">
        <v>0</v>
      </c>
      <c r="U77" s="132">
        <v>0</v>
      </c>
      <c r="V77" s="133">
        <f t="shared" si="8"/>
        <v>0</v>
      </c>
      <c r="W77" s="16">
        <v>0</v>
      </c>
      <c r="X77" s="16">
        <v>0</v>
      </c>
      <c r="Y77" s="137">
        <v>0</v>
      </c>
    </row>
    <row r="78" spans="1:25" s="3" customFormat="1" ht="15" x14ac:dyDescent="0.3">
      <c r="A78" s="156" t="str">
        <f>IF(ISBLANK(TableB[[#This Row],[BEDS Code]]),"",TableB[[#This Row],[BEDS Code]])</f>
        <v>332100010095</v>
      </c>
      <c r="B78" s="134" t="str">
        <f>IF(ISBLANK(TableB[[#This Row],[School Name]]),"",TableB[[#This Row],[School Name]])</f>
        <v>P.S. 095 The Gravesend</v>
      </c>
      <c r="C78" s="156" t="str">
        <f>IF(ISBLANK(TableB[[#This Row],[Local School Code]]),"",TableB[[#This Row],[Local School Code]])</f>
        <v>K095</v>
      </c>
      <c r="D78" s="15" t="s">
        <v>72</v>
      </c>
      <c r="E78" s="10" t="s">
        <v>73</v>
      </c>
      <c r="F78" s="130">
        <v>14</v>
      </c>
      <c r="G78" s="130">
        <v>0</v>
      </c>
      <c r="H78" s="130">
        <v>0</v>
      </c>
      <c r="I78" s="130">
        <v>0</v>
      </c>
      <c r="J78" s="136">
        <f t="shared" si="6"/>
        <v>14</v>
      </c>
      <c r="K78" s="16">
        <v>180000</v>
      </c>
      <c r="L78" s="16">
        <v>66373.459832597931</v>
      </c>
      <c r="M78" s="16">
        <v>0</v>
      </c>
      <c r="N78" s="133">
        <f t="shared" si="7"/>
        <v>246373.45983259793</v>
      </c>
      <c r="O78" s="146">
        <v>0</v>
      </c>
      <c r="P78" s="132">
        <v>0</v>
      </c>
      <c r="Q78" s="132">
        <v>0</v>
      </c>
      <c r="R78" s="132">
        <v>0</v>
      </c>
      <c r="S78" s="132">
        <v>0</v>
      </c>
      <c r="T78" s="132">
        <v>0</v>
      </c>
      <c r="U78" s="132">
        <v>0</v>
      </c>
      <c r="V78" s="133">
        <f t="shared" si="8"/>
        <v>0</v>
      </c>
      <c r="W78" s="16">
        <v>0</v>
      </c>
      <c r="X78" s="16">
        <v>0</v>
      </c>
      <c r="Y78" s="137">
        <v>0</v>
      </c>
    </row>
    <row r="79" spans="1:25" s="3" customFormat="1" ht="15" x14ac:dyDescent="0.3">
      <c r="A79" s="156" t="str">
        <f>IF(ISBLANK(TableB[[#This Row],[BEDS Code]]),"",TableB[[#This Row],[BEDS Code]])</f>
        <v>332100010096</v>
      </c>
      <c r="B79" s="134" t="str">
        <f>IF(ISBLANK(TableB[[#This Row],[School Name]]),"",TableB[[#This Row],[School Name]])</f>
        <v>I.S. 096 Seth Low</v>
      </c>
      <c r="C79" s="156" t="str">
        <f>IF(ISBLANK(TableB[[#This Row],[Local School Code]]),"",TableB[[#This Row],[Local School Code]])</f>
        <v>K096</v>
      </c>
      <c r="D79" s="15" t="s">
        <v>73</v>
      </c>
      <c r="E79" s="10" t="s">
        <v>72</v>
      </c>
      <c r="F79" s="130">
        <v>0</v>
      </c>
      <c r="G79" s="130">
        <v>0</v>
      </c>
      <c r="H79" s="130">
        <v>0</v>
      </c>
      <c r="I79" s="130">
        <v>0</v>
      </c>
      <c r="J79" s="136">
        <f t="shared" si="6"/>
        <v>0</v>
      </c>
      <c r="K79" s="16">
        <v>0</v>
      </c>
      <c r="L79" s="16">
        <v>0</v>
      </c>
      <c r="M79" s="16">
        <v>0</v>
      </c>
      <c r="N79" s="133">
        <f t="shared" si="7"/>
        <v>0</v>
      </c>
      <c r="O79" s="146">
        <v>1</v>
      </c>
      <c r="P79" s="132">
        <v>1582597.2555533578</v>
      </c>
      <c r="Q79" s="132">
        <v>134521.06966253917</v>
      </c>
      <c r="R79" s="132">
        <v>0</v>
      </c>
      <c r="S79" s="132">
        <v>0</v>
      </c>
      <c r="T79" s="132">
        <v>197605.34831269592</v>
      </c>
      <c r="U79" s="132">
        <v>118563.20898761755</v>
      </c>
      <c r="V79" s="133">
        <f t="shared" si="8"/>
        <v>2033286.8825162107</v>
      </c>
      <c r="W79" s="16">
        <v>1011288</v>
      </c>
      <c r="X79" s="16">
        <v>1021998.8825162107</v>
      </c>
      <c r="Y79" s="137">
        <v>0</v>
      </c>
    </row>
    <row r="80" spans="1:25" s="3" customFormat="1" ht="15" x14ac:dyDescent="0.3">
      <c r="A80" s="156" t="str">
        <f>IF(ISBLANK(TableB[[#This Row],[BEDS Code]]),"",TableB[[#This Row],[BEDS Code]])</f>
        <v>332100010097</v>
      </c>
      <c r="B80" s="134" t="str">
        <f>IF(ISBLANK(TableB[[#This Row],[School Name]]),"",TableB[[#This Row],[School Name]])</f>
        <v>P.S. 97 The Highlawn</v>
      </c>
      <c r="C80" s="156" t="str">
        <f>IF(ISBLANK(TableB[[#This Row],[Local School Code]]),"",TableB[[#This Row],[Local School Code]])</f>
        <v>K097</v>
      </c>
      <c r="D80" s="15" t="s">
        <v>73</v>
      </c>
      <c r="E80" s="10" t="s">
        <v>73</v>
      </c>
      <c r="F80" s="130">
        <v>0</v>
      </c>
      <c r="G80" s="130">
        <v>0</v>
      </c>
      <c r="H80" s="130">
        <v>0</v>
      </c>
      <c r="I80" s="130">
        <v>0</v>
      </c>
      <c r="J80" s="136">
        <f t="shared" si="6"/>
        <v>0</v>
      </c>
      <c r="K80" s="16">
        <v>0</v>
      </c>
      <c r="L80" s="16">
        <v>0</v>
      </c>
      <c r="M80" s="16">
        <v>0</v>
      </c>
      <c r="N80" s="133">
        <f t="shared" si="7"/>
        <v>0</v>
      </c>
      <c r="O80" s="146">
        <v>0</v>
      </c>
      <c r="P80" s="132">
        <v>0</v>
      </c>
      <c r="Q80" s="132">
        <v>0</v>
      </c>
      <c r="R80" s="132">
        <v>0</v>
      </c>
      <c r="S80" s="132">
        <v>0</v>
      </c>
      <c r="T80" s="132">
        <v>0</v>
      </c>
      <c r="U80" s="132">
        <v>0</v>
      </c>
      <c r="V80" s="133">
        <f t="shared" si="8"/>
        <v>0</v>
      </c>
      <c r="W80" s="16">
        <v>0</v>
      </c>
      <c r="X80" s="16">
        <v>0</v>
      </c>
      <c r="Y80" s="137">
        <v>0</v>
      </c>
    </row>
    <row r="81" spans="1:25" s="3" customFormat="1" ht="15" x14ac:dyDescent="0.3">
      <c r="A81" s="156" t="str">
        <f>IF(ISBLANK(TableB[[#This Row],[BEDS Code]]),"",TableB[[#This Row],[BEDS Code]])</f>
        <v>332100010098</v>
      </c>
      <c r="B81" s="134" t="str">
        <f>IF(ISBLANK(TableB[[#This Row],[School Name]]),"",TableB[[#This Row],[School Name]])</f>
        <v>I.S. 98 Bay Academy</v>
      </c>
      <c r="C81" s="156" t="str">
        <f>IF(ISBLANK(TableB[[#This Row],[Local School Code]]),"",TableB[[#This Row],[Local School Code]])</f>
        <v>K098</v>
      </c>
      <c r="D81" s="15" t="s">
        <v>73</v>
      </c>
      <c r="E81" s="10" t="s">
        <v>73</v>
      </c>
      <c r="F81" s="130">
        <v>0</v>
      </c>
      <c r="G81" s="130">
        <v>0</v>
      </c>
      <c r="H81" s="130">
        <v>0</v>
      </c>
      <c r="I81" s="130">
        <v>0</v>
      </c>
      <c r="J81" s="136">
        <f t="shared" si="6"/>
        <v>0</v>
      </c>
      <c r="K81" s="16">
        <v>0</v>
      </c>
      <c r="L81" s="16">
        <v>0</v>
      </c>
      <c r="M81" s="16">
        <v>0</v>
      </c>
      <c r="N81" s="133">
        <f t="shared" si="7"/>
        <v>0</v>
      </c>
      <c r="O81" s="146">
        <v>0</v>
      </c>
      <c r="P81" s="132">
        <v>0</v>
      </c>
      <c r="Q81" s="132">
        <v>0</v>
      </c>
      <c r="R81" s="132">
        <v>0</v>
      </c>
      <c r="S81" s="132">
        <v>0</v>
      </c>
      <c r="T81" s="132">
        <v>0</v>
      </c>
      <c r="U81" s="132">
        <v>0</v>
      </c>
      <c r="V81" s="133">
        <f t="shared" si="8"/>
        <v>0</v>
      </c>
      <c r="W81" s="16">
        <v>0</v>
      </c>
      <c r="X81" s="16">
        <v>0</v>
      </c>
      <c r="Y81" s="137">
        <v>0</v>
      </c>
    </row>
    <row r="82" spans="1:25" s="3" customFormat="1" ht="15" x14ac:dyDescent="0.3">
      <c r="A82" s="156" t="str">
        <f>IF(ISBLANK(TableB[[#This Row],[BEDS Code]]),"",TableB[[#This Row],[BEDS Code]])</f>
        <v>332100010099</v>
      </c>
      <c r="B82" s="134" t="str">
        <f>IF(ISBLANK(TableB[[#This Row],[School Name]]),"",TableB[[#This Row],[School Name]])</f>
        <v>P.S. 099 Isaac Asimov</v>
      </c>
      <c r="C82" s="156" t="str">
        <f>IF(ISBLANK(TableB[[#This Row],[Local School Code]]),"",TableB[[#This Row],[Local School Code]])</f>
        <v>K099</v>
      </c>
      <c r="D82" s="15" t="s">
        <v>72</v>
      </c>
      <c r="E82" s="10" t="s">
        <v>73</v>
      </c>
      <c r="F82" s="130">
        <v>30</v>
      </c>
      <c r="G82" s="130">
        <v>0</v>
      </c>
      <c r="H82" s="130">
        <v>0</v>
      </c>
      <c r="I82" s="130">
        <v>0</v>
      </c>
      <c r="J82" s="136">
        <f t="shared" si="6"/>
        <v>30</v>
      </c>
      <c r="K82" s="16">
        <v>248867.14643165492</v>
      </c>
      <c r="L82" s="16">
        <v>245051.01967941271</v>
      </c>
      <c r="M82" s="16">
        <v>0</v>
      </c>
      <c r="N82" s="133">
        <f t="shared" si="7"/>
        <v>493918.16611106764</v>
      </c>
      <c r="O82" s="146">
        <v>0</v>
      </c>
      <c r="P82" s="132">
        <v>0</v>
      </c>
      <c r="Q82" s="132">
        <v>0</v>
      </c>
      <c r="R82" s="132">
        <v>0</v>
      </c>
      <c r="S82" s="132">
        <v>0</v>
      </c>
      <c r="T82" s="132">
        <v>0</v>
      </c>
      <c r="U82" s="132">
        <v>0</v>
      </c>
      <c r="V82" s="133">
        <f t="shared" si="8"/>
        <v>0</v>
      </c>
      <c r="W82" s="16">
        <v>0</v>
      </c>
      <c r="X82" s="16">
        <v>0</v>
      </c>
      <c r="Y82" s="137">
        <v>0</v>
      </c>
    </row>
    <row r="83" spans="1:25" s="3" customFormat="1" ht="15" x14ac:dyDescent="0.3">
      <c r="A83" s="156" t="str">
        <f>IF(ISBLANK(TableB[[#This Row],[BEDS Code]]),"",TableB[[#This Row],[BEDS Code]])</f>
        <v>332100010100</v>
      </c>
      <c r="B83" s="134" t="str">
        <f>IF(ISBLANK(TableB[[#This Row],[School Name]]),"",TableB[[#This Row],[School Name]])</f>
        <v>P.S. 100 The Coney Island School</v>
      </c>
      <c r="C83" s="156" t="str">
        <f>IF(ISBLANK(TableB[[#This Row],[Local School Code]]),"",TableB[[#This Row],[Local School Code]])</f>
        <v>K100</v>
      </c>
      <c r="D83" s="15" t="s">
        <v>72</v>
      </c>
      <c r="E83" s="10" t="s">
        <v>73</v>
      </c>
      <c r="F83" s="130">
        <v>46</v>
      </c>
      <c r="G83" s="130">
        <v>0</v>
      </c>
      <c r="H83" s="130">
        <v>0</v>
      </c>
      <c r="I83" s="130">
        <v>0</v>
      </c>
      <c r="J83" s="136">
        <f t="shared" si="6"/>
        <v>46</v>
      </c>
      <c r="K83" s="16">
        <v>195123.58155635558</v>
      </c>
      <c r="L83" s="16">
        <v>537651.47378962755</v>
      </c>
      <c r="M83" s="16">
        <v>0</v>
      </c>
      <c r="N83" s="133">
        <f t="shared" si="7"/>
        <v>732775.05534598313</v>
      </c>
      <c r="O83" s="146">
        <v>0</v>
      </c>
      <c r="P83" s="132">
        <v>0</v>
      </c>
      <c r="Q83" s="132">
        <v>0</v>
      </c>
      <c r="R83" s="132">
        <v>0</v>
      </c>
      <c r="S83" s="132">
        <v>0</v>
      </c>
      <c r="T83" s="132">
        <v>0</v>
      </c>
      <c r="U83" s="132">
        <v>0</v>
      </c>
      <c r="V83" s="133">
        <f t="shared" si="8"/>
        <v>0</v>
      </c>
      <c r="W83" s="16">
        <v>0</v>
      </c>
      <c r="X83" s="16">
        <v>0</v>
      </c>
      <c r="Y83" s="137">
        <v>0</v>
      </c>
    </row>
    <row r="84" spans="1:25" s="3" customFormat="1" ht="15" x14ac:dyDescent="0.3">
      <c r="A84" s="156" t="str">
        <f>IF(ISBLANK(TableB[[#This Row],[BEDS Code]]),"",TableB[[#This Row],[BEDS Code]])</f>
        <v>332100010101</v>
      </c>
      <c r="B84" s="134" t="str">
        <f>IF(ISBLANK(TableB[[#This Row],[School Name]]),"",TableB[[#This Row],[School Name]])</f>
        <v>P.S. 101 The Verrazano</v>
      </c>
      <c r="C84" s="156" t="str">
        <f>IF(ISBLANK(TableB[[#This Row],[Local School Code]]),"",TableB[[#This Row],[Local School Code]])</f>
        <v>K101</v>
      </c>
      <c r="D84" s="15" t="s">
        <v>73</v>
      </c>
      <c r="E84" s="10" t="s">
        <v>73</v>
      </c>
      <c r="F84" s="130">
        <v>0</v>
      </c>
      <c r="G84" s="130">
        <v>0</v>
      </c>
      <c r="H84" s="130">
        <v>0</v>
      </c>
      <c r="I84" s="130">
        <v>0</v>
      </c>
      <c r="J84" s="136">
        <f t="shared" si="6"/>
        <v>0</v>
      </c>
      <c r="K84" s="16">
        <v>0</v>
      </c>
      <c r="L84" s="16">
        <v>0</v>
      </c>
      <c r="M84" s="16">
        <v>0</v>
      </c>
      <c r="N84" s="133">
        <f t="shared" si="7"/>
        <v>0</v>
      </c>
      <c r="O84" s="146">
        <v>0</v>
      </c>
      <c r="P84" s="132">
        <v>0</v>
      </c>
      <c r="Q84" s="132">
        <v>0</v>
      </c>
      <c r="R84" s="132">
        <v>0</v>
      </c>
      <c r="S84" s="132">
        <v>0</v>
      </c>
      <c r="T84" s="132">
        <v>0</v>
      </c>
      <c r="U84" s="132">
        <v>0</v>
      </c>
      <c r="V84" s="133">
        <f t="shared" si="8"/>
        <v>0</v>
      </c>
      <c r="W84" s="16">
        <v>0</v>
      </c>
      <c r="X84" s="16">
        <v>0</v>
      </c>
      <c r="Y84" s="137">
        <v>0</v>
      </c>
    </row>
    <row r="85" spans="1:25" s="3" customFormat="1" ht="15" x14ac:dyDescent="0.3">
      <c r="A85" s="156" t="str">
        <f>IF(ISBLANK(TableB[[#This Row],[BEDS Code]]),"",TableB[[#This Row],[BEDS Code]])</f>
        <v>332000010102</v>
      </c>
      <c r="B85" s="134" t="str">
        <f>IF(ISBLANK(TableB[[#This Row],[School Name]]),"",TableB[[#This Row],[School Name]])</f>
        <v>P.S. 102 The Bayview</v>
      </c>
      <c r="C85" s="156" t="str">
        <f>IF(ISBLANK(TableB[[#This Row],[Local School Code]]),"",TableB[[#This Row],[Local School Code]])</f>
        <v>K102</v>
      </c>
      <c r="D85" s="15" t="s">
        <v>73</v>
      </c>
      <c r="E85" s="10" t="s">
        <v>73</v>
      </c>
      <c r="F85" s="130">
        <v>0</v>
      </c>
      <c r="G85" s="130">
        <v>0</v>
      </c>
      <c r="H85" s="130">
        <v>0</v>
      </c>
      <c r="I85" s="130">
        <v>0</v>
      </c>
      <c r="J85" s="136">
        <f t="shared" si="6"/>
        <v>0</v>
      </c>
      <c r="K85" s="16">
        <v>0</v>
      </c>
      <c r="L85" s="16">
        <v>0</v>
      </c>
      <c r="M85" s="16">
        <v>0</v>
      </c>
      <c r="N85" s="133">
        <f t="shared" si="7"/>
        <v>0</v>
      </c>
      <c r="O85" s="146">
        <v>0</v>
      </c>
      <c r="P85" s="132">
        <v>0</v>
      </c>
      <c r="Q85" s="132">
        <v>0</v>
      </c>
      <c r="R85" s="132">
        <v>0</v>
      </c>
      <c r="S85" s="132">
        <v>0</v>
      </c>
      <c r="T85" s="132">
        <v>0</v>
      </c>
      <c r="U85" s="132">
        <v>0</v>
      </c>
      <c r="V85" s="133">
        <f t="shared" si="8"/>
        <v>0</v>
      </c>
      <c r="W85" s="16">
        <v>0</v>
      </c>
      <c r="X85" s="16">
        <v>0</v>
      </c>
      <c r="Y85" s="137">
        <v>0</v>
      </c>
    </row>
    <row r="86" spans="1:25" s="3" customFormat="1" ht="15" x14ac:dyDescent="0.3">
      <c r="A86" s="156" t="str">
        <f>IF(ISBLANK(TableB[[#This Row],[BEDS Code]]),"",TableB[[#This Row],[BEDS Code]])</f>
        <v>332000010104</v>
      </c>
      <c r="B86" s="134" t="str">
        <f>IF(ISBLANK(TableB[[#This Row],[School Name]]),"",TableB[[#This Row],[School Name]])</f>
        <v>P.S./I.S. 104 The Fort Hamilton School</v>
      </c>
      <c r="C86" s="156" t="str">
        <f>IF(ISBLANK(TableB[[#This Row],[Local School Code]]),"",TableB[[#This Row],[Local School Code]])</f>
        <v>K104</v>
      </c>
      <c r="D86" s="15" t="s">
        <v>73</v>
      </c>
      <c r="E86" s="10" t="s">
        <v>73</v>
      </c>
      <c r="F86" s="130">
        <v>0</v>
      </c>
      <c r="G86" s="130">
        <v>0</v>
      </c>
      <c r="H86" s="130">
        <v>0</v>
      </c>
      <c r="I86" s="130">
        <v>0</v>
      </c>
      <c r="J86" s="136">
        <f t="shared" si="6"/>
        <v>0</v>
      </c>
      <c r="K86" s="16">
        <v>0</v>
      </c>
      <c r="L86" s="16">
        <v>0</v>
      </c>
      <c r="M86" s="16">
        <v>0</v>
      </c>
      <c r="N86" s="133">
        <f t="shared" si="7"/>
        <v>0</v>
      </c>
      <c r="O86" s="146">
        <v>0</v>
      </c>
      <c r="P86" s="132">
        <v>0</v>
      </c>
      <c r="Q86" s="132">
        <v>0</v>
      </c>
      <c r="R86" s="132">
        <v>0</v>
      </c>
      <c r="S86" s="132">
        <v>0</v>
      </c>
      <c r="T86" s="132">
        <v>0</v>
      </c>
      <c r="U86" s="132">
        <v>0</v>
      </c>
      <c r="V86" s="133">
        <f t="shared" si="8"/>
        <v>0</v>
      </c>
      <c r="W86" s="16">
        <v>0</v>
      </c>
      <c r="X86" s="16">
        <v>0</v>
      </c>
      <c r="Y86" s="137">
        <v>0</v>
      </c>
    </row>
    <row r="87" spans="1:25" s="3" customFormat="1" ht="15" x14ac:dyDescent="0.3">
      <c r="A87" s="156" t="str">
        <f>IF(ISBLANK(TableB[[#This Row],[BEDS Code]]),"",TableB[[#This Row],[BEDS Code]])</f>
        <v>332000010105</v>
      </c>
      <c r="B87" s="134" t="str">
        <f>IF(ISBLANK(TableB[[#This Row],[School Name]]),"",TableB[[#This Row],[School Name]])</f>
        <v>P.S. 105 The Blythebourne</v>
      </c>
      <c r="C87" s="156" t="str">
        <f>IF(ISBLANK(TableB[[#This Row],[Local School Code]]),"",TableB[[#This Row],[Local School Code]])</f>
        <v>K105</v>
      </c>
      <c r="D87" s="15" t="s">
        <v>73</v>
      </c>
      <c r="E87" s="10" t="s">
        <v>73</v>
      </c>
      <c r="F87" s="130">
        <v>0</v>
      </c>
      <c r="G87" s="130">
        <v>0</v>
      </c>
      <c r="H87" s="130">
        <v>0</v>
      </c>
      <c r="I87" s="130">
        <v>0</v>
      </c>
      <c r="J87" s="136">
        <f t="shared" si="6"/>
        <v>0</v>
      </c>
      <c r="K87" s="16">
        <v>0</v>
      </c>
      <c r="L87" s="16">
        <v>0</v>
      </c>
      <c r="M87" s="16">
        <v>0</v>
      </c>
      <c r="N87" s="133">
        <f t="shared" si="7"/>
        <v>0</v>
      </c>
      <c r="O87" s="146">
        <v>0</v>
      </c>
      <c r="P87" s="132">
        <v>0</v>
      </c>
      <c r="Q87" s="132">
        <v>0</v>
      </c>
      <c r="R87" s="132">
        <v>0</v>
      </c>
      <c r="S87" s="132">
        <v>0</v>
      </c>
      <c r="T87" s="132">
        <v>0</v>
      </c>
      <c r="U87" s="132">
        <v>0</v>
      </c>
      <c r="V87" s="133">
        <f t="shared" si="8"/>
        <v>0</v>
      </c>
      <c r="W87" s="16">
        <v>0</v>
      </c>
      <c r="X87" s="16">
        <v>0</v>
      </c>
      <c r="Y87" s="137">
        <v>0</v>
      </c>
    </row>
    <row r="88" spans="1:25" s="3" customFormat="1" ht="15" x14ac:dyDescent="0.3">
      <c r="A88" s="156" t="str">
        <f>IF(ISBLANK(TableB[[#This Row],[BEDS Code]]),"",TableB[[#This Row],[BEDS Code]])</f>
        <v>333200010106</v>
      </c>
      <c r="B88" s="134" t="str">
        <f>IF(ISBLANK(TableB[[#This Row],[School Name]]),"",TableB[[#This Row],[School Name]])</f>
        <v>P.S. 106 Edward Everett Hale</v>
      </c>
      <c r="C88" s="156" t="str">
        <f>IF(ISBLANK(TableB[[#This Row],[Local School Code]]),"",TableB[[#This Row],[Local School Code]])</f>
        <v>K106</v>
      </c>
      <c r="D88" s="15" t="s">
        <v>72</v>
      </c>
      <c r="E88" s="10" t="s">
        <v>73</v>
      </c>
      <c r="F88" s="130">
        <v>31</v>
      </c>
      <c r="G88" s="130">
        <v>0</v>
      </c>
      <c r="H88" s="130">
        <v>0</v>
      </c>
      <c r="I88" s="130">
        <v>0</v>
      </c>
      <c r="J88" s="136">
        <f t="shared" si="6"/>
        <v>31</v>
      </c>
      <c r="K88" s="16">
        <v>84170.956749800447</v>
      </c>
      <c r="L88" s="16">
        <v>406756.82818197436</v>
      </c>
      <c r="M88" s="16">
        <v>0</v>
      </c>
      <c r="N88" s="133">
        <f t="shared" si="7"/>
        <v>490927.78493177483</v>
      </c>
      <c r="O88" s="146">
        <v>0</v>
      </c>
      <c r="P88" s="132">
        <v>0</v>
      </c>
      <c r="Q88" s="132">
        <v>0</v>
      </c>
      <c r="R88" s="132">
        <v>0</v>
      </c>
      <c r="S88" s="132">
        <v>0</v>
      </c>
      <c r="T88" s="132">
        <v>0</v>
      </c>
      <c r="U88" s="132">
        <v>0</v>
      </c>
      <c r="V88" s="133">
        <f t="shared" si="8"/>
        <v>0</v>
      </c>
      <c r="W88" s="16">
        <v>0</v>
      </c>
      <c r="X88" s="16">
        <v>0</v>
      </c>
      <c r="Y88" s="137">
        <v>0</v>
      </c>
    </row>
    <row r="89" spans="1:25" s="3" customFormat="1" ht="15" x14ac:dyDescent="0.3">
      <c r="A89" s="156" t="str">
        <f>IF(ISBLANK(TableB[[#This Row],[BEDS Code]]),"",TableB[[#This Row],[BEDS Code]])</f>
        <v>331500010107</v>
      </c>
      <c r="B89" s="134" t="str">
        <f>IF(ISBLANK(TableB[[#This Row],[School Name]]),"",TableB[[#This Row],[School Name]])</f>
        <v>P.S. 107 John W. Kimball</v>
      </c>
      <c r="C89" s="156" t="str">
        <f>IF(ISBLANK(TableB[[#This Row],[Local School Code]]),"",TableB[[#This Row],[Local School Code]])</f>
        <v>K107</v>
      </c>
      <c r="D89" s="15" t="s">
        <v>73</v>
      </c>
      <c r="E89" s="10" t="s">
        <v>73</v>
      </c>
      <c r="F89" s="130">
        <v>0</v>
      </c>
      <c r="G89" s="130">
        <v>0</v>
      </c>
      <c r="H89" s="130">
        <v>0</v>
      </c>
      <c r="I89" s="130">
        <v>0</v>
      </c>
      <c r="J89" s="136">
        <f t="shared" si="6"/>
        <v>0</v>
      </c>
      <c r="K89" s="16">
        <v>0</v>
      </c>
      <c r="L89" s="16">
        <v>0</v>
      </c>
      <c r="M89" s="16">
        <v>0</v>
      </c>
      <c r="N89" s="133">
        <f t="shared" si="7"/>
        <v>0</v>
      </c>
      <c r="O89" s="146">
        <v>0</v>
      </c>
      <c r="P89" s="132">
        <v>0</v>
      </c>
      <c r="Q89" s="132">
        <v>0</v>
      </c>
      <c r="R89" s="132">
        <v>0</v>
      </c>
      <c r="S89" s="132">
        <v>0</v>
      </c>
      <c r="T89" s="132">
        <v>0</v>
      </c>
      <c r="U89" s="132">
        <v>0</v>
      </c>
      <c r="V89" s="133">
        <f t="shared" si="8"/>
        <v>0</v>
      </c>
      <c r="W89" s="16">
        <v>0</v>
      </c>
      <c r="X89" s="16">
        <v>0</v>
      </c>
      <c r="Y89" s="137">
        <v>0</v>
      </c>
    </row>
    <row r="90" spans="1:25" s="3" customFormat="1" ht="15" x14ac:dyDescent="0.3">
      <c r="A90" s="156" t="str">
        <f>IF(ISBLANK(TableB[[#This Row],[BEDS Code]]),"",TableB[[#This Row],[BEDS Code]])</f>
        <v>331900010108</v>
      </c>
      <c r="B90" s="134" t="str">
        <f>IF(ISBLANK(TableB[[#This Row],[School Name]]),"",TableB[[#This Row],[School Name]])</f>
        <v>P.S. 108 Sal Abbracciamento</v>
      </c>
      <c r="C90" s="156" t="str">
        <f>IF(ISBLANK(TableB[[#This Row],[Local School Code]]),"",TableB[[#This Row],[Local School Code]])</f>
        <v>K108</v>
      </c>
      <c r="D90" s="15" t="s">
        <v>72</v>
      </c>
      <c r="E90" s="10" t="s">
        <v>73</v>
      </c>
      <c r="F90" s="130">
        <v>93</v>
      </c>
      <c r="G90" s="130">
        <v>0</v>
      </c>
      <c r="H90" s="130">
        <v>0</v>
      </c>
      <c r="I90" s="130">
        <v>0</v>
      </c>
      <c r="J90" s="136">
        <f t="shared" si="6"/>
        <v>93</v>
      </c>
      <c r="K90" s="16">
        <v>359639.54247642006</v>
      </c>
      <c r="L90" s="16">
        <v>1047223.7844114143</v>
      </c>
      <c r="M90" s="16">
        <v>0</v>
      </c>
      <c r="N90" s="133">
        <f t="shared" si="7"/>
        <v>1406863.3268878344</v>
      </c>
      <c r="O90" s="146">
        <v>0</v>
      </c>
      <c r="P90" s="132">
        <v>0</v>
      </c>
      <c r="Q90" s="132">
        <v>0</v>
      </c>
      <c r="R90" s="132">
        <v>0</v>
      </c>
      <c r="S90" s="132">
        <v>0</v>
      </c>
      <c r="T90" s="132">
        <v>0</v>
      </c>
      <c r="U90" s="132">
        <v>0</v>
      </c>
      <c r="V90" s="133">
        <f t="shared" si="8"/>
        <v>0</v>
      </c>
      <c r="W90" s="16">
        <v>0</v>
      </c>
      <c r="X90" s="16">
        <v>0</v>
      </c>
      <c r="Y90" s="137">
        <v>0</v>
      </c>
    </row>
    <row r="91" spans="1:25" s="3" customFormat="1" ht="15" x14ac:dyDescent="0.3">
      <c r="A91" s="156" t="str">
        <f>IF(ISBLANK(TableB[[#This Row],[BEDS Code]]),"",TableB[[#This Row],[BEDS Code]])</f>
        <v>332200010109</v>
      </c>
      <c r="B91" s="134" t="str">
        <f>IF(ISBLANK(TableB[[#This Row],[School Name]]),"",TableB[[#This Row],[School Name]])</f>
        <v>P.S. 109</v>
      </c>
      <c r="C91" s="156" t="str">
        <f>IF(ISBLANK(TableB[[#This Row],[Local School Code]]),"",TableB[[#This Row],[Local School Code]])</f>
        <v>K109</v>
      </c>
      <c r="D91" s="15" t="s">
        <v>72</v>
      </c>
      <c r="E91" s="10" t="s">
        <v>73</v>
      </c>
      <c r="F91" s="130">
        <v>30</v>
      </c>
      <c r="G91" s="130">
        <v>0</v>
      </c>
      <c r="H91" s="130">
        <v>0</v>
      </c>
      <c r="I91" s="130">
        <v>0</v>
      </c>
      <c r="J91" s="136">
        <f t="shared" si="6"/>
        <v>30</v>
      </c>
      <c r="K91" s="16">
        <v>290000</v>
      </c>
      <c r="L91" s="16">
        <v>191388.40330825286</v>
      </c>
      <c r="M91" s="16">
        <v>0</v>
      </c>
      <c r="N91" s="133">
        <f t="shared" si="7"/>
        <v>481388.40330825286</v>
      </c>
      <c r="O91" s="146">
        <v>0</v>
      </c>
      <c r="P91" s="132">
        <v>0</v>
      </c>
      <c r="Q91" s="132">
        <v>0</v>
      </c>
      <c r="R91" s="132">
        <v>0</v>
      </c>
      <c r="S91" s="132">
        <v>0</v>
      </c>
      <c r="T91" s="132">
        <v>0</v>
      </c>
      <c r="U91" s="132">
        <v>0</v>
      </c>
      <c r="V91" s="133">
        <f t="shared" si="8"/>
        <v>0</v>
      </c>
      <c r="W91" s="16">
        <v>0</v>
      </c>
      <c r="X91" s="16">
        <v>0</v>
      </c>
      <c r="Y91" s="137">
        <v>0</v>
      </c>
    </row>
    <row r="92" spans="1:25" s="3" customFormat="1" ht="15" x14ac:dyDescent="0.3">
      <c r="A92" s="156" t="str">
        <f>IF(ISBLANK(TableB[[#This Row],[BEDS Code]]),"",TableB[[#This Row],[BEDS Code]])</f>
        <v>331400010110</v>
      </c>
      <c r="B92" s="134" t="str">
        <f>IF(ISBLANK(TableB[[#This Row],[School Name]]),"",TableB[[#This Row],[School Name]])</f>
        <v>P.S. 110 The Monitor</v>
      </c>
      <c r="C92" s="156" t="str">
        <f>IF(ISBLANK(TableB[[#This Row],[Local School Code]]),"",TableB[[#This Row],[Local School Code]])</f>
        <v>K110</v>
      </c>
      <c r="D92" s="15" t="s">
        <v>72</v>
      </c>
      <c r="E92" s="10" t="s">
        <v>73</v>
      </c>
      <c r="F92" s="130">
        <v>77</v>
      </c>
      <c r="G92" s="130">
        <v>0</v>
      </c>
      <c r="H92" s="130">
        <v>0</v>
      </c>
      <c r="I92" s="130">
        <v>0</v>
      </c>
      <c r="J92" s="136">
        <f t="shared" si="6"/>
        <v>77</v>
      </c>
      <c r="K92" s="16">
        <v>531297.62897681922</v>
      </c>
      <c r="L92" s="16">
        <v>640958.37442732428</v>
      </c>
      <c r="M92" s="16">
        <v>0</v>
      </c>
      <c r="N92" s="133">
        <f t="shared" si="7"/>
        <v>1172256.0034041435</v>
      </c>
      <c r="O92" s="146">
        <v>0</v>
      </c>
      <c r="P92" s="132">
        <v>0</v>
      </c>
      <c r="Q92" s="132">
        <v>0</v>
      </c>
      <c r="R92" s="132">
        <v>0</v>
      </c>
      <c r="S92" s="132">
        <v>0</v>
      </c>
      <c r="T92" s="132">
        <v>0</v>
      </c>
      <c r="U92" s="132">
        <v>0</v>
      </c>
      <c r="V92" s="133">
        <f t="shared" si="8"/>
        <v>0</v>
      </c>
      <c r="W92" s="16">
        <v>0</v>
      </c>
      <c r="X92" s="16">
        <v>0</v>
      </c>
      <c r="Y92" s="137">
        <v>0</v>
      </c>
    </row>
    <row r="93" spans="1:25" s="3" customFormat="1" ht="15" x14ac:dyDescent="0.3">
      <c r="A93" s="156" t="str">
        <f>IF(ISBLANK(TableB[[#This Row],[BEDS Code]]),"",TableB[[#This Row],[BEDS Code]])</f>
        <v>332000010112</v>
      </c>
      <c r="B93" s="134" t="str">
        <f>IF(ISBLANK(TableB[[#This Row],[School Name]]),"",TableB[[#This Row],[School Name]])</f>
        <v>P.S. 112 Lefferts Park</v>
      </c>
      <c r="C93" s="156" t="str">
        <f>IF(ISBLANK(TableB[[#This Row],[Local School Code]]),"",TableB[[#This Row],[Local School Code]])</f>
        <v>K112</v>
      </c>
      <c r="D93" s="15" t="s">
        <v>72</v>
      </c>
      <c r="E93" s="10" t="s">
        <v>73</v>
      </c>
      <c r="F93" s="130">
        <v>14</v>
      </c>
      <c r="G93" s="130">
        <v>0</v>
      </c>
      <c r="H93" s="130">
        <v>0</v>
      </c>
      <c r="I93" s="130">
        <v>0</v>
      </c>
      <c r="J93" s="136">
        <f t="shared" si="6"/>
        <v>14</v>
      </c>
      <c r="K93" s="16">
        <v>200000</v>
      </c>
      <c r="L93" s="16">
        <v>30201.249291522661</v>
      </c>
      <c r="M93" s="16">
        <v>0</v>
      </c>
      <c r="N93" s="133">
        <f t="shared" si="7"/>
        <v>230201.24929152266</v>
      </c>
      <c r="O93" s="146">
        <v>0</v>
      </c>
      <c r="P93" s="132">
        <v>0</v>
      </c>
      <c r="Q93" s="132">
        <v>0</v>
      </c>
      <c r="R93" s="132">
        <v>0</v>
      </c>
      <c r="S93" s="132">
        <v>0</v>
      </c>
      <c r="T93" s="132">
        <v>0</v>
      </c>
      <c r="U93" s="132">
        <v>0</v>
      </c>
      <c r="V93" s="133">
        <f t="shared" si="8"/>
        <v>0</v>
      </c>
      <c r="W93" s="16">
        <v>0</v>
      </c>
      <c r="X93" s="16">
        <v>0</v>
      </c>
      <c r="Y93" s="137">
        <v>0</v>
      </c>
    </row>
    <row r="94" spans="1:25" s="3" customFormat="1" ht="15" x14ac:dyDescent="0.3">
      <c r="A94" s="156" t="str">
        <f>IF(ISBLANK(TableB[[#This Row],[BEDS Code]]),"",TableB[[#This Row],[BEDS Code]])</f>
        <v>331300010113</v>
      </c>
      <c r="B94" s="134" t="str">
        <f>IF(ISBLANK(TableB[[#This Row],[School Name]]),"",TableB[[#This Row],[School Name]])</f>
        <v>M.S. 113 Ronald Edmonds Learning Center</v>
      </c>
      <c r="C94" s="156" t="str">
        <f>IF(ISBLANK(TableB[[#This Row],[Local School Code]]),"",TableB[[#This Row],[Local School Code]])</f>
        <v>K113</v>
      </c>
      <c r="D94" s="15" t="s">
        <v>73</v>
      </c>
      <c r="E94" s="10" t="s">
        <v>73</v>
      </c>
      <c r="F94" s="130">
        <v>0</v>
      </c>
      <c r="G94" s="130">
        <v>0</v>
      </c>
      <c r="H94" s="130">
        <v>0</v>
      </c>
      <c r="I94" s="130">
        <v>0</v>
      </c>
      <c r="J94" s="136">
        <f t="shared" si="6"/>
        <v>0</v>
      </c>
      <c r="K94" s="16">
        <v>0</v>
      </c>
      <c r="L94" s="16">
        <v>0</v>
      </c>
      <c r="M94" s="16">
        <v>0</v>
      </c>
      <c r="N94" s="133">
        <f t="shared" si="7"/>
        <v>0</v>
      </c>
      <c r="O94" s="146">
        <v>0</v>
      </c>
      <c r="P94" s="132">
        <v>0</v>
      </c>
      <c r="Q94" s="132">
        <v>0</v>
      </c>
      <c r="R94" s="132">
        <v>0</v>
      </c>
      <c r="S94" s="132">
        <v>0</v>
      </c>
      <c r="T94" s="132">
        <v>0</v>
      </c>
      <c r="U94" s="132">
        <v>0</v>
      </c>
      <c r="V94" s="133">
        <f t="shared" si="8"/>
        <v>0</v>
      </c>
      <c r="W94" s="16">
        <v>0</v>
      </c>
      <c r="X94" s="16">
        <v>0</v>
      </c>
      <c r="Y94" s="137">
        <v>0</v>
      </c>
    </row>
    <row r="95" spans="1:25" s="3" customFormat="1" ht="15" x14ac:dyDescent="0.3">
      <c r="A95" s="156" t="str">
        <f>IF(ISBLANK(TableB[[#This Row],[BEDS Code]]),"",TableB[[#This Row],[BEDS Code]])</f>
        <v>331800010114</v>
      </c>
      <c r="B95" s="134" t="str">
        <f>IF(ISBLANK(TableB[[#This Row],[School Name]]),"",TableB[[#This Row],[School Name]])</f>
        <v>P.S. 114 Ryder Elementary</v>
      </c>
      <c r="C95" s="156" t="str">
        <f>IF(ISBLANK(TableB[[#This Row],[Local School Code]]),"",TableB[[#This Row],[Local School Code]])</f>
        <v>K114</v>
      </c>
      <c r="D95" s="15" t="s">
        <v>72</v>
      </c>
      <c r="E95" s="10" t="s">
        <v>73</v>
      </c>
      <c r="F95" s="130">
        <v>46</v>
      </c>
      <c r="G95" s="130">
        <v>0</v>
      </c>
      <c r="H95" s="130">
        <v>0</v>
      </c>
      <c r="I95" s="130">
        <v>0</v>
      </c>
      <c r="J95" s="136">
        <f t="shared" si="6"/>
        <v>46</v>
      </c>
      <c r="K95" s="16">
        <v>206601.43929496472</v>
      </c>
      <c r="L95" s="16">
        <v>470698.68651790888</v>
      </c>
      <c r="M95" s="16">
        <v>0</v>
      </c>
      <c r="N95" s="133">
        <f t="shared" si="7"/>
        <v>677300.12581287359</v>
      </c>
      <c r="O95" s="146">
        <v>0</v>
      </c>
      <c r="P95" s="132">
        <v>0</v>
      </c>
      <c r="Q95" s="132">
        <v>0</v>
      </c>
      <c r="R95" s="132">
        <v>0</v>
      </c>
      <c r="S95" s="132">
        <v>0</v>
      </c>
      <c r="T95" s="132">
        <v>0</v>
      </c>
      <c r="U95" s="132">
        <v>0</v>
      </c>
      <c r="V95" s="133">
        <f t="shared" si="8"/>
        <v>0</v>
      </c>
      <c r="W95" s="16">
        <v>0</v>
      </c>
      <c r="X95" s="16">
        <v>0</v>
      </c>
      <c r="Y95" s="137">
        <v>0</v>
      </c>
    </row>
    <row r="96" spans="1:25" s="3" customFormat="1" ht="15" x14ac:dyDescent="0.3">
      <c r="A96" s="156" t="str">
        <f>IF(ISBLANK(TableB[[#This Row],[BEDS Code]]),"",TableB[[#This Row],[BEDS Code]])</f>
        <v>331800010115</v>
      </c>
      <c r="B96" s="134" t="str">
        <f>IF(ISBLANK(TableB[[#This Row],[School Name]]),"",TableB[[#This Row],[School Name]])</f>
        <v>P.S. 115 Daniel Mucatel School</v>
      </c>
      <c r="C96" s="156" t="str">
        <f>IF(ISBLANK(TableB[[#This Row],[Local School Code]]),"",TableB[[#This Row],[Local School Code]])</f>
        <v>K115</v>
      </c>
      <c r="D96" s="15" t="s">
        <v>72</v>
      </c>
      <c r="E96" s="10" t="s">
        <v>73</v>
      </c>
      <c r="F96" s="130">
        <v>93</v>
      </c>
      <c r="G96" s="130">
        <v>0</v>
      </c>
      <c r="H96" s="130">
        <v>0</v>
      </c>
      <c r="I96" s="130">
        <v>0</v>
      </c>
      <c r="J96" s="136">
        <f t="shared" si="6"/>
        <v>93</v>
      </c>
      <c r="K96" s="16">
        <v>448424.30120383797</v>
      </c>
      <c r="L96" s="16">
        <v>1065412.3748452007</v>
      </c>
      <c r="M96" s="16">
        <v>0</v>
      </c>
      <c r="N96" s="133">
        <f t="shared" si="7"/>
        <v>1513836.6760490388</v>
      </c>
      <c r="O96" s="146">
        <v>0</v>
      </c>
      <c r="P96" s="132">
        <v>0</v>
      </c>
      <c r="Q96" s="132">
        <v>0</v>
      </c>
      <c r="R96" s="132">
        <v>0</v>
      </c>
      <c r="S96" s="132">
        <v>0</v>
      </c>
      <c r="T96" s="132">
        <v>0</v>
      </c>
      <c r="U96" s="132">
        <v>0</v>
      </c>
      <c r="V96" s="133">
        <f t="shared" si="8"/>
        <v>0</v>
      </c>
      <c r="W96" s="16">
        <v>0</v>
      </c>
      <c r="X96" s="16">
        <v>0</v>
      </c>
      <c r="Y96" s="137">
        <v>0</v>
      </c>
    </row>
    <row r="97" spans="1:25" s="3" customFormat="1" ht="15" x14ac:dyDescent="0.3">
      <c r="A97" s="156" t="str">
        <f>IF(ISBLANK(TableB[[#This Row],[BEDS Code]]),"",TableB[[#This Row],[BEDS Code]])</f>
        <v>333200010116</v>
      </c>
      <c r="B97" s="134" t="str">
        <f>IF(ISBLANK(TableB[[#This Row],[School Name]]),"",TableB[[#This Row],[School Name]])</f>
        <v>P.S. 116 Elizabeth L Farrell</v>
      </c>
      <c r="C97" s="156" t="str">
        <f>IF(ISBLANK(TableB[[#This Row],[Local School Code]]),"",TableB[[#This Row],[Local School Code]])</f>
        <v>K116</v>
      </c>
      <c r="D97" s="15" t="s">
        <v>73</v>
      </c>
      <c r="E97" s="10" t="s">
        <v>73</v>
      </c>
      <c r="F97" s="130">
        <v>0</v>
      </c>
      <c r="G97" s="130">
        <v>0</v>
      </c>
      <c r="H97" s="130">
        <v>0</v>
      </c>
      <c r="I97" s="130">
        <v>0</v>
      </c>
      <c r="J97" s="136">
        <f t="shared" si="6"/>
        <v>0</v>
      </c>
      <c r="K97" s="16">
        <v>0</v>
      </c>
      <c r="L97" s="16">
        <v>0</v>
      </c>
      <c r="M97" s="16">
        <v>0</v>
      </c>
      <c r="N97" s="133">
        <f t="shared" si="7"/>
        <v>0</v>
      </c>
      <c r="O97" s="146">
        <v>0</v>
      </c>
      <c r="P97" s="132">
        <v>0</v>
      </c>
      <c r="Q97" s="132">
        <v>0</v>
      </c>
      <c r="R97" s="132">
        <v>0</v>
      </c>
      <c r="S97" s="132">
        <v>0</v>
      </c>
      <c r="T97" s="132">
        <v>0</v>
      </c>
      <c r="U97" s="132">
        <v>0</v>
      </c>
      <c r="V97" s="133">
        <f t="shared" si="8"/>
        <v>0</v>
      </c>
      <c r="W97" s="16">
        <v>0</v>
      </c>
      <c r="X97" s="16">
        <v>0</v>
      </c>
      <c r="Y97" s="137">
        <v>0</v>
      </c>
    </row>
    <row r="98" spans="1:25" s="3" customFormat="1" ht="15" x14ac:dyDescent="0.3">
      <c r="A98" s="156" t="str">
        <f>IF(ISBLANK(TableB[[#This Row],[BEDS Code]]),"",TableB[[#This Row],[BEDS Code]])</f>
        <v>331500010118</v>
      </c>
      <c r="B98" s="134" t="str">
        <f>IF(ISBLANK(TableB[[#This Row],[School Name]]),"",TableB[[#This Row],[School Name]])</f>
        <v>The Maurice Sendak Community School</v>
      </c>
      <c r="C98" s="156" t="str">
        <f>IF(ISBLANK(TableB[[#This Row],[Local School Code]]),"",TableB[[#This Row],[Local School Code]])</f>
        <v>K118</v>
      </c>
      <c r="D98" s="15" t="s">
        <v>72</v>
      </c>
      <c r="E98" s="10" t="s">
        <v>73</v>
      </c>
      <c r="F98" s="130">
        <v>14</v>
      </c>
      <c r="G98" s="130">
        <v>0</v>
      </c>
      <c r="H98" s="130">
        <v>0</v>
      </c>
      <c r="I98" s="130">
        <v>0</v>
      </c>
      <c r="J98" s="136">
        <f t="shared" si="6"/>
        <v>14</v>
      </c>
      <c r="K98" s="16">
        <v>175556.6496251089</v>
      </c>
      <c r="L98" s="16">
        <v>0</v>
      </c>
      <c r="M98" s="16">
        <v>0</v>
      </c>
      <c r="N98" s="133">
        <f t="shared" si="7"/>
        <v>175556.6496251089</v>
      </c>
      <c r="O98" s="146">
        <v>0</v>
      </c>
      <c r="P98" s="132">
        <v>0</v>
      </c>
      <c r="Q98" s="132">
        <v>0</v>
      </c>
      <c r="R98" s="132">
        <v>0</v>
      </c>
      <c r="S98" s="132">
        <v>0</v>
      </c>
      <c r="T98" s="132">
        <v>0</v>
      </c>
      <c r="U98" s="132">
        <v>0</v>
      </c>
      <c r="V98" s="133">
        <f t="shared" si="8"/>
        <v>0</v>
      </c>
      <c r="W98" s="16">
        <v>0</v>
      </c>
      <c r="X98" s="16">
        <v>0</v>
      </c>
      <c r="Y98" s="137">
        <v>0</v>
      </c>
    </row>
    <row r="99" spans="1:25" s="3" customFormat="1" ht="15" x14ac:dyDescent="0.3">
      <c r="A99" s="156" t="str">
        <f>IF(ISBLANK(TableB[[#This Row],[BEDS Code]]),"",TableB[[#This Row],[BEDS Code]])</f>
        <v>332200010119</v>
      </c>
      <c r="B99" s="134" t="str">
        <f>IF(ISBLANK(TableB[[#This Row],[School Name]]),"",TableB[[#This Row],[School Name]])</f>
        <v>P.S. 119 Amersfort</v>
      </c>
      <c r="C99" s="156" t="str">
        <f>IF(ISBLANK(TableB[[#This Row],[Local School Code]]),"",TableB[[#This Row],[Local School Code]])</f>
        <v>K119</v>
      </c>
      <c r="D99" s="15" t="s">
        <v>72</v>
      </c>
      <c r="E99" s="10" t="s">
        <v>73</v>
      </c>
      <c r="F99" s="130">
        <v>30</v>
      </c>
      <c r="G99" s="130">
        <v>0</v>
      </c>
      <c r="H99" s="130">
        <v>0</v>
      </c>
      <c r="I99" s="130">
        <v>0</v>
      </c>
      <c r="J99" s="136">
        <f t="shared" si="6"/>
        <v>30</v>
      </c>
      <c r="K99" s="16">
        <v>350000</v>
      </c>
      <c r="L99" s="16">
        <v>162476.30862910417</v>
      </c>
      <c r="M99" s="16">
        <v>0</v>
      </c>
      <c r="N99" s="133">
        <f t="shared" si="7"/>
        <v>512476.30862910417</v>
      </c>
      <c r="O99" s="146">
        <v>0</v>
      </c>
      <c r="P99" s="132">
        <v>0</v>
      </c>
      <c r="Q99" s="132">
        <v>0</v>
      </c>
      <c r="R99" s="132">
        <v>0</v>
      </c>
      <c r="S99" s="132">
        <v>0</v>
      </c>
      <c r="T99" s="132">
        <v>0</v>
      </c>
      <c r="U99" s="132">
        <v>0</v>
      </c>
      <c r="V99" s="133">
        <f t="shared" si="8"/>
        <v>0</v>
      </c>
      <c r="W99" s="16">
        <v>0</v>
      </c>
      <c r="X99" s="16">
        <v>0</v>
      </c>
      <c r="Y99" s="137">
        <v>0</v>
      </c>
    </row>
    <row r="100" spans="1:25" s="3" customFormat="1" ht="15" x14ac:dyDescent="0.3">
      <c r="A100" s="156" t="str">
        <f>IF(ISBLANK(TableB[[#This Row],[BEDS Code]]),"",TableB[[#This Row],[BEDS Code]])</f>
        <v>331400010120</v>
      </c>
      <c r="B100" s="134" t="str">
        <f>IF(ISBLANK(TableB[[#This Row],[School Name]]),"",TableB[[#This Row],[School Name]])</f>
        <v>P.S. 120 Carlos Tapia</v>
      </c>
      <c r="C100" s="156" t="str">
        <f>IF(ISBLANK(TableB[[#This Row],[Local School Code]]),"",TableB[[#This Row],[Local School Code]])</f>
        <v>K120</v>
      </c>
      <c r="D100" s="15" t="s">
        <v>72</v>
      </c>
      <c r="E100" s="10" t="s">
        <v>73</v>
      </c>
      <c r="F100" s="130">
        <v>46</v>
      </c>
      <c r="G100" s="130">
        <v>0</v>
      </c>
      <c r="H100" s="130">
        <v>0</v>
      </c>
      <c r="I100" s="130">
        <v>0</v>
      </c>
      <c r="J100" s="136">
        <f t="shared" si="6"/>
        <v>46</v>
      </c>
      <c r="K100" s="16">
        <v>168341.91349960089</v>
      </c>
      <c r="L100" s="16">
        <v>574095.92502482422</v>
      </c>
      <c r="M100" s="16">
        <v>0</v>
      </c>
      <c r="N100" s="133">
        <f t="shared" si="7"/>
        <v>742437.83852442517</v>
      </c>
      <c r="O100" s="146">
        <v>0</v>
      </c>
      <c r="P100" s="132">
        <v>0</v>
      </c>
      <c r="Q100" s="132">
        <v>0</v>
      </c>
      <c r="R100" s="132">
        <v>0</v>
      </c>
      <c r="S100" s="132">
        <v>0</v>
      </c>
      <c r="T100" s="132">
        <v>0</v>
      </c>
      <c r="U100" s="132">
        <v>0</v>
      </c>
      <c r="V100" s="133">
        <f t="shared" si="8"/>
        <v>0</v>
      </c>
      <c r="W100" s="16">
        <v>0</v>
      </c>
      <c r="X100" s="16">
        <v>0</v>
      </c>
      <c r="Y100" s="137">
        <v>0</v>
      </c>
    </row>
    <row r="101" spans="1:25" s="3" customFormat="1" ht="15" x14ac:dyDescent="0.3">
      <c r="A101" s="156" t="str">
        <f>IF(ISBLANK(TableB[[#This Row],[BEDS Code]]),"",TableB[[#This Row],[BEDS Code]])</f>
        <v>332100010121</v>
      </c>
      <c r="B101" s="134" t="str">
        <f>IF(ISBLANK(TableB[[#This Row],[School Name]]),"",TableB[[#This Row],[School Name]])</f>
        <v>P.S. 121 Nelson A. Rockefeller</v>
      </c>
      <c r="C101" s="156" t="str">
        <f>IF(ISBLANK(TableB[[#This Row],[Local School Code]]),"",TableB[[#This Row],[Local School Code]])</f>
        <v>K121</v>
      </c>
      <c r="D101" s="15" t="s">
        <v>73</v>
      </c>
      <c r="E101" s="10" t="s">
        <v>73</v>
      </c>
      <c r="F101" s="130">
        <v>0</v>
      </c>
      <c r="G101" s="130">
        <v>0</v>
      </c>
      <c r="H101" s="130">
        <v>0</v>
      </c>
      <c r="I101" s="130">
        <v>0</v>
      </c>
      <c r="J101" s="136">
        <f t="shared" si="6"/>
        <v>0</v>
      </c>
      <c r="K101" s="16">
        <v>0</v>
      </c>
      <c r="L101" s="16">
        <v>0</v>
      </c>
      <c r="M101" s="16">
        <v>0</v>
      </c>
      <c r="N101" s="133">
        <f t="shared" si="7"/>
        <v>0</v>
      </c>
      <c r="O101" s="146">
        <v>0</v>
      </c>
      <c r="P101" s="132">
        <v>0</v>
      </c>
      <c r="Q101" s="132">
        <v>0</v>
      </c>
      <c r="R101" s="132">
        <v>0</v>
      </c>
      <c r="S101" s="132">
        <v>0</v>
      </c>
      <c r="T101" s="132">
        <v>0</v>
      </c>
      <c r="U101" s="132">
        <v>0</v>
      </c>
      <c r="V101" s="133">
        <f t="shared" si="8"/>
        <v>0</v>
      </c>
      <c r="W101" s="16">
        <v>0</v>
      </c>
      <c r="X101" s="16">
        <v>0</v>
      </c>
      <c r="Y101" s="137">
        <v>0</v>
      </c>
    </row>
    <row r="102" spans="1:25" s="3" customFormat="1" ht="15" x14ac:dyDescent="0.3">
      <c r="A102" s="156" t="str">
        <f>IF(ISBLANK(TableB[[#This Row],[BEDS Code]]),"",TableB[[#This Row],[BEDS Code]])</f>
        <v>331700011122</v>
      </c>
      <c r="B102" s="134" t="str">
        <f>IF(ISBLANK(TableB[[#This Row],[School Name]]),"",TableB[[#This Row],[School Name]])</f>
        <v>Pathways in Technology Early College High School (P-TECH)</v>
      </c>
      <c r="C102" s="156" t="str">
        <f>IF(ISBLANK(TableB[[#This Row],[Local School Code]]),"",TableB[[#This Row],[Local School Code]])</f>
        <v>K122</v>
      </c>
      <c r="D102" s="15" t="s">
        <v>73</v>
      </c>
      <c r="E102" s="10" t="s">
        <v>73</v>
      </c>
      <c r="F102" s="130">
        <v>0</v>
      </c>
      <c r="G102" s="130">
        <v>0</v>
      </c>
      <c r="H102" s="130">
        <v>0</v>
      </c>
      <c r="I102" s="130">
        <v>0</v>
      </c>
      <c r="J102" s="136">
        <f t="shared" si="6"/>
        <v>0</v>
      </c>
      <c r="K102" s="16">
        <v>0</v>
      </c>
      <c r="L102" s="16">
        <v>0</v>
      </c>
      <c r="M102" s="16">
        <v>0</v>
      </c>
      <c r="N102" s="133">
        <f t="shared" si="7"/>
        <v>0</v>
      </c>
      <c r="O102" s="146">
        <v>0</v>
      </c>
      <c r="P102" s="132">
        <v>0</v>
      </c>
      <c r="Q102" s="132">
        <v>0</v>
      </c>
      <c r="R102" s="132">
        <v>0</v>
      </c>
      <c r="S102" s="132">
        <v>0</v>
      </c>
      <c r="T102" s="132">
        <v>0</v>
      </c>
      <c r="U102" s="132">
        <v>0</v>
      </c>
      <c r="V102" s="133">
        <f t="shared" si="8"/>
        <v>0</v>
      </c>
      <c r="W102" s="16">
        <v>0</v>
      </c>
      <c r="X102" s="16">
        <v>0</v>
      </c>
      <c r="Y102" s="137">
        <v>0</v>
      </c>
    </row>
    <row r="103" spans="1:25" s="3" customFormat="1" ht="15" x14ac:dyDescent="0.3">
      <c r="A103" s="156" t="str">
        <f>IF(ISBLANK(TableB[[#This Row],[BEDS Code]]),"",TableB[[#This Row],[BEDS Code]])</f>
        <v>333200010123</v>
      </c>
      <c r="B103" s="134" t="str">
        <f>IF(ISBLANK(TableB[[#This Row],[School Name]]),"",TableB[[#This Row],[School Name]])</f>
        <v>P.S. 123 Suydam</v>
      </c>
      <c r="C103" s="156" t="str">
        <f>IF(ISBLANK(TableB[[#This Row],[Local School Code]]),"",TableB[[#This Row],[Local School Code]])</f>
        <v>K123</v>
      </c>
      <c r="D103" s="15" t="s">
        <v>72</v>
      </c>
      <c r="E103" s="10" t="s">
        <v>73</v>
      </c>
      <c r="F103" s="130">
        <v>31</v>
      </c>
      <c r="G103" s="130">
        <v>0</v>
      </c>
      <c r="H103" s="130">
        <v>0</v>
      </c>
      <c r="I103" s="130">
        <v>0</v>
      </c>
      <c r="J103" s="136">
        <f t="shared" si="6"/>
        <v>31</v>
      </c>
      <c r="K103" s="16">
        <v>245041.19385211851</v>
      </c>
      <c r="L103" s="16">
        <v>241287.65690158057</v>
      </c>
      <c r="M103" s="16">
        <v>0</v>
      </c>
      <c r="N103" s="133">
        <f t="shared" si="7"/>
        <v>486328.85075369908</v>
      </c>
      <c r="O103" s="146">
        <v>0</v>
      </c>
      <c r="P103" s="132">
        <v>0</v>
      </c>
      <c r="Q103" s="132">
        <v>0</v>
      </c>
      <c r="R103" s="132">
        <v>0</v>
      </c>
      <c r="S103" s="132">
        <v>0</v>
      </c>
      <c r="T103" s="132">
        <v>0</v>
      </c>
      <c r="U103" s="132">
        <v>0</v>
      </c>
      <c r="V103" s="133">
        <f t="shared" si="8"/>
        <v>0</v>
      </c>
      <c r="W103" s="16">
        <v>0</v>
      </c>
      <c r="X103" s="16">
        <v>0</v>
      </c>
      <c r="Y103" s="137">
        <v>0</v>
      </c>
    </row>
    <row r="104" spans="1:25" s="3" customFormat="1" ht="15" x14ac:dyDescent="0.3">
      <c r="A104" s="156" t="str">
        <f>IF(ISBLANK(TableB[[#This Row],[BEDS Code]]),"",TableB[[#This Row],[BEDS Code]])</f>
        <v>331500010124</v>
      </c>
      <c r="B104" s="134" t="str">
        <f>IF(ISBLANK(TableB[[#This Row],[School Name]]),"",TableB[[#This Row],[School Name]])</f>
        <v>P.S. 124 Silas B. Dutcher</v>
      </c>
      <c r="C104" s="156" t="str">
        <f>IF(ISBLANK(TableB[[#This Row],[Local School Code]]),"",TableB[[#This Row],[Local School Code]])</f>
        <v>K124</v>
      </c>
      <c r="D104" s="15" t="s">
        <v>72</v>
      </c>
      <c r="E104" s="10" t="s">
        <v>72</v>
      </c>
      <c r="F104" s="130">
        <v>46</v>
      </c>
      <c r="G104" s="130">
        <v>0</v>
      </c>
      <c r="H104" s="130">
        <v>0</v>
      </c>
      <c r="I104" s="130">
        <v>0</v>
      </c>
      <c r="J104" s="136">
        <f t="shared" si="6"/>
        <v>46</v>
      </c>
      <c r="K104" s="16">
        <v>172167.86607913728</v>
      </c>
      <c r="L104" s="16">
        <v>589882.39704120904</v>
      </c>
      <c r="M104" s="16">
        <v>0</v>
      </c>
      <c r="N104" s="133">
        <f t="shared" si="7"/>
        <v>762050.26312034635</v>
      </c>
      <c r="O104" s="146">
        <v>1</v>
      </c>
      <c r="P104" s="132">
        <v>32791.200000000004</v>
      </c>
      <c r="Q104" s="132">
        <v>32791.200000000004</v>
      </c>
      <c r="R104" s="132">
        <v>0</v>
      </c>
      <c r="S104" s="132">
        <v>0</v>
      </c>
      <c r="T104" s="132">
        <v>163956</v>
      </c>
      <c r="U104" s="132">
        <v>98373.599999999991</v>
      </c>
      <c r="V104" s="133">
        <f t="shared" si="8"/>
        <v>327912</v>
      </c>
      <c r="W104" s="16">
        <v>0</v>
      </c>
      <c r="X104" s="16">
        <v>0</v>
      </c>
      <c r="Y104" s="137">
        <v>327912</v>
      </c>
    </row>
    <row r="105" spans="1:25" s="3" customFormat="1" ht="15" x14ac:dyDescent="0.3">
      <c r="A105" s="156" t="str">
        <f>IF(ISBLANK(TableB[[#This Row],[BEDS Code]]),"",TableB[[#This Row],[BEDS Code]])</f>
        <v>331400010126</v>
      </c>
      <c r="B105" s="134" t="str">
        <f>IF(ISBLANK(TableB[[#This Row],[School Name]]),"",TableB[[#This Row],[School Name]])</f>
        <v>John Ericsson Middle School 126</v>
      </c>
      <c r="C105" s="156" t="str">
        <f>IF(ISBLANK(TableB[[#This Row],[Local School Code]]),"",TableB[[#This Row],[Local School Code]])</f>
        <v>K126</v>
      </c>
      <c r="D105" s="15" t="s">
        <v>73</v>
      </c>
      <c r="E105" s="10" t="s">
        <v>72</v>
      </c>
      <c r="F105" s="130">
        <v>0</v>
      </c>
      <c r="G105" s="130">
        <v>0</v>
      </c>
      <c r="H105" s="130">
        <v>0</v>
      </c>
      <c r="I105" s="130">
        <v>0</v>
      </c>
      <c r="J105" s="136">
        <f t="shared" si="6"/>
        <v>0</v>
      </c>
      <c r="K105" s="16">
        <v>0</v>
      </c>
      <c r="L105" s="16">
        <v>0</v>
      </c>
      <c r="M105" s="16">
        <v>0</v>
      </c>
      <c r="N105" s="133">
        <f t="shared" si="7"/>
        <v>0</v>
      </c>
      <c r="O105" s="146">
        <v>1</v>
      </c>
      <c r="P105" s="132">
        <v>312418.28749560984</v>
      </c>
      <c r="Q105" s="132">
        <v>156095.36532006104</v>
      </c>
      <c r="R105" s="132">
        <v>0</v>
      </c>
      <c r="S105" s="132">
        <v>0</v>
      </c>
      <c r="T105" s="132">
        <v>180476.82660030521</v>
      </c>
      <c r="U105" s="132">
        <v>108286.09596018313</v>
      </c>
      <c r="V105" s="133">
        <f t="shared" si="8"/>
        <v>757276.57537615928</v>
      </c>
      <c r="W105" s="16">
        <v>376644</v>
      </c>
      <c r="X105" s="16">
        <v>380632.57537615928</v>
      </c>
      <c r="Y105" s="137">
        <v>0</v>
      </c>
    </row>
    <row r="106" spans="1:25" s="3" customFormat="1" ht="15" x14ac:dyDescent="0.3">
      <c r="A106" s="156" t="str">
        <f>IF(ISBLANK(TableB[[#This Row],[BEDS Code]]),"",TableB[[#This Row],[BEDS Code]])</f>
        <v>332000010127</v>
      </c>
      <c r="B106" s="134" t="str">
        <f>IF(ISBLANK(TableB[[#This Row],[School Name]]),"",TableB[[#This Row],[School Name]])</f>
        <v>P.S. 127 McKinley Park</v>
      </c>
      <c r="C106" s="156" t="str">
        <f>IF(ISBLANK(TableB[[#This Row],[Local School Code]]),"",TableB[[#This Row],[Local School Code]])</f>
        <v>K127</v>
      </c>
      <c r="D106" s="15" t="s">
        <v>73</v>
      </c>
      <c r="E106" s="10" t="s">
        <v>73</v>
      </c>
      <c r="F106" s="130">
        <v>0</v>
      </c>
      <c r="G106" s="130">
        <v>0</v>
      </c>
      <c r="H106" s="130">
        <v>0</v>
      </c>
      <c r="I106" s="130">
        <v>0</v>
      </c>
      <c r="J106" s="136">
        <f t="shared" si="6"/>
        <v>0</v>
      </c>
      <c r="K106" s="16">
        <v>0</v>
      </c>
      <c r="L106" s="16">
        <v>0</v>
      </c>
      <c r="M106" s="16">
        <v>0</v>
      </c>
      <c r="N106" s="133">
        <f t="shared" si="7"/>
        <v>0</v>
      </c>
      <c r="O106" s="146">
        <v>0</v>
      </c>
      <c r="P106" s="132">
        <v>0</v>
      </c>
      <c r="Q106" s="132">
        <v>0</v>
      </c>
      <c r="R106" s="132">
        <v>0</v>
      </c>
      <c r="S106" s="132">
        <v>0</v>
      </c>
      <c r="T106" s="132">
        <v>0</v>
      </c>
      <c r="U106" s="132">
        <v>0</v>
      </c>
      <c r="V106" s="133">
        <f t="shared" si="8"/>
        <v>0</v>
      </c>
      <c r="W106" s="16">
        <v>0</v>
      </c>
      <c r="X106" s="16">
        <v>0</v>
      </c>
      <c r="Y106" s="137">
        <v>0</v>
      </c>
    </row>
    <row r="107" spans="1:25" s="3" customFormat="1" ht="15" x14ac:dyDescent="0.3">
      <c r="A107" s="156" t="str">
        <f>IF(ISBLANK(TableB[[#This Row],[BEDS Code]]),"",TableB[[#This Row],[BEDS Code]])</f>
        <v>332100010128</v>
      </c>
      <c r="B107" s="134" t="str">
        <f>IF(ISBLANK(TableB[[#This Row],[School Name]]),"",TableB[[#This Row],[School Name]])</f>
        <v>P.S. 128 Bensonhurst</v>
      </c>
      <c r="C107" s="156" t="str">
        <f>IF(ISBLANK(TableB[[#This Row],[Local School Code]]),"",TableB[[#This Row],[Local School Code]])</f>
        <v>K128</v>
      </c>
      <c r="D107" s="15" t="s">
        <v>73</v>
      </c>
      <c r="E107" s="10" t="s">
        <v>73</v>
      </c>
      <c r="F107" s="130">
        <v>0</v>
      </c>
      <c r="G107" s="130">
        <v>0</v>
      </c>
      <c r="H107" s="130">
        <v>0</v>
      </c>
      <c r="I107" s="130">
        <v>0</v>
      </c>
      <c r="J107" s="136">
        <f t="shared" si="6"/>
        <v>0</v>
      </c>
      <c r="K107" s="16">
        <v>0</v>
      </c>
      <c r="L107" s="16">
        <v>0</v>
      </c>
      <c r="M107" s="16">
        <v>0</v>
      </c>
      <c r="N107" s="133">
        <f t="shared" si="7"/>
        <v>0</v>
      </c>
      <c r="O107" s="146">
        <v>0</v>
      </c>
      <c r="P107" s="132">
        <v>0</v>
      </c>
      <c r="Q107" s="132">
        <v>0</v>
      </c>
      <c r="R107" s="132">
        <v>0</v>
      </c>
      <c r="S107" s="132">
        <v>0</v>
      </c>
      <c r="T107" s="132">
        <v>0</v>
      </c>
      <c r="U107" s="132">
        <v>0</v>
      </c>
      <c r="V107" s="133">
        <f t="shared" si="8"/>
        <v>0</v>
      </c>
      <c r="W107" s="16">
        <v>0</v>
      </c>
      <c r="X107" s="16">
        <v>0</v>
      </c>
      <c r="Y107" s="137">
        <v>0</v>
      </c>
    </row>
    <row r="108" spans="1:25" s="3" customFormat="1" ht="15" x14ac:dyDescent="0.3">
      <c r="A108" s="156" t="str">
        <f>IF(ISBLANK(TableB[[#This Row],[BEDS Code]]),"",TableB[[#This Row],[BEDS Code]])</f>
        <v>331500010130</v>
      </c>
      <c r="B108" s="134" t="str">
        <f>IF(ISBLANK(TableB[[#This Row],[School Name]]),"",TableB[[#This Row],[School Name]])</f>
        <v>P.S. 130 The Parkside</v>
      </c>
      <c r="C108" s="156" t="str">
        <f>IF(ISBLANK(TableB[[#This Row],[Local School Code]]),"",TableB[[#This Row],[Local School Code]])</f>
        <v>K130</v>
      </c>
      <c r="D108" s="15" t="s">
        <v>72</v>
      </c>
      <c r="E108" s="10" t="s">
        <v>73</v>
      </c>
      <c r="F108" s="130">
        <v>62</v>
      </c>
      <c r="G108" s="130">
        <v>0</v>
      </c>
      <c r="H108" s="130">
        <v>0</v>
      </c>
      <c r="I108" s="130">
        <v>0</v>
      </c>
      <c r="J108" s="136">
        <f t="shared" si="6"/>
        <v>62</v>
      </c>
      <c r="K108" s="16">
        <v>386601.43929496472</v>
      </c>
      <c r="L108" s="16">
        <v>590700.75306449272</v>
      </c>
      <c r="M108" s="16">
        <v>0</v>
      </c>
      <c r="N108" s="133">
        <f t="shared" si="7"/>
        <v>977302.19235945749</v>
      </c>
      <c r="O108" s="146">
        <v>0</v>
      </c>
      <c r="P108" s="132">
        <v>0</v>
      </c>
      <c r="Q108" s="132">
        <v>0</v>
      </c>
      <c r="R108" s="132">
        <v>0</v>
      </c>
      <c r="S108" s="132">
        <v>0</v>
      </c>
      <c r="T108" s="132">
        <v>0</v>
      </c>
      <c r="U108" s="132">
        <v>0</v>
      </c>
      <c r="V108" s="133">
        <f t="shared" si="8"/>
        <v>0</v>
      </c>
      <c r="W108" s="16">
        <v>0</v>
      </c>
      <c r="X108" s="16">
        <v>0</v>
      </c>
      <c r="Y108" s="137">
        <v>0</v>
      </c>
    </row>
    <row r="109" spans="1:25" s="3" customFormat="1" ht="15" x14ac:dyDescent="0.3">
      <c r="A109" s="156" t="str">
        <f>IF(ISBLANK(TableB[[#This Row],[BEDS Code]]),"",TableB[[#This Row],[BEDS Code]])</f>
        <v>331500010131</v>
      </c>
      <c r="B109" s="134" t="str">
        <f>IF(ISBLANK(TableB[[#This Row],[School Name]]),"",TableB[[#This Row],[School Name]])</f>
        <v>P.S. 131 Brooklyn</v>
      </c>
      <c r="C109" s="156" t="str">
        <f>IF(ISBLANK(TableB[[#This Row],[Local School Code]]),"",TableB[[#This Row],[Local School Code]])</f>
        <v>K131</v>
      </c>
      <c r="D109" s="15" t="s">
        <v>72</v>
      </c>
      <c r="E109" s="10" t="s">
        <v>73</v>
      </c>
      <c r="F109" s="130">
        <v>30</v>
      </c>
      <c r="G109" s="130">
        <v>0</v>
      </c>
      <c r="H109" s="130">
        <v>0</v>
      </c>
      <c r="I109" s="130">
        <v>0</v>
      </c>
      <c r="J109" s="136">
        <f t="shared" si="6"/>
        <v>30</v>
      </c>
      <c r="K109" s="16">
        <v>360000</v>
      </c>
      <c r="L109" s="16">
        <v>142758.82438038802</v>
      </c>
      <c r="M109" s="16">
        <v>0</v>
      </c>
      <c r="N109" s="133">
        <f t="shared" si="7"/>
        <v>502758.82438038802</v>
      </c>
      <c r="O109" s="146">
        <v>0</v>
      </c>
      <c r="P109" s="132">
        <v>0</v>
      </c>
      <c r="Q109" s="132">
        <v>0</v>
      </c>
      <c r="R109" s="132">
        <v>0</v>
      </c>
      <c r="S109" s="132">
        <v>0</v>
      </c>
      <c r="T109" s="132">
        <v>0</v>
      </c>
      <c r="U109" s="132">
        <v>0</v>
      </c>
      <c r="V109" s="133">
        <f t="shared" si="8"/>
        <v>0</v>
      </c>
      <c r="W109" s="16">
        <v>0</v>
      </c>
      <c r="X109" s="16">
        <v>0</v>
      </c>
      <c r="Y109" s="137">
        <v>0</v>
      </c>
    </row>
    <row r="110" spans="1:25" s="3" customFormat="1" ht="15" x14ac:dyDescent="0.3">
      <c r="A110" s="156" t="str">
        <f>IF(ISBLANK(TableB[[#This Row],[BEDS Code]]),"",TableB[[#This Row],[BEDS Code]])</f>
        <v>331400010132</v>
      </c>
      <c r="B110" s="134" t="str">
        <f>IF(ISBLANK(TableB[[#This Row],[School Name]]),"",TableB[[#This Row],[School Name]])</f>
        <v>P.S. 132 The Conselyea School</v>
      </c>
      <c r="C110" s="156" t="str">
        <f>IF(ISBLANK(TableB[[#This Row],[Local School Code]]),"",TableB[[#This Row],[Local School Code]])</f>
        <v>K132</v>
      </c>
      <c r="D110" s="15" t="s">
        <v>72</v>
      </c>
      <c r="E110" s="10" t="s">
        <v>73</v>
      </c>
      <c r="F110" s="130">
        <v>62</v>
      </c>
      <c r="G110" s="130">
        <v>0</v>
      </c>
      <c r="H110" s="130">
        <v>0</v>
      </c>
      <c r="I110" s="130">
        <v>0</v>
      </c>
      <c r="J110" s="136">
        <f t="shared" si="6"/>
        <v>62</v>
      </c>
      <c r="K110" s="16">
        <v>366601.43929496472</v>
      </c>
      <c r="L110" s="16">
        <v>588436.08216409921</v>
      </c>
      <c r="M110" s="16">
        <v>0</v>
      </c>
      <c r="N110" s="133">
        <f t="shared" si="7"/>
        <v>955037.52145906398</v>
      </c>
      <c r="O110" s="146">
        <v>0</v>
      </c>
      <c r="P110" s="132">
        <v>0</v>
      </c>
      <c r="Q110" s="132">
        <v>0</v>
      </c>
      <c r="R110" s="132">
        <v>0</v>
      </c>
      <c r="S110" s="132">
        <v>0</v>
      </c>
      <c r="T110" s="132">
        <v>0</v>
      </c>
      <c r="U110" s="132">
        <v>0</v>
      </c>
      <c r="V110" s="133">
        <f t="shared" si="8"/>
        <v>0</v>
      </c>
      <c r="W110" s="16">
        <v>0</v>
      </c>
      <c r="X110" s="16">
        <v>0</v>
      </c>
      <c r="Y110" s="137">
        <v>0</v>
      </c>
    </row>
    <row r="111" spans="1:25" s="3" customFormat="1" ht="15" x14ac:dyDescent="0.3">
      <c r="A111" s="156" t="str">
        <f>IF(ISBLANK(TableB[[#This Row],[BEDS Code]]),"",TableB[[#This Row],[BEDS Code]])</f>
        <v>331300010133</v>
      </c>
      <c r="B111" s="134" t="str">
        <f>IF(ISBLANK(TableB[[#This Row],[School Name]]),"",TableB[[#This Row],[School Name]])</f>
        <v>P.S. 133 William A. Butler</v>
      </c>
      <c r="C111" s="156" t="str">
        <f>IF(ISBLANK(TableB[[#This Row],[Local School Code]]),"",TableB[[#This Row],[Local School Code]])</f>
        <v>K133</v>
      </c>
      <c r="D111" s="15" t="s">
        <v>72</v>
      </c>
      <c r="E111" s="10" t="s">
        <v>73</v>
      </c>
      <c r="F111" s="130">
        <v>46</v>
      </c>
      <c r="G111" s="130">
        <v>0</v>
      </c>
      <c r="H111" s="130">
        <v>4</v>
      </c>
      <c r="I111" s="130">
        <v>0</v>
      </c>
      <c r="J111" s="136">
        <f t="shared" si="6"/>
        <v>50</v>
      </c>
      <c r="K111" s="16">
        <v>287126.67222701875</v>
      </c>
      <c r="L111" s="16">
        <v>624980.06308539945</v>
      </c>
      <c r="M111" s="16">
        <v>0</v>
      </c>
      <c r="N111" s="133">
        <f t="shared" si="7"/>
        <v>912106.7353124182</v>
      </c>
      <c r="O111" s="146">
        <v>0</v>
      </c>
      <c r="P111" s="132">
        <v>0</v>
      </c>
      <c r="Q111" s="132">
        <v>0</v>
      </c>
      <c r="R111" s="132">
        <v>0</v>
      </c>
      <c r="S111" s="132">
        <v>0</v>
      </c>
      <c r="T111" s="132">
        <v>0</v>
      </c>
      <c r="U111" s="132">
        <v>0</v>
      </c>
      <c r="V111" s="133">
        <f t="shared" si="8"/>
        <v>0</v>
      </c>
      <c r="W111" s="16">
        <v>0</v>
      </c>
      <c r="X111" s="16">
        <v>0</v>
      </c>
      <c r="Y111" s="137">
        <v>0</v>
      </c>
    </row>
    <row r="112" spans="1:25" s="3" customFormat="1" ht="15" x14ac:dyDescent="0.3">
      <c r="A112" s="156" t="str">
        <f>IF(ISBLANK(TableB[[#This Row],[BEDS Code]]),"",TableB[[#This Row],[BEDS Code]])</f>
        <v>332200010134</v>
      </c>
      <c r="B112" s="134" t="str">
        <f>IF(ISBLANK(TableB[[#This Row],[School Name]]),"",TableB[[#This Row],[School Name]])</f>
        <v>P.S. K134</v>
      </c>
      <c r="C112" s="156" t="str">
        <f>IF(ISBLANK(TableB[[#This Row],[Local School Code]]),"",TableB[[#This Row],[Local School Code]])</f>
        <v>K134</v>
      </c>
      <c r="D112" s="15" t="s">
        <v>73</v>
      </c>
      <c r="E112" s="10" t="s">
        <v>73</v>
      </c>
      <c r="F112" s="130">
        <v>0</v>
      </c>
      <c r="G112" s="130">
        <v>0</v>
      </c>
      <c r="H112" s="130">
        <v>0</v>
      </c>
      <c r="I112" s="130">
        <v>0</v>
      </c>
      <c r="J112" s="136">
        <f t="shared" si="6"/>
        <v>0</v>
      </c>
      <c r="K112" s="16">
        <v>0</v>
      </c>
      <c r="L112" s="16">
        <v>0</v>
      </c>
      <c r="M112" s="16">
        <v>0</v>
      </c>
      <c r="N112" s="133">
        <f t="shared" si="7"/>
        <v>0</v>
      </c>
      <c r="O112" s="146">
        <v>0</v>
      </c>
      <c r="P112" s="132">
        <v>0</v>
      </c>
      <c r="Q112" s="132">
        <v>0</v>
      </c>
      <c r="R112" s="132">
        <v>0</v>
      </c>
      <c r="S112" s="132">
        <v>0</v>
      </c>
      <c r="T112" s="132">
        <v>0</v>
      </c>
      <c r="U112" s="132">
        <v>0</v>
      </c>
      <c r="V112" s="133">
        <f t="shared" si="8"/>
        <v>0</v>
      </c>
      <c r="W112" s="16">
        <v>0</v>
      </c>
      <c r="X112" s="16">
        <v>0</v>
      </c>
      <c r="Y112" s="137">
        <v>0</v>
      </c>
    </row>
    <row r="113" spans="1:25" s="3" customFormat="1" ht="15" x14ac:dyDescent="0.3">
      <c r="A113" s="156" t="str">
        <f>IF(ISBLANK(TableB[[#This Row],[BEDS Code]]),"",TableB[[#This Row],[BEDS Code]])</f>
        <v>331800010135</v>
      </c>
      <c r="B113" s="134" t="str">
        <f>IF(ISBLANK(TableB[[#This Row],[School Name]]),"",TableB[[#This Row],[School Name]])</f>
        <v>P.S. 135 Sheldon A. Brookner</v>
      </c>
      <c r="C113" s="156" t="str">
        <f>IF(ISBLANK(TableB[[#This Row],[Local School Code]]),"",TableB[[#This Row],[Local School Code]])</f>
        <v>K135</v>
      </c>
      <c r="D113" s="15" t="s">
        <v>72</v>
      </c>
      <c r="E113" s="10" t="s">
        <v>72</v>
      </c>
      <c r="F113" s="130">
        <v>30</v>
      </c>
      <c r="G113" s="130">
        <v>0</v>
      </c>
      <c r="H113" s="130">
        <v>0</v>
      </c>
      <c r="I113" s="130">
        <v>0</v>
      </c>
      <c r="J113" s="136">
        <f t="shared" si="6"/>
        <v>30</v>
      </c>
      <c r="K113" s="16">
        <v>103300.71964748236</v>
      </c>
      <c r="L113" s="16">
        <v>409503.79540326726</v>
      </c>
      <c r="M113" s="16">
        <v>0</v>
      </c>
      <c r="N113" s="133">
        <f t="shared" si="7"/>
        <v>512804.51505074964</v>
      </c>
      <c r="O113" s="146">
        <v>0</v>
      </c>
      <c r="P113" s="132">
        <v>15000</v>
      </c>
      <c r="Q113" s="132">
        <v>15000</v>
      </c>
      <c r="R113" s="132">
        <v>0</v>
      </c>
      <c r="S113" s="132">
        <v>0</v>
      </c>
      <c r="T113" s="132">
        <v>75000</v>
      </c>
      <c r="U113" s="132">
        <v>45000</v>
      </c>
      <c r="V113" s="133">
        <f t="shared" si="8"/>
        <v>150000</v>
      </c>
      <c r="W113" s="16">
        <v>150000</v>
      </c>
      <c r="X113" s="16">
        <v>0</v>
      </c>
      <c r="Y113" s="137">
        <v>0</v>
      </c>
    </row>
    <row r="114" spans="1:25" s="3" customFormat="1" ht="15" x14ac:dyDescent="0.3">
      <c r="A114" s="156" t="str">
        <f>IF(ISBLANK(TableB[[#This Row],[BEDS Code]]),"",TableB[[#This Row],[BEDS Code]])</f>
        <v>331500010136</v>
      </c>
      <c r="B114" s="134" t="str">
        <f>IF(ISBLANK(TableB[[#This Row],[School Name]]),"",TableB[[#This Row],[School Name]])</f>
        <v>I.S. 136 Charles O. Dewey</v>
      </c>
      <c r="C114" s="156" t="str">
        <f>IF(ISBLANK(TableB[[#This Row],[Local School Code]]),"",TableB[[#This Row],[Local School Code]])</f>
        <v>K136</v>
      </c>
      <c r="D114" s="15" t="s">
        <v>73</v>
      </c>
      <c r="E114" s="10" t="s">
        <v>73</v>
      </c>
      <c r="F114" s="130">
        <v>0</v>
      </c>
      <c r="G114" s="130">
        <v>0</v>
      </c>
      <c r="H114" s="130">
        <v>0</v>
      </c>
      <c r="I114" s="130">
        <v>0</v>
      </c>
      <c r="J114" s="136">
        <f t="shared" si="6"/>
        <v>0</v>
      </c>
      <c r="K114" s="16">
        <v>0</v>
      </c>
      <c r="L114" s="16">
        <v>0</v>
      </c>
      <c r="M114" s="16">
        <v>0</v>
      </c>
      <c r="N114" s="133">
        <f t="shared" si="7"/>
        <v>0</v>
      </c>
      <c r="O114" s="146">
        <v>0</v>
      </c>
      <c r="P114" s="132">
        <v>0</v>
      </c>
      <c r="Q114" s="132">
        <v>0</v>
      </c>
      <c r="R114" s="132">
        <v>0</v>
      </c>
      <c r="S114" s="132">
        <v>0</v>
      </c>
      <c r="T114" s="132">
        <v>0</v>
      </c>
      <c r="U114" s="132">
        <v>0</v>
      </c>
      <c r="V114" s="133">
        <f t="shared" si="8"/>
        <v>0</v>
      </c>
      <c r="W114" s="16">
        <v>0</v>
      </c>
      <c r="X114" s="16">
        <v>0</v>
      </c>
      <c r="Y114" s="137">
        <v>0</v>
      </c>
    </row>
    <row r="115" spans="1:25" s="3" customFormat="1" ht="15" x14ac:dyDescent="0.3">
      <c r="A115" s="156" t="str">
        <f>IF(ISBLANK(TableB[[#This Row],[BEDS Code]]),"",TableB[[#This Row],[BEDS Code]])</f>
        <v>332300010137</v>
      </c>
      <c r="B115" s="134" t="str">
        <f>IF(ISBLANK(TableB[[#This Row],[School Name]]),"",TableB[[#This Row],[School Name]])</f>
        <v>P.S./I.S. 137 Rachel Jean Mitchell</v>
      </c>
      <c r="C115" s="156" t="str">
        <f>IF(ISBLANK(TableB[[#This Row],[Local School Code]]),"",TableB[[#This Row],[Local School Code]])</f>
        <v>K137</v>
      </c>
      <c r="D115" s="15" t="s">
        <v>72</v>
      </c>
      <c r="E115" s="10" t="s">
        <v>73</v>
      </c>
      <c r="F115" s="130">
        <v>14</v>
      </c>
      <c r="G115" s="130">
        <v>0</v>
      </c>
      <c r="H115" s="130">
        <v>12</v>
      </c>
      <c r="I115" s="130">
        <v>0</v>
      </c>
      <c r="J115" s="136">
        <f t="shared" si="6"/>
        <v>26</v>
      </c>
      <c r="K115" s="16">
        <v>53563.336113509373</v>
      </c>
      <c r="L115" s="16">
        <v>432231.72106183512</v>
      </c>
      <c r="M115" s="16">
        <v>0</v>
      </c>
      <c r="N115" s="133">
        <f t="shared" si="7"/>
        <v>485795.0571753445</v>
      </c>
      <c r="O115" s="146">
        <v>0</v>
      </c>
      <c r="P115" s="132">
        <v>0</v>
      </c>
      <c r="Q115" s="132">
        <v>0</v>
      </c>
      <c r="R115" s="132">
        <v>0</v>
      </c>
      <c r="S115" s="132">
        <v>0</v>
      </c>
      <c r="T115" s="132">
        <v>0</v>
      </c>
      <c r="U115" s="132">
        <v>0</v>
      </c>
      <c r="V115" s="133">
        <f t="shared" si="8"/>
        <v>0</v>
      </c>
      <c r="W115" s="16">
        <v>0</v>
      </c>
      <c r="X115" s="16">
        <v>0</v>
      </c>
      <c r="Y115" s="137">
        <v>0</v>
      </c>
    </row>
    <row r="116" spans="1:25" s="3" customFormat="1" ht="15" x14ac:dyDescent="0.3">
      <c r="A116" s="156" t="str">
        <f>IF(ISBLANK(TableB[[#This Row],[BEDS Code]]),"",TableB[[#This Row],[BEDS Code]])</f>
        <v>331700010138</v>
      </c>
      <c r="B116" s="134" t="str">
        <f>IF(ISBLANK(TableB[[#This Row],[School Name]]),"",TableB[[#This Row],[School Name]])</f>
        <v>P.S. 138 Brooklyn</v>
      </c>
      <c r="C116" s="156" t="str">
        <f>IF(ISBLANK(TableB[[#This Row],[Local School Code]]),"",TableB[[#This Row],[Local School Code]])</f>
        <v>K138</v>
      </c>
      <c r="D116" s="15" t="s">
        <v>72</v>
      </c>
      <c r="E116" s="10" t="s">
        <v>73</v>
      </c>
      <c r="F116" s="130">
        <v>30</v>
      </c>
      <c r="G116" s="130">
        <v>0</v>
      </c>
      <c r="H116" s="130">
        <v>0</v>
      </c>
      <c r="I116" s="130">
        <v>0</v>
      </c>
      <c r="J116" s="136">
        <f t="shared" si="6"/>
        <v>30</v>
      </c>
      <c r="K116" s="16">
        <v>99474.767067945984</v>
      </c>
      <c r="L116" s="16">
        <v>414510.64755872375</v>
      </c>
      <c r="M116" s="16">
        <v>0</v>
      </c>
      <c r="N116" s="133">
        <f t="shared" si="7"/>
        <v>513985.41462666972</v>
      </c>
      <c r="O116" s="146">
        <v>0</v>
      </c>
      <c r="P116" s="132">
        <v>0</v>
      </c>
      <c r="Q116" s="132">
        <v>0</v>
      </c>
      <c r="R116" s="132">
        <v>0</v>
      </c>
      <c r="S116" s="132">
        <v>0</v>
      </c>
      <c r="T116" s="132">
        <v>0</v>
      </c>
      <c r="U116" s="132">
        <v>0</v>
      </c>
      <c r="V116" s="133">
        <f t="shared" si="8"/>
        <v>0</v>
      </c>
      <c r="W116" s="16">
        <v>0</v>
      </c>
      <c r="X116" s="16">
        <v>0</v>
      </c>
      <c r="Y116" s="137">
        <v>0</v>
      </c>
    </row>
    <row r="117" spans="1:25" s="3" customFormat="1" ht="15" x14ac:dyDescent="0.3">
      <c r="A117" s="156" t="str">
        <f>IF(ISBLANK(TableB[[#This Row],[BEDS Code]]),"",TableB[[#This Row],[BEDS Code]])</f>
        <v>332200010139</v>
      </c>
      <c r="B117" s="134" t="str">
        <f>IF(ISBLANK(TableB[[#This Row],[School Name]]),"",TableB[[#This Row],[School Name]])</f>
        <v>P.S. 139 Alexine A. Fenty</v>
      </c>
      <c r="C117" s="156" t="str">
        <f>IF(ISBLANK(TableB[[#This Row],[Local School Code]]),"",TableB[[#This Row],[Local School Code]])</f>
        <v>K139</v>
      </c>
      <c r="D117" s="15" t="s">
        <v>72</v>
      </c>
      <c r="E117" s="10" t="s">
        <v>73</v>
      </c>
      <c r="F117" s="130">
        <v>62</v>
      </c>
      <c r="G117" s="130">
        <v>0</v>
      </c>
      <c r="H117" s="130">
        <v>0</v>
      </c>
      <c r="I117" s="130">
        <v>0</v>
      </c>
      <c r="J117" s="136">
        <f t="shared" si="6"/>
        <v>62</v>
      </c>
      <c r="K117" s="16">
        <v>700000</v>
      </c>
      <c r="L117" s="16">
        <v>182047.98275810131</v>
      </c>
      <c r="M117" s="16">
        <v>0</v>
      </c>
      <c r="N117" s="133">
        <f t="shared" si="7"/>
        <v>882047.98275810131</v>
      </c>
      <c r="O117" s="146">
        <v>0</v>
      </c>
      <c r="P117" s="132">
        <v>0</v>
      </c>
      <c r="Q117" s="132">
        <v>0</v>
      </c>
      <c r="R117" s="132">
        <v>0</v>
      </c>
      <c r="S117" s="132">
        <v>0</v>
      </c>
      <c r="T117" s="132">
        <v>0</v>
      </c>
      <c r="U117" s="132">
        <v>0</v>
      </c>
      <c r="V117" s="133">
        <f t="shared" si="8"/>
        <v>0</v>
      </c>
      <c r="W117" s="16">
        <v>0</v>
      </c>
      <c r="X117" s="16">
        <v>0</v>
      </c>
      <c r="Y117" s="137">
        <v>0</v>
      </c>
    </row>
    <row r="118" spans="1:25" s="3" customFormat="1" ht="15" x14ac:dyDescent="0.3">
      <c r="A118" s="156" t="str">
        <f>IF(ISBLANK(TableB[[#This Row],[BEDS Code]]),"",TableB[[#This Row],[BEDS Code]])</f>
        <v>307500013140</v>
      </c>
      <c r="B118" s="134" t="str">
        <f>IF(ISBLANK(TableB[[#This Row],[School Name]]),"",TableB[[#This Row],[School Name]])</f>
        <v>P.S. K140</v>
      </c>
      <c r="C118" s="156" t="str">
        <f>IF(ISBLANK(TableB[[#This Row],[Local School Code]]),"",TableB[[#This Row],[Local School Code]])</f>
        <v>K140</v>
      </c>
      <c r="D118" s="15" t="s">
        <v>73</v>
      </c>
      <c r="E118" s="10" t="s">
        <v>73</v>
      </c>
      <c r="F118" s="130">
        <v>0</v>
      </c>
      <c r="G118" s="130">
        <v>0</v>
      </c>
      <c r="H118" s="130">
        <v>0</v>
      </c>
      <c r="I118" s="130">
        <v>0</v>
      </c>
      <c r="J118" s="136">
        <f t="shared" si="6"/>
        <v>0</v>
      </c>
      <c r="K118" s="16">
        <v>0</v>
      </c>
      <c r="L118" s="16">
        <v>0</v>
      </c>
      <c r="M118" s="16">
        <v>0</v>
      </c>
      <c r="N118" s="133">
        <f t="shared" si="7"/>
        <v>0</v>
      </c>
      <c r="O118" s="146">
        <v>0</v>
      </c>
      <c r="P118" s="132">
        <v>0</v>
      </c>
      <c r="Q118" s="132">
        <v>0</v>
      </c>
      <c r="R118" s="132">
        <v>0</v>
      </c>
      <c r="S118" s="132">
        <v>0</v>
      </c>
      <c r="T118" s="132">
        <v>0</v>
      </c>
      <c r="U118" s="132">
        <v>0</v>
      </c>
      <c r="V118" s="133">
        <f t="shared" si="8"/>
        <v>0</v>
      </c>
      <c r="W118" s="16">
        <v>0</v>
      </c>
      <c r="X118" s="16">
        <v>0</v>
      </c>
      <c r="Y118" s="137">
        <v>0</v>
      </c>
    </row>
    <row r="119" spans="1:25" s="3" customFormat="1" ht="15" x14ac:dyDescent="0.3">
      <c r="A119" s="156" t="str">
        <f>IF(ISBLANK(TableB[[#This Row],[BEDS Code]]),"",TableB[[#This Row],[BEDS Code]])</f>
        <v>307500013141</v>
      </c>
      <c r="B119" s="134" t="str">
        <f>IF(ISBLANK(TableB[[#This Row],[School Name]]),"",TableB[[#This Row],[School Name]])</f>
        <v>P.S. K141</v>
      </c>
      <c r="C119" s="156" t="str">
        <f>IF(ISBLANK(TableB[[#This Row],[Local School Code]]),"",TableB[[#This Row],[Local School Code]])</f>
        <v>K141</v>
      </c>
      <c r="D119" s="15" t="s">
        <v>72</v>
      </c>
      <c r="E119" s="10" t="s">
        <v>73</v>
      </c>
      <c r="F119" s="130">
        <v>8</v>
      </c>
      <c r="G119" s="130">
        <v>0</v>
      </c>
      <c r="H119" s="130">
        <v>3</v>
      </c>
      <c r="I119" s="130">
        <v>0</v>
      </c>
      <c r="J119" s="136">
        <f t="shared" si="6"/>
        <v>11</v>
      </c>
      <c r="K119" s="16">
        <v>669482.96455889859</v>
      </c>
      <c r="L119" s="16">
        <v>1120514.6377198021</v>
      </c>
      <c r="M119" s="16">
        <v>0</v>
      </c>
      <c r="N119" s="133">
        <f t="shared" si="7"/>
        <v>1789997.6022787006</v>
      </c>
      <c r="O119" s="146">
        <v>0</v>
      </c>
      <c r="P119" s="132">
        <v>0</v>
      </c>
      <c r="Q119" s="132">
        <v>0</v>
      </c>
      <c r="R119" s="132">
        <v>0</v>
      </c>
      <c r="S119" s="132">
        <v>0</v>
      </c>
      <c r="T119" s="132">
        <v>0</v>
      </c>
      <c r="U119" s="132">
        <v>0</v>
      </c>
      <c r="V119" s="133">
        <f t="shared" si="8"/>
        <v>0</v>
      </c>
      <c r="W119" s="16">
        <v>0</v>
      </c>
      <c r="X119" s="16">
        <v>0</v>
      </c>
      <c r="Y119" s="137">
        <v>0</v>
      </c>
    </row>
    <row r="120" spans="1:25" s="3" customFormat="1" ht="15" x14ac:dyDescent="0.3">
      <c r="A120" s="156" t="str">
        <f>IF(ISBLANK(TableB[[#This Row],[BEDS Code]]),"",TableB[[#This Row],[BEDS Code]])</f>
        <v>333200010145</v>
      </c>
      <c r="B120" s="134" t="str">
        <f>IF(ISBLANK(TableB[[#This Row],[School Name]]),"",TableB[[#This Row],[School Name]])</f>
        <v>P.S. 145 Andrew Jackson</v>
      </c>
      <c r="C120" s="156" t="str">
        <f>IF(ISBLANK(TableB[[#This Row],[Local School Code]]),"",TableB[[#This Row],[Local School Code]])</f>
        <v>K145</v>
      </c>
      <c r="D120" s="15" t="s">
        <v>72</v>
      </c>
      <c r="E120" s="10" t="s">
        <v>73</v>
      </c>
      <c r="F120" s="130">
        <v>47</v>
      </c>
      <c r="G120" s="130">
        <v>0</v>
      </c>
      <c r="H120" s="130">
        <v>0</v>
      </c>
      <c r="I120" s="130">
        <v>0</v>
      </c>
      <c r="J120" s="136">
        <f t="shared" si="6"/>
        <v>47</v>
      </c>
      <c r="K120" s="16">
        <v>274778.57738609152</v>
      </c>
      <c r="L120" s="16">
        <v>457538.46887263522</v>
      </c>
      <c r="M120" s="16">
        <v>0</v>
      </c>
      <c r="N120" s="133">
        <f t="shared" si="7"/>
        <v>732317.04625872674</v>
      </c>
      <c r="O120" s="146">
        <v>0</v>
      </c>
      <c r="P120" s="132">
        <v>0</v>
      </c>
      <c r="Q120" s="132">
        <v>0</v>
      </c>
      <c r="R120" s="132">
        <v>0</v>
      </c>
      <c r="S120" s="132">
        <v>0</v>
      </c>
      <c r="T120" s="132">
        <v>0</v>
      </c>
      <c r="U120" s="132">
        <v>0</v>
      </c>
      <c r="V120" s="133">
        <f t="shared" si="8"/>
        <v>0</v>
      </c>
      <c r="W120" s="16">
        <v>0</v>
      </c>
      <c r="X120" s="16">
        <v>0</v>
      </c>
      <c r="Y120" s="137">
        <v>0</v>
      </c>
    </row>
    <row r="121" spans="1:25" s="3" customFormat="1" ht="15" x14ac:dyDescent="0.3">
      <c r="A121" s="156" t="str">
        <f>IF(ISBLANK(TableB[[#This Row],[BEDS Code]]),"",TableB[[#This Row],[BEDS Code]])</f>
        <v>331500010146</v>
      </c>
      <c r="B121" s="134" t="str">
        <f>IF(ISBLANK(TableB[[#This Row],[School Name]]),"",TableB[[#This Row],[School Name]])</f>
        <v>The Brooklyn New School, P.S. 146</v>
      </c>
      <c r="C121" s="156" t="str">
        <f>IF(ISBLANK(TableB[[#This Row],[Local School Code]]),"",TableB[[#This Row],[Local School Code]])</f>
        <v>K146</v>
      </c>
      <c r="D121" s="15" t="s">
        <v>72</v>
      </c>
      <c r="E121" s="10" t="s">
        <v>73</v>
      </c>
      <c r="F121" s="130">
        <v>46</v>
      </c>
      <c r="G121" s="130">
        <v>0</v>
      </c>
      <c r="H121" s="130">
        <v>0</v>
      </c>
      <c r="I121" s="130">
        <v>0</v>
      </c>
      <c r="J121" s="136">
        <f t="shared" si="6"/>
        <v>46</v>
      </c>
      <c r="K121" s="16">
        <v>206601.43929496472</v>
      </c>
      <c r="L121" s="16">
        <v>529866.42034213082</v>
      </c>
      <c r="M121" s="16">
        <v>0</v>
      </c>
      <c r="N121" s="133">
        <f t="shared" si="7"/>
        <v>736467.85963709559</v>
      </c>
      <c r="O121" s="146">
        <v>0</v>
      </c>
      <c r="P121" s="132">
        <v>0</v>
      </c>
      <c r="Q121" s="132">
        <v>0</v>
      </c>
      <c r="R121" s="132">
        <v>0</v>
      </c>
      <c r="S121" s="132">
        <v>0</v>
      </c>
      <c r="T121" s="132">
        <v>0</v>
      </c>
      <c r="U121" s="132">
        <v>0</v>
      </c>
      <c r="V121" s="133">
        <f t="shared" si="8"/>
        <v>0</v>
      </c>
      <c r="W121" s="16">
        <v>0</v>
      </c>
      <c r="X121" s="16">
        <v>0</v>
      </c>
      <c r="Y121" s="137">
        <v>0</v>
      </c>
    </row>
    <row r="122" spans="1:25" s="3" customFormat="1" ht="15" x14ac:dyDescent="0.3">
      <c r="A122" s="156" t="str">
        <f>IF(ISBLANK(TableB[[#This Row],[BEDS Code]]),"",TableB[[#This Row],[BEDS Code]])</f>
        <v>331400010147</v>
      </c>
      <c r="B122" s="134" t="str">
        <f>IF(ISBLANK(TableB[[#This Row],[School Name]]),"",TableB[[#This Row],[School Name]])</f>
        <v>P.S. 147 Isaac Remsen</v>
      </c>
      <c r="C122" s="156" t="str">
        <f>IF(ISBLANK(TableB[[#This Row],[Local School Code]]),"",TableB[[#This Row],[Local School Code]])</f>
        <v>K147</v>
      </c>
      <c r="D122" s="15" t="s">
        <v>72</v>
      </c>
      <c r="E122" s="10" t="s">
        <v>73</v>
      </c>
      <c r="F122" s="130">
        <v>62</v>
      </c>
      <c r="G122" s="130">
        <v>0</v>
      </c>
      <c r="H122" s="130">
        <v>0</v>
      </c>
      <c r="I122" s="130">
        <v>0</v>
      </c>
      <c r="J122" s="136">
        <f t="shared" si="6"/>
        <v>62</v>
      </c>
      <c r="K122" s="16">
        <v>400952.6248065551</v>
      </c>
      <c r="L122" s="16">
        <v>590202.77529721952</v>
      </c>
      <c r="M122" s="16">
        <v>0</v>
      </c>
      <c r="N122" s="133">
        <f t="shared" si="7"/>
        <v>991155.40010377462</v>
      </c>
      <c r="O122" s="146">
        <v>0</v>
      </c>
      <c r="P122" s="132">
        <v>0</v>
      </c>
      <c r="Q122" s="132">
        <v>0</v>
      </c>
      <c r="R122" s="132">
        <v>0</v>
      </c>
      <c r="S122" s="132">
        <v>0</v>
      </c>
      <c r="T122" s="132">
        <v>0</v>
      </c>
      <c r="U122" s="132">
        <v>0</v>
      </c>
      <c r="V122" s="133">
        <f t="shared" si="8"/>
        <v>0</v>
      </c>
      <c r="W122" s="16">
        <v>0</v>
      </c>
      <c r="X122" s="16">
        <v>0</v>
      </c>
      <c r="Y122" s="137">
        <v>0</v>
      </c>
    </row>
    <row r="123" spans="1:25" s="3" customFormat="1" ht="15" x14ac:dyDescent="0.3">
      <c r="A123" s="156" t="str">
        <f>IF(ISBLANK(TableB[[#This Row],[BEDS Code]]),"",TableB[[#This Row],[BEDS Code]])</f>
        <v>331900010149</v>
      </c>
      <c r="B123" s="134" t="str">
        <f>IF(ISBLANK(TableB[[#This Row],[School Name]]),"",TableB[[#This Row],[School Name]])</f>
        <v>P.S. 149 Danny Kaye</v>
      </c>
      <c r="C123" s="156" t="str">
        <f>IF(ISBLANK(TableB[[#This Row],[Local School Code]]),"",TableB[[#This Row],[Local School Code]])</f>
        <v>K149</v>
      </c>
      <c r="D123" s="15" t="s">
        <v>72</v>
      </c>
      <c r="E123" s="10" t="s">
        <v>72</v>
      </c>
      <c r="F123" s="130">
        <v>62</v>
      </c>
      <c r="G123" s="130">
        <v>0</v>
      </c>
      <c r="H123" s="130">
        <v>0</v>
      </c>
      <c r="I123" s="130">
        <v>0</v>
      </c>
      <c r="J123" s="136">
        <f t="shared" si="6"/>
        <v>62</v>
      </c>
      <c r="K123" s="16">
        <v>252512.87024940134</v>
      </c>
      <c r="L123" s="16">
        <v>709770.01787962823</v>
      </c>
      <c r="M123" s="16">
        <v>0</v>
      </c>
      <c r="N123" s="133">
        <f t="shared" si="7"/>
        <v>962282.88812902954</v>
      </c>
      <c r="O123" s="146">
        <v>0</v>
      </c>
      <c r="P123" s="132">
        <v>15000</v>
      </c>
      <c r="Q123" s="132">
        <v>15000</v>
      </c>
      <c r="R123" s="132">
        <v>0</v>
      </c>
      <c r="S123" s="132">
        <v>0</v>
      </c>
      <c r="T123" s="132">
        <v>75000</v>
      </c>
      <c r="U123" s="132">
        <v>45000</v>
      </c>
      <c r="V123" s="133">
        <f t="shared" si="8"/>
        <v>150000</v>
      </c>
      <c r="W123" s="16">
        <v>150000</v>
      </c>
      <c r="X123" s="16">
        <v>0</v>
      </c>
      <c r="Y123" s="137">
        <v>0</v>
      </c>
    </row>
    <row r="124" spans="1:25" s="3" customFormat="1" ht="15" x14ac:dyDescent="0.3">
      <c r="A124" s="156" t="str">
        <f>IF(ISBLANK(TableB[[#This Row],[BEDS Code]]),"",TableB[[#This Row],[BEDS Code]])</f>
        <v>332300010150</v>
      </c>
      <c r="B124" s="134" t="str">
        <f>IF(ISBLANK(TableB[[#This Row],[School Name]]),"",TableB[[#This Row],[School Name]])</f>
        <v>P.S. 150 Christopher</v>
      </c>
      <c r="C124" s="156" t="str">
        <f>IF(ISBLANK(TableB[[#This Row],[Local School Code]]),"",TableB[[#This Row],[Local School Code]])</f>
        <v>K150</v>
      </c>
      <c r="D124" s="15" t="s">
        <v>72</v>
      </c>
      <c r="E124" s="10" t="s">
        <v>73</v>
      </c>
      <c r="F124" s="130">
        <v>14</v>
      </c>
      <c r="G124" s="130">
        <v>0</v>
      </c>
      <c r="H124" s="130">
        <v>25</v>
      </c>
      <c r="I124" s="130">
        <v>0</v>
      </c>
      <c r="J124" s="136">
        <f t="shared" si="6"/>
        <v>39</v>
      </c>
      <c r="K124" s="16">
        <v>287937.46403975989</v>
      </c>
      <c r="L124" s="16">
        <v>482719.37871544837</v>
      </c>
      <c r="M124" s="16">
        <v>0</v>
      </c>
      <c r="N124" s="133">
        <f t="shared" si="7"/>
        <v>770656.84275520826</v>
      </c>
      <c r="O124" s="146">
        <v>0</v>
      </c>
      <c r="P124" s="132">
        <v>0</v>
      </c>
      <c r="Q124" s="132">
        <v>0</v>
      </c>
      <c r="R124" s="132">
        <v>0</v>
      </c>
      <c r="S124" s="132">
        <v>0</v>
      </c>
      <c r="T124" s="132">
        <v>0</v>
      </c>
      <c r="U124" s="132">
        <v>0</v>
      </c>
      <c r="V124" s="133">
        <f t="shared" si="8"/>
        <v>0</v>
      </c>
      <c r="W124" s="16">
        <v>0</v>
      </c>
      <c r="X124" s="16">
        <v>0</v>
      </c>
      <c r="Y124" s="137">
        <v>0</v>
      </c>
    </row>
    <row r="125" spans="1:25" s="3" customFormat="1" ht="15" x14ac:dyDescent="0.3">
      <c r="A125" s="156" t="str">
        <f>IF(ISBLANK(TableB[[#This Row],[BEDS Code]]),"",TableB[[#This Row],[BEDS Code]])</f>
        <v>333200010151</v>
      </c>
      <c r="B125" s="134" t="str">
        <f>IF(ISBLANK(TableB[[#This Row],[School Name]]),"",TableB[[#This Row],[School Name]])</f>
        <v>P.S. 151 Lyndon B. Johnson</v>
      </c>
      <c r="C125" s="156" t="str">
        <f>IF(ISBLANK(TableB[[#This Row],[Local School Code]]),"",TableB[[#This Row],[Local School Code]])</f>
        <v>K151</v>
      </c>
      <c r="D125" s="15" t="s">
        <v>72</v>
      </c>
      <c r="E125" s="10" t="s">
        <v>73</v>
      </c>
      <c r="F125" s="130">
        <v>31</v>
      </c>
      <c r="G125" s="130">
        <v>0</v>
      </c>
      <c r="H125" s="130">
        <v>0</v>
      </c>
      <c r="I125" s="130">
        <v>0</v>
      </c>
      <c r="J125" s="136">
        <f t="shared" si="6"/>
        <v>31</v>
      </c>
      <c r="K125" s="16">
        <v>114778.57738609152</v>
      </c>
      <c r="L125" s="16">
        <v>380140.5591106778</v>
      </c>
      <c r="M125" s="16">
        <v>0</v>
      </c>
      <c r="N125" s="133">
        <f t="shared" si="7"/>
        <v>494919.13649676932</v>
      </c>
      <c r="O125" s="146">
        <v>0</v>
      </c>
      <c r="P125" s="132">
        <v>0</v>
      </c>
      <c r="Q125" s="132">
        <v>0</v>
      </c>
      <c r="R125" s="132">
        <v>0</v>
      </c>
      <c r="S125" s="132">
        <v>0</v>
      </c>
      <c r="T125" s="132">
        <v>0</v>
      </c>
      <c r="U125" s="132">
        <v>0</v>
      </c>
      <c r="V125" s="133">
        <f t="shared" si="8"/>
        <v>0</v>
      </c>
      <c r="W125" s="16">
        <v>0</v>
      </c>
      <c r="X125" s="16">
        <v>0</v>
      </c>
      <c r="Y125" s="137">
        <v>0</v>
      </c>
    </row>
    <row r="126" spans="1:25" s="3" customFormat="1" ht="15" x14ac:dyDescent="0.3">
      <c r="A126" s="156" t="str">
        <f>IF(ISBLANK(TableB[[#This Row],[BEDS Code]]),"",TableB[[#This Row],[BEDS Code]])</f>
        <v>332200010152</v>
      </c>
      <c r="B126" s="134" t="str">
        <f>IF(ISBLANK(TableB[[#This Row],[School Name]]),"",TableB[[#This Row],[School Name]])</f>
        <v>School of Science &amp; Technology</v>
      </c>
      <c r="C126" s="156" t="str">
        <f>IF(ISBLANK(TableB[[#This Row],[Local School Code]]),"",TableB[[#This Row],[Local School Code]])</f>
        <v>K152</v>
      </c>
      <c r="D126" s="15" t="s">
        <v>72</v>
      </c>
      <c r="E126" s="10" t="s">
        <v>72</v>
      </c>
      <c r="F126" s="130">
        <v>30</v>
      </c>
      <c r="G126" s="130">
        <v>0</v>
      </c>
      <c r="H126" s="130">
        <v>0</v>
      </c>
      <c r="I126" s="130">
        <v>0</v>
      </c>
      <c r="J126" s="136">
        <f t="shared" si="6"/>
        <v>30</v>
      </c>
      <c r="K126" s="16">
        <v>360000</v>
      </c>
      <c r="L126" s="16">
        <v>117256.86364754039</v>
      </c>
      <c r="M126" s="16">
        <v>0</v>
      </c>
      <c r="N126" s="133">
        <f t="shared" si="7"/>
        <v>477256.86364754039</v>
      </c>
      <c r="O126" s="146">
        <v>1</v>
      </c>
      <c r="P126" s="132">
        <v>307226.68523881986</v>
      </c>
      <c r="Q126" s="132">
        <v>42584.9</v>
      </c>
      <c r="R126" s="132">
        <v>0</v>
      </c>
      <c r="S126" s="132">
        <v>0</v>
      </c>
      <c r="T126" s="132">
        <v>212924.5</v>
      </c>
      <c r="U126" s="132">
        <v>127754.7</v>
      </c>
      <c r="V126" s="133">
        <f t="shared" si="8"/>
        <v>690490.7852388199</v>
      </c>
      <c r="W126" s="16">
        <v>131624</v>
      </c>
      <c r="X126" s="16">
        <v>133017.7852388199</v>
      </c>
      <c r="Y126" s="137">
        <v>425849</v>
      </c>
    </row>
    <row r="127" spans="1:25" s="3" customFormat="1" ht="15" x14ac:dyDescent="0.3">
      <c r="A127" s="156" t="str">
        <f>IF(ISBLANK(TableB[[#This Row],[BEDS Code]]),"",TableB[[#This Row],[BEDS Code]])</f>
        <v>332100010153</v>
      </c>
      <c r="B127" s="134" t="str">
        <f>IF(ISBLANK(TableB[[#This Row],[School Name]]),"",TableB[[#This Row],[School Name]])</f>
        <v>P.S. 153 Homecrest</v>
      </c>
      <c r="C127" s="156" t="str">
        <f>IF(ISBLANK(TableB[[#This Row],[Local School Code]]),"",TableB[[#This Row],[Local School Code]])</f>
        <v>K153</v>
      </c>
      <c r="D127" s="15" t="s">
        <v>72</v>
      </c>
      <c r="E127" s="10" t="s">
        <v>73</v>
      </c>
      <c r="F127" s="130">
        <v>62</v>
      </c>
      <c r="G127" s="130">
        <v>0</v>
      </c>
      <c r="H127" s="130">
        <v>0</v>
      </c>
      <c r="I127" s="130">
        <v>0</v>
      </c>
      <c r="J127" s="136">
        <f t="shared" si="6"/>
        <v>62</v>
      </c>
      <c r="K127" s="16">
        <v>320690.00834052812</v>
      </c>
      <c r="L127" s="16">
        <v>914597.77418271976</v>
      </c>
      <c r="M127" s="16">
        <v>0</v>
      </c>
      <c r="N127" s="133">
        <f t="shared" si="7"/>
        <v>1235287.7825232479</v>
      </c>
      <c r="O127" s="146">
        <v>0</v>
      </c>
      <c r="P127" s="132">
        <v>0</v>
      </c>
      <c r="Q127" s="132">
        <v>0</v>
      </c>
      <c r="R127" s="132">
        <v>0</v>
      </c>
      <c r="S127" s="132">
        <v>0</v>
      </c>
      <c r="T127" s="132">
        <v>0</v>
      </c>
      <c r="U127" s="132">
        <v>0</v>
      </c>
      <c r="V127" s="133">
        <f t="shared" si="8"/>
        <v>0</v>
      </c>
      <c r="W127" s="16">
        <v>0</v>
      </c>
      <c r="X127" s="16">
        <v>0</v>
      </c>
      <c r="Y127" s="137">
        <v>0</v>
      </c>
    </row>
    <row r="128" spans="1:25" s="3" customFormat="1" ht="15" x14ac:dyDescent="0.3">
      <c r="A128" s="156" t="str">
        <f>IF(ISBLANK(TableB[[#This Row],[BEDS Code]]),"",TableB[[#This Row],[BEDS Code]])</f>
        <v>331500010154</v>
      </c>
      <c r="B128" s="134" t="str">
        <f>IF(ISBLANK(TableB[[#This Row],[School Name]]),"",TableB[[#This Row],[School Name]])</f>
        <v>The Windsor Terrace School</v>
      </c>
      <c r="C128" s="156" t="str">
        <f>IF(ISBLANK(TableB[[#This Row],[Local School Code]]),"",TableB[[#This Row],[Local School Code]])</f>
        <v>K154</v>
      </c>
      <c r="D128" s="15" t="s">
        <v>73</v>
      </c>
      <c r="E128" s="10" t="s">
        <v>73</v>
      </c>
      <c r="F128" s="130">
        <v>0</v>
      </c>
      <c r="G128" s="130">
        <v>0</v>
      </c>
      <c r="H128" s="130">
        <v>0</v>
      </c>
      <c r="I128" s="130">
        <v>0</v>
      </c>
      <c r="J128" s="136">
        <f t="shared" si="6"/>
        <v>0</v>
      </c>
      <c r="K128" s="16">
        <v>0</v>
      </c>
      <c r="L128" s="16">
        <v>0</v>
      </c>
      <c r="M128" s="16">
        <v>0</v>
      </c>
      <c r="N128" s="133">
        <f t="shared" si="7"/>
        <v>0</v>
      </c>
      <c r="O128" s="146">
        <v>0</v>
      </c>
      <c r="P128" s="132">
        <v>0</v>
      </c>
      <c r="Q128" s="132">
        <v>0</v>
      </c>
      <c r="R128" s="132">
        <v>0</v>
      </c>
      <c r="S128" s="132">
        <v>0</v>
      </c>
      <c r="T128" s="132">
        <v>0</v>
      </c>
      <c r="U128" s="132">
        <v>0</v>
      </c>
      <c r="V128" s="133">
        <f t="shared" si="8"/>
        <v>0</v>
      </c>
      <c r="W128" s="16">
        <v>0</v>
      </c>
      <c r="X128" s="16">
        <v>0</v>
      </c>
      <c r="Y128" s="137">
        <v>0</v>
      </c>
    </row>
    <row r="129" spans="1:25" s="3" customFormat="1" ht="15" x14ac:dyDescent="0.3">
      <c r="A129" s="156" t="str">
        <f>IF(ISBLANK(TableB[[#This Row],[BEDS Code]]),"",TableB[[#This Row],[BEDS Code]])</f>
        <v>332300010155</v>
      </c>
      <c r="B129" s="134" t="str">
        <f>IF(ISBLANK(TableB[[#This Row],[School Name]]),"",TableB[[#This Row],[School Name]])</f>
        <v>P.S./ I.S. 155 Nicholas Herkimer</v>
      </c>
      <c r="C129" s="156" t="str">
        <f>IF(ISBLANK(TableB[[#This Row],[Local School Code]]),"",TableB[[#This Row],[Local School Code]])</f>
        <v>K155</v>
      </c>
      <c r="D129" s="15" t="s">
        <v>72</v>
      </c>
      <c r="E129" s="10" t="s">
        <v>72</v>
      </c>
      <c r="F129" s="130">
        <v>30</v>
      </c>
      <c r="G129" s="130">
        <v>0</v>
      </c>
      <c r="H129" s="130">
        <v>25</v>
      </c>
      <c r="I129" s="130">
        <v>0</v>
      </c>
      <c r="J129" s="136">
        <f t="shared" si="6"/>
        <v>55</v>
      </c>
      <c r="K129" s="16">
        <v>118604.52996562789</v>
      </c>
      <c r="L129" s="16">
        <v>989067.43464682251</v>
      </c>
      <c r="M129" s="16">
        <v>0</v>
      </c>
      <c r="N129" s="133">
        <f t="shared" si="7"/>
        <v>1107671.9646124505</v>
      </c>
      <c r="O129" s="146">
        <v>1</v>
      </c>
      <c r="P129" s="132">
        <v>257172.47849734899</v>
      </c>
      <c r="Q129" s="132">
        <v>34154.200000000004</v>
      </c>
      <c r="R129" s="132">
        <v>0</v>
      </c>
      <c r="S129" s="132">
        <v>0</v>
      </c>
      <c r="T129" s="132">
        <v>170771</v>
      </c>
      <c r="U129" s="132">
        <v>102462.59999999999</v>
      </c>
      <c r="V129" s="133">
        <f t="shared" si="8"/>
        <v>564560.27849734901</v>
      </c>
      <c r="W129" s="16">
        <v>110922</v>
      </c>
      <c r="X129" s="16">
        <v>112096.27849734901</v>
      </c>
      <c r="Y129" s="137">
        <v>341542</v>
      </c>
    </row>
    <row r="130" spans="1:25" s="3" customFormat="1" ht="15" x14ac:dyDescent="0.3">
      <c r="A130" s="156" t="str">
        <f>IF(ISBLANK(TableB[[#This Row],[BEDS Code]]),"",TableB[[#This Row],[BEDS Code]])</f>
        <v>332300010156</v>
      </c>
      <c r="B130" s="134" t="str">
        <f>IF(ISBLANK(TableB[[#This Row],[School Name]]),"",TableB[[#This Row],[School Name]])</f>
        <v>P.S. 156 Waverly</v>
      </c>
      <c r="C130" s="156" t="str">
        <f>IF(ISBLANK(TableB[[#This Row],[Local School Code]]),"",TableB[[#This Row],[Local School Code]])</f>
        <v>K156</v>
      </c>
      <c r="D130" s="15" t="s">
        <v>72</v>
      </c>
      <c r="E130" s="10" t="s">
        <v>72</v>
      </c>
      <c r="F130" s="130">
        <v>46</v>
      </c>
      <c r="G130" s="130">
        <v>0</v>
      </c>
      <c r="H130" s="130">
        <v>2</v>
      </c>
      <c r="I130" s="130">
        <v>0</v>
      </c>
      <c r="J130" s="136">
        <f t="shared" si="6"/>
        <v>48</v>
      </c>
      <c r="K130" s="16">
        <v>156864.05576099173</v>
      </c>
      <c r="L130" s="16">
        <v>800004.87458336318</v>
      </c>
      <c r="M130" s="16">
        <v>0</v>
      </c>
      <c r="N130" s="133">
        <f t="shared" si="7"/>
        <v>956868.93034435494</v>
      </c>
      <c r="O130" s="146">
        <v>1</v>
      </c>
      <c r="P130" s="132">
        <v>1299362.7766591776</v>
      </c>
      <c r="Q130" s="132">
        <v>166915.95563721663</v>
      </c>
      <c r="R130" s="132">
        <v>0</v>
      </c>
      <c r="S130" s="132">
        <v>0</v>
      </c>
      <c r="T130" s="132">
        <v>234579.77818608313</v>
      </c>
      <c r="U130" s="132">
        <v>140747.86691164988</v>
      </c>
      <c r="V130" s="133">
        <f t="shared" si="8"/>
        <v>1841606.3773941272</v>
      </c>
      <c r="W130" s="16">
        <v>915953</v>
      </c>
      <c r="X130" s="16">
        <v>925653.37739412719</v>
      </c>
      <c r="Y130" s="137">
        <v>0</v>
      </c>
    </row>
    <row r="131" spans="1:25" s="3" customFormat="1" ht="15" x14ac:dyDescent="0.3">
      <c r="A131" s="156" t="str">
        <f>IF(ISBLANK(TableB[[#This Row],[BEDS Code]]),"",TableB[[#This Row],[BEDS Code]])</f>
        <v>331400010157</v>
      </c>
      <c r="B131" s="134" t="str">
        <f>IF(ISBLANK(TableB[[#This Row],[School Name]]),"",TableB[[#This Row],[School Name]])</f>
        <v>P.S./I.S. 157 The Benjamin Franklin Health &amp; Science Academy</v>
      </c>
      <c r="C131" s="156" t="str">
        <f>IF(ISBLANK(TableB[[#This Row],[Local School Code]]),"",TableB[[#This Row],[Local School Code]])</f>
        <v>K157</v>
      </c>
      <c r="D131" s="15" t="s">
        <v>72</v>
      </c>
      <c r="E131" s="10" t="s">
        <v>73</v>
      </c>
      <c r="F131" s="130">
        <v>30</v>
      </c>
      <c r="G131" s="130">
        <v>0</v>
      </c>
      <c r="H131" s="130">
        <v>0</v>
      </c>
      <c r="I131" s="130">
        <v>0</v>
      </c>
      <c r="J131" s="136">
        <f t="shared" si="6"/>
        <v>30</v>
      </c>
      <c r="K131" s="16">
        <v>118604.52996562789</v>
      </c>
      <c r="L131" s="16">
        <v>380650.2082071933</v>
      </c>
      <c r="M131" s="16">
        <v>0</v>
      </c>
      <c r="N131" s="133">
        <f t="shared" si="7"/>
        <v>499254.73817282118</v>
      </c>
      <c r="O131" s="146">
        <v>0</v>
      </c>
      <c r="P131" s="132">
        <v>0</v>
      </c>
      <c r="Q131" s="132">
        <v>0</v>
      </c>
      <c r="R131" s="132">
        <v>0</v>
      </c>
      <c r="S131" s="132">
        <v>0</v>
      </c>
      <c r="T131" s="132">
        <v>0</v>
      </c>
      <c r="U131" s="132">
        <v>0</v>
      </c>
      <c r="V131" s="133">
        <f t="shared" si="8"/>
        <v>0</v>
      </c>
      <c r="W131" s="16">
        <v>0</v>
      </c>
      <c r="X131" s="16">
        <v>0</v>
      </c>
      <c r="Y131" s="137">
        <v>0</v>
      </c>
    </row>
    <row r="132" spans="1:25" s="3" customFormat="1" ht="15" x14ac:dyDescent="0.3">
      <c r="A132" s="156" t="str">
        <f>IF(ISBLANK(TableB[[#This Row],[BEDS Code]]),"",TableB[[#This Row],[BEDS Code]])</f>
        <v>331900010158</v>
      </c>
      <c r="B132" s="134" t="str">
        <f>IF(ISBLANK(TableB[[#This Row],[School Name]]),"",TableB[[#This Row],[School Name]])</f>
        <v>P.S. 158 Warwick</v>
      </c>
      <c r="C132" s="156" t="str">
        <f>IF(ISBLANK(TableB[[#This Row],[Local School Code]]),"",TableB[[#This Row],[Local School Code]])</f>
        <v>K158</v>
      </c>
      <c r="D132" s="15" t="s">
        <v>72</v>
      </c>
      <c r="E132" s="10" t="s">
        <v>72</v>
      </c>
      <c r="F132" s="130">
        <v>46</v>
      </c>
      <c r="G132" s="130">
        <v>0</v>
      </c>
      <c r="H132" s="130">
        <v>0</v>
      </c>
      <c r="I132" s="130">
        <v>0</v>
      </c>
      <c r="J132" s="136">
        <f t="shared" si="6"/>
        <v>46</v>
      </c>
      <c r="K132" s="16">
        <v>183645.72381774642</v>
      </c>
      <c r="L132" s="16">
        <v>532772.61725127627</v>
      </c>
      <c r="M132" s="16">
        <v>0</v>
      </c>
      <c r="N132" s="133">
        <f t="shared" si="7"/>
        <v>716418.34106902266</v>
      </c>
      <c r="O132" s="146">
        <v>1</v>
      </c>
      <c r="P132" s="132">
        <v>671764.18550604291</v>
      </c>
      <c r="Q132" s="132">
        <v>101493.81065605691</v>
      </c>
      <c r="R132" s="132">
        <v>0</v>
      </c>
      <c r="S132" s="132">
        <v>0</v>
      </c>
      <c r="T132" s="132">
        <v>182469.05328028451</v>
      </c>
      <c r="U132" s="132">
        <v>109481.4319681707</v>
      </c>
      <c r="V132" s="133">
        <f t="shared" si="8"/>
        <v>1065208.4814105551</v>
      </c>
      <c r="W132" s="16">
        <v>529799</v>
      </c>
      <c r="X132" s="16">
        <v>535409.48141055508</v>
      </c>
      <c r="Y132" s="137">
        <v>0</v>
      </c>
    </row>
    <row r="133" spans="1:25" s="3" customFormat="1" ht="15" x14ac:dyDescent="0.3">
      <c r="A133" s="156" t="str">
        <f>IF(ISBLANK(TableB[[#This Row],[BEDS Code]]),"",TableB[[#This Row],[BEDS Code]])</f>
        <v>331900010159</v>
      </c>
      <c r="B133" s="134" t="str">
        <f>IF(ISBLANK(TableB[[#This Row],[School Name]]),"",TableB[[#This Row],[School Name]])</f>
        <v>P.S. 159 Isaac Pitkin</v>
      </c>
      <c r="C133" s="156" t="str">
        <f>IF(ISBLANK(TableB[[#This Row],[Local School Code]]),"",TableB[[#This Row],[Local School Code]])</f>
        <v>K159</v>
      </c>
      <c r="D133" s="15" t="s">
        <v>73</v>
      </c>
      <c r="E133" s="10" t="s">
        <v>73</v>
      </c>
      <c r="F133" s="130">
        <v>0</v>
      </c>
      <c r="G133" s="130">
        <v>0</v>
      </c>
      <c r="H133" s="130">
        <v>0</v>
      </c>
      <c r="I133" s="130">
        <v>0</v>
      </c>
      <c r="J133" s="136">
        <f t="shared" si="6"/>
        <v>0</v>
      </c>
      <c r="K133" s="16">
        <v>0</v>
      </c>
      <c r="L133" s="16">
        <v>0</v>
      </c>
      <c r="M133" s="16">
        <v>0</v>
      </c>
      <c r="N133" s="133">
        <f t="shared" si="7"/>
        <v>0</v>
      </c>
      <c r="O133" s="146">
        <v>0</v>
      </c>
      <c r="P133" s="132">
        <v>0</v>
      </c>
      <c r="Q133" s="132">
        <v>0</v>
      </c>
      <c r="R133" s="132">
        <v>0</v>
      </c>
      <c r="S133" s="132">
        <v>0</v>
      </c>
      <c r="T133" s="132">
        <v>0</v>
      </c>
      <c r="U133" s="132">
        <v>0</v>
      </c>
      <c r="V133" s="133">
        <f t="shared" si="8"/>
        <v>0</v>
      </c>
      <c r="W133" s="16">
        <v>0</v>
      </c>
      <c r="X133" s="16">
        <v>0</v>
      </c>
      <c r="Y133" s="137">
        <v>0</v>
      </c>
    </row>
    <row r="134" spans="1:25" s="3" customFormat="1" ht="15" x14ac:dyDescent="0.3">
      <c r="A134" s="156" t="str">
        <f>IF(ISBLANK(TableB[[#This Row],[BEDS Code]]),"",TableB[[#This Row],[BEDS Code]])</f>
        <v>332000010160</v>
      </c>
      <c r="B134" s="134" t="str">
        <f>IF(ISBLANK(TableB[[#This Row],[School Name]]),"",TableB[[#This Row],[School Name]])</f>
        <v>P.S. 160 William T. Sampson</v>
      </c>
      <c r="C134" s="156" t="str">
        <f>IF(ISBLANK(TableB[[#This Row],[Local School Code]]),"",TableB[[#This Row],[Local School Code]])</f>
        <v>K160</v>
      </c>
      <c r="D134" s="15" t="s">
        <v>73</v>
      </c>
      <c r="E134" s="10" t="s">
        <v>73</v>
      </c>
      <c r="F134" s="130">
        <v>0</v>
      </c>
      <c r="G134" s="130">
        <v>0</v>
      </c>
      <c r="H134" s="130">
        <v>0</v>
      </c>
      <c r="I134" s="130">
        <v>0</v>
      </c>
      <c r="J134" s="136">
        <f t="shared" si="6"/>
        <v>0</v>
      </c>
      <c r="K134" s="16">
        <v>0</v>
      </c>
      <c r="L134" s="16">
        <v>0</v>
      </c>
      <c r="M134" s="16">
        <v>0</v>
      </c>
      <c r="N134" s="133">
        <f t="shared" si="7"/>
        <v>0</v>
      </c>
      <c r="O134" s="146">
        <v>0</v>
      </c>
      <c r="P134" s="132">
        <v>0</v>
      </c>
      <c r="Q134" s="132">
        <v>0</v>
      </c>
      <c r="R134" s="132">
        <v>0</v>
      </c>
      <c r="S134" s="132">
        <v>0</v>
      </c>
      <c r="T134" s="132">
        <v>0</v>
      </c>
      <c r="U134" s="132">
        <v>0</v>
      </c>
      <c r="V134" s="133">
        <f t="shared" si="8"/>
        <v>0</v>
      </c>
      <c r="W134" s="16">
        <v>0</v>
      </c>
      <c r="X134" s="16">
        <v>0</v>
      </c>
      <c r="Y134" s="137">
        <v>0</v>
      </c>
    </row>
    <row r="135" spans="1:25" s="3" customFormat="1" ht="15" x14ac:dyDescent="0.3">
      <c r="A135" s="156" t="str">
        <f>IF(ISBLANK(TableB[[#This Row],[BEDS Code]]),"",TableB[[#This Row],[BEDS Code]])</f>
        <v>331700010161</v>
      </c>
      <c r="B135" s="134" t="str">
        <f>IF(ISBLANK(TableB[[#This Row],[School Name]]),"",TableB[[#This Row],[School Name]])</f>
        <v>P.S. 161 The Crown</v>
      </c>
      <c r="C135" s="156" t="str">
        <f>IF(ISBLANK(TableB[[#This Row],[Local School Code]]),"",TableB[[#This Row],[Local School Code]])</f>
        <v>K161</v>
      </c>
      <c r="D135" s="15" t="s">
        <v>72</v>
      </c>
      <c r="E135" s="10" t="s">
        <v>73</v>
      </c>
      <c r="F135" s="130">
        <v>30</v>
      </c>
      <c r="G135" s="130">
        <v>0</v>
      </c>
      <c r="H135" s="130">
        <v>0</v>
      </c>
      <c r="I135" s="130">
        <v>0</v>
      </c>
      <c r="J135" s="136">
        <f t="shared" si="6"/>
        <v>30</v>
      </c>
      <c r="K135" s="16">
        <v>300000</v>
      </c>
      <c r="L135" s="16">
        <v>237746.59424079035</v>
      </c>
      <c r="M135" s="16">
        <v>0</v>
      </c>
      <c r="N135" s="133">
        <f t="shared" si="7"/>
        <v>537746.59424079035</v>
      </c>
      <c r="O135" s="146">
        <v>0</v>
      </c>
      <c r="P135" s="132">
        <v>0</v>
      </c>
      <c r="Q135" s="132">
        <v>0</v>
      </c>
      <c r="R135" s="132">
        <v>0</v>
      </c>
      <c r="S135" s="132">
        <v>0</v>
      </c>
      <c r="T135" s="132">
        <v>0</v>
      </c>
      <c r="U135" s="132">
        <v>0</v>
      </c>
      <c r="V135" s="133">
        <f t="shared" si="8"/>
        <v>0</v>
      </c>
      <c r="W135" s="16">
        <v>0</v>
      </c>
      <c r="X135" s="16">
        <v>0</v>
      </c>
      <c r="Y135" s="137">
        <v>0</v>
      </c>
    </row>
    <row r="136" spans="1:25" s="3" customFormat="1" ht="15" x14ac:dyDescent="0.3">
      <c r="A136" s="156" t="str">
        <f>IF(ISBLANK(TableB[[#This Row],[BEDS Code]]),"",TableB[[#This Row],[BEDS Code]])</f>
        <v>333200010162</v>
      </c>
      <c r="B136" s="134" t="str">
        <f>IF(ISBLANK(TableB[[#This Row],[School Name]]),"",TableB[[#This Row],[School Name]])</f>
        <v>J.H.S. 162 The Willoughby</v>
      </c>
      <c r="C136" s="156" t="str">
        <f>IF(ISBLANK(TableB[[#This Row],[Local School Code]]),"",TableB[[#This Row],[Local School Code]])</f>
        <v>K162</v>
      </c>
      <c r="D136" s="15" t="s">
        <v>73</v>
      </c>
      <c r="E136" s="10" t="s">
        <v>73</v>
      </c>
      <c r="F136" s="130">
        <v>0</v>
      </c>
      <c r="G136" s="130">
        <v>0</v>
      </c>
      <c r="H136" s="130">
        <v>0</v>
      </c>
      <c r="I136" s="130">
        <v>0</v>
      </c>
      <c r="J136" s="136">
        <f t="shared" si="6"/>
        <v>0</v>
      </c>
      <c r="K136" s="16">
        <v>0</v>
      </c>
      <c r="L136" s="16">
        <v>0</v>
      </c>
      <c r="M136" s="16">
        <v>0</v>
      </c>
      <c r="N136" s="133">
        <f t="shared" si="7"/>
        <v>0</v>
      </c>
      <c r="O136" s="146">
        <v>0</v>
      </c>
      <c r="P136" s="132">
        <v>0</v>
      </c>
      <c r="Q136" s="132">
        <v>0</v>
      </c>
      <c r="R136" s="132">
        <v>0</v>
      </c>
      <c r="S136" s="132">
        <v>0</v>
      </c>
      <c r="T136" s="132">
        <v>0</v>
      </c>
      <c r="U136" s="132">
        <v>0</v>
      </c>
      <c r="V136" s="133">
        <f t="shared" si="8"/>
        <v>0</v>
      </c>
      <c r="W136" s="16">
        <v>0</v>
      </c>
      <c r="X136" s="16">
        <v>0</v>
      </c>
      <c r="Y136" s="137">
        <v>0</v>
      </c>
    </row>
    <row r="137" spans="1:25" s="3" customFormat="1" ht="15" x14ac:dyDescent="0.3">
      <c r="A137" s="156" t="str">
        <f>IF(ISBLANK(TableB[[#This Row],[BEDS Code]]),"",TableB[[#This Row],[BEDS Code]])</f>
        <v>332000010163</v>
      </c>
      <c r="B137" s="134" t="str">
        <f>IF(ISBLANK(TableB[[#This Row],[School Name]]),"",TableB[[#This Row],[School Name]])</f>
        <v>P.S. 163 Bath Beach</v>
      </c>
      <c r="C137" s="156" t="str">
        <f>IF(ISBLANK(TableB[[#This Row],[Local School Code]]),"",TableB[[#This Row],[Local School Code]])</f>
        <v>K163</v>
      </c>
      <c r="D137" s="15" t="s">
        <v>73</v>
      </c>
      <c r="E137" s="10" t="s">
        <v>73</v>
      </c>
      <c r="F137" s="130">
        <v>0</v>
      </c>
      <c r="G137" s="130">
        <v>0</v>
      </c>
      <c r="H137" s="130">
        <v>0</v>
      </c>
      <c r="I137" s="130">
        <v>0</v>
      </c>
      <c r="J137" s="136">
        <f t="shared" si="6"/>
        <v>0</v>
      </c>
      <c r="K137" s="16">
        <v>0</v>
      </c>
      <c r="L137" s="16">
        <v>0</v>
      </c>
      <c r="M137" s="16">
        <v>0</v>
      </c>
      <c r="N137" s="133">
        <f t="shared" si="7"/>
        <v>0</v>
      </c>
      <c r="O137" s="146">
        <v>0</v>
      </c>
      <c r="P137" s="132">
        <v>0</v>
      </c>
      <c r="Q137" s="132">
        <v>0</v>
      </c>
      <c r="R137" s="132">
        <v>0</v>
      </c>
      <c r="S137" s="132">
        <v>0</v>
      </c>
      <c r="T137" s="132">
        <v>0</v>
      </c>
      <c r="U137" s="132">
        <v>0</v>
      </c>
      <c r="V137" s="133">
        <f t="shared" si="8"/>
        <v>0</v>
      </c>
      <c r="W137" s="16">
        <v>0</v>
      </c>
      <c r="X137" s="16">
        <v>0</v>
      </c>
      <c r="Y137" s="137">
        <v>0</v>
      </c>
    </row>
    <row r="138" spans="1:25" s="3" customFormat="1" ht="15" x14ac:dyDescent="0.3">
      <c r="A138" s="156" t="str">
        <f>IF(ISBLANK(TableB[[#This Row],[BEDS Code]]),"",TableB[[#This Row],[BEDS Code]])</f>
        <v>332000010164</v>
      </c>
      <c r="B138" s="134" t="str">
        <f>IF(ISBLANK(TableB[[#This Row],[School Name]]),"",TableB[[#This Row],[School Name]])</f>
        <v>P.S. 164 Caesar Rodney</v>
      </c>
      <c r="C138" s="156" t="str">
        <f>IF(ISBLANK(TableB[[#This Row],[Local School Code]]),"",TableB[[#This Row],[Local School Code]])</f>
        <v>K164</v>
      </c>
      <c r="D138" s="15" t="s">
        <v>72</v>
      </c>
      <c r="E138" s="10" t="s">
        <v>72</v>
      </c>
      <c r="F138" s="130">
        <v>30</v>
      </c>
      <c r="G138" s="130">
        <v>0</v>
      </c>
      <c r="H138" s="130">
        <v>0</v>
      </c>
      <c r="I138" s="130">
        <v>0</v>
      </c>
      <c r="J138" s="136">
        <f t="shared" si="6"/>
        <v>30</v>
      </c>
      <c r="K138" s="16">
        <v>107126.67222701875</v>
      </c>
      <c r="L138" s="16">
        <v>665609.18142240809</v>
      </c>
      <c r="M138" s="16">
        <v>0</v>
      </c>
      <c r="N138" s="133">
        <f t="shared" si="7"/>
        <v>772735.85364942683</v>
      </c>
      <c r="O138" s="146">
        <v>1</v>
      </c>
      <c r="P138" s="132">
        <v>66815.336763428786</v>
      </c>
      <c r="Q138" s="132">
        <v>33691</v>
      </c>
      <c r="R138" s="132">
        <v>0</v>
      </c>
      <c r="S138" s="132">
        <v>0</v>
      </c>
      <c r="T138" s="132">
        <v>168455</v>
      </c>
      <c r="U138" s="132">
        <v>101073</v>
      </c>
      <c r="V138" s="133">
        <f t="shared" si="8"/>
        <v>370034.33676342876</v>
      </c>
      <c r="W138" s="16">
        <v>16475</v>
      </c>
      <c r="X138" s="16">
        <v>16649.336763428757</v>
      </c>
      <c r="Y138" s="137">
        <v>336910</v>
      </c>
    </row>
    <row r="139" spans="1:25" s="3" customFormat="1" ht="15" x14ac:dyDescent="0.3">
      <c r="A139" s="156" t="str">
        <f>IF(ISBLANK(TableB[[#This Row],[BEDS Code]]),"",TableB[[#This Row],[BEDS Code]])</f>
        <v>332300010165</v>
      </c>
      <c r="B139" s="134" t="str">
        <f>IF(ISBLANK(TableB[[#This Row],[School Name]]),"",TableB[[#This Row],[School Name]])</f>
        <v>P.S. 165 Ida Posner</v>
      </c>
      <c r="C139" s="156" t="str">
        <f>IF(ISBLANK(TableB[[#This Row],[Local School Code]]),"",TableB[[#This Row],[Local School Code]])</f>
        <v>K165</v>
      </c>
      <c r="D139" s="15" t="s">
        <v>72</v>
      </c>
      <c r="E139" s="10" t="s">
        <v>72</v>
      </c>
      <c r="F139" s="130">
        <v>30</v>
      </c>
      <c r="G139" s="130">
        <v>0</v>
      </c>
      <c r="H139" s="130">
        <v>101</v>
      </c>
      <c r="I139" s="130">
        <v>0</v>
      </c>
      <c r="J139" s="136">
        <f t="shared" ref="J139:J202" si="9">SUM(F139:I139)</f>
        <v>131</v>
      </c>
      <c r="K139" s="16">
        <v>91822.861908873208</v>
      </c>
      <c r="L139" s="16">
        <v>2618324.1707960814</v>
      </c>
      <c r="M139" s="16">
        <v>0</v>
      </c>
      <c r="N139" s="133">
        <f t="shared" ref="N139:N202" si="10">SUM(K139:M139)</f>
        <v>2710147.0327049545</v>
      </c>
      <c r="O139" s="146">
        <v>1</v>
      </c>
      <c r="P139" s="132">
        <v>609205.65103271487</v>
      </c>
      <c r="Q139" s="132">
        <v>72001.600000000006</v>
      </c>
      <c r="R139" s="132">
        <v>0</v>
      </c>
      <c r="S139" s="132">
        <v>0</v>
      </c>
      <c r="T139" s="132">
        <v>210008</v>
      </c>
      <c r="U139" s="132">
        <v>126004.79999999999</v>
      </c>
      <c r="V139" s="133">
        <f t="shared" ref="V139:V202" si="11">SUM(P139:U139)</f>
        <v>1017220.0510327148</v>
      </c>
      <c r="W139" s="16">
        <v>505931</v>
      </c>
      <c r="X139" s="16">
        <v>511289.05103271478</v>
      </c>
      <c r="Y139" s="137">
        <v>0</v>
      </c>
    </row>
    <row r="140" spans="1:25" s="3" customFormat="1" ht="15" x14ac:dyDescent="0.3">
      <c r="A140" s="156" t="str">
        <f>IF(ISBLANK(TableB[[#This Row],[BEDS Code]]),"",TableB[[#This Row],[BEDS Code]])</f>
        <v>333200011168</v>
      </c>
      <c r="B140" s="134" t="str">
        <f>IF(ISBLANK(TableB[[#This Row],[School Name]]),"",TableB[[#This Row],[School Name]])</f>
        <v>The Brooklyn School for Math and Research</v>
      </c>
      <c r="C140" s="156" t="str">
        <f>IF(ISBLANK(TableB[[#This Row],[Local School Code]]),"",TableB[[#This Row],[Local School Code]])</f>
        <v>K168</v>
      </c>
      <c r="D140" s="15" t="s">
        <v>73</v>
      </c>
      <c r="E140" s="10" t="s">
        <v>72</v>
      </c>
      <c r="F140" s="130">
        <v>0</v>
      </c>
      <c r="G140" s="130">
        <v>0</v>
      </c>
      <c r="H140" s="130">
        <v>0</v>
      </c>
      <c r="I140" s="130">
        <v>0</v>
      </c>
      <c r="J140" s="136">
        <f t="shared" si="9"/>
        <v>0</v>
      </c>
      <c r="K140" s="16">
        <v>0</v>
      </c>
      <c r="L140" s="16">
        <v>0</v>
      </c>
      <c r="M140" s="16">
        <v>0</v>
      </c>
      <c r="N140" s="133">
        <f t="shared" si="10"/>
        <v>0</v>
      </c>
      <c r="O140" s="146">
        <v>1</v>
      </c>
      <c r="P140" s="132">
        <v>81621.225611343441</v>
      </c>
      <c r="Q140" s="132">
        <v>59008.074999999997</v>
      </c>
      <c r="R140" s="132">
        <v>0</v>
      </c>
      <c r="S140" s="132">
        <v>0</v>
      </c>
      <c r="T140" s="132">
        <v>82540.375</v>
      </c>
      <c r="U140" s="132">
        <v>49524.224999999999</v>
      </c>
      <c r="V140" s="133">
        <f t="shared" si="11"/>
        <v>272693.90061134344</v>
      </c>
      <c r="W140" s="16">
        <v>135629</v>
      </c>
      <c r="X140" s="16">
        <v>137064.90061134344</v>
      </c>
      <c r="Y140" s="137">
        <v>0</v>
      </c>
    </row>
    <row r="141" spans="1:25" s="3" customFormat="1" ht="15" x14ac:dyDescent="0.3">
      <c r="A141" s="156" t="str">
        <f>IF(ISBLANK(TableB[[#This Row],[BEDS Code]]),"",TableB[[#This Row],[BEDS Code]])</f>
        <v>331500010169</v>
      </c>
      <c r="B141" s="134" t="str">
        <f>IF(ISBLANK(TableB[[#This Row],[School Name]]),"",TableB[[#This Row],[School Name]])</f>
        <v>P.S. 169 Sunset Park</v>
      </c>
      <c r="C141" s="156" t="str">
        <f>IF(ISBLANK(TableB[[#This Row],[Local School Code]]),"",TableB[[#This Row],[Local School Code]])</f>
        <v>K169</v>
      </c>
      <c r="D141" s="15" t="s">
        <v>73</v>
      </c>
      <c r="E141" s="10" t="s">
        <v>73</v>
      </c>
      <c r="F141" s="130">
        <v>0</v>
      </c>
      <c r="G141" s="130">
        <v>0</v>
      </c>
      <c r="H141" s="130">
        <v>0</v>
      </c>
      <c r="I141" s="130">
        <v>0</v>
      </c>
      <c r="J141" s="136">
        <f t="shared" si="9"/>
        <v>0</v>
      </c>
      <c r="K141" s="16">
        <v>0</v>
      </c>
      <c r="L141" s="16">
        <v>0</v>
      </c>
      <c r="M141" s="16">
        <v>0</v>
      </c>
      <c r="N141" s="133">
        <f t="shared" si="10"/>
        <v>0</v>
      </c>
      <c r="O141" s="146">
        <v>0</v>
      </c>
      <c r="P141" s="132">
        <v>0</v>
      </c>
      <c r="Q141" s="132">
        <v>0</v>
      </c>
      <c r="R141" s="132">
        <v>0</v>
      </c>
      <c r="S141" s="132">
        <v>0</v>
      </c>
      <c r="T141" s="132">
        <v>0</v>
      </c>
      <c r="U141" s="132">
        <v>0</v>
      </c>
      <c r="V141" s="133">
        <f t="shared" si="11"/>
        <v>0</v>
      </c>
      <c r="W141" s="16">
        <v>0</v>
      </c>
      <c r="X141" s="16">
        <v>0</v>
      </c>
      <c r="Y141" s="137">
        <v>0</v>
      </c>
    </row>
    <row r="142" spans="1:25" s="3" customFormat="1" ht="15" x14ac:dyDescent="0.3">
      <c r="A142" s="156" t="str">
        <f>IF(ISBLANK(TableB[[#This Row],[BEDS Code]]),"",TableB[[#This Row],[BEDS Code]])</f>
        <v>332000010170</v>
      </c>
      <c r="B142" s="134" t="str">
        <f>IF(ISBLANK(TableB[[#This Row],[School Name]]),"",TableB[[#This Row],[School Name]])</f>
        <v>Ralph A. Fabrizio School</v>
      </c>
      <c r="C142" s="156" t="str">
        <f>IF(ISBLANK(TableB[[#This Row],[Local School Code]]),"",TableB[[#This Row],[Local School Code]])</f>
        <v>K170</v>
      </c>
      <c r="D142" s="15" t="s">
        <v>73</v>
      </c>
      <c r="E142" s="10" t="s">
        <v>73</v>
      </c>
      <c r="F142" s="130">
        <v>0</v>
      </c>
      <c r="G142" s="130">
        <v>0</v>
      </c>
      <c r="H142" s="130">
        <v>0</v>
      </c>
      <c r="I142" s="130">
        <v>0</v>
      </c>
      <c r="J142" s="136">
        <f t="shared" si="9"/>
        <v>0</v>
      </c>
      <c r="K142" s="16">
        <v>0</v>
      </c>
      <c r="L142" s="16">
        <v>0</v>
      </c>
      <c r="M142" s="16">
        <v>0</v>
      </c>
      <c r="N142" s="133">
        <f t="shared" si="10"/>
        <v>0</v>
      </c>
      <c r="O142" s="146">
        <v>0</v>
      </c>
      <c r="P142" s="132">
        <v>0</v>
      </c>
      <c r="Q142" s="132">
        <v>0</v>
      </c>
      <c r="R142" s="132">
        <v>0</v>
      </c>
      <c r="S142" s="132">
        <v>0</v>
      </c>
      <c r="T142" s="132">
        <v>0</v>
      </c>
      <c r="U142" s="132">
        <v>0</v>
      </c>
      <c r="V142" s="133">
        <f t="shared" si="11"/>
        <v>0</v>
      </c>
      <c r="W142" s="16">
        <v>0</v>
      </c>
      <c r="X142" s="16">
        <v>0</v>
      </c>
      <c r="Y142" s="137">
        <v>0</v>
      </c>
    </row>
    <row r="143" spans="1:25" s="3" customFormat="1" ht="15" x14ac:dyDescent="0.3">
      <c r="A143" s="156" t="str">
        <f>IF(ISBLANK(TableB[[#This Row],[BEDS Code]]),"",TableB[[#This Row],[BEDS Code]])</f>
        <v>331900010171</v>
      </c>
      <c r="B143" s="134" t="str">
        <f>IF(ISBLANK(TableB[[#This Row],[School Name]]),"",TableB[[#This Row],[School Name]])</f>
        <v>I.S. 171 Abraham Lincoln</v>
      </c>
      <c r="C143" s="156" t="str">
        <f>IF(ISBLANK(TableB[[#This Row],[Local School Code]]),"",TableB[[#This Row],[Local School Code]])</f>
        <v>K171</v>
      </c>
      <c r="D143" s="15" t="s">
        <v>73</v>
      </c>
      <c r="E143" s="10" t="s">
        <v>73</v>
      </c>
      <c r="F143" s="130">
        <v>0</v>
      </c>
      <c r="G143" s="130">
        <v>0</v>
      </c>
      <c r="H143" s="130">
        <v>0</v>
      </c>
      <c r="I143" s="130">
        <v>0</v>
      </c>
      <c r="J143" s="136">
        <f t="shared" si="9"/>
        <v>0</v>
      </c>
      <c r="K143" s="16">
        <v>0</v>
      </c>
      <c r="L143" s="16">
        <v>0</v>
      </c>
      <c r="M143" s="16">
        <v>0</v>
      </c>
      <c r="N143" s="133">
        <f t="shared" si="10"/>
        <v>0</v>
      </c>
      <c r="O143" s="146">
        <v>0</v>
      </c>
      <c r="P143" s="132">
        <v>0</v>
      </c>
      <c r="Q143" s="132">
        <v>0</v>
      </c>
      <c r="R143" s="132">
        <v>0</v>
      </c>
      <c r="S143" s="132">
        <v>0</v>
      </c>
      <c r="T143" s="132">
        <v>0</v>
      </c>
      <c r="U143" s="132">
        <v>0</v>
      </c>
      <c r="V143" s="133">
        <f t="shared" si="11"/>
        <v>0</v>
      </c>
      <c r="W143" s="16">
        <v>0</v>
      </c>
      <c r="X143" s="16">
        <v>0</v>
      </c>
      <c r="Y143" s="137">
        <v>0</v>
      </c>
    </row>
    <row r="144" spans="1:25" s="3" customFormat="1" ht="15" x14ac:dyDescent="0.3">
      <c r="A144" s="156" t="str">
        <f>IF(ISBLANK(TableB[[#This Row],[BEDS Code]]),"",TableB[[#This Row],[BEDS Code]])</f>
        <v>331500010172</v>
      </c>
      <c r="B144" s="134" t="str">
        <f>IF(ISBLANK(TableB[[#This Row],[School Name]]),"",TableB[[#This Row],[School Name]])</f>
        <v>P.S. 172 Beacon School of Excellence</v>
      </c>
      <c r="C144" s="156" t="str">
        <f>IF(ISBLANK(TableB[[#This Row],[Local School Code]]),"",TableB[[#This Row],[Local School Code]])</f>
        <v>K172</v>
      </c>
      <c r="D144" s="15" t="s">
        <v>72</v>
      </c>
      <c r="E144" s="10" t="s">
        <v>73</v>
      </c>
      <c r="F144" s="130">
        <v>30</v>
      </c>
      <c r="G144" s="130">
        <v>0</v>
      </c>
      <c r="H144" s="130">
        <v>0</v>
      </c>
      <c r="I144" s="130">
        <v>0</v>
      </c>
      <c r="J144" s="136">
        <f t="shared" si="9"/>
        <v>30</v>
      </c>
      <c r="K144" s="16">
        <v>153038.10318145534</v>
      </c>
      <c r="L144" s="16">
        <v>481410.65153919306</v>
      </c>
      <c r="M144" s="16">
        <v>0</v>
      </c>
      <c r="N144" s="133">
        <f t="shared" si="10"/>
        <v>634448.7547206484</v>
      </c>
      <c r="O144" s="146">
        <v>0</v>
      </c>
      <c r="P144" s="132">
        <v>0</v>
      </c>
      <c r="Q144" s="132">
        <v>0</v>
      </c>
      <c r="R144" s="132">
        <v>0</v>
      </c>
      <c r="S144" s="132">
        <v>0</v>
      </c>
      <c r="T144" s="132">
        <v>0</v>
      </c>
      <c r="U144" s="132">
        <v>0</v>
      </c>
      <c r="V144" s="133">
        <f t="shared" si="11"/>
        <v>0</v>
      </c>
      <c r="W144" s="16">
        <v>0</v>
      </c>
      <c r="X144" s="16">
        <v>0</v>
      </c>
      <c r="Y144" s="137">
        <v>0</v>
      </c>
    </row>
    <row r="145" spans="1:25" s="3" customFormat="1" ht="15" x14ac:dyDescent="0.3">
      <c r="A145" s="156" t="str">
        <f>IF(ISBLANK(TableB[[#This Row],[BEDS Code]]),"",TableB[[#This Row],[BEDS Code]])</f>
        <v>332000010176</v>
      </c>
      <c r="B145" s="134" t="str">
        <f>IF(ISBLANK(TableB[[#This Row],[School Name]]),"",TableB[[#This Row],[School Name]])</f>
        <v>P.S. 176 Ovington</v>
      </c>
      <c r="C145" s="156" t="str">
        <f>IF(ISBLANK(TableB[[#This Row],[Local School Code]]),"",TableB[[#This Row],[Local School Code]])</f>
        <v>K176</v>
      </c>
      <c r="D145" s="15" t="s">
        <v>73</v>
      </c>
      <c r="E145" s="10" t="s">
        <v>73</v>
      </c>
      <c r="F145" s="130">
        <v>0</v>
      </c>
      <c r="G145" s="130">
        <v>0</v>
      </c>
      <c r="H145" s="130">
        <v>0</v>
      </c>
      <c r="I145" s="130">
        <v>0</v>
      </c>
      <c r="J145" s="136">
        <f t="shared" si="9"/>
        <v>0</v>
      </c>
      <c r="K145" s="16">
        <v>0</v>
      </c>
      <c r="L145" s="16">
        <v>0</v>
      </c>
      <c r="M145" s="16">
        <v>0</v>
      </c>
      <c r="N145" s="133">
        <f t="shared" si="10"/>
        <v>0</v>
      </c>
      <c r="O145" s="146">
        <v>0</v>
      </c>
      <c r="P145" s="132">
        <v>0</v>
      </c>
      <c r="Q145" s="132">
        <v>0</v>
      </c>
      <c r="R145" s="132">
        <v>0</v>
      </c>
      <c r="S145" s="132">
        <v>0</v>
      </c>
      <c r="T145" s="132">
        <v>0</v>
      </c>
      <c r="U145" s="132">
        <v>0</v>
      </c>
      <c r="V145" s="133">
        <f t="shared" si="11"/>
        <v>0</v>
      </c>
      <c r="W145" s="16">
        <v>0</v>
      </c>
      <c r="X145" s="16">
        <v>0</v>
      </c>
      <c r="Y145" s="137">
        <v>0</v>
      </c>
    </row>
    <row r="146" spans="1:25" s="3" customFormat="1" ht="15" x14ac:dyDescent="0.3">
      <c r="A146" s="156" t="str">
        <f>IF(ISBLANK(TableB[[#This Row],[BEDS Code]]),"",TableB[[#This Row],[BEDS Code]])</f>
        <v>332100010177</v>
      </c>
      <c r="B146" s="134" t="str">
        <f>IF(ISBLANK(TableB[[#This Row],[School Name]]),"",TableB[[#This Row],[School Name]])</f>
        <v>P.S. 177 The Marlboro</v>
      </c>
      <c r="C146" s="156" t="str">
        <f>IF(ISBLANK(TableB[[#This Row],[Local School Code]]),"",TableB[[#This Row],[Local School Code]])</f>
        <v>K177</v>
      </c>
      <c r="D146" s="15" t="s">
        <v>72</v>
      </c>
      <c r="E146" s="10" t="s">
        <v>72</v>
      </c>
      <c r="F146" s="130">
        <v>62</v>
      </c>
      <c r="G146" s="130">
        <v>0</v>
      </c>
      <c r="H146" s="130">
        <v>0</v>
      </c>
      <c r="I146" s="130">
        <v>0</v>
      </c>
      <c r="J146" s="136">
        <f t="shared" si="9"/>
        <v>62</v>
      </c>
      <c r="K146" s="16">
        <v>700000</v>
      </c>
      <c r="L146" s="16">
        <v>327224.320529597</v>
      </c>
      <c r="M146" s="16">
        <v>0</v>
      </c>
      <c r="N146" s="133">
        <f t="shared" si="10"/>
        <v>1027224.320529597</v>
      </c>
      <c r="O146" s="146">
        <v>0</v>
      </c>
      <c r="P146" s="132">
        <v>15000</v>
      </c>
      <c r="Q146" s="132">
        <v>15000</v>
      </c>
      <c r="R146" s="132">
        <v>0</v>
      </c>
      <c r="S146" s="132">
        <v>0</v>
      </c>
      <c r="T146" s="132">
        <v>75000</v>
      </c>
      <c r="U146" s="132">
        <v>45000</v>
      </c>
      <c r="V146" s="133">
        <f t="shared" si="11"/>
        <v>150000</v>
      </c>
      <c r="W146" s="16">
        <v>150000</v>
      </c>
      <c r="X146" s="16">
        <v>0</v>
      </c>
      <c r="Y146" s="137">
        <v>0</v>
      </c>
    </row>
    <row r="147" spans="1:25" s="3" customFormat="1" ht="15" x14ac:dyDescent="0.3">
      <c r="A147" s="156" t="str">
        <f>IF(ISBLANK(TableB[[#This Row],[BEDS Code]]),"",TableB[[#This Row],[BEDS Code]])</f>
        <v>332300010178</v>
      </c>
      <c r="B147" s="134" t="str">
        <f>IF(ISBLANK(TableB[[#This Row],[School Name]]),"",TableB[[#This Row],[School Name]])</f>
        <v>P.S. 178 Saint Clair McKelway</v>
      </c>
      <c r="C147" s="156" t="str">
        <f>IF(ISBLANK(TableB[[#This Row],[Local School Code]]),"",TableB[[#This Row],[Local School Code]])</f>
        <v>K178</v>
      </c>
      <c r="D147" s="15" t="s">
        <v>72</v>
      </c>
      <c r="E147" s="10" t="s">
        <v>73</v>
      </c>
      <c r="F147" s="130">
        <v>30</v>
      </c>
      <c r="G147" s="130">
        <v>0</v>
      </c>
      <c r="H147" s="130">
        <v>37</v>
      </c>
      <c r="I147" s="130">
        <v>0</v>
      </c>
      <c r="J147" s="136">
        <f t="shared" si="9"/>
        <v>67</v>
      </c>
      <c r="K147" s="16">
        <v>91822.861908873208</v>
      </c>
      <c r="L147" s="16">
        <v>1211585.3928977689</v>
      </c>
      <c r="M147" s="16">
        <v>0</v>
      </c>
      <c r="N147" s="133">
        <f t="shared" si="10"/>
        <v>1303408.2548066422</v>
      </c>
      <c r="O147" s="146">
        <v>0</v>
      </c>
      <c r="P147" s="132">
        <v>0</v>
      </c>
      <c r="Q147" s="132">
        <v>0</v>
      </c>
      <c r="R147" s="132">
        <v>0</v>
      </c>
      <c r="S147" s="132">
        <v>0</v>
      </c>
      <c r="T147" s="132">
        <v>0</v>
      </c>
      <c r="U147" s="132">
        <v>0</v>
      </c>
      <c r="V147" s="133">
        <f t="shared" si="11"/>
        <v>0</v>
      </c>
      <c r="W147" s="16">
        <v>0</v>
      </c>
      <c r="X147" s="16">
        <v>0</v>
      </c>
      <c r="Y147" s="137">
        <v>0</v>
      </c>
    </row>
    <row r="148" spans="1:25" s="3" customFormat="1" ht="15" x14ac:dyDescent="0.3">
      <c r="A148" s="156" t="str">
        <f>IF(ISBLANK(TableB[[#This Row],[BEDS Code]]),"",TableB[[#This Row],[BEDS Code]])</f>
        <v>332000010179</v>
      </c>
      <c r="B148" s="134" t="str">
        <f>IF(ISBLANK(TableB[[#This Row],[School Name]]),"",TableB[[#This Row],[School Name]])</f>
        <v>P.S. 179 Kensington</v>
      </c>
      <c r="C148" s="156" t="str">
        <f>IF(ISBLANK(TableB[[#This Row],[Local School Code]]),"",TableB[[#This Row],[Local School Code]])</f>
        <v>K179</v>
      </c>
      <c r="D148" s="15" t="s">
        <v>72</v>
      </c>
      <c r="E148" s="10" t="s">
        <v>72</v>
      </c>
      <c r="F148" s="130">
        <v>30</v>
      </c>
      <c r="G148" s="130">
        <v>0</v>
      </c>
      <c r="H148" s="130">
        <v>0</v>
      </c>
      <c r="I148" s="130">
        <v>0</v>
      </c>
      <c r="J148" s="136">
        <f t="shared" si="9"/>
        <v>30</v>
      </c>
      <c r="K148" s="16">
        <v>360000</v>
      </c>
      <c r="L148" s="16">
        <v>120986.18955623644</v>
      </c>
      <c r="M148" s="16">
        <v>0</v>
      </c>
      <c r="N148" s="133">
        <f t="shared" si="10"/>
        <v>480986.18955623644</v>
      </c>
      <c r="O148" s="146">
        <v>1</v>
      </c>
      <c r="P148" s="132">
        <v>573634.1004183219</v>
      </c>
      <c r="Q148" s="132">
        <v>33691</v>
      </c>
      <c r="R148" s="132">
        <v>0</v>
      </c>
      <c r="S148" s="132">
        <v>0</v>
      </c>
      <c r="T148" s="132">
        <v>168455</v>
      </c>
      <c r="U148" s="132">
        <v>101073</v>
      </c>
      <c r="V148" s="133">
        <f t="shared" si="11"/>
        <v>876853.1004183219</v>
      </c>
      <c r="W148" s="16">
        <v>268549</v>
      </c>
      <c r="X148" s="16">
        <v>271394.1004183219</v>
      </c>
      <c r="Y148" s="137">
        <v>336910</v>
      </c>
    </row>
    <row r="149" spans="1:25" s="3" customFormat="1" ht="15" x14ac:dyDescent="0.3">
      <c r="A149" s="156" t="str">
        <f>IF(ISBLANK(TableB[[#This Row],[BEDS Code]]),"",TableB[[#This Row],[BEDS Code]])</f>
        <v>332000010180</v>
      </c>
      <c r="B149" s="134" t="str">
        <f>IF(ISBLANK(TableB[[#This Row],[School Name]]),"",TableB[[#This Row],[School Name]])</f>
        <v>The Seeall Academy</v>
      </c>
      <c r="C149" s="156" t="str">
        <f>IF(ISBLANK(TableB[[#This Row],[Local School Code]]),"",TableB[[#This Row],[Local School Code]])</f>
        <v>K180</v>
      </c>
      <c r="D149" s="15" t="s">
        <v>72</v>
      </c>
      <c r="E149" s="10" t="s">
        <v>73</v>
      </c>
      <c r="F149" s="130">
        <v>14</v>
      </c>
      <c r="G149" s="130">
        <v>0</v>
      </c>
      <c r="H149" s="130">
        <v>0</v>
      </c>
      <c r="I149" s="130">
        <v>0</v>
      </c>
      <c r="J149" s="136">
        <f t="shared" si="9"/>
        <v>14</v>
      </c>
      <c r="K149" s="16">
        <v>100000</v>
      </c>
      <c r="L149" s="16">
        <v>380481.06669681449</v>
      </c>
      <c r="M149" s="16">
        <v>0</v>
      </c>
      <c r="N149" s="133">
        <f t="shared" si="10"/>
        <v>480481.06669681449</v>
      </c>
      <c r="O149" s="146">
        <v>0</v>
      </c>
      <c r="P149" s="132">
        <v>0</v>
      </c>
      <c r="Q149" s="132">
        <v>0</v>
      </c>
      <c r="R149" s="132">
        <v>0</v>
      </c>
      <c r="S149" s="132">
        <v>0</v>
      </c>
      <c r="T149" s="132">
        <v>0</v>
      </c>
      <c r="U149" s="132">
        <v>0</v>
      </c>
      <c r="V149" s="133">
        <f t="shared" si="11"/>
        <v>0</v>
      </c>
      <c r="W149" s="16">
        <v>0</v>
      </c>
      <c r="X149" s="16">
        <v>0</v>
      </c>
      <c r="Y149" s="137">
        <v>0</v>
      </c>
    </row>
    <row r="150" spans="1:25" s="3" customFormat="1" ht="15" x14ac:dyDescent="0.3">
      <c r="A150" s="156" t="str">
        <f>IF(ISBLANK(TableB[[#This Row],[BEDS Code]]),"",TableB[[#This Row],[BEDS Code]])</f>
        <v>331700010181</v>
      </c>
      <c r="B150" s="134" t="str">
        <f>IF(ISBLANK(TableB[[#This Row],[School Name]]),"",TableB[[#This Row],[School Name]])</f>
        <v>P.S. 181 Brooklyn</v>
      </c>
      <c r="C150" s="156" t="str">
        <f>IF(ISBLANK(TableB[[#This Row],[Local School Code]]),"",TableB[[#This Row],[Local School Code]])</f>
        <v>K181</v>
      </c>
      <c r="D150" s="15" t="s">
        <v>72</v>
      </c>
      <c r="E150" s="10" t="s">
        <v>73</v>
      </c>
      <c r="F150" s="130">
        <v>30</v>
      </c>
      <c r="G150" s="130">
        <v>0</v>
      </c>
      <c r="H150" s="130">
        <v>6</v>
      </c>
      <c r="I150" s="130">
        <v>0</v>
      </c>
      <c r="J150" s="136">
        <f t="shared" si="9"/>
        <v>36</v>
      </c>
      <c r="K150" s="16">
        <v>103300.71964748236</v>
      </c>
      <c r="L150" s="16">
        <v>767158.37775121175</v>
      </c>
      <c r="M150" s="16">
        <v>0</v>
      </c>
      <c r="N150" s="133">
        <f t="shared" si="10"/>
        <v>870459.09739869414</v>
      </c>
      <c r="O150" s="146">
        <v>0</v>
      </c>
      <c r="P150" s="132">
        <v>0</v>
      </c>
      <c r="Q150" s="132">
        <v>0</v>
      </c>
      <c r="R150" s="132">
        <v>0</v>
      </c>
      <c r="S150" s="132">
        <v>0</v>
      </c>
      <c r="T150" s="132">
        <v>0</v>
      </c>
      <c r="U150" s="132">
        <v>0</v>
      </c>
      <c r="V150" s="133">
        <f t="shared" si="11"/>
        <v>0</v>
      </c>
      <c r="W150" s="16">
        <v>0</v>
      </c>
      <c r="X150" s="16">
        <v>0</v>
      </c>
      <c r="Y150" s="137">
        <v>0</v>
      </c>
    </row>
    <row r="151" spans="1:25" s="3" customFormat="1" ht="15" x14ac:dyDescent="0.3">
      <c r="A151" s="156" t="str">
        <f>IF(ISBLANK(TableB[[#This Row],[BEDS Code]]),"",TableB[[#This Row],[BEDS Code]])</f>
        <v>332300010184</v>
      </c>
      <c r="B151" s="134" t="str">
        <f>IF(ISBLANK(TableB[[#This Row],[School Name]]),"",TableB[[#This Row],[School Name]])</f>
        <v>P.S. 184 Newport</v>
      </c>
      <c r="C151" s="156" t="str">
        <f>IF(ISBLANK(TableB[[#This Row],[Local School Code]]),"",TableB[[#This Row],[Local School Code]])</f>
        <v>K184</v>
      </c>
      <c r="D151" s="15" t="s">
        <v>72</v>
      </c>
      <c r="E151" s="10" t="s">
        <v>73</v>
      </c>
      <c r="F151" s="130">
        <v>46</v>
      </c>
      <c r="G151" s="130">
        <v>0</v>
      </c>
      <c r="H151" s="130">
        <v>0</v>
      </c>
      <c r="I151" s="130">
        <v>0</v>
      </c>
      <c r="J151" s="136">
        <f t="shared" si="9"/>
        <v>46</v>
      </c>
      <c r="K151" s="16">
        <v>133908.34028377343</v>
      </c>
      <c r="L151" s="16">
        <v>851718.87332975399</v>
      </c>
      <c r="M151" s="16">
        <v>0</v>
      </c>
      <c r="N151" s="133">
        <f t="shared" si="10"/>
        <v>985627.21361352736</v>
      </c>
      <c r="O151" s="146">
        <v>0</v>
      </c>
      <c r="P151" s="132">
        <v>0</v>
      </c>
      <c r="Q151" s="132">
        <v>0</v>
      </c>
      <c r="R151" s="132">
        <v>0</v>
      </c>
      <c r="S151" s="132">
        <v>0</v>
      </c>
      <c r="T151" s="132">
        <v>0</v>
      </c>
      <c r="U151" s="132">
        <v>0</v>
      </c>
      <c r="V151" s="133">
        <f t="shared" si="11"/>
        <v>0</v>
      </c>
      <c r="W151" s="16">
        <v>0</v>
      </c>
      <c r="X151" s="16">
        <v>0</v>
      </c>
      <c r="Y151" s="137">
        <v>0</v>
      </c>
    </row>
    <row r="152" spans="1:25" s="3" customFormat="1" ht="15" x14ac:dyDescent="0.3">
      <c r="A152" s="156" t="str">
        <f>IF(ISBLANK(TableB[[#This Row],[BEDS Code]]),"",TableB[[#This Row],[BEDS Code]])</f>
        <v>332000010185</v>
      </c>
      <c r="B152" s="134" t="str">
        <f>IF(ISBLANK(TableB[[#This Row],[School Name]]),"",TableB[[#This Row],[School Name]])</f>
        <v>P.S. 185 Walter Kassenbrock</v>
      </c>
      <c r="C152" s="156" t="str">
        <f>IF(ISBLANK(TableB[[#This Row],[Local School Code]]),"",TableB[[#This Row],[Local School Code]])</f>
        <v>K185</v>
      </c>
      <c r="D152" s="15" t="s">
        <v>73</v>
      </c>
      <c r="E152" s="10" t="s">
        <v>73</v>
      </c>
      <c r="F152" s="130">
        <v>0</v>
      </c>
      <c r="G152" s="130">
        <v>0</v>
      </c>
      <c r="H152" s="130">
        <v>0</v>
      </c>
      <c r="I152" s="130">
        <v>0</v>
      </c>
      <c r="J152" s="136">
        <f t="shared" si="9"/>
        <v>0</v>
      </c>
      <c r="K152" s="16">
        <v>0</v>
      </c>
      <c r="L152" s="16">
        <v>0</v>
      </c>
      <c r="M152" s="16">
        <v>0</v>
      </c>
      <c r="N152" s="133">
        <f t="shared" si="10"/>
        <v>0</v>
      </c>
      <c r="O152" s="146">
        <v>0</v>
      </c>
      <c r="P152" s="132">
        <v>0</v>
      </c>
      <c r="Q152" s="132">
        <v>0</v>
      </c>
      <c r="R152" s="132">
        <v>0</v>
      </c>
      <c r="S152" s="132">
        <v>0</v>
      </c>
      <c r="T152" s="132">
        <v>0</v>
      </c>
      <c r="U152" s="132">
        <v>0</v>
      </c>
      <c r="V152" s="133">
        <f t="shared" si="11"/>
        <v>0</v>
      </c>
      <c r="W152" s="16">
        <v>0</v>
      </c>
      <c r="X152" s="16">
        <v>0</v>
      </c>
      <c r="Y152" s="137">
        <v>0</v>
      </c>
    </row>
    <row r="153" spans="1:25" s="3" customFormat="1" ht="15" x14ac:dyDescent="0.3">
      <c r="A153" s="156" t="str">
        <f>IF(ISBLANK(TableB[[#This Row],[BEDS Code]]),"",TableB[[#This Row],[BEDS Code]])</f>
        <v>332000010186</v>
      </c>
      <c r="B153" s="134" t="str">
        <f>IF(ISBLANK(TableB[[#This Row],[School Name]]),"",TableB[[#This Row],[School Name]])</f>
        <v>P.S. 186 Dr. Irving A Gladstone</v>
      </c>
      <c r="C153" s="156" t="str">
        <f>IF(ISBLANK(TableB[[#This Row],[Local School Code]]),"",TableB[[#This Row],[Local School Code]])</f>
        <v>K186</v>
      </c>
      <c r="D153" s="15" t="s">
        <v>73</v>
      </c>
      <c r="E153" s="10" t="s">
        <v>73</v>
      </c>
      <c r="F153" s="130">
        <v>0</v>
      </c>
      <c r="G153" s="130">
        <v>0</v>
      </c>
      <c r="H153" s="130">
        <v>0</v>
      </c>
      <c r="I153" s="130">
        <v>0</v>
      </c>
      <c r="J153" s="136">
        <f t="shared" si="9"/>
        <v>0</v>
      </c>
      <c r="K153" s="16">
        <v>0</v>
      </c>
      <c r="L153" s="16">
        <v>0</v>
      </c>
      <c r="M153" s="16">
        <v>0</v>
      </c>
      <c r="N153" s="133">
        <f t="shared" si="10"/>
        <v>0</v>
      </c>
      <c r="O153" s="146">
        <v>0</v>
      </c>
      <c r="P153" s="132">
        <v>0</v>
      </c>
      <c r="Q153" s="132">
        <v>0</v>
      </c>
      <c r="R153" s="132">
        <v>0</v>
      </c>
      <c r="S153" s="132">
        <v>0</v>
      </c>
      <c r="T153" s="132">
        <v>0</v>
      </c>
      <c r="U153" s="132">
        <v>0</v>
      </c>
      <c r="V153" s="133">
        <f t="shared" si="11"/>
        <v>0</v>
      </c>
      <c r="W153" s="16">
        <v>0</v>
      </c>
      <c r="X153" s="16">
        <v>0</v>
      </c>
      <c r="Y153" s="137">
        <v>0</v>
      </c>
    </row>
    <row r="154" spans="1:25" s="3" customFormat="1" ht="15" x14ac:dyDescent="0.3">
      <c r="A154" s="156" t="str">
        <f>IF(ISBLANK(TableB[[#This Row],[BEDS Code]]),"",TableB[[#This Row],[BEDS Code]])</f>
        <v>332000010187</v>
      </c>
      <c r="B154" s="134" t="str">
        <f>IF(ISBLANK(TableB[[#This Row],[School Name]]),"",TableB[[#This Row],[School Name]])</f>
        <v>The Christa McAuliffe School\I.S. 187</v>
      </c>
      <c r="C154" s="156" t="str">
        <f>IF(ISBLANK(TableB[[#This Row],[Local School Code]]),"",TableB[[#This Row],[Local School Code]])</f>
        <v>K187</v>
      </c>
      <c r="D154" s="15" t="s">
        <v>73</v>
      </c>
      <c r="E154" s="10" t="s">
        <v>73</v>
      </c>
      <c r="F154" s="130">
        <v>0</v>
      </c>
      <c r="G154" s="130">
        <v>0</v>
      </c>
      <c r="H154" s="130">
        <v>0</v>
      </c>
      <c r="I154" s="130">
        <v>0</v>
      </c>
      <c r="J154" s="136">
        <f t="shared" si="9"/>
        <v>0</v>
      </c>
      <c r="K154" s="16">
        <v>0</v>
      </c>
      <c r="L154" s="16">
        <v>0</v>
      </c>
      <c r="M154" s="16">
        <v>0</v>
      </c>
      <c r="N154" s="133">
        <f t="shared" si="10"/>
        <v>0</v>
      </c>
      <c r="O154" s="146">
        <v>0</v>
      </c>
      <c r="P154" s="132">
        <v>0</v>
      </c>
      <c r="Q154" s="132">
        <v>0</v>
      </c>
      <c r="R154" s="132">
        <v>0</v>
      </c>
      <c r="S154" s="132">
        <v>0</v>
      </c>
      <c r="T154" s="132">
        <v>0</v>
      </c>
      <c r="U154" s="132">
        <v>0</v>
      </c>
      <c r="V154" s="133">
        <f t="shared" si="11"/>
        <v>0</v>
      </c>
      <c r="W154" s="16">
        <v>0</v>
      </c>
      <c r="X154" s="16">
        <v>0</v>
      </c>
      <c r="Y154" s="137">
        <v>0</v>
      </c>
    </row>
    <row r="155" spans="1:25" s="3" customFormat="1" ht="15" x14ac:dyDescent="0.3">
      <c r="A155" s="156" t="str">
        <f>IF(ISBLANK(TableB[[#This Row],[BEDS Code]]),"",TableB[[#This Row],[BEDS Code]])</f>
        <v>332100010188</v>
      </c>
      <c r="B155" s="134" t="str">
        <f>IF(ISBLANK(TableB[[#This Row],[School Name]]),"",TableB[[#This Row],[School Name]])</f>
        <v>P.S. 188 Michael E. Berdy</v>
      </c>
      <c r="C155" s="156" t="str">
        <f>IF(ISBLANK(TableB[[#This Row],[Local School Code]]),"",TableB[[#This Row],[Local School Code]])</f>
        <v>K188</v>
      </c>
      <c r="D155" s="15" t="s">
        <v>72</v>
      </c>
      <c r="E155" s="10" t="s">
        <v>72</v>
      </c>
      <c r="F155" s="130">
        <v>30</v>
      </c>
      <c r="G155" s="130">
        <v>0</v>
      </c>
      <c r="H155" s="130">
        <v>0</v>
      </c>
      <c r="I155" s="130">
        <v>0</v>
      </c>
      <c r="J155" s="136">
        <f t="shared" si="9"/>
        <v>30</v>
      </c>
      <c r="K155" s="16">
        <v>114778.57738609152</v>
      </c>
      <c r="L155" s="16">
        <v>402336.06023126579</v>
      </c>
      <c r="M155" s="16">
        <v>0</v>
      </c>
      <c r="N155" s="133">
        <f t="shared" si="10"/>
        <v>517114.63761735731</v>
      </c>
      <c r="O155" s="146">
        <v>1</v>
      </c>
      <c r="P155" s="132">
        <v>59248.997872437874</v>
      </c>
      <c r="Q155" s="132">
        <v>16666.7</v>
      </c>
      <c r="R155" s="132">
        <v>0</v>
      </c>
      <c r="S155" s="132">
        <v>0</v>
      </c>
      <c r="T155" s="132">
        <v>83333.5</v>
      </c>
      <c r="U155" s="132">
        <v>50000.1</v>
      </c>
      <c r="V155" s="133">
        <f t="shared" si="11"/>
        <v>209249.29787243789</v>
      </c>
      <c r="W155" s="16">
        <v>104074</v>
      </c>
      <c r="X155" s="16">
        <v>105175.29787243789</v>
      </c>
      <c r="Y155" s="137">
        <v>0</v>
      </c>
    </row>
    <row r="156" spans="1:25" s="3" customFormat="1" ht="15" x14ac:dyDescent="0.3">
      <c r="A156" s="156" t="str">
        <f>IF(ISBLANK(TableB[[#This Row],[BEDS Code]]),"",TableB[[#This Row],[BEDS Code]])</f>
        <v>331700010189</v>
      </c>
      <c r="B156" s="134" t="str">
        <f>IF(ISBLANK(TableB[[#This Row],[School Name]]),"",TableB[[#This Row],[School Name]])</f>
        <v>P.S. 189 The Bilingual Center</v>
      </c>
      <c r="C156" s="156" t="str">
        <f>IF(ISBLANK(TableB[[#This Row],[Local School Code]]),"",TableB[[#This Row],[Local School Code]])</f>
        <v>K189</v>
      </c>
      <c r="D156" s="15" t="s">
        <v>73</v>
      </c>
      <c r="E156" s="10" t="s">
        <v>73</v>
      </c>
      <c r="F156" s="130">
        <v>0</v>
      </c>
      <c r="G156" s="130">
        <v>0</v>
      </c>
      <c r="H156" s="130">
        <v>0</v>
      </c>
      <c r="I156" s="130">
        <v>0</v>
      </c>
      <c r="J156" s="136">
        <f t="shared" si="9"/>
        <v>0</v>
      </c>
      <c r="K156" s="16">
        <v>0</v>
      </c>
      <c r="L156" s="16">
        <v>0</v>
      </c>
      <c r="M156" s="16">
        <v>0</v>
      </c>
      <c r="N156" s="133">
        <f t="shared" si="10"/>
        <v>0</v>
      </c>
      <c r="O156" s="146">
        <v>0</v>
      </c>
      <c r="P156" s="132">
        <v>0</v>
      </c>
      <c r="Q156" s="132">
        <v>0</v>
      </c>
      <c r="R156" s="132">
        <v>0</v>
      </c>
      <c r="S156" s="132">
        <v>0</v>
      </c>
      <c r="T156" s="132">
        <v>0</v>
      </c>
      <c r="U156" s="132">
        <v>0</v>
      </c>
      <c r="V156" s="133">
        <f t="shared" si="11"/>
        <v>0</v>
      </c>
      <c r="W156" s="16">
        <v>0</v>
      </c>
      <c r="X156" s="16">
        <v>0</v>
      </c>
      <c r="Y156" s="137">
        <v>0</v>
      </c>
    </row>
    <row r="157" spans="1:25" s="3" customFormat="1" ht="15" x14ac:dyDescent="0.3">
      <c r="A157" s="156" t="str">
        <f>IF(ISBLANK(TableB[[#This Row],[BEDS Code]]),"",TableB[[#This Row],[BEDS Code]])</f>
        <v>331900010190</v>
      </c>
      <c r="B157" s="134" t="str">
        <f>IF(ISBLANK(TableB[[#This Row],[School Name]]),"",TableB[[#This Row],[School Name]])</f>
        <v>P.S. 190 Sheffield</v>
      </c>
      <c r="C157" s="156" t="str">
        <f>IF(ISBLANK(TableB[[#This Row],[Local School Code]]),"",TableB[[#This Row],[Local School Code]])</f>
        <v>K190</v>
      </c>
      <c r="D157" s="15" t="s">
        <v>72</v>
      </c>
      <c r="E157" s="10" t="s">
        <v>73</v>
      </c>
      <c r="F157" s="130">
        <v>14</v>
      </c>
      <c r="G157" s="130">
        <v>0</v>
      </c>
      <c r="H157" s="130">
        <v>0</v>
      </c>
      <c r="I157" s="130">
        <v>0</v>
      </c>
      <c r="J157" s="136">
        <f t="shared" si="9"/>
        <v>14</v>
      </c>
      <c r="K157" s="16">
        <v>49737.383533972992</v>
      </c>
      <c r="L157" s="16">
        <v>211639.35706385336</v>
      </c>
      <c r="M157" s="16">
        <v>0</v>
      </c>
      <c r="N157" s="133">
        <f t="shared" si="10"/>
        <v>261376.74059782634</v>
      </c>
      <c r="O157" s="146">
        <v>0</v>
      </c>
      <c r="P157" s="132">
        <v>0</v>
      </c>
      <c r="Q157" s="132">
        <v>0</v>
      </c>
      <c r="R157" s="132">
        <v>0</v>
      </c>
      <c r="S157" s="132">
        <v>0</v>
      </c>
      <c r="T157" s="132">
        <v>0</v>
      </c>
      <c r="U157" s="132">
        <v>0</v>
      </c>
      <c r="V157" s="133">
        <f t="shared" si="11"/>
        <v>0</v>
      </c>
      <c r="W157" s="16">
        <v>0</v>
      </c>
      <c r="X157" s="16">
        <v>0</v>
      </c>
      <c r="Y157" s="137">
        <v>0</v>
      </c>
    </row>
    <row r="158" spans="1:25" s="3" customFormat="1" ht="15" x14ac:dyDescent="0.3">
      <c r="A158" s="156" t="str">
        <f>IF(ISBLANK(TableB[[#This Row],[BEDS Code]]),"",TableB[[#This Row],[BEDS Code]])</f>
        <v>331700010191</v>
      </c>
      <c r="B158" s="134" t="str">
        <f>IF(ISBLANK(TableB[[#This Row],[School Name]]),"",TableB[[#This Row],[School Name]])</f>
        <v>P.S. 191 Paul Robeson</v>
      </c>
      <c r="C158" s="156" t="str">
        <f>IF(ISBLANK(TableB[[#This Row],[Local School Code]]),"",TableB[[#This Row],[Local School Code]])</f>
        <v>K191</v>
      </c>
      <c r="D158" s="15" t="s">
        <v>72</v>
      </c>
      <c r="E158" s="10" t="s">
        <v>73</v>
      </c>
      <c r="F158" s="130">
        <v>14</v>
      </c>
      <c r="G158" s="130">
        <v>0</v>
      </c>
      <c r="H158" s="130">
        <v>0</v>
      </c>
      <c r="I158" s="130">
        <v>0</v>
      </c>
      <c r="J158" s="136">
        <f t="shared" si="9"/>
        <v>14</v>
      </c>
      <c r="K158" s="16">
        <v>140000</v>
      </c>
      <c r="L158" s="16">
        <v>118340.12338258978</v>
      </c>
      <c r="M158" s="16">
        <v>0</v>
      </c>
      <c r="N158" s="133">
        <f t="shared" si="10"/>
        <v>258340.12338258978</v>
      </c>
      <c r="O158" s="146">
        <v>0</v>
      </c>
      <c r="P158" s="132">
        <v>0</v>
      </c>
      <c r="Q158" s="132">
        <v>0</v>
      </c>
      <c r="R158" s="132">
        <v>0</v>
      </c>
      <c r="S158" s="132">
        <v>0</v>
      </c>
      <c r="T158" s="132">
        <v>0</v>
      </c>
      <c r="U158" s="132">
        <v>0</v>
      </c>
      <c r="V158" s="133">
        <f t="shared" si="11"/>
        <v>0</v>
      </c>
      <c r="W158" s="16">
        <v>0</v>
      </c>
      <c r="X158" s="16">
        <v>0</v>
      </c>
      <c r="Y158" s="137">
        <v>0</v>
      </c>
    </row>
    <row r="159" spans="1:25" s="3" customFormat="1" ht="15" x14ac:dyDescent="0.3">
      <c r="A159" s="156" t="str">
        <f>IF(ISBLANK(TableB[[#This Row],[BEDS Code]]),"",TableB[[#This Row],[BEDS Code]])</f>
        <v>332000010192</v>
      </c>
      <c r="B159" s="134" t="str">
        <f>IF(ISBLANK(TableB[[#This Row],[School Name]]),"",TableB[[#This Row],[School Name]])</f>
        <v>P.S. 192 - The Magnet School for Math and Science Inquiry</v>
      </c>
      <c r="C159" s="156" t="str">
        <f>IF(ISBLANK(TableB[[#This Row],[Local School Code]]),"",TableB[[#This Row],[Local School Code]])</f>
        <v>K192</v>
      </c>
      <c r="D159" s="15" t="s">
        <v>72</v>
      </c>
      <c r="E159" s="10" t="s">
        <v>73</v>
      </c>
      <c r="F159" s="130">
        <v>30</v>
      </c>
      <c r="G159" s="130">
        <v>0</v>
      </c>
      <c r="H159" s="130">
        <v>2</v>
      </c>
      <c r="I159" s="130">
        <v>0</v>
      </c>
      <c r="J159" s="136">
        <f t="shared" si="9"/>
        <v>32</v>
      </c>
      <c r="K159" s="16">
        <v>107126.67222701875</v>
      </c>
      <c r="L159" s="16">
        <v>599053.06744875095</v>
      </c>
      <c r="M159" s="16">
        <v>0</v>
      </c>
      <c r="N159" s="133">
        <f t="shared" si="10"/>
        <v>706179.7396757697</v>
      </c>
      <c r="O159" s="146">
        <v>0</v>
      </c>
      <c r="P159" s="132">
        <v>0</v>
      </c>
      <c r="Q159" s="132">
        <v>0</v>
      </c>
      <c r="R159" s="132">
        <v>0</v>
      </c>
      <c r="S159" s="132">
        <v>0</v>
      </c>
      <c r="T159" s="132">
        <v>0</v>
      </c>
      <c r="U159" s="132">
        <v>0</v>
      </c>
      <c r="V159" s="133">
        <f t="shared" si="11"/>
        <v>0</v>
      </c>
      <c r="W159" s="16">
        <v>0</v>
      </c>
      <c r="X159" s="16">
        <v>0</v>
      </c>
      <c r="Y159" s="137">
        <v>0</v>
      </c>
    </row>
    <row r="160" spans="1:25" s="3" customFormat="1" ht="15" x14ac:dyDescent="0.3">
      <c r="A160" s="156" t="str">
        <f>IF(ISBLANK(TableB[[#This Row],[BEDS Code]]),"",TableB[[#This Row],[BEDS Code]])</f>
        <v>332200010193</v>
      </c>
      <c r="B160" s="134" t="str">
        <f>IF(ISBLANK(TableB[[#This Row],[School Name]]),"",TableB[[#This Row],[School Name]])</f>
        <v>P.S. 193 Gil Hodges</v>
      </c>
      <c r="C160" s="156" t="str">
        <f>IF(ISBLANK(TableB[[#This Row],[Local School Code]]),"",TableB[[#This Row],[Local School Code]])</f>
        <v>K193</v>
      </c>
      <c r="D160" s="15" t="s">
        <v>72</v>
      </c>
      <c r="E160" s="10" t="s">
        <v>73</v>
      </c>
      <c r="F160" s="130">
        <v>14</v>
      </c>
      <c r="G160" s="130">
        <v>0</v>
      </c>
      <c r="H160" s="130">
        <v>0</v>
      </c>
      <c r="I160" s="130">
        <v>0</v>
      </c>
      <c r="J160" s="136">
        <f t="shared" si="9"/>
        <v>14</v>
      </c>
      <c r="K160" s="16">
        <v>68867.14643165491</v>
      </c>
      <c r="L160" s="16">
        <v>170372.65029518021</v>
      </c>
      <c r="M160" s="16">
        <v>0</v>
      </c>
      <c r="N160" s="133">
        <f t="shared" si="10"/>
        <v>239239.79672683513</v>
      </c>
      <c r="O160" s="146">
        <v>0</v>
      </c>
      <c r="P160" s="132">
        <v>0</v>
      </c>
      <c r="Q160" s="132">
        <v>0</v>
      </c>
      <c r="R160" s="132">
        <v>0</v>
      </c>
      <c r="S160" s="132">
        <v>0</v>
      </c>
      <c r="T160" s="132">
        <v>0</v>
      </c>
      <c r="U160" s="132">
        <v>0</v>
      </c>
      <c r="V160" s="133">
        <f t="shared" si="11"/>
        <v>0</v>
      </c>
      <c r="W160" s="16">
        <v>0</v>
      </c>
      <c r="X160" s="16">
        <v>0</v>
      </c>
      <c r="Y160" s="137">
        <v>0</v>
      </c>
    </row>
    <row r="161" spans="1:25" s="3" customFormat="1" ht="15" x14ac:dyDescent="0.3">
      <c r="A161" s="156" t="str">
        <f>IF(ISBLANK(TableB[[#This Row],[BEDS Code]]),"",TableB[[#This Row],[BEDS Code]])</f>
        <v>332200010194</v>
      </c>
      <c r="B161" s="134" t="str">
        <f>IF(ISBLANK(TableB[[#This Row],[School Name]]),"",TableB[[#This Row],[School Name]])</f>
        <v>P.S. 194 Raoul Wallenberg</v>
      </c>
      <c r="C161" s="156" t="str">
        <f>IF(ISBLANK(TableB[[#This Row],[Local School Code]]),"",TableB[[#This Row],[Local School Code]])</f>
        <v>K194</v>
      </c>
      <c r="D161" s="15" t="s">
        <v>72</v>
      </c>
      <c r="E161" s="10" t="s">
        <v>73</v>
      </c>
      <c r="F161" s="130">
        <v>62</v>
      </c>
      <c r="G161" s="130">
        <v>0</v>
      </c>
      <c r="H161" s="130">
        <v>0</v>
      </c>
      <c r="I161" s="130">
        <v>0</v>
      </c>
      <c r="J161" s="136">
        <f t="shared" si="9"/>
        <v>62</v>
      </c>
      <c r="K161" s="16">
        <v>310082.38770423701</v>
      </c>
      <c r="L161" s="16">
        <v>663012.84406377224</v>
      </c>
      <c r="M161" s="16">
        <v>0</v>
      </c>
      <c r="N161" s="133">
        <f t="shared" si="10"/>
        <v>973095.23176800925</v>
      </c>
      <c r="O161" s="146">
        <v>0</v>
      </c>
      <c r="P161" s="132">
        <v>0</v>
      </c>
      <c r="Q161" s="132">
        <v>0</v>
      </c>
      <c r="R161" s="132">
        <v>0</v>
      </c>
      <c r="S161" s="132">
        <v>0</v>
      </c>
      <c r="T161" s="132">
        <v>0</v>
      </c>
      <c r="U161" s="132">
        <v>0</v>
      </c>
      <c r="V161" s="133">
        <f t="shared" si="11"/>
        <v>0</v>
      </c>
      <c r="W161" s="16">
        <v>0</v>
      </c>
      <c r="X161" s="16">
        <v>0</v>
      </c>
      <c r="Y161" s="137">
        <v>0</v>
      </c>
    </row>
    <row r="162" spans="1:25" s="3" customFormat="1" ht="15" x14ac:dyDescent="0.3">
      <c r="A162" s="156" t="str">
        <f>IF(ISBLANK(TableB[[#This Row],[BEDS Code]]),"",TableB[[#This Row],[BEDS Code]])</f>
        <v>332200010195</v>
      </c>
      <c r="B162" s="134" t="str">
        <f>IF(ISBLANK(TableB[[#This Row],[School Name]]),"",TableB[[#This Row],[School Name]])</f>
        <v>P.S. 195 Manhattan Beach</v>
      </c>
      <c r="C162" s="156" t="str">
        <f>IF(ISBLANK(TableB[[#This Row],[Local School Code]]),"",TableB[[#This Row],[Local School Code]])</f>
        <v>K195</v>
      </c>
      <c r="D162" s="15" t="s">
        <v>72</v>
      </c>
      <c r="E162" s="10" t="s">
        <v>73</v>
      </c>
      <c r="F162" s="130">
        <v>14</v>
      </c>
      <c r="G162" s="130">
        <v>0</v>
      </c>
      <c r="H162" s="130">
        <v>0</v>
      </c>
      <c r="I162" s="130">
        <v>0</v>
      </c>
      <c r="J162" s="136">
        <f t="shared" si="9"/>
        <v>14</v>
      </c>
      <c r="K162" s="16">
        <v>180000</v>
      </c>
      <c r="L162" s="16">
        <v>49662.28286382067</v>
      </c>
      <c r="M162" s="16">
        <v>0</v>
      </c>
      <c r="N162" s="133">
        <f t="shared" si="10"/>
        <v>229662.28286382067</v>
      </c>
      <c r="O162" s="146">
        <v>0</v>
      </c>
      <c r="P162" s="132">
        <v>0</v>
      </c>
      <c r="Q162" s="132">
        <v>0</v>
      </c>
      <c r="R162" s="132">
        <v>0</v>
      </c>
      <c r="S162" s="132">
        <v>0</v>
      </c>
      <c r="T162" s="132">
        <v>0</v>
      </c>
      <c r="U162" s="132">
        <v>0</v>
      </c>
      <c r="V162" s="133">
        <f t="shared" si="11"/>
        <v>0</v>
      </c>
      <c r="W162" s="16">
        <v>0</v>
      </c>
      <c r="X162" s="16">
        <v>0</v>
      </c>
      <c r="Y162" s="137">
        <v>0</v>
      </c>
    </row>
    <row r="163" spans="1:25" s="3" customFormat="1" ht="15" x14ac:dyDescent="0.3">
      <c r="A163" s="156" t="str">
        <f>IF(ISBLANK(TableB[[#This Row],[BEDS Code]]),"",TableB[[#This Row],[BEDS Code]])</f>
        <v>331400010196</v>
      </c>
      <c r="B163" s="134" t="str">
        <f>IF(ISBLANK(TableB[[#This Row],[School Name]]),"",TableB[[#This Row],[School Name]])</f>
        <v>P.S. 196 Ten Eyck</v>
      </c>
      <c r="C163" s="156" t="str">
        <f>IF(ISBLANK(TableB[[#This Row],[Local School Code]]),"",TableB[[#This Row],[Local School Code]])</f>
        <v>K196</v>
      </c>
      <c r="D163" s="15" t="s">
        <v>72</v>
      </c>
      <c r="E163" s="10" t="s">
        <v>73</v>
      </c>
      <c r="F163" s="130">
        <v>30</v>
      </c>
      <c r="G163" s="130">
        <v>0</v>
      </c>
      <c r="H163" s="130">
        <v>0</v>
      </c>
      <c r="I163" s="130">
        <v>0</v>
      </c>
      <c r="J163" s="136">
        <f t="shared" si="9"/>
        <v>30</v>
      </c>
      <c r="K163" s="16">
        <v>76519.051590727671</v>
      </c>
      <c r="L163" s="16">
        <v>403902.0690640274</v>
      </c>
      <c r="M163" s="16">
        <v>0</v>
      </c>
      <c r="N163" s="133">
        <f t="shared" si="10"/>
        <v>480421.12065475504</v>
      </c>
      <c r="O163" s="146">
        <v>0</v>
      </c>
      <c r="P163" s="132">
        <v>0</v>
      </c>
      <c r="Q163" s="132">
        <v>0</v>
      </c>
      <c r="R163" s="132">
        <v>0</v>
      </c>
      <c r="S163" s="132">
        <v>0</v>
      </c>
      <c r="T163" s="132">
        <v>0</v>
      </c>
      <c r="U163" s="132">
        <v>0</v>
      </c>
      <c r="V163" s="133">
        <f t="shared" si="11"/>
        <v>0</v>
      </c>
      <c r="W163" s="16">
        <v>0</v>
      </c>
      <c r="X163" s="16">
        <v>0</v>
      </c>
      <c r="Y163" s="137">
        <v>0</v>
      </c>
    </row>
    <row r="164" spans="1:25" s="3" customFormat="1" ht="15" x14ac:dyDescent="0.3">
      <c r="A164" s="156" t="str">
        <f>IF(ISBLANK(TableB[[#This Row],[BEDS Code]]),"",TableB[[#This Row],[BEDS Code]])</f>
        <v>332200010197</v>
      </c>
      <c r="B164" s="134" t="str">
        <f>IF(ISBLANK(TableB[[#This Row],[School Name]]),"",TableB[[#This Row],[School Name]])</f>
        <v>P.S. 197 - The Kings Highway Academy</v>
      </c>
      <c r="C164" s="156" t="str">
        <f>IF(ISBLANK(TableB[[#This Row],[Local School Code]]),"",TableB[[#This Row],[Local School Code]])</f>
        <v>K197</v>
      </c>
      <c r="D164" s="15" t="s">
        <v>72</v>
      </c>
      <c r="E164" s="10" t="s">
        <v>73</v>
      </c>
      <c r="F164" s="130">
        <v>62</v>
      </c>
      <c r="G164" s="130">
        <v>0</v>
      </c>
      <c r="H164" s="130">
        <v>0</v>
      </c>
      <c r="I164" s="130">
        <v>0</v>
      </c>
      <c r="J164" s="136">
        <f t="shared" si="9"/>
        <v>62</v>
      </c>
      <c r="K164" s="16">
        <v>248686.91766986495</v>
      </c>
      <c r="L164" s="16">
        <v>691884.47212531953</v>
      </c>
      <c r="M164" s="16">
        <v>0</v>
      </c>
      <c r="N164" s="133">
        <f t="shared" si="10"/>
        <v>940571.38979518448</v>
      </c>
      <c r="O164" s="146">
        <v>0</v>
      </c>
      <c r="P164" s="132">
        <v>0</v>
      </c>
      <c r="Q164" s="132">
        <v>0</v>
      </c>
      <c r="R164" s="132">
        <v>0</v>
      </c>
      <c r="S164" s="132">
        <v>0</v>
      </c>
      <c r="T164" s="132">
        <v>0</v>
      </c>
      <c r="U164" s="132">
        <v>0</v>
      </c>
      <c r="V164" s="133">
        <f t="shared" si="11"/>
        <v>0</v>
      </c>
      <c r="W164" s="16">
        <v>0</v>
      </c>
      <c r="X164" s="16">
        <v>0</v>
      </c>
      <c r="Y164" s="137">
        <v>0</v>
      </c>
    </row>
    <row r="165" spans="1:25" s="3" customFormat="1" ht="15" x14ac:dyDescent="0.3">
      <c r="A165" s="156" t="str">
        <f>IF(ISBLANK(TableB[[#This Row],[BEDS Code]]),"",TableB[[#This Row],[BEDS Code]])</f>
        <v>332200010198</v>
      </c>
      <c r="B165" s="134" t="str">
        <f>IF(ISBLANK(TableB[[#This Row],[School Name]]),"",TableB[[#This Row],[School Name]])</f>
        <v>P.S. 198 Brooklyn</v>
      </c>
      <c r="C165" s="156" t="str">
        <f>IF(ISBLANK(TableB[[#This Row],[Local School Code]]),"",TableB[[#This Row],[Local School Code]])</f>
        <v>K198</v>
      </c>
      <c r="D165" s="15" t="s">
        <v>72</v>
      </c>
      <c r="E165" s="10" t="s">
        <v>73</v>
      </c>
      <c r="F165" s="130">
        <v>30</v>
      </c>
      <c r="G165" s="130">
        <v>0</v>
      </c>
      <c r="H165" s="130">
        <v>0</v>
      </c>
      <c r="I165" s="130">
        <v>0</v>
      </c>
      <c r="J165" s="136">
        <f t="shared" si="9"/>
        <v>30</v>
      </c>
      <c r="K165" s="16">
        <v>280000</v>
      </c>
      <c r="L165" s="16">
        <v>208137.55006708798</v>
      </c>
      <c r="M165" s="16">
        <v>0</v>
      </c>
      <c r="N165" s="133">
        <f t="shared" si="10"/>
        <v>488137.55006708798</v>
      </c>
      <c r="O165" s="146">
        <v>0</v>
      </c>
      <c r="P165" s="132">
        <v>0</v>
      </c>
      <c r="Q165" s="132">
        <v>0</v>
      </c>
      <c r="R165" s="132">
        <v>0</v>
      </c>
      <c r="S165" s="132">
        <v>0</v>
      </c>
      <c r="T165" s="132">
        <v>0</v>
      </c>
      <c r="U165" s="132">
        <v>0</v>
      </c>
      <c r="V165" s="133">
        <f t="shared" si="11"/>
        <v>0</v>
      </c>
      <c r="W165" s="16">
        <v>0</v>
      </c>
      <c r="X165" s="16">
        <v>0</v>
      </c>
      <c r="Y165" s="137">
        <v>0</v>
      </c>
    </row>
    <row r="166" spans="1:25" s="3" customFormat="1" ht="15" x14ac:dyDescent="0.3">
      <c r="A166" s="156" t="str">
        <f>IF(ISBLANK(TableB[[#This Row],[BEDS Code]]),"",TableB[[#This Row],[BEDS Code]])</f>
        <v>332100010199</v>
      </c>
      <c r="B166" s="134" t="str">
        <f>IF(ISBLANK(TableB[[#This Row],[School Name]]),"",TableB[[#This Row],[School Name]])</f>
        <v>P.S. 199 Frederick Wachtel</v>
      </c>
      <c r="C166" s="156" t="str">
        <f>IF(ISBLANK(TableB[[#This Row],[Local School Code]]),"",TableB[[#This Row],[Local School Code]])</f>
        <v>K199</v>
      </c>
      <c r="D166" s="15" t="s">
        <v>72</v>
      </c>
      <c r="E166" s="10" t="s">
        <v>73</v>
      </c>
      <c r="F166" s="130">
        <v>30</v>
      </c>
      <c r="G166" s="130">
        <v>0</v>
      </c>
      <c r="H166" s="130">
        <v>0</v>
      </c>
      <c r="I166" s="130">
        <v>0</v>
      </c>
      <c r="J166" s="136">
        <f t="shared" si="9"/>
        <v>30</v>
      </c>
      <c r="K166" s="16">
        <v>330000</v>
      </c>
      <c r="L166" s="16">
        <v>140663.77582448762</v>
      </c>
      <c r="M166" s="16">
        <v>0</v>
      </c>
      <c r="N166" s="133">
        <f t="shared" si="10"/>
        <v>470663.77582448762</v>
      </c>
      <c r="O166" s="146">
        <v>0</v>
      </c>
      <c r="P166" s="132">
        <v>0</v>
      </c>
      <c r="Q166" s="132">
        <v>0</v>
      </c>
      <c r="R166" s="132">
        <v>0</v>
      </c>
      <c r="S166" s="132">
        <v>0</v>
      </c>
      <c r="T166" s="132">
        <v>0</v>
      </c>
      <c r="U166" s="132">
        <v>0</v>
      </c>
      <c r="V166" s="133">
        <f t="shared" si="11"/>
        <v>0</v>
      </c>
      <c r="W166" s="16">
        <v>0</v>
      </c>
      <c r="X166" s="16">
        <v>0</v>
      </c>
      <c r="Y166" s="137">
        <v>0</v>
      </c>
    </row>
    <row r="167" spans="1:25" s="3" customFormat="1" ht="15" x14ac:dyDescent="0.3">
      <c r="A167" s="156" t="str">
        <f>IF(ISBLANK(TableB[[#This Row],[BEDS Code]]),"",TableB[[#This Row],[BEDS Code]])</f>
        <v>332000010200</v>
      </c>
      <c r="B167" s="134" t="str">
        <f>IF(ISBLANK(TableB[[#This Row],[School Name]]),"",TableB[[#This Row],[School Name]])</f>
        <v>P.S. 200 Benson School</v>
      </c>
      <c r="C167" s="156" t="str">
        <f>IF(ISBLANK(TableB[[#This Row],[Local School Code]]),"",TableB[[#This Row],[Local School Code]])</f>
        <v>K200</v>
      </c>
      <c r="D167" s="15" t="s">
        <v>72</v>
      </c>
      <c r="E167" s="10" t="s">
        <v>73</v>
      </c>
      <c r="F167" s="130">
        <v>14</v>
      </c>
      <c r="G167" s="130">
        <v>0</v>
      </c>
      <c r="H167" s="130">
        <v>0</v>
      </c>
      <c r="I167" s="130">
        <v>0</v>
      </c>
      <c r="J167" s="136">
        <f t="shared" si="9"/>
        <v>14</v>
      </c>
      <c r="K167" s="16">
        <v>200000</v>
      </c>
      <c r="L167" s="16">
        <v>137281.812063344</v>
      </c>
      <c r="M167" s="16">
        <v>0</v>
      </c>
      <c r="N167" s="133">
        <f t="shared" si="10"/>
        <v>337281.812063344</v>
      </c>
      <c r="O167" s="146">
        <v>0</v>
      </c>
      <c r="P167" s="132">
        <v>0</v>
      </c>
      <c r="Q167" s="132">
        <v>0</v>
      </c>
      <c r="R167" s="132">
        <v>0</v>
      </c>
      <c r="S167" s="132">
        <v>0</v>
      </c>
      <c r="T167" s="132">
        <v>0</v>
      </c>
      <c r="U167" s="132">
        <v>0</v>
      </c>
      <c r="V167" s="133">
        <f t="shared" si="11"/>
        <v>0</v>
      </c>
      <c r="W167" s="16">
        <v>0</v>
      </c>
      <c r="X167" s="16">
        <v>0</v>
      </c>
      <c r="Y167" s="137">
        <v>0</v>
      </c>
    </row>
    <row r="168" spans="1:25" s="3" customFormat="1" ht="15" x14ac:dyDescent="0.3">
      <c r="A168" s="156" t="str">
        <f>IF(ISBLANK(TableB[[#This Row],[BEDS Code]]),"",TableB[[#This Row],[BEDS Code]])</f>
        <v>332000010201</v>
      </c>
      <c r="B168" s="134" t="str">
        <f>IF(ISBLANK(TableB[[#This Row],[School Name]]),"",TableB[[#This Row],[School Name]])</f>
        <v>J.H.S. 201 The Dyker Heights</v>
      </c>
      <c r="C168" s="156" t="str">
        <f>IF(ISBLANK(TableB[[#This Row],[Local School Code]]),"",TableB[[#This Row],[Local School Code]])</f>
        <v>K201</v>
      </c>
      <c r="D168" s="15" t="s">
        <v>73</v>
      </c>
      <c r="E168" s="10" t="s">
        <v>73</v>
      </c>
      <c r="F168" s="130">
        <v>0</v>
      </c>
      <c r="G168" s="130">
        <v>0</v>
      </c>
      <c r="H168" s="130">
        <v>0</v>
      </c>
      <c r="I168" s="130">
        <v>0</v>
      </c>
      <c r="J168" s="136">
        <f t="shared" si="9"/>
        <v>0</v>
      </c>
      <c r="K168" s="16">
        <v>0</v>
      </c>
      <c r="L168" s="16">
        <v>0</v>
      </c>
      <c r="M168" s="16">
        <v>0</v>
      </c>
      <c r="N168" s="133">
        <f t="shared" si="10"/>
        <v>0</v>
      </c>
      <c r="O168" s="146">
        <v>0</v>
      </c>
      <c r="P168" s="132">
        <v>0</v>
      </c>
      <c r="Q168" s="132">
        <v>0</v>
      </c>
      <c r="R168" s="132">
        <v>0</v>
      </c>
      <c r="S168" s="132">
        <v>0</v>
      </c>
      <c r="T168" s="132">
        <v>0</v>
      </c>
      <c r="U168" s="132">
        <v>0</v>
      </c>
      <c r="V168" s="133">
        <f t="shared" si="11"/>
        <v>0</v>
      </c>
      <c r="W168" s="16">
        <v>0</v>
      </c>
      <c r="X168" s="16">
        <v>0</v>
      </c>
      <c r="Y168" s="137">
        <v>0</v>
      </c>
    </row>
    <row r="169" spans="1:25" s="3" customFormat="1" ht="15" x14ac:dyDescent="0.3">
      <c r="A169" s="156" t="str">
        <f>IF(ISBLANK(TableB[[#This Row],[BEDS Code]]),"",TableB[[#This Row],[BEDS Code]])</f>
        <v>331900010202</v>
      </c>
      <c r="B169" s="134" t="str">
        <f>IF(ISBLANK(TableB[[#This Row],[School Name]]),"",TableB[[#This Row],[School Name]])</f>
        <v>P.S. 202 Ernest S. Jenkyns</v>
      </c>
      <c r="C169" s="156" t="str">
        <f>IF(ISBLANK(TableB[[#This Row],[Local School Code]]),"",TableB[[#This Row],[Local School Code]])</f>
        <v>K202</v>
      </c>
      <c r="D169" s="15" t="s">
        <v>72</v>
      </c>
      <c r="E169" s="10" t="s">
        <v>73</v>
      </c>
      <c r="F169" s="130">
        <v>30</v>
      </c>
      <c r="G169" s="130">
        <v>0</v>
      </c>
      <c r="H169" s="130">
        <v>0</v>
      </c>
      <c r="I169" s="130">
        <v>0</v>
      </c>
      <c r="J169" s="136">
        <f t="shared" si="9"/>
        <v>30</v>
      </c>
      <c r="K169" s="16">
        <v>110952.62480655513</v>
      </c>
      <c r="L169" s="16">
        <v>670135.1165548081</v>
      </c>
      <c r="M169" s="16">
        <v>0</v>
      </c>
      <c r="N169" s="133">
        <f t="shared" si="10"/>
        <v>781087.74136136321</v>
      </c>
      <c r="O169" s="146">
        <v>0</v>
      </c>
      <c r="P169" s="132">
        <v>0</v>
      </c>
      <c r="Q169" s="132">
        <v>0</v>
      </c>
      <c r="R169" s="132">
        <v>0</v>
      </c>
      <c r="S169" s="132">
        <v>0</v>
      </c>
      <c r="T169" s="132">
        <v>0</v>
      </c>
      <c r="U169" s="132">
        <v>0</v>
      </c>
      <c r="V169" s="133">
        <f t="shared" si="11"/>
        <v>0</v>
      </c>
      <c r="W169" s="16">
        <v>0</v>
      </c>
      <c r="X169" s="16">
        <v>0</v>
      </c>
      <c r="Y169" s="137">
        <v>0</v>
      </c>
    </row>
    <row r="170" spans="1:25" s="3" customFormat="1" ht="15" x14ac:dyDescent="0.3">
      <c r="A170" s="156" t="str">
        <f>IF(ISBLANK(TableB[[#This Row],[BEDS Code]]),"",TableB[[#This Row],[BEDS Code]])</f>
        <v>332200010203</v>
      </c>
      <c r="B170" s="134" t="str">
        <f>IF(ISBLANK(TableB[[#This Row],[School Name]]),"",TableB[[#This Row],[School Name]])</f>
        <v>P.S. 203 Floyd Bennett School</v>
      </c>
      <c r="C170" s="156" t="str">
        <f>IF(ISBLANK(TableB[[#This Row],[Local School Code]]),"",TableB[[#This Row],[Local School Code]])</f>
        <v>K203</v>
      </c>
      <c r="D170" s="15" t="s">
        <v>72</v>
      </c>
      <c r="E170" s="10" t="s">
        <v>73</v>
      </c>
      <c r="F170" s="130">
        <v>77</v>
      </c>
      <c r="G170" s="130">
        <v>0</v>
      </c>
      <c r="H170" s="130">
        <v>0</v>
      </c>
      <c r="I170" s="130">
        <v>0</v>
      </c>
      <c r="J170" s="136">
        <f t="shared" si="9"/>
        <v>77</v>
      </c>
      <c r="K170" s="16">
        <v>313728.11152198346</v>
      </c>
      <c r="L170" s="16">
        <v>955351.21435720846</v>
      </c>
      <c r="M170" s="16">
        <v>0</v>
      </c>
      <c r="N170" s="133">
        <f t="shared" si="10"/>
        <v>1269079.325879192</v>
      </c>
      <c r="O170" s="146">
        <v>0</v>
      </c>
      <c r="P170" s="132">
        <v>0</v>
      </c>
      <c r="Q170" s="132">
        <v>0</v>
      </c>
      <c r="R170" s="132">
        <v>0</v>
      </c>
      <c r="S170" s="132">
        <v>0</v>
      </c>
      <c r="T170" s="132">
        <v>0</v>
      </c>
      <c r="U170" s="132">
        <v>0</v>
      </c>
      <c r="V170" s="133">
        <f t="shared" si="11"/>
        <v>0</v>
      </c>
      <c r="W170" s="16">
        <v>0</v>
      </c>
      <c r="X170" s="16">
        <v>0</v>
      </c>
      <c r="Y170" s="137">
        <v>0</v>
      </c>
    </row>
    <row r="171" spans="1:25" s="3" customFormat="1" ht="15" x14ac:dyDescent="0.3">
      <c r="A171" s="156" t="str">
        <f>IF(ISBLANK(TableB[[#This Row],[BEDS Code]]),"",TableB[[#This Row],[BEDS Code]])</f>
        <v>332000010204</v>
      </c>
      <c r="B171" s="134" t="str">
        <f>IF(ISBLANK(TableB[[#This Row],[School Name]]),"",TableB[[#This Row],[School Name]])</f>
        <v>P.S. 204 Vince Lombardi</v>
      </c>
      <c r="C171" s="156" t="str">
        <f>IF(ISBLANK(TableB[[#This Row],[Local School Code]]),"",TableB[[#This Row],[Local School Code]])</f>
        <v>K204</v>
      </c>
      <c r="D171" s="15" t="s">
        <v>72</v>
      </c>
      <c r="E171" s="10" t="s">
        <v>73</v>
      </c>
      <c r="F171" s="130">
        <v>14</v>
      </c>
      <c r="G171" s="130">
        <v>0</v>
      </c>
      <c r="H171" s="130">
        <v>0</v>
      </c>
      <c r="I171" s="130">
        <v>0</v>
      </c>
      <c r="J171" s="136">
        <f t="shared" si="9"/>
        <v>14</v>
      </c>
      <c r="K171" s="16">
        <v>245507.89583825867</v>
      </c>
      <c r="L171" s="16">
        <v>0</v>
      </c>
      <c r="M171" s="16">
        <v>0</v>
      </c>
      <c r="N171" s="133">
        <f t="shared" si="10"/>
        <v>245507.89583825867</v>
      </c>
      <c r="O171" s="146">
        <v>0</v>
      </c>
      <c r="P171" s="132">
        <v>0</v>
      </c>
      <c r="Q171" s="132">
        <v>0</v>
      </c>
      <c r="R171" s="132">
        <v>0</v>
      </c>
      <c r="S171" s="132">
        <v>0</v>
      </c>
      <c r="T171" s="132">
        <v>0</v>
      </c>
      <c r="U171" s="132">
        <v>0</v>
      </c>
      <c r="V171" s="133">
        <f t="shared" si="11"/>
        <v>0</v>
      </c>
      <c r="W171" s="16">
        <v>0</v>
      </c>
      <c r="X171" s="16">
        <v>0</v>
      </c>
      <c r="Y171" s="137">
        <v>0</v>
      </c>
    </row>
    <row r="172" spans="1:25" s="3" customFormat="1" ht="15" x14ac:dyDescent="0.3">
      <c r="A172" s="156" t="str">
        <f>IF(ISBLANK(TableB[[#This Row],[BEDS Code]]),"",TableB[[#This Row],[BEDS Code]])</f>
        <v>332000010205</v>
      </c>
      <c r="B172" s="134" t="str">
        <f>IF(ISBLANK(TableB[[#This Row],[School Name]]),"",TableB[[#This Row],[School Name]])</f>
        <v>P.S. 205 Clarion</v>
      </c>
      <c r="C172" s="156" t="str">
        <f>IF(ISBLANK(TableB[[#This Row],[Local School Code]]),"",TableB[[#This Row],[Local School Code]])</f>
        <v>K205</v>
      </c>
      <c r="D172" s="15" t="s">
        <v>72</v>
      </c>
      <c r="E172" s="10" t="s">
        <v>73</v>
      </c>
      <c r="F172" s="130">
        <v>46</v>
      </c>
      <c r="G172" s="130">
        <v>0</v>
      </c>
      <c r="H172" s="130">
        <v>0</v>
      </c>
      <c r="I172" s="130">
        <v>0</v>
      </c>
      <c r="J172" s="136">
        <f t="shared" si="9"/>
        <v>46</v>
      </c>
      <c r="K172" s="16">
        <v>202775.48671542836</v>
      </c>
      <c r="L172" s="16">
        <v>784608.9179319744</v>
      </c>
      <c r="M172" s="16">
        <v>0</v>
      </c>
      <c r="N172" s="133">
        <f t="shared" si="10"/>
        <v>987384.4046474027</v>
      </c>
      <c r="O172" s="146">
        <v>0</v>
      </c>
      <c r="P172" s="132">
        <v>0</v>
      </c>
      <c r="Q172" s="132">
        <v>0</v>
      </c>
      <c r="R172" s="132">
        <v>0</v>
      </c>
      <c r="S172" s="132">
        <v>0</v>
      </c>
      <c r="T172" s="132">
        <v>0</v>
      </c>
      <c r="U172" s="132">
        <v>0</v>
      </c>
      <c r="V172" s="133">
        <f t="shared" si="11"/>
        <v>0</v>
      </c>
      <c r="W172" s="16">
        <v>0</v>
      </c>
      <c r="X172" s="16">
        <v>0</v>
      </c>
      <c r="Y172" s="137">
        <v>0</v>
      </c>
    </row>
    <row r="173" spans="1:25" s="3" customFormat="1" ht="15" x14ac:dyDescent="0.3">
      <c r="A173" s="156" t="str">
        <f>IF(ISBLANK(TableB[[#This Row],[BEDS Code]]),"",TableB[[#This Row],[BEDS Code]])</f>
        <v>332200010206</v>
      </c>
      <c r="B173" s="134" t="str">
        <f>IF(ISBLANK(TableB[[#This Row],[School Name]]),"",TableB[[#This Row],[School Name]])</f>
        <v>P.S. 206 Joseph F Lamb</v>
      </c>
      <c r="C173" s="156" t="str">
        <f>IF(ISBLANK(TableB[[#This Row],[Local School Code]]),"",TableB[[#This Row],[Local School Code]])</f>
        <v>K206</v>
      </c>
      <c r="D173" s="15" t="s">
        <v>73</v>
      </c>
      <c r="E173" s="10" t="s">
        <v>73</v>
      </c>
      <c r="F173" s="130">
        <v>0</v>
      </c>
      <c r="G173" s="130">
        <v>0</v>
      </c>
      <c r="H173" s="130">
        <v>0</v>
      </c>
      <c r="I173" s="130">
        <v>0</v>
      </c>
      <c r="J173" s="136">
        <f t="shared" si="9"/>
        <v>0</v>
      </c>
      <c r="K173" s="16">
        <v>0</v>
      </c>
      <c r="L173" s="16">
        <v>0</v>
      </c>
      <c r="M173" s="16">
        <v>0</v>
      </c>
      <c r="N173" s="133">
        <f t="shared" si="10"/>
        <v>0</v>
      </c>
      <c r="O173" s="146">
        <v>0</v>
      </c>
      <c r="P173" s="132">
        <v>0</v>
      </c>
      <c r="Q173" s="132">
        <v>0</v>
      </c>
      <c r="R173" s="132">
        <v>0</v>
      </c>
      <c r="S173" s="132">
        <v>0</v>
      </c>
      <c r="T173" s="132">
        <v>0</v>
      </c>
      <c r="U173" s="132">
        <v>0</v>
      </c>
      <c r="V173" s="133">
        <f t="shared" si="11"/>
        <v>0</v>
      </c>
      <c r="W173" s="16">
        <v>0</v>
      </c>
      <c r="X173" s="16">
        <v>0</v>
      </c>
      <c r="Y173" s="137">
        <v>0</v>
      </c>
    </row>
    <row r="174" spans="1:25" s="3" customFormat="1" ht="15" x14ac:dyDescent="0.3">
      <c r="A174" s="156" t="str">
        <f>IF(ISBLANK(TableB[[#This Row],[BEDS Code]]),"",TableB[[#This Row],[BEDS Code]])</f>
        <v>332200010207</v>
      </c>
      <c r="B174" s="134" t="str">
        <f>IF(ISBLANK(TableB[[#This Row],[School Name]]),"",TableB[[#This Row],[School Name]])</f>
        <v>P.S. 207 Elizabeth G. Leary</v>
      </c>
      <c r="C174" s="156" t="str">
        <f>IF(ISBLANK(TableB[[#This Row],[Local School Code]]),"",TableB[[#This Row],[Local School Code]])</f>
        <v>K207</v>
      </c>
      <c r="D174" s="15" t="s">
        <v>72</v>
      </c>
      <c r="E174" s="10" t="s">
        <v>73</v>
      </c>
      <c r="F174" s="130">
        <v>14</v>
      </c>
      <c r="G174" s="130">
        <v>0</v>
      </c>
      <c r="H174" s="130">
        <v>0</v>
      </c>
      <c r="I174" s="130">
        <v>0</v>
      </c>
      <c r="J174" s="136">
        <f t="shared" si="9"/>
        <v>14</v>
      </c>
      <c r="K174" s="16">
        <v>180000</v>
      </c>
      <c r="L174" s="16">
        <v>64204.723281725543</v>
      </c>
      <c r="M174" s="16">
        <v>0</v>
      </c>
      <c r="N174" s="133">
        <f t="shared" si="10"/>
        <v>244204.72328172554</v>
      </c>
      <c r="O174" s="146">
        <v>0</v>
      </c>
      <c r="P174" s="132">
        <v>0</v>
      </c>
      <c r="Q174" s="132">
        <v>0</v>
      </c>
      <c r="R174" s="132">
        <v>0</v>
      </c>
      <c r="S174" s="132">
        <v>0</v>
      </c>
      <c r="T174" s="132">
        <v>0</v>
      </c>
      <c r="U174" s="132">
        <v>0</v>
      </c>
      <c r="V174" s="133">
        <f t="shared" si="11"/>
        <v>0</v>
      </c>
      <c r="W174" s="16">
        <v>0</v>
      </c>
      <c r="X174" s="16">
        <v>0</v>
      </c>
      <c r="Y174" s="137">
        <v>0</v>
      </c>
    </row>
    <row r="175" spans="1:25" s="3" customFormat="1" ht="15" x14ac:dyDescent="0.3">
      <c r="A175" s="156" t="str">
        <f>IF(ISBLANK(TableB[[#This Row],[BEDS Code]]),"",TableB[[#This Row],[BEDS Code]])</f>
        <v>331800010208</v>
      </c>
      <c r="B175" s="134" t="str">
        <f>IF(ISBLANK(TableB[[#This Row],[School Name]]),"",TableB[[#This Row],[School Name]])</f>
        <v>P.S. 208 Elsa Ebeling</v>
      </c>
      <c r="C175" s="156" t="str">
        <f>IF(ISBLANK(TableB[[#This Row],[Local School Code]]),"",TableB[[#This Row],[Local School Code]])</f>
        <v>K208</v>
      </c>
      <c r="D175" s="15" t="s">
        <v>72</v>
      </c>
      <c r="E175" s="10" t="s">
        <v>73</v>
      </c>
      <c r="F175" s="130">
        <v>30</v>
      </c>
      <c r="G175" s="130">
        <v>0</v>
      </c>
      <c r="H175" s="130">
        <v>0</v>
      </c>
      <c r="I175" s="130">
        <v>0</v>
      </c>
      <c r="J175" s="136">
        <f t="shared" si="9"/>
        <v>30</v>
      </c>
      <c r="K175" s="16">
        <v>148259.52579536382</v>
      </c>
      <c r="L175" s="16">
        <v>340991.56964732165</v>
      </c>
      <c r="M175" s="16">
        <v>0</v>
      </c>
      <c r="N175" s="133">
        <f t="shared" si="10"/>
        <v>489251.09544268547</v>
      </c>
      <c r="O175" s="146">
        <v>0</v>
      </c>
      <c r="P175" s="132">
        <v>0</v>
      </c>
      <c r="Q175" s="132">
        <v>0</v>
      </c>
      <c r="R175" s="132">
        <v>0</v>
      </c>
      <c r="S175" s="132">
        <v>0</v>
      </c>
      <c r="T175" s="132">
        <v>0</v>
      </c>
      <c r="U175" s="132">
        <v>0</v>
      </c>
      <c r="V175" s="133">
        <f t="shared" si="11"/>
        <v>0</v>
      </c>
      <c r="W175" s="16">
        <v>0</v>
      </c>
      <c r="X175" s="16">
        <v>0</v>
      </c>
      <c r="Y175" s="137">
        <v>0</v>
      </c>
    </row>
    <row r="176" spans="1:25" s="3" customFormat="1" ht="15" x14ac:dyDescent="0.3">
      <c r="A176" s="156" t="str">
        <f>IF(ISBLANK(TableB[[#This Row],[BEDS Code]]),"",TableB[[#This Row],[BEDS Code]])</f>
        <v>332100010209</v>
      </c>
      <c r="B176" s="134" t="str">
        <f>IF(ISBLANK(TableB[[#This Row],[School Name]]),"",TableB[[#This Row],[School Name]])</f>
        <v>P.S. 209 Margaret Mead</v>
      </c>
      <c r="C176" s="156" t="str">
        <f>IF(ISBLANK(TableB[[#This Row],[Local School Code]]),"",TableB[[#This Row],[Local School Code]])</f>
        <v>K209</v>
      </c>
      <c r="D176" s="15" t="s">
        <v>72</v>
      </c>
      <c r="E176" s="10" t="s">
        <v>72</v>
      </c>
      <c r="F176" s="130">
        <v>30</v>
      </c>
      <c r="G176" s="130">
        <v>0</v>
      </c>
      <c r="H176" s="130">
        <v>0</v>
      </c>
      <c r="I176" s="130">
        <v>0</v>
      </c>
      <c r="J176" s="136">
        <f t="shared" si="9"/>
        <v>30</v>
      </c>
      <c r="K176" s="16">
        <v>130082.38770423704</v>
      </c>
      <c r="L176" s="16">
        <v>363616.97412573372</v>
      </c>
      <c r="M176" s="16">
        <v>0</v>
      </c>
      <c r="N176" s="133">
        <f t="shared" si="10"/>
        <v>493699.36182997073</v>
      </c>
      <c r="O176" s="146">
        <v>1</v>
      </c>
      <c r="P176" s="132">
        <v>31809.5</v>
      </c>
      <c r="Q176" s="132">
        <v>31809.5</v>
      </c>
      <c r="R176" s="132">
        <v>0</v>
      </c>
      <c r="S176" s="132">
        <v>0</v>
      </c>
      <c r="T176" s="132">
        <v>159047.5</v>
      </c>
      <c r="U176" s="132">
        <v>95428.5</v>
      </c>
      <c r="V176" s="133">
        <f t="shared" si="11"/>
        <v>318095</v>
      </c>
      <c r="W176" s="16">
        <v>0</v>
      </c>
      <c r="X176" s="16">
        <v>0</v>
      </c>
      <c r="Y176" s="137">
        <v>318095</v>
      </c>
    </row>
    <row r="177" spans="1:25" s="3" customFormat="1" ht="15" x14ac:dyDescent="0.3">
      <c r="A177" s="156" t="str">
        <f>IF(ISBLANK(TableB[[#This Row],[BEDS Code]]),"",TableB[[#This Row],[BEDS Code]])</f>
        <v>331800010211</v>
      </c>
      <c r="B177" s="134" t="str">
        <f>IF(ISBLANK(TableB[[#This Row],[School Name]]),"",TableB[[#This Row],[School Name]])</f>
        <v>I.S. 211 John Wilson</v>
      </c>
      <c r="C177" s="156" t="str">
        <f>IF(ISBLANK(TableB[[#This Row],[Local School Code]]),"",TableB[[#This Row],[Local School Code]])</f>
        <v>K211</v>
      </c>
      <c r="D177" s="15" t="s">
        <v>73</v>
      </c>
      <c r="E177" s="10" t="s">
        <v>73</v>
      </c>
      <c r="F177" s="130">
        <v>0</v>
      </c>
      <c r="G177" s="130">
        <v>0</v>
      </c>
      <c r="H177" s="130">
        <v>0</v>
      </c>
      <c r="I177" s="130">
        <v>0</v>
      </c>
      <c r="J177" s="136">
        <f t="shared" si="9"/>
        <v>0</v>
      </c>
      <c r="K177" s="16">
        <v>0</v>
      </c>
      <c r="L177" s="16">
        <v>0</v>
      </c>
      <c r="M177" s="16">
        <v>0</v>
      </c>
      <c r="N177" s="133">
        <f t="shared" si="10"/>
        <v>0</v>
      </c>
      <c r="O177" s="146">
        <v>0</v>
      </c>
      <c r="P177" s="132">
        <v>0</v>
      </c>
      <c r="Q177" s="132">
        <v>0</v>
      </c>
      <c r="R177" s="132">
        <v>0</v>
      </c>
      <c r="S177" s="132">
        <v>0</v>
      </c>
      <c r="T177" s="132">
        <v>0</v>
      </c>
      <c r="U177" s="132">
        <v>0</v>
      </c>
      <c r="V177" s="133">
        <f t="shared" si="11"/>
        <v>0</v>
      </c>
      <c r="W177" s="16">
        <v>0</v>
      </c>
      <c r="X177" s="16">
        <v>0</v>
      </c>
      <c r="Y177" s="137">
        <v>0</v>
      </c>
    </row>
    <row r="178" spans="1:25" s="3" customFormat="1" ht="15" x14ac:dyDescent="0.3">
      <c r="A178" s="156" t="str">
        <f>IF(ISBLANK(TableB[[#This Row],[BEDS Code]]),"",TableB[[#This Row],[BEDS Code]])</f>
        <v>332100010212</v>
      </c>
      <c r="B178" s="134" t="str">
        <f>IF(ISBLANK(TableB[[#This Row],[School Name]]),"",TableB[[#This Row],[School Name]])</f>
        <v>P.S. 212 Lady Deborah Moody</v>
      </c>
      <c r="C178" s="156" t="str">
        <f>IF(ISBLANK(TableB[[#This Row],[Local School Code]]),"",TableB[[#This Row],[Local School Code]])</f>
        <v>K212</v>
      </c>
      <c r="D178" s="15" t="s">
        <v>72</v>
      </c>
      <c r="E178" s="10" t="s">
        <v>73</v>
      </c>
      <c r="F178" s="130">
        <v>46</v>
      </c>
      <c r="G178" s="130">
        <v>0</v>
      </c>
      <c r="H178" s="130">
        <v>0</v>
      </c>
      <c r="I178" s="130">
        <v>0</v>
      </c>
      <c r="J178" s="136">
        <f t="shared" si="9"/>
        <v>46</v>
      </c>
      <c r="K178" s="16">
        <v>317734.29286330985</v>
      </c>
      <c r="L178" s="16">
        <v>411082.97916283191</v>
      </c>
      <c r="M178" s="16">
        <v>0</v>
      </c>
      <c r="N178" s="133">
        <f t="shared" si="10"/>
        <v>728817.27202614176</v>
      </c>
      <c r="O178" s="146">
        <v>0</v>
      </c>
      <c r="P178" s="132">
        <v>0</v>
      </c>
      <c r="Q178" s="132">
        <v>0</v>
      </c>
      <c r="R178" s="132">
        <v>0</v>
      </c>
      <c r="S178" s="132">
        <v>0</v>
      </c>
      <c r="T178" s="132">
        <v>0</v>
      </c>
      <c r="U178" s="132">
        <v>0</v>
      </c>
      <c r="V178" s="133">
        <f t="shared" si="11"/>
        <v>0</v>
      </c>
      <c r="W178" s="16">
        <v>0</v>
      </c>
      <c r="X178" s="16">
        <v>0</v>
      </c>
      <c r="Y178" s="137">
        <v>0</v>
      </c>
    </row>
    <row r="179" spans="1:25" s="3" customFormat="1" ht="15" x14ac:dyDescent="0.3">
      <c r="A179" s="156" t="str">
        <f>IF(ISBLANK(TableB[[#This Row],[BEDS Code]]),"",TableB[[#This Row],[BEDS Code]])</f>
        <v>331900010213</v>
      </c>
      <c r="B179" s="134" t="str">
        <f>IF(ISBLANK(TableB[[#This Row],[School Name]]),"",TableB[[#This Row],[School Name]])</f>
        <v>P.S. 213 New Lots</v>
      </c>
      <c r="C179" s="156" t="str">
        <f>IF(ISBLANK(TableB[[#This Row],[Local School Code]]),"",TableB[[#This Row],[Local School Code]])</f>
        <v>K213</v>
      </c>
      <c r="D179" s="15" t="s">
        <v>72</v>
      </c>
      <c r="E179" s="10" t="s">
        <v>73</v>
      </c>
      <c r="F179" s="130">
        <v>30</v>
      </c>
      <c r="G179" s="130">
        <v>0</v>
      </c>
      <c r="H179" s="130">
        <v>0</v>
      </c>
      <c r="I179" s="130">
        <v>0</v>
      </c>
      <c r="J179" s="136">
        <f t="shared" si="9"/>
        <v>30</v>
      </c>
      <c r="K179" s="16">
        <v>183563.33611350937</v>
      </c>
      <c r="L179" s="16">
        <v>276488.23885280319</v>
      </c>
      <c r="M179" s="16">
        <v>0</v>
      </c>
      <c r="N179" s="133">
        <f t="shared" si="10"/>
        <v>460051.57496631256</v>
      </c>
      <c r="O179" s="146">
        <v>0</v>
      </c>
      <c r="P179" s="132">
        <v>0</v>
      </c>
      <c r="Q179" s="132">
        <v>0</v>
      </c>
      <c r="R179" s="132">
        <v>0</v>
      </c>
      <c r="S179" s="132">
        <v>0</v>
      </c>
      <c r="T179" s="132">
        <v>0</v>
      </c>
      <c r="U179" s="132">
        <v>0</v>
      </c>
      <c r="V179" s="133">
        <f t="shared" si="11"/>
        <v>0</v>
      </c>
      <c r="W179" s="16">
        <v>0</v>
      </c>
      <c r="X179" s="16">
        <v>0</v>
      </c>
      <c r="Y179" s="137">
        <v>0</v>
      </c>
    </row>
    <row r="180" spans="1:25" s="3" customFormat="1" ht="15" x14ac:dyDescent="0.3">
      <c r="A180" s="156" t="str">
        <f>IF(ISBLANK(TableB[[#This Row],[BEDS Code]]),"",TableB[[#This Row],[BEDS Code]])</f>
        <v>331900010214</v>
      </c>
      <c r="B180" s="134" t="str">
        <f>IF(ISBLANK(TableB[[#This Row],[School Name]]),"",TableB[[#This Row],[School Name]])</f>
        <v>P.S. 214 Michael Friedsam</v>
      </c>
      <c r="C180" s="156" t="str">
        <f>IF(ISBLANK(TableB[[#This Row],[Local School Code]]),"",TableB[[#This Row],[Local School Code]])</f>
        <v>K214</v>
      </c>
      <c r="D180" s="15" t="s">
        <v>72</v>
      </c>
      <c r="E180" s="10" t="s">
        <v>73</v>
      </c>
      <c r="F180" s="130">
        <v>93</v>
      </c>
      <c r="G180" s="130">
        <v>0</v>
      </c>
      <c r="H180" s="130">
        <v>0</v>
      </c>
      <c r="I180" s="130">
        <v>0</v>
      </c>
      <c r="J180" s="136">
        <f t="shared" si="9"/>
        <v>93</v>
      </c>
      <c r="K180" s="16">
        <v>386421.21053317474</v>
      </c>
      <c r="L180" s="16">
        <v>1136048.0018142206</v>
      </c>
      <c r="M180" s="16">
        <v>0</v>
      </c>
      <c r="N180" s="133">
        <f t="shared" si="10"/>
        <v>1522469.2123473953</v>
      </c>
      <c r="O180" s="146">
        <v>0</v>
      </c>
      <c r="P180" s="132">
        <v>0</v>
      </c>
      <c r="Q180" s="132">
        <v>0</v>
      </c>
      <c r="R180" s="132">
        <v>0</v>
      </c>
      <c r="S180" s="132">
        <v>0</v>
      </c>
      <c r="T180" s="132">
        <v>0</v>
      </c>
      <c r="U180" s="132">
        <v>0</v>
      </c>
      <c r="V180" s="133">
        <f t="shared" si="11"/>
        <v>0</v>
      </c>
      <c r="W180" s="16">
        <v>0</v>
      </c>
      <c r="X180" s="16">
        <v>0</v>
      </c>
      <c r="Y180" s="137">
        <v>0</v>
      </c>
    </row>
    <row r="181" spans="1:25" s="3" customFormat="1" ht="15" x14ac:dyDescent="0.3">
      <c r="A181" s="156" t="str">
        <f>IF(ISBLANK(TableB[[#This Row],[BEDS Code]]),"",TableB[[#This Row],[BEDS Code]])</f>
        <v>332100010215</v>
      </c>
      <c r="B181" s="134" t="str">
        <f>IF(ISBLANK(TableB[[#This Row],[School Name]]),"",TableB[[#This Row],[School Name]])</f>
        <v>P.S. 215 Morris H. Weiss</v>
      </c>
      <c r="C181" s="156" t="str">
        <f>IF(ISBLANK(TableB[[#This Row],[Local School Code]]),"",TableB[[#This Row],[Local School Code]])</f>
        <v>K215</v>
      </c>
      <c r="D181" s="15" t="s">
        <v>72</v>
      </c>
      <c r="E181" s="10" t="s">
        <v>73</v>
      </c>
      <c r="F181" s="130">
        <v>30</v>
      </c>
      <c r="G181" s="130">
        <v>0</v>
      </c>
      <c r="H181" s="130">
        <v>0</v>
      </c>
      <c r="I181" s="130">
        <v>0</v>
      </c>
      <c r="J181" s="136">
        <f t="shared" si="9"/>
        <v>30</v>
      </c>
      <c r="K181" s="16">
        <v>206601.43929496472</v>
      </c>
      <c r="L181" s="16">
        <v>285246.13042072247</v>
      </c>
      <c r="M181" s="16">
        <v>0</v>
      </c>
      <c r="N181" s="133">
        <f t="shared" si="10"/>
        <v>491847.56971568719</v>
      </c>
      <c r="O181" s="146">
        <v>0</v>
      </c>
      <c r="P181" s="132">
        <v>0</v>
      </c>
      <c r="Q181" s="132">
        <v>0</v>
      </c>
      <c r="R181" s="132">
        <v>0</v>
      </c>
      <c r="S181" s="132">
        <v>0</v>
      </c>
      <c r="T181" s="132">
        <v>0</v>
      </c>
      <c r="U181" s="132">
        <v>0</v>
      </c>
      <c r="V181" s="133">
        <f t="shared" si="11"/>
        <v>0</v>
      </c>
      <c r="W181" s="16">
        <v>0</v>
      </c>
      <c r="X181" s="16">
        <v>0</v>
      </c>
      <c r="Y181" s="137">
        <v>0</v>
      </c>
    </row>
    <row r="182" spans="1:25" s="3" customFormat="1" ht="15" x14ac:dyDescent="0.3">
      <c r="A182" s="156" t="str">
        <f>IF(ISBLANK(TableB[[#This Row],[BEDS Code]]),"",TableB[[#This Row],[BEDS Code]])</f>
        <v>332100010216</v>
      </c>
      <c r="B182" s="134" t="str">
        <f>IF(ISBLANK(TableB[[#This Row],[School Name]]),"",TableB[[#This Row],[School Name]])</f>
        <v>P.S. 216 Arturo Toscanini</v>
      </c>
      <c r="C182" s="156" t="str">
        <f>IF(ISBLANK(TableB[[#This Row],[Local School Code]]),"",TableB[[#This Row],[Local School Code]])</f>
        <v>K216</v>
      </c>
      <c r="D182" s="15" t="s">
        <v>72</v>
      </c>
      <c r="E182" s="10" t="s">
        <v>73</v>
      </c>
      <c r="F182" s="130">
        <v>77</v>
      </c>
      <c r="G182" s="130">
        <v>0</v>
      </c>
      <c r="H182" s="130">
        <v>2</v>
      </c>
      <c r="I182" s="130">
        <v>0</v>
      </c>
      <c r="J182" s="136">
        <f t="shared" si="9"/>
        <v>79</v>
      </c>
      <c r="K182" s="16">
        <v>464598.34862430155</v>
      </c>
      <c r="L182" s="16">
        <v>1068581.6487998203</v>
      </c>
      <c r="M182" s="16">
        <v>0</v>
      </c>
      <c r="N182" s="133">
        <f t="shared" si="10"/>
        <v>1533179.9974241219</v>
      </c>
      <c r="O182" s="146">
        <v>0</v>
      </c>
      <c r="P182" s="132">
        <v>0</v>
      </c>
      <c r="Q182" s="132">
        <v>0</v>
      </c>
      <c r="R182" s="132">
        <v>0</v>
      </c>
      <c r="S182" s="132">
        <v>0</v>
      </c>
      <c r="T182" s="132">
        <v>0</v>
      </c>
      <c r="U182" s="132">
        <v>0</v>
      </c>
      <c r="V182" s="133">
        <f t="shared" si="11"/>
        <v>0</v>
      </c>
      <c r="W182" s="16">
        <v>0</v>
      </c>
      <c r="X182" s="16">
        <v>0</v>
      </c>
      <c r="Y182" s="137">
        <v>0</v>
      </c>
    </row>
    <row r="183" spans="1:25" s="3" customFormat="1" ht="15" x14ac:dyDescent="0.3">
      <c r="A183" s="156" t="str">
        <f>IF(ISBLANK(TableB[[#This Row],[BEDS Code]]),"",TableB[[#This Row],[BEDS Code]])</f>
        <v>332200010217</v>
      </c>
      <c r="B183" s="134" t="str">
        <f>IF(ISBLANK(TableB[[#This Row],[School Name]]),"",TableB[[#This Row],[School Name]])</f>
        <v>P.S. 217 Colonel David Marcus School</v>
      </c>
      <c r="C183" s="156" t="str">
        <f>IF(ISBLANK(TableB[[#This Row],[Local School Code]]),"",TableB[[#This Row],[Local School Code]])</f>
        <v>K217</v>
      </c>
      <c r="D183" s="15" t="s">
        <v>72</v>
      </c>
      <c r="E183" s="10" t="s">
        <v>73</v>
      </c>
      <c r="F183" s="130">
        <v>46</v>
      </c>
      <c r="G183" s="130">
        <v>0</v>
      </c>
      <c r="H183" s="130">
        <v>0</v>
      </c>
      <c r="I183" s="130">
        <v>0</v>
      </c>
      <c r="J183" s="136">
        <f t="shared" si="9"/>
        <v>46</v>
      </c>
      <c r="K183" s="16">
        <v>540000</v>
      </c>
      <c r="L183" s="16">
        <v>171779.49749072723</v>
      </c>
      <c r="M183" s="16">
        <v>0</v>
      </c>
      <c r="N183" s="133">
        <f t="shared" si="10"/>
        <v>711779.49749072723</v>
      </c>
      <c r="O183" s="146">
        <v>0</v>
      </c>
      <c r="P183" s="132">
        <v>0</v>
      </c>
      <c r="Q183" s="132">
        <v>0</v>
      </c>
      <c r="R183" s="132">
        <v>0</v>
      </c>
      <c r="S183" s="132">
        <v>0</v>
      </c>
      <c r="T183" s="132">
        <v>0</v>
      </c>
      <c r="U183" s="132">
        <v>0</v>
      </c>
      <c r="V183" s="133">
        <f t="shared" si="11"/>
        <v>0</v>
      </c>
      <c r="W183" s="16">
        <v>0</v>
      </c>
      <c r="X183" s="16">
        <v>0</v>
      </c>
      <c r="Y183" s="137">
        <v>0</v>
      </c>
    </row>
    <row r="184" spans="1:25" s="3" customFormat="1" ht="15" x14ac:dyDescent="0.3">
      <c r="A184" s="156" t="str">
        <f>IF(ISBLANK(TableB[[#This Row],[BEDS Code]]),"",TableB[[#This Row],[BEDS Code]])</f>
        <v>331900010218</v>
      </c>
      <c r="B184" s="134" t="str">
        <f>IF(ISBLANK(TableB[[#This Row],[School Name]]),"",TableB[[#This Row],[School Name]])</f>
        <v>J.H.S. 218 James P. Sinnott</v>
      </c>
      <c r="C184" s="156" t="str">
        <f>IF(ISBLANK(TableB[[#This Row],[Local School Code]]),"",TableB[[#This Row],[Local School Code]])</f>
        <v>K218</v>
      </c>
      <c r="D184" s="15" t="s">
        <v>73</v>
      </c>
      <c r="E184" s="10" t="s">
        <v>72</v>
      </c>
      <c r="F184" s="130">
        <v>0</v>
      </c>
      <c r="G184" s="130">
        <v>0</v>
      </c>
      <c r="H184" s="130">
        <v>0</v>
      </c>
      <c r="I184" s="130">
        <v>0</v>
      </c>
      <c r="J184" s="136">
        <f t="shared" si="9"/>
        <v>0</v>
      </c>
      <c r="K184" s="16">
        <v>0</v>
      </c>
      <c r="L184" s="16">
        <v>0</v>
      </c>
      <c r="M184" s="16">
        <v>0</v>
      </c>
      <c r="N184" s="133">
        <f t="shared" si="10"/>
        <v>0</v>
      </c>
      <c r="O184" s="146">
        <v>1</v>
      </c>
      <c r="P184" s="132">
        <v>340526.47902541887</v>
      </c>
      <c r="Q184" s="132">
        <v>33988</v>
      </c>
      <c r="R184" s="132">
        <v>0</v>
      </c>
      <c r="S184" s="132">
        <v>0</v>
      </c>
      <c r="T184" s="132">
        <v>169940</v>
      </c>
      <c r="U184" s="132">
        <v>101964</v>
      </c>
      <c r="V184" s="133">
        <f t="shared" si="11"/>
        <v>646418.47902541887</v>
      </c>
      <c r="W184" s="16">
        <v>152462</v>
      </c>
      <c r="X184" s="16">
        <v>154076.47902541887</v>
      </c>
      <c r="Y184" s="137">
        <v>339880</v>
      </c>
    </row>
    <row r="185" spans="1:25" s="3" customFormat="1" ht="15" x14ac:dyDescent="0.3">
      <c r="A185" s="156" t="str">
        <f>IF(ISBLANK(TableB[[#This Row],[BEDS Code]]),"",TableB[[#This Row],[BEDS Code]])</f>
        <v>331800010219</v>
      </c>
      <c r="B185" s="134" t="str">
        <f>IF(ISBLANK(TableB[[#This Row],[School Name]]),"",TableB[[#This Row],[School Name]])</f>
        <v>P.S. 219 Kennedy-King</v>
      </c>
      <c r="C185" s="156" t="str">
        <f>IF(ISBLANK(TableB[[#This Row],[Local School Code]]),"",TableB[[#This Row],[Local School Code]])</f>
        <v>K219</v>
      </c>
      <c r="D185" s="15" t="s">
        <v>72</v>
      </c>
      <c r="E185" s="10" t="s">
        <v>73</v>
      </c>
      <c r="F185" s="130">
        <v>62</v>
      </c>
      <c r="G185" s="130">
        <v>0</v>
      </c>
      <c r="H185" s="130">
        <v>0</v>
      </c>
      <c r="I185" s="130">
        <v>0</v>
      </c>
      <c r="J185" s="136">
        <f t="shared" si="9"/>
        <v>62</v>
      </c>
      <c r="K185" s="16">
        <v>446256.43512470066</v>
      </c>
      <c r="L185" s="16">
        <v>612747.59837921592</v>
      </c>
      <c r="M185" s="16">
        <v>0</v>
      </c>
      <c r="N185" s="133">
        <f t="shared" si="10"/>
        <v>1059004.0335039166</v>
      </c>
      <c r="O185" s="146">
        <v>0</v>
      </c>
      <c r="P185" s="132">
        <v>0</v>
      </c>
      <c r="Q185" s="132">
        <v>0</v>
      </c>
      <c r="R185" s="132">
        <v>0</v>
      </c>
      <c r="S185" s="132">
        <v>0</v>
      </c>
      <c r="T185" s="132">
        <v>0</v>
      </c>
      <c r="U185" s="132">
        <v>0</v>
      </c>
      <c r="V185" s="133">
        <f t="shared" si="11"/>
        <v>0</v>
      </c>
      <c r="W185" s="16">
        <v>0</v>
      </c>
      <c r="X185" s="16">
        <v>0</v>
      </c>
      <c r="Y185" s="137">
        <v>0</v>
      </c>
    </row>
    <row r="186" spans="1:25" s="3" customFormat="1" ht="15" x14ac:dyDescent="0.3">
      <c r="A186" s="156" t="str">
        <f>IF(ISBLANK(TableB[[#This Row],[BEDS Code]]),"",TableB[[#This Row],[BEDS Code]])</f>
        <v>332000010220</v>
      </c>
      <c r="B186" s="134" t="str">
        <f>IF(ISBLANK(TableB[[#This Row],[School Name]]),"",TableB[[#This Row],[School Name]])</f>
        <v>J.H.S. 220 John J. Pershing</v>
      </c>
      <c r="C186" s="156" t="str">
        <f>IF(ISBLANK(TableB[[#This Row],[Local School Code]]),"",TableB[[#This Row],[Local School Code]])</f>
        <v>K220</v>
      </c>
      <c r="D186" s="15" t="s">
        <v>73</v>
      </c>
      <c r="E186" s="10" t="s">
        <v>73</v>
      </c>
      <c r="F186" s="130">
        <v>0</v>
      </c>
      <c r="G186" s="130">
        <v>0</v>
      </c>
      <c r="H186" s="130">
        <v>0</v>
      </c>
      <c r="I186" s="130">
        <v>0</v>
      </c>
      <c r="J186" s="136">
        <f t="shared" si="9"/>
        <v>0</v>
      </c>
      <c r="K186" s="16">
        <v>0</v>
      </c>
      <c r="L186" s="16">
        <v>0</v>
      </c>
      <c r="M186" s="16">
        <v>0</v>
      </c>
      <c r="N186" s="133">
        <f t="shared" si="10"/>
        <v>0</v>
      </c>
      <c r="O186" s="146">
        <v>0</v>
      </c>
      <c r="P186" s="132">
        <v>0</v>
      </c>
      <c r="Q186" s="132">
        <v>0</v>
      </c>
      <c r="R186" s="132">
        <v>0</v>
      </c>
      <c r="S186" s="132">
        <v>0</v>
      </c>
      <c r="T186" s="132">
        <v>0</v>
      </c>
      <c r="U186" s="132">
        <v>0</v>
      </c>
      <c r="V186" s="133">
        <f t="shared" si="11"/>
        <v>0</v>
      </c>
      <c r="W186" s="16">
        <v>0</v>
      </c>
      <c r="X186" s="16">
        <v>0</v>
      </c>
      <c r="Y186" s="137">
        <v>0</v>
      </c>
    </row>
    <row r="187" spans="1:25" s="3" customFormat="1" ht="15" x14ac:dyDescent="0.3">
      <c r="A187" s="156" t="str">
        <f>IF(ISBLANK(TableB[[#This Row],[BEDS Code]]),"",TableB[[#This Row],[BEDS Code]])</f>
        <v>331700010221</v>
      </c>
      <c r="B187" s="134" t="str">
        <f>IF(ISBLANK(TableB[[#This Row],[School Name]]),"",TableB[[#This Row],[School Name]])</f>
        <v>P.S. 221 Toussaint L'Ouverture</v>
      </c>
      <c r="C187" s="156" t="str">
        <f>IF(ISBLANK(TableB[[#This Row],[Local School Code]]),"",TableB[[#This Row],[Local School Code]])</f>
        <v>K221</v>
      </c>
      <c r="D187" s="15" t="s">
        <v>72</v>
      </c>
      <c r="E187" s="10" t="s">
        <v>73</v>
      </c>
      <c r="F187" s="130">
        <v>46</v>
      </c>
      <c r="G187" s="130">
        <v>0</v>
      </c>
      <c r="H187" s="130">
        <v>0</v>
      </c>
      <c r="I187" s="130">
        <v>0</v>
      </c>
      <c r="J187" s="136">
        <f t="shared" si="9"/>
        <v>46</v>
      </c>
      <c r="K187" s="16">
        <v>145386.1980223826</v>
      </c>
      <c r="L187" s="16">
        <v>776588.4918537538</v>
      </c>
      <c r="M187" s="16">
        <v>0</v>
      </c>
      <c r="N187" s="133">
        <f t="shared" si="10"/>
        <v>921974.68987613637</v>
      </c>
      <c r="O187" s="146">
        <v>0</v>
      </c>
      <c r="P187" s="132">
        <v>0</v>
      </c>
      <c r="Q187" s="132">
        <v>0</v>
      </c>
      <c r="R187" s="132">
        <v>0</v>
      </c>
      <c r="S187" s="132">
        <v>0</v>
      </c>
      <c r="T187" s="132">
        <v>0</v>
      </c>
      <c r="U187" s="132">
        <v>0</v>
      </c>
      <c r="V187" s="133">
        <f t="shared" si="11"/>
        <v>0</v>
      </c>
      <c r="W187" s="16">
        <v>0</v>
      </c>
      <c r="X187" s="16">
        <v>0</v>
      </c>
      <c r="Y187" s="137">
        <v>0</v>
      </c>
    </row>
    <row r="188" spans="1:25" s="3" customFormat="1" ht="15" x14ac:dyDescent="0.3">
      <c r="A188" s="156" t="str">
        <f>IF(ISBLANK(TableB[[#This Row],[BEDS Code]]),"",TableB[[#This Row],[BEDS Code]])</f>
        <v>332200010222</v>
      </c>
      <c r="B188" s="134" t="str">
        <f>IF(ISBLANK(TableB[[#This Row],[School Name]]),"",TableB[[#This Row],[School Name]])</f>
        <v>P.S. 222 Katherine R. Snyder</v>
      </c>
      <c r="C188" s="156" t="str">
        <f>IF(ISBLANK(TableB[[#This Row],[Local School Code]]),"",TableB[[#This Row],[Local School Code]])</f>
        <v>K222</v>
      </c>
      <c r="D188" s="15" t="s">
        <v>73</v>
      </c>
      <c r="E188" s="10" t="s">
        <v>73</v>
      </c>
      <c r="F188" s="130">
        <v>0</v>
      </c>
      <c r="G188" s="130">
        <v>0</v>
      </c>
      <c r="H188" s="130">
        <v>0</v>
      </c>
      <c r="I188" s="130">
        <v>0</v>
      </c>
      <c r="J188" s="136">
        <f t="shared" si="9"/>
        <v>0</v>
      </c>
      <c r="K188" s="16">
        <v>0</v>
      </c>
      <c r="L188" s="16">
        <v>0</v>
      </c>
      <c r="M188" s="16">
        <v>0</v>
      </c>
      <c r="N188" s="133">
        <f t="shared" si="10"/>
        <v>0</v>
      </c>
      <c r="O188" s="146">
        <v>0</v>
      </c>
      <c r="P188" s="132">
        <v>0</v>
      </c>
      <c r="Q188" s="132">
        <v>0</v>
      </c>
      <c r="R188" s="132">
        <v>0</v>
      </c>
      <c r="S188" s="132">
        <v>0</v>
      </c>
      <c r="T188" s="132">
        <v>0</v>
      </c>
      <c r="U188" s="132">
        <v>0</v>
      </c>
      <c r="V188" s="133">
        <f t="shared" si="11"/>
        <v>0</v>
      </c>
      <c r="W188" s="16">
        <v>0</v>
      </c>
      <c r="X188" s="16">
        <v>0</v>
      </c>
      <c r="Y188" s="137">
        <v>0</v>
      </c>
    </row>
    <row r="189" spans="1:25" s="3" customFormat="1" ht="15" x14ac:dyDescent="0.3">
      <c r="A189" s="156" t="str">
        <f>IF(ISBLANK(TableB[[#This Row],[BEDS Code]]),"",TableB[[#This Row],[BEDS Code]])</f>
        <v>332000010223</v>
      </c>
      <c r="B189" s="134" t="str">
        <f>IF(ISBLANK(TableB[[#This Row],[School Name]]),"",TableB[[#This Row],[School Name]])</f>
        <v>J.H.S. 223 The Montauk</v>
      </c>
      <c r="C189" s="156" t="str">
        <f>IF(ISBLANK(TableB[[#This Row],[Local School Code]]),"",TableB[[#This Row],[Local School Code]])</f>
        <v>K223</v>
      </c>
      <c r="D189" s="15" t="s">
        <v>73</v>
      </c>
      <c r="E189" s="10" t="s">
        <v>73</v>
      </c>
      <c r="F189" s="130">
        <v>0</v>
      </c>
      <c r="G189" s="130">
        <v>0</v>
      </c>
      <c r="H189" s="130">
        <v>0</v>
      </c>
      <c r="I189" s="130">
        <v>0</v>
      </c>
      <c r="J189" s="136">
        <f t="shared" si="9"/>
        <v>0</v>
      </c>
      <c r="K189" s="16">
        <v>0</v>
      </c>
      <c r="L189" s="16">
        <v>0</v>
      </c>
      <c r="M189" s="16">
        <v>0</v>
      </c>
      <c r="N189" s="133">
        <f t="shared" si="10"/>
        <v>0</v>
      </c>
      <c r="O189" s="146">
        <v>0</v>
      </c>
      <c r="P189" s="132">
        <v>0</v>
      </c>
      <c r="Q189" s="132">
        <v>0</v>
      </c>
      <c r="R189" s="132">
        <v>0</v>
      </c>
      <c r="S189" s="132">
        <v>0</v>
      </c>
      <c r="T189" s="132">
        <v>0</v>
      </c>
      <c r="U189" s="132">
        <v>0</v>
      </c>
      <c r="V189" s="133">
        <f t="shared" si="11"/>
        <v>0</v>
      </c>
      <c r="W189" s="16">
        <v>0</v>
      </c>
      <c r="X189" s="16">
        <v>0</v>
      </c>
      <c r="Y189" s="137">
        <v>0</v>
      </c>
    </row>
    <row r="190" spans="1:25" s="3" customFormat="1" ht="15" x14ac:dyDescent="0.3">
      <c r="A190" s="156" t="str">
        <f>IF(ISBLANK(TableB[[#This Row],[BEDS Code]]),"",TableB[[#This Row],[BEDS Code]])</f>
        <v>331900010224</v>
      </c>
      <c r="B190" s="134" t="str">
        <f>IF(ISBLANK(TableB[[#This Row],[School Name]]),"",TableB[[#This Row],[School Name]])</f>
        <v>P.S. 224 Hale A. Woodruff</v>
      </c>
      <c r="C190" s="156" t="str">
        <f>IF(ISBLANK(TableB[[#This Row],[Local School Code]]),"",TableB[[#This Row],[Local School Code]])</f>
        <v>K224</v>
      </c>
      <c r="D190" s="15" t="s">
        <v>72</v>
      </c>
      <c r="E190" s="10" t="s">
        <v>73</v>
      </c>
      <c r="F190" s="130">
        <v>46</v>
      </c>
      <c r="G190" s="130">
        <v>0</v>
      </c>
      <c r="H190" s="130">
        <v>0</v>
      </c>
      <c r="I190" s="130">
        <v>0</v>
      </c>
      <c r="J190" s="136">
        <f t="shared" si="9"/>
        <v>46</v>
      </c>
      <c r="K190" s="16">
        <v>303563.33611350937</v>
      </c>
      <c r="L190" s="16">
        <v>475493.86895951268</v>
      </c>
      <c r="M190" s="16">
        <v>0</v>
      </c>
      <c r="N190" s="133">
        <f t="shared" si="10"/>
        <v>779057.20507302205</v>
      </c>
      <c r="O190" s="146">
        <v>0</v>
      </c>
      <c r="P190" s="132">
        <v>0</v>
      </c>
      <c r="Q190" s="132">
        <v>0</v>
      </c>
      <c r="R190" s="132">
        <v>0</v>
      </c>
      <c r="S190" s="132">
        <v>0</v>
      </c>
      <c r="T190" s="132">
        <v>0</v>
      </c>
      <c r="U190" s="132">
        <v>0</v>
      </c>
      <c r="V190" s="133">
        <f t="shared" si="11"/>
        <v>0</v>
      </c>
      <c r="W190" s="16">
        <v>0</v>
      </c>
      <c r="X190" s="16">
        <v>0</v>
      </c>
      <c r="Y190" s="137">
        <v>0</v>
      </c>
    </row>
    <row r="191" spans="1:25" s="3" customFormat="1" ht="15" x14ac:dyDescent="0.3">
      <c r="A191" s="156" t="str">
        <f>IF(ISBLANK(TableB[[#This Row],[BEDS Code]]),"",TableB[[#This Row],[BEDS Code]])</f>
        <v>332100010225</v>
      </c>
      <c r="B191" s="134" t="str">
        <f>IF(ISBLANK(TableB[[#This Row],[School Name]]),"",TableB[[#This Row],[School Name]])</f>
        <v>P.S. K225 - The Eileen E. Zaglin</v>
      </c>
      <c r="C191" s="156" t="str">
        <f>IF(ISBLANK(TableB[[#This Row],[Local School Code]]),"",TableB[[#This Row],[Local School Code]])</f>
        <v>K225</v>
      </c>
      <c r="D191" s="15" t="s">
        <v>72</v>
      </c>
      <c r="E191" s="10" t="s">
        <v>73</v>
      </c>
      <c r="F191" s="130">
        <v>46</v>
      </c>
      <c r="G191" s="130">
        <v>0</v>
      </c>
      <c r="H191" s="130">
        <v>0</v>
      </c>
      <c r="I191" s="130">
        <v>0</v>
      </c>
      <c r="J191" s="136">
        <f t="shared" si="9"/>
        <v>46</v>
      </c>
      <c r="K191" s="16">
        <v>172167.86607913728</v>
      </c>
      <c r="L191" s="16">
        <v>788101.37830992986</v>
      </c>
      <c r="M191" s="16">
        <v>0</v>
      </c>
      <c r="N191" s="133">
        <f t="shared" si="10"/>
        <v>960269.24438906717</v>
      </c>
      <c r="O191" s="146">
        <v>0</v>
      </c>
      <c r="P191" s="132">
        <v>0</v>
      </c>
      <c r="Q191" s="132">
        <v>0</v>
      </c>
      <c r="R191" s="132">
        <v>0</v>
      </c>
      <c r="S191" s="132">
        <v>0</v>
      </c>
      <c r="T191" s="132">
        <v>0</v>
      </c>
      <c r="U191" s="132">
        <v>0</v>
      </c>
      <c r="V191" s="133">
        <f t="shared" si="11"/>
        <v>0</v>
      </c>
      <c r="W191" s="16">
        <v>0</v>
      </c>
      <c r="X191" s="16">
        <v>0</v>
      </c>
      <c r="Y191" s="137">
        <v>0</v>
      </c>
    </row>
    <row r="192" spans="1:25" s="3" customFormat="1" ht="15" x14ac:dyDescent="0.3">
      <c r="A192" s="156" t="str">
        <f>IF(ISBLANK(TableB[[#This Row],[BEDS Code]]),"",TableB[[#This Row],[BEDS Code]])</f>
        <v>332100010226</v>
      </c>
      <c r="B192" s="134" t="str">
        <f>IF(ISBLANK(TableB[[#This Row],[School Name]]),"",TableB[[#This Row],[School Name]])</f>
        <v>P.S. 226 Alfred De B.Mason</v>
      </c>
      <c r="C192" s="156" t="str">
        <f>IF(ISBLANK(TableB[[#This Row],[Local School Code]]),"",TableB[[#This Row],[Local School Code]])</f>
        <v>K226</v>
      </c>
      <c r="D192" s="15" t="s">
        <v>72</v>
      </c>
      <c r="E192" s="10" t="s">
        <v>72</v>
      </c>
      <c r="F192" s="130">
        <v>46</v>
      </c>
      <c r="G192" s="130">
        <v>0</v>
      </c>
      <c r="H192" s="130">
        <v>0</v>
      </c>
      <c r="I192" s="130">
        <v>0</v>
      </c>
      <c r="J192" s="136">
        <f t="shared" si="9"/>
        <v>46</v>
      </c>
      <c r="K192" s="16">
        <v>520000</v>
      </c>
      <c r="L192" s="16">
        <v>209515.51509964233</v>
      </c>
      <c r="M192" s="16">
        <v>0</v>
      </c>
      <c r="N192" s="133">
        <f t="shared" si="10"/>
        <v>729515.51509964233</v>
      </c>
      <c r="O192" s="146">
        <v>1</v>
      </c>
      <c r="P192" s="132">
        <v>266925.57474462525</v>
      </c>
      <c r="Q192" s="132">
        <v>36209.5</v>
      </c>
      <c r="R192" s="132">
        <v>0</v>
      </c>
      <c r="S192" s="132">
        <v>0</v>
      </c>
      <c r="T192" s="132">
        <v>181047.5</v>
      </c>
      <c r="U192" s="132">
        <v>108628.5</v>
      </c>
      <c r="V192" s="133">
        <f t="shared" si="11"/>
        <v>592811.07474462525</v>
      </c>
      <c r="W192" s="16">
        <v>114750</v>
      </c>
      <c r="X192" s="16">
        <v>115966.07474462525</v>
      </c>
      <c r="Y192" s="137">
        <v>362095</v>
      </c>
    </row>
    <row r="193" spans="1:25" s="3" customFormat="1" ht="15" x14ac:dyDescent="0.3">
      <c r="A193" s="156" t="str">
        <f>IF(ISBLANK(TableB[[#This Row],[BEDS Code]]),"",TableB[[#This Row],[BEDS Code]])</f>
        <v>332000010227</v>
      </c>
      <c r="B193" s="134" t="str">
        <f>IF(ISBLANK(TableB[[#This Row],[School Name]]),"",TableB[[#This Row],[School Name]])</f>
        <v>J.H.S. 227 Edward B. Shallow</v>
      </c>
      <c r="C193" s="156" t="str">
        <f>IF(ISBLANK(TableB[[#This Row],[Local School Code]]),"",TableB[[#This Row],[Local School Code]])</f>
        <v>K227</v>
      </c>
      <c r="D193" s="15" t="s">
        <v>73</v>
      </c>
      <c r="E193" s="10" t="s">
        <v>73</v>
      </c>
      <c r="F193" s="130">
        <v>0</v>
      </c>
      <c r="G193" s="130">
        <v>0</v>
      </c>
      <c r="H193" s="130">
        <v>0</v>
      </c>
      <c r="I193" s="130">
        <v>0</v>
      </c>
      <c r="J193" s="136">
        <f t="shared" si="9"/>
        <v>0</v>
      </c>
      <c r="K193" s="16">
        <v>0</v>
      </c>
      <c r="L193" s="16">
        <v>0</v>
      </c>
      <c r="M193" s="16">
        <v>0</v>
      </c>
      <c r="N193" s="133">
        <f t="shared" si="10"/>
        <v>0</v>
      </c>
      <c r="O193" s="146">
        <v>0</v>
      </c>
      <c r="P193" s="132">
        <v>0</v>
      </c>
      <c r="Q193" s="132">
        <v>0</v>
      </c>
      <c r="R193" s="132">
        <v>0</v>
      </c>
      <c r="S193" s="132">
        <v>0</v>
      </c>
      <c r="T193" s="132">
        <v>0</v>
      </c>
      <c r="U193" s="132">
        <v>0</v>
      </c>
      <c r="V193" s="133">
        <f t="shared" si="11"/>
        <v>0</v>
      </c>
      <c r="W193" s="16">
        <v>0</v>
      </c>
      <c r="X193" s="16">
        <v>0</v>
      </c>
      <c r="Y193" s="137">
        <v>0</v>
      </c>
    </row>
    <row r="194" spans="1:25" s="3" customFormat="1" ht="15" x14ac:dyDescent="0.3">
      <c r="A194" s="156" t="str">
        <f>IF(ISBLANK(TableB[[#This Row],[BEDS Code]]),"",TableB[[#This Row],[BEDS Code]])</f>
        <v>332100010228</v>
      </c>
      <c r="B194" s="134" t="str">
        <f>IF(ISBLANK(TableB[[#This Row],[School Name]]),"",TableB[[#This Row],[School Name]])</f>
        <v>I.S. 228 David A. Boody</v>
      </c>
      <c r="C194" s="156" t="str">
        <f>IF(ISBLANK(TableB[[#This Row],[Local School Code]]),"",TableB[[#This Row],[Local School Code]])</f>
        <v>K228</v>
      </c>
      <c r="D194" s="15" t="s">
        <v>73</v>
      </c>
      <c r="E194" s="10" t="s">
        <v>72</v>
      </c>
      <c r="F194" s="130">
        <v>0</v>
      </c>
      <c r="G194" s="130">
        <v>0</v>
      </c>
      <c r="H194" s="130">
        <v>0</v>
      </c>
      <c r="I194" s="130">
        <v>0</v>
      </c>
      <c r="J194" s="136">
        <f t="shared" si="9"/>
        <v>0</v>
      </c>
      <c r="K194" s="16">
        <v>0</v>
      </c>
      <c r="L194" s="16">
        <v>0</v>
      </c>
      <c r="M194" s="16">
        <v>0</v>
      </c>
      <c r="N194" s="133">
        <f t="shared" si="10"/>
        <v>0</v>
      </c>
      <c r="O194" s="146">
        <v>1</v>
      </c>
      <c r="P194" s="132">
        <v>32709.5</v>
      </c>
      <c r="Q194" s="132">
        <v>32709.5</v>
      </c>
      <c r="R194" s="132">
        <v>0</v>
      </c>
      <c r="S194" s="132">
        <v>0</v>
      </c>
      <c r="T194" s="132">
        <v>163547.5</v>
      </c>
      <c r="U194" s="132">
        <v>98128.5</v>
      </c>
      <c r="V194" s="133">
        <f t="shared" si="11"/>
        <v>327095</v>
      </c>
      <c r="W194" s="16">
        <v>0</v>
      </c>
      <c r="X194" s="16">
        <v>0</v>
      </c>
      <c r="Y194" s="137">
        <v>327095</v>
      </c>
    </row>
    <row r="195" spans="1:25" s="3" customFormat="1" ht="15" x14ac:dyDescent="0.3">
      <c r="A195" s="156" t="str">
        <f>IF(ISBLANK(TableB[[#This Row],[BEDS Code]]),"",TableB[[#This Row],[BEDS Code]])</f>
        <v>332000010229</v>
      </c>
      <c r="B195" s="134" t="str">
        <f>IF(ISBLANK(TableB[[#This Row],[School Name]]),"",TableB[[#This Row],[School Name]])</f>
        <v>P.S. 229 Dyker</v>
      </c>
      <c r="C195" s="156" t="str">
        <f>IF(ISBLANK(TableB[[#This Row],[Local School Code]]),"",TableB[[#This Row],[Local School Code]])</f>
        <v>K229</v>
      </c>
      <c r="D195" s="15" t="s">
        <v>72</v>
      </c>
      <c r="E195" s="10" t="s">
        <v>73</v>
      </c>
      <c r="F195" s="130">
        <v>30</v>
      </c>
      <c r="G195" s="130">
        <v>0</v>
      </c>
      <c r="H195" s="130">
        <v>1</v>
      </c>
      <c r="I195" s="130">
        <v>0</v>
      </c>
      <c r="J195" s="136">
        <f t="shared" si="9"/>
        <v>31</v>
      </c>
      <c r="K195" s="16">
        <v>270000</v>
      </c>
      <c r="L195" s="16">
        <v>471160.20327607519</v>
      </c>
      <c r="M195" s="16">
        <v>0</v>
      </c>
      <c r="N195" s="133">
        <f t="shared" si="10"/>
        <v>741160.20327607519</v>
      </c>
      <c r="O195" s="146">
        <v>0</v>
      </c>
      <c r="P195" s="132">
        <v>0</v>
      </c>
      <c r="Q195" s="132">
        <v>0</v>
      </c>
      <c r="R195" s="132">
        <v>0</v>
      </c>
      <c r="S195" s="132">
        <v>0</v>
      </c>
      <c r="T195" s="132">
        <v>0</v>
      </c>
      <c r="U195" s="132">
        <v>0</v>
      </c>
      <c r="V195" s="133">
        <f t="shared" si="11"/>
        <v>0</v>
      </c>
      <c r="W195" s="16">
        <v>0</v>
      </c>
      <c r="X195" s="16">
        <v>0</v>
      </c>
      <c r="Y195" s="137">
        <v>0</v>
      </c>
    </row>
    <row r="196" spans="1:25" s="3" customFormat="1" ht="15" x14ac:dyDescent="0.3">
      <c r="A196" s="156" t="str">
        <f>IF(ISBLANK(TableB[[#This Row],[BEDS Code]]),"",TableB[[#This Row],[BEDS Code]])</f>
        <v>331500010230</v>
      </c>
      <c r="B196" s="134" t="str">
        <f>IF(ISBLANK(TableB[[#This Row],[School Name]]),"",TableB[[#This Row],[School Name]])</f>
        <v>P.S. 230 Doris L. Cohen</v>
      </c>
      <c r="C196" s="156" t="str">
        <f>IF(ISBLANK(TableB[[#This Row],[Local School Code]]),"",TableB[[#This Row],[Local School Code]])</f>
        <v>K230</v>
      </c>
      <c r="D196" s="15" t="s">
        <v>72</v>
      </c>
      <c r="E196" s="10" t="s">
        <v>73</v>
      </c>
      <c r="F196" s="130">
        <v>62</v>
      </c>
      <c r="G196" s="130">
        <v>0</v>
      </c>
      <c r="H196" s="130">
        <v>0</v>
      </c>
      <c r="I196" s="130">
        <v>0</v>
      </c>
      <c r="J196" s="136">
        <f t="shared" si="9"/>
        <v>62</v>
      </c>
      <c r="K196" s="16">
        <v>275468.58572661964</v>
      </c>
      <c r="L196" s="16">
        <v>729873.62848255155</v>
      </c>
      <c r="M196" s="16">
        <v>0</v>
      </c>
      <c r="N196" s="133">
        <f t="shared" si="10"/>
        <v>1005342.2142091712</v>
      </c>
      <c r="O196" s="146">
        <v>0</v>
      </c>
      <c r="P196" s="132">
        <v>0</v>
      </c>
      <c r="Q196" s="132">
        <v>0</v>
      </c>
      <c r="R196" s="132">
        <v>0</v>
      </c>
      <c r="S196" s="132">
        <v>0</v>
      </c>
      <c r="T196" s="132">
        <v>0</v>
      </c>
      <c r="U196" s="132">
        <v>0</v>
      </c>
      <c r="V196" s="133">
        <f t="shared" si="11"/>
        <v>0</v>
      </c>
      <c r="W196" s="16">
        <v>0</v>
      </c>
      <c r="X196" s="16">
        <v>0</v>
      </c>
      <c r="Y196" s="137">
        <v>0</v>
      </c>
    </row>
    <row r="197" spans="1:25" s="3" customFormat="1" ht="15" x14ac:dyDescent="0.3">
      <c r="A197" s="156" t="str">
        <f>IF(ISBLANK(TableB[[#This Row],[BEDS Code]]),"",TableB[[#This Row],[BEDS Code]])</f>
        <v>307500013231</v>
      </c>
      <c r="B197" s="134" t="str">
        <f>IF(ISBLANK(TableB[[#This Row],[School Name]]),"",TableB[[#This Row],[School Name]])</f>
        <v>P.S. K231</v>
      </c>
      <c r="C197" s="156" t="str">
        <f>IF(ISBLANK(TableB[[#This Row],[Local School Code]]),"",TableB[[#This Row],[Local School Code]])</f>
        <v>K231</v>
      </c>
      <c r="D197" s="15" t="s">
        <v>73</v>
      </c>
      <c r="E197" s="10" t="s">
        <v>73</v>
      </c>
      <c r="F197" s="130">
        <v>0</v>
      </c>
      <c r="G197" s="130">
        <v>0</v>
      </c>
      <c r="H197" s="130">
        <v>0</v>
      </c>
      <c r="I197" s="130">
        <v>0</v>
      </c>
      <c r="J197" s="136">
        <f t="shared" si="9"/>
        <v>0</v>
      </c>
      <c r="K197" s="16">
        <v>0</v>
      </c>
      <c r="L197" s="16">
        <v>0</v>
      </c>
      <c r="M197" s="16">
        <v>0</v>
      </c>
      <c r="N197" s="133">
        <f t="shared" si="10"/>
        <v>0</v>
      </c>
      <c r="O197" s="146">
        <v>0</v>
      </c>
      <c r="P197" s="132">
        <v>0</v>
      </c>
      <c r="Q197" s="132">
        <v>0</v>
      </c>
      <c r="R197" s="132">
        <v>0</v>
      </c>
      <c r="S197" s="132">
        <v>0</v>
      </c>
      <c r="T197" s="132">
        <v>0</v>
      </c>
      <c r="U197" s="132">
        <v>0</v>
      </c>
      <c r="V197" s="133">
        <f t="shared" si="11"/>
        <v>0</v>
      </c>
      <c r="W197" s="16">
        <v>0</v>
      </c>
      <c r="X197" s="16">
        <v>0</v>
      </c>
      <c r="Y197" s="137">
        <v>0</v>
      </c>
    </row>
    <row r="198" spans="1:25" s="3" customFormat="1" ht="15" x14ac:dyDescent="0.3">
      <c r="A198" s="156" t="str">
        <f>IF(ISBLANK(TableB[[#This Row],[BEDS Code]]),"",TableB[[#This Row],[BEDS Code]])</f>
        <v>331800010233</v>
      </c>
      <c r="B198" s="134" t="str">
        <f>IF(ISBLANK(TableB[[#This Row],[School Name]]),"",TableB[[#This Row],[School Name]])</f>
        <v>P.S. 233 Langston Hughes</v>
      </c>
      <c r="C198" s="156" t="str">
        <f>IF(ISBLANK(TableB[[#This Row],[Local School Code]]),"",TableB[[#This Row],[Local School Code]])</f>
        <v>K233</v>
      </c>
      <c r="D198" s="15" t="s">
        <v>72</v>
      </c>
      <c r="E198" s="10" t="s">
        <v>73</v>
      </c>
      <c r="F198" s="130">
        <v>46</v>
      </c>
      <c r="G198" s="130">
        <v>0</v>
      </c>
      <c r="H198" s="130">
        <v>0</v>
      </c>
      <c r="I198" s="130">
        <v>0</v>
      </c>
      <c r="J198" s="136">
        <f t="shared" si="9"/>
        <v>46</v>
      </c>
      <c r="K198" s="16">
        <v>168341.91349960089</v>
      </c>
      <c r="L198" s="16">
        <v>591793.33011354576</v>
      </c>
      <c r="M198" s="16">
        <v>0</v>
      </c>
      <c r="N198" s="133">
        <f t="shared" si="10"/>
        <v>760135.24361314671</v>
      </c>
      <c r="O198" s="146">
        <v>0</v>
      </c>
      <c r="P198" s="132">
        <v>0</v>
      </c>
      <c r="Q198" s="132">
        <v>0</v>
      </c>
      <c r="R198" s="132">
        <v>0</v>
      </c>
      <c r="S198" s="132">
        <v>0</v>
      </c>
      <c r="T198" s="132">
        <v>0</v>
      </c>
      <c r="U198" s="132">
        <v>0</v>
      </c>
      <c r="V198" s="133">
        <f t="shared" si="11"/>
        <v>0</v>
      </c>
      <c r="W198" s="16">
        <v>0</v>
      </c>
      <c r="X198" s="16">
        <v>0</v>
      </c>
      <c r="Y198" s="137">
        <v>0</v>
      </c>
    </row>
    <row r="199" spans="1:25" s="3" customFormat="1" ht="15" x14ac:dyDescent="0.3">
      <c r="A199" s="156" t="str">
        <f>IF(ISBLANK(TableB[[#This Row],[BEDS Code]]),"",TableB[[#This Row],[BEDS Code]])</f>
        <v>332200010234</v>
      </c>
      <c r="B199" s="134" t="str">
        <f>IF(ISBLANK(TableB[[#This Row],[School Name]]),"",TableB[[#This Row],[School Name]])</f>
        <v>J.H.S. 234 Arthur W. Cunningham</v>
      </c>
      <c r="C199" s="156" t="str">
        <f>IF(ISBLANK(TableB[[#This Row],[Local School Code]]),"",TableB[[#This Row],[Local School Code]])</f>
        <v>K234</v>
      </c>
      <c r="D199" s="15" t="s">
        <v>73</v>
      </c>
      <c r="E199" s="10" t="s">
        <v>73</v>
      </c>
      <c r="F199" s="130">
        <v>0</v>
      </c>
      <c r="G199" s="130">
        <v>0</v>
      </c>
      <c r="H199" s="130">
        <v>0</v>
      </c>
      <c r="I199" s="130">
        <v>0</v>
      </c>
      <c r="J199" s="136">
        <f t="shared" si="9"/>
        <v>0</v>
      </c>
      <c r="K199" s="16">
        <v>0</v>
      </c>
      <c r="L199" s="16">
        <v>0</v>
      </c>
      <c r="M199" s="16">
        <v>0</v>
      </c>
      <c r="N199" s="133">
        <f t="shared" si="10"/>
        <v>0</v>
      </c>
      <c r="O199" s="146">
        <v>0</v>
      </c>
      <c r="P199" s="132">
        <v>0</v>
      </c>
      <c r="Q199" s="132">
        <v>0</v>
      </c>
      <c r="R199" s="132">
        <v>0</v>
      </c>
      <c r="S199" s="132">
        <v>0</v>
      </c>
      <c r="T199" s="132">
        <v>0</v>
      </c>
      <c r="U199" s="132">
        <v>0</v>
      </c>
      <c r="V199" s="133">
        <f t="shared" si="11"/>
        <v>0</v>
      </c>
      <c r="W199" s="16">
        <v>0</v>
      </c>
      <c r="X199" s="16">
        <v>0</v>
      </c>
      <c r="Y199" s="137">
        <v>0</v>
      </c>
    </row>
    <row r="200" spans="1:25" s="3" customFormat="1" ht="15" x14ac:dyDescent="0.3">
      <c r="A200" s="156" t="str">
        <f>IF(ISBLANK(TableB[[#This Row],[BEDS Code]]),"",TableB[[#This Row],[BEDS Code]])</f>
        <v>331800010235</v>
      </c>
      <c r="B200" s="134" t="str">
        <f>IF(ISBLANK(TableB[[#This Row],[School Name]]),"",TableB[[#This Row],[School Name]])</f>
        <v>P.S. 235 Janice Marie Knight School</v>
      </c>
      <c r="C200" s="156" t="str">
        <f>IF(ISBLANK(TableB[[#This Row],[Local School Code]]),"",TableB[[#This Row],[Local School Code]])</f>
        <v>K235</v>
      </c>
      <c r="D200" s="15" t="s">
        <v>72</v>
      </c>
      <c r="E200" s="10" t="s">
        <v>73</v>
      </c>
      <c r="F200" s="130">
        <v>30</v>
      </c>
      <c r="G200" s="130">
        <v>0</v>
      </c>
      <c r="H200" s="130">
        <v>0</v>
      </c>
      <c r="I200" s="130">
        <v>0</v>
      </c>
      <c r="J200" s="136">
        <f t="shared" si="9"/>
        <v>30</v>
      </c>
      <c r="K200" s="16">
        <v>118604.52996562789</v>
      </c>
      <c r="L200" s="16">
        <v>386068.83187435823</v>
      </c>
      <c r="M200" s="16">
        <v>0</v>
      </c>
      <c r="N200" s="133">
        <f t="shared" si="10"/>
        <v>504673.36183998612</v>
      </c>
      <c r="O200" s="146">
        <v>0</v>
      </c>
      <c r="P200" s="132">
        <v>0</v>
      </c>
      <c r="Q200" s="132">
        <v>0</v>
      </c>
      <c r="R200" s="132">
        <v>0</v>
      </c>
      <c r="S200" s="132">
        <v>0</v>
      </c>
      <c r="T200" s="132">
        <v>0</v>
      </c>
      <c r="U200" s="132">
        <v>0</v>
      </c>
      <c r="V200" s="133">
        <f t="shared" si="11"/>
        <v>0</v>
      </c>
      <c r="W200" s="16">
        <v>0</v>
      </c>
      <c r="X200" s="16">
        <v>0</v>
      </c>
      <c r="Y200" s="137">
        <v>0</v>
      </c>
    </row>
    <row r="201" spans="1:25" s="3" customFormat="1" ht="15" x14ac:dyDescent="0.3">
      <c r="A201" s="156" t="str">
        <f>IF(ISBLANK(TableB[[#This Row],[BEDS Code]]),"",TableB[[#This Row],[BEDS Code]])</f>
        <v>332200010236</v>
      </c>
      <c r="B201" s="134" t="str">
        <f>IF(ISBLANK(TableB[[#This Row],[School Name]]),"",TableB[[#This Row],[School Name]])</f>
        <v>P.S. 236 Mill Basin</v>
      </c>
      <c r="C201" s="156" t="str">
        <f>IF(ISBLANK(TableB[[#This Row],[Local School Code]]),"",TableB[[#This Row],[Local School Code]])</f>
        <v>K236</v>
      </c>
      <c r="D201" s="15" t="s">
        <v>72</v>
      </c>
      <c r="E201" s="10" t="s">
        <v>73</v>
      </c>
      <c r="F201" s="130">
        <v>46</v>
      </c>
      <c r="G201" s="130">
        <v>0</v>
      </c>
      <c r="H201" s="130">
        <v>0</v>
      </c>
      <c r="I201" s="130">
        <v>0</v>
      </c>
      <c r="J201" s="136">
        <f t="shared" si="9"/>
        <v>46</v>
      </c>
      <c r="K201" s="16">
        <v>183645.72381774642</v>
      </c>
      <c r="L201" s="16">
        <v>564424.7160899163</v>
      </c>
      <c r="M201" s="16">
        <v>0</v>
      </c>
      <c r="N201" s="133">
        <f t="shared" si="10"/>
        <v>748070.43990766269</v>
      </c>
      <c r="O201" s="146">
        <v>0</v>
      </c>
      <c r="P201" s="132">
        <v>0</v>
      </c>
      <c r="Q201" s="132">
        <v>0</v>
      </c>
      <c r="R201" s="132">
        <v>0</v>
      </c>
      <c r="S201" s="132">
        <v>0</v>
      </c>
      <c r="T201" s="132">
        <v>0</v>
      </c>
      <c r="U201" s="132">
        <v>0</v>
      </c>
      <c r="V201" s="133">
        <f t="shared" si="11"/>
        <v>0</v>
      </c>
      <c r="W201" s="16">
        <v>0</v>
      </c>
      <c r="X201" s="16">
        <v>0</v>
      </c>
      <c r="Y201" s="137">
        <v>0</v>
      </c>
    </row>
    <row r="202" spans="1:25" s="3" customFormat="1" ht="15" x14ac:dyDescent="0.3">
      <c r="A202" s="156" t="str">
        <f>IF(ISBLANK(TableB[[#This Row],[BEDS Code]]),"",TableB[[#This Row],[BEDS Code]])</f>
        <v>332100010238</v>
      </c>
      <c r="B202" s="134" t="str">
        <f>IF(ISBLANK(TableB[[#This Row],[School Name]]),"",TableB[[#This Row],[School Name]])</f>
        <v>P.S. 238 Anne Sullivan</v>
      </c>
      <c r="C202" s="156" t="str">
        <f>IF(ISBLANK(TableB[[#This Row],[Local School Code]]),"",TableB[[#This Row],[Local School Code]])</f>
        <v>K238</v>
      </c>
      <c r="D202" s="15" t="s">
        <v>72</v>
      </c>
      <c r="E202" s="10" t="s">
        <v>73</v>
      </c>
      <c r="F202" s="130">
        <v>77</v>
      </c>
      <c r="G202" s="130">
        <v>0</v>
      </c>
      <c r="H202" s="130">
        <v>0</v>
      </c>
      <c r="I202" s="130">
        <v>0</v>
      </c>
      <c r="J202" s="136">
        <f t="shared" si="9"/>
        <v>77</v>
      </c>
      <c r="K202" s="16">
        <v>267816.68056754686</v>
      </c>
      <c r="L202" s="16">
        <v>1216676.1466024942</v>
      </c>
      <c r="M202" s="16">
        <v>0</v>
      </c>
      <c r="N202" s="133">
        <f t="shared" si="10"/>
        <v>1484492.8271700409</v>
      </c>
      <c r="O202" s="146">
        <v>0</v>
      </c>
      <c r="P202" s="132">
        <v>0</v>
      </c>
      <c r="Q202" s="132">
        <v>0</v>
      </c>
      <c r="R202" s="132">
        <v>0</v>
      </c>
      <c r="S202" s="132">
        <v>0</v>
      </c>
      <c r="T202" s="132">
        <v>0</v>
      </c>
      <c r="U202" s="132">
        <v>0</v>
      </c>
      <c r="V202" s="133">
        <f t="shared" si="11"/>
        <v>0</v>
      </c>
      <c r="W202" s="16">
        <v>0</v>
      </c>
      <c r="X202" s="16">
        <v>0</v>
      </c>
      <c r="Y202" s="137">
        <v>0</v>
      </c>
    </row>
    <row r="203" spans="1:25" s="3" customFormat="1" ht="15" x14ac:dyDescent="0.3">
      <c r="A203" s="156" t="str">
        <f>IF(ISBLANK(TableB[[#This Row],[BEDS Code]]),"",TableB[[#This Row],[BEDS Code]])</f>
        <v>332100010239</v>
      </c>
      <c r="B203" s="134" t="str">
        <f>IF(ISBLANK(TableB[[#This Row],[School Name]]),"",TableB[[#This Row],[School Name]])</f>
        <v>Mark Twain I.S. 239 for the Gifted &amp; Talented</v>
      </c>
      <c r="C203" s="156" t="str">
        <f>IF(ISBLANK(TableB[[#This Row],[Local School Code]]),"",TableB[[#This Row],[Local School Code]])</f>
        <v>K239</v>
      </c>
      <c r="D203" s="15" t="s">
        <v>73</v>
      </c>
      <c r="E203" s="10" t="s">
        <v>73</v>
      </c>
      <c r="F203" s="130">
        <v>0</v>
      </c>
      <c r="G203" s="130">
        <v>0</v>
      </c>
      <c r="H203" s="130">
        <v>0</v>
      </c>
      <c r="I203" s="130">
        <v>0</v>
      </c>
      <c r="J203" s="136">
        <f t="shared" ref="J203:J266" si="12">SUM(F203:I203)</f>
        <v>0</v>
      </c>
      <c r="K203" s="16">
        <v>0</v>
      </c>
      <c r="L203" s="16">
        <v>0</v>
      </c>
      <c r="M203" s="16">
        <v>0</v>
      </c>
      <c r="N203" s="133">
        <f t="shared" ref="N203:N266" si="13">SUM(K203:M203)</f>
        <v>0</v>
      </c>
      <c r="O203" s="146">
        <v>0</v>
      </c>
      <c r="P203" s="132">
        <v>0</v>
      </c>
      <c r="Q203" s="132">
        <v>0</v>
      </c>
      <c r="R203" s="132">
        <v>0</v>
      </c>
      <c r="S203" s="132">
        <v>0</v>
      </c>
      <c r="T203" s="132">
        <v>0</v>
      </c>
      <c r="U203" s="132">
        <v>0</v>
      </c>
      <c r="V203" s="133">
        <f t="shared" ref="V203:V266" si="14">SUM(P203:U203)</f>
        <v>0</v>
      </c>
      <c r="W203" s="16">
        <v>0</v>
      </c>
      <c r="X203" s="16">
        <v>0</v>
      </c>
      <c r="Y203" s="137">
        <v>0</v>
      </c>
    </row>
    <row r="204" spans="1:25" s="3" customFormat="1" ht="15" x14ac:dyDescent="0.3">
      <c r="A204" s="156" t="str">
        <f>IF(ISBLANK(TableB[[#This Row],[BEDS Code]]),"",TableB[[#This Row],[BEDS Code]])</f>
        <v>332200010240</v>
      </c>
      <c r="B204" s="134" t="str">
        <f>IF(ISBLANK(TableB[[#This Row],[School Name]]),"",TableB[[#This Row],[School Name]])</f>
        <v>Andries Hudde</v>
      </c>
      <c r="C204" s="156" t="str">
        <f>IF(ISBLANK(TableB[[#This Row],[Local School Code]]),"",TableB[[#This Row],[Local School Code]])</f>
        <v>K240</v>
      </c>
      <c r="D204" s="15" t="s">
        <v>73</v>
      </c>
      <c r="E204" s="10" t="s">
        <v>73</v>
      </c>
      <c r="F204" s="130">
        <v>0</v>
      </c>
      <c r="G204" s="130">
        <v>0</v>
      </c>
      <c r="H204" s="130">
        <v>0</v>
      </c>
      <c r="I204" s="130">
        <v>0</v>
      </c>
      <c r="J204" s="136">
        <f t="shared" si="12"/>
        <v>0</v>
      </c>
      <c r="K204" s="16">
        <v>0</v>
      </c>
      <c r="L204" s="16">
        <v>0</v>
      </c>
      <c r="M204" s="16">
        <v>0</v>
      </c>
      <c r="N204" s="133">
        <f t="shared" si="13"/>
        <v>0</v>
      </c>
      <c r="O204" s="146">
        <v>0</v>
      </c>
      <c r="P204" s="132">
        <v>0</v>
      </c>
      <c r="Q204" s="132">
        <v>0</v>
      </c>
      <c r="R204" s="132">
        <v>0</v>
      </c>
      <c r="S204" s="132">
        <v>0</v>
      </c>
      <c r="T204" s="132">
        <v>0</v>
      </c>
      <c r="U204" s="132">
        <v>0</v>
      </c>
      <c r="V204" s="133">
        <f t="shared" si="14"/>
        <v>0</v>
      </c>
      <c r="W204" s="16">
        <v>0</v>
      </c>
      <c r="X204" s="16">
        <v>0</v>
      </c>
      <c r="Y204" s="137">
        <v>0</v>
      </c>
    </row>
    <row r="205" spans="1:25" s="3" customFormat="1" ht="15" x14ac:dyDescent="0.3">
      <c r="A205" s="156" t="str">
        <f>IF(ISBLANK(TableB[[#This Row],[BEDS Code]]),"",TableB[[#This Row],[BEDS Code]])</f>
        <v>331700010241</v>
      </c>
      <c r="B205" s="134" t="str">
        <f>IF(ISBLANK(TableB[[#This Row],[School Name]]),"",TableB[[#This Row],[School Name]])</f>
        <v>P.S. 241 Emma L. Johnston</v>
      </c>
      <c r="C205" s="156" t="str">
        <f>IF(ISBLANK(TableB[[#This Row],[Local School Code]]),"",TableB[[#This Row],[Local School Code]])</f>
        <v>K241</v>
      </c>
      <c r="D205" s="15" t="s">
        <v>72</v>
      </c>
      <c r="E205" s="10" t="s">
        <v>72</v>
      </c>
      <c r="F205" s="130">
        <v>62</v>
      </c>
      <c r="G205" s="130">
        <v>0</v>
      </c>
      <c r="H205" s="130">
        <v>0</v>
      </c>
      <c r="I205" s="130">
        <v>0</v>
      </c>
      <c r="J205" s="136">
        <f t="shared" si="12"/>
        <v>62</v>
      </c>
      <c r="K205" s="16">
        <v>275993.81865867367</v>
      </c>
      <c r="L205" s="16">
        <v>739576.59892263194</v>
      </c>
      <c r="M205" s="16">
        <v>0</v>
      </c>
      <c r="N205" s="133">
        <f t="shared" si="13"/>
        <v>1015570.4175813056</v>
      </c>
      <c r="O205" s="146">
        <v>0</v>
      </c>
      <c r="P205" s="132">
        <v>15000</v>
      </c>
      <c r="Q205" s="132">
        <v>15000</v>
      </c>
      <c r="R205" s="132">
        <v>0</v>
      </c>
      <c r="S205" s="132">
        <v>0</v>
      </c>
      <c r="T205" s="132">
        <v>75000</v>
      </c>
      <c r="U205" s="132">
        <v>45000</v>
      </c>
      <c r="V205" s="133">
        <f t="shared" si="14"/>
        <v>150000</v>
      </c>
      <c r="W205" s="16">
        <v>150000</v>
      </c>
      <c r="X205" s="16">
        <v>0</v>
      </c>
      <c r="Y205" s="137">
        <v>0</v>
      </c>
    </row>
    <row r="206" spans="1:25" s="3" customFormat="1" ht="15" x14ac:dyDescent="0.3">
      <c r="A206" s="156" t="str">
        <f>IF(ISBLANK(TableB[[#This Row],[BEDS Code]]),"",TableB[[#This Row],[BEDS Code]])</f>
        <v>331600010243</v>
      </c>
      <c r="B206" s="134" t="str">
        <f>IF(ISBLANK(TableB[[#This Row],[School Name]]),"",TableB[[#This Row],[School Name]])</f>
        <v>P.S. 243K- The Weeksville School</v>
      </c>
      <c r="C206" s="156" t="str">
        <f>IF(ISBLANK(TableB[[#This Row],[Local School Code]]),"",TableB[[#This Row],[Local School Code]])</f>
        <v>K243</v>
      </c>
      <c r="D206" s="15" t="s">
        <v>72</v>
      </c>
      <c r="E206" s="10" t="s">
        <v>73</v>
      </c>
      <c r="F206" s="130">
        <v>30</v>
      </c>
      <c r="G206" s="130">
        <v>0</v>
      </c>
      <c r="H206" s="130">
        <v>13</v>
      </c>
      <c r="I206" s="130">
        <v>0</v>
      </c>
      <c r="J206" s="136">
        <f t="shared" si="12"/>
        <v>43</v>
      </c>
      <c r="K206" s="16">
        <v>80345.004170264059</v>
      </c>
      <c r="L206" s="16">
        <v>621135.46822976228</v>
      </c>
      <c r="M206" s="16">
        <v>0</v>
      </c>
      <c r="N206" s="133">
        <f t="shared" si="13"/>
        <v>701480.4724000264</v>
      </c>
      <c r="O206" s="146">
        <v>0</v>
      </c>
      <c r="P206" s="132">
        <v>0</v>
      </c>
      <c r="Q206" s="132">
        <v>0</v>
      </c>
      <c r="R206" s="132">
        <v>0</v>
      </c>
      <c r="S206" s="132">
        <v>0</v>
      </c>
      <c r="T206" s="132">
        <v>0</v>
      </c>
      <c r="U206" s="132">
        <v>0</v>
      </c>
      <c r="V206" s="133">
        <f t="shared" si="14"/>
        <v>0</v>
      </c>
      <c r="W206" s="16">
        <v>0</v>
      </c>
      <c r="X206" s="16">
        <v>0</v>
      </c>
      <c r="Y206" s="137">
        <v>0</v>
      </c>
    </row>
    <row r="207" spans="1:25" s="3" customFormat="1" ht="15" x14ac:dyDescent="0.3">
      <c r="A207" s="156" t="str">
        <f>IF(ISBLANK(TableB[[#This Row],[BEDS Code]]),"",TableB[[#This Row],[BEDS Code]])</f>
        <v>331800010244</v>
      </c>
      <c r="B207" s="134" t="str">
        <f>IF(ISBLANK(TableB[[#This Row],[School Name]]),"",TableB[[#This Row],[School Name]])</f>
        <v>P.S. 244 Richard R. Green</v>
      </c>
      <c r="C207" s="156" t="str">
        <f>IF(ISBLANK(TableB[[#This Row],[Local School Code]]),"",TableB[[#This Row],[Local School Code]])</f>
        <v>K244</v>
      </c>
      <c r="D207" s="15" t="s">
        <v>72</v>
      </c>
      <c r="E207" s="10" t="s">
        <v>73</v>
      </c>
      <c r="F207" s="130">
        <v>30</v>
      </c>
      <c r="G207" s="130">
        <v>0</v>
      </c>
      <c r="H207" s="130">
        <v>0</v>
      </c>
      <c r="I207" s="130">
        <v>0</v>
      </c>
      <c r="J207" s="136">
        <f t="shared" si="12"/>
        <v>30</v>
      </c>
      <c r="K207" s="16">
        <v>320000</v>
      </c>
      <c r="L207" s="16">
        <v>172516.85339904251</v>
      </c>
      <c r="M207" s="16">
        <v>0</v>
      </c>
      <c r="N207" s="133">
        <f t="shared" si="13"/>
        <v>492516.85339904251</v>
      </c>
      <c r="O207" s="146">
        <v>0</v>
      </c>
      <c r="P207" s="132">
        <v>0</v>
      </c>
      <c r="Q207" s="132">
        <v>0</v>
      </c>
      <c r="R207" s="132">
        <v>0</v>
      </c>
      <c r="S207" s="132">
        <v>0</v>
      </c>
      <c r="T207" s="132">
        <v>0</v>
      </c>
      <c r="U207" s="132">
        <v>0</v>
      </c>
      <c r="V207" s="133">
        <f t="shared" si="14"/>
        <v>0</v>
      </c>
      <c r="W207" s="16">
        <v>0</v>
      </c>
      <c r="X207" s="16">
        <v>0</v>
      </c>
      <c r="Y207" s="137">
        <v>0</v>
      </c>
    </row>
    <row r="208" spans="1:25" s="3" customFormat="1" ht="15" x14ac:dyDescent="0.3">
      <c r="A208" s="156" t="str">
        <f>IF(ISBLANK(TableB[[#This Row],[BEDS Code]]),"",TableB[[#This Row],[BEDS Code]])</f>
        <v>332200010245</v>
      </c>
      <c r="B208" s="134" t="str">
        <f>IF(ISBLANK(TableB[[#This Row],[School Name]]),"",TableB[[#This Row],[School Name]])</f>
        <v>P.S. 245</v>
      </c>
      <c r="C208" s="156" t="str">
        <f>IF(ISBLANK(TableB[[#This Row],[Local School Code]]),"",TableB[[#This Row],[Local School Code]])</f>
        <v>K245</v>
      </c>
      <c r="D208" s="15" t="s">
        <v>72</v>
      </c>
      <c r="E208" s="10" t="s">
        <v>73</v>
      </c>
      <c r="F208" s="130">
        <v>14</v>
      </c>
      <c r="G208" s="130">
        <v>0</v>
      </c>
      <c r="H208" s="130">
        <v>0</v>
      </c>
      <c r="I208" s="130">
        <v>0</v>
      </c>
      <c r="J208" s="136">
        <f t="shared" si="12"/>
        <v>14</v>
      </c>
      <c r="K208" s="16">
        <v>180000</v>
      </c>
      <c r="L208" s="16">
        <v>61881.25296672355</v>
      </c>
      <c r="M208" s="16">
        <v>0</v>
      </c>
      <c r="N208" s="133">
        <f t="shared" si="13"/>
        <v>241881.25296672355</v>
      </c>
      <c r="O208" s="146">
        <v>0</v>
      </c>
      <c r="P208" s="132">
        <v>0</v>
      </c>
      <c r="Q208" s="132">
        <v>0</v>
      </c>
      <c r="R208" s="132">
        <v>0</v>
      </c>
      <c r="S208" s="132">
        <v>0</v>
      </c>
      <c r="T208" s="132">
        <v>0</v>
      </c>
      <c r="U208" s="132">
        <v>0</v>
      </c>
      <c r="V208" s="133">
        <f t="shared" si="14"/>
        <v>0</v>
      </c>
      <c r="W208" s="16">
        <v>0</v>
      </c>
      <c r="X208" s="16">
        <v>0</v>
      </c>
      <c r="Y208" s="137">
        <v>0</v>
      </c>
    </row>
    <row r="209" spans="1:25" s="3" customFormat="1" ht="15" x14ac:dyDescent="0.3">
      <c r="A209" s="156" t="str">
        <f>IF(ISBLANK(TableB[[#This Row],[BEDS Code]]),"",TableB[[#This Row],[BEDS Code]])</f>
        <v>331700010246</v>
      </c>
      <c r="B209" s="134" t="str">
        <f>IF(ISBLANK(TableB[[#This Row],[School Name]]),"",TableB[[#This Row],[School Name]])</f>
        <v>M.S. 246 Walt Whitman</v>
      </c>
      <c r="C209" s="156" t="str">
        <f>IF(ISBLANK(TableB[[#This Row],[Local School Code]]),"",TableB[[#This Row],[Local School Code]])</f>
        <v>K246</v>
      </c>
      <c r="D209" s="15" t="s">
        <v>73</v>
      </c>
      <c r="E209" s="10" t="s">
        <v>72</v>
      </c>
      <c r="F209" s="130">
        <v>0</v>
      </c>
      <c r="G209" s="130">
        <v>0</v>
      </c>
      <c r="H209" s="130">
        <v>0</v>
      </c>
      <c r="I209" s="130">
        <v>0</v>
      </c>
      <c r="J209" s="136">
        <f t="shared" si="12"/>
        <v>0</v>
      </c>
      <c r="K209" s="16">
        <v>0</v>
      </c>
      <c r="L209" s="16">
        <v>0</v>
      </c>
      <c r="M209" s="16">
        <v>0</v>
      </c>
      <c r="N209" s="133">
        <f t="shared" si="13"/>
        <v>0</v>
      </c>
      <c r="O209" s="146">
        <v>0</v>
      </c>
      <c r="P209" s="132">
        <v>15000</v>
      </c>
      <c r="Q209" s="132">
        <v>15000</v>
      </c>
      <c r="R209" s="132">
        <v>0</v>
      </c>
      <c r="S209" s="132">
        <v>0</v>
      </c>
      <c r="T209" s="132">
        <v>75000</v>
      </c>
      <c r="U209" s="132">
        <v>45000</v>
      </c>
      <c r="V209" s="133">
        <f t="shared" si="14"/>
        <v>150000</v>
      </c>
      <c r="W209" s="16">
        <v>150000</v>
      </c>
      <c r="X209" s="16">
        <v>0</v>
      </c>
      <c r="Y209" s="137">
        <v>0</v>
      </c>
    </row>
    <row r="210" spans="1:25" s="3" customFormat="1" ht="15" x14ac:dyDescent="0.3">
      <c r="A210" s="156" t="str">
        <f>IF(ISBLANK(TableB[[#This Row],[BEDS Code]]),"",TableB[[#This Row],[BEDS Code]])</f>
        <v>332000010247</v>
      </c>
      <c r="B210" s="134" t="str">
        <f>IF(ISBLANK(TableB[[#This Row],[School Name]]),"",TableB[[#This Row],[School Name]])</f>
        <v>P.S. 247 Brooklyn</v>
      </c>
      <c r="C210" s="156" t="str">
        <f>IF(ISBLANK(TableB[[#This Row],[Local School Code]]),"",TableB[[#This Row],[Local School Code]])</f>
        <v>K247</v>
      </c>
      <c r="D210" s="15" t="s">
        <v>73</v>
      </c>
      <c r="E210" s="10" t="s">
        <v>73</v>
      </c>
      <c r="F210" s="130">
        <v>0</v>
      </c>
      <c r="G210" s="130">
        <v>0</v>
      </c>
      <c r="H210" s="130">
        <v>0</v>
      </c>
      <c r="I210" s="130">
        <v>0</v>
      </c>
      <c r="J210" s="136">
        <f t="shared" si="12"/>
        <v>0</v>
      </c>
      <c r="K210" s="16">
        <v>0</v>
      </c>
      <c r="L210" s="16">
        <v>0</v>
      </c>
      <c r="M210" s="16">
        <v>0</v>
      </c>
      <c r="N210" s="133">
        <f t="shared" si="13"/>
        <v>0</v>
      </c>
      <c r="O210" s="146">
        <v>0</v>
      </c>
      <c r="P210" s="132">
        <v>0</v>
      </c>
      <c r="Q210" s="132">
        <v>0</v>
      </c>
      <c r="R210" s="132">
        <v>0</v>
      </c>
      <c r="S210" s="132">
        <v>0</v>
      </c>
      <c r="T210" s="132">
        <v>0</v>
      </c>
      <c r="U210" s="132">
        <v>0</v>
      </c>
      <c r="V210" s="133">
        <f t="shared" si="14"/>
        <v>0</v>
      </c>
      <c r="W210" s="16">
        <v>0</v>
      </c>
      <c r="X210" s="16">
        <v>0</v>
      </c>
      <c r="Y210" s="137">
        <v>0</v>
      </c>
    </row>
    <row r="211" spans="1:25" s="3" customFormat="1" ht="15" x14ac:dyDescent="0.3">
      <c r="A211" s="156" t="str">
        <f>IF(ISBLANK(TableB[[#This Row],[BEDS Code]]),"",TableB[[#This Row],[BEDS Code]])</f>
        <v>331700010249</v>
      </c>
      <c r="B211" s="134" t="str">
        <f>IF(ISBLANK(TableB[[#This Row],[School Name]]),"",TableB[[#This Row],[School Name]])</f>
        <v>P.S. 249 The Caton</v>
      </c>
      <c r="C211" s="156" t="str">
        <f>IF(ISBLANK(TableB[[#This Row],[Local School Code]]),"",TableB[[#This Row],[Local School Code]])</f>
        <v>K249</v>
      </c>
      <c r="D211" s="15" t="s">
        <v>72</v>
      </c>
      <c r="E211" s="10" t="s">
        <v>73</v>
      </c>
      <c r="F211" s="130">
        <v>30</v>
      </c>
      <c r="G211" s="130">
        <v>0</v>
      </c>
      <c r="H211" s="130">
        <v>0</v>
      </c>
      <c r="I211" s="130">
        <v>0</v>
      </c>
      <c r="J211" s="136">
        <f t="shared" si="12"/>
        <v>30</v>
      </c>
      <c r="K211" s="16">
        <v>350000</v>
      </c>
      <c r="L211" s="16">
        <v>98172.193918403704</v>
      </c>
      <c r="M211" s="16">
        <v>0</v>
      </c>
      <c r="N211" s="133">
        <f t="shared" si="13"/>
        <v>448172.1939184037</v>
      </c>
      <c r="O211" s="146">
        <v>0</v>
      </c>
      <c r="P211" s="132">
        <v>0</v>
      </c>
      <c r="Q211" s="132">
        <v>0</v>
      </c>
      <c r="R211" s="132">
        <v>0</v>
      </c>
      <c r="S211" s="132">
        <v>0</v>
      </c>
      <c r="T211" s="132">
        <v>0</v>
      </c>
      <c r="U211" s="132">
        <v>0</v>
      </c>
      <c r="V211" s="133">
        <f t="shared" si="14"/>
        <v>0</v>
      </c>
      <c r="W211" s="16">
        <v>0</v>
      </c>
      <c r="X211" s="16">
        <v>0</v>
      </c>
      <c r="Y211" s="137">
        <v>0</v>
      </c>
    </row>
    <row r="212" spans="1:25" s="3" customFormat="1" ht="15" x14ac:dyDescent="0.3">
      <c r="A212" s="156" t="str">
        <f>IF(ISBLANK(TableB[[#This Row],[BEDS Code]]),"",TableB[[#This Row],[BEDS Code]])</f>
        <v>331400010250</v>
      </c>
      <c r="B212" s="134" t="str">
        <f>IF(ISBLANK(TableB[[#This Row],[School Name]]),"",TableB[[#This Row],[School Name]])</f>
        <v>P.S. 250 George H. Lindsay</v>
      </c>
      <c r="C212" s="156" t="str">
        <f>IF(ISBLANK(TableB[[#This Row],[Local School Code]]),"",TableB[[#This Row],[Local School Code]])</f>
        <v>K250</v>
      </c>
      <c r="D212" s="15" t="s">
        <v>72</v>
      </c>
      <c r="E212" s="10" t="s">
        <v>73</v>
      </c>
      <c r="F212" s="130">
        <v>30</v>
      </c>
      <c r="G212" s="130">
        <v>0</v>
      </c>
      <c r="H212" s="130">
        <v>0</v>
      </c>
      <c r="I212" s="130">
        <v>0</v>
      </c>
      <c r="J212" s="136">
        <f t="shared" si="12"/>
        <v>30</v>
      </c>
      <c r="K212" s="16">
        <v>130082.38770423704</v>
      </c>
      <c r="L212" s="16">
        <v>388240.50002417748</v>
      </c>
      <c r="M212" s="16">
        <v>0</v>
      </c>
      <c r="N212" s="133">
        <f t="shared" si="13"/>
        <v>518322.8877284145</v>
      </c>
      <c r="O212" s="146">
        <v>0</v>
      </c>
      <c r="P212" s="132">
        <v>0</v>
      </c>
      <c r="Q212" s="132">
        <v>0</v>
      </c>
      <c r="R212" s="132">
        <v>0</v>
      </c>
      <c r="S212" s="132">
        <v>0</v>
      </c>
      <c r="T212" s="132">
        <v>0</v>
      </c>
      <c r="U212" s="132">
        <v>0</v>
      </c>
      <c r="V212" s="133">
        <f t="shared" si="14"/>
        <v>0</v>
      </c>
      <c r="W212" s="16">
        <v>0</v>
      </c>
      <c r="X212" s="16">
        <v>0</v>
      </c>
      <c r="Y212" s="137">
        <v>0</v>
      </c>
    </row>
    <row r="213" spans="1:25" s="3" customFormat="1" ht="15" x14ac:dyDescent="0.3">
      <c r="A213" s="156" t="str">
        <f>IF(ISBLANK(TableB[[#This Row],[BEDS Code]]),"",TableB[[#This Row],[BEDS Code]])</f>
        <v>332200010251</v>
      </c>
      <c r="B213" s="134" t="str">
        <f>IF(ISBLANK(TableB[[#This Row],[School Name]]),"",TableB[[#This Row],[School Name]])</f>
        <v>P.S. 251 Paerdegat</v>
      </c>
      <c r="C213" s="156" t="str">
        <f>IF(ISBLANK(TableB[[#This Row],[Local School Code]]),"",TableB[[#This Row],[Local School Code]])</f>
        <v>K251</v>
      </c>
      <c r="D213" s="15" t="s">
        <v>72</v>
      </c>
      <c r="E213" s="10" t="s">
        <v>73</v>
      </c>
      <c r="F213" s="130">
        <v>46</v>
      </c>
      <c r="G213" s="130">
        <v>0</v>
      </c>
      <c r="H213" s="130">
        <v>0</v>
      </c>
      <c r="I213" s="130">
        <v>0</v>
      </c>
      <c r="J213" s="136">
        <f t="shared" si="12"/>
        <v>46</v>
      </c>
      <c r="K213" s="16">
        <v>303908.34028377343</v>
      </c>
      <c r="L213" s="16">
        <v>429777.91136674123</v>
      </c>
      <c r="M213" s="16">
        <v>0</v>
      </c>
      <c r="N213" s="133">
        <f t="shared" si="13"/>
        <v>733686.25165051466</v>
      </c>
      <c r="O213" s="146">
        <v>0</v>
      </c>
      <c r="P213" s="132">
        <v>0</v>
      </c>
      <c r="Q213" s="132">
        <v>0</v>
      </c>
      <c r="R213" s="132">
        <v>0</v>
      </c>
      <c r="S213" s="132">
        <v>0</v>
      </c>
      <c r="T213" s="132">
        <v>0</v>
      </c>
      <c r="U213" s="132">
        <v>0</v>
      </c>
      <c r="V213" s="133">
        <f t="shared" si="14"/>
        <v>0</v>
      </c>
      <c r="W213" s="16">
        <v>0</v>
      </c>
      <c r="X213" s="16">
        <v>0</v>
      </c>
      <c r="Y213" s="137">
        <v>0</v>
      </c>
    </row>
    <row r="214" spans="1:25" s="3" customFormat="1" ht="15" x14ac:dyDescent="0.3">
      <c r="A214" s="156" t="str">
        <f>IF(ISBLANK(TableB[[#This Row],[BEDS Code]]),"",TableB[[#This Row],[BEDS Code]])</f>
        <v>332100010253</v>
      </c>
      <c r="B214" s="134" t="str">
        <f>IF(ISBLANK(TableB[[#This Row],[School Name]]),"",TableB[[#This Row],[School Name]])</f>
        <v>P.S. 253</v>
      </c>
      <c r="C214" s="156" t="str">
        <f>IF(ISBLANK(TableB[[#This Row],[Local School Code]]),"",TableB[[#This Row],[Local School Code]])</f>
        <v>K253</v>
      </c>
      <c r="D214" s="15" t="s">
        <v>72</v>
      </c>
      <c r="E214" s="10" t="s">
        <v>73</v>
      </c>
      <c r="F214" s="130">
        <v>30</v>
      </c>
      <c r="G214" s="130">
        <v>0</v>
      </c>
      <c r="H214" s="130">
        <v>0</v>
      </c>
      <c r="I214" s="130">
        <v>0</v>
      </c>
      <c r="J214" s="136">
        <f t="shared" si="12"/>
        <v>30</v>
      </c>
      <c r="K214" s="16">
        <v>235041.19385211851</v>
      </c>
      <c r="L214" s="16">
        <v>233152.98953498842</v>
      </c>
      <c r="M214" s="16">
        <v>0</v>
      </c>
      <c r="N214" s="133">
        <f t="shared" si="13"/>
        <v>468194.18338710692</v>
      </c>
      <c r="O214" s="146">
        <v>0</v>
      </c>
      <c r="P214" s="132">
        <v>0</v>
      </c>
      <c r="Q214" s="132">
        <v>0</v>
      </c>
      <c r="R214" s="132">
        <v>0</v>
      </c>
      <c r="S214" s="132">
        <v>0</v>
      </c>
      <c r="T214" s="132">
        <v>0</v>
      </c>
      <c r="U214" s="132">
        <v>0</v>
      </c>
      <c r="V214" s="133">
        <f t="shared" si="14"/>
        <v>0</v>
      </c>
      <c r="W214" s="16">
        <v>0</v>
      </c>
      <c r="X214" s="16">
        <v>0</v>
      </c>
      <c r="Y214" s="137">
        <v>0</v>
      </c>
    </row>
    <row r="215" spans="1:25" s="3" customFormat="1" ht="15" x14ac:dyDescent="0.3">
      <c r="A215" s="156" t="str">
        <f>IF(ISBLANK(TableB[[#This Row],[BEDS Code]]),"",TableB[[#This Row],[BEDS Code]])</f>
        <v>332200010254</v>
      </c>
      <c r="B215" s="134" t="str">
        <f>IF(ISBLANK(TableB[[#This Row],[School Name]]),"",TableB[[#This Row],[School Name]])</f>
        <v>P.S. 254 Dag Hammarskjold</v>
      </c>
      <c r="C215" s="156" t="str">
        <f>IF(ISBLANK(TableB[[#This Row],[Local School Code]]),"",TableB[[#This Row],[Local School Code]])</f>
        <v>K254</v>
      </c>
      <c r="D215" s="15" t="s">
        <v>73</v>
      </c>
      <c r="E215" s="10" t="s">
        <v>73</v>
      </c>
      <c r="F215" s="130">
        <v>0</v>
      </c>
      <c r="G215" s="130">
        <v>0</v>
      </c>
      <c r="H215" s="130">
        <v>0</v>
      </c>
      <c r="I215" s="130">
        <v>0</v>
      </c>
      <c r="J215" s="136">
        <f t="shared" si="12"/>
        <v>0</v>
      </c>
      <c r="K215" s="16">
        <v>0</v>
      </c>
      <c r="L215" s="16">
        <v>0</v>
      </c>
      <c r="M215" s="16">
        <v>0</v>
      </c>
      <c r="N215" s="133">
        <f t="shared" si="13"/>
        <v>0</v>
      </c>
      <c r="O215" s="146">
        <v>0</v>
      </c>
      <c r="P215" s="132">
        <v>0</v>
      </c>
      <c r="Q215" s="132">
        <v>0</v>
      </c>
      <c r="R215" s="132">
        <v>0</v>
      </c>
      <c r="S215" s="132">
        <v>0</v>
      </c>
      <c r="T215" s="132">
        <v>0</v>
      </c>
      <c r="U215" s="132">
        <v>0</v>
      </c>
      <c r="V215" s="133">
        <f t="shared" si="14"/>
        <v>0</v>
      </c>
      <c r="W215" s="16">
        <v>0</v>
      </c>
      <c r="X215" s="16">
        <v>0</v>
      </c>
      <c r="Y215" s="137">
        <v>0</v>
      </c>
    </row>
    <row r="216" spans="1:25" s="3" customFormat="1" ht="15" x14ac:dyDescent="0.3">
      <c r="A216" s="156" t="str">
        <f>IF(ISBLANK(TableB[[#This Row],[BEDS Code]]),"",TableB[[#This Row],[BEDS Code]])</f>
        <v>332200010255</v>
      </c>
      <c r="B216" s="134" t="str">
        <f>IF(ISBLANK(TableB[[#This Row],[School Name]]),"",TableB[[#This Row],[School Name]])</f>
        <v>P.S. 255 Barbara Reing School</v>
      </c>
      <c r="C216" s="156" t="str">
        <f>IF(ISBLANK(TableB[[#This Row],[Local School Code]]),"",TableB[[#This Row],[Local School Code]])</f>
        <v>K255</v>
      </c>
      <c r="D216" s="15" t="s">
        <v>73</v>
      </c>
      <c r="E216" s="10" t="s">
        <v>73</v>
      </c>
      <c r="F216" s="130">
        <v>0</v>
      </c>
      <c r="G216" s="130">
        <v>0</v>
      </c>
      <c r="H216" s="130">
        <v>1</v>
      </c>
      <c r="I216" s="130">
        <v>0</v>
      </c>
      <c r="J216" s="136">
        <f t="shared" si="12"/>
        <v>1</v>
      </c>
      <c r="K216" s="16">
        <v>0</v>
      </c>
      <c r="L216" s="16">
        <v>0</v>
      </c>
      <c r="M216" s="16">
        <v>0</v>
      </c>
      <c r="N216" s="133">
        <f t="shared" si="13"/>
        <v>0</v>
      </c>
      <c r="O216" s="146">
        <v>0</v>
      </c>
      <c r="P216" s="132">
        <v>0</v>
      </c>
      <c r="Q216" s="132">
        <v>0</v>
      </c>
      <c r="R216" s="132">
        <v>0</v>
      </c>
      <c r="S216" s="132">
        <v>0</v>
      </c>
      <c r="T216" s="132">
        <v>0</v>
      </c>
      <c r="U216" s="132">
        <v>0</v>
      </c>
      <c r="V216" s="133">
        <f t="shared" si="14"/>
        <v>0</v>
      </c>
      <c r="W216" s="16">
        <v>0</v>
      </c>
      <c r="X216" s="16">
        <v>0</v>
      </c>
      <c r="Y216" s="137">
        <v>0</v>
      </c>
    </row>
    <row r="217" spans="1:25" s="3" customFormat="1" ht="15" x14ac:dyDescent="0.3">
      <c r="A217" s="156" t="str">
        <f>IF(ISBLANK(TableB[[#This Row],[BEDS Code]]),"",TableB[[#This Row],[BEDS Code]])</f>
        <v>331300010256</v>
      </c>
      <c r="B217" s="134" t="str">
        <f>IF(ISBLANK(TableB[[#This Row],[School Name]]),"",TableB[[#This Row],[School Name]])</f>
        <v>P.S. 256 Benjamin Banneker</v>
      </c>
      <c r="C217" s="156" t="str">
        <f>IF(ISBLANK(TableB[[#This Row],[Local School Code]]),"",TableB[[#This Row],[Local School Code]])</f>
        <v>K256</v>
      </c>
      <c r="D217" s="15" t="s">
        <v>72</v>
      </c>
      <c r="E217" s="10" t="s">
        <v>73</v>
      </c>
      <c r="F217" s="130">
        <v>14</v>
      </c>
      <c r="G217" s="130">
        <v>0</v>
      </c>
      <c r="H217" s="130">
        <v>0</v>
      </c>
      <c r="I217" s="130">
        <v>0</v>
      </c>
      <c r="J217" s="136">
        <f t="shared" si="12"/>
        <v>14</v>
      </c>
      <c r="K217" s="16">
        <v>57389.288693045761</v>
      </c>
      <c r="L217" s="16">
        <v>202648.88453807001</v>
      </c>
      <c r="M217" s="16">
        <v>0</v>
      </c>
      <c r="N217" s="133">
        <f t="shared" si="13"/>
        <v>260038.17323111577</v>
      </c>
      <c r="O217" s="146">
        <v>0</v>
      </c>
      <c r="P217" s="132">
        <v>0</v>
      </c>
      <c r="Q217" s="132">
        <v>0</v>
      </c>
      <c r="R217" s="132">
        <v>0</v>
      </c>
      <c r="S217" s="132">
        <v>0</v>
      </c>
      <c r="T217" s="132">
        <v>0</v>
      </c>
      <c r="U217" s="132">
        <v>0</v>
      </c>
      <c r="V217" s="133">
        <f t="shared" si="14"/>
        <v>0</v>
      </c>
      <c r="W217" s="16">
        <v>0</v>
      </c>
      <c r="X217" s="16">
        <v>0</v>
      </c>
      <c r="Y217" s="137">
        <v>0</v>
      </c>
    </row>
    <row r="218" spans="1:25" s="3" customFormat="1" ht="15" x14ac:dyDescent="0.3">
      <c r="A218" s="156" t="str">
        <f>IF(ISBLANK(TableB[[#This Row],[BEDS Code]]),"",TableB[[#This Row],[BEDS Code]])</f>
        <v>331400010257</v>
      </c>
      <c r="B218" s="134" t="str">
        <f>IF(ISBLANK(TableB[[#This Row],[School Name]]),"",TableB[[#This Row],[School Name]])</f>
        <v>P.S. 257 John F. Hylan</v>
      </c>
      <c r="C218" s="156" t="str">
        <f>IF(ISBLANK(TableB[[#This Row],[Local School Code]]),"",TableB[[#This Row],[Local School Code]])</f>
        <v>K257</v>
      </c>
      <c r="D218" s="15" t="s">
        <v>72</v>
      </c>
      <c r="E218" s="10" t="s">
        <v>73</v>
      </c>
      <c r="F218" s="130">
        <v>62</v>
      </c>
      <c r="G218" s="130">
        <v>0</v>
      </c>
      <c r="H218" s="130">
        <v>2</v>
      </c>
      <c r="I218" s="130">
        <v>0</v>
      </c>
      <c r="J218" s="136">
        <f t="shared" si="12"/>
        <v>64</v>
      </c>
      <c r="K218" s="16">
        <v>175993.81865867367</v>
      </c>
      <c r="L218" s="16">
        <v>1132690.5057864932</v>
      </c>
      <c r="M218" s="16">
        <v>0</v>
      </c>
      <c r="N218" s="133">
        <f t="shared" si="13"/>
        <v>1308684.3244451669</v>
      </c>
      <c r="O218" s="146">
        <v>0</v>
      </c>
      <c r="P218" s="132">
        <v>0</v>
      </c>
      <c r="Q218" s="132">
        <v>0</v>
      </c>
      <c r="R218" s="132">
        <v>0</v>
      </c>
      <c r="S218" s="132">
        <v>0</v>
      </c>
      <c r="T218" s="132">
        <v>0</v>
      </c>
      <c r="U218" s="132">
        <v>0</v>
      </c>
      <c r="V218" s="133">
        <f t="shared" si="14"/>
        <v>0</v>
      </c>
      <c r="W218" s="16">
        <v>0</v>
      </c>
      <c r="X218" s="16">
        <v>0</v>
      </c>
      <c r="Y218" s="137">
        <v>0</v>
      </c>
    </row>
    <row r="219" spans="1:25" s="3" customFormat="1" ht="15" x14ac:dyDescent="0.3">
      <c r="A219" s="156" t="str">
        <f>IF(ISBLANK(TableB[[#This Row],[BEDS Code]]),"",TableB[[#This Row],[BEDS Code]])</f>
        <v>332000010259</v>
      </c>
      <c r="B219" s="134" t="str">
        <f>IF(ISBLANK(TableB[[#This Row],[School Name]]),"",TableB[[#This Row],[School Name]])</f>
        <v>J.H.S. 259 William McKinley</v>
      </c>
      <c r="C219" s="156" t="str">
        <f>IF(ISBLANK(TableB[[#This Row],[Local School Code]]),"",TableB[[#This Row],[Local School Code]])</f>
        <v>K259</v>
      </c>
      <c r="D219" s="15" t="s">
        <v>73</v>
      </c>
      <c r="E219" s="10" t="s">
        <v>72</v>
      </c>
      <c r="F219" s="130">
        <v>0</v>
      </c>
      <c r="G219" s="130">
        <v>0</v>
      </c>
      <c r="H219" s="130">
        <v>0</v>
      </c>
      <c r="I219" s="130">
        <v>0</v>
      </c>
      <c r="J219" s="136">
        <f t="shared" si="12"/>
        <v>0</v>
      </c>
      <c r="K219" s="16">
        <v>0</v>
      </c>
      <c r="L219" s="16">
        <v>0</v>
      </c>
      <c r="M219" s="16">
        <v>0</v>
      </c>
      <c r="N219" s="133">
        <f t="shared" si="13"/>
        <v>0</v>
      </c>
      <c r="O219" s="146">
        <v>1</v>
      </c>
      <c r="P219" s="132">
        <v>857912.95345078292</v>
      </c>
      <c r="Q219" s="132">
        <v>33290.300000000003</v>
      </c>
      <c r="R219" s="132">
        <v>0</v>
      </c>
      <c r="S219" s="132">
        <v>0</v>
      </c>
      <c r="T219" s="132">
        <v>166451.5</v>
      </c>
      <c r="U219" s="132">
        <v>99870.9</v>
      </c>
      <c r="V219" s="133">
        <f t="shared" si="14"/>
        <v>1157525.6534507829</v>
      </c>
      <c r="W219" s="16">
        <v>410139</v>
      </c>
      <c r="X219" s="16">
        <v>414483.65345078288</v>
      </c>
      <c r="Y219" s="137">
        <v>332903</v>
      </c>
    </row>
    <row r="220" spans="1:25" s="3" customFormat="1" ht="15" x14ac:dyDescent="0.3">
      <c r="A220" s="156" t="str">
        <f>IF(ISBLANK(TableB[[#This Row],[BEDS Code]]),"",TableB[[#This Row],[BEDS Code]])</f>
        <v>331500010261</v>
      </c>
      <c r="B220" s="134" t="str">
        <f>IF(ISBLANK(TableB[[#This Row],[School Name]]),"",TableB[[#This Row],[School Name]])</f>
        <v>P.S. 261 Philip Livingston</v>
      </c>
      <c r="C220" s="156" t="str">
        <f>IF(ISBLANK(TableB[[#This Row],[Local School Code]]),"",TableB[[#This Row],[Local School Code]])</f>
        <v>K261</v>
      </c>
      <c r="D220" s="15" t="s">
        <v>72</v>
      </c>
      <c r="E220" s="10" t="s">
        <v>73</v>
      </c>
      <c r="F220" s="130">
        <v>30</v>
      </c>
      <c r="G220" s="130">
        <v>0</v>
      </c>
      <c r="H220" s="130">
        <v>0</v>
      </c>
      <c r="I220" s="130">
        <v>0</v>
      </c>
      <c r="J220" s="136">
        <f t="shared" si="12"/>
        <v>30</v>
      </c>
      <c r="K220" s="16">
        <v>141560.24544284621</v>
      </c>
      <c r="L220" s="16">
        <v>346212.41590247874</v>
      </c>
      <c r="M220" s="16">
        <v>0</v>
      </c>
      <c r="N220" s="133">
        <f t="shared" si="13"/>
        <v>487772.66134532494</v>
      </c>
      <c r="O220" s="146">
        <v>0</v>
      </c>
      <c r="P220" s="132">
        <v>0</v>
      </c>
      <c r="Q220" s="132">
        <v>0</v>
      </c>
      <c r="R220" s="132">
        <v>0</v>
      </c>
      <c r="S220" s="132">
        <v>0</v>
      </c>
      <c r="T220" s="132">
        <v>0</v>
      </c>
      <c r="U220" s="132">
        <v>0</v>
      </c>
      <c r="V220" s="133">
        <f t="shared" si="14"/>
        <v>0</v>
      </c>
      <c r="W220" s="16">
        <v>0</v>
      </c>
      <c r="X220" s="16">
        <v>0</v>
      </c>
      <c r="Y220" s="137">
        <v>0</v>
      </c>
    </row>
    <row r="221" spans="1:25" s="3" customFormat="1" ht="15" x14ac:dyDescent="0.3">
      <c r="A221" s="156" t="str">
        <f>IF(ISBLANK(TableB[[#This Row],[BEDS Code]]),"",TableB[[#This Row],[BEDS Code]])</f>
        <v>331600010262</v>
      </c>
      <c r="B221" s="134" t="str">
        <f>IF(ISBLANK(TableB[[#This Row],[School Name]]),"",TableB[[#This Row],[School Name]])</f>
        <v>P.S. 262 El Hajj Malik El Shabazz Elementary School</v>
      </c>
      <c r="C221" s="156" t="str">
        <f>IF(ISBLANK(TableB[[#This Row],[Local School Code]]),"",TableB[[#This Row],[Local School Code]])</f>
        <v>K262</v>
      </c>
      <c r="D221" s="15" t="s">
        <v>72</v>
      </c>
      <c r="E221" s="10" t="s">
        <v>73</v>
      </c>
      <c r="F221" s="130">
        <v>14</v>
      </c>
      <c r="G221" s="130">
        <v>0</v>
      </c>
      <c r="H221" s="130">
        <v>12</v>
      </c>
      <c r="I221" s="130">
        <v>0</v>
      </c>
      <c r="J221" s="136">
        <f t="shared" si="12"/>
        <v>26</v>
      </c>
      <c r="K221" s="16">
        <v>190000</v>
      </c>
      <c r="L221" s="16">
        <v>324401.14397855516</v>
      </c>
      <c r="M221" s="16">
        <v>0</v>
      </c>
      <c r="N221" s="133">
        <f t="shared" si="13"/>
        <v>514401.14397855516</v>
      </c>
      <c r="O221" s="146">
        <v>0</v>
      </c>
      <c r="P221" s="132">
        <v>0</v>
      </c>
      <c r="Q221" s="132">
        <v>0</v>
      </c>
      <c r="R221" s="132">
        <v>0</v>
      </c>
      <c r="S221" s="132">
        <v>0</v>
      </c>
      <c r="T221" s="132">
        <v>0</v>
      </c>
      <c r="U221" s="132">
        <v>0</v>
      </c>
      <c r="V221" s="133">
        <f t="shared" si="14"/>
        <v>0</v>
      </c>
      <c r="W221" s="16">
        <v>0</v>
      </c>
      <c r="X221" s="16">
        <v>0</v>
      </c>
      <c r="Y221" s="137">
        <v>0</v>
      </c>
    </row>
    <row r="222" spans="1:25" s="3" customFormat="1" ht="15" x14ac:dyDescent="0.3">
      <c r="A222" s="156" t="str">
        <f>IF(ISBLANK(TableB[[#This Row],[BEDS Code]]),"",TableB[[#This Row],[BEDS Code]])</f>
        <v>332000010264</v>
      </c>
      <c r="B222" s="134" t="str">
        <f>IF(ISBLANK(TableB[[#This Row],[School Name]]),"",TableB[[#This Row],[School Name]])</f>
        <v>P.S. 264 Bay Ridge Elementary School for the Arts</v>
      </c>
      <c r="C222" s="156" t="str">
        <f>IF(ISBLANK(TableB[[#This Row],[Local School Code]]),"",TableB[[#This Row],[Local School Code]])</f>
        <v>K264</v>
      </c>
      <c r="D222" s="15" t="s">
        <v>73</v>
      </c>
      <c r="E222" s="10" t="s">
        <v>73</v>
      </c>
      <c r="F222" s="130">
        <v>0</v>
      </c>
      <c r="G222" s="130">
        <v>0</v>
      </c>
      <c r="H222" s="130">
        <v>0</v>
      </c>
      <c r="I222" s="130">
        <v>0</v>
      </c>
      <c r="J222" s="136">
        <f t="shared" si="12"/>
        <v>0</v>
      </c>
      <c r="K222" s="16">
        <v>0</v>
      </c>
      <c r="L222" s="16">
        <v>0</v>
      </c>
      <c r="M222" s="16">
        <v>0</v>
      </c>
      <c r="N222" s="133">
        <f t="shared" si="13"/>
        <v>0</v>
      </c>
      <c r="O222" s="146">
        <v>0</v>
      </c>
      <c r="P222" s="132">
        <v>0</v>
      </c>
      <c r="Q222" s="132">
        <v>0</v>
      </c>
      <c r="R222" s="132">
        <v>0</v>
      </c>
      <c r="S222" s="132">
        <v>0</v>
      </c>
      <c r="T222" s="132">
        <v>0</v>
      </c>
      <c r="U222" s="132">
        <v>0</v>
      </c>
      <c r="V222" s="133">
        <f t="shared" si="14"/>
        <v>0</v>
      </c>
      <c r="W222" s="16">
        <v>0</v>
      </c>
      <c r="X222" s="16">
        <v>0</v>
      </c>
      <c r="Y222" s="137">
        <v>0</v>
      </c>
    </row>
    <row r="223" spans="1:25" s="3" customFormat="1" ht="15" x14ac:dyDescent="0.3">
      <c r="A223" s="156" t="str">
        <f>IF(ISBLANK(TableB[[#This Row],[BEDS Code]]),"",TableB[[#This Row],[BEDS Code]])</f>
        <v>331300010265</v>
      </c>
      <c r="B223" s="134" t="str">
        <f>IF(ISBLANK(TableB[[#This Row],[School Name]]),"",TableB[[#This Row],[School Name]])</f>
        <v>Dr. Susan S. McKinney Secondary School of the Arts</v>
      </c>
      <c r="C223" s="156" t="str">
        <f>IF(ISBLANK(TableB[[#This Row],[Local School Code]]),"",TableB[[#This Row],[Local School Code]])</f>
        <v>K265</v>
      </c>
      <c r="D223" s="15" t="s">
        <v>73</v>
      </c>
      <c r="E223" s="10" t="s">
        <v>73</v>
      </c>
      <c r="F223" s="130">
        <v>0</v>
      </c>
      <c r="G223" s="130">
        <v>0</v>
      </c>
      <c r="H223" s="130">
        <v>0</v>
      </c>
      <c r="I223" s="130">
        <v>0</v>
      </c>
      <c r="J223" s="136">
        <f t="shared" si="12"/>
        <v>0</v>
      </c>
      <c r="K223" s="16">
        <v>0</v>
      </c>
      <c r="L223" s="16">
        <v>0</v>
      </c>
      <c r="M223" s="16">
        <v>0</v>
      </c>
      <c r="N223" s="133">
        <f t="shared" si="13"/>
        <v>0</v>
      </c>
      <c r="O223" s="146">
        <v>0</v>
      </c>
      <c r="P223" s="132">
        <v>0</v>
      </c>
      <c r="Q223" s="132">
        <v>0</v>
      </c>
      <c r="R223" s="132">
        <v>0</v>
      </c>
      <c r="S223" s="132">
        <v>0</v>
      </c>
      <c r="T223" s="132">
        <v>0</v>
      </c>
      <c r="U223" s="132">
        <v>0</v>
      </c>
      <c r="V223" s="133">
        <f t="shared" si="14"/>
        <v>0</v>
      </c>
      <c r="W223" s="16">
        <v>0</v>
      </c>
      <c r="X223" s="16">
        <v>0</v>
      </c>
      <c r="Y223" s="137">
        <v>0</v>
      </c>
    </row>
    <row r="224" spans="1:25" s="3" customFormat="1" ht="15" x14ac:dyDescent="0.3">
      <c r="A224" s="156" t="str">
        <f>IF(ISBLANK(TableB[[#This Row],[BEDS Code]]),"",TableB[[#This Row],[BEDS Code]])</f>
        <v>331300010266</v>
      </c>
      <c r="B224" s="134" t="str">
        <f>IF(ISBLANK(TableB[[#This Row],[School Name]]),"",TableB[[#This Row],[School Name]])</f>
        <v>M.S. K266 - Park Place Community Middle School</v>
      </c>
      <c r="C224" s="156" t="str">
        <f>IF(ISBLANK(TableB[[#This Row],[Local School Code]]),"",TableB[[#This Row],[Local School Code]])</f>
        <v>K266</v>
      </c>
      <c r="D224" s="15" t="s">
        <v>73</v>
      </c>
      <c r="E224" s="10" t="s">
        <v>73</v>
      </c>
      <c r="F224" s="130">
        <v>0</v>
      </c>
      <c r="G224" s="130">
        <v>0</v>
      </c>
      <c r="H224" s="130">
        <v>0</v>
      </c>
      <c r="I224" s="130">
        <v>0</v>
      </c>
      <c r="J224" s="136">
        <f t="shared" si="12"/>
        <v>0</v>
      </c>
      <c r="K224" s="16">
        <v>0</v>
      </c>
      <c r="L224" s="16">
        <v>0</v>
      </c>
      <c r="M224" s="16">
        <v>0</v>
      </c>
      <c r="N224" s="133">
        <f t="shared" si="13"/>
        <v>0</v>
      </c>
      <c r="O224" s="146">
        <v>0</v>
      </c>
      <c r="P224" s="132">
        <v>0</v>
      </c>
      <c r="Q224" s="132">
        <v>0</v>
      </c>
      <c r="R224" s="132">
        <v>0</v>
      </c>
      <c r="S224" s="132">
        <v>0</v>
      </c>
      <c r="T224" s="132">
        <v>0</v>
      </c>
      <c r="U224" s="132">
        <v>0</v>
      </c>
      <c r="V224" s="133">
        <f t="shared" si="14"/>
        <v>0</v>
      </c>
      <c r="W224" s="16">
        <v>0</v>
      </c>
      <c r="X224" s="16">
        <v>0</v>
      </c>
      <c r="Y224" s="137">
        <v>0</v>
      </c>
    </row>
    <row r="225" spans="1:25" s="3" customFormat="1" ht="15" x14ac:dyDescent="0.3">
      <c r="A225" s="156" t="str">
        <f>IF(ISBLANK(TableB[[#This Row],[BEDS Code]]),"",TableB[[#This Row],[BEDS Code]])</f>
        <v>331600010267</v>
      </c>
      <c r="B225" s="134" t="str">
        <f>IF(ISBLANK(TableB[[#This Row],[School Name]]),"",TableB[[#This Row],[School Name]])</f>
        <v>M.S. 267 Math, Science &amp; Technology</v>
      </c>
      <c r="C225" s="156" t="str">
        <f>IF(ISBLANK(TableB[[#This Row],[Local School Code]]),"",TableB[[#This Row],[Local School Code]])</f>
        <v>K267</v>
      </c>
      <c r="D225" s="15" t="s">
        <v>73</v>
      </c>
      <c r="E225" s="10" t="s">
        <v>73</v>
      </c>
      <c r="F225" s="130">
        <v>0</v>
      </c>
      <c r="G225" s="130">
        <v>0</v>
      </c>
      <c r="H225" s="130">
        <v>0</v>
      </c>
      <c r="I225" s="130">
        <v>0</v>
      </c>
      <c r="J225" s="136">
        <f t="shared" si="12"/>
        <v>0</v>
      </c>
      <c r="K225" s="16">
        <v>0</v>
      </c>
      <c r="L225" s="16">
        <v>0</v>
      </c>
      <c r="M225" s="16">
        <v>0</v>
      </c>
      <c r="N225" s="133">
        <f t="shared" si="13"/>
        <v>0</v>
      </c>
      <c r="O225" s="146">
        <v>0</v>
      </c>
      <c r="P225" s="132">
        <v>0</v>
      </c>
      <c r="Q225" s="132">
        <v>0</v>
      </c>
      <c r="R225" s="132">
        <v>0</v>
      </c>
      <c r="S225" s="132">
        <v>0</v>
      </c>
      <c r="T225" s="132">
        <v>0</v>
      </c>
      <c r="U225" s="132">
        <v>0</v>
      </c>
      <c r="V225" s="133">
        <f t="shared" si="14"/>
        <v>0</v>
      </c>
      <c r="W225" s="16">
        <v>0</v>
      </c>
      <c r="X225" s="16">
        <v>0</v>
      </c>
      <c r="Y225" s="137">
        <v>0</v>
      </c>
    </row>
    <row r="226" spans="1:25" s="3" customFormat="1" ht="15" x14ac:dyDescent="0.3">
      <c r="A226" s="156" t="str">
        <f>IF(ISBLANK(TableB[[#This Row],[BEDS Code]]),"",TableB[[#This Row],[BEDS Code]])</f>
        <v>331800010268</v>
      </c>
      <c r="B226" s="134" t="str">
        <f>IF(ISBLANK(TableB[[#This Row],[School Name]]),"",TableB[[#This Row],[School Name]])</f>
        <v>P.S. 268 Emma Lazarus</v>
      </c>
      <c r="C226" s="156" t="str">
        <f>IF(ISBLANK(TableB[[#This Row],[Local School Code]]),"",TableB[[#This Row],[Local School Code]])</f>
        <v>K268</v>
      </c>
      <c r="D226" s="15" t="s">
        <v>72</v>
      </c>
      <c r="E226" s="10" t="s">
        <v>73</v>
      </c>
      <c r="F226" s="130">
        <v>30</v>
      </c>
      <c r="G226" s="130">
        <v>0</v>
      </c>
      <c r="H226" s="130">
        <v>0</v>
      </c>
      <c r="I226" s="130">
        <v>0</v>
      </c>
      <c r="J226" s="136">
        <f t="shared" si="12"/>
        <v>30</v>
      </c>
      <c r="K226" s="16">
        <v>228867.14643165492</v>
      </c>
      <c r="L226" s="16">
        <v>238360.11509560462</v>
      </c>
      <c r="M226" s="16">
        <v>0</v>
      </c>
      <c r="N226" s="133">
        <f t="shared" si="13"/>
        <v>467227.26152725954</v>
      </c>
      <c r="O226" s="146">
        <v>0</v>
      </c>
      <c r="P226" s="132">
        <v>0</v>
      </c>
      <c r="Q226" s="132">
        <v>0</v>
      </c>
      <c r="R226" s="132">
        <v>0</v>
      </c>
      <c r="S226" s="132">
        <v>0</v>
      </c>
      <c r="T226" s="132">
        <v>0</v>
      </c>
      <c r="U226" s="132">
        <v>0</v>
      </c>
      <c r="V226" s="133">
        <f t="shared" si="14"/>
        <v>0</v>
      </c>
      <c r="W226" s="16">
        <v>0</v>
      </c>
      <c r="X226" s="16">
        <v>0</v>
      </c>
      <c r="Y226" s="137">
        <v>0</v>
      </c>
    </row>
    <row r="227" spans="1:25" s="3" customFormat="1" ht="15" x14ac:dyDescent="0.3">
      <c r="A227" s="156" t="str">
        <f>IF(ISBLANK(TableB[[#This Row],[BEDS Code]]),"",TableB[[#This Row],[BEDS Code]])</f>
        <v>331300010270</v>
      </c>
      <c r="B227" s="134" t="str">
        <f>IF(ISBLANK(TableB[[#This Row],[School Name]]),"",TableB[[#This Row],[School Name]])</f>
        <v>P.S. 270 Johann Dekalb</v>
      </c>
      <c r="C227" s="156" t="str">
        <f>IF(ISBLANK(TableB[[#This Row],[Local School Code]]),"",TableB[[#This Row],[Local School Code]])</f>
        <v>K270</v>
      </c>
      <c r="D227" s="15" t="s">
        <v>72</v>
      </c>
      <c r="E227" s="10" t="s">
        <v>73</v>
      </c>
      <c r="F227" s="130">
        <v>14</v>
      </c>
      <c r="G227" s="130">
        <v>0</v>
      </c>
      <c r="H227" s="130">
        <v>0</v>
      </c>
      <c r="I227" s="130">
        <v>0</v>
      </c>
      <c r="J227" s="136">
        <f t="shared" si="12"/>
        <v>14</v>
      </c>
      <c r="K227" s="16">
        <v>49737.383533972992</v>
      </c>
      <c r="L227" s="16">
        <v>193263.03524454113</v>
      </c>
      <c r="M227" s="16">
        <v>0</v>
      </c>
      <c r="N227" s="133">
        <f t="shared" si="13"/>
        <v>243000.41877851411</v>
      </c>
      <c r="O227" s="146">
        <v>0</v>
      </c>
      <c r="P227" s="132">
        <v>0</v>
      </c>
      <c r="Q227" s="132">
        <v>0</v>
      </c>
      <c r="R227" s="132">
        <v>0</v>
      </c>
      <c r="S227" s="132">
        <v>0</v>
      </c>
      <c r="T227" s="132">
        <v>0</v>
      </c>
      <c r="U227" s="132">
        <v>0</v>
      </c>
      <c r="V227" s="133">
        <f t="shared" si="14"/>
        <v>0</v>
      </c>
      <c r="W227" s="16">
        <v>0</v>
      </c>
      <c r="X227" s="16">
        <v>0</v>
      </c>
      <c r="Y227" s="137">
        <v>0</v>
      </c>
    </row>
    <row r="228" spans="1:25" s="3" customFormat="1" ht="15" x14ac:dyDescent="0.3">
      <c r="A228" s="156" t="str">
        <f>IF(ISBLANK(TableB[[#This Row],[BEDS Code]]),"",TableB[[#This Row],[BEDS Code]])</f>
        <v>331800010272</v>
      </c>
      <c r="B228" s="134" t="str">
        <f>IF(ISBLANK(TableB[[#This Row],[School Name]]),"",TableB[[#This Row],[School Name]])</f>
        <v>P.S. 272 Curtis Estabrook</v>
      </c>
      <c r="C228" s="156" t="str">
        <f>IF(ISBLANK(TableB[[#This Row],[Local School Code]]),"",TableB[[#This Row],[Local School Code]])</f>
        <v>K272</v>
      </c>
      <c r="D228" s="15" t="s">
        <v>72</v>
      </c>
      <c r="E228" s="10" t="s">
        <v>72</v>
      </c>
      <c r="F228" s="130">
        <v>46</v>
      </c>
      <c r="G228" s="130">
        <v>0</v>
      </c>
      <c r="H228" s="130">
        <v>2</v>
      </c>
      <c r="I228" s="130">
        <v>0</v>
      </c>
      <c r="J228" s="136">
        <f t="shared" si="12"/>
        <v>48</v>
      </c>
      <c r="K228" s="16">
        <v>203300.71964748236</v>
      </c>
      <c r="L228" s="16">
        <v>848355.24377368053</v>
      </c>
      <c r="M228" s="16">
        <v>0</v>
      </c>
      <c r="N228" s="133">
        <f t="shared" si="13"/>
        <v>1051655.9634211629</v>
      </c>
      <c r="O228" s="146">
        <v>1</v>
      </c>
      <c r="P228" s="132">
        <v>883436.37225102785</v>
      </c>
      <c r="Q228" s="132">
        <v>96248.713898888614</v>
      </c>
      <c r="R228" s="132">
        <v>0</v>
      </c>
      <c r="S228" s="132">
        <v>0</v>
      </c>
      <c r="T228" s="132">
        <v>181243.56949444301</v>
      </c>
      <c r="U228" s="132">
        <v>108746.1416966658</v>
      </c>
      <c r="V228" s="133">
        <f t="shared" si="14"/>
        <v>1269674.7973410254</v>
      </c>
      <c r="W228" s="16">
        <v>631493</v>
      </c>
      <c r="X228" s="16">
        <v>638181.79734102543</v>
      </c>
      <c r="Y228" s="137">
        <v>0</v>
      </c>
    </row>
    <row r="229" spans="1:25" s="3" customFormat="1" ht="15" x14ac:dyDescent="0.3">
      <c r="A229" s="156" t="str">
        <f>IF(ISBLANK(TableB[[#This Row],[BEDS Code]]),"",TableB[[#This Row],[BEDS Code]])</f>
        <v>331900010273</v>
      </c>
      <c r="B229" s="134" t="str">
        <f>IF(ISBLANK(TableB[[#This Row],[School Name]]),"",TableB[[#This Row],[School Name]])</f>
        <v>P.S. 273 Wortman</v>
      </c>
      <c r="C229" s="156" t="str">
        <f>IF(ISBLANK(TableB[[#This Row],[Local School Code]]),"",TableB[[#This Row],[Local School Code]])</f>
        <v>K273</v>
      </c>
      <c r="D229" s="15" t="s">
        <v>72</v>
      </c>
      <c r="E229" s="10" t="s">
        <v>73</v>
      </c>
      <c r="F229" s="130">
        <v>30</v>
      </c>
      <c r="G229" s="130">
        <v>0</v>
      </c>
      <c r="H229" s="130">
        <v>0</v>
      </c>
      <c r="I229" s="130">
        <v>0</v>
      </c>
      <c r="J229" s="136">
        <f t="shared" si="12"/>
        <v>30</v>
      </c>
      <c r="K229" s="16">
        <v>350000</v>
      </c>
      <c r="L229" s="16">
        <v>170650.70770011097</v>
      </c>
      <c r="M229" s="16">
        <v>0</v>
      </c>
      <c r="N229" s="133">
        <f t="shared" si="13"/>
        <v>520650.70770011097</v>
      </c>
      <c r="O229" s="146">
        <v>0</v>
      </c>
      <c r="P229" s="132">
        <v>0</v>
      </c>
      <c r="Q229" s="132">
        <v>0</v>
      </c>
      <c r="R229" s="132">
        <v>0</v>
      </c>
      <c r="S229" s="132">
        <v>0</v>
      </c>
      <c r="T229" s="132">
        <v>0</v>
      </c>
      <c r="U229" s="132">
        <v>0</v>
      </c>
      <c r="V229" s="133">
        <f t="shared" si="14"/>
        <v>0</v>
      </c>
      <c r="W229" s="16">
        <v>0</v>
      </c>
      <c r="X229" s="16">
        <v>0</v>
      </c>
      <c r="Y229" s="137">
        <v>0</v>
      </c>
    </row>
    <row r="230" spans="1:25" s="3" customFormat="1" ht="15" x14ac:dyDescent="0.3">
      <c r="A230" s="156" t="str">
        <f>IF(ISBLANK(TableB[[#This Row],[BEDS Code]]),"",TableB[[#This Row],[BEDS Code]])</f>
        <v>333200010274</v>
      </c>
      <c r="B230" s="134" t="str">
        <f>IF(ISBLANK(TableB[[#This Row],[School Name]]),"",TableB[[#This Row],[School Name]])</f>
        <v>P.S. 274 Kosciusko</v>
      </c>
      <c r="C230" s="156" t="str">
        <f>IF(ISBLANK(TableB[[#This Row],[Local School Code]]),"",TableB[[#This Row],[Local School Code]])</f>
        <v>K274</v>
      </c>
      <c r="D230" s="15" t="s">
        <v>72</v>
      </c>
      <c r="E230" s="10" t="s">
        <v>73</v>
      </c>
      <c r="F230" s="130">
        <v>31</v>
      </c>
      <c r="G230" s="130">
        <v>0</v>
      </c>
      <c r="H230" s="130">
        <v>0</v>
      </c>
      <c r="I230" s="130">
        <v>0</v>
      </c>
      <c r="J230" s="136">
        <f t="shared" si="12"/>
        <v>31</v>
      </c>
      <c r="K230" s="16">
        <v>107126.67222701875</v>
      </c>
      <c r="L230" s="16">
        <v>378587.07135785796</v>
      </c>
      <c r="M230" s="16">
        <v>0</v>
      </c>
      <c r="N230" s="133">
        <f t="shared" si="13"/>
        <v>485713.74358487671</v>
      </c>
      <c r="O230" s="146">
        <v>0</v>
      </c>
      <c r="P230" s="132">
        <v>0</v>
      </c>
      <c r="Q230" s="132">
        <v>0</v>
      </c>
      <c r="R230" s="132">
        <v>0</v>
      </c>
      <c r="S230" s="132">
        <v>0</v>
      </c>
      <c r="T230" s="132">
        <v>0</v>
      </c>
      <c r="U230" s="132">
        <v>0</v>
      </c>
      <c r="V230" s="133">
        <f t="shared" si="14"/>
        <v>0</v>
      </c>
      <c r="W230" s="16">
        <v>0</v>
      </c>
      <c r="X230" s="16">
        <v>0</v>
      </c>
      <c r="Y230" s="137">
        <v>0</v>
      </c>
    </row>
    <row r="231" spans="1:25" s="3" customFormat="1" ht="15" x14ac:dyDescent="0.3">
      <c r="A231" s="156" t="str">
        <f>IF(ISBLANK(TableB[[#This Row],[BEDS Code]]),"",TableB[[#This Row],[BEDS Code]])</f>
        <v>331800010276</v>
      </c>
      <c r="B231" s="134" t="str">
        <f>IF(ISBLANK(TableB[[#This Row],[School Name]]),"",TableB[[#This Row],[School Name]])</f>
        <v>P.S. 276 Louis Marshall</v>
      </c>
      <c r="C231" s="156" t="str">
        <f>IF(ISBLANK(TableB[[#This Row],[Local School Code]]),"",TableB[[#This Row],[Local School Code]])</f>
        <v>K276</v>
      </c>
      <c r="D231" s="15" t="s">
        <v>72</v>
      </c>
      <c r="E231" s="10" t="s">
        <v>73</v>
      </c>
      <c r="F231" s="130">
        <v>77</v>
      </c>
      <c r="G231" s="130">
        <v>0</v>
      </c>
      <c r="H231" s="130">
        <v>0</v>
      </c>
      <c r="I231" s="130">
        <v>0</v>
      </c>
      <c r="J231" s="136">
        <f t="shared" si="12"/>
        <v>77</v>
      </c>
      <c r="K231" s="16">
        <v>218079.29703357388</v>
      </c>
      <c r="L231" s="16">
        <v>1070561.2776540343</v>
      </c>
      <c r="M231" s="16">
        <v>0</v>
      </c>
      <c r="N231" s="133">
        <f t="shared" si="13"/>
        <v>1288640.5746876083</v>
      </c>
      <c r="O231" s="146">
        <v>0</v>
      </c>
      <c r="P231" s="132">
        <v>0</v>
      </c>
      <c r="Q231" s="132">
        <v>0</v>
      </c>
      <c r="R231" s="132">
        <v>0</v>
      </c>
      <c r="S231" s="132">
        <v>0</v>
      </c>
      <c r="T231" s="132">
        <v>0</v>
      </c>
      <c r="U231" s="132">
        <v>0</v>
      </c>
      <c r="V231" s="133">
        <f t="shared" si="14"/>
        <v>0</v>
      </c>
      <c r="W231" s="16">
        <v>0</v>
      </c>
      <c r="X231" s="16">
        <v>0</v>
      </c>
      <c r="Y231" s="137">
        <v>0</v>
      </c>
    </row>
    <row r="232" spans="1:25" s="3" customFormat="1" ht="15" x14ac:dyDescent="0.3">
      <c r="A232" s="156" t="str">
        <f>IF(ISBLANK(TableB[[#This Row],[BEDS Code]]),"",TableB[[#This Row],[BEDS Code]])</f>
        <v>332200010277</v>
      </c>
      <c r="B232" s="134" t="str">
        <f>IF(ISBLANK(TableB[[#This Row],[School Name]]),"",TableB[[#This Row],[School Name]])</f>
        <v>P.S. 277 Gerritsen Beach</v>
      </c>
      <c r="C232" s="156" t="str">
        <f>IF(ISBLANK(TableB[[#This Row],[Local School Code]]),"",TableB[[#This Row],[Local School Code]])</f>
        <v>K277</v>
      </c>
      <c r="D232" s="15" t="s">
        <v>72</v>
      </c>
      <c r="E232" s="10" t="s">
        <v>73</v>
      </c>
      <c r="F232" s="130">
        <v>30</v>
      </c>
      <c r="G232" s="130">
        <v>0</v>
      </c>
      <c r="H232" s="130">
        <v>0</v>
      </c>
      <c r="I232" s="130">
        <v>0</v>
      </c>
      <c r="J232" s="136">
        <f t="shared" si="12"/>
        <v>30</v>
      </c>
      <c r="K232" s="16">
        <v>180000</v>
      </c>
      <c r="L232" s="16">
        <v>321614.15759942436</v>
      </c>
      <c r="M232" s="16">
        <v>0</v>
      </c>
      <c r="N232" s="133">
        <f t="shared" si="13"/>
        <v>501614.15759942436</v>
      </c>
      <c r="O232" s="146">
        <v>0</v>
      </c>
      <c r="P232" s="132">
        <v>0</v>
      </c>
      <c r="Q232" s="132">
        <v>0</v>
      </c>
      <c r="R232" s="132">
        <v>0</v>
      </c>
      <c r="S232" s="132">
        <v>0</v>
      </c>
      <c r="T232" s="132">
        <v>0</v>
      </c>
      <c r="U232" s="132">
        <v>0</v>
      </c>
      <c r="V232" s="133">
        <f t="shared" si="14"/>
        <v>0</v>
      </c>
      <c r="W232" s="16">
        <v>0</v>
      </c>
      <c r="X232" s="16">
        <v>0</v>
      </c>
      <c r="Y232" s="137">
        <v>0</v>
      </c>
    </row>
    <row r="233" spans="1:25" s="3" customFormat="1" ht="15" x14ac:dyDescent="0.3">
      <c r="A233" s="156" t="str">
        <f>IF(ISBLANK(TableB[[#This Row],[BEDS Code]]),"",TableB[[#This Row],[BEDS Code]])</f>
        <v>332200010278</v>
      </c>
      <c r="B233" s="134" t="str">
        <f>IF(ISBLANK(TableB[[#This Row],[School Name]]),"",TableB[[#This Row],[School Name]])</f>
        <v>J.H.S. 278 Marine Park</v>
      </c>
      <c r="C233" s="156" t="str">
        <f>IF(ISBLANK(TableB[[#This Row],[Local School Code]]),"",TableB[[#This Row],[Local School Code]])</f>
        <v>K278</v>
      </c>
      <c r="D233" s="15" t="s">
        <v>73</v>
      </c>
      <c r="E233" s="10" t="s">
        <v>73</v>
      </c>
      <c r="F233" s="130">
        <v>0</v>
      </c>
      <c r="G233" s="130">
        <v>0</v>
      </c>
      <c r="H233" s="130">
        <v>0</v>
      </c>
      <c r="I233" s="130">
        <v>0</v>
      </c>
      <c r="J233" s="136">
        <f t="shared" si="12"/>
        <v>0</v>
      </c>
      <c r="K233" s="16">
        <v>0</v>
      </c>
      <c r="L233" s="16">
        <v>0</v>
      </c>
      <c r="M233" s="16">
        <v>0</v>
      </c>
      <c r="N233" s="133">
        <f t="shared" si="13"/>
        <v>0</v>
      </c>
      <c r="O233" s="146">
        <v>0</v>
      </c>
      <c r="P233" s="132">
        <v>0</v>
      </c>
      <c r="Q233" s="132">
        <v>0</v>
      </c>
      <c r="R233" s="132">
        <v>0</v>
      </c>
      <c r="S233" s="132">
        <v>0</v>
      </c>
      <c r="T233" s="132">
        <v>0</v>
      </c>
      <c r="U233" s="132">
        <v>0</v>
      </c>
      <c r="V233" s="133">
        <f t="shared" si="14"/>
        <v>0</v>
      </c>
      <c r="W233" s="16">
        <v>0</v>
      </c>
      <c r="X233" s="16">
        <v>0</v>
      </c>
      <c r="Y233" s="137">
        <v>0</v>
      </c>
    </row>
    <row r="234" spans="1:25" s="3" customFormat="1" ht="15" x14ac:dyDescent="0.3">
      <c r="A234" s="156" t="str">
        <f>IF(ISBLANK(TableB[[#This Row],[BEDS Code]]),"",TableB[[#This Row],[BEDS Code]])</f>
        <v>331800010279</v>
      </c>
      <c r="B234" s="134" t="str">
        <f>IF(ISBLANK(TableB[[#This Row],[School Name]]),"",TableB[[#This Row],[School Name]])</f>
        <v>P.S. 279 Herman Schreiber</v>
      </c>
      <c r="C234" s="156" t="str">
        <f>IF(ISBLANK(TableB[[#This Row],[Local School Code]]),"",TableB[[#This Row],[Local School Code]])</f>
        <v>K279</v>
      </c>
      <c r="D234" s="15" t="s">
        <v>72</v>
      </c>
      <c r="E234" s="10" t="s">
        <v>73</v>
      </c>
      <c r="F234" s="130">
        <v>46</v>
      </c>
      <c r="G234" s="130">
        <v>0</v>
      </c>
      <c r="H234" s="130">
        <v>0</v>
      </c>
      <c r="I234" s="130">
        <v>0</v>
      </c>
      <c r="J234" s="136">
        <f t="shared" si="12"/>
        <v>46</v>
      </c>
      <c r="K234" s="16">
        <v>290082.38770423701</v>
      </c>
      <c r="L234" s="16">
        <v>431021.68654328678</v>
      </c>
      <c r="M234" s="16">
        <v>0</v>
      </c>
      <c r="N234" s="133">
        <f t="shared" si="13"/>
        <v>721104.07424752379</v>
      </c>
      <c r="O234" s="146">
        <v>0</v>
      </c>
      <c r="P234" s="132">
        <v>0</v>
      </c>
      <c r="Q234" s="132">
        <v>0</v>
      </c>
      <c r="R234" s="132">
        <v>0</v>
      </c>
      <c r="S234" s="132">
        <v>0</v>
      </c>
      <c r="T234" s="132">
        <v>0</v>
      </c>
      <c r="U234" s="132">
        <v>0</v>
      </c>
      <c r="V234" s="133">
        <f t="shared" si="14"/>
        <v>0</v>
      </c>
      <c r="W234" s="16">
        <v>0</v>
      </c>
      <c r="X234" s="16">
        <v>0</v>
      </c>
      <c r="Y234" s="137">
        <v>0</v>
      </c>
    </row>
    <row r="235" spans="1:25" s="3" customFormat="1" ht="15" x14ac:dyDescent="0.3">
      <c r="A235" s="156" t="str">
        <f>IF(ISBLANK(TableB[[#This Row],[BEDS Code]]),"",TableB[[#This Row],[BEDS Code]])</f>
        <v>332100010281</v>
      </c>
      <c r="B235" s="134" t="str">
        <f>IF(ISBLANK(TableB[[#This Row],[School Name]]),"",TableB[[#This Row],[School Name]])</f>
        <v>I.S. 281 Joseph B Cavallaro</v>
      </c>
      <c r="C235" s="156" t="str">
        <f>IF(ISBLANK(TableB[[#This Row],[Local School Code]]),"",TableB[[#This Row],[Local School Code]])</f>
        <v>K281</v>
      </c>
      <c r="D235" s="15" t="s">
        <v>73</v>
      </c>
      <c r="E235" s="10" t="s">
        <v>73</v>
      </c>
      <c r="F235" s="130">
        <v>0</v>
      </c>
      <c r="G235" s="130">
        <v>0</v>
      </c>
      <c r="H235" s="130">
        <v>0</v>
      </c>
      <c r="I235" s="130">
        <v>0</v>
      </c>
      <c r="J235" s="136">
        <f t="shared" si="12"/>
        <v>0</v>
      </c>
      <c r="K235" s="16">
        <v>0</v>
      </c>
      <c r="L235" s="16">
        <v>0</v>
      </c>
      <c r="M235" s="16">
        <v>0</v>
      </c>
      <c r="N235" s="133">
        <f t="shared" si="13"/>
        <v>0</v>
      </c>
      <c r="O235" s="146">
        <v>0</v>
      </c>
      <c r="P235" s="132">
        <v>0</v>
      </c>
      <c r="Q235" s="132">
        <v>0</v>
      </c>
      <c r="R235" s="132">
        <v>0</v>
      </c>
      <c r="S235" s="132">
        <v>0</v>
      </c>
      <c r="T235" s="132">
        <v>0</v>
      </c>
      <c r="U235" s="132">
        <v>0</v>
      </c>
      <c r="V235" s="133">
        <f t="shared" si="14"/>
        <v>0</v>
      </c>
      <c r="W235" s="16">
        <v>0</v>
      </c>
      <c r="X235" s="16">
        <v>0</v>
      </c>
      <c r="Y235" s="137">
        <v>0</v>
      </c>
    </row>
    <row r="236" spans="1:25" s="3" customFormat="1" ht="15" x14ac:dyDescent="0.3">
      <c r="A236" s="156" t="str">
        <f>IF(ISBLANK(TableB[[#This Row],[BEDS Code]]),"",TableB[[#This Row],[BEDS Code]])</f>
        <v>331300010282</v>
      </c>
      <c r="B236" s="134" t="str">
        <f>IF(ISBLANK(TableB[[#This Row],[School Name]]),"",TableB[[#This Row],[School Name]])</f>
        <v>P.S. 282 Park Slope</v>
      </c>
      <c r="C236" s="156" t="str">
        <f>IF(ISBLANK(TableB[[#This Row],[Local School Code]]),"",TableB[[#This Row],[Local School Code]])</f>
        <v>K282</v>
      </c>
      <c r="D236" s="15" t="s">
        <v>72</v>
      </c>
      <c r="E236" s="10" t="s">
        <v>73</v>
      </c>
      <c r="F236" s="130">
        <v>77</v>
      </c>
      <c r="G236" s="130">
        <v>0</v>
      </c>
      <c r="H236" s="130">
        <v>0</v>
      </c>
      <c r="I236" s="130">
        <v>0</v>
      </c>
      <c r="J236" s="136">
        <f t="shared" si="12"/>
        <v>77</v>
      </c>
      <c r="K236" s="16">
        <v>416338.82282893773</v>
      </c>
      <c r="L236" s="16">
        <v>761394.16926680435</v>
      </c>
      <c r="M236" s="16">
        <v>0</v>
      </c>
      <c r="N236" s="133">
        <f t="shared" si="13"/>
        <v>1177732.9920957421</v>
      </c>
      <c r="O236" s="146">
        <v>0</v>
      </c>
      <c r="P236" s="132">
        <v>0</v>
      </c>
      <c r="Q236" s="132">
        <v>0</v>
      </c>
      <c r="R236" s="132">
        <v>0</v>
      </c>
      <c r="S236" s="132">
        <v>0</v>
      </c>
      <c r="T236" s="132">
        <v>0</v>
      </c>
      <c r="U236" s="132">
        <v>0</v>
      </c>
      <c r="V236" s="133">
        <f t="shared" si="14"/>
        <v>0</v>
      </c>
      <c r="W236" s="16">
        <v>0</v>
      </c>
      <c r="X236" s="16">
        <v>0</v>
      </c>
      <c r="Y236" s="137">
        <v>0</v>
      </c>
    </row>
    <row r="237" spans="1:25" s="3" customFormat="1" ht="15" x14ac:dyDescent="0.3">
      <c r="A237" s="156" t="str">
        <f>IF(ISBLANK(TableB[[#This Row],[BEDS Code]]),"",TableB[[#This Row],[BEDS Code]])</f>
        <v>332300010284</v>
      </c>
      <c r="B237" s="134" t="str">
        <f>IF(ISBLANK(TableB[[#This Row],[School Name]]),"",TableB[[#This Row],[School Name]])</f>
        <v>The Gregory Jocko Jackson School of Sports, Art, and Technology</v>
      </c>
      <c r="C237" s="156" t="str">
        <f>IF(ISBLANK(TableB[[#This Row],[Local School Code]]),"",TableB[[#This Row],[Local School Code]])</f>
        <v>K284</v>
      </c>
      <c r="D237" s="15" t="s">
        <v>72</v>
      </c>
      <c r="E237" s="10" t="s">
        <v>72</v>
      </c>
      <c r="F237" s="130">
        <v>14</v>
      </c>
      <c r="G237" s="130">
        <v>0</v>
      </c>
      <c r="H237" s="130">
        <v>37</v>
      </c>
      <c r="I237" s="130">
        <v>0</v>
      </c>
      <c r="J237" s="136">
        <f t="shared" si="12"/>
        <v>51</v>
      </c>
      <c r="K237" s="16">
        <v>65041.193852118522</v>
      </c>
      <c r="L237" s="16">
        <v>972638.37161921756</v>
      </c>
      <c r="M237" s="16">
        <v>0</v>
      </c>
      <c r="N237" s="133">
        <f t="shared" si="13"/>
        <v>1037679.5654713361</v>
      </c>
      <c r="O237" s="146">
        <v>0.5</v>
      </c>
      <c r="P237" s="132">
        <v>739048.42883361632</v>
      </c>
      <c r="Q237" s="132">
        <v>32692.400000000001</v>
      </c>
      <c r="R237" s="132">
        <v>0</v>
      </c>
      <c r="S237" s="132">
        <v>0</v>
      </c>
      <c r="T237" s="132">
        <v>163462</v>
      </c>
      <c r="U237" s="132">
        <v>98077.2</v>
      </c>
      <c r="V237" s="133">
        <f t="shared" si="14"/>
        <v>1033280.0288336163</v>
      </c>
      <c r="W237" s="16">
        <v>351318</v>
      </c>
      <c r="X237" s="16">
        <v>355038.02883361629</v>
      </c>
      <c r="Y237" s="137">
        <v>326924</v>
      </c>
    </row>
    <row r="238" spans="1:25" s="3" customFormat="1" ht="15" x14ac:dyDescent="0.3">
      <c r="A238" s="156" t="str">
        <f>IF(ISBLANK(TableB[[#This Row],[BEDS Code]]),"",TableB[[#This Row],[BEDS Code]])</f>
        <v>331800010285</v>
      </c>
      <c r="B238" s="134" t="str">
        <f>IF(ISBLANK(TableB[[#This Row],[School Name]]),"",TableB[[#This Row],[School Name]])</f>
        <v>I.S. 285 Meyer Levin</v>
      </c>
      <c r="C238" s="156" t="str">
        <f>IF(ISBLANK(TableB[[#This Row],[Local School Code]]),"",TableB[[#This Row],[Local School Code]])</f>
        <v>K285</v>
      </c>
      <c r="D238" s="15" t="s">
        <v>73</v>
      </c>
      <c r="E238" s="10" t="s">
        <v>73</v>
      </c>
      <c r="F238" s="130">
        <v>0</v>
      </c>
      <c r="G238" s="130">
        <v>0</v>
      </c>
      <c r="H238" s="130">
        <v>0</v>
      </c>
      <c r="I238" s="130">
        <v>0</v>
      </c>
      <c r="J238" s="136">
        <f t="shared" si="12"/>
        <v>0</v>
      </c>
      <c r="K238" s="16">
        <v>0</v>
      </c>
      <c r="L238" s="16">
        <v>0</v>
      </c>
      <c r="M238" s="16">
        <v>0</v>
      </c>
      <c r="N238" s="133">
        <f t="shared" si="13"/>
        <v>0</v>
      </c>
      <c r="O238" s="146">
        <v>0</v>
      </c>
      <c r="P238" s="132">
        <v>0</v>
      </c>
      <c r="Q238" s="132">
        <v>0</v>
      </c>
      <c r="R238" s="132">
        <v>0</v>
      </c>
      <c r="S238" s="132">
        <v>0</v>
      </c>
      <c r="T238" s="132">
        <v>0</v>
      </c>
      <c r="U238" s="132">
        <v>0</v>
      </c>
      <c r="V238" s="133">
        <f t="shared" si="14"/>
        <v>0</v>
      </c>
      <c r="W238" s="16">
        <v>0</v>
      </c>
      <c r="X238" s="16">
        <v>0</v>
      </c>
      <c r="Y238" s="137">
        <v>0</v>
      </c>
    </row>
    <row r="239" spans="1:25" s="3" customFormat="1" ht="15" x14ac:dyDescent="0.3">
      <c r="A239" s="156" t="str">
        <f>IF(ISBLANK(TableB[[#This Row],[BEDS Code]]),"",TableB[[#This Row],[BEDS Code]])</f>
        <v>331300010287</v>
      </c>
      <c r="B239" s="134" t="str">
        <f>IF(ISBLANK(TableB[[#This Row],[School Name]]),"",TableB[[#This Row],[School Name]])</f>
        <v>P.S. 287 Bailey K. Ashford</v>
      </c>
      <c r="C239" s="156" t="str">
        <f>IF(ISBLANK(TableB[[#This Row],[Local School Code]]),"",TableB[[#This Row],[Local School Code]])</f>
        <v>K287</v>
      </c>
      <c r="D239" s="15" t="s">
        <v>72</v>
      </c>
      <c r="E239" s="10" t="s">
        <v>73</v>
      </c>
      <c r="F239" s="130">
        <v>14</v>
      </c>
      <c r="G239" s="130">
        <v>0</v>
      </c>
      <c r="H239" s="130">
        <v>0</v>
      </c>
      <c r="I239" s="130">
        <v>0</v>
      </c>
      <c r="J239" s="136">
        <f t="shared" si="12"/>
        <v>14</v>
      </c>
      <c r="K239" s="16">
        <v>45911.430954436604</v>
      </c>
      <c r="L239" s="16">
        <v>174832.77317358769</v>
      </c>
      <c r="M239" s="16">
        <v>0</v>
      </c>
      <c r="N239" s="133">
        <f t="shared" si="13"/>
        <v>220744.20412802428</v>
      </c>
      <c r="O239" s="146">
        <v>0</v>
      </c>
      <c r="P239" s="132">
        <v>0</v>
      </c>
      <c r="Q239" s="132">
        <v>0</v>
      </c>
      <c r="R239" s="132">
        <v>0</v>
      </c>
      <c r="S239" s="132">
        <v>0</v>
      </c>
      <c r="T239" s="132">
        <v>0</v>
      </c>
      <c r="U239" s="132">
        <v>0</v>
      </c>
      <c r="V239" s="133">
        <f t="shared" si="14"/>
        <v>0</v>
      </c>
      <c r="W239" s="16">
        <v>0</v>
      </c>
      <c r="X239" s="16">
        <v>0</v>
      </c>
      <c r="Y239" s="137">
        <v>0</v>
      </c>
    </row>
    <row r="240" spans="1:25" s="3" customFormat="1" ht="15" x14ac:dyDescent="0.3">
      <c r="A240" s="156" t="str">
        <f>IF(ISBLANK(TableB[[#This Row],[BEDS Code]]),"",TableB[[#This Row],[BEDS Code]])</f>
        <v>332100010288</v>
      </c>
      <c r="B240" s="134" t="str">
        <f>IF(ISBLANK(TableB[[#This Row],[School Name]]),"",TableB[[#This Row],[School Name]])</f>
        <v>P.S. 288 The Shirley Tanyhill</v>
      </c>
      <c r="C240" s="156" t="str">
        <f>IF(ISBLANK(TableB[[#This Row],[Local School Code]]),"",TableB[[#This Row],[Local School Code]])</f>
        <v>K288</v>
      </c>
      <c r="D240" s="15" t="s">
        <v>72</v>
      </c>
      <c r="E240" s="10" t="s">
        <v>73</v>
      </c>
      <c r="F240" s="130">
        <v>30</v>
      </c>
      <c r="G240" s="130">
        <v>0</v>
      </c>
      <c r="H240" s="130">
        <v>0</v>
      </c>
      <c r="I240" s="130">
        <v>0</v>
      </c>
      <c r="J240" s="136">
        <f t="shared" si="12"/>
        <v>30</v>
      </c>
      <c r="K240" s="16">
        <v>110952.62480655513</v>
      </c>
      <c r="L240" s="16">
        <v>358522.20716697199</v>
      </c>
      <c r="M240" s="16">
        <v>0</v>
      </c>
      <c r="N240" s="133">
        <f t="shared" si="13"/>
        <v>469474.83197352709</v>
      </c>
      <c r="O240" s="146">
        <v>0</v>
      </c>
      <c r="P240" s="132">
        <v>0</v>
      </c>
      <c r="Q240" s="132">
        <v>0</v>
      </c>
      <c r="R240" s="132">
        <v>0</v>
      </c>
      <c r="S240" s="132">
        <v>0</v>
      </c>
      <c r="T240" s="132">
        <v>0</v>
      </c>
      <c r="U240" s="132">
        <v>0</v>
      </c>
      <c r="V240" s="133">
        <f t="shared" si="14"/>
        <v>0</v>
      </c>
      <c r="W240" s="16">
        <v>0</v>
      </c>
      <c r="X240" s="16">
        <v>0</v>
      </c>
      <c r="Y240" s="137">
        <v>0</v>
      </c>
    </row>
    <row r="241" spans="1:25" s="3" customFormat="1" ht="15" x14ac:dyDescent="0.3">
      <c r="A241" s="156" t="str">
        <f>IF(ISBLANK(TableB[[#This Row],[BEDS Code]]),"",TableB[[#This Row],[BEDS Code]])</f>
        <v>331700010289</v>
      </c>
      <c r="B241" s="134" t="str">
        <f>IF(ISBLANK(TableB[[#This Row],[School Name]]),"",TableB[[#This Row],[School Name]])</f>
        <v>P.S. 289 George V. Brower</v>
      </c>
      <c r="C241" s="156" t="str">
        <f>IF(ISBLANK(TableB[[#This Row],[Local School Code]]),"",TableB[[#This Row],[Local School Code]])</f>
        <v>K289</v>
      </c>
      <c r="D241" s="15" t="s">
        <v>72</v>
      </c>
      <c r="E241" s="10" t="s">
        <v>73</v>
      </c>
      <c r="F241" s="130">
        <v>30</v>
      </c>
      <c r="G241" s="130">
        <v>0</v>
      </c>
      <c r="H241" s="130">
        <v>0</v>
      </c>
      <c r="I241" s="130">
        <v>0</v>
      </c>
      <c r="J241" s="136">
        <f t="shared" si="12"/>
        <v>30</v>
      </c>
      <c r="K241" s="16">
        <v>130082.38770423704</v>
      </c>
      <c r="L241" s="16">
        <v>405206.85348745692</v>
      </c>
      <c r="M241" s="16">
        <v>0</v>
      </c>
      <c r="N241" s="133">
        <f t="shared" si="13"/>
        <v>535289.24119169393</v>
      </c>
      <c r="O241" s="146">
        <v>0</v>
      </c>
      <c r="P241" s="132">
        <v>0</v>
      </c>
      <c r="Q241" s="132">
        <v>0</v>
      </c>
      <c r="R241" s="132">
        <v>0</v>
      </c>
      <c r="S241" s="132">
        <v>0</v>
      </c>
      <c r="T241" s="132">
        <v>0</v>
      </c>
      <c r="U241" s="132">
        <v>0</v>
      </c>
      <c r="V241" s="133">
        <f t="shared" si="14"/>
        <v>0</v>
      </c>
      <c r="W241" s="16">
        <v>0</v>
      </c>
      <c r="X241" s="16">
        <v>0</v>
      </c>
      <c r="Y241" s="137">
        <v>0</v>
      </c>
    </row>
    <row r="242" spans="1:25" s="3" customFormat="1" ht="15" x14ac:dyDescent="0.3">
      <c r="A242" s="156" t="str">
        <f>IF(ISBLANK(TableB[[#This Row],[BEDS Code]]),"",TableB[[#This Row],[BEDS Code]])</f>
        <v>331900010290</v>
      </c>
      <c r="B242" s="134" t="str">
        <f>IF(ISBLANK(TableB[[#This Row],[School Name]]),"",TableB[[#This Row],[School Name]])</f>
        <v>P.S. 290 Juan Morel Campos</v>
      </c>
      <c r="C242" s="156" t="str">
        <f>IF(ISBLANK(TableB[[#This Row],[Local School Code]]),"",TableB[[#This Row],[Local School Code]])</f>
        <v>K290</v>
      </c>
      <c r="D242" s="15" t="s">
        <v>72</v>
      </c>
      <c r="E242" s="10" t="s">
        <v>73</v>
      </c>
      <c r="F242" s="130">
        <v>30</v>
      </c>
      <c r="G242" s="130">
        <v>0</v>
      </c>
      <c r="H242" s="130">
        <v>0</v>
      </c>
      <c r="I242" s="130">
        <v>0</v>
      </c>
      <c r="J242" s="136">
        <f t="shared" si="12"/>
        <v>30</v>
      </c>
      <c r="K242" s="16">
        <v>53563.336113509373</v>
      </c>
      <c r="L242" s="16">
        <v>423628.32711006957</v>
      </c>
      <c r="M242" s="16">
        <v>0</v>
      </c>
      <c r="N242" s="133">
        <f t="shared" si="13"/>
        <v>477191.66322357894</v>
      </c>
      <c r="O242" s="146">
        <v>0</v>
      </c>
      <c r="P242" s="132">
        <v>0</v>
      </c>
      <c r="Q242" s="132">
        <v>0</v>
      </c>
      <c r="R242" s="132">
        <v>0</v>
      </c>
      <c r="S242" s="132">
        <v>0</v>
      </c>
      <c r="T242" s="132">
        <v>0</v>
      </c>
      <c r="U242" s="132">
        <v>0</v>
      </c>
      <c r="V242" s="133">
        <f t="shared" si="14"/>
        <v>0</v>
      </c>
      <c r="W242" s="16">
        <v>0</v>
      </c>
      <c r="X242" s="16">
        <v>0</v>
      </c>
      <c r="Y242" s="137">
        <v>0</v>
      </c>
    </row>
    <row r="243" spans="1:25" s="3" customFormat="1" ht="15" x14ac:dyDescent="0.3">
      <c r="A243" s="156" t="str">
        <f>IF(ISBLANK(TableB[[#This Row],[BEDS Code]]),"",TableB[[#This Row],[BEDS Code]])</f>
        <v>333200010291</v>
      </c>
      <c r="B243" s="134" t="str">
        <f>IF(ISBLANK(TableB[[#This Row],[School Name]]),"",TableB[[#This Row],[School Name]])</f>
        <v>J.H.S. 291 Roland Hayes</v>
      </c>
      <c r="C243" s="156" t="str">
        <f>IF(ISBLANK(TableB[[#This Row],[Local School Code]]),"",TableB[[#This Row],[Local School Code]])</f>
        <v>K291</v>
      </c>
      <c r="D243" s="15" t="s">
        <v>73</v>
      </c>
      <c r="E243" s="10" t="s">
        <v>72</v>
      </c>
      <c r="F243" s="130">
        <v>0</v>
      </c>
      <c r="G243" s="130">
        <v>0</v>
      </c>
      <c r="H243" s="130">
        <v>0</v>
      </c>
      <c r="I243" s="130">
        <v>0</v>
      </c>
      <c r="J243" s="136">
        <f t="shared" si="12"/>
        <v>0</v>
      </c>
      <c r="K243" s="16">
        <v>0</v>
      </c>
      <c r="L243" s="16">
        <v>0</v>
      </c>
      <c r="M243" s="16">
        <v>0</v>
      </c>
      <c r="N243" s="133">
        <f t="shared" si="13"/>
        <v>0</v>
      </c>
      <c r="O243" s="146">
        <v>1</v>
      </c>
      <c r="P243" s="132">
        <v>867446.4686849101</v>
      </c>
      <c r="Q243" s="132">
        <v>144655.29999999999</v>
      </c>
      <c r="R243" s="132">
        <v>0</v>
      </c>
      <c r="S243" s="132">
        <v>0</v>
      </c>
      <c r="T243" s="132">
        <v>173276.5</v>
      </c>
      <c r="U243" s="132">
        <v>103965.9</v>
      </c>
      <c r="V243" s="133">
        <f t="shared" si="14"/>
        <v>1289344.1686849101</v>
      </c>
      <c r="W243" s="16">
        <v>641276</v>
      </c>
      <c r="X243" s="16">
        <v>648068.16868491005</v>
      </c>
      <c r="Y243" s="137">
        <v>0</v>
      </c>
    </row>
    <row r="244" spans="1:25" s="3" customFormat="1" ht="15" x14ac:dyDescent="0.3">
      <c r="A244" s="156" t="str">
        <f>IF(ISBLANK(TableB[[#This Row],[BEDS Code]]),"",TableB[[#This Row],[BEDS Code]])</f>
        <v>331900010292</v>
      </c>
      <c r="B244" s="134" t="str">
        <f>IF(ISBLANK(TableB[[#This Row],[School Name]]),"",TableB[[#This Row],[School Name]])</f>
        <v>J.H.S. 292 Margaret S. Douglas</v>
      </c>
      <c r="C244" s="156" t="str">
        <f>IF(ISBLANK(TableB[[#This Row],[Local School Code]]),"",TableB[[#This Row],[Local School Code]])</f>
        <v>K292</v>
      </c>
      <c r="D244" s="15" t="s">
        <v>73</v>
      </c>
      <c r="E244" s="10" t="s">
        <v>72</v>
      </c>
      <c r="F244" s="130">
        <v>0</v>
      </c>
      <c r="G244" s="130">
        <v>0</v>
      </c>
      <c r="H244" s="130">
        <v>0</v>
      </c>
      <c r="I244" s="130">
        <v>0</v>
      </c>
      <c r="J244" s="136">
        <f t="shared" si="12"/>
        <v>0</v>
      </c>
      <c r="K244" s="16">
        <v>0</v>
      </c>
      <c r="L244" s="16">
        <v>0</v>
      </c>
      <c r="M244" s="16">
        <v>0</v>
      </c>
      <c r="N244" s="133">
        <f t="shared" si="13"/>
        <v>0</v>
      </c>
      <c r="O244" s="146">
        <v>0.5</v>
      </c>
      <c r="P244" s="132">
        <v>462745.41043064365</v>
      </c>
      <c r="Q244" s="132">
        <v>90000</v>
      </c>
      <c r="R244" s="132">
        <v>0</v>
      </c>
      <c r="S244" s="132">
        <v>0</v>
      </c>
      <c r="T244" s="132">
        <v>150000</v>
      </c>
      <c r="U244" s="132">
        <v>90000</v>
      </c>
      <c r="V244" s="133">
        <f t="shared" si="14"/>
        <v>792745.41043064371</v>
      </c>
      <c r="W244" s="16">
        <v>394285</v>
      </c>
      <c r="X244" s="16">
        <v>398460.41043064371</v>
      </c>
      <c r="Y244" s="137">
        <v>0</v>
      </c>
    </row>
    <row r="245" spans="1:25" s="3" customFormat="1" ht="15" x14ac:dyDescent="0.3">
      <c r="A245" s="156" t="str">
        <f>IF(ISBLANK(TableB[[#This Row],[BEDS Code]]),"",TableB[[#This Row],[BEDS Code]])</f>
        <v>331500010295</v>
      </c>
      <c r="B245" s="134" t="str">
        <f>IF(ISBLANK(TableB[[#This Row],[School Name]]),"",TableB[[#This Row],[School Name]])</f>
        <v>P.S. 295</v>
      </c>
      <c r="C245" s="156" t="str">
        <f>IF(ISBLANK(TableB[[#This Row],[Local School Code]]),"",TableB[[#This Row],[Local School Code]])</f>
        <v>K295</v>
      </c>
      <c r="D245" s="15" t="s">
        <v>72</v>
      </c>
      <c r="E245" s="10" t="s">
        <v>73</v>
      </c>
      <c r="F245" s="130">
        <v>30</v>
      </c>
      <c r="G245" s="130">
        <v>0</v>
      </c>
      <c r="H245" s="130">
        <v>0</v>
      </c>
      <c r="I245" s="130">
        <v>0</v>
      </c>
      <c r="J245" s="136">
        <f t="shared" si="12"/>
        <v>30</v>
      </c>
      <c r="K245" s="16">
        <v>126256.43512470067</v>
      </c>
      <c r="L245" s="16">
        <v>350803.14821185567</v>
      </c>
      <c r="M245" s="16">
        <v>0</v>
      </c>
      <c r="N245" s="133">
        <f t="shared" si="13"/>
        <v>477059.58333655633</v>
      </c>
      <c r="O245" s="146">
        <v>0</v>
      </c>
      <c r="P245" s="132">
        <v>0</v>
      </c>
      <c r="Q245" s="132">
        <v>0</v>
      </c>
      <c r="R245" s="132">
        <v>0</v>
      </c>
      <c r="S245" s="132">
        <v>0</v>
      </c>
      <c r="T245" s="132">
        <v>0</v>
      </c>
      <c r="U245" s="132">
        <v>0</v>
      </c>
      <c r="V245" s="133">
        <f t="shared" si="14"/>
        <v>0</v>
      </c>
      <c r="W245" s="16">
        <v>0</v>
      </c>
      <c r="X245" s="16">
        <v>0</v>
      </c>
      <c r="Y245" s="137">
        <v>0</v>
      </c>
    </row>
    <row r="246" spans="1:25" s="3" customFormat="1" ht="15" x14ac:dyDescent="0.3">
      <c r="A246" s="156" t="str">
        <f>IF(ISBLANK(TableB[[#This Row],[BEDS Code]]),"",TableB[[#This Row],[BEDS Code]])</f>
        <v>331400010297</v>
      </c>
      <c r="B246" s="134" t="str">
        <f>IF(ISBLANK(TableB[[#This Row],[School Name]]),"",TableB[[#This Row],[School Name]])</f>
        <v>P.S. 297 Abraham Stockton</v>
      </c>
      <c r="C246" s="156" t="str">
        <f>IF(ISBLANK(TableB[[#This Row],[Local School Code]]),"",TableB[[#This Row],[Local School Code]])</f>
        <v>K297</v>
      </c>
      <c r="D246" s="15" t="s">
        <v>72</v>
      </c>
      <c r="E246" s="10" t="s">
        <v>72</v>
      </c>
      <c r="F246" s="130">
        <v>14</v>
      </c>
      <c r="G246" s="130">
        <v>0</v>
      </c>
      <c r="H246" s="130">
        <v>0</v>
      </c>
      <c r="I246" s="130">
        <v>0</v>
      </c>
      <c r="J246" s="136">
        <f t="shared" si="12"/>
        <v>14</v>
      </c>
      <c r="K246" s="16">
        <v>170000</v>
      </c>
      <c r="L246" s="16">
        <v>75466.065608048957</v>
      </c>
      <c r="M246" s="16">
        <v>0</v>
      </c>
      <c r="N246" s="133">
        <f t="shared" si="13"/>
        <v>245466.06560804896</v>
      </c>
      <c r="O246" s="146">
        <v>1</v>
      </c>
      <c r="P246" s="132">
        <v>21282.400000000001</v>
      </c>
      <c r="Q246" s="132">
        <v>21282.400000000001</v>
      </c>
      <c r="R246" s="132">
        <v>0</v>
      </c>
      <c r="S246" s="132">
        <v>0</v>
      </c>
      <c r="T246" s="132">
        <v>106412</v>
      </c>
      <c r="U246" s="132">
        <v>63847.199999999997</v>
      </c>
      <c r="V246" s="133">
        <f t="shared" si="14"/>
        <v>212824</v>
      </c>
      <c r="W246" s="16">
        <v>105851</v>
      </c>
      <c r="X246" s="16">
        <v>106973</v>
      </c>
      <c r="Y246" s="137">
        <v>0</v>
      </c>
    </row>
    <row r="247" spans="1:25" s="3" customFormat="1" ht="15" x14ac:dyDescent="0.3">
      <c r="A247" s="156" t="str">
        <f>IF(ISBLANK(TableB[[#This Row],[BEDS Code]]),"",TableB[[#This Row],[BEDS Code]])</f>
        <v>332300010298</v>
      </c>
      <c r="B247" s="134" t="str">
        <f>IF(ISBLANK(TableB[[#This Row],[School Name]]),"",TableB[[#This Row],[School Name]])</f>
        <v>P.S. 298 Dr. Betty Shabazz</v>
      </c>
      <c r="C247" s="156" t="str">
        <f>IF(ISBLANK(TableB[[#This Row],[Local School Code]]),"",TableB[[#This Row],[Local School Code]])</f>
        <v>K298</v>
      </c>
      <c r="D247" s="15" t="s">
        <v>72</v>
      </c>
      <c r="E247" s="10" t="s">
        <v>72</v>
      </c>
      <c r="F247" s="130">
        <v>30</v>
      </c>
      <c r="G247" s="130">
        <v>0</v>
      </c>
      <c r="H247" s="130">
        <v>25</v>
      </c>
      <c r="I247" s="130">
        <v>0</v>
      </c>
      <c r="J247" s="136">
        <f t="shared" si="12"/>
        <v>55</v>
      </c>
      <c r="K247" s="16">
        <v>221215.24127258215</v>
      </c>
      <c r="L247" s="16">
        <v>738337.41990776011</v>
      </c>
      <c r="M247" s="16">
        <v>0</v>
      </c>
      <c r="N247" s="133">
        <f t="shared" si="13"/>
        <v>959552.66118034231</v>
      </c>
      <c r="O247" s="146">
        <v>1</v>
      </c>
      <c r="P247" s="132">
        <v>455833.9223460402</v>
      </c>
      <c r="Q247" s="132">
        <v>86800</v>
      </c>
      <c r="R247" s="132">
        <v>0</v>
      </c>
      <c r="S247" s="132">
        <v>0</v>
      </c>
      <c r="T247" s="132">
        <v>174000</v>
      </c>
      <c r="U247" s="132">
        <v>104400</v>
      </c>
      <c r="V247" s="133">
        <f t="shared" si="14"/>
        <v>821033.92234604014</v>
      </c>
      <c r="W247" s="16">
        <v>408355</v>
      </c>
      <c r="X247" s="16">
        <v>412678.92234604014</v>
      </c>
      <c r="Y247" s="137">
        <v>0</v>
      </c>
    </row>
    <row r="248" spans="1:25" s="3" customFormat="1" ht="15" x14ac:dyDescent="0.3">
      <c r="A248" s="156" t="str">
        <f>IF(ISBLANK(TableB[[#This Row],[BEDS Code]]),"",TableB[[#This Row],[BEDS Code]])</f>
        <v>333200010299</v>
      </c>
      <c r="B248" s="134" t="str">
        <f>IF(ISBLANK(TableB[[#This Row],[School Name]]),"",TableB[[#This Row],[School Name]])</f>
        <v>P.S. 299 Thomas Warren Field</v>
      </c>
      <c r="C248" s="156" t="str">
        <f>IF(ISBLANK(TableB[[#This Row],[Local School Code]]),"",TableB[[#This Row],[Local School Code]])</f>
        <v>K299</v>
      </c>
      <c r="D248" s="15" t="s">
        <v>72</v>
      </c>
      <c r="E248" s="10" t="s">
        <v>73</v>
      </c>
      <c r="F248" s="130">
        <v>31</v>
      </c>
      <c r="G248" s="130">
        <v>0</v>
      </c>
      <c r="H248" s="130">
        <v>0</v>
      </c>
      <c r="I248" s="130">
        <v>0</v>
      </c>
      <c r="J248" s="136">
        <f t="shared" si="12"/>
        <v>31</v>
      </c>
      <c r="K248" s="16">
        <v>76519.051590727671</v>
      </c>
      <c r="L248" s="16">
        <v>418835.82204254251</v>
      </c>
      <c r="M248" s="16">
        <v>0</v>
      </c>
      <c r="N248" s="133">
        <f t="shared" si="13"/>
        <v>495354.87363327015</v>
      </c>
      <c r="O248" s="146">
        <v>0</v>
      </c>
      <c r="P248" s="132">
        <v>0</v>
      </c>
      <c r="Q248" s="132">
        <v>0</v>
      </c>
      <c r="R248" s="132">
        <v>0</v>
      </c>
      <c r="S248" s="132">
        <v>0</v>
      </c>
      <c r="T248" s="132">
        <v>0</v>
      </c>
      <c r="U248" s="132">
        <v>0</v>
      </c>
      <c r="V248" s="133">
        <f t="shared" si="14"/>
        <v>0</v>
      </c>
      <c r="W248" s="16">
        <v>0</v>
      </c>
      <c r="X248" s="16">
        <v>0</v>
      </c>
      <c r="Y248" s="137">
        <v>0</v>
      </c>
    </row>
    <row r="249" spans="1:25" s="3" customFormat="1" ht="15" x14ac:dyDescent="0.3">
      <c r="A249" s="156" t="str">
        <f>IF(ISBLANK(TableB[[#This Row],[BEDS Code]]),"",TableB[[#This Row],[BEDS Code]])</f>
        <v>331300010301</v>
      </c>
      <c r="B249" s="134" t="str">
        <f>IF(ISBLANK(TableB[[#This Row],[School Name]]),"",TableB[[#This Row],[School Name]])</f>
        <v>Satellite East Middle School</v>
      </c>
      <c r="C249" s="156" t="str">
        <f>IF(ISBLANK(TableB[[#This Row],[Local School Code]]),"",TableB[[#This Row],[Local School Code]])</f>
        <v>K301</v>
      </c>
      <c r="D249" s="15" t="s">
        <v>73</v>
      </c>
      <c r="E249" s="10" t="s">
        <v>72</v>
      </c>
      <c r="F249" s="130">
        <v>0</v>
      </c>
      <c r="G249" s="130">
        <v>0</v>
      </c>
      <c r="H249" s="130">
        <v>0</v>
      </c>
      <c r="I249" s="130">
        <v>0</v>
      </c>
      <c r="J249" s="136">
        <f t="shared" si="12"/>
        <v>0</v>
      </c>
      <c r="K249" s="16">
        <v>0</v>
      </c>
      <c r="L249" s="16">
        <v>0</v>
      </c>
      <c r="M249" s="16">
        <v>0</v>
      </c>
      <c r="N249" s="133">
        <f t="shared" si="13"/>
        <v>0</v>
      </c>
      <c r="O249" s="146">
        <v>1</v>
      </c>
      <c r="P249" s="132">
        <v>285533.37842560792</v>
      </c>
      <c r="Q249" s="132">
        <v>70200</v>
      </c>
      <c r="R249" s="132">
        <v>0</v>
      </c>
      <c r="S249" s="132">
        <v>0</v>
      </c>
      <c r="T249" s="132">
        <v>161000</v>
      </c>
      <c r="U249" s="132">
        <v>96600</v>
      </c>
      <c r="V249" s="133">
        <f t="shared" si="14"/>
        <v>613333.37842560792</v>
      </c>
      <c r="W249" s="16">
        <v>305051</v>
      </c>
      <c r="X249" s="16">
        <v>308282.37842560792</v>
      </c>
      <c r="Y249" s="137">
        <v>0</v>
      </c>
    </row>
    <row r="250" spans="1:25" s="3" customFormat="1" ht="15" x14ac:dyDescent="0.3">
      <c r="A250" s="156" t="str">
        <f>IF(ISBLANK(TableB[[#This Row],[BEDS Code]]),"",TableB[[#This Row],[BEDS Code]])</f>
        <v>332100010303</v>
      </c>
      <c r="B250" s="134" t="str">
        <f>IF(ISBLANK(TableB[[#This Row],[School Name]]),"",TableB[[#This Row],[School Name]])</f>
        <v>I.S. 303 Herbert S. Eisenberg</v>
      </c>
      <c r="C250" s="156" t="str">
        <f>IF(ISBLANK(TableB[[#This Row],[Local School Code]]),"",TableB[[#This Row],[Local School Code]])</f>
        <v>K303</v>
      </c>
      <c r="D250" s="15" t="s">
        <v>73</v>
      </c>
      <c r="E250" s="10" t="s">
        <v>73</v>
      </c>
      <c r="F250" s="130">
        <v>0</v>
      </c>
      <c r="G250" s="130">
        <v>0</v>
      </c>
      <c r="H250" s="130">
        <v>0</v>
      </c>
      <c r="I250" s="130">
        <v>0</v>
      </c>
      <c r="J250" s="136">
        <f t="shared" si="12"/>
        <v>0</v>
      </c>
      <c r="K250" s="16">
        <v>0</v>
      </c>
      <c r="L250" s="16">
        <v>0</v>
      </c>
      <c r="M250" s="16">
        <v>0</v>
      </c>
      <c r="N250" s="133">
        <f t="shared" si="13"/>
        <v>0</v>
      </c>
      <c r="O250" s="146">
        <v>0</v>
      </c>
      <c r="P250" s="132">
        <v>0</v>
      </c>
      <c r="Q250" s="132">
        <v>0</v>
      </c>
      <c r="R250" s="132">
        <v>0</v>
      </c>
      <c r="S250" s="132">
        <v>0</v>
      </c>
      <c r="T250" s="132">
        <v>0</v>
      </c>
      <c r="U250" s="132">
        <v>0</v>
      </c>
      <c r="V250" s="133">
        <f t="shared" si="14"/>
        <v>0</v>
      </c>
      <c r="W250" s="16">
        <v>0</v>
      </c>
      <c r="X250" s="16">
        <v>0</v>
      </c>
      <c r="Y250" s="137">
        <v>0</v>
      </c>
    </row>
    <row r="251" spans="1:25" s="3" customFormat="1" ht="15" x14ac:dyDescent="0.3">
      <c r="A251" s="156" t="str">
        <f>IF(ISBLANK(TableB[[#This Row],[BEDS Code]]),"",TableB[[#This Row],[BEDS Code]])</f>
        <v>331300010305</v>
      </c>
      <c r="B251" s="134" t="str">
        <f>IF(ISBLANK(TableB[[#This Row],[School Name]]),"",TableB[[#This Row],[School Name]])</f>
        <v>P.S. 305 Dr. Peter Ray</v>
      </c>
      <c r="C251" s="156" t="str">
        <f>IF(ISBLANK(TableB[[#This Row],[Local School Code]]),"",TableB[[#This Row],[Local School Code]])</f>
        <v>K305</v>
      </c>
      <c r="D251" s="15" t="s">
        <v>72</v>
      </c>
      <c r="E251" s="10" t="s">
        <v>73</v>
      </c>
      <c r="F251" s="130">
        <v>14</v>
      </c>
      <c r="G251" s="130">
        <v>0</v>
      </c>
      <c r="H251" s="130">
        <v>0</v>
      </c>
      <c r="I251" s="130">
        <v>0</v>
      </c>
      <c r="J251" s="136">
        <f t="shared" si="12"/>
        <v>14</v>
      </c>
      <c r="K251" s="16">
        <v>22955.715477218302</v>
      </c>
      <c r="L251" s="16">
        <v>233437.12905845861</v>
      </c>
      <c r="M251" s="16">
        <v>0</v>
      </c>
      <c r="N251" s="133">
        <f t="shared" si="13"/>
        <v>256392.84453567691</v>
      </c>
      <c r="O251" s="146">
        <v>0</v>
      </c>
      <c r="P251" s="132">
        <v>0</v>
      </c>
      <c r="Q251" s="132">
        <v>0</v>
      </c>
      <c r="R251" s="132">
        <v>0</v>
      </c>
      <c r="S251" s="132">
        <v>0</v>
      </c>
      <c r="T251" s="132">
        <v>0</v>
      </c>
      <c r="U251" s="132">
        <v>0</v>
      </c>
      <c r="V251" s="133">
        <f t="shared" si="14"/>
        <v>0</v>
      </c>
      <c r="W251" s="16">
        <v>0</v>
      </c>
      <c r="X251" s="16">
        <v>0</v>
      </c>
      <c r="Y251" s="137">
        <v>0</v>
      </c>
    </row>
    <row r="252" spans="1:25" s="3" customFormat="1" ht="15" x14ac:dyDescent="0.3">
      <c r="A252" s="156" t="str">
        <f>IF(ISBLANK(TableB[[#This Row],[BEDS Code]]),"",TableB[[#This Row],[BEDS Code]])</f>
        <v>331900010306</v>
      </c>
      <c r="B252" s="134" t="str">
        <f>IF(ISBLANK(TableB[[#This Row],[School Name]]),"",TableB[[#This Row],[School Name]])</f>
        <v>P.S. 306 Ethan Allen</v>
      </c>
      <c r="C252" s="156" t="str">
        <f>IF(ISBLANK(TableB[[#This Row],[Local School Code]]),"",TableB[[#This Row],[Local School Code]])</f>
        <v>K306</v>
      </c>
      <c r="D252" s="15" t="s">
        <v>72</v>
      </c>
      <c r="E252" s="10" t="s">
        <v>72</v>
      </c>
      <c r="F252" s="130">
        <v>46</v>
      </c>
      <c r="G252" s="130">
        <v>0</v>
      </c>
      <c r="H252" s="130">
        <v>0</v>
      </c>
      <c r="I252" s="130">
        <v>0</v>
      </c>
      <c r="J252" s="136">
        <f t="shared" si="12"/>
        <v>46</v>
      </c>
      <c r="K252" s="16">
        <v>122430.48254516428</v>
      </c>
      <c r="L252" s="16">
        <v>766873.90646289999</v>
      </c>
      <c r="M252" s="16">
        <v>0</v>
      </c>
      <c r="N252" s="133">
        <f t="shared" si="13"/>
        <v>889304.38900806429</v>
      </c>
      <c r="O252" s="146">
        <v>1</v>
      </c>
      <c r="P252" s="132">
        <v>519479.32377576386</v>
      </c>
      <c r="Q252" s="132">
        <v>66868.700000000012</v>
      </c>
      <c r="R252" s="132">
        <v>0</v>
      </c>
      <c r="S252" s="132">
        <v>0</v>
      </c>
      <c r="T252" s="132">
        <v>234343.5</v>
      </c>
      <c r="U252" s="132">
        <v>140606.1</v>
      </c>
      <c r="V252" s="133">
        <f t="shared" si="14"/>
        <v>961297.62377576379</v>
      </c>
      <c r="W252" s="16">
        <v>478117</v>
      </c>
      <c r="X252" s="16">
        <v>483180.62377576379</v>
      </c>
      <c r="Y252" s="137">
        <v>0</v>
      </c>
    </row>
    <row r="253" spans="1:25" s="3" customFormat="1" ht="15" x14ac:dyDescent="0.3">
      <c r="A253" s="156" t="str">
        <f>IF(ISBLANK(TableB[[#This Row],[BEDS Code]]),"",TableB[[#This Row],[BEDS Code]])</f>
        <v>331300010307</v>
      </c>
      <c r="B253" s="134" t="str">
        <f>IF(ISBLANK(TableB[[#This Row],[School Name]]),"",TableB[[#This Row],[School Name]])</f>
        <v>P.S. 307 Daniel Hale Williams</v>
      </c>
      <c r="C253" s="156" t="str">
        <f>IF(ISBLANK(TableB[[#This Row],[Local School Code]]),"",TableB[[#This Row],[Local School Code]])</f>
        <v>K307</v>
      </c>
      <c r="D253" s="15" t="s">
        <v>72</v>
      </c>
      <c r="E253" s="10" t="s">
        <v>73</v>
      </c>
      <c r="F253" s="130">
        <v>46</v>
      </c>
      <c r="G253" s="130">
        <v>0</v>
      </c>
      <c r="H253" s="130">
        <v>1</v>
      </c>
      <c r="I253" s="130">
        <v>0</v>
      </c>
      <c r="J253" s="136">
        <f t="shared" si="12"/>
        <v>47</v>
      </c>
      <c r="K253" s="16">
        <v>149212.15060191898</v>
      </c>
      <c r="L253" s="16">
        <v>775272.22289700666</v>
      </c>
      <c r="M253" s="16">
        <v>0</v>
      </c>
      <c r="N253" s="133">
        <f t="shared" si="13"/>
        <v>924484.37349892571</v>
      </c>
      <c r="O253" s="146">
        <v>0</v>
      </c>
      <c r="P253" s="132">
        <v>0</v>
      </c>
      <c r="Q253" s="132">
        <v>0</v>
      </c>
      <c r="R253" s="132">
        <v>0</v>
      </c>
      <c r="S253" s="132">
        <v>0</v>
      </c>
      <c r="T253" s="132">
        <v>0</v>
      </c>
      <c r="U253" s="132">
        <v>0</v>
      </c>
      <c r="V253" s="133">
        <f t="shared" si="14"/>
        <v>0</v>
      </c>
      <c r="W253" s="16">
        <v>0</v>
      </c>
      <c r="X253" s="16">
        <v>0</v>
      </c>
      <c r="Y253" s="137">
        <v>0</v>
      </c>
    </row>
    <row r="254" spans="1:25" s="3" customFormat="1" ht="15" x14ac:dyDescent="0.3">
      <c r="A254" s="156" t="str">
        <f>IF(ISBLANK(TableB[[#This Row],[BEDS Code]]),"",TableB[[#This Row],[BEDS Code]])</f>
        <v>331600010308</v>
      </c>
      <c r="B254" s="134" t="str">
        <f>IF(ISBLANK(TableB[[#This Row],[School Name]]),"",TableB[[#This Row],[School Name]])</f>
        <v>P.S. 308 Clara Cardwell</v>
      </c>
      <c r="C254" s="156" t="str">
        <f>IF(ISBLANK(TableB[[#This Row],[Local School Code]]),"",TableB[[#This Row],[Local School Code]])</f>
        <v>K308</v>
      </c>
      <c r="D254" s="15" t="s">
        <v>72</v>
      </c>
      <c r="E254" s="10" t="s">
        <v>72</v>
      </c>
      <c r="F254" s="130">
        <v>30</v>
      </c>
      <c r="G254" s="130">
        <v>0</v>
      </c>
      <c r="H254" s="130">
        <v>1</v>
      </c>
      <c r="I254" s="130">
        <v>0</v>
      </c>
      <c r="J254" s="136">
        <f t="shared" si="12"/>
        <v>31</v>
      </c>
      <c r="K254" s="16">
        <v>65041.193852118522</v>
      </c>
      <c r="L254" s="16">
        <v>721688.90509195393</v>
      </c>
      <c r="M254" s="16">
        <v>0</v>
      </c>
      <c r="N254" s="133">
        <f t="shared" si="13"/>
        <v>786730.0989440725</v>
      </c>
      <c r="O254" s="146">
        <v>1</v>
      </c>
      <c r="P254" s="132">
        <v>699782.31748033827</v>
      </c>
      <c r="Q254" s="132">
        <v>77592.3</v>
      </c>
      <c r="R254" s="132">
        <v>0</v>
      </c>
      <c r="S254" s="132">
        <v>0</v>
      </c>
      <c r="T254" s="132">
        <v>237961.5</v>
      </c>
      <c r="U254" s="132">
        <v>142776.9</v>
      </c>
      <c r="V254" s="133">
        <f t="shared" si="14"/>
        <v>1158113.0174803382</v>
      </c>
      <c r="W254" s="16">
        <v>576006</v>
      </c>
      <c r="X254" s="16">
        <v>582107.01748033823</v>
      </c>
      <c r="Y254" s="137">
        <v>0</v>
      </c>
    </row>
    <row r="255" spans="1:25" s="3" customFormat="1" ht="15" x14ac:dyDescent="0.3">
      <c r="A255" s="156" t="str">
        <f>IF(ISBLANK(TableB[[#This Row],[BEDS Code]]),"",TableB[[#This Row],[BEDS Code]])</f>
        <v>331600010309</v>
      </c>
      <c r="B255" s="134" t="str">
        <f>IF(ISBLANK(TableB[[#This Row],[School Name]]),"",TableB[[#This Row],[School Name]])</f>
        <v>P.S. 309 The George E. Wibecan Preparatory Academy</v>
      </c>
      <c r="C255" s="156" t="str">
        <f>IF(ISBLANK(TableB[[#This Row],[Local School Code]]),"",TableB[[#This Row],[Local School Code]])</f>
        <v>K309</v>
      </c>
      <c r="D255" s="15" t="s">
        <v>72</v>
      </c>
      <c r="E255" s="10" t="s">
        <v>73</v>
      </c>
      <c r="F255" s="130">
        <v>30</v>
      </c>
      <c r="G255" s="130">
        <v>0</v>
      </c>
      <c r="H255" s="130">
        <v>12</v>
      </c>
      <c r="I255" s="130">
        <v>0</v>
      </c>
      <c r="J255" s="136">
        <f t="shared" si="12"/>
        <v>42</v>
      </c>
      <c r="K255" s="16">
        <v>107126.67222701875</v>
      </c>
      <c r="L255" s="16">
        <v>900005.86319580546</v>
      </c>
      <c r="M255" s="16">
        <v>0</v>
      </c>
      <c r="N255" s="133">
        <f t="shared" si="13"/>
        <v>1007132.5354228242</v>
      </c>
      <c r="O255" s="146">
        <v>0</v>
      </c>
      <c r="P255" s="132">
        <v>0</v>
      </c>
      <c r="Q255" s="132">
        <v>0</v>
      </c>
      <c r="R255" s="132">
        <v>0</v>
      </c>
      <c r="S255" s="132">
        <v>0</v>
      </c>
      <c r="T255" s="132">
        <v>0</v>
      </c>
      <c r="U255" s="132">
        <v>0</v>
      </c>
      <c r="V255" s="133">
        <f t="shared" si="14"/>
        <v>0</v>
      </c>
      <c r="W255" s="16">
        <v>0</v>
      </c>
      <c r="X255" s="16">
        <v>0</v>
      </c>
      <c r="Y255" s="137">
        <v>0</v>
      </c>
    </row>
    <row r="256" spans="1:25" s="3" customFormat="1" ht="15" x14ac:dyDescent="0.3">
      <c r="A256" s="156" t="str">
        <f>IF(ISBLANK(TableB[[#This Row],[BEDS Code]]),"",TableB[[#This Row],[BEDS Code]])</f>
        <v>332000010310</v>
      </c>
      <c r="B256" s="134" t="str">
        <f>IF(ISBLANK(TableB[[#This Row],[School Name]]),"",TableB[[#This Row],[School Name]])</f>
        <v>The School for Future Leaders</v>
      </c>
      <c r="C256" s="156" t="str">
        <f>IF(ISBLANK(TableB[[#This Row],[Local School Code]]),"",TableB[[#This Row],[Local School Code]])</f>
        <v>K310</v>
      </c>
      <c r="D256" s="15" t="s">
        <v>73</v>
      </c>
      <c r="E256" s="10" t="s">
        <v>73</v>
      </c>
      <c r="F256" s="130">
        <v>0</v>
      </c>
      <c r="G256" s="130">
        <v>0</v>
      </c>
      <c r="H256" s="130">
        <v>0</v>
      </c>
      <c r="I256" s="130">
        <v>0</v>
      </c>
      <c r="J256" s="136">
        <f t="shared" si="12"/>
        <v>0</v>
      </c>
      <c r="K256" s="16">
        <v>0</v>
      </c>
      <c r="L256" s="16">
        <v>0</v>
      </c>
      <c r="M256" s="16">
        <v>0</v>
      </c>
      <c r="N256" s="133">
        <f t="shared" si="13"/>
        <v>0</v>
      </c>
      <c r="O256" s="146">
        <v>0</v>
      </c>
      <c r="P256" s="132">
        <v>0</v>
      </c>
      <c r="Q256" s="132">
        <v>0</v>
      </c>
      <c r="R256" s="132">
        <v>0</v>
      </c>
      <c r="S256" s="132">
        <v>0</v>
      </c>
      <c r="T256" s="132">
        <v>0</v>
      </c>
      <c r="U256" s="132">
        <v>0</v>
      </c>
      <c r="V256" s="133">
        <f t="shared" si="14"/>
        <v>0</v>
      </c>
      <c r="W256" s="16">
        <v>0</v>
      </c>
      <c r="X256" s="16">
        <v>0</v>
      </c>
      <c r="Y256" s="137">
        <v>0</v>
      </c>
    </row>
    <row r="257" spans="1:25" s="3" customFormat="1" ht="15" x14ac:dyDescent="0.3">
      <c r="A257" s="156" t="str">
        <f>IF(ISBLANK(TableB[[#This Row],[BEDS Code]]),"",TableB[[#This Row],[BEDS Code]])</f>
        <v>332200010312</v>
      </c>
      <c r="B257" s="134" t="str">
        <f>IF(ISBLANK(TableB[[#This Row],[School Name]]),"",TableB[[#This Row],[School Name]])</f>
        <v>P.S. 312 Bergen Beach</v>
      </c>
      <c r="C257" s="156" t="str">
        <f>IF(ISBLANK(TableB[[#This Row],[Local School Code]]),"",TableB[[#This Row],[Local School Code]])</f>
        <v>K312</v>
      </c>
      <c r="D257" s="15" t="s">
        <v>72</v>
      </c>
      <c r="E257" s="10" t="s">
        <v>73</v>
      </c>
      <c r="F257" s="130">
        <v>62</v>
      </c>
      <c r="G257" s="130">
        <v>0</v>
      </c>
      <c r="H257" s="130">
        <v>2</v>
      </c>
      <c r="I257" s="130">
        <v>0</v>
      </c>
      <c r="J257" s="136">
        <f t="shared" si="12"/>
        <v>64</v>
      </c>
      <c r="K257" s="16">
        <v>440000</v>
      </c>
      <c r="L257" s="16">
        <v>829853.04320566333</v>
      </c>
      <c r="M257" s="16">
        <v>0</v>
      </c>
      <c r="N257" s="133">
        <f t="shared" si="13"/>
        <v>1269853.0432056633</v>
      </c>
      <c r="O257" s="146">
        <v>0</v>
      </c>
      <c r="P257" s="132">
        <v>0</v>
      </c>
      <c r="Q257" s="132">
        <v>0</v>
      </c>
      <c r="R257" s="132">
        <v>0</v>
      </c>
      <c r="S257" s="132">
        <v>0</v>
      </c>
      <c r="T257" s="132">
        <v>0</v>
      </c>
      <c r="U257" s="132">
        <v>0</v>
      </c>
      <c r="V257" s="133">
        <f t="shared" si="14"/>
        <v>0</v>
      </c>
      <c r="W257" s="16">
        <v>0</v>
      </c>
      <c r="X257" s="16">
        <v>0</v>
      </c>
      <c r="Y257" s="137">
        <v>0</v>
      </c>
    </row>
    <row r="258" spans="1:25" s="3" customFormat="1" ht="15" x14ac:dyDescent="0.3">
      <c r="A258" s="156" t="str">
        <f>IF(ISBLANK(TableB[[#This Row],[BEDS Code]]),"",TableB[[#This Row],[BEDS Code]])</f>
        <v>331300010313</v>
      </c>
      <c r="B258" s="134" t="str">
        <f>IF(ISBLANK(TableB[[#This Row],[School Name]]),"",TableB[[#This Row],[School Name]])</f>
        <v>Dock Street School for STEAM Studies</v>
      </c>
      <c r="C258" s="156" t="str">
        <f>IF(ISBLANK(TableB[[#This Row],[Local School Code]]),"",TableB[[#This Row],[Local School Code]])</f>
        <v>K313</v>
      </c>
      <c r="D258" s="15" t="s">
        <v>73</v>
      </c>
      <c r="E258" s="10" t="s">
        <v>73</v>
      </c>
      <c r="F258" s="130">
        <v>0</v>
      </c>
      <c r="G258" s="130">
        <v>0</v>
      </c>
      <c r="H258" s="130">
        <v>0</v>
      </c>
      <c r="I258" s="130">
        <v>0</v>
      </c>
      <c r="J258" s="136">
        <f t="shared" si="12"/>
        <v>0</v>
      </c>
      <c r="K258" s="16">
        <v>0</v>
      </c>
      <c r="L258" s="16">
        <v>0</v>
      </c>
      <c r="M258" s="16">
        <v>0</v>
      </c>
      <c r="N258" s="133">
        <f t="shared" si="13"/>
        <v>0</v>
      </c>
      <c r="O258" s="146">
        <v>0</v>
      </c>
      <c r="P258" s="132">
        <v>0</v>
      </c>
      <c r="Q258" s="132">
        <v>0</v>
      </c>
      <c r="R258" s="132">
        <v>0</v>
      </c>
      <c r="S258" s="132">
        <v>0</v>
      </c>
      <c r="T258" s="132">
        <v>0</v>
      </c>
      <c r="U258" s="132">
        <v>0</v>
      </c>
      <c r="V258" s="133">
        <f t="shared" si="14"/>
        <v>0</v>
      </c>
      <c r="W258" s="16">
        <v>0</v>
      </c>
      <c r="X258" s="16">
        <v>0</v>
      </c>
      <c r="Y258" s="137">
        <v>0</v>
      </c>
    </row>
    <row r="259" spans="1:25" s="3" customFormat="1" ht="15" x14ac:dyDescent="0.3">
      <c r="A259" s="156" t="str">
        <f>IF(ISBLANK(TableB[[#This Row],[BEDS Code]]),"",TableB[[#This Row],[BEDS Code]])</f>
        <v>332200010315</v>
      </c>
      <c r="B259" s="134" t="str">
        <f>IF(ISBLANK(TableB[[#This Row],[School Name]]),"",TableB[[#This Row],[School Name]])</f>
        <v>P.S. K315</v>
      </c>
      <c r="C259" s="156" t="str">
        <f>IF(ISBLANK(TableB[[#This Row],[Local School Code]]),"",TableB[[#This Row],[Local School Code]])</f>
        <v>K315</v>
      </c>
      <c r="D259" s="15" t="s">
        <v>72</v>
      </c>
      <c r="E259" s="10" t="s">
        <v>72</v>
      </c>
      <c r="F259" s="130">
        <v>30</v>
      </c>
      <c r="G259" s="130">
        <v>0</v>
      </c>
      <c r="H259" s="130">
        <v>0</v>
      </c>
      <c r="I259" s="130">
        <v>0</v>
      </c>
      <c r="J259" s="136">
        <f t="shared" si="12"/>
        <v>30</v>
      </c>
      <c r="K259" s="16">
        <v>360000</v>
      </c>
      <c r="L259" s="16">
        <v>141856.25672086322</v>
      </c>
      <c r="M259" s="16">
        <v>0</v>
      </c>
      <c r="N259" s="133">
        <f t="shared" si="13"/>
        <v>501856.25672086322</v>
      </c>
      <c r="O259" s="146">
        <v>1</v>
      </c>
      <c r="P259" s="132">
        <v>310661.39339971147</v>
      </c>
      <c r="Q259" s="132">
        <v>39637.300000000003</v>
      </c>
      <c r="R259" s="132">
        <v>0</v>
      </c>
      <c r="S259" s="132">
        <v>0</v>
      </c>
      <c r="T259" s="132">
        <v>198186.5</v>
      </c>
      <c r="U259" s="132">
        <v>118911.9</v>
      </c>
      <c r="V259" s="133">
        <f t="shared" si="14"/>
        <v>667397.09339971154</v>
      </c>
      <c r="W259" s="16">
        <v>134798</v>
      </c>
      <c r="X259" s="16">
        <v>136226.09339971154</v>
      </c>
      <c r="Y259" s="137">
        <v>396373</v>
      </c>
    </row>
    <row r="260" spans="1:25" s="3" customFormat="1" ht="15" x14ac:dyDescent="0.3">
      <c r="A260" s="156" t="str">
        <f>IF(ISBLANK(TableB[[#This Row],[BEDS Code]]),"",TableB[[#This Row],[BEDS Code]])</f>
        <v>331700010316</v>
      </c>
      <c r="B260" s="134" t="str">
        <f>IF(ISBLANK(TableB[[#This Row],[School Name]]),"",TableB[[#This Row],[School Name]])</f>
        <v>P.S. 316 Elijah Stroud</v>
      </c>
      <c r="C260" s="156" t="str">
        <f>IF(ISBLANK(TableB[[#This Row],[Local School Code]]),"",TableB[[#This Row],[Local School Code]])</f>
        <v>K316</v>
      </c>
      <c r="D260" s="15" t="s">
        <v>72</v>
      </c>
      <c r="E260" s="10" t="s">
        <v>73</v>
      </c>
      <c r="F260" s="130">
        <v>46</v>
      </c>
      <c r="G260" s="130">
        <v>0</v>
      </c>
      <c r="H260" s="130">
        <v>0</v>
      </c>
      <c r="I260" s="130">
        <v>0</v>
      </c>
      <c r="J260" s="136">
        <f t="shared" si="12"/>
        <v>46</v>
      </c>
      <c r="K260" s="16">
        <v>179819.77123821003</v>
      </c>
      <c r="L260" s="16">
        <v>489604.84099444805</v>
      </c>
      <c r="M260" s="16">
        <v>0</v>
      </c>
      <c r="N260" s="133">
        <f t="shared" si="13"/>
        <v>669424.61223265808</v>
      </c>
      <c r="O260" s="146">
        <v>0</v>
      </c>
      <c r="P260" s="132">
        <v>0</v>
      </c>
      <c r="Q260" s="132">
        <v>0</v>
      </c>
      <c r="R260" s="132">
        <v>0</v>
      </c>
      <c r="S260" s="132">
        <v>0</v>
      </c>
      <c r="T260" s="132">
        <v>0</v>
      </c>
      <c r="U260" s="132">
        <v>0</v>
      </c>
      <c r="V260" s="133">
        <f t="shared" si="14"/>
        <v>0</v>
      </c>
      <c r="W260" s="16">
        <v>0</v>
      </c>
      <c r="X260" s="16">
        <v>0</v>
      </c>
      <c r="Y260" s="137">
        <v>0</v>
      </c>
    </row>
    <row r="261" spans="1:25" s="3" customFormat="1" ht="15" x14ac:dyDescent="0.3">
      <c r="A261" s="156" t="str">
        <f>IF(ISBLANK(TableB[[#This Row],[BEDS Code]]),"",TableB[[#This Row],[BEDS Code]])</f>
        <v>331400010318</v>
      </c>
      <c r="B261" s="134" t="str">
        <f>IF(ISBLANK(TableB[[#This Row],[School Name]]),"",TableB[[#This Row],[School Name]])</f>
        <v>I.S. 318 Eugenio Maria De Hostos</v>
      </c>
      <c r="C261" s="156" t="str">
        <f>IF(ISBLANK(TableB[[#This Row],[Local School Code]]),"",TableB[[#This Row],[Local School Code]])</f>
        <v>K318</v>
      </c>
      <c r="D261" s="15" t="s">
        <v>73</v>
      </c>
      <c r="E261" s="10" t="s">
        <v>73</v>
      </c>
      <c r="F261" s="130">
        <v>0</v>
      </c>
      <c r="G261" s="130">
        <v>0</v>
      </c>
      <c r="H261" s="130">
        <v>0</v>
      </c>
      <c r="I261" s="130">
        <v>0</v>
      </c>
      <c r="J261" s="136">
        <f t="shared" si="12"/>
        <v>0</v>
      </c>
      <c r="K261" s="16">
        <v>0</v>
      </c>
      <c r="L261" s="16">
        <v>0</v>
      </c>
      <c r="M261" s="16">
        <v>0</v>
      </c>
      <c r="N261" s="133">
        <f t="shared" si="13"/>
        <v>0</v>
      </c>
      <c r="O261" s="146">
        <v>0</v>
      </c>
      <c r="P261" s="132">
        <v>0</v>
      </c>
      <c r="Q261" s="132">
        <v>0</v>
      </c>
      <c r="R261" s="132">
        <v>0</v>
      </c>
      <c r="S261" s="132">
        <v>0</v>
      </c>
      <c r="T261" s="132">
        <v>0</v>
      </c>
      <c r="U261" s="132">
        <v>0</v>
      </c>
      <c r="V261" s="133">
        <f t="shared" si="14"/>
        <v>0</v>
      </c>
      <c r="W261" s="16">
        <v>0</v>
      </c>
      <c r="X261" s="16">
        <v>0</v>
      </c>
      <c r="Y261" s="137">
        <v>0</v>
      </c>
    </row>
    <row r="262" spans="1:25" s="3" customFormat="1" ht="15" x14ac:dyDescent="0.3">
      <c r="A262" s="156" t="str">
        <f>IF(ISBLANK(TableB[[#This Row],[BEDS Code]]),"",TableB[[#This Row],[BEDS Code]])</f>
        <v>331400010319</v>
      </c>
      <c r="B262" s="134" t="str">
        <f>IF(ISBLANK(TableB[[#This Row],[School Name]]),"",TableB[[#This Row],[School Name]])</f>
        <v>P.S. 319</v>
      </c>
      <c r="C262" s="156" t="str">
        <f>IF(ISBLANK(TableB[[#This Row],[Local School Code]]),"",TableB[[#This Row],[Local School Code]])</f>
        <v>K319</v>
      </c>
      <c r="D262" s="15" t="s">
        <v>72</v>
      </c>
      <c r="E262" s="10" t="s">
        <v>73</v>
      </c>
      <c r="F262" s="130">
        <v>46</v>
      </c>
      <c r="G262" s="130">
        <v>0</v>
      </c>
      <c r="H262" s="130">
        <v>0</v>
      </c>
      <c r="I262" s="130">
        <v>0</v>
      </c>
      <c r="J262" s="136">
        <f t="shared" si="12"/>
        <v>46</v>
      </c>
      <c r="K262" s="16">
        <v>223300.71964748236</v>
      </c>
      <c r="L262" s="16">
        <v>553087.65930474445</v>
      </c>
      <c r="M262" s="16">
        <v>0</v>
      </c>
      <c r="N262" s="133">
        <f t="shared" si="13"/>
        <v>776388.37895222683</v>
      </c>
      <c r="O262" s="146">
        <v>0</v>
      </c>
      <c r="P262" s="132">
        <v>0</v>
      </c>
      <c r="Q262" s="132">
        <v>0</v>
      </c>
      <c r="R262" s="132">
        <v>0</v>
      </c>
      <c r="S262" s="132">
        <v>0</v>
      </c>
      <c r="T262" s="132">
        <v>0</v>
      </c>
      <c r="U262" s="132">
        <v>0</v>
      </c>
      <c r="V262" s="133">
        <f t="shared" si="14"/>
        <v>0</v>
      </c>
      <c r="W262" s="16">
        <v>0</v>
      </c>
      <c r="X262" s="16">
        <v>0</v>
      </c>
      <c r="Y262" s="137">
        <v>0</v>
      </c>
    </row>
    <row r="263" spans="1:25" s="3" customFormat="1" ht="15" x14ac:dyDescent="0.3">
      <c r="A263" s="156" t="str">
        <f>IF(ISBLANK(TableB[[#This Row],[BEDS Code]]),"",TableB[[#This Row],[BEDS Code]])</f>
        <v>331500010321</v>
      </c>
      <c r="B263" s="134" t="str">
        <f>IF(ISBLANK(TableB[[#This Row],[School Name]]),"",TableB[[#This Row],[School Name]])</f>
        <v>P.S. 321 William Penn</v>
      </c>
      <c r="C263" s="156" t="str">
        <f>IF(ISBLANK(TableB[[#This Row],[Local School Code]]),"",TableB[[#This Row],[Local School Code]])</f>
        <v>K321</v>
      </c>
      <c r="D263" s="15" t="s">
        <v>73</v>
      </c>
      <c r="E263" s="10" t="s">
        <v>73</v>
      </c>
      <c r="F263" s="130">
        <v>0</v>
      </c>
      <c r="G263" s="130">
        <v>0</v>
      </c>
      <c r="H263" s="130">
        <v>0</v>
      </c>
      <c r="I263" s="130">
        <v>0</v>
      </c>
      <c r="J263" s="136">
        <f t="shared" si="12"/>
        <v>0</v>
      </c>
      <c r="K263" s="16">
        <v>0</v>
      </c>
      <c r="L263" s="16">
        <v>0</v>
      </c>
      <c r="M263" s="16">
        <v>0</v>
      </c>
      <c r="N263" s="133">
        <f t="shared" si="13"/>
        <v>0</v>
      </c>
      <c r="O263" s="146">
        <v>0</v>
      </c>
      <c r="P263" s="132">
        <v>0</v>
      </c>
      <c r="Q263" s="132">
        <v>0</v>
      </c>
      <c r="R263" s="132">
        <v>0</v>
      </c>
      <c r="S263" s="132">
        <v>0</v>
      </c>
      <c r="T263" s="132">
        <v>0</v>
      </c>
      <c r="U263" s="132">
        <v>0</v>
      </c>
      <c r="V263" s="133">
        <f t="shared" si="14"/>
        <v>0</v>
      </c>
      <c r="W263" s="16">
        <v>0</v>
      </c>
      <c r="X263" s="16">
        <v>0</v>
      </c>
      <c r="Y263" s="137">
        <v>0</v>
      </c>
    </row>
    <row r="264" spans="1:25" s="3" customFormat="1" ht="15" x14ac:dyDescent="0.3">
      <c r="A264" s="156" t="str">
        <f>IF(ISBLANK(TableB[[#This Row],[BEDS Code]]),"",TableB[[#This Row],[BEDS Code]])</f>
        <v>332300010323</v>
      </c>
      <c r="B264" s="134" t="str">
        <f>IF(ISBLANK(TableB[[#This Row],[School Name]]),"",TableB[[#This Row],[School Name]])</f>
        <v>P.S./I.S. 323</v>
      </c>
      <c r="C264" s="156" t="str">
        <f>IF(ISBLANK(TableB[[#This Row],[Local School Code]]),"",TableB[[#This Row],[Local School Code]])</f>
        <v>K323</v>
      </c>
      <c r="D264" s="15" t="s">
        <v>72</v>
      </c>
      <c r="E264" s="10" t="s">
        <v>73</v>
      </c>
      <c r="F264" s="130">
        <v>30</v>
      </c>
      <c r="G264" s="130">
        <v>0</v>
      </c>
      <c r="H264" s="130">
        <v>25</v>
      </c>
      <c r="I264" s="130">
        <v>0</v>
      </c>
      <c r="J264" s="136">
        <f t="shared" si="12"/>
        <v>55</v>
      </c>
      <c r="K264" s="16">
        <v>245041.19385211851</v>
      </c>
      <c r="L264" s="16">
        <v>744264.86097715958</v>
      </c>
      <c r="M264" s="16">
        <v>0</v>
      </c>
      <c r="N264" s="133">
        <f t="shared" si="13"/>
        <v>989306.05482927803</v>
      </c>
      <c r="O264" s="146">
        <v>0</v>
      </c>
      <c r="P264" s="132">
        <v>0</v>
      </c>
      <c r="Q264" s="132">
        <v>0</v>
      </c>
      <c r="R264" s="132">
        <v>0</v>
      </c>
      <c r="S264" s="132">
        <v>0</v>
      </c>
      <c r="T264" s="132">
        <v>0</v>
      </c>
      <c r="U264" s="132">
        <v>0</v>
      </c>
      <c r="V264" s="133">
        <f t="shared" si="14"/>
        <v>0</v>
      </c>
      <c r="W264" s="16">
        <v>0</v>
      </c>
      <c r="X264" s="16">
        <v>0</v>
      </c>
      <c r="Y264" s="137">
        <v>0</v>
      </c>
    </row>
    <row r="265" spans="1:25" s="3" customFormat="1" ht="15" x14ac:dyDescent="0.3">
      <c r="A265" s="156" t="str">
        <f>IF(ISBLANK(TableB[[#This Row],[BEDS Code]]),"",TableB[[#This Row],[BEDS Code]])</f>
        <v>331900010325</v>
      </c>
      <c r="B265" s="134" t="str">
        <f>IF(ISBLANK(TableB[[#This Row],[School Name]]),"",TableB[[#This Row],[School Name]])</f>
        <v>The Fresh Creek School</v>
      </c>
      <c r="C265" s="156" t="str">
        <f>IF(ISBLANK(TableB[[#This Row],[Local School Code]]),"",TableB[[#This Row],[Local School Code]])</f>
        <v>K325</v>
      </c>
      <c r="D265" s="15" t="s">
        <v>72</v>
      </c>
      <c r="E265" s="10" t="s">
        <v>72</v>
      </c>
      <c r="F265" s="130">
        <v>30</v>
      </c>
      <c r="G265" s="130">
        <v>0</v>
      </c>
      <c r="H265" s="130">
        <v>0</v>
      </c>
      <c r="I265" s="130">
        <v>0</v>
      </c>
      <c r="J265" s="136">
        <f t="shared" si="12"/>
        <v>30</v>
      </c>
      <c r="K265" s="16">
        <v>150000</v>
      </c>
      <c r="L265" s="16">
        <v>313351.97665261658</v>
      </c>
      <c r="M265" s="16">
        <v>0</v>
      </c>
      <c r="N265" s="133">
        <f t="shared" si="13"/>
        <v>463351.97665261658</v>
      </c>
      <c r="O265" s="146">
        <v>1</v>
      </c>
      <c r="P265" s="132">
        <v>45000</v>
      </c>
      <c r="Q265" s="132">
        <v>45000</v>
      </c>
      <c r="R265" s="132">
        <v>0</v>
      </c>
      <c r="S265" s="132">
        <v>0</v>
      </c>
      <c r="T265" s="132">
        <v>225000</v>
      </c>
      <c r="U265" s="132">
        <v>135000</v>
      </c>
      <c r="V265" s="133">
        <f t="shared" si="14"/>
        <v>450000</v>
      </c>
      <c r="W265" s="16">
        <v>223815</v>
      </c>
      <c r="X265" s="16">
        <v>226185</v>
      </c>
      <c r="Y265" s="137">
        <v>0</v>
      </c>
    </row>
    <row r="266" spans="1:25" s="3" customFormat="1" ht="15" x14ac:dyDescent="0.3">
      <c r="A266" s="156" t="str">
        <f>IF(ISBLANK(TableB[[#This Row],[BEDS Code]]),"",TableB[[#This Row],[BEDS Code]])</f>
        <v>332200010326</v>
      </c>
      <c r="B266" s="134" t="str">
        <f>IF(ISBLANK(TableB[[#This Row],[School Name]]),"",TableB[[#This Row],[School Name]])</f>
        <v>P.S. 326</v>
      </c>
      <c r="C266" s="156" t="str">
        <f>IF(ISBLANK(TableB[[#This Row],[Local School Code]]),"",TableB[[#This Row],[Local School Code]])</f>
        <v>K326</v>
      </c>
      <c r="D266" s="15" t="s">
        <v>72</v>
      </c>
      <c r="E266" s="10" t="s">
        <v>73</v>
      </c>
      <c r="F266" s="130">
        <v>30</v>
      </c>
      <c r="G266" s="130">
        <v>0</v>
      </c>
      <c r="H266" s="130">
        <v>0</v>
      </c>
      <c r="I266" s="130">
        <v>0</v>
      </c>
      <c r="J266" s="136">
        <f t="shared" si="12"/>
        <v>30</v>
      </c>
      <c r="K266" s="16">
        <v>91822.861908873208</v>
      </c>
      <c r="L266" s="16">
        <v>691350.99703124049</v>
      </c>
      <c r="M266" s="16">
        <v>0</v>
      </c>
      <c r="N266" s="133">
        <f t="shared" si="13"/>
        <v>783173.85894011369</v>
      </c>
      <c r="O266" s="146">
        <v>0</v>
      </c>
      <c r="P266" s="132">
        <v>0</v>
      </c>
      <c r="Q266" s="132">
        <v>0</v>
      </c>
      <c r="R266" s="132">
        <v>0</v>
      </c>
      <c r="S266" s="132">
        <v>0</v>
      </c>
      <c r="T266" s="132">
        <v>0</v>
      </c>
      <c r="U266" s="132">
        <v>0</v>
      </c>
      <c r="V266" s="133">
        <f t="shared" si="14"/>
        <v>0</v>
      </c>
      <c r="W266" s="16">
        <v>0</v>
      </c>
      <c r="X266" s="16">
        <v>0</v>
      </c>
      <c r="Y266" s="137">
        <v>0</v>
      </c>
    </row>
    <row r="267" spans="1:25" s="3" customFormat="1" ht="15" x14ac:dyDescent="0.3">
      <c r="A267" s="156" t="str">
        <f>IF(ISBLANK(TableB[[#This Row],[BEDS Code]]),"",TableB[[#This Row],[BEDS Code]])</f>
        <v>332300010327</v>
      </c>
      <c r="B267" s="134" t="str">
        <f>IF(ISBLANK(TableB[[#This Row],[School Name]]),"",TableB[[#This Row],[School Name]])</f>
        <v>P.S. 327 Dr. Rose B. English</v>
      </c>
      <c r="C267" s="156" t="str">
        <f>IF(ISBLANK(TableB[[#This Row],[Local School Code]]),"",TableB[[#This Row],[Local School Code]])</f>
        <v>K327</v>
      </c>
      <c r="D267" s="15" t="s">
        <v>72</v>
      </c>
      <c r="E267" s="10" t="s">
        <v>72</v>
      </c>
      <c r="F267" s="130">
        <v>30</v>
      </c>
      <c r="G267" s="130">
        <v>0</v>
      </c>
      <c r="H267" s="130">
        <v>37</v>
      </c>
      <c r="I267" s="130">
        <v>0</v>
      </c>
      <c r="J267" s="136">
        <f t="shared" ref="J267:J330" si="15">SUM(F267:I267)</f>
        <v>67</v>
      </c>
      <c r="K267" s="16">
        <v>197389.28869304576</v>
      </c>
      <c r="L267" s="16">
        <v>1005455.1712237697</v>
      </c>
      <c r="M267" s="16">
        <v>0</v>
      </c>
      <c r="N267" s="133">
        <f t="shared" ref="N267:N330" si="16">SUM(K267:M267)</f>
        <v>1202844.4599168154</v>
      </c>
      <c r="O267" s="146">
        <v>1</v>
      </c>
      <c r="P267" s="132">
        <v>311314.9601831258</v>
      </c>
      <c r="Q267" s="132">
        <v>35174.1</v>
      </c>
      <c r="R267" s="132">
        <v>0</v>
      </c>
      <c r="S267" s="132">
        <v>0</v>
      </c>
      <c r="T267" s="132">
        <v>175870.5</v>
      </c>
      <c r="U267" s="132">
        <v>105522.3</v>
      </c>
      <c r="V267" s="133">
        <f t="shared" ref="V267:V330" si="17">SUM(P267:U267)</f>
        <v>627881.86018312583</v>
      </c>
      <c r="W267" s="16">
        <v>137343</v>
      </c>
      <c r="X267" s="16">
        <v>138797.86018312583</v>
      </c>
      <c r="Y267" s="137">
        <v>351741</v>
      </c>
    </row>
    <row r="268" spans="1:25" s="3" customFormat="1" ht="15" x14ac:dyDescent="0.3">
      <c r="A268" s="156" t="str">
        <f>IF(ISBLANK(TableB[[#This Row],[BEDS Code]]),"",TableB[[#This Row],[BEDS Code]])</f>
        <v>331900010328</v>
      </c>
      <c r="B268" s="134" t="str">
        <f>IF(ISBLANK(TableB[[#This Row],[School Name]]),"",TableB[[#This Row],[School Name]])</f>
        <v>P.S. 328 Phyllis Wheatley</v>
      </c>
      <c r="C268" s="156" t="str">
        <f>IF(ISBLANK(TableB[[#This Row],[Local School Code]]),"",TableB[[#This Row],[Local School Code]])</f>
        <v>K328</v>
      </c>
      <c r="D268" s="15" t="s">
        <v>72</v>
      </c>
      <c r="E268" s="10" t="s">
        <v>72</v>
      </c>
      <c r="F268" s="130">
        <v>30</v>
      </c>
      <c r="G268" s="130">
        <v>0</v>
      </c>
      <c r="H268" s="130">
        <v>0</v>
      </c>
      <c r="I268" s="130">
        <v>0</v>
      </c>
      <c r="J268" s="136">
        <f t="shared" si="15"/>
        <v>30</v>
      </c>
      <c r="K268" s="16">
        <v>91822.861908873208</v>
      </c>
      <c r="L268" s="16">
        <v>434806.35100120946</v>
      </c>
      <c r="M268" s="16">
        <v>0</v>
      </c>
      <c r="N268" s="133">
        <f t="shared" si="16"/>
        <v>526629.21291008266</v>
      </c>
      <c r="O268" s="146">
        <v>1</v>
      </c>
      <c r="P268" s="132">
        <v>68885.382436962245</v>
      </c>
      <c r="Q268" s="132">
        <v>114597.70000000001</v>
      </c>
      <c r="R268" s="132">
        <v>0</v>
      </c>
      <c r="S268" s="132">
        <v>0</v>
      </c>
      <c r="T268" s="132">
        <v>172988.5</v>
      </c>
      <c r="U268" s="132">
        <v>103793.09999999999</v>
      </c>
      <c r="V268" s="133">
        <f t="shared" si="17"/>
        <v>460264.68243696226</v>
      </c>
      <c r="W268" s="16">
        <v>228920</v>
      </c>
      <c r="X268" s="16">
        <v>231344.68243696226</v>
      </c>
      <c r="Y268" s="137">
        <v>0</v>
      </c>
    </row>
    <row r="269" spans="1:25" s="3" customFormat="1" ht="15" x14ac:dyDescent="0.3">
      <c r="A269" s="156" t="str">
        <f>IF(ISBLANK(TableB[[#This Row],[BEDS Code]]),"",TableB[[#This Row],[BEDS Code]])</f>
        <v>332100010329</v>
      </c>
      <c r="B269" s="134" t="str">
        <f>IF(ISBLANK(TableB[[#This Row],[School Name]]),"",TableB[[#This Row],[School Name]])</f>
        <v>P.S. 329 Surfside</v>
      </c>
      <c r="C269" s="156" t="str">
        <f>IF(ISBLANK(TableB[[#This Row],[Local School Code]]),"",TableB[[#This Row],[Local School Code]])</f>
        <v>K329</v>
      </c>
      <c r="D269" s="15" t="s">
        <v>72</v>
      </c>
      <c r="E269" s="10" t="s">
        <v>73</v>
      </c>
      <c r="F269" s="130">
        <v>46</v>
      </c>
      <c r="G269" s="130">
        <v>0</v>
      </c>
      <c r="H269" s="130">
        <v>0</v>
      </c>
      <c r="I269" s="130">
        <v>0</v>
      </c>
      <c r="J269" s="136">
        <f t="shared" si="15"/>
        <v>46</v>
      </c>
      <c r="K269" s="16">
        <v>231822.86190887319</v>
      </c>
      <c r="L269" s="16">
        <v>469883.59437635541</v>
      </c>
      <c r="M269" s="16">
        <v>0</v>
      </c>
      <c r="N269" s="133">
        <f t="shared" si="16"/>
        <v>701706.4562852286</v>
      </c>
      <c r="O269" s="146">
        <v>0</v>
      </c>
      <c r="P269" s="132">
        <v>0</v>
      </c>
      <c r="Q269" s="132">
        <v>0</v>
      </c>
      <c r="R269" s="132">
        <v>0</v>
      </c>
      <c r="S269" s="132">
        <v>0</v>
      </c>
      <c r="T269" s="132">
        <v>0</v>
      </c>
      <c r="U269" s="132">
        <v>0</v>
      </c>
      <c r="V269" s="133">
        <f t="shared" si="17"/>
        <v>0</v>
      </c>
      <c r="W269" s="16">
        <v>0</v>
      </c>
      <c r="X269" s="16">
        <v>0</v>
      </c>
      <c r="Y269" s="137">
        <v>0</v>
      </c>
    </row>
    <row r="270" spans="1:25" s="3" customFormat="1" ht="15" x14ac:dyDescent="0.3">
      <c r="A270" s="156" t="str">
        <f>IF(ISBLANK(TableB[[#This Row],[BEDS Code]]),"",TableB[[#This Row],[BEDS Code]])</f>
        <v>331600010335</v>
      </c>
      <c r="B270" s="134" t="str">
        <f>IF(ISBLANK(TableB[[#This Row],[School Name]]),"",TableB[[#This Row],[School Name]])</f>
        <v>P.S. 335 Granville T. Woods</v>
      </c>
      <c r="C270" s="156" t="str">
        <f>IF(ISBLANK(TableB[[#This Row],[Local School Code]]),"",TableB[[#This Row],[Local School Code]])</f>
        <v>K335</v>
      </c>
      <c r="D270" s="15" t="s">
        <v>72</v>
      </c>
      <c r="E270" s="10" t="s">
        <v>72</v>
      </c>
      <c r="F270" s="130">
        <v>30</v>
      </c>
      <c r="G270" s="130">
        <v>0</v>
      </c>
      <c r="H270" s="130">
        <v>0</v>
      </c>
      <c r="I270" s="130">
        <v>0</v>
      </c>
      <c r="J270" s="136">
        <f t="shared" si="15"/>
        <v>30</v>
      </c>
      <c r="K270" s="16">
        <v>104433.57321582746</v>
      </c>
      <c r="L270" s="16">
        <v>408717.16702672408</v>
      </c>
      <c r="M270" s="16">
        <v>0</v>
      </c>
      <c r="N270" s="133">
        <f t="shared" si="16"/>
        <v>513150.74024255155</v>
      </c>
      <c r="O270" s="146">
        <v>1</v>
      </c>
      <c r="P270" s="132">
        <v>301981.33969358774</v>
      </c>
      <c r="Q270" s="132">
        <v>106402.3</v>
      </c>
      <c r="R270" s="132">
        <v>0</v>
      </c>
      <c r="S270" s="132">
        <v>0</v>
      </c>
      <c r="T270" s="132">
        <v>232011.5</v>
      </c>
      <c r="U270" s="132">
        <v>139206.9</v>
      </c>
      <c r="V270" s="133">
        <f t="shared" si="17"/>
        <v>779602.03969358781</v>
      </c>
      <c r="W270" s="16">
        <v>387748</v>
      </c>
      <c r="X270" s="16">
        <v>391854.03969358781</v>
      </c>
      <c r="Y270" s="137">
        <v>0</v>
      </c>
    </row>
    <row r="271" spans="1:25" s="3" customFormat="1" ht="15" x14ac:dyDescent="0.3">
      <c r="A271" s="156" t="str">
        <f>IF(ISBLANK(TableB[[#This Row],[BEDS Code]]),"",TableB[[#This Row],[BEDS Code]])</f>
        <v>332100011337</v>
      </c>
      <c r="B271" s="134" t="str">
        <f>IF(ISBLANK(TableB[[#This Row],[School Name]]),"",TableB[[#This Row],[School Name]])</f>
        <v>International High School at Lafayette</v>
      </c>
      <c r="C271" s="156" t="str">
        <f>IF(ISBLANK(TableB[[#This Row],[Local School Code]]),"",TableB[[#This Row],[Local School Code]])</f>
        <v>K337</v>
      </c>
      <c r="D271" s="15" t="s">
        <v>73</v>
      </c>
      <c r="E271" s="10" t="s">
        <v>73</v>
      </c>
      <c r="F271" s="130">
        <v>0</v>
      </c>
      <c r="G271" s="130">
        <v>0</v>
      </c>
      <c r="H271" s="130">
        <v>0</v>
      </c>
      <c r="I271" s="130">
        <v>0</v>
      </c>
      <c r="J271" s="136">
        <f t="shared" si="15"/>
        <v>0</v>
      </c>
      <c r="K271" s="16">
        <v>0</v>
      </c>
      <c r="L271" s="16">
        <v>0</v>
      </c>
      <c r="M271" s="16">
        <v>0</v>
      </c>
      <c r="N271" s="133">
        <f t="shared" si="16"/>
        <v>0</v>
      </c>
      <c r="O271" s="146">
        <v>0</v>
      </c>
      <c r="P271" s="132">
        <v>0</v>
      </c>
      <c r="Q271" s="132">
        <v>0</v>
      </c>
      <c r="R271" s="132">
        <v>0</v>
      </c>
      <c r="S271" s="132">
        <v>0</v>
      </c>
      <c r="T271" s="132">
        <v>0</v>
      </c>
      <c r="U271" s="132">
        <v>0</v>
      </c>
      <c r="V271" s="133">
        <f t="shared" si="17"/>
        <v>0</v>
      </c>
      <c r="W271" s="16">
        <v>0</v>
      </c>
      <c r="X271" s="16">
        <v>0</v>
      </c>
      <c r="Y271" s="137">
        <v>0</v>
      </c>
    </row>
    <row r="272" spans="1:25" s="3" customFormat="1" ht="15" x14ac:dyDescent="0.3">
      <c r="A272" s="156" t="str">
        <f>IF(ISBLANK(TableB[[#This Row],[BEDS Code]]),"",TableB[[#This Row],[BEDS Code]])</f>
        <v>331700010340</v>
      </c>
      <c r="B272" s="134" t="str">
        <f>IF(ISBLANK(TableB[[#This Row],[School Name]]),"",TableB[[#This Row],[School Name]])</f>
        <v>I.S. 340</v>
      </c>
      <c r="C272" s="156" t="str">
        <f>IF(ISBLANK(TableB[[#This Row],[Local School Code]]),"",TableB[[#This Row],[Local School Code]])</f>
        <v>K340</v>
      </c>
      <c r="D272" s="15" t="s">
        <v>73</v>
      </c>
      <c r="E272" s="10" t="s">
        <v>73</v>
      </c>
      <c r="F272" s="130">
        <v>0</v>
      </c>
      <c r="G272" s="130">
        <v>0</v>
      </c>
      <c r="H272" s="130">
        <v>0</v>
      </c>
      <c r="I272" s="130">
        <v>0</v>
      </c>
      <c r="J272" s="136">
        <f t="shared" si="15"/>
        <v>0</v>
      </c>
      <c r="K272" s="16">
        <v>0</v>
      </c>
      <c r="L272" s="16">
        <v>0</v>
      </c>
      <c r="M272" s="16">
        <v>0</v>
      </c>
      <c r="N272" s="133">
        <f t="shared" si="16"/>
        <v>0</v>
      </c>
      <c r="O272" s="146">
        <v>0</v>
      </c>
      <c r="P272" s="132">
        <v>0</v>
      </c>
      <c r="Q272" s="132">
        <v>0</v>
      </c>
      <c r="R272" s="132">
        <v>0</v>
      </c>
      <c r="S272" s="132">
        <v>0</v>
      </c>
      <c r="T272" s="132">
        <v>0</v>
      </c>
      <c r="U272" s="132">
        <v>0</v>
      </c>
      <c r="V272" s="133">
        <f t="shared" si="17"/>
        <v>0</v>
      </c>
      <c r="W272" s="16">
        <v>0</v>
      </c>
      <c r="X272" s="16">
        <v>0</v>
      </c>
      <c r="Y272" s="137">
        <v>0</v>
      </c>
    </row>
    <row r="273" spans="1:25" s="3" customFormat="1" ht="15" x14ac:dyDescent="0.3">
      <c r="A273" s="156" t="str">
        <f>IF(ISBLANK(TableB[[#This Row],[BEDS Code]]),"",TableB[[#This Row],[BEDS Code]])</f>
        <v>332100011344</v>
      </c>
      <c r="B273" s="134" t="str">
        <f>IF(ISBLANK(TableB[[#This Row],[School Name]]),"",TableB[[#This Row],[School Name]])</f>
        <v>Rachel Carson High School for Coastal Studies</v>
      </c>
      <c r="C273" s="156" t="str">
        <f>IF(ISBLANK(TableB[[#This Row],[Local School Code]]),"",TableB[[#This Row],[Local School Code]])</f>
        <v>K344</v>
      </c>
      <c r="D273" s="15" t="s">
        <v>73</v>
      </c>
      <c r="E273" s="10" t="s">
        <v>73</v>
      </c>
      <c r="F273" s="130">
        <v>0</v>
      </c>
      <c r="G273" s="130">
        <v>0</v>
      </c>
      <c r="H273" s="130">
        <v>0</v>
      </c>
      <c r="I273" s="130">
        <v>0</v>
      </c>
      <c r="J273" s="136">
        <f t="shared" si="15"/>
        <v>0</v>
      </c>
      <c r="K273" s="16">
        <v>0</v>
      </c>
      <c r="L273" s="16">
        <v>0</v>
      </c>
      <c r="M273" s="16">
        <v>0</v>
      </c>
      <c r="N273" s="133">
        <f t="shared" si="16"/>
        <v>0</v>
      </c>
      <c r="O273" s="146">
        <v>0</v>
      </c>
      <c r="P273" s="132">
        <v>0</v>
      </c>
      <c r="Q273" s="132">
        <v>0</v>
      </c>
      <c r="R273" s="132">
        <v>0</v>
      </c>
      <c r="S273" s="132">
        <v>0</v>
      </c>
      <c r="T273" s="132">
        <v>0</v>
      </c>
      <c r="U273" s="132">
        <v>0</v>
      </c>
      <c r="V273" s="133">
        <f t="shared" si="17"/>
        <v>0</v>
      </c>
      <c r="W273" s="16">
        <v>0</v>
      </c>
      <c r="X273" s="16">
        <v>0</v>
      </c>
      <c r="Y273" s="137">
        <v>0</v>
      </c>
    </row>
    <row r="274" spans="1:25" s="3" customFormat="1" ht="15" x14ac:dyDescent="0.3">
      <c r="A274" s="156" t="str">
        <f>IF(ISBLANK(TableB[[#This Row],[BEDS Code]]),"",TableB[[#This Row],[BEDS Code]])</f>
        <v>331900010345</v>
      </c>
      <c r="B274" s="134" t="str">
        <f>IF(ISBLANK(TableB[[#This Row],[School Name]]),"",TableB[[#This Row],[School Name]])</f>
        <v>P.S. 345 Patrolman Robert Bolden</v>
      </c>
      <c r="C274" s="156" t="str">
        <f>IF(ISBLANK(TableB[[#This Row],[Local School Code]]),"",TableB[[#This Row],[Local School Code]])</f>
        <v>K345</v>
      </c>
      <c r="D274" s="15" t="s">
        <v>72</v>
      </c>
      <c r="E274" s="10" t="s">
        <v>73</v>
      </c>
      <c r="F274" s="130">
        <v>30</v>
      </c>
      <c r="G274" s="130">
        <v>0</v>
      </c>
      <c r="H274" s="130">
        <v>0</v>
      </c>
      <c r="I274" s="130">
        <v>0</v>
      </c>
      <c r="J274" s="136">
        <f t="shared" si="15"/>
        <v>30</v>
      </c>
      <c r="K274" s="16">
        <v>241215.24127258215</v>
      </c>
      <c r="L274" s="16">
        <v>256089.56463046354</v>
      </c>
      <c r="M274" s="16">
        <v>0</v>
      </c>
      <c r="N274" s="133">
        <f t="shared" si="16"/>
        <v>497304.80590304569</v>
      </c>
      <c r="O274" s="146">
        <v>0</v>
      </c>
      <c r="P274" s="132">
        <v>0</v>
      </c>
      <c r="Q274" s="132">
        <v>0</v>
      </c>
      <c r="R274" s="132">
        <v>0</v>
      </c>
      <c r="S274" s="132">
        <v>0</v>
      </c>
      <c r="T274" s="132">
        <v>0</v>
      </c>
      <c r="U274" s="132">
        <v>0</v>
      </c>
      <c r="V274" s="133">
        <f t="shared" si="17"/>
        <v>0</v>
      </c>
      <c r="W274" s="16">
        <v>0</v>
      </c>
      <c r="X274" s="16">
        <v>0</v>
      </c>
      <c r="Y274" s="137">
        <v>0</v>
      </c>
    </row>
    <row r="275" spans="1:25" s="3" customFormat="1" ht="15" x14ac:dyDescent="0.3">
      <c r="A275" s="156" t="str">
        <f>IF(ISBLANK(TableB[[#This Row],[BEDS Code]]),"",TableB[[#This Row],[BEDS Code]])</f>
        <v>331900010346</v>
      </c>
      <c r="B275" s="134" t="str">
        <f>IF(ISBLANK(TableB[[#This Row],[School Name]]),"",TableB[[#This Row],[School Name]])</f>
        <v>P.S. 346 Abe Stark</v>
      </c>
      <c r="C275" s="156" t="str">
        <f>IF(ISBLANK(TableB[[#This Row],[Local School Code]]),"",TableB[[#This Row],[Local School Code]])</f>
        <v>K346</v>
      </c>
      <c r="D275" s="15" t="s">
        <v>72</v>
      </c>
      <c r="E275" s="10" t="s">
        <v>73</v>
      </c>
      <c r="F275" s="130">
        <v>46</v>
      </c>
      <c r="G275" s="130">
        <v>0</v>
      </c>
      <c r="H275" s="130">
        <v>0</v>
      </c>
      <c r="I275" s="130">
        <v>0</v>
      </c>
      <c r="J275" s="136">
        <f t="shared" si="15"/>
        <v>46</v>
      </c>
      <c r="K275" s="16">
        <v>223300.71964748236</v>
      </c>
      <c r="L275" s="16">
        <v>509289.31737257319</v>
      </c>
      <c r="M275" s="16">
        <v>0</v>
      </c>
      <c r="N275" s="133">
        <f t="shared" si="16"/>
        <v>732590.03702005558</v>
      </c>
      <c r="O275" s="146">
        <v>0</v>
      </c>
      <c r="P275" s="132">
        <v>0</v>
      </c>
      <c r="Q275" s="132">
        <v>0</v>
      </c>
      <c r="R275" s="132">
        <v>0</v>
      </c>
      <c r="S275" s="132">
        <v>0</v>
      </c>
      <c r="T275" s="132">
        <v>0</v>
      </c>
      <c r="U275" s="132">
        <v>0</v>
      </c>
      <c r="V275" s="133">
        <f t="shared" si="17"/>
        <v>0</v>
      </c>
      <c r="W275" s="16">
        <v>0</v>
      </c>
      <c r="X275" s="16">
        <v>0</v>
      </c>
      <c r="Y275" s="137">
        <v>0</v>
      </c>
    </row>
    <row r="276" spans="1:25" s="3" customFormat="1" ht="15" x14ac:dyDescent="0.3">
      <c r="A276" s="156" t="str">
        <f>IF(ISBLANK(TableB[[#This Row],[BEDS Code]]),"",TableB[[#This Row],[BEDS Code]])</f>
        <v>333200010347</v>
      </c>
      <c r="B276" s="134" t="str">
        <f>IF(ISBLANK(TableB[[#This Row],[School Name]]),"",TableB[[#This Row],[School Name]])</f>
        <v>I.S. 347 School of Humanities</v>
      </c>
      <c r="C276" s="156" t="str">
        <f>IF(ISBLANK(TableB[[#This Row],[Local School Code]]),"",TableB[[#This Row],[Local School Code]])</f>
        <v>K347</v>
      </c>
      <c r="D276" s="15" t="s">
        <v>73</v>
      </c>
      <c r="E276" s="10" t="s">
        <v>73</v>
      </c>
      <c r="F276" s="130">
        <v>0</v>
      </c>
      <c r="G276" s="130">
        <v>0</v>
      </c>
      <c r="H276" s="130">
        <v>0</v>
      </c>
      <c r="I276" s="130">
        <v>0</v>
      </c>
      <c r="J276" s="136">
        <f t="shared" si="15"/>
        <v>0</v>
      </c>
      <c r="K276" s="16">
        <v>0</v>
      </c>
      <c r="L276" s="16">
        <v>0</v>
      </c>
      <c r="M276" s="16">
        <v>0</v>
      </c>
      <c r="N276" s="133">
        <f t="shared" si="16"/>
        <v>0</v>
      </c>
      <c r="O276" s="146">
        <v>0</v>
      </c>
      <c r="P276" s="132">
        <v>0</v>
      </c>
      <c r="Q276" s="132">
        <v>0</v>
      </c>
      <c r="R276" s="132">
        <v>0</v>
      </c>
      <c r="S276" s="132">
        <v>0</v>
      </c>
      <c r="T276" s="132">
        <v>0</v>
      </c>
      <c r="U276" s="132">
        <v>0</v>
      </c>
      <c r="V276" s="133">
        <f t="shared" si="17"/>
        <v>0</v>
      </c>
      <c r="W276" s="16">
        <v>0</v>
      </c>
      <c r="X276" s="16">
        <v>0</v>
      </c>
      <c r="Y276" s="137">
        <v>0</v>
      </c>
    </row>
    <row r="277" spans="1:25" s="3" customFormat="1" ht="15" x14ac:dyDescent="0.3">
      <c r="A277" s="156" t="str">
        <f>IF(ISBLANK(TableB[[#This Row],[BEDS Code]]),"",TableB[[#This Row],[BEDS Code]])</f>
        <v>332100011348</v>
      </c>
      <c r="B277" s="134" t="str">
        <f>IF(ISBLANK(TableB[[#This Row],[School Name]]),"",TableB[[#This Row],[School Name]])</f>
        <v>High School of Sports Management</v>
      </c>
      <c r="C277" s="156" t="str">
        <f>IF(ISBLANK(TableB[[#This Row],[Local School Code]]),"",TableB[[#This Row],[Local School Code]])</f>
        <v>K348</v>
      </c>
      <c r="D277" s="15" t="s">
        <v>73</v>
      </c>
      <c r="E277" s="10" t="s">
        <v>73</v>
      </c>
      <c r="F277" s="130">
        <v>0</v>
      </c>
      <c r="G277" s="130">
        <v>0</v>
      </c>
      <c r="H277" s="130">
        <v>0</v>
      </c>
      <c r="I277" s="130">
        <v>0</v>
      </c>
      <c r="J277" s="136">
        <f t="shared" si="15"/>
        <v>0</v>
      </c>
      <c r="K277" s="16">
        <v>0</v>
      </c>
      <c r="L277" s="16">
        <v>0</v>
      </c>
      <c r="M277" s="16">
        <v>0</v>
      </c>
      <c r="N277" s="133">
        <f t="shared" si="16"/>
        <v>0</v>
      </c>
      <c r="O277" s="146">
        <v>0</v>
      </c>
      <c r="P277" s="132">
        <v>0</v>
      </c>
      <c r="Q277" s="132">
        <v>0</v>
      </c>
      <c r="R277" s="132">
        <v>0</v>
      </c>
      <c r="S277" s="132">
        <v>0</v>
      </c>
      <c r="T277" s="132">
        <v>0</v>
      </c>
      <c r="U277" s="132">
        <v>0</v>
      </c>
      <c r="V277" s="133">
        <f t="shared" si="17"/>
        <v>0</v>
      </c>
      <c r="W277" s="16">
        <v>0</v>
      </c>
      <c r="X277" s="16">
        <v>0</v>
      </c>
      <c r="Y277" s="137">
        <v>0</v>
      </c>
    </row>
    <row r="278" spans="1:25" s="3" customFormat="1" ht="15" x14ac:dyDescent="0.3">
      <c r="A278" s="156" t="str">
        <f>IF(ISBLANK(TableB[[#This Row],[BEDS Code]]),"",TableB[[#This Row],[BEDS Code]])</f>
        <v>333200010349</v>
      </c>
      <c r="B278" s="134" t="str">
        <f>IF(ISBLANK(TableB[[#This Row],[School Name]]),"",TableB[[#This Row],[School Name]])</f>
        <v>I.S. 349 Math, Science &amp; Tech.</v>
      </c>
      <c r="C278" s="156" t="str">
        <f>IF(ISBLANK(TableB[[#This Row],[Local School Code]]),"",TableB[[#This Row],[Local School Code]])</f>
        <v>K349</v>
      </c>
      <c r="D278" s="15" t="s">
        <v>73</v>
      </c>
      <c r="E278" s="10" t="s">
        <v>72</v>
      </c>
      <c r="F278" s="130">
        <v>0</v>
      </c>
      <c r="G278" s="130">
        <v>0</v>
      </c>
      <c r="H278" s="130">
        <v>0</v>
      </c>
      <c r="I278" s="130">
        <v>0</v>
      </c>
      <c r="J278" s="136">
        <f t="shared" si="15"/>
        <v>0</v>
      </c>
      <c r="K278" s="16">
        <v>0</v>
      </c>
      <c r="L278" s="16">
        <v>0</v>
      </c>
      <c r="M278" s="16">
        <v>0</v>
      </c>
      <c r="N278" s="133">
        <f t="shared" si="16"/>
        <v>0</v>
      </c>
      <c r="O278" s="146">
        <v>1</v>
      </c>
      <c r="P278" s="132">
        <v>671067.12418001809</v>
      </c>
      <c r="Q278" s="132">
        <v>119258.6</v>
      </c>
      <c r="R278" s="132">
        <v>0</v>
      </c>
      <c r="S278" s="132">
        <v>0</v>
      </c>
      <c r="T278" s="132">
        <v>171293</v>
      </c>
      <c r="U278" s="132">
        <v>102775.8</v>
      </c>
      <c r="V278" s="133">
        <f t="shared" si="17"/>
        <v>1064394.5241800181</v>
      </c>
      <c r="W278" s="16">
        <v>529394</v>
      </c>
      <c r="X278" s="16">
        <v>535000.52418001811</v>
      </c>
      <c r="Y278" s="137">
        <v>0</v>
      </c>
    </row>
    <row r="279" spans="1:25" s="3" customFormat="1" ht="15" x14ac:dyDescent="0.3">
      <c r="A279" s="156" t="str">
        <f>IF(ISBLANK(TableB[[#This Row],[BEDS Code]]),"",TableB[[#This Row],[BEDS Code]])</f>
        <v>331300011350</v>
      </c>
      <c r="B279" s="134" t="str">
        <f>IF(ISBLANK(TableB[[#This Row],[School Name]]),"",TableB[[#This Row],[School Name]])</f>
        <v>Urban Assembly School for Music and Art</v>
      </c>
      <c r="C279" s="156" t="str">
        <f>IF(ISBLANK(TableB[[#This Row],[Local School Code]]),"",TableB[[#This Row],[Local School Code]])</f>
        <v>K350</v>
      </c>
      <c r="D279" s="15" t="s">
        <v>73</v>
      </c>
      <c r="E279" s="10" t="s">
        <v>72</v>
      </c>
      <c r="F279" s="130">
        <v>0</v>
      </c>
      <c r="G279" s="130">
        <v>0</v>
      </c>
      <c r="H279" s="130">
        <v>0</v>
      </c>
      <c r="I279" s="130">
        <v>0</v>
      </c>
      <c r="J279" s="136">
        <f t="shared" si="15"/>
        <v>0</v>
      </c>
      <c r="K279" s="16">
        <v>0</v>
      </c>
      <c r="L279" s="16">
        <v>0</v>
      </c>
      <c r="M279" s="16">
        <v>0</v>
      </c>
      <c r="N279" s="133">
        <f t="shared" si="16"/>
        <v>0</v>
      </c>
      <c r="O279" s="146">
        <v>1</v>
      </c>
      <c r="P279" s="132">
        <v>195467.19099793333</v>
      </c>
      <c r="Q279" s="132">
        <v>31235.7</v>
      </c>
      <c r="R279" s="132">
        <v>0</v>
      </c>
      <c r="S279" s="132">
        <v>0</v>
      </c>
      <c r="T279" s="132">
        <v>156178.5</v>
      </c>
      <c r="U279" s="132">
        <v>93707.099999999991</v>
      </c>
      <c r="V279" s="133">
        <f t="shared" si="17"/>
        <v>476588.49099793332</v>
      </c>
      <c r="W279" s="16">
        <v>81683</v>
      </c>
      <c r="X279" s="16">
        <v>82548.490997933317</v>
      </c>
      <c r="Y279" s="137">
        <v>312357</v>
      </c>
    </row>
    <row r="280" spans="1:25" s="3" customFormat="1" ht="15" x14ac:dyDescent="0.3">
      <c r="A280" s="156" t="str">
        <f>IF(ISBLANK(TableB[[#This Row],[BEDS Code]]),"",TableB[[#This Row],[BEDS Code]])</f>
        <v>331300010351</v>
      </c>
      <c r="B280" s="134" t="str">
        <f>IF(ISBLANK(TableB[[#This Row],[School Name]]),"",TableB[[#This Row],[School Name]])</f>
        <v>The Urban Assembly Unison School</v>
      </c>
      <c r="C280" s="156" t="str">
        <f>IF(ISBLANK(TableB[[#This Row],[Local School Code]]),"",TableB[[#This Row],[Local School Code]])</f>
        <v>K351</v>
      </c>
      <c r="D280" s="15" t="s">
        <v>73</v>
      </c>
      <c r="E280" s="10" t="s">
        <v>72</v>
      </c>
      <c r="F280" s="130">
        <v>0</v>
      </c>
      <c r="G280" s="130">
        <v>0</v>
      </c>
      <c r="H280" s="130">
        <v>0</v>
      </c>
      <c r="I280" s="130">
        <v>0</v>
      </c>
      <c r="J280" s="136">
        <f t="shared" si="15"/>
        <v>0</v>
      </c>
      <c r="K280" s="16">
        <v>0</v>
      </c>
      <c r="L280" s="16">
        <v>0</v>
      </c>
      <c r="M280" s="16">
        <v>0</v>
      </c>
      <c r="N280" s="133">
        <f t="shared" si="16"/>
        <v>0</v>
      </c>
      <c r="O280" s="146">
        <v>1</v>
      </c>
      <c r="P280" s="132">
        <v>45000</v>
      </c>
      <c r="Q280" s="132">
        <v>45000</v>
      </c>
      <c r="R280" s="132">
        <v>0</v>
      </c>
      <c r="S280" s="132">
        <v>0</v>
      </c>
      <c r="T280" s="132">
        <v>225000</v>
      </c>
      <c r="U280" s="132">
        <v>135000</v>
      </c>
      <c r="V280" s="133">
        <f t="shared" si="17"/>
        <v>450000</v>
      </c>
      <c r="W280" s="16">
        <v>223815</v>
      </c>
      <c r="X280" s="16">
        <v>226185</v>
      </c>
      <c r="Y280" s="137">
        <v>0</v>
      </c>
    </row>
    <row r="281" spans="1:25" s="3" customFormat="1" ht="15" x14ac:dyDescent="0.3">
      <c r="A281" s="156" t="str">
        <f>IF(ISBLANK(TableB[[#This Row],[BEDS Code]]),"",TableB[[#This Row],[BEDS Code]])</f>
        <v>331700010352</v>
      </c>
      <c r="B281" s="134" t="str">
        <f>IF(ISBLANK(TableB[[#This Row],[School Name]]),"",TableB[[#This Row],[School Name]])</f>
        <v>Ebbets Field Middle School</v>
      </c>
      <c r="C281" s="156" t="str">
        <f>IF(ISBLANK(TableB[[#This Row],[Local School Code]]),"",TableB[[#This Row],[Local School Code]])</f>
        <v>K352</v>
      </c>
      <c r="D281" s="15" t="s">
        <v>73</v>
      </c>
      <c r="E281" s="10" t="s">
        <v>72</v>
      </c>
      <c r="F281" s="130">
        <v>0</v>
      </c>
      <c r="G281" s="130">
        <v>0</v>
      </c>
      <c r="H281" s="130">
        <v>0</v>
      </c>
      <c r="I281" s="130">
        <v>0</v>
      </c>
      <c r="J281" s="136">
        <f t="shared" si="15"/>
        <v>0</v>
      </c>
      <c r="K281" s="16">
        <v>0</v>
      </c>
      <c r="L281" s="16">
        <v>0</v>
      </c>
      <c r="M281" s="16">
        <v>0</v>
      </c>
      <c r="N281" s="133">
        <f t="shared" si="16"/>
        <v>0</v>
      </c>
      <c r="O281" s="146">
        <v>1</v>
      </c>
      <c r="P281" s="132">
        <v>474907.99816407094</v>
      </c>
      <c r="Q281" s="132">
        <v>59570.581326186701</v>
      </c>
      <c r="R281" s="132">
        <v>0</v>
      </c>
      <c r="S281" s="132">
        <v>0</v>
      </c>
      <c r="T281" s="132">
        <v>147852.90663093352</v>
      </c>
      <c r="U281" s="132">
        <v>88711.743978560102</v>
      </c>
      <c r="V281" s="133">
        <f t="shared" si="17"/>
        <v>771043.23009975126</v>
      </c>
      <c r="W281" s="16">
        <v>383491</v>
      </c>
      <c r="X281" s="16">
        <v>387552.23009975126</v>
      </c>
      <c r="Y281" s="137">
        <v>0</v>
      </c>
    </row>
    <row r="282" spans="1:25" s="3" customFormat="1" ht="15" x14ac:dyDescent="0.3">
      <c r="A282" s="156" t="str">
        <f>IF(ISBLANK(TableB[[#This Row],[BEDS Code]]),"",TableB[[#This Row],[BEDS Code]])</f>
        <v>331700010353</v>
      </c>
      <c r="B282" s="134" t="str">
        <f>IF(ISBLANK(TableB[[#This Row],[School Name]]),"",TableB[[#This Row],[School Name]])</f>
        <v>Elijah Stroud Middle School</v>
      </c>
      <c r="C282" s="156" t="str">
        <f>IF(ISBLANK(TableB[[#This Row],[Local School Code]]),"",TableB[[#This Row],[Local School Code]])</f>
        <v>K353</v>
      </c>
      <c r="D282" s="15" t="s">
        <v>73</v>
      </c>
      <c r="E282" s="10" t="s">
        <v>73</v>
      </c>
      <c r="F282" s="130">
        <v>0</v>
      </c>
      <c r="G282" s="130">
        <v>0</v>
      </c>
      <c r="H282" s="130">
        <v>0</v>
      </c>
      <c r="I282" s="130">
        <v>0</v>
      </c>
      <c r="J282" s="136">
        <f t="shared" si="15"/>
        <v>0</v>
      </c>
      <c r="K282" s="16">
        <v>0</v>
      </c>
      <c r="L282" s="16">
        <v>0</v>
      </c>
      <c r="M282" s="16">
        <v>0</v>
      </c>
      <c r="N282" s="133">
        <f t="shared" si="16"/>
        <v>0</v>
      </c>
      <c r="O282" s="146">
        <v>0</v>
      </c>
      <c r="P282" s="132">
        <v>0</v>
      </c>
      <c r="Q282" s="132">
        <v>0</v>
      </c>
      <c r="R282" s="132">
        <v>0</v>
      </c>
      <c r="S282" s="132">
        <v>0</v>
      </c>
      <c r="T282" s="132">
        <v>0</v>
      </c>
      <c r="U282" s="132">
        <v>0</v>
      </c>
      <c r="V282" s="133">
        <f t="shared" si="17"/>
        <v>0</v>
      </c>
      <c r="W282" s="16">
        <v>0</v>
      </c>
      <c r="X282" s="16">
        <v>0</v>
      </c>
      <c r="Y282" s="137">
        <v>0</v>
      </c>
    </row>
    <row r="283" spans="1:25" s="3" customFormat="1" ht="15" x14ac:dyDescent="0.3">
      <c r="A283" s="156" t="str">
        <f>IF(ISBLANK(TableB[[#This Row],[BEDS Code]]),"",TableB[[#This Row],[BEDS Code]])</f>
        <v>331700010354</v>
      </c>
      <c r="B283" s="134" t="str">
        <f>IF(ISBLANK(TableB[[#This Row],[School Name]]),"",TableB[[#This Row],[School Name]])</f>
        <v>The School of Integrated Learning</v>
      </c>
      <c r="C283" s="156" t="str">
        <f>IF(ISBLANK(TableB[[#This Row],[Local School Code]]),"",TableB[[#This Row],[Local School Code]])</f>
        <v>K354</v>
      </c>
      <c r="D283" s="15" t="s">
        <v>73</v>
      </c>
      <c r="E283" s="10" t="s">
        <v>72</v>
      </c>
      <c r="F283" s="130">
        <v>0</v>
      </c>
      <c r="G283" s="130">
        <v>0</v>
      </c>
      <c r="H283" s="130">
        <v>0</v>
      </c>
      <c r="I283" s="130">
        <v>0</v>
      </c>
      <c r="J283" s="136">
        <f t="shared" si="15"/>
        <v>0</v>
      </c>
      <c r="K283" s="16">
        <v>0</v>
      </c>
      <c r="L283" s="16">
        <v>0</v>
      </c>
      <c r="M283" s="16">
        <v>0</v>
      </c>
      <c r="N283" s="133">
        <f t="shared" si="16"/>
        <v>0</v>
      </c>
      <c r="O283" s="146">
        <v>1</v>
      </c>
      <c r="P283" s="132">
        <v>591013.60681171331</v>
      </c>
      <c r="Q283" s="132">
        <v>158782</v>
      </c>
      <c r="R283" s="132">
        <v>0</v>
      </c>
      <c r="S283" s="132">
        <v>0</v>
      </c>
      <c r="T283" s="132">
        <v>163910</v>
      </c>
      <c r="U283" s="132">
        <v>98346</v>
      </c>
      <c r="V283" s="133">
        <f t="shared" si="17"/>
        <v>1012051.6068117133</v>
      </c>
      <c r="W283" s="16">
        <v>503360</v>
      </c>
      <c r="X283" s="16">
        <v>508691.60681171331</v>
      </c>
      <c r="Y283" s="137">
        <v>0</v>
      </c>
    </row>
    <row r="284" spans="1:25" s="3" customFormat="1" ht="15" x14ac:dyDescent="0.3">
      <c r="A284" s="156" t="str">
        <f>IF(ISBLANK(TableB[[#This Row],[BEDS Code]]),"",TableB[[#This Row],[BEDS Code]])</f>
        <v>332200010361</v>
      </c>
      <c r="B284" s="134" t="str">
        <f>IF(ISBLANK(TableB[[#This Row],[School Name]]),"",TableB[[#This Row],[School Name]])</f>
        <v>P.S. 361 East Flatbush Early Childhood School</v>
      </c>
      <c r="C284" s="156" t="str">
        <f>IF(ISBLANK(TableB[[#This Row],[Local School Code]]),"",TableB[[#This Row],[Local School Code]])</f>
        <v>K361</v>
      </c>
      <c r="D284" s="15" t="s">
        <v>72</v>
      </c>
      <c r="E284" s="10" t="s">
        <v>73</v>
      </c>
      <c r="F284" s="130">
        <v>46</v>
      </c>
      <c r="G284" s="130">
        <v>0</v>
      </c>
      <c r="H284" s="130">
        <v>0</v>
      </c>
      <c r="I284" s="130">
        <v>0</v>
      </c>
      <c r="J284" s="136">
        <f t="shared" si="15"/>
        <v>46</v>
      </c>
      <c r="K284" s="16">
        <v>510000</v>
      </c>
      <c r="L284" s="16">
        <v>217227.72327817301</v>
      </c>
      <c r="M284" s="16">
        <v>0</v>
      </c>
      <c r="N284" s="133">
        <f t="shared" si="16"/>
        <v>727227.72327817301</v>
      </c>
      <c r="O284" s="146">
        <v>0</v>
      </c>
      <c r="P284" s="132">
        <v>0</v>
      </c>
      <c r="Q284" s="132">
        <v>0</v>
      </c>
      <c r="R284" s="132">
        <v>0</v>
      </c>
      <c r="S284" s="132">
        <v>0</v>
      </c>
      <c r="T284" s="132">
        <v>0</v>
      </c>
      <c r="U284" s="132">
        <v>0</v>
      </c>
      <c r="V284" s="133">
        <f t="shared" si="17"/>
        <v>0</v>
      </c>
      <c r="W284" s="16">
        <v>0</v>
      </c>
      <c r="X284" s="16">
        <v>0</v>
      </c>
      <c r="Y284" s="137">
        <v>0</v>
      </c>
    </row>
    <row r="285" spans="1:25" s="3" customFormat="1" ht="15" x14ac:dyDescent="0.3">
      <c r="A285" s="156" t="str">
        <f>IF(ISBLANK(TableB[[#This Row],[BEDS Code]]),"",TableB[[#This Row],[BEDS Code]])</f>
        <v>332300010363</v>
      </c>
      <c r="B285" s="134" t="str">
        <f>IF(ISBLANK(TableB[[#This Row],[School Name]]),"",TableB[[#This Row],[School Name]])</f>
        <v>Brownsville Collaborative Middle School</v>
      </c>
      <c r="C285" s="156" t="str">
        <f>IF(ISBLANK(TableB[[#This Row],[Local School Code]]),"",TableB[[#This Row],[Local School Code]])</f>
        <v>K363</v>
      </c>
      <c r="D285" s="15" t="s">
        <v>73</v>
      </c>
      <c r="E285" s="10" t="s">
        <v>73</v>
      </c>
      <c r="F285" s="130">
        <v>0</v>
      </c>
      <c r="G285" s="130">
        <v>0</v>
      </c>
      <c r="H285" s="130">
        <v>0</v>
      </c>
      <c r="I285" s="130">
        <v>0</v>
      </c>
      <c r="J285" s="136">
        <f t="shared" si="15"/>
        <v>0</v>
      </c>
      <c r="K285" s="16">
        <v>0</v>
      </c>
      <c r="L285" s="16">
        <v>0</v>
      </c>
      <c r="M285" s="16">
        <v>0</v>
      </c>
      <c r="N285" s="133">
        <f t="shared" si="16"/>
        <v>0</v>
      </c>
      <c r="O285" s="146">
        <v>0</v>
      </c>
      <c r="P285" s="132">
        <v>0</v>
      </c>
      <c r="Q285" s="132">
        <v>0</v>
      </c>
      <c r="R285" s="132">
        <v>0</v>
      </c>
      <c r="S285" s="132">
        <v>0</v>
      </c>
      <c r="T285" s="132">
        <v>0</v>
      </c>
      <c r="U285" s="132">
        <v>0</v>
      </c>
      <c r="V285" s="133">
        <f t="shared" si="17"/>
        <v>0</v>
      </c>
      <c r="W285" s="16">
        <v>0</v>
      </c>
      <c r="X285" s="16">
        <v>0</v>
      </c>
      <c r="Y285" s="137">
        <v>0</v>
      </c>
    </row>
    <row r="286" spans="1:25" s="3" customFormat="1" ht="15" x14ac:dyDescent="0.3">
      <c r="A286" s="156" t="str">
        <f>IF(ISBLANK(TableB[[#This Row],[BEDS Code]]),"",TableB[[#This Row],[BEDS Code]])</f>
        <v>331900010364</v>
      </c>
      <c r="B286" s="134" t="str">
        <f>IF(ISBLANK(TableB[[#This Row],[School Name]]),"",TableB[[#This Row],[School Name]])</f>
        <v>I.S. 364 Gateway</v>
      </c>
      <c r="C286" s="156" t="str">
        <f>IF(ISBLANK(TableB[[#This Row],[Local School Code]]),"",TableB[[#This Row],[Local School Code]])</f>
        <v>K364</v>
      </c>
      <c r="D286" s="15" t="s">
        <v>73</v>
      </c>
      <c r="E286" s="10" t="s">
        <v>72</v>
      </c>
      <c r="F286" s="130">
        <v>0</v>
      </c>
      <c r="G286" s="130">
        <v>0</v>
      </c>
      <c r="H286" s="130">
        <v>0</v>
      </c>
      <c r="I286" s="130">
        <v>0</v>
      </c>
      <c r="J286" s="136">
        <f t="shared" si="15"/>
        <v>0</v>
      </c>
      <c r="K286" s="16">
        <v>0</v>
      </c>
      <c r="L286" s="16">
        <v>0</v>
      </c>
      <c r="M286" s="16">
        <v>0</v>
      </c>
      <c r="N286" s="133">
        <f t="shared" si="16"/>
        <v>0</v>
      </c>
      <c r="O286" s="146">
        <v>1</v>
      </c>
      <c r="P286" s="132">
        <v>231484.23778562728</v>
      </c>
      <c r="Q286" s="132">
        <v>30166.5</v>
      </c>
      <c r="R286" s="132">
        <v>0</v>
      </c>
      <c r="S286" s="132">
        <v>0</v>
      </c>
      <c r="T286" s="132">
        <v>150832.5</v>
      </c>
      <c r="U286" s="132">
        <v>90499.5</v>
      </c>
      <c r="V286" s="133">
        <f t="shared" si="17"/>
        <v>502982.73778562725</v>
      </c>
      <c r="W286" s="16">
        <v>100129</v>
      </c>
      <c r="X286" s="16">
        <v>101188.73778562725</v>
      </c>
      <c r="Y286" s="137">
        <v>301665</v>
      </c>
    </row>
    <row r="287" spans="1:25" s="3" customFormat="1" ht="15" x14ac:dyDescent="0.3">
      <c r="A287" s="156" t="str">
        <f>IF(ISBLANK(TableB[[#This Row],[BEDS Code]]),"",TableB[[#This Row],[BEDS Code]])</f>
        <v>331800010366</v>
      </c>
      <c r="B287" s="134" t="str">
        <f>IF(ISBLANK(TableB[[#This Row],[School Name]]),"",TableB[[#This Row],[School Name]])</f>
        <v>The Science and Medicine Middle School</v>
      </c>
      <c r="C287" s="156" t="str">
        <f>IF(ISBLANK(TableB[[#This Row],[Local School Code]]),"",TableB[[#This Row],[Local School Code]])</f>
        <v>K366</v>
      </c>
      <c r="D287" s="15" t="s">
        <v>73</v>
      </c>
      <c r="E287" s="10" t="s">
        <v>73</v>
      </c>
      <c r="F287" s="130">
        <v>0</v>
      </c>
      <c r="G287" s="130">
        <v>0</v>
      </c>
      <c r="H287" s="130">
        <v>0</v>
      </c>
      <c r="I287" s="130">
        <v>0</v>
      </c>
      <c r="J287" s="136">
        <f t="shared" si="15"/>
        <v>0</v>
      </c>
      <c r="K287" s="16">
        <v>0</v>
      </c>
      <c r="L287" s="16">
        <v>0</v>
      </c>
      <c r="M287" s="16">
        <v>0</v>
      </c>
      <c r="N287" s="133">
        <f t="shared" si="16"/>
        <v>0</v>
      </c>
      <c r="O287" s="146">
        <v>0</v>
      </c>
      <c r="P287" s="132">
        <v>0</v>
      </c>
      <c r="Q287" s="132">
        <v>0</v>
      </c>
      <c r="R287" s="132">
        <v>0</v>
      </c>
      <c r="S287" s="132">
        <v>0</v>
      </c>
      <c r="T287" s="132">
        <v>0</v>
      </c>
      <c r="U287" s="132">
        <v>0</v>
      </c>
      <c r="V287" s="133">
        <f t="shared" si="17"/>
        <v>0</v>
      </c>
      <c r="W287" s="16">
        <v>0</v>
      </c>
      <c r="X287" s="16">
        <v>0</v>
      </c>
      <c r="Y287" s="137">
        <v>0</v>
      </c>
    </row>
    <row r="288" spans="1:25" s="3" customFormat="1" ht="15" x14ac:dyDescent="0.3">
      <c r="A288" s="156" t="str">
        <f>IF(ISBLANK(TableB[[#This Row],[BEDS Code]]),"",TableB[[#This Row],[BEDS Code]])</f>
        <v>307500013368</v>
      </c>
      <c r="B288" s="134" t="str">
        <f>IF(ISBLANK(TableB[[#This Row],[School Name]]),"",TableB[[#This Row],[School Name]])</f>
        <v>P.S. 368</v>
      </c>
      <c r="C288" s="156" t="str">
        <f>IF(ISBLANK(TableB[[#This Row],[Local School Code]]),"",TableB[[#This Row],[Local School Code]])</f>
        <v>K368</v>
      </c>
      <c r="D288" s="15" t="s">
        <v>73</v>
      </c>
      <c r="E288" s="10" t="s">
        <v>73</v>
      </c>
      <c r="F288" s="130">
        <v>0</v>
      </c>
      <c r="G288" s="130">
        <v>0</v>
      </c>
      <c r="H288" s="130">
        <v>0</v>
      </c>
      <c r="I288" s="130">
        <v>0</v>
      </c>
      <c r="J288" s="136">
        <f t="shared" si="15"/>
        <v>0</v>
      </c>
      <c r="K288" s="16">
        <v>0</v>
      </c>
      <c r="L288" s="16">
        <v>0</v>
      </c>
      <c r="M288" s="16">
        <v>0</v>
      </c>
      <c r="N288" s="133">
        <f t="shared" si="16"/>
        <v>0</v>
      </c>
      <c r="O288" s="146">
        <v>0</v>
      </c>
      <c r="P288" s="132">
        <v>0</v>
      </c>
      <c r="Q288" s="132">
        <v>0</v>
      </c>
      <c r="R288" s="132">
        <v>0</v>
      </c>
      <c r="S288" s="132">
        <v>0</v>
      </c>
      <c r="T288" s="132">
        <v>0</v>
      </c>
      <c r="U288" s="132">
        <v>0</v>
      </c>
      <c r="V288" s="133">
        <f t="shared" si="17"/>
        <v>0</v>
      </c>
      <c r="W288" s="16">
        <v>0</v>
      </c>
      <c r="X288" s="16">
        <v>0</v>
      </c>
      <c r="Y288" s="137">
        <v>0</v>
      </c>
    </row>
    <row r="289" spans="1:25" s="3" customFormat="1" ht="15" x14ac:dyDescent="0.3">
      <c r="A289" s="156" t="str">
        <f>IF(ISBLANK(TableB[[#This Row],[BEDS Code]]),"",TableB[[#This Row],[BEDS Code]])</f>
        <v>307500013369</v>
      </c>
      <c r="B289" s="134" t="str">
        <f>IF(ISBLANK(TableB[[#This Row],[School Name]]),"",TableB[[#This Row],[School Name]])</f>
        <v>P.S. K369 - Coy L. Cox School</v>
      </c>
      <c r="C289" s="156" t="str">
        <f>IF(ISBLANK(TableB[[#This Row],[Local School Code]]),"",TableB[[#This Row],[Local School Code]])</f>
        <v>K369</v>
      </c>
      <c r="D289" s="15" t="s">
        <v>73</v>
      </c>
      <c r="E289" s="10" t="s">
        <v>73</v>
      </c>
      <c r="F289" s="130">
        <v>0</v>
      </c>
      <c r="G289" s="130">
        <v>0</v>
      </c>
      <c r="H289" s="130">
        <v>0</v>
      </c>
      <c r="I289" s="130">
        <v>0</v>
      </c>
      <c r="J289" s="136">
        <f t="shared" si="15"/>
        <v>0</v>
      </c>
      <c r="K289" s="16">
        <v>0</v>
      </c>
      <c r="L289" s="16">
        <v>0</v>
      </c>
      <c r="M289" s="16">
        <v>0</v>
      </c>
      <c r="N289" s="133">
        <f t="shared" si="16"/>
        <v>0</v>
      </c>
      <c r="O289" s="146">
        <v>0</v>
      </c>
      <c r="P289" s="132">
        <v>0</v>
      </c>
      <c r="Q289" s="132">
        <v>0</v>
      </c>
      <c r="R289" s="132">
        <v>0</v>
      </c>
      <c r="S289" s="132">
        <v>0</v>
      </c>
      <c r="T289" s="132">
        <v>0</v>
      </c>
      <c r="U289" s="132">
        <v>0</v>
      </c>
      <c r="V289" s="133">
        <f t="shared" si="17"/>
        <v>0</v>
      </c>
      <c r="W289" s="16">
        <v>0</v>
      </c>
      <c r="X289" s="16">
        <v>0</v>
      </c>
      <c r="Y289" s="137">
        <v>0</v>
      </c>
    </row>
    <row r="290" spans="1:25" s="3" customFormat="1" ht="15" x14ac:dyDescent="0.3">
      <c r="A290" s="156" t="str">
        <f>IF(ISBLANK(TableB[[#This Row],[BEDS Code]]),"",TableB[[#This Row],[BEDS Code]])</f>
        <v>307500013370</v>
      </c>
      <c r="B290" s="134" t="str">
        <f>IF(ISBLANK(TableB[[#This Row],[School Name]]),"",TableB[[#This Row],[School Name]])</f>
        <v>P.S. 370</v>
      </c>
      <c r="C290" s="156" t="str">
        <f>IF(ISBLANK(TableB[[#This Row],[Local School Code]]),"",TableB[[#This Row],[Local School Code]])</f>
        <v>K370</v>
      </c>
      <c r="D290" s="15" t="s">
        <v>73</v>
      </c>
      <c r="E290" s="10" t="s">
        <v>73</v>
      </c>
      <c r="F290" s="130">
        <v>0</v>
      </c>
      <c r="G290" s="130">
        <v>0</v>
      </c>
      <c r="H290" s="130">
        <v>0</v>
      </c>
      <c r="I290" s="130">
        <v>0</v>
      </c>
      <c r="J290" s="136">
        <f t="shared" si="15"/>
        <v>0</v>
      </c>
      <c r="K290" s="16">
        <v>0</v>
      </c>
      <c r="L290" s="16">
        <v>0</v>
      </c>
      <c r="M290" s="16">
        <v>0</v>
      </c>
      <c r="N290" s="133">
        <f t="shared" si="16"/>
        <v>0</v>
      </c>
      <c r="O290" s="146">
        <v>0</v>
      </c>
      <c r="P290" s="132">
        <v>0</v>
      </c>
      <c r="Q290" s="132">
        <v>0</v>
      </c>
      <c r="R290" s="132">
        <v>0</v>
      </c>
      <c r="S290" s="132">
        <v>0</v>
      </c>
      <c r="T290" s="132">
        <v>0</v>
      </c>
      <c r="U290" s="132">
        <v>0</v>
      </c>
      <c r="V290" s="133">
        <f t="shared" si="17"/>
        <v>0</v>
      </c>
      <c r="W290" s="16">
        <v>0</v>
      </c>
      <c r="X290" s="16">
        <v>0</v>
      </c>
      <c r="Y290" s="137">
        <v>0</v>
      </c>
    </row>
    <row r="291" spans="1:25" s="3" customFormat="1" ht="15" x14ac:dyDescent="0.3">
      <c r="A291" s="156" t="str">
        <f>IF(ISBLANK(TableB[[#This Row],[BEDS Code]]),"",TableB[[#This Row],[BEDS Code]])</f>
        <v>307500013371</v>
      </c>
      <c r="B291" s="134" t="str">
        <f>IF(ISBLANK(TableB[[#This Row],[School Name]]),"",TableB[[#This Row],[School Name]])</f>
        <v>P.S. 371 - Lillian L. Rashkis</v>
      </c>
      <c r="C291" s="156" t="str">
        <f>IF(ISBLANK(TableB[[#This Row],[Local School Code]]),"",TableB[[#This Row],[Local School Code]])</f>
        <v>K371</v>
      </c>
      <c r="D291" s="15" t="s">
        <v>73</v>
      </c>
      <c r="E291" s="10" t="s">
        <v>73</v>
      </c>
      <c r="F291" s="130">
        <v>0</v>
      </c>
      <c r="G291" s="130">
        <v>0</v>
      </c>
      <c r="H291" s="130">
        <v>0</v>
      </c>
      <c r="I291" s="130">
        <v>0</v>
      </c>
      <c r="J291" s="136">
        <f t="shared" si="15"/>
        <v>0</v>
      </c>
      <c r="K291" s="16">
        <v>0</v>
      </c>
      <c r="L291" s="16">
        <v>0</v>
      </c>
      <c r="M291" s="16">
        <v>0</v>
      </c>
      <c r="N291" s="133">
        <f t="shared" si="16"/>
        <v>0</v>
      </c>
      <c r="O291" s="146">
        <v>0</v>
      </c>
      <c r="P291" s="132">
        <v>0</v>
      </c>
      <c r="Q291" s="132">
        <v>0</v>
      </c>
      <c r="R291" s="132">
        <v>0</v>
      </c>
      <c r="S291" s="132">
        <v>0</v>
      </c>
      <c r="T291" s="132">
        <v>0</v>
      </c>
      <c r="U291" s="132">
        <v>0</v>
      </c>
      <c r="V291" s="133">
        <f t="shared" si="17"/>
        <v>0</v>
      </c>
      <c r="W291" s="16">
        <v>0</v>
      </c>
      <c r="X291" s="16">
        <v>0</v>
      </c>
      <c r="Y291" s="137">
        <v>0</v>
      </c>
    </row>
    <row r="292" spans="1:25" s="3" customFormat="1" ht="15" x14ac:dyDescent="0.3">
      <c r="A292" s="156" t="str">
        <f>IF(ISBLANK(TableB[[#This Row],[BEDS Code]]),"",TableB[[#This Row],[BEDS Code]])</f>
        <v>307500013372</v>
      </c>
      <c r="B292" s="134" t="str">
        <f>IF(ISBLANK(TableB[[#This Row],[School Name]]),"",TableB[[#This Row],[School Name]])</f>
        <v>P.S. 372 -The Children's School</v>
      </c>
      <c r="C292" s="156" t="str">
        <f>IF(ISBLANK(TableB[[#This Row],[Local School Code]]),"",TableB[[#This Row],[Local School Code]])</f>
        <v>K372</v>
      </c>
      <c r="D292" s="15" t="s">
        <v>73</v>
      </c>
      <c r="E292" s="10" t="s">
        <v>73</v>
      </c>
      <c r="F292" s="130">
        <v>0</v>
      </c>
      <c r="G292" s="130">
        <v>0</v>
      </c>
      <c r="H292" s="130">
        <v>0</v>
      </c>
      <c r="I292" s="130">
        <v>0</v>
      </c>
      <c r="J292" s="136">
        <f t="shared" si="15"/>
        <v>0</v>
      </c>
      <c r="K292" s="16">
        <v>0</v>
      </c>
      <c r="L292" s="16">
        <v>0</v>
      </c>
      <c r="M292" s="16">
        <v>0</v>
      </c>
      <c r="N292" s="133">
        <f t="shared" si="16"/>
        <v>0</v>
      </c>
      <c r="O292" s="146">
        <v>0</v>
      </c>
      <c r="P292" s="132">
        <v>0</v>
      </c>
      <c r="Q292" s="132">
        <v>0</v>
      </c>
      <c r="R292" s="132">
        <v>0</v>
      </c>
      <c r="S292" s="132">
        <v>0</v>
      </c>
      <c r="T292" s="132">
        <v>0</v>
      </c>
      <c r="U292" s="132">
        <v>0</v>
      </c>
      <c r="V292" s="133">
        <f t="shared" si="17"/>
        <v>0</v>
      </c>
      <c r="W292" s="16">
        <v>0</v>
      </c>
      <c r="X292" s="16">
        <v>0</v>
      </c>
      <c r="Y292" s="137">
        <v>0</v>
      </c>
    </row>
    <row r="293" spans="1:25" s="3" customFormat="1" ht="15" x14ac:dyDescent="0.3">
      <c r="A293" s="156" t="str">
        <f>IF(ISBLANK(TableB[[#This Row],[BEDS Code]]),"",TableB[[#This Row],[BEDS Code]])</f>
        <v>307500013373</v>
      </c>
      <c r="B293" s="134" t="str">
        <f>IF(ISBLANK(TableB[[#This Row],[School Name]]),"",TableB[[#This Row],[School Name]])</f>
        <v>P.S. 373 - Brooklyn Transition Center</v>
      </c>
      <c r="C293" s="156" t="str">
        <f>IF(ISBLANK(TableB[[#This Row],[Local School Code]]),"",TableB[[#This Row],[Local School Code]])</f>
        <v>K373</v>
      </c>
      <c r="D293" s="15" t="s">
        <v>73</v>
      </c>
      <c r="E293" s="10" t="s">
        <v>73</v>
      </c>
      <c r="F293" s="130">
        <v>0</v>
      </c>
      <c r="G293" s="130">
        <v>0</v>
      </c>
      <c r="H293" s="130">
        <v>0</v>
      </c>
      <c r="I293" s="130">
        <v>0</v>
      </c>
      <c r="J293" s="136">
        <f t="shared" si="15"/>
        <v>0</v>
      </c>
      <c r="K293" s="16">
        <v>0</v>
      </c>
      <c r="L293" s="16">
        <v>0</v>
      </c>
      <c r="M293" s="16">
        <v>0</v>
      </c>
      <c r="N293" s="133">
        <f t="shared" si="16"/>
        <v>0</v>
      </c>
      <c r="O293" s="146">
        <v>0</v>
      </c>
      <c r="P293" s="132">
        <v>0</v>
      </c>
      <c r="Q293" s="132">
        <v>0</v>
      </c>
      <c r="R293" s="132">
        <v>0</v>
      </c>
      <c r="S293" s="132">
        <v>0</v>
      </c>
      <c r="T293" s="132">
        <v>0</v>
      </c>
      <c r="U293" s="132">
        <v>0</v>
      </c>
      <c r="V293" s="133">
        <f t="shared" si="17"/>
        <v>0</v>
      </c>
      <c r="W293" s="16">
        <v>0</v>
      </c>
      <c r="X293" s="16">
        <v>0</v>
      </c>
      <c r="Y293" s="137">
        <v>0</v>
      </c>
    </row>
    <row r="294" spans="1:25" s="3" customFormat="1" ht="15" x14ac:dyDescent="0.3">
      <c r="A294" s="156" t="str">
        <f>IF(ISBLANK(TableB[[#This Row],[BEDS Code]]),"",TableB[[#This Row],[BEDS Code]])</f>
        <v>331700010375</v>
      </c>
      <c r="B294" s="134" t="str">
        <f>IF(ISBLANK(TableB[[#This Row],[School Name]]),"",TableB[[#This Row],[School Name]])</f>
        <v>P.S. 375 Jackie Robinson School</v>
      </c>
      <c r="C294" s="156" t="str">
        <f>IF(ISBLANK(TableB[[#This Row],[Local School Code]]),"",TableB[[#This Row],[Local School Code]])</f>
        <v>K375</v>
      </c>
      <c r="D294" s="15" t="s">
        <v>72</v>
      </c>
      <c r="E294" s="10" t="s">
        <v>73</v>
      </c>
      <c r="F294" s="130">
        <v>30</v>
      </c>
      <c r="G294" s="130">
        <v>0</v>
      </c>
      <c r="H294" s="130">
        <v>0</v>
      </c>
      <c r="I294" s="130">
        <v>0</v>
      </c>
      <c r="J294" s="136">
        <f t="shared" si="15"/>
        <v>30</v>
      </c>
      <c r="K294" s="16">
        <v>260000</v>
      </c>
      <c r="L294" s="16">
        <v>477862.67387387599</v>
      </c>
      <c r="M294" s="16">
        <v>0</v>
      </c>
      <c r="N294" s="133">
        <f t="shared" si="16"/>
        <v>737862.67387387599</v>
      </c>
      <c r="O294" s="146">
        <v>0</v>
      </c>
      <c r="P294" s="132">
        <v>0</v>
      </c>
      <c r="Q294" s="132">
        <v>0</v>
      </c>
      <c r="R294" s="132">
        <v>0</v>
      </c>
      <c r="S294" s="132">
        <v>0</v>
      </c>
      <c r="T294" s="132">
        <v>0</v>
      </c>
      <c r="U294" s="132">
        <v>0</v>
      </c>
      <c r="V294" s="133">
        <f t="shared" si="17"/>
        <v>0</v>
      </c>
      <c r="W294" s="16">
        <v>0</v>
      </c>
      <c r="X294" s="16">
        <v>0</v>
      </c>
      <c r="Y294" s="137">
        <v>0</v>
      </c>
    </row>
    <row r="295" spans="1:25" s="3" customFormat="1" ht="15" x14ac:dyDescent="0.3">
      <c r="A295" s="156" t="str">
        <f>IF(ISBLANK(TableB[[#This Row],[BEDS Code]]),"",TableB[[#This Row],[BEDS Code]])</f>
        <v>333200010376</v>
      </c>
      <c r="B295" s="134" t="str">
        <f>IF(ISBLANK(TableB[[#This Row],[School Name]]),"",TableB[[#This Row],[School Name]])</f>
        <v>P.S. 376</v>
      </c>
      <c r="C295" s="156" t="str">
        <f>IF(ISBLANK(TableB[[#This Row],[Local School Code]]),"",TableB[[#This Row],[Local School Code]])</f>
        <v>K376</v>
      </c>
      <c r="D295" s="15" t="s">
        <v>73</v>
      </c>
      <c r="E295" s="10" t="s">
        <v>73</v>
      </c>
      <c r="F295" s="130">
        <v>0</v>
      </c>
      <c r="G295" s="130">
        <v>0</v>
      </c>
      <c r="H295" s="130">
        <v>0</v>
      </c>
      <c r="I295" s="130">
        <v>0</v>
      </c>
      <c r="J295" s="136">
        <f t="shared" si="15"/>
        <v>0</v>
      </c>
      <c r="K295" s="16">
        <v>0</v>
      </c>
      <c r="L295" s="16">
        <v>0</v>
      </c>
      <c r="M295" s="16">
        <v>0</v>
      </c>
      <c r="N295" s="133">
        <f t="shared" si="16"/>
        <v>0</v>
      </c>
      <c r="O295" s="146">
        <v>0</v>
      </c>
      <c r="P295" s="132">
        <v>0</v>
      </c>
      <c r="Q295" s="132">
        <v>0</v>
      </c>
      <c r="R295" s="132">
        <v>0</v>
      </c>
      <c r="S295" s="132">
        <v>0</v>
      </c>
      <c r="T295" s="132">
        <v>0</v>
      </c>
      <c r="U295" s="132">
        <v>0</v>
      </c>
      <c r="V295" s="133">
        <f t="shared" si="17"/>
        <v>0</v>
      </c>
      <c r="W295" s="16">
        <v>0</v>
      </c>
      <c r="X295" s="16">
        <v>0</v>
      </c>
      <c r="Y295" s="137">
        <v>0</v>
      </c>
    </row>
    <row r="296" spans="1:25" s="3" customFormat="1" ht="15" x14ac:dyDescent="0.3">
      <c r="A296" s="156" t="str">
        <f>IF(ISBLANK(TableB[[#This Row],[BEDS Code]]),"",TableB[[#This Row],[BEDS Code]])</f>
        <v>333200010377</v>
      </c>
      <c r="B296" s="134" t="str">
        <f>IF(ISBLANK(TableB[[#This Row],[School Name]]),"",TableB[[#This Row],[School Name]])</f>
        <v>P.S. 377 Alejandrina B. De Gautier</v>
      </c>
      <c r="C296" s="156" t="str">
        <f>IF(ISBLANK(TableB[[#This Row],[Local School Code]]),"",TableB[[#This Row],[Local School Code]])</f>
        <v>K377</v>
      </c>
      <c r="D296" s="15" t="s">
        <v>72</v>
      </c>
      <c r="E296" s="10" t="s">
        <v>73</v>
      </c>
      <c r="F296" s="130">
        <v>31</v>
      </c>
      <c r="G296" s="130">
        <v>0</v>
      </c>
      <c r="H296" s="130">
        <v>0</v>
      </c>
      <c r="I296" s="130">
        <v>0</v>
      </c>
      <c r="J296" s="136">
        <f t="shared" si="15"/>
        <v>31</v>
      </c>
      <c r="K296" s="16">
        <v>72693.099011191298</v>
      </c>
      <c r="L296" s="16">
        <v>437632.34419991926</v>
      </c>
      <c r="M296" s="16">
        <v>0</v>
      </c>
      <c r="N296" s="133">
        <f t="shared" si="16"/>
        <v>510325.44321111054</v>
      </c>
      <c r="O296" s="146">
        <v>0</v>
      </c>
      <c r="P296" s="132">
        <v>0</v>
      </c>
      <c r="Q296" s="132">
        <v>0</v>
      </c>
      <c r="R296" s="132">
        <v>0</v>
      </c>
      <c r="S296" s="132">
        <v>0</v>
      </c>
      <c r="T296" s="132">
        <v>0</v>
      </c>
      <c r="U296" s="132">
        <v>0</v>
      </c>
      <c r="V296" s="133">
        <f t="shared" si="17"/>
        <v>0</v>
      </c>
      <c r="W296" s="16">
        <v>0</v>
      </c>
      <c r="X296" s="16">
        <v>0</v>
      </c>
      <c r="Y296" s="137">
        <v>0</v>
      </c>
    </row>
    <row r="297" spans="1:25" s="3" customFormat="1" ht="15" x14ac:dyDescent="0.3">
      <c r="A297" s="156" t="str">
        <f>IF(ISBLANK(TableB[[#This Row],[BEDS Code]]),"",TableB[[#This Row],[BEDS Code]])</f>
        <v>331400010380</v>
      </c>
      <c r="B297" s="134" t="str">
        <f>IF(ISBLANK(TableB[[#This Row],[School Name]]),"",TableB[[#This Row],[School Name]])</f>
        <v>P.S. 380 John Wayne Elementary</v>
      </c>
      <c r="C297" s="156" t="str">
        <f>IF(ISBLANK(TableB[[#This Row],[Local School Code]]),"",TableB[[#This Row],[Local School Code]])</f>
        <v>K380</v>
      </c>
      <c r="D297" s="15" t="s">
        <v>72</v>
      </c>
      <c r="E297" s="10" t="s">
        <v>72</v>
      </c>
      <c r="F297" s="130">
        <v>46</v>
      </c>
      <c r="G297" s="130">
        <v>0</v>
      </c>
      <c r="H297" s="130">
        <v>2</v>
      </c>
      <c r="I297" s="130">
        <v>0</v>
      </c>
      <c r="J297" s="136">
        <f t="shared" si="15"/>
        <v>48</v>
      </c>
      <c r="K297" s="16">
        <v>430000</v>
      </c>
      <c r="L297" s="16">
        <v>545181.72145882703</v>
      </c>
      <c r="M297" s="16">
        <v>0</v>
      </c>
      <c r="N297" s="133">
        <f t="shared" si="16"/>
        <v>975181.72145882703</v>
      </c>
      <c r="O297" s="146">
        <v>1</v>
      </c>
      <c r="P297" s="132">
        <v>346727.25307633437</v>
      </c>
      <c r="Q297" s="132">
        <v>39616.9</v>
      </c>
      <c r="R297" s="132">
        <v>0</v>
      </c>
      <c r="S297" s="132">
        <v>0</v>
      </c>
      <c r="T297" s="132">
        <v>198084.5</v>
      </c>
      <c r="U297" s="132">
        <v>118850.7</v>
      </c>
      <c r="V297" s="133">
        <f t="shared" si="17"/>
        <v>703279.35307633434</v>
      </c>
      <c r="W297" s="16">
        <v>152746</v>
      </c>
      <c r="X297" s="16">
        <v>154364.35307633434</v>
      </c>
      <c r="Y297" s="137">
        <v>396169</v>
      </c>
    </row>
    <row r="298" spans="1:25" s="3" customFormat="1" ht="15" x14ac:dyDescent="0.3">
      <c r="A298" s="156" t="str">
        <f>IF(ISBLANK(TableB[[#This Row],[BEDS Code]]),"",TableB[[#This Row],[BEDS Code]])</f>
        <v>332200010381</v>
      </c>
      <c r="B298" s="134" t="str">
        <f>IF(ISBLANK(TableB[[#This Row],[School Name]]),"",TableB[[#This Row],[School Name]])</f>
        <v>I. S. 381</v>
      </c>
      <c r="C298" s="156" t="str">
        <f>IF(ISBLANK(TableB[[#This Row],[Local School Code]]),"",TableB[[#This Row],[Local School Code]])</f>
        <v>K381</v>
      </c>
      <c r="D298" s="15" t="s">
        <v>73</v>
      </c>
      <c r="E298" s="10" t="s">
        <v>73</v>
      </c>
      <c r="F298" s="130">
        <v>0</v>
      </c>
      <c r="G298" s="130">
        <v>0</v>
      </c>
      <c r="H298" s="130">
        <v>0</v>
      </c>
      <c r="I298" s="130">
        <v>0</v>
      </c>
      <c r="J298" s="136">
        <f t="shared" si="15"/>
        <v>0</v>
      </c>
      <c r="K298" s="16">
        <v>0</v>
      </c>
      <c r="L298" s="16">
        <v>0</v>
      </c>
      <c r="M298" s="16">
        <v>0</v>
      </c>
      <c r="N298" s="133">
        <f t="shared" si="16"/>
        <v>0</v>
      </c>
      <c r="O298" s="146">
        <v>0</v>
      </c>
      <c r="P298" s="132">
        <v>0</v>
      </c>
      <c r="Q298" s="132">
        <v>0</v>
      </c>
      <c r="R298" s="132">
        <v>0</v>
      </c>
      <c r="S298" s="132">
        <v>0</v>
      </c>
      <c r="T298" s="132">
        <v>0</v>
      </c>
      <c r="U298" s="132">
        <v>0</v>
      </c>
      <c r="V298" s="133">
        <f t="shared" si="17"/>
        <v>0</v>
      </c>
      <c r="W298" s="16">
        <v>0</v>
      </c>
      <c r="X298" s="16">
        <v>0</v>
      </c>
      <c r="Y298" s="137">
        <v>0</v>
      </c>
    </row>
    <row r="299" spans="1:25" s="3" customFormat="1" ht="15" x14ac:dyDescent="0.3">
      <c r="A299" s="156" t="str">
        <f>IF(ISBLANK(TableB[[#This Row],[BEDS Code]]),"",TableB[[#This Row],[BEDS Code]])</f>
        <v>331700011382</v>
      </c>
      <c r="B299" s="134" t="str">
        <f>IF(ISBLANK(TableB[[#This Row],[School Name]]),"",TableB[[#This Row],[School Name]])</f>
        <v>Academy for College Preparation and Career Exploration: A College Board School</v>
      </c>
      <c r="C299" s="156" t="str">
        <f>IF(ISBLANK(TableB[[#This Row],[Local School Code]]),"",TableB[[#This Row],[Local School Code]])</f>
        <v>K382</v>
      </c>
      <c r="D299" s="15" t="s">
        <v>73</v>
      </c>
      <c r="E299" s="10" t="s">
        <v>73</v>
      </c>
      <c r="F299" s="130">
        <v>0</v>
      </c>
      <c r="G299" s="130">
        <v>0</v>
      </c>
      <c r="H299" s="130">
        <v>0</v>
      </c>
      <c r="I299" s="130">
        <v>0</v>
      </c>
      <c r="J299" s="136">
        <f t="shared" si="15"/>
        <v>0</v>
      </c>
      <c r="K299" s="16">
        <v>0</v>
      </c>
      <c r="L299" s="16">
        <v>0</v>
      </c>
      <c r="M299" s="16">
        <v>0</v>
      </c>
      <c r="N299" s="133">
        <f t="shared" si="16"/>
        <v>0</v>
      </c>
      <c r="O299" s="146">
        <v>0</v>
      </c>
      <c r="P299" s="132">
        <v>0</v>
      </c>
      <c r="Q299" s="132">
        <v>0</v>
      </c>
      <c r="R299" s="132">
        <v>0</v>
      </c>
      <c r="S299" s="132">
        <v>0</v>
      </c>
      <c r="T299" s="132">
        <v>0</v>
      </c>
      <c r="U299" s="132">
        <v>0</v>
      </c>
      <c r="V299" s="133">
        <f t="shared" si="17"/>
        <v>0</v>
      </c>
      <c r="W299" s="16">
        <v>0</v>
      </c>
      <c r="X299" s="16">
        <v>0</v>
      </c>
      <c r="Y299" s="137">
        <v>0</v>
      </c>
    </row>
    <row r="300" spans="1:25" s="3" customFormat="1" ht="15" x14ac:dyDescent="0.3">
      <c r="A300" s="156" t="str">
        <f>IF(ISBLANK(TableB[[#This Row],[BEDS Code]]),"",TableB[[#This Row],[BEDS Code]])</f>
        <v>333200010383</v>
      </c>
      <c r="B300" s="134" t="str">
        <f>IF(ISBLANK(TableB[[#This Row],[School Name]]),"",TableB[[#This Row],[School Name]])</f>
        <v>J.H.S. 383 Philippa Schuyler</v>
      </c>
      <c r="C300" s="156" t="str">
        <f>IF(ISBLANK(TableB[[#This Row],[Local School Code]]),"",TableB[[#This Row],[Local School Code]])</f>
        <v>K383</v>
      </c>
      <c r="D300" s="15" t="s">
        <v>73</v>
      </c>
      <c r="E300" s="10" t="s">
        <v>73</v>
      </c>
      <c r="F300" s="130">
        <v>0</v>
      </c>
      <c r="G300" s="130">
        <v>0</v>
      </c>
      <c r="H300" s="130">
        <v>0</v>
      </c>
      <c r="I300" s="130">
        <v>0</v>
      </c>
      <c r="J300" s="136">
        <f t="shared" si="15"/>
        <v>0</v>
      </c>
      <c r="K300" s="16">
        <v>0</v>
      </c>
      <c r="L300" s="16">
        <v>0</v>
      </c>
      <c r="M300" s="16">
        <v>0</v>
      </c>
      <c r="N300" s="133">
        <f t="shared" si="16"/>
        <v>0</v>
      </c>
      <c r="O300" s="146">
        <v>0</v>
      </c>
      <c r="P300" s="132">
        <v>0</v>
      </c>
      <c r="Q300" s="132">
        <v>0</v>
      </c>
      <c r="R300" s="132">
        <v>0</v>
      </c>
      <c r="S300" s="132">
        <v>0</v>
      </c>
      <c r="T300" s="132">
        <v>0</v>
      </c>
      <c r="U300" s="132">
        <v>0</v>
      </c>
      <c r="V300" s="133">
        <f t="shared" si="17"/>
        <v>0</v>
      </c>
      <c r="W300" s="16">
        <v>0</v>
      </c>
      <c r="X300" s="16">
        <v>0</v>
      </c>
      <c r="Y300" s="137">
        <v>0</v>
      </c>
    </row>
    <row r="301" spans="1:25" s="3" customFormat="1" ht="15" x14ac:dyDescent="0.3">
      <c r="A301" s="156" t="str">
        <f>IF(ISBLANK(TableB[[#This Row],[BEDS Code]]),"",TableB[[#This Row],[BEDS Code]])</f>
        <v>333200010384</v>
      </c>
      <c r="B301" s="134" t="str">
        <f>IF(ISBLANK(TableB[[#This Row],[School Name]]),"",TableB[[#This Row],[School Name]])</f>
        <v>P.S. /I.S. 384 Frances E. Carter</v>
      </c>
      <c r="C301" s="156" t="str">
        <f>IF(ISBLANK(TableB[[#This Row],[Local School Code]]),"",TableB[[#This Row],[Local School Code]])</f>
        <v>K384</v>
      </c>
      <c r="D301" s="15" t="s">
        <v>72</v>
      </c>
      <c r="E301" s="10" t="s">
        <v>73</v>
      </c>
      <c r="F301" s="130">
        <v>31</v>
      </c>
      <c r="G301" s="130">
        <v>0</v>
      </c>
      <c r="H301" s="130">
        <v>0</v>
      </c>
      <c r="I301" s="130">
        <v>0</v>
      </c>
      <c r="J301" s="136">
        <f t="shared" si="15"/>
        <v>31</v>
      </c>
      <c r="K301" s="16">
        <v>76519.051590727671</v>
      </c>
      <c r="L301" s="16">
        <v>401569.24381165951</v>
      </c>
      <c r="M301" s="16">
        <v>0</v>
      </c>
      <c r="N301" s="133">
        <f t="shared" si="16"/>
        <v>478088.29540238716</v>
      </c>
      <c r="O301" s="146">
        <v>0</v>
      </c>
      <c r="P301" s="132">
        <v>0</v>
      </c>
      <c r="Q301" s="132">
        <v>0</v>
      </c>
      <c r="R301" s="132">
        <v>0</v>
      </c>
      <c r="S301" s="132">
        <v>0</v>
      </c>
      <c r="T301" s="132">
        <v>0</v>
      </c>
      <c r="U301" s="132">
        <v>0</v>
      </c>
      <c r="V301" s="133">
        <f t="shared" si="17"/>
        <v>0</v>
      </c>
      <c r="W301" s="16">
        <v>0</v>
      </c>
      <c r="X301" s="16">
        <v>0</v>
      </c>
      <c r="Y301" s="137">
        <v>0</v>
      </c>
    </row>
    <row r="302" spans="1:25" s="3" customFormat="1" ht="15" x14ac:dyDescent="0.3">
      <c r="A302" s="156" t="str">
        <f>IF(ISBLANK(TableB[[#This Row],[BEDS Code]]),"",TableB[[#This Row],[BEDS Code]])</f>
        <v>332300010392</v>
      </c>
      <c r="B302" s="134" t="str">
        <f>IF(ISBLANK(TableB[[#This Row],[School Name]]),"",TableB[[#This Row],[School Name]])</f>
        <v>I.S. 392</v>
      </c>
      <c r="C302" s="156" t="str">
        <f>IF(ISBLANK(TableB[[#This Row],[Local School Code]]),"",TableB[[#This Row],[Local School Code]])</f>
        <v>K392</v>
      </c>
      <c r="D302" s="15" t="s">
        <v>73</v>
      </c>
      <c r="E302" s="10" t="s">
        <v>72</v>
      </c>
      <c r="F302" s="130">
        <v>0</v>
      </c>
      <c r="G302" s="130">
        <v>0</v>
      </c>
      <c r="H302" s="130">
        <v>0</v>
      </c>
      <c r="I302" s="130">
        <v>0</v>
      </c>
      <c r="J302" s="136">
        <f t="shared" si="15"/>
        <v>0</v>
      </c>
      <c r="K302" s="16">
        <v>0</v>
      </c>
      <c r="L302" s="16">
        <v>0</v>
      </c>
      <c r="M302" s="16">
        <v>0</v>
      </c>
      <c r="N302" s="133">
        <f t="shared" si="16"/>
        <v>0</v>
      </c>
      <c r="O302" s="146">
        <v>0</v>
      </c>
      <c r="P302" s="132">
        <v>15000</v>
      </c>
      <c r="Q302" s="132">
        <v>15000</v>
      </c>
      <c r="R302" s="132">
        <v>0</v>
      </c>
      <c r="S302" s="132">
        <v>0</v>
      </c>
      <c r="T302" s="132">
        <v>75000</v>
      </c>
      <c r="U302" s="132">
        <v>45000</v>
      </c>
      <c r="V302" s="133">
        <f t="shared" si="17"/>
        <v>150000</v>
      </c>
      <c r="W302" s="16">
        <v>150000</v>
      </c>
      <c r="X302" s="16">
        <v>0</v>
      </c>
      <c r="Y302" s="137">
        <v>0</v>
      </c>
    </row>
    <row r="303" spans="1:25" s="3" customFormat="1" ht="15" x14ac:dyDescent="0.3">
      <c r="A303" s="156" t="str">
        <f>IF(ISBLANK(TableB[[#This Row],[BEDS Code]]),"",TableB[[#This Row],[BEDS Code]])</f>
        <v>331700010394</v>
      </c>
      <c r="B303" s="134" t="str">
        <f>IF(ISBLANK(TableB[[#This Row],[School Name]]),"",TableB[[#This Row],[School Name]])</f>
        <v>M.S. K394</v>
      </c>
      <c r="C303" s="156" t="str">
        <f>IF(ISBLANK(TableB[[#This Row],[Local School Code]]),"",TableB[[#This Row],[Local School Code]])</f>
        <v>K394</v>
      </c>
      <c r="D303" s="15" t="s">
        <v>72</v>
      </c>
      <c r="E303" s="10" t="s">
        <v>73</v>
      </c>
      <c r="F303" s="130">
        <v>46</v>
      </c>
      <c r="G303" s="130">
        <v>0</v>
      </c>
      <c r="H303" s="130">
        <v>0</v>
      </c>
      <c r="I303" s="130">
        <v>0</v>
      </c>
      <c r="J303" s="136">
        <f t="shared" si="15"/>
        <v>46</v>
      </c>
      <c r="K303" s="16">
        <v>149212.15060191898</v>
      </c>
      <c r="L303" s="16">
        <v>648252.35923708254</v>
      </c>
      <c r="M303" s="16">
        <v>0</v>
      </c>
      <c r="N303" s="133">
        <f t="shared" si="16"/>
        <v>797464.50983900158</v>
      </c>
      <c r="O303" s="146">
        <v>0</v>
      </c>
      <c r="P303" s="132">
        <v>0</v>
      </c>
      <c r="Q303" s="132">
        <v>0</v>
      </c>
      <c r="R303" s="132">
        <v>0</v>
      </c>
      <c r="S303" s="132">
        <v>0</v>
      </c>
      <c r="T303" s="132">
        <v>0</v>
      </c>
      <c r="U303" s="132">
        <v>0</v>
      </c>
      <c r="V303" s="133">
        <f t="shared" si="17"/>
        <v>0</v>
      </c>
      <c r="W303" s="16">
        <v>0</v>
      </c>
      <c r="X303" s="16">
        <v>0</v>
      </c>
      <c r="Y303" s="137">
        <v>0</v>
      </c>
    </row>
    <row r="304" spans="1:25" s="3" customFormat="1" ht="15" x14ac:dyDescent="0.3">
      <c r="A304" s="156" t="str">
        <f>IF(ISBLANK(TableB[[#This Row],[BEDS Code]]),"",TableB[[#This Row],[BEDS Code]])</f>
        <v>307500013396</v>
      </c>
      <c r="B304" s="134" t="str">
        <f>IF(ISBLANK(TableB[[#This Row],[School Name]]),"",TableB[[#This Row],[School Name]])</f>
        <v>P.S. K396</v>
      </c>
      <c r="C304" s="156" t="str">
        <f>IF(ISBLANK(TableB[[#This Row],[Local School Code]]),"",TableB[[#This Row],[Local School Code]])</f>
        <v>K396</v>
      </c>
      <c r="D304" s="15" t="s">
        <v>73</v>
      </c>
      <c r="E304" s="10" t="s">
        <v>73</v>
      </c>
      <c r="F304" s="130">
        <v>0</v>
      </c>
      <c r="G304" s="130">
        <v>0</v>
      </c>
      <c r="H304" s="130">
        <v>0</v>
      </c>
      <c r="I304" s="130">
        <v>0</v>
      </c>
      <c r="J304" s="136">
        <f t="shared" si="15"/>
        <v>0</v>
      </c>
      <c r="K304" s="16">
        <v>0</v>
      </c>
      <c r="L304" s="16">
        <v>0</v>
      </c>
      <c r="M304" s="16">
        <v>0</v>
      </c>
      <c r="N304" s="133">
        <f t="shared" si="16"/>
        <v>0</v>
      </c>
      <c r="O304" s="146">
        <v>0</v>
      </c>
      <c r="P304" s="132">
        <v>0</v>
      </c>
      <c r="Q304" s="132">
        <v>0</v>
      </c>
      <c r="R304" s="132">
        <v>0</v>
      </c>
      <c r="S304" s="132">
        <v>0</v>
      </c>
      <c r="T304" s="132">
        <v>0</v>
      </c>
      <c r="U304" s="132">
        <v>0</v>
      </c>
      <c r="V304" s="133">
        <f t="shared" si="17"/>
        <v>0</v>
      </c>
      <c r="W304" s="16">
        <v>0</v>
      </c>
      <c r="X304" s="16">
        <v>0</v>
      </c>
      <c r="Y304" s="137">
        <v>0</v>
      </c>
    </row>
    <row r="305" spans="1:25" s="3" customFormat="1" ht="15" x14ac:dyDescent="0.3">
      <c r="A305" s="156" t="str">
        <f>IF(ISBLANK(TableB[[#This Row],[BEDS Code]]),"",TableB[[#This Row],[BEDS Code]])</f>
        <v>331700010397</v>
      </c>
      <c r="B305" s="134" t="str">
        <f>IF(ISBLANK(TableB[[#This Row],[School Name]]),"",TableB[[#This Row],[School Name]])</f>
        <v>P.S. 397 Foster-Laurie</v>
      </c>
      <c r="C305" s="156" t="str">
        <f>IF(ISBLANK(TableB[[#This Row],[Local School Code]]),"",TableB[[#This Row],[Local School Code]])</f>
        <v>K397</v>
      </c>
      <c r="D305" s="15" t="s">
        <v>72</v>
      </c>
      <c r="E305" s="10" t="s">
        <v>73</v>
      </c>
      <c r="F305" s="130">
        <v>14</v>
      </c>
      <c r="G305" s="130">
        <v>0</v>
      </c>
      <c r="H305" s="130">
        <v>0</v>
      </c>
      <c r="I305" s="130">
        <v>0</v>
      </c>
      <c r="J305" s="136">
        <f t="shared" si="15"/>
        <v>14</v>
      </c>
      <c r="K305" s="16">
        <v>180000</v>
      </c>
      <c r="L305" s="16">
        <v>66509.940406113223</v>
      </c>
      <c r="M305" s="16">
        <v>0</v>
      </c>
      <c r="N305" s="133">
        <f t="shared" si="16"/>
        <v>246509.94040611322</v>
      </c>
      <c r="O305" s="146">
        <v>0</v>
      </c>
      <c r="P305" s="132">
        <v>0</v>
      </c>
      <c r="Q305" s="132">
        <v>0</v>
      </c>
      <c r="R305" s="132">
        <v>0</v>
      </c>
      <c r="S305" s="132">
        <v>0</v>
      </c>
      <c r="T305" s="132">
        <v>0</v>
      </c>
      <c r="U305" s="132">
        <v>0</v>
      </c>
      <c r="V305" s="133">
        <f t="shared" si="17"/>
        <v>0</v>
      </c>
      <c r="W305" s="16">
        <v>0</v>
      </c>
      <c r="X305" s="16">
        <v>0</v>
      </c>
      <c r="Y305" s="137">
        <v>0</v>
      </c>
    </row>
    <row r="306" spans="1:25" s="3" customFormat="1" ht="15" x14ac:dyDescent="0.3">
      <c r="A306" s="156" t="str">
        <f>IF(ISBLANK(TableB[[#This Row],[BEDS Code]]),"",TableB[[#This Row],[BEDS Code]])</f>
        <v>331700010398</v>
      </c>
      <c r="B306" s="134" t="str">
        <f>IF(ISBLANK(TableB[[#This Row],[School Name]]),"",TableB[[#This Row],[School Name]])</f>
        <v>P.S. 398 Walter Weaver</v>
      </c>
      <c r="C306" s="156" t="str">
        <f>IF(ISBLANK(TableB[[#This Row],[Local School Code]]),"",TableB[[#This Row],[Local School Code]])</f>
        <v>K398</v>
      </c>
      <c r="D306" s="15" t="s">
        <v>72</v>
      </c>
      <c r="E306" s="10" t="s">
        <v>73</v>
      </c>
      <c r="F306" s="130">
        <v>46</v>
      </c>
      <c r="G306" s="130">
        <v>0</v>
      </c>
      <c r="H306" s="130">
        <v>0</v>
      </c>
      <c r="I306" s="130">
        <v>0</v>
      </c>
      <c r="J306" s="136">
        <f t="shared" si="15"/>
        <v>46</v>
      </c>
      <c r="K306" s="16">
        <v>122430.48254516428</v>
      </c>
      <c r="L306" s="16">
        <v>622927.42781889986</v>
      </c>
      <c r="M306" s="16">
        <v>0</v>
      </c>
      <c r="N306" s="133">
        <f t="shared" si="16"/>
        <v>745357.91036406416</v>
      </c>
      <c r="O306" s="146">
        <v>0</v>
      </c>
      <c r="P306" s="132">
        <v>0</v>
      </c>
      <c r="Q306" s="132">
        <v>0</v>
      </c>
      <c r="R306" s="132">
        <v>0</v>
      </c>
      <c r="S306" s="132">
        <v>0</v>
      </c>
      <c r="T306" s="132">
        <v>0</v>
      </c>
      <c r="U306" s="132">
        <v>0</v>
      </c>
      <c r="V306" s="133">
        <f t="shared" si="17"/>
        <v>0</v>
      </c>
      <c r="W306" s="16">
        <v>0</v>
      </c>
      <c r="X306" s="16">
        <v>0</v>
      </c>
      <c r="Y306" s="137">
        <v>0</v>
      </c>
    </row>
    <row r="307" spans="1:25" s="3" customFormat="1" ht="15" x14ac:dyDescent="0.3">
      <c r="A307" s="156" t="str">
        <f>IF(ISBLANK(TableB[[#This Row],[BEDS Code]]),"",TableB[[#This Row],[BEDS Code]])</f>
        <v>331700010399</v>
      </c>
      <c r="B307" s="134" t="str">
        <f>IF(ISBLANK(TableB[[#This Row],[School Name]]),"",TableB[[#This Row],[School Name]])</f>
        <v>P.S. 399 Stanley Eugene Clark</v>
      </c>
      <c r="C307" s="156" t="str">
        <f>IF(ISBLANK(TableB[[#This Row],[Local School Code]]),"",TableB[[#This Row],[Local School Code]])</f>
        <v>K399</v>
      </c>
      <c r="D307" s="15" t="s">
        <v>73</v>
      </c>
      <c r="E307" s="10" t="s">
        <v>73</v>
      </c>
      <c r="F307" s="130">
        <v>0</v>
      </c>
      <c r="G307" s="130">
        <v>0</v>
      </c>
      <c r="H307" s="130">
        <v>0</v>
      </c>
      <c r="I307" s="130">
        <v>0</v>
      </c>
      <c r="J307" s="136">
        <f t="shared" si="15"/>
        <v>0</v>
      </c>
      <c r="K307" s="16">
        <v>0</v>
      </c>
      <c r="L307" s="16">
        <v>0</v>
      </c>
      <c r="M307" s="16">
        <v>0</v>
      </c>
      <c r="N307" s="133">
        <f t="shared" si="16"/>
        <v>0</v>
      </c>
      <c r="O307" s="146">
        <v>0</v>
      </c>
      <c r="P307" s="132">
        <v>0</v>
      </c>
      <c r="Q307" s="132">
        <v>0</v>
      </c>
      <c r="R307" s="132">
        <v>0</v>
      </c>
      <c r="S307" s="132">
        <v>0</v>
      </c>
      <c r="T307" s="132">
        <v>0</v>
      </c>
      <c r="U307" s="132">
        <v>0</v>
      </c>
      <c r="V307" s="133">
        <f t="shared" si="17"/>
        <v>0</v>
      </c>
      <c r="W307" s="16">
        <v>0</v>
      </c>
      <c r="X307" s="16">
        <v>0</v>
      </c>
      <c r="Y307" s="137">
        <v>0</v>
      </c>
    </row>
    <row r="308" spans="1:25" s="3" customFormat="1" ht="15" x14ac:dyDescent="0.3">
      <c r="A308" s="156" t="str">
        <f>IF(ISBLANK(TableB[[#This Row],[BEDS Code]]),"",TableB[[#This Row],[BEDS Code]])</f>
        <v>332300010401</v>
      </c>
      <c r="B308" s="134" t="str">
        <f>IF(ISBLANK(TableB[[#This Row],[School Name]]),"",TableB[[#This Row],[School Name]])</f>
        <v>Christopher Avenue Community School</v>
      </c>
      <c r="C308" s="156" t="str">
        <f>IF(ISBLANK(TableB[[#This Row],[Local School Code]]),"",TableB[[#This Row],[Local School Code]])</f>
        <v>K401</v>
      </c>
      <c r="D308" s="15" t="s">
        <v>72</v>
      </c>
      <c r="E308" s="10" t="s">
        <v>73</v>
      </c>
      <c r="F308" s="130">
        <v>30</v>
      </c>
      <c r="G308" s="130">
        <v>0</v>
      </c>
      <c r="H308" s="130">
        <v>50</v>
      </c>
      <c r="I308" s="130">
        <v>0</v>
      </c>
      <c r="J308" s="136">
        <f t="shared" si="15"/>
        <v>80</v>
      </c>
      <c r="K308" s="16">
        <v>145911.4309544366</v>
      </c>
      <c r="L308" s="16">
        <v>1168011.8852518706</v>
      </c>
      <c r="M308" s="16">
        <v>0</v>
      </c>
      <c r="N308" s="133">
        <f t="shared" si="16"/>
        <v>1313923.3162063072</v>
      </c>
      <c r="O308" s="146">
        <v>0</v>
      </c>
      <c r="P308" s="132">
        <v>0</v>
      </c>
      <c r="Q308" s="132">
        <v>0</v>
      </c>
      <c r="R308" s="132">
        <v>0</v>
      </c>
      <c r="S308" s="132">
        <v>0</v>
      </c>
      <c r="T308" s="132">
        <v>0</v>
      </c>
      <c r="U308" s="132">
        <v>0</v>
      </c>
      <c r="V308" s="133">
        <f t="shared" si="17"/>
        <v>0</v>
      </c>
      <c r="W308" s="16">
        <v>0</v>
      </c>
      <c r="X308" s="16">
        <v>0</v>
      </c>
      <c r="Y308" s="137">
        <v>0</v>
      </c>
    </row>
    <row r="309" spans="1:25" s="3" customFormat="1" ht="15" x14ac:dyDescent="0.3">
      <c r="A309" s="156" t="str">
        <f>IF(ISBLANK(TableB[[#This Row],[BEDS Code]]),"",TableB[[#This Row],[BEDS Code]])</f>
        <v>333200011403</v>
      </c>
      <c r="B309" s="134" t="str">
        <f>IF(ISBLANK(TableB[[#This Row],[School Name]]),"",TableB[[#This Row],[School Name]])</f>
        <v>Academy for Environmental Leadership</v>
      </c>
      <c r="C309" s="156" t="str">
        <f>IF(ISBLANK(TableB[[#This Row],[Local School Code]]),"",TableB[[#This Row],[Local School Code]])</f>
        <v>K403</v>
      </c>
      <c r="D309" s="15" t="s">
        <v>73</v>
      </c>
      <c r="E309" s="10" t="s">
        <v>72</v>
      </c>
      <c r="F309" s="130">
        <v>0</v>
      </c>
      <c r="G309" s="130">
        <v>0</v>
      </c>
      <c r="H309" s="130">
        <v>0</v>
      </c>
      <c r="I309" s="130">
        <v>0</v>
      </c>
      <c r="J309" s="136">
        <f t="shared" si="15"/>
        <v>0</v>
      </c>
      <c r="K309" s="16">
        <v>0</v>
      </c>
      <c r="L309" s="16">
        <v>0</v>
      </c>
      <c r="M309" s="16">
        <v>0</v>
      </c>
      <c r="N309" s="133">
        <f t="shared" si="16"/>
        <v>0</v>
      </c>
      <c r="O309" s="146">
        <v>1</v>
      </c>
      <c r="P309" s="132">
        <v>723738.84586598806</v>
      </c>
      <c r="Q309" s="132">
        <v>59008.074999999997</v>
      </c>
      <c r="R309" s="132">
        <v>0</v>
      </c>
      <c r="S309" s="132">
        <v>0</v>
      </c>
      <c r="T309" s="132">
        <v>82540.375</v>
      </c>
      <c r="U309" s="132">
        <v>49524.224999999999</v>
      </c>
      <c r="V309" s="133">
        <f t="shared" si="17"/>
        <v>914811.52086598799</v>
      </c>
      <c r="W309" s="16">
        <v>454996</v>
      </c>
      <c r="X309" s="16">
        <v>459815.52086598799</v>
      </c>
      <c r="Y309" s="137">
        <v>0</v>
      </c>
    </row>
    <row r="310" spans="1:25" s="3" customFormat="1" ht="15" x14ac:dyDescent="0.3">
      <c r="A310" s="156" t="str">
        <f>IF(ISBLANK(TableB[[#This Row],[BEDS Code]]),"",TableB[[#This Row],[BEDS Code]])</f>
        <v>331900011404</v>
      </c>
      <c r="B310" s="134" t="str">
        <f>IF(ISBLANK(TableB[[#This Row],[School Name]]),"",TableB[[#This Row],[School Name]])</f>
        <v>Academy for Young Writers</v>
      </c>
      <c r="C310" s="156" t="str">
        <f>IF(ISBLANK(TableB[[#This Row],[Local School Code]]),"",TableB[[#This Row],[Local School Code]])</f>
        <v>K404</v>
      </c>
      <c r="D310" s="15" t="s">
        <v>73</v>
      </c>
      <c r="E310" s="10" t="s">
        <v>72</v>
      </c>
      <c r="F310" s="130">
        <v>0</v>
      </c>
      <c r="G310" s="130">
        <v>0</v>
      </c>
      <c r="H310" s="130">
        <v>0</v>
      </c>
      <c r="I310" s="130">
        <v>0</v>
      </c>
      <c r="J310" s="136">
        <f t="shared" si="15"/>
        <v>0</v>
      </c>
      <c r="K310" s="16">
        <v>0</v>
      </c>
      <c r="L310" s="16">
        <v>0</v>
      </c>
      <c r="M310" s="16">
        <v>0</v>
      </c>
      <c r="N310" s="133">
        <f t="shared" si="16"/>
        <v>0</v>
      </c>
      <c r="O310" s="146">
        <v>1</v>
      </c>
      <c r="P310" s="132">
        <v>654447.66456221405</v>
      </c>
      <c r="Q310" s="132">
        <v>60324.600000000006</v>
      </c>
      <c r="R310" s="132">
        <v>0</v>
      </c>
      <c r="S310" s="132">
        <v>0</v>
      </c>
      <c r="T310" s="132">
        <v>91623</v>
      </c>
      <c r="U310" s="132">
        <v>54973.799999999996</v>
      </c>
      <c r="V310" s="133">
        <f t="shared" si="17"/>
        <v>861369.06456221407</v>
      </c>
      <c r="W310" s="16">
        <v>428416</v>
      </c>
      <c r="X310" s="16">
        <v>432953.06456221407</v>
      </c>
      <c r="Y310" s="137">
        <v>0</v>
      </c>
    </row>
    <row r="311" spans="1:25" s="3" customFormat="1" ht="15" x14ac:dyDescent="0.3">
      <c r="A311" s="156" t="str">
        <f>IF(ISBLANK(TableB[[#This Row],[BEDS Code]]),"",TableB[[#This Row],[BEDS Code]])</f>
        <v>332200011405</v>
      </c>
      <c r="B311" s="134" t="str">
        <f>IF(ISBLANK(TableB[[#This Row],[School Name]]),"",TableB[[#This Row],[School Name]])</f>
        <v>Midwood High School</v>
      </c>
      <c r="C311" s="156" t="str">
        <f>IF(ISBLANK(TableB[[#This Row],[Local School Code]]),"",TableB[[#This Row],[Local School Code]])</f>
        <v>K405</v>
      </c>
      <c r="D311" s="15" t="s">
        <v>73</v>
      </c>
      <c r="E311" s="10" t="s">
        <v>73</v>
      </c>
      <c r="F311" s="130">
        <v>0</v>
      </c>
      <c r="G311" s="130">
        <v>0</v>
      </c>
      <c r="H311" s="130">
        <v>0</v>
      </c>
      <c r="I311" s="130">
        <v>0</v>
      </c>
      <c r="J311" s="136">
        <f t="shared" si="15"/>
        <v>0</v>
      </c>
      <c r="K311" s="16">
        <v>0</v>
      </c>
      <c r="L311" s="16">
        <v>0</v>
      </c>
      <c r="M311" s="16">
        <v>0</v>
      </c>
      <c r="N311" s="133">
        <f t="shared" si="16"/>
        <v>0</v>
      </c>
      <c r="O311" s="146">
        <v>0</v>
      </c>
      <c r="P311" s="132">
        <v>0</v>
      </c>
      <c r="Q311" s="132">
        <v>0</v>
      </c>
      <c r="R311" s="132">
        <v>0</v>
      </c>
      <c r="S311" s="132">
        <v>0</v>
      </c>
      <c r="T311" s="132">
        <v>0</v>
      </c>
      <c r="U311" s="132">
        <v>0</v>
      </c>
      <c r="V311" s="133">
        <f t="shared" si="17"/>
        <v>0</v>
      </c>
      <c r="W311" s="16">
        <v>0</v>
      </c>
      <c r="X311" s="16">
        <v>0</v>
      </c>
      <c r="Y311" s="137">
        <v>0</v>
      </c>
    </row>
    <row r="312" spans="1:25" s="3" customFormat="1" ht="15" x14ac:dyDescent="0.3">
      <c r="A312" s="156" t="str">
        <f>IF(ISBLANK(TableB[[#This Row],[BEDS Code]]),"",TableB[[#This Row],[BEDS Code]])</f>
        <v>331700011408</v>
      </c>
      <c r="B312" s="134" t="str">
        <f>IF(ISBLANK(TableB[[#This Row],[School Name]]),"",TableB[[#This Row],[School Name]])</f>
        <v>Academy of Hospitality and Tourism</v>
      </c>
      <c r="C312" s="156" t="str">
        <f>IF(ISBLANK(TableB[[#This Row],[Local School Code]]),"",TableB[[#This Row],[Local School Code]])</f>
        <v>K408</v>
      </c>
      <c r="D312" s="15" t="s">
        <v>73</v>
      </c>
      <c r="E312" s="10" t="s">
        <v>73</v>
      </c>
      <c r="F312" s="130">
        <v>0</v>
      </c>
      <c r="G312" s="130">
        <v>0</v>
      </c>
      <c r="H312" s="130">
        <v>0</v>
      </c>
      <c r="I312" s="130">
        <v>0</v>
      </c>
      <c r="J312" s="136">
        <f t="shared" si="15"/>
        <v>0</v>
      </c>
      <c r="K312" s="16">
        <v>0</v>
      </c>
      <c r="L312" s="16">
        <v>0</v>
      </c>
      <c r="M312" s="16">
        <v>0</v>
      </c>
      <c r="N312" s="133">
        <f t="shared" si="16"/>
        <v>0</v>
      </c>
      <c r="O312" s="146">
        <v>0</v>
      </c>
      <c r="P312" s="132">
        <v>0</v>
      </c>
      <c r="Q312" s="132">
        <v>0</v>
      </c>
      <c r="R312" s="132">
        <v>0</v>
      </c>
      <c r="S312" s="132">
        <v>0</v>
      </c>
      <c r="T312" s="132">
        <v>0</v>
      </c>
      <c r="U312" s="132">
        <v>0</v>
      </c>
      <c r="V312" s="133">
        <f t="shared" si="17"/>
        <v>0</v>
      </c>
      <c r="W312" s="16">
        <v>0</v>
      </c>
      <c r="X312" s="16">
        <v>0</v>
      </c>
      <c r="Y312" s="137">
        <v>0</v>
      </c>
    </row>
    <row r="313" spans="1:25" s="3" customFormat="1" ht="15" x14ac:dyDescent="0.3">
      <c r="A313" s="156" t="str">
        <f>IF(ISBLANK(TableB[[#This Row],[BEDS Code]]),"",TableB[[#This Row],[BEDS Code]])</f>
        <v>331900011409</v>
      </c>
      <c r="B313" s="134" t="str">
        <f>IF(ISBLANK(TableB[[#This Row],[School Name]]),"",TableB[[#This Row],[School Name]])</f>
        <v>East New York Family Academy</v>
      </c>
      <c r="C313" s="156" t="str">
        <f>IF(ISBLANK(TableB[[#This Row],[Local School Code]]),"",TableB[[#This Row],[Local School Code]])</f>
        <v>K409</v>
      </c>
      <c r="D313" s="15" t="s">
        <v>73</v>
      </c>
      <c r="E313" s="10" t="s">
        <v>73</v>
      </c>
      <c r="F313" s="130">
        <v>0</v>
      </c>
      <c r="G313" s="130">
        <v>0</v>
      </c>
      <c r="H313" s="130">
        <v>0</v>
      </c>
      <c r="I313" s="130">
        <v>0</v>
      </c>
      <c r="J313" s="136">
        <f t="shared" si="15"/>
        <v>0</v>
      </c>
      <c r="K313" s="16">
        <v>0</v>
      </c>
      <c r="L313" s="16">
        <v>0</v>
      </c>
      <c r="M313" s="16">
        <v>0</v>
      </c>
      <c r="N313" s="133">
        <f t="shared" si="16"/>
        <v>0</v>
      </c>
      <c r="O313" s="146">
        <v>0</v>
      </c>
      <c r="P313" s="132">
        <v>0</v>
      </c>
      <c r="Q313" s="132">
        <v>0</v>
      </c>
      <c r="R313" s="132">
        <v>0</v>
      </c>
      <c r="S313" s="132">
        <v>0</v>
      </c>
      <c r="T313" s="132">
        <v>0</v>
      </c>
      <c r="U313" s="132">
        <v>0</v>
      </c>
      <c r="V313" s="133">
        <f t="shared" si="17"/>
        <v>0</v>
      </c>
      <c r="W313" s="16">
        <v>0</v>
      </c>
      <c r="X313" s="16">
        <v>0</v>
      </c>
      <c r="Y313" s="137">
        <v>0</v>
      </c>
    </row>
    <row r="314" spans="1:25" s="3" customFormat="1" ht="15" x14ac:dyDescent="0.3">
      <c r="A314" s="156" t="str">
        <f>IF(ISBLANK(TableB[[#This Row],[BEDS Code]]),"",TableB[[#This Row],[BEDS Code]])</f>
        <v>332100011410</v>
      </c>
      <c r="B314" s="134" t="str">
        <f>IF(ISBLANK(TableB[[#This Row],[School Name]]),"",TableB[[#This Row],[School Name]])</f>
        <v>Abraham Lincoln High School</v>
      </c>
      <c r="C314" s="156" t="str">
        <f>IF(ISBLANK(TableB[[#This Row],[Local School Code]]),"",TableB[[#This Row],[Local School Code]])</f>
        <v>K410</v>
      </c>
      <c r="D314" s="15" t="s">
        <v>73</v>
      </c>
      <c r="E314" s="10" t="s">
        <v>73</v>
      </c>
      <c r="F314" s="130">
        <v>0</v>
      </c>
      <c r="G314" s="130">
        <v>0</v>
      </c>
      <c r="H314" s="130">
        <v>0</v>
      </c>
      <c r="I314" s="130">
        <v>0</v>
      </c>
      <c r="J314" s="136">
        <f t="shared" si="15"/>
        <v>0</v>
      </c>
      <c r="K314" s="16">
        <v>0</v>
      </c>
      <c r="L314" s="16">
        <v>0</v>
      </c>
      <c r="M314" s="16">
        <v>0</v>
      </c>
      <c r="N314" s="133">
        <f t="shared" si="16"/>
        <v>0</v>
      </c>
      <c r="O314" s="146">
        <v>0</v>
      </c>
      <c r="P314" s="132">
        <v>0</v>
      </c>
      <c r="Q314" s="132">
        <v>0</v>
      </c>
      <c r="R314" s="132">
        <v>0</v>
      </c>
      <c r="S314" s="132">
        <v>0</v>
      </c>
      <c r="T314" s="132">
        <v>0</v>
      </c>
      <c r="U314" s="132">
        <v>0</v>
      </c>
      <c r="V314" s="133">
        <f t="shared" si="17"/>
        <v>0</v>
      </c>
      <c r="W314" s="16">
        <v>0</v>
      </c>
      <c r="X314" s="16">
        <v>0</v>
      </c>
      <c r="Y314" s="137">
        <v>0</v>
      </c>
    </row>
    <row r="315" spans="1:25" s="3" customFormat="1" ht="15" x14ac:dyDescent="0.3">
      <c r="A315" s="156" t="str">
        <f>IF(ISBLANK(TableB[[#This Row],[BEDS Code]]),"",TableB[[#This Row],[BEDS Code]])</f>
        <v>(blank)</v>
      </c>
      <c r="B315" s="134" t="str">
        <f>IF(ISBLANK(TableB[[#This Row],[School Name]]),"",TableB[[#This Row],[School Name]])</f>
        <v>Abraham Lincoln YABC</v>
      </c>
      <c r="C315" s="156" t="str">
        <f>IF(ISBLANK(TableB[[#This Row],[Local School Code]]),"",TableB[[#This Row],[Local School Code]])</f>
        <v>K411</v>
      </c>
      <c r="D315" s="15" t="s">
        <v>73</v>
      </c>
      <c r="E315" s="10" t="s">
        <v>73</v>
      </c>
      <c r="F315" s="130">
        <v>0</v>
      </c>
      <c r="G315" s="130">
        <v>0</v>
      </c>
      <c r="H315" s="130">
        <v>0</v>
      </c>
      <c r="I315" s="130">
        <v>0</v>
      </c>
      <c r="J315" s="136">
        <f t="shared" si="15"/>
        <v>0</v>
      </c>
      <c r="K315" s="16">
        <v>0</v>
      </c>
      <c r="L315" s="16">
        <v>0</v>
      </c>
      <c r="M315" s="16">
        <v>0</v>
      </c>
      <c r="N315" s="133">
        <f t="shared" si="16"/>
        <v>0</v>
      </c>
      <c r="O315" s="146">
        <v>0</v>
      </c>
      <c r="P315" s="132">
        <v>0</v>
      </c>
      <c r="Q315" s="132">
        <v>0</v>
      </c>
      <c r="R315" s="132">
        <v>0</v>
      </c>
      <c r="S315" s="132">
        <v>0</v>
      </c>
      <c r="T315" s="132">
        <v>0</v>
      </c>
      <c r="U315" s="132">
        <v>0</v>
      </c>
      <c r="V315" s="133">
        <f t="shared" si="17"/>
        <v>0</v>
      </c>
      <c r="W315" s="16">
        <v>0</v>
      </c>
      <c r="X315" s="16">
        <v>0</v>
      </c>
      <c r="Y315" s="137">
        <v>0</v>
      </c>
    </row>
    <row r="316" spans="1:25" s="3" customFormat="1" ht="15" x14ac:dyDescent="0.3">
      <c r="A316" s="156" t="str">
        <f>IF(ISBLANK(TableB[[#This Row],[BEDS Code]]),"",TableB[[#This Row],[BEDS Code]])</f>
        <v>331300011412</v>
      </c>
      <c r="B316" s="134" t="str">
        <f>IF(ISBLANK(TableB[[#This Row],[School Name]]),"",TableB[[#This Row],[School Name]])</f>
        <v>Brooklyn Community Arts &amp; Media High School (BCAM)</v>
      </c>
      <c r="C316" s="156" t="str">
        <f>IF(ISBLANK(TableB[[#This Row],[Local School Code]]),"",TableB[[#This Row],[Local School Code]])</f>
        <v>K412</v>
      </c>
      <c r="D316" s="15" t="s">
        <v>73</v>
      </c>
      <c r="E316" s="10" t="s">
        <v>72</v>
      </c>
      <c r="F316" s="130">
        <v>0</v>
      </c>
      <c r="G316" s="130">
        <v>0</v>
      </c>
      <c r="H316" s="130">
        <v>0</v>
      </c>
      <c r="I316" s="130">
        <v>0</v>
      </c>
      <c r="J316" s="136">
        <f t="shared" si="15"/>
        <v>0</v>
      </c>
      <c r="K316" s="16">
        <v>0</v>
      </c>
      <c r="L316" s="16">
        <v>0</v>
      </c>
      <c r="M316" s="16">
        <v>0</v>
      </c>
      <c r="N316" s="133">
        <f t="shared" si="16"/>
        <v>0</v>
      </c>
      <c r="O316" s="146">
        <v>1</v>
      </c>
      <c r="P316" s="132">
        <v>320235.13378992246</v>
      </c>
      <c r="Q316" s="132">
        <v>120781.5</v>
      </c>
      <c r="R316" s="132">
        <v>0</v>
      </c>
      <c r="S316" s="132">
        <v>0</v>
      </c>
      <c r="T316" s="132">
        <v>173907.5</v>
      </c>
      <c r="U316" s="132">
        <v>104344.5</v>
      </c>
      <c r="V316" s="133">
        <f t="shared" si="17"/>
        <v>719268.63378992246</v>
      </c>
      <c r="W316" s="16">
        <v>357740</v>
      </c>
      <c r="X316" s="16">
        <v>361528.63378992246</v>
      </c>
      <c r="Y316" s="137">
        <v>0</v>
      </c>
    </row>
    <row r="317" spans="1:25" s="3" customFormat="1" ht="15" x14ac:dyDescent="0.3">
      <c r="A317" s="156" t="str">
        <f>IF(ISBLANK(TableB[[#This Row],[BEDS Code]]),"",TableB[[#This Row],[BEDS Code]])</f>
        <v>331400010414</v>
      </c>
      <c r="B317" s="134" t="str">
        <f>IF(ISBLANK(TableB[[#This Row],[School Name]]),"",TableB[[#This Row],[School Name]])</f>
        <v>Brooklyn Arbor Elementary School</v>
      </c>
      <c r="C317" s="156" t="str">
        <f>IF(ISBLANK(TableB[[#This Row],[Local School Code]]),"",TableB[[#This Row],[Local School Code]])</f>
        <v>K414</v>
      </c>
      <c r="D317" s="15" t="s">
        <v>72</v>
      </c>
      <c r="E317" s="10" t="s">
        <v>73</v>
      </c>
      <c r="F317" s="130">
        <v>30</v>
      </c>
      <c r="G317" s="130">
        <v>0</v>
      </c>
      <c r="H317" s="130">
        <v>0</v>
      </c>
      <c r="I317" s="130">
        <v>0</v>
      </c>
      <c r="J317" s="136">
        <f t="shared" si="15"/>
        <v>30</v>
      </c>
      <c r="K317" s="16">
        <v>137734.29286330982</v>
      </c>
      <c r="L317" s="16">
        <v>303003.17095614981</v>
      </c>
      <c r="M317" s="16">
        <v>0</v>
      </c>
      <c r="N317" s="133">
        <f t="shared" si="16"/>
        <v>440737.46381945966</v>
      </c>
      <c r="O317" s="146">
        <v>0</v>
      </c>
      <c r="P317" s="132">
        <v>0</v>
      </c>
      <c r="Q317" s="132">
        <v>0</v>
      </c>
      <c r="R317" s="132">
        <v>0</v>
      </c>
      <c r="S317" s="132">
        <v>0</v>
      </c>
      <c r="T317" s="132">
        <v>0</v>
      </c>
      <c r="U317" s="132">
        <v>0</v>
      </c>
      <c r="V317" s="133">
        <f t="shared" si="17"/>
        <v>0</v>
      </c>
      <c r="W317" s="16">
        <v>0</v>
      </c>
      <c r="X317" s="16">
        <v>0</v>
      </c>
      <c r="Y317" s="137">
        <v>0</v>
      </c>
    </row>
    <row r="318" spans="1:25" s="3" customFormat="1" ht="15" x14ac:dyDescent="0.3">
      <c r="A318" s="156" t="str">
        <f>IF(ISBLANK(TableB[[#This Row],[BEDS Code]]),"",TableB[[#This Row],[BEDS Code]])</f>
        <v>(blank)</v>
      </c>
      <c r="B318" s="134" t="str">
        <f>IF(ISBLANK(TableB[[#This Row],[School Name]]),"",TableB[[#This Row],[School Name]])</f>
        <v>The Children's School</v>
      </c>
      <c r="C318" s="156" t="str">
        <f>IF(ISBLANK(TableB[[#This Row],[Local School Code]]),"",TableB[[#This Row],[Local School Code]])</f>
        <v>K418</v>
      </c>
      <c r="D318" s="15" t="s">
        <v>72</v>
      </c>
      <c r="E318" s="10" t="s">
        <v>73</v>
      </c>
      <c r="F318" s="130">
        <v>30</v>
      </c>
      <c r="G318" s="130">
        <v>0</v>
      </c>
      <c r="H318" s="130">
        <v>0</v>
      </c>
      <c r="I318" s="130">
        <v>0</v>
      </c>
      <c r="J318" s="136">
        <f t="shared" si="15"/>
        <v>30</v>
      </c>
      <c r="K318" s="16">
        <v>0</v>
      </c>
      <c r="L318" s="16">
        <v>1024314.544550142</v>
      </c>
      <c r="M318" s="16">
        <v>0</v>
      </c>
      <c r="N318" s="133">
        <f t="shared" si="16"/>
        <v>1024314.544550142</v>
      </c>
      <c r="O318" s="146">
        <v>0</v>
      </c>
      <c r="P318" s="132">
        <v>0</v>
      </c>
      <c r="Q318" s="132">
        <v>0</v>
      </c>
      <c r="R318" s="132">
        <v>0</v>
      </c>
      <c r="S318" s="132">
        <v>0</v>
      </c>
      <c r="T318" s="132">
        <v>0</v>
      </c>
      <c r="U318" s="132">
        <v>0</v>
      </c>
      <c r="V318" s="133">
        <f t="shared" si="17"/>
        <v>0</v>
      </c>
      <c r="W318" s="16">
        <v>0</v>
      </c>
      <c r="X318" s="16">
        <v>0</v>
      </c>
      <c r="Y318" s="137">
        <v>0</v>
      </c>
    </row>
    <row r="319" spans="1:25" s="3" customFormat="1" ht="15" x14ac:dyDescent="0.3">
      <c r="A319" s="156" t="str">
        <f>IF(ISBLANK(TableB[[#This Row],[BEDS Code]]),"",TableB[[#This Row],[BEDS Code]])</f>
        <v>331300011419</v>
      </c>
      <c r="B319" s="134" t="str">
        <f>IF(ISBLANK(TableB[[#This Row],[School Name]]),"",TableB[[#This Row],[School Name]])</f>
        <v>Science Skills Center High School for Science, Technology and the Creative Arts</v>
      </c>
      <c r="C319" s="156" t="str">
        <f>IF(ISBLANK(TableB[[#This Row],[Local School Code]]),"",TableB[[#This Row],[Local School Code]])</f>
        <v>K419</v>
      </c>
      <c r="D319" s="15" t="s">
        <v>73</v>
      </c>
      <c r="E319" s="10" t="s">
        <v>72</v>
      </c>
      <c r="F319" s="130">
        <v>0</v>
      </c>
      <c r="G319" s="130">
        <v>0</v>
      </c>
      <c r="H319" s="130">
        <v>0</v>
      </c>
      <c r="I319" s="130">
        <v>0</v>
      </c>
      <c r="J319" s="136">
        <f t="shared" si="15"/>
        <v>0</v>
      </c>
      <c r="K319" s="16">
        <v>0</v>
      </c>
      <c r="L319" s="16">
        <v>0</v>
      </c>
      <c r="M319" s="16">
        <v>0</v>
      </c>
      <c r="N319" s="133">
        <f t="shared" si="16"/>
        <v>0</v>
      </c>
      <c r="O319" s="146">
        <v>1</v>
      </c>
      <c r="P319" s="132">
        <v>23730.7</v>
      </c>
      <c r="Q319" s="132">
        <v>23730.7</v>
      </c>
      <c r="R319" s="132">
        <v>0</v>
      </c>
      <c r="S319" s="132">
        <v>0</v>
      </c>
      <c r="T319" s="132">
        <v>118653.5</v>
      </c>
      <c r="U319" s="132">
        <v>71192.099999999991</v>
      </c>
      <c r="V319" s="133">
        <f t="shared" si="17"/>
        <v>237307</v>
      </c>
      <c r="W319" s="16">
        <v>0</v>
      </c>
      <c r="X319" s="16">
        <v>0</v>
      </c>
      <c r="Y319" s="137">
        <v>237307</v>
      </c>
    </row>
    <row r="320" spans="1:25" s="3" customFormat="1" ht="15" x14ac:dyDescent="0.3">
      <c r="A320" s="156" t="str">
        <f>IF(ISBLANK(TableB[[#This Row],[BEDS Code]]),"",TableB[[#This Row],[BEDS Code]])</f>
        <v>331900011422</v>
      </c>
      <c r="B320" s="134" t="str">
        <f>IF(ISBLANK(TableB[[#This Row],[School Name]]),"",TableB[[#This Row],[School Name]])</f>
        <v>Spring Creek Community School</v>
      </c>
      <c r="C320" s="156" t="str">
        <f>IF(ISBLANK(TableB[[#This Row],[Local School Code]]),"",TableB[[#This Row],[Local School Code]])</f>
        <v>K422</v>
      </c>
      <c r="D320" s="15" t="s">
        <v>73</v>
      </c>
      <c r="E320" s="10" t="s">
        <v>72</v>
      </c>
      <c r="F320" s="130">
        <v>0</v>
      </c>
      <c r="G320" s="130">
        <v>0</v>
      </c>
      <c r="H320" s="130">
        <v>0</v>
      </c>
      <c r="I320" s="130">
        <v>0</v>
      </c>
      <c r="J320" s="136">
        <f t="shared" si="15"/>
        <v>0</v>
      </c>
      <c r="K320" s="16">
        <v>0</v>
      </c>
      <c r="L320" s="16">
        <v>0</v>
      </c>
      <c r="M320" s="16">
        <v>0</v>
      </c>
      <c r="N320" s="133">
        <f t="shared" si="16"/>
        <v>0</v>
      </c>
      <c r="O320" s="146">
        <v>1</v>
      </c>
      <c r="P320" s="132">
        <v>18324.600000000002</v>
      </c>
      <c r="Q320" s="132">
        <v>60324.600000000006</v>
      </c>
      <c r="R320" s="132">
        <v>0</v>
      </c>
      <c r="S320" s="132">
        <v>0</v>
      </c>
      <c r="T320" s="132">
        <v>91623</v>
      </c>
      <c r="U320" s="132">
        <v>54973.799999999996</v>
      </c>
      <c r="V320" s="133">
        <f t="shared" si="17"/>
        <v>225246</v>
      </c>
      <c r="W320" s="16">
        <v>112030</v>
      </c>
      <c r="X320" s="16">
        <v>113216</v>
      </c>
      <c r="Y320" s="137">
        <v>0</v>
      </c>
    </row>
    <row r="321" spans="1:25" s="3" customFormat="1" ht="15" x14ac:dyDescent="0.3">
      <c r="A321" s="156" t="str">
        <f>IF(ISBLANK(TableB[[#This Row],[BEDS Code]]),"",TableB[[#This Row],[BEDS Code]])</f>
        <v>331500011423</v>
      </c>
      <c r="B321" s="134" t="str">
        <f>IF(ISBLANK(TableB[[#This Row],[School Name]]),"",TableB[[#This Row],[School Name]])</f>
        <v>Brooklyn Frontiers High School</v>
      </c>
      <c r="C321" s="156" t="str">
        <f>IF(ISBLANK(TableB[[#This Row],[Local School Code]]),"",TableB[[#This Row],[Local School Code]])</f>
        <v>K423</v>
      </c>
      <c r="D321" s="15" t="s">
        <v>73</v>
      </c>
      <c r="E321" s="10" t="s">
        <v>73</v>
      </c>
      <c r="F321" s="130">
        <v>0</v>
      </c>
      <c r="G321" s="130">
        <v>0</v>
      </c>
      <c r="H321" s="130">
        <v>0</v>
      </c>
      <c r="I321" s="130">
        <v>0</v>
      </c>
      <c r="J321" s="136">
        <f t="shared" si="15"/>
        <v>0</v>
      </c>
      <c r="K321" s="16">
        <v>0</v>
      </c>
      <c r="L321" s="16">
        <v>0</v>
      </c>
      <c r="M321" s="16">
        <v>0</v>
      </c>
      <c r="N321" s="133">
        <f t="shared" si="16"/>
        <v>0</v>
      </c>
      <c r="O321" s="146">
        <v>0</v>
      </c>
      <c r="P321" s="132">
        <v>0</v>
      </c>
      <c r="Q321" s="132">
        <v>0</v>
      </c>
      <c r="R321" s="132">
        <v>0</v>
      </c>
      <c r="S321" s="132">
        <v>0</v>
      </c>
      <c r="T321" s="132">
        <v>0</v>
      </c>
      <c r="U321" s="132">
        <v>0</v>
      </c>
      <c r="V321" s="133">
        <f t="shared" si="17"/>
        <v>0</v>
      </c>
      <c r="W321" s="16">
        <v>0</v>
      </c>
      <c r="X321" s="16">
        <v>0</v>
      </c>
      <c r="Y321" s="137">
        <v>0</v>
      </c>
    </row>
    <row r="322" spans="1:25" s="3" customFormat="1" ht="15" x14ac:dyDescent="0.3">
      <c r="A322" s="156" t="str">
        <f>IF(ISBLANK(TableB[[#This Row],[BEDS Code]]),"",TableB[[#This Row],[BEDS Code]])</f>
        <v>332200011425</v>
      </c>
      <c r="B322" s="134" t="str">
        <f>IF(ISBLANK(TableB[[#This Row],[School Name]]),"",TableB[[#This Row],[School Name]])</f>
        <v>James Madison High School</v>
      </c>
      <c r="C322" s="156" t="str">
        <f>IF(ISBLANK(TableB[[#This Row],[Local School Code]]),"",TableB[[#This Row],[Local School Code]])</f>
        <v>K425</v>
      </c>
      <c r="D322" s="15" t="s">
        <v>73</v>
      </c>
      <c r="E322" s="10" t="s">
        <v>73</v>
      </c>
      <c r="F322" s="130">
        <v>0</v>
      </c>
      <c r="G322" s="130">
        <v>0</v>
      </c>
      <c r="H322" s="130">
        <v>0</v>
      </c>
      <c r="I322" s="130">
        <v>0</v>
      </c>
      <c r="J322" s="136">
        <f t="shared" si="15"/>
        <v>0</v>
      </c>
      <c r="K322" s="16">
        <v>0</v>
      </c>
      <c r="L322" s="16">
        <v>0</v>
      </c>
      <c r="M322" s="16">
        <v>0</v>
      </c>
      <c r="N322" s="133">
        <f t="shared" si="16"/>
        <v>0</v>
      </c>
      <c r="O322" s="146">
        <v>0</v>
      </c>
      <c r="P322" s="132">
        <v>0</v>
      </c>
      <c r="Q322" s="132">
        <v>0</v>
      </c>
      <c r="R322" s="132">
        <v>0</v>
      </c>
      <c r="S322" s="132">
        <v>0</v>
      </c>
      <c r="T322" s="132">
        <v>0</v>
      </c>
      <c r="U322" s="132">
        <v>0</v>
      </c>
      <c r="V322" s="133">
        <f t="shared" si="17"/>
        <v>0</v>
      </c>
      <c r="W322" s="16">
        <v>0</v>
      </c>
      <c r="X322" s="16">
        <v>0</v>
      </c>
      <c r="Y322" s="137">
        <v>0</v>
      </c>
    </row>
    <row r="323" spans="1:25" s="3" customFormat="1" ht="15" x14ac:dyDescent="0.3">
      <c r="A323" s="156" t="str">
        <f>IF(ISBLANK(TableB[[#This Row],[BEDS Code]]),"",TableB[[#This Row],[BEDS Code]])</f>
        <v>331500011429</v>
      </c>
      <c r="B323" s="134" t="str">
        <f>IF(ISBLANK(TableB[[#This Row],[School Name]]),"",TableB[[#This Row],[School Name]])</f>
        <v>Digital Arts and Cinema Technology High School</v>
      </c>
      <c r="C323" s="156" t="str">
        <f>IF(ISBLANK(TableB[[#This Row],[Local School Code]]),"",TableB[[#This Row],[Local School Code]])</f>
        <v>K429</v>
      </c>
      <c r="D323" s="15" t="s">
        <v>73</v>
      </c>
      <c r="E323" s="10" t="s">
        <v>73</v>
      </c>
      <c r="F323" s="130">
        <v>0</v>
      </c>
      <c r="G323" s="130">
        <v>0</v>
      </c>
      <c r="H323" s="130">
        <v>0</v>
      </c>
      <c r="I323" s="130">
        <v>0</v>
      </c>
      <c r="J323" s="136">
        <f t="shared" si="15"/>
        <v>0</v>
      </c>
      <c r="K323" s="16">
        <v>0</v>
      </c>
      <c r="L323" s="16">
        <v>0</v>
      </c>
      <c r="M323" s="16">
        <v>0</v>
      </c>
      <c r="N323" s="133">
        <f t="shared" si="16"/>
        <v>0</v>
      </c>
      <c r="O323" s="146">
        <v>0</v>
      </c>
      <c r="P323" s="132">
        <v>0</v>
      </c>
      <c r="Q323" s="132">
        <v>0</v>
      </c>
      <c r="R323" s="132">
        <v>0</v>
      </c>
      <c r="S323" s="132">
        <v>0</v>
      </c>
      <c r="T323" s="132">
        <v>0</v>
      </c>
      <c r="U323" s="132">
        <v>0</v>
      </c>
      <c r="V323" s="133">
        <f t="shared" si="17"/>
        <v>0</v>
      </c>
      <c r="W323" s="16">
        <v>0</v>
      </c>
      <c r="X323" s="16">
        <v>0</v>
      </c>
      <c r="Y323" s="137">
        <v>0</v>
      </c>
    </row>
    <row r="324" spans="1:25" s="3" customFormat="1" ht="15" x14ac:dyDescent="0.3">
      <c r="A324" s="156" t="str">
        <f>IF(ISBLANK(TableB[[#This Row],[BEDS Code]]),"",TableB[[#This Row],[BEDS Code]])</f>
        <v>331300011430</v>
      </c>
      <c r="B324" s="134" t="str">
        <f>IF(ISBLANK(TableB[[#This Row],[School Name]]),"",TableB[[#This Row],[School Name]])</f>
        <v>Brooklyn Technical High School</v>
      </c>
      <c r="C324" s="156" t="str">
        <f>IF(ISBLANK(TableB[[#This Row],[Local School Code]]),"",TableB[[#This Row],[Local School Code]])</f>
        <v>K430</v>
      </c>
      <c r="D324" s="15" t="s">
        <v>73</v>
      </c>
      <c r="E324" s="10" t="s">
        <v>73</v>
      </c>
      <c r="F324" s="130">
        <v>0</v>
      </c>
      <c r="G324" s="130">
        <v>0</v>
      </c>
      <c r="H324" s="130">
        <v>0</v>
      </c>
      <c r="I324" s="130">
        <v>0</v>
      </c>
      <c r="J324" s="136">
        <f t="shared" si="15"/>
        <v>0</v>
      </c>
      <c r="K324" s="16">
        <v>0</v>
      </c>
      <c r="L324" s="16">
        <v>0</v>
      </c>
      <c r="M324" s="16">
        <v>0</v>
      </c>
      <c r="N324" s="133">
        <f t="shared" si="16"/>
        <v>0</v>
      </c>
      <c r="O324" s="146">
        <v>0</v>
      </c>
      <c r="P324" s="132">
        <v>0</v>
      </c>
      <c r="Q324" s="132">
        <v>0</v>
      </c>
      <c r="R324" s="132">
        <v>0</v>
      </c>
      <c r="S324" s="132">
        <v>0</v>
      </c>
      <c r="T324" s="132">
        <v>0</v>
      </c>
      <c r="U324" s="132">
        <v>0</v>
      </c>
      <c r="V324" s="133">
        <f t="shared" si="17"/>
        <v>0</v>
      </c>
      <c r="W324" s="16">
        <v>0</v>
      </c>
      <c r="X324" s="16">
        <v>0</v>
      </c>
      <c r="Y324" s="137">
        <v>0</v>
      </c>
    </row>
    <row r="325" spans="1:25" s="3" customFormat="1" ht="15" x14ac:dyDescent="0.3">
      <c r="A325" s="156" t="str">
        <f>IF(ISBLANK(TableB[[#This Row],[BEDS Code]]),"",TableB[[#This Row],[BEDS Code]])</f>
        <v>(blank)</v>
      </c>
      <c r="B325" s="134" t="str">
        <f>IF(ISBLANK(TableB[[#This Row],[School Name]]),"",TableB[[#This Row],[School Name]])</f>
        <v>Thomas Jefferson YABC</v>
      </c>
      <c r="C325" s="156" t="str">
        <f>IF(ISBLANK(TableB[[#This Row],[Local School Code]]),"",TableB[[#This Row],[Local School Code]])</f>
        <v>K431</v>
      </c>
      <c r="D325" s="15" t="s">
        <v>73</v>
      </c>
      <c r="E325" s="10" t="s">
        <v>73</v>
      </c>
      <c r="F325" s="130">
        <v>0</v>
      </c>
      <c r="G325" s="130">
        <v>0</v>
      </c>
      <c r="H325" s="130">
        <v>0</v>
      </c>
      <c r="I325" s="130">
        <v>0</v>
      </c>
      <c r="J325" s="136">
        <f t="shared" si="15"/>
        <v>0</v>
      </c>
      <c r="K325" s="16">
        <v>0</v>
      </c>
      <c r="L325" s="16">
        <v>0</v>
      </c>
      <c r="M325" s="16">
        <v>0</v>
      </c>
      <c r="N325" s="133">
        <f t="shared" si="16"/>
        <v>0</v>
      </c>
      <c r="O325" s="146">
        <v>0</v>
      </c>
      <c r="P325" s="132">
        <v>0</v>
      </c>
      <c r="Q325" s="132">
        <v>0</v>
      </c>
      <c r="R325" s="132">
        <v>0</v>
      </c>
      <c r="S325" s="132">
        <v>0</v>
      </c>
      <c r="T325" s="132">
        <v>0</v>
      </c>
      <c r="U325" s="132">
        <v>0</v>
      </c>
      <c r="V325" s="133">
        <f t="shared" si="17"/>
        <v>0</v>
      </c>
      <c r="W325" s="16">
        <v>0</v>
      </c>
      <c r="X325" s="16">
        <v>0</v>
      </c>
      <c r="Y325" s="137">
        <v>0</v>
      </c>
    </row>
    <row r="326" spans="1:25" s="3" customFormat="1" ht="15" x14ac:dyDescent="0.3">
      <c r="A326" s="156" t="str">
        <f>IF(ISBLANK(TableB[[#This Row],[BEDS Code]]),"",TableB[[#This Row],[BEDS Code]])</f>
        <v>331300011439</v>
      </c>
      <c r="B326" s="134" t="str">
        <f>IF(ISBLANK(TableB[[#This Row],[School Name]]),"",TableB[[#This Row],[School Name]])</f>
        <v>Brooklyn International High School</v>
      </c>
      <c r="C326" s="156" t="str">
        <f>IF(ISBLANK(TableB[[#This Row],[Local School Code]]),"",TableB[[#This Row],[Local School Code]])</f>
        <v>K439</v>
      </c>
      <c r="D326" s="15" t="s">
        <v>73</v>
      </c>
      <c r="E326" s="10" t="s">
        <v>72</v>
      </c>
      <c r="F326" s="130">
        <v>0</v>
      </c>
      <c r="G326" s="130">
        <v>0</v>
      </c>
      <c r="H326" s="130">
        <v>0</v>
      </c>
      <c r="I326" s="130">
        <v>0</v>
      </c>
      <c r="J326" s="136">
        <f t="shared" si="15"/>
        <v>0</v>
      </c>
      <c r="K326" s="16">
        <v>0</v>
      </c>
      <c r="L326" s="16">
        <v>0</v>
      </c>
      <c r="M326" s="16">
        <v>0</v>
      </c>
      <c r="N326" s="133">
        <f t="shared" si="16"/>
        <v>0</v>
      </c>
      <c r="O326" s="146">
        <v>1</v>
      </c>
      <c r="P326" s="132">
        <v>261679.1743470229</v>
      </c>
      <c r="Q326" s="132">
        <v>24698.2</v>
      </c>
      <c r="R326" s="132">
        <v>0</v>
      </c>
      <c r="S326" s="132">
        <v>0</v>
      </c>
      <c r="T326" s="132">
        <v>123491</v>
      </c>
      <c r="U326" s="132">
        <v>74094.599999999991</v>
      </c>
      <c r="V326" s="133">
        <f t="shared" si="17"/>
        <v>483962.97434702289</v>
      </c>
      <c r="W326" s="16">
        <v>117866</v>
      </c>
      <c r="X326" s="16">
        <v>119114.97434702289</v>
      </c>
      <c r="Y326" s="137">
        <v>246982</v>
      </c>
    </row>
    <row r="327" spans="1:25" s="3" customFormat="1" ht="15" x14ac:dyDescent="0.3">
      <c r="A327" s="156" t="str">
        <f>IF(ISBLANK(TableB[[#This Row],[BEDS Code]]),"",TableB[[#This Row],[BEDS Code]])</f>
        <v>331500010442</v>
      </c>
      <c r="B327" s="134" t="str">
        <f>IF(ISBLANK(TableB[[#This Row],[School Name]]),"",TableB[[#This Row],[School Name]])</f>
        <v>M.S. 442 Carroll Gardens School for Innovation</v>
      </c>
      <c r="C327" s="156" t="str">
        <f>IF(ISBLANK(TableB[[#This Row],[Local School Code]]),"",TableB[[#This Row],[Local School Code]])</f>
        <v>K442</v>
      </c>
      <c r="D327" s="15" t="s">
        <v>73</v>
      </c>
      <c r="E327" s="10" t="s">
        <v>73</v>
      </c>
      <c r="F327" s="130">
        <v>0</v>
      </c>
      <c r="G327" s="130">
        <v>0</v>
      </c>
      <c r="H327" s="130">
        <v>0</v>
      </c>
      <c r="I327" s="130">
        <v>0</v>
      </c>
      <c r="J327" s="136">
        <f t="shared" si="15"/>
        <v>0</v>
      </c>
      <c r="K327" s="16">
        <v>0</v>
      </c>
      <c r="L327" s="16">
        <v>0</v>
      </c>
      <c r="M327" s="16">
        <v>0</v>
      </c>
      <c r="N327" s="133">
        <f t="shared" si="16"/>
        <v>0</v>
      </c>
      <c r="O327" s="146">
        <v>0</v>
      </c>
      <c r="P327" s="132">
        <v>0</v>
      </c>
      <c r="Q327" s="132">
        <v>0</v>
      </c>
      <c r="R327" s="132">
        <v>0</v>
      </c>
      <c r="S327" s="132">
        <v>0</v>
      </c>
      <c r="T327" s="132">
        <v>0</v>
      </c>
      <c r="U327" s="132">
        <v>0</v>
      </c>
      <c r="V327" s="133">
        <f t="shared" si="17"/>
        <v>0</v>
      </c>
      <c r="W327" s="16">
        <v>0</v>
      </c>
      <c r="X327" s="16">
        <v>0</v>
      </c>
      <c r="Y327" s="137">
        <v>0</v>
      </c>
    </row>
    <row r="328" spans="1:25" s="3" customFormat="1" ht="15" x14ac:dyDescent="0.3">
      <c r="A328" s="156" t="str">
        <f>IF(ISBLANK(TableB[[#This Row],[BEDS Code]]),"",TableB[[#This Row],[BEDS Code]])</f>
        <v>331500010443</v>
      </c>
      <c r="B328" s="134" t="str">
        <f>IF(ISBLANK(TableB[[#This Row],[School Name]]),"",TableB[[#This Row],[School Name]])</f>
        <v>New Voices School of Academic &amp; Creative Arts</v>
      </c>
      <c r="C328" s="156" t="str">
        <f>IF(ISBLANK(TableB[[#This Row],[Local School Code]]),"",TableB[[#This Row],[Local School Code]])</f>
        <v>K443</v>
      </c>
      <c r="D328" s="15" t="s">
        <v>73</v>
      </c>
      <c r="E328" s="10" t="s">
        <v>73</v>
      </c>
      <c r="F328" s="130">
        <v>0</v>
      </c>
      <c r="G328" s="130">
        <v>0</v>
      </c>
      <c r="H328" s="130">
        <v>0</v>
      </c>
      <c r="I328" s="130">
        <v>0</v>
      </c>
      <c r="J328" s="136">
        <f t="shared" si="15"/>
        <v>0</v>
      </c>
      <c r="K328" s="16">
        <v>0</v>
      </c>
      <c r="L328" s="16">
        <v>0</v>
      </c>
      <c r="M328" s="16">
        <v>0</v>
      </c>
      <c r="N328" s="133">
        <f t="shared" si="16"/>
        <v>0</v>
      </c>
      <c r="O328" s="146">
        <v>0</v>
      </c>
      <c r="P328" s="132">
        <v>0</v>
      </c>
      <c r="Q328" s="132">
        <v>0</v>
      </c>
      <c r="R328" s="132">
        <v>0</v>
      </c>
      <c r="S328" s="132">
        <v>0</v>
      </c>
      <c r="T328" s="132">
        <v>0</v>
      </c>
      <c r="U328" s="132">
        <v>0</v>
      </c>
      <c r="V328" s="133">
        <f t="shared" si="17"/>
        <v>0</v>
      </c>
      <c r="W328" s="16">
        <v>0</v>
      </c>
      <c r="X328" s="16">
        <v>0</v>
      </c>
      <c r="Y328" s="137">
        <v>0</v>
      </c>
    </row>
    <row r="329" spans="1:25" s="3" customFormat="1" ht="15" x14ac:dyDescent="0.3">
      <c r="A329" s="156" t="str">
        <f>IF(ISBLANK(TableB[[#This Row],[BEDS Code]]),"",TableB[[#This Row],[BEDS Code]])</f>
        <v>332000011445</v>
      </c>
      <c r="B329" s="134" t="str">
        <f>IF(ISBLANK(TableB[[#This Row],[School Name]]),"",TableB[[#This Row],[School Name]])</f>
        <v>New Utrecht High School</v>
      </c>
      <c r="C329" s="156" t="str">
        <f>IF(ISBLANK(TableB[[#This Row],[Local School Code]]),"",TableB[[#This Row],[Local School Code]])</f>
        <v>K445</v>
      </c>
      <c r="D329" s="15" t="s">
        <v>73</v>
      </c>
      <c r="E329" s="10" t="s">
        <v>73</v>
      </c>
      <c r="F329" s="130">
        <v>0</v>
      </c>
      <c r="G329" s="130">
        <v>0</v>
      </c>
      <c r="H329" s="130">
        <v>0</v>
      </c>
      <c r="I329" s="130">
        <v>0</v>
      </c>
      <c r="J329" s="136">
        <f t="shared" si="15"/>
        <v>0</v>
      </c>
      <c r="K329" s="16">
        <v>0</v>
      </c>
      <c r="L329" s="16">
        <v>0</v>
      </c>
      <c r="M329" s="16">
        <v>0</v>
      </c>
      <c r="N329" s="133">
        <f t="shared" si="16"/>
        <v>0</v>
      </c>
      <c r="O329" s="146">
        <v>0</v>
      </c>
      <c r="P329" s="132">
        <v>0</v>
      </c>
      <c r="Q329" s="132">
        <v>0</v>
      </c>
      <c r="R329" s="132">
        <v>0</v>
      </c>
      <c r="S329" s="132">
        <v>0</v>
      </c>
      <c r="T329" s="132">
        <v>0</v>
      </c>
      <c r="U329" s="132">
        <v>0</v>
      </c>
      <c r="V329" s="133">
        <f t="shared" si="17"/>
        <v>0</v>
      </c>
      <c r="W329" s="16">
        <v>0</v>
      </c>
      <c r="X329" s="16">
        <v>0</v>
      </c>
      <c r="Y329" s="137">
        <v>0</v>
      </c>
    </row>
    <row r="330" spans="1:25" s="3" customFormat="1" ht="15" x14ac:dyDescent="0.3">
      <c r="A330" s="156" t="str">
        <f>IF(ISBLANK(TableB[[#This Row],[BEDS Code]]),"",TableB[[#This Row],[BEDS Code]])</f>
        <v>332300010446</v>
      </c>
      <c r="B330" s="134" t="str">
        <f>IF(ISBLANK(TableB[[#This Row],[School Name]]),"",TableB[[#This Row],[School Name]])</f>
        <v>Riverdale Avenue Community School</v>
      </c>
      <c r="C330" s="156" t="str">
        <f>IF(ISBLANK(TableB[[#This Row],[Local School Code]]),"",TableB[[#This Row],[Local School Code]])</f>
        <v>K446</v>
      </c>
      <c r="D330" s="15" t="s">
        <v>72</v>
      </c>
      <c r="E330" s="10" t="s">
        <v>73</v>
      </c>
      <c r="F330" s="130">
        <v>46</v>
      </c>
      <c r="G330" s="130">
        <v>0</v>
      </c>
      <c r="H330" s="130">
        <v>37</v>
      </c>
      <c r="I330" s="130">
        <v>0</v>
      </c>
      <c r="J330" s="136">
        <f t="shared" si="15"/>
        <v>83</v>
      </c>
      <c r="K330" s="16">
        <v>130082.38770423704</v>
      </c>
      <c r="L330" s="16">
        <v>1367511.1306328399</v>
      </c>
      <c r="M330" s="16">
        <v>0</v>
      </c>
      <c r="N330" s="133">
        <f t="shared" si="16"/>
        <v>1497593.518337077</v>
      </c>
      <c r="O330" s="146">
        <v>0</v>
      </c>
      <c r="P330" s="132">
        <v>0</v>
      </c>
      <c r="Q330" s="132">
        <v>0</v>
      </c>
      <c r="R330" s="132">
        <v>0</v>
      </c>
      <c r="S330" s="132">
        <v>0</v>
      </c>
      <c r="T330" s="132">
        <v>0</v>
      </c>
      <c r="U330" s="132">
        <v>0</v>
      </c>
      <c r="V330" s="133">
        <f t="shared" si="17"/>
        <v>0</v>
      </c>
      <c r="W330" s="16">
        <v>0</v>
      </c>
      <c r="X330" s="16">
        <v>0</v>
      </c>
      <c r="Y330" s="137">
        <v>0</v>
      </c>
    </row>
    <row r="331" spans="1:25" s="3" customFormat="1" ht="15" x14ac:dyDescent="0.3">
      <c r="A331" s="156" t="str">
        <f>IF(ISBLANK(TableB[[#This Row],[BEDS Code]]),"",TableB[[#This Row],[BEDS Code]])</f>
        <v>331500010447</v>
      </c>
      <c r="B331" s="134" t="str">
        <f>IF(ISBLANK(TableB[[#This Row],[School Name]]),"",TableB[[#This Row],[School Name]])</f>
        <v>The Math &amp; Science Exploratory School</v>
      </c>
      <c r="C331" s="156" t="str">
        <f>IF(ISBLANK(TableB[[#This Row],[Local School Code]]),"",TableB[[#This Row],[Local School Code]])</f>
        <v>K447</v>
      </c>
      <c r="D331" s="15" t="s">
        <v>73</v>
      </c>
      <c r="E331" s="10" t="s">
        <v>73</v>
      </c>
      <c r="F331" s="130">
        <v>0</v>
      </c>
      <c r="G331" s="130">
        <v>0</v>
      </c>
      <c r="H331" s="130">
        <v>0</v>
      </c>
      <c r="I331" s="130">
        <v>0</v>
      </c>
      <c r="J331" s="136">
        <f t="shared" ref="J331:J394" si="18">SUM(F331:I331)</f>
        <v>0</v>
      </c>
      <c r="K331" s="16">
        <v>0</v>
      </c>
      <c r="L331" s="16">
        <v>0</v>
      </c>
      <c r="M331" s="16">
        <v>0</v>
      </c>
      <c r="N331" s="133">
        <f t="shared" ref="N331:N394" si="19">SUM(K331:M331)</f>
        <v>0</v>
      </c>
      <c r="O331" s="146">
        <v>0</v>
      </c>
      <c r="P331" s="132">
        <v>0</v>
      </c>
      <c r="Q331" s="132">
        <v>0</v>
      </c>
      <c r="R331" s="132">
        <v>0</v>
      </c>
      <c r="S331" s="132">
        <v>0</v>
      </c>
      <c r="T331" s="132">
        <v>0</v>
      </c>
      <c r="U331" s="132">
        <v>0</v>
      </c>
      <c r="V331" s="133">
        <f t="shared" ref="V331:V394" si="20">SUM(P331:U331)</f>
        <v>0</v>
      </c>
      <c r="W331" s="16">
        <v>0</v>
      </c>
      <c r="X331" s="16">
        <v>0</v>
      </c>
      <c r="Y331" s="137">
        <v>0</v>
      </c>
    </row>
    <row r="332" spans="1:25" s="3" customFormat="1" ht="15" x14ac:dyDescent="0.3">
      <c r="A332" s="156" t="str">
        <f>IF(ISBLANK(TableB[[#This Row],[BEDS Code]]),"",TableB[[#This Row],[BEDS Code]])</f>
        <v>331500010448</v>
      </c>
      <c r="B332" s="134" t="str">
        <f>IF(ISBLANK(TableB[[#This Row],[School Name]]),"",TableB[[#This Row],[School Name]])</f>
        <v>Brooklyn Secondary School for Collaborative Studies</v>
      </c>
      <c r="C332" s="156" t="str">
        <f>IF(ISBLANK(TableB[[#This Row],[Local School Code]]),"",TableB[[#This Row],[Local School Code]])</f>
        <v>K448</v>
      </c>
      <c r="D332" s="15" t="s">
        <v>73</v>
      </c>
      <c r="E332" s="10" t="s">
        <v>73</v>
      </c>
      <c r="F332" s="130">
        <v>0</v>
      </c>
      <c r="G332" s="130">
        <v>0</v>
      </c>
      <c r="H332" s="130">
        <v>0</v>
      </c>
      <c r="I332" s="130">
        <v>0</v>
      </c>
      <c r="J332" s="136">
        <f t="shared" si="18"/>
        <v>0</v>
      </c>
      <c r="K332" s="16">
        <v>0</v>
      </c>
      <c r="L332" s="16">
        <v>0</v>
      </c>
      <c r="M332" s="16">
        <v>0</v>
      </c>
      <c r="N332" s="133">
        <f t="shared" si="19"/>
        <v>0</v>
      </c>
      <c r="O332" s="146">
        <v>0</v>
      </c>
      <c r="P332" s="132">
        <v>0</v>
      </c>
      <c r="Q332" s="132">
        <v>0</v>
      </c>
      <c r="R332" s="132">
        <v>0</v>
      </c>
      <c r="S332" s="132">
        <v>0</v>
      </c>
      <c r="T332" s="132">
        <v>0</v>
      </c>
      <c r="U332" s="132">
        <v>0</v>
      </c>
      <c r="V332" s="133">
        <f t="shared" si="20"/>
        <v>0</v>
      </c>
      <c r="W332" s="16">
        <v>0</v>
      </c>
      <c r="X332" s="16">
        <v>0</v>
      </c>
      <c r="Y332" s="137">
        <v>0</v>
      </c>
    </row>
    <row r="333" spans="1:25" s="3" customFormat="1" ht="15" x14ac:dyDescent="0.3">
      <c r="A333" s="156" t="str">
        <f>IF(ISBLANK(TableB[[#This Row],[BEDS Code]]),"",TableB[[#This Row],[BEDS Code]])</f>
        <v>331400011449</v>
      </c>
      <c r="B333" s="134" t="str">
        <f>IF(ISBLANK(TableB[[#This Row],[School Name]]),"",TableB[[#This Row],[School Name]])</f>
        <v>Brooklyn Latin School, The</v>
      </c>
      <c r="C333" s="156" t="str">
        <f>IF(ISBLANK(TableB[[#This Row],[Local School Code]]),"",TableB[[#This Row],[Local School Code]])</f>
        <v>K449</v>
      </c>
      <c r="D333" s="15" t="s">
        <v>73</v>
      </c>
      <c r="E333" s="10" t="s">
        <v>73</v>
      </c>
      <c r="F333" s="130">
        <v>0</v>
      </c>
      <c r="G333" s="130">
        <v>0</v>
      </c>
      <c r="H333" s="130">
        <v>0</v>
      </c>
      <c r="I333" s="130">
        <v>0</v>
      </c>
      <c r="J333" s="136">
        <f t="shared" si="18"/>
        <v>0</v>
      </c>
      <c r="K333" s="16">
        <v>0</v>
      </c>
      <c r="L333" s="16">
        <v>0</v>
      </c>
      <c r="M333" s="16">
        <v>0</v>
      </c>
      <c r="N333" s="133">
        <f t="shared" si="19"/>
        <v>0</v>
      </c>
      <c r="O333" s="146">
        <v>0</v>
      </c>
      <c r="P333" s="132">
        <v>0</v>
      </c>
      <c r="Q333" s="132">
        <v>0</v>
      </c>
      <c r="R333" s="132">
        <v>0</v>
      </c>
      <c r="S333" s="132">
        <v>0</v>
      </c>
      <c r="T333" s="132">
        <v>0</v>
      </c>
      <c r="U333" s="132">
        <v>0</v>
      </c>
      <c r="V333" s="133">
        <f t="shared" si="20"/>
        <v>0</v>
      </c>
      <c r="W333" s="16">
        <v>0</v>
      </c>
      <c r="X333" s="16">
        <v>0</v>
      </c>
      <c r="Y333" s="137">
        <v>0</v>
      </c>
    </row>
    <row r="334" spans="1:25" s="3" customFormat="1" ht="15" x14ac:dyDescent="0.3">
      <c r="A334" s="156" t="str">
        <f>IF(ISBLANK(TableB[[#This Row],[BEDS Code]]),"",TableB[[#This Row],[BEDS Code]])</f>
        <v>331900010452</v>
      </c>
      <c r="B334" s="134" t="str">
        <f>IF(ISBLANK(TableB[[#This Row],[School Name]]),"",TableB[[#This Row],[School Name]])</f>
        <v>Frederick Douglass Academy VIII Middle School</v>
      </c>
      <c r="C334" s="156" t="str">
        <f>IF(ISBLANK(TableB[[#This Row],[Local School Code]]),"",TableB[[#This Row],[Local School Code]])</f>
        <v>K452</v>
      </c>
      <c r="D334" s="15" t="s">
        <v>73</v>
      </c>
      <c r="E334" s="10" t="s">
        <v>73</v>
      </c>
      <c r="F334" s="130">
        <v>0</v>
      </c>
      <c r="G334" s="130">
        <v>0</v>
      </c>
      <c r="H334" s="130">
        <v>0</v>
      </c>
      <c r="I334" s="130">
        <v>0</v>
      </c>
      <c r="J334" s="136">
        <f t="shared" si="18"/>
        <v>0</v>
      </c>
      <c r="K334" s="16">
        <v>0</v>
      </c>
      <c r="L334" s="16">
        <v>0</v>
      </c>
      <c r="M334" s="16">
        <v>0</v>
      </c>
      <c r="N334" s="133">
        <f t="shared" si="19"/>
        <v>0</v>
      </c>
      <c r="O334" s="146">
        <v>0</v>
      </c>
      <c r="P334" s="132">
        <v>0</v>
      </c>
      <c r="Q334" s="132">
        <v>0</v>
      </c>
      <c r="R334" s="132">
        <v>0</v>
      </c>
      <c r="S334" s="132">
        <v>0</v>
      </c>
      <c r="T334" s="132">
        <v>0</v>
      </c>
      <c r="U334" s="132">
        <v>0</v>
      </c>
      <c r="V334" s="133">
        <f t="shared" si="20"/>
        <v>0</v>
      </c>
      <c r="W334" s="16">
        <v>0</v>
      </c>
      <c r="X334" s="16">
        <v>0</v>
      </c>
      <c r="Y334" s="137">
        <v>0</v>
      </c>
    </row>
    <row r="335" spans="1:25" s="3" customFormat="1" ht="15" x14ac:dyDescent="0.3">
      <c r="A335" s="156" t="str">
        <f>IF(ISBLANK(TableB[[#This Row],[BEDS Code]]),"",TableB[[#This Row],[BEDS Code]])</f>
        <v>331400011454</v>
      </c>
      <c r="B335" s="134" t="str">
        <f>IF(ISBLANK(TableB[[#This Row],[School Name]]),"",TableB[[#This Row],[School Name]])</f>
        <v>The Williamsburg High School of Art and Technology</v>
      </c>
      <c r="C335" s="156" t="str">
        <f>IF(ISBLANK(TableB[[#This Row],[Local School Code]]),"",TableB[[#This Row],[Local School Code]])</f>
        <v>K454</v>
      </c>
      <c r="D335" s="15" t="s">
        <v>73</v>
      </c>
      <c r="E335" s="10" t="s">
        <v>72</v>
      </c>
      <c r="F335" s="130">
        <v>0</v>
      </c>
      <c r="G335" s="130">
        <v>0</v>
      </c>
      <c r="H335" s="130">
        <v>0</v>
      </c>
      <c r="I335" s="130">
        <v>0</v>
      </c>
      <c r="J335" s="136">
        <f t="shared" si="18"/>
        <v>0</v>
      </c>
      <c r="K335" s="16">
        <v>0</v>
      </c>
      <c r="L335" s="16">
        <v>0</v>
      </c>
      <c r="M335" s="16">
        <v>0</v>
      </c>
      <c r="N335" s="133">
        <f t="shared" si="19"/>
        <v>0</v>
      </c>
      <c r="O335" s="146">
        <v>1</v>
      </c>
      <c r="P335" s="132">
        <v>537831.12142353808</v>
      </c>
      <c r="Q335" s="132">
        <v>134823.21202285241</v>
      </c>
      <c r="R335" s="132">
        <v>0</v>
      </c>
      <c r="S335" s="132">
        <v>0</v>
      </c>
      <c r="T335" s="132">
        <v>174116.06011426201</v>
      </c>
      <c r="U335" s="132">
        <v>104469.6360685572</v>
      </c>
      <c r="V335" s="133">
        <f t="shared" si="20"/>
        <v>951240.02962920966</v>
      </c>
      <c r="W335" s="16">
        <v>473115</v>
      </c>
      <c r="X335" s="16">
        <v>478125.02962920966</v>
      </c>
      <c r="Y335" s="137">
        <v>0</v>
      </c>
    </row>
    <row r="336" spans="1:25" s="3" customFormat="1" ht="15" x14ac:dyDescent="0.3">
      <c r="A336" s="156" t="str">
        <f>IF(ISBLANK(TableB[[#This Row],[BEDS Code]]),"",TableB[[#This Row],[BEDS Code]])</f>
        <v>331600011455</v>
      </c>
      <c r="B336" s="134" t="str">
        <f>IF(ISBLANK(TableB[[#This Row],[School Name]]),"",TableB[[#This Row],[School Name]])</f>
        <v>Boys and Girls High School</v>
      </c>
      <c r="C336" s="156" t="str">
        <f>IF(ISBLANK(TableB[[#This Row],[Local School Code]]),"",TableB[[#This Row],[Local School Code]])</f>
        <v>K455</v>
      </c>
      <c r="D336" s="15" t="s">
        <v>73</v>
      </c>
      <c r="E336" s="10" t="s">
        <v>72</v>
      </c>
      <c r="F336" s="130">
        <v>0</v>
      </c>
      <c r="G336" s="130">
        <v>0</v>
      </c>
      <c r="H336" s="130">
        <v>0</v>
      </c>
      <c r="I336" s="130">
        <v>0</v>
      </c>
      <c r="J336" s="136">
        <f t="shared" si="18"/>
        <v>0</v>
      </c>
      <c r="K336" s="16">
        <v>0</v>
      </c>
      <c r="L336" s="16">
        <v>0</v>
      </c>
      <c r="M336" s="16">
        <v>0</v>
      </c>
      <c r="N336" s="133">
        <f t="shared" si="19"/>
        <v>0</v>
      </c>
      <c r="O336" s="146">
        <v>1</v>
      </c>
      <c r="P336" s="132">
        <v>947790.39564514195</v>
      </c>
      <c r="Q336" s="132">
        <v>105279.5</v>
      </c>
      <c r="R336" s="132">
        <v>0</v>
      </c>
      <c r="S336" s="132">
        <v>0</v>
      </c>
      <c r="T336" s="132">
        <v>186397.5</v>
      </c>
      <c r="U336" s="132">
        <v>111838.5</v>
      </c>
      <c r="V336" s="133">
        <f t="shared" si="20"/>
        <v>1351305.8956451421</v>
      </c>
      <c r="W336" s="16">
        <v>672094</v>
      </c>
      <c r="X336" s="16">
        <v>679211.89564514207</v>
      </c>
      <c r="Y336" s="137">
        <v>0</v>
      </c>
    </row>
    <row r="337" spans="1:25" s="3" customFormat="1" ht="15" x14ac:dyDescent="0.3">
      <c r="A337" s="156" t="str">
        <f>IF(ISBLANK(TableB[[#This Row],[BEDS Code]]),"",TableB[[#This Row],[BEDS Code]])</f>
        <v>331500011462</v>
      </c>
      <c r="B337" s="134" t="str">
        <f>IF(ISBLANK(TableB[[#This Row],[School Name]]),"",TableB[[#This Row],[School Name]])</f>
        <v>John Jay School for Law</v>
      </c>
      <c r="C337" s="156" t="str">
        <f>IF(ISBLANK(TableB[[#This Row],[Local School Code]]),"",TableB[[#This Row],[Local School Code]])</f>
        <v>K462</v>
      </c>
      <c r="D337" s="15" t="s">
        <v>73</v>
      </c>
      <c r="E337" s="10" t="s">
        <v>73</v>
      </c>
      <c r="F337" s="130">
        <v>0</v>
      </c>
      <c r="G337" s="130">
        <v>0</v>
      </c>
      <c r="H337" s="130">
        <v>0</v>
      </c>
      <c r="I337" s="130">
        <v>0</v>
      </c>
      <c r="J337" s="136">
        <f t="shared" si="18"/>
        <v>0</v>
      </c>
      <c r="K337" s="16">
        <v>0</v>
      </c>
      <c r="L337" s="16">
        <v>0</v>
      </c>
      <c r="M337" s="16">
        <v>0</v>
      </c>
      <c r="N337" s="133">
        <f t="shared" si="19"/>
        <v>0</v>
      </c>
      <c r="O337" s="146">
        <v>0</v>
      </c>
      <c r="P337" s="132">
        <v>0</v>
      </c>
      <c r="Q337" s="132">
        <v>0</v>
      </c>
      <c r="R337" s="132">
        <v>0</v>
      </c>
      <c r="S337" s="132">
        <v>0</v>
      </c>
      <c r="T337" s="132">
        <v>0</v>
      </c>
      <c r="U337" s="132">
        <v>0</v>
      </c>
      <c r="V337" s="133">
        <f t="shared" si="20"/>
        <v>0</v>
      </c>
      <c r="W337" s="16">
        <v>0</v>
      </c>
      <c r="X337" s="16">
        <v>0</v>
      </c>
      <c r="Y337" s="137">
        <v>0</v>
      </c>
    </row>
    <row r="338" spans="1:25" s="3" customFormat="1" ht="15" x14ac:dyDescent="0.3">
      <c r="A338" s="156" t="str">
        <f>IF(ISBLANK(TableB[[#This Row],[BEDS Code]]),"",TableB[[#This Row],[BEDS Code]])</f>
        <v>331500011463</v>
      </c>
      <c r="B338" s="134" t="str">
        <f>IF(ISBLANK(TableB[[#This Row],[School Name]]),"",TableB[[#This Row],[School Name]])</f>
        <v>Secondary School for Journalism</v>
      </c>
      <c r="C338" s="156" t="str">
        <f>IF(ISBLANK(TableB[[#This Row],[Local School Code]]),"",TableB[[#This Row],[Local School Code]])</f>
        <v>K463</v>
      </c>
      <c r="D338" s="15" t="s">
        <v>73</v>
      </c>
      <c r="E338" s="10" t="s">
        <v>73</v>
      </c>
      <c r="F338" s="130">
        <v>0</v>
      </c>
      <c r="G338" s="130">
        <v>0</v>
      </c>
      <c r="H338" s="130">
        <v>0</v>
      </c>
      <c r="I338" s="130">
        <v>0</v>
      </c>
      <c r="J338" s="136">
        <f t="shared" si="18"/>
        <v>0</v>
      </c>
      <c r="K338" s="16">
        <v>0</v>
      </c>
      <c r="L338" s="16">
        <v>0</v>
      </c>
      <c r="M338" s="16">
        <v>0</v>
      </c>
      <c r="N338" s="133">
        <f t="shared" si="19"/>
        <v>0</v>
      </c>
      <c r="O338" s="146">
        <v>0</v>
      </c>
      <c r="P338" s="132">
        <v>0</v>
      </c>
      <c r="Q338" s="132">
        <v>0</v>
      </c>
      <c r="R338" s="132">
        <v>0</v>
      </c>
      <c r="S338" s="132">
        <v>0</v>
      </c>
      <c r="T338" s="132">
        <v>0</v>
      </c>
      <c r="U338" s="132">
        <v>0</v>
      </c>
      <c r="V338" s="133">
        <f t="shared" si="20"/>
        <v>0</v>
      </c>
      <c r="W338" s="16">
        <v>0</v>
      </c>
      <c r="X338" s="16">
        <v>0</v>
      </c>
      <c r="Y338" s="137">
        <v>0</v>
      </c>
    </row>
    <row r="339" spans="1:25" s="3" customFormat="1" ht="15" x14ac:dyDescent="0.3">
      <c r="A339" s="156" t="str">
        <f>IF(ISBLANK(TableB[[#This Row],[BEDS Code]]),"",TableB[[#This Row],[BEDS Code]])</f>
        <v>331500011464</v>
      </c>
      <c r="B339" s="134" t="str">
        <f>IF(ISBLANK(TableB[[#This Row],[School Name]]),"",TableB[[#This Row],[School Name]])</f>
        <v>Park Slope Collegiate</v>
      </c>
      <c r="C339" s="156" t="str">
        <f>IF(ISBLANK(TableB[[#This Row],[Local School Code]]),"",TableB[[#This Row],[Local School Code]])</f>
        <v>K464</v>
      </c>
      <c r="D339" s="15" t="s">
        <v>73</v>
      </c>
      <c r="E339" s="10" t="s">
        <v>73</v>
      </c>
      <c r="F339" s="130">
        <v>0</v>
      </c>
      <c r="G339" s="130">
        <v>0</v>
      </c>
      <c r="H339" s="130">
        <v>0</v>
      </c>
      <c r="I339" s="130">
        <v>0</v>
      </c>
      <c r="J339" s="136">
        <f t="shared" si="18"/>
        <v>0</v>
      </c>
      <c r="K339" s="16">
        <v>0</v>
      </c>
      <c r="L339" s="16">
        <v>0</v>
      </c>
      <c r="M339" s="16">
        <v>0</v>
      </c>
      <c r="N339" s="133">
        <f t="shared" si="19"/>
        <v>0</v>
      </c>
      <c r="O339" s="146">
        <v>0</v>
      </c>
      <c r="P339" s="132">
        <v>0</v>
      </c>
      <c r="Q339" s="132">
        <v>0</v>
      </c>
      <c r="R339" s="132">
        <v>0</v>
      </c>
      <c r="S339" s="132">
        <v>0</v>
      </c>
      <c r="T339" s="132">
        <v>0</v>
      </c>
      <c r="U339" s="132">
        <v>0</v>
      </c>
      <c r="V339" s="133">
        <f t="shared" si="20"/>
        <v>0</v>
      </c>
      <c r="W339" s="16">
        <v>0</v>
      </c>
      <c r="X339" s="16">
        <v>0</v>
      </c>
      <c r="Y339" s="137">
        <v>0</v>
      </c>
    </row>
    <row r="340" spans="1:25" s="3" customFormat="1" ht="15" x14ac:dyDescent="0.3">
      <c r="A340" s="156" t="str">
        <f>IF(ISBLANK(TableB[[#This Row],[BEDS Code]]),"",TableB[[#This Row],[BEDS Code]])</f>
        <v>(blank)</v>
      </c>
      <c r="B340" s="134" t="str">
        <f>IF(ISBLANK(TableB[[#This Row],[School Name]]),"",TableB[[#This Row],[School Name]])</f>
        <v>Erasmus YABC</v>
      </c>
      <c r="C340" s="156" t="str">
        <f>IF(ISBLANK(TableB[[#This Row],[Local School Code]]),"",TableB[[#This Row],[Local School Code]])</f>
        <v>K467</v>
      </c>
      <c r="D340" s="15" t="s">
        <v>73</v>
      </c>
      <c r="E340" s="10" t="s">
        <v>73</v>
      </c>
      <c r="F340" s="130">
        <v>0</v>
      </c>
      <c r="G340" s="130">
        <v>0</v>
      </c>
      <c r="H340" s="130">
        <v>0</v>
      </c>
      <c r="I340" s="130">
        <v>0</v>
      </c>
      <c r="J340" s="136">
        <f t="shared" si="18"/>
        <v>0</v>
      </c>
      <c r="K340" s="16">
        <v>0</v>
      </c>
      <c r="L340" s="16">
        <v>0</v>
      </c>
      <c r="M340" s="16">
        <v>0</v>
      </c>
      <c r="N340" s="133">
        <f t="shared" si="19"/>
        <v>0</v>
      </c>
      <c r="O340" s="146">
        <v>0</v>
      </c>
      <c r="P340" s="132">
        <v>0</v>
      </c>
      <c r="Q340" s="132">
        <v>0</v>
      </c>
      <c r="R340" s="132">
        <v>0</v>
      </c>
      <c r="S340" s="132">
        <v>0</v>
      </c>
      <c r="T340" s="132">
        <v>0</v>
      </c>
      <c r="U340" s="132">
        <v>0</v>
      </c>
      <c r="V340" s="133">
        <f t="shared" si="20"/>
        <v>0</v>
      </c>
      <c r="W340" s="16">
        <v>0</v>
      </c>
      <c r="X340" s="16">
        <v>0</v>
      </c>
      <c r="Y340" s="137">
        <v>0</v>
      </c>
    </row>
    <row r="341" spans="1:25" s="3" customFormat="1" ht="15" x14ac:dyDescent="0.3">
      <c r="A341" s="156" t="str">
        <f>IF(ISBLANK(TableB[[#This Row],[BEDS Code]]),"",TableB[[#This Row],[BEDS Code]])</f>
        <v>332100011468</v>
      </c>
      <c r="B341" s="134" t="str">
        <f>IF(ISBLANK(TableB[[#This Row],[School Name]]),"",TableB[[#This Row],[School Name]])</f>
        <v>Kingsborough Early College School</v>
      </c>
      <c r="C341" s="156" t="str">
        <f>IF(ISBLANK(TableB[[#This Row],[Local School Code]]),"",TableB[[#This Row],[Local School Code]])</f>
        <v>K468</v>
      </c>
      <c r="D341" s="15" t="s">
        <v>73</v>
      </c>
      <c r="E341" s="10" t="s">
        <v>73</v>
      </c>
      <c r="F341" s="130">
        <v>0</v>
      </c>
      <c r="G341" s="130">
        <v>0</v>
      </c>
      <c r="H341" s="130">
        <v>0</v>
      </c>
      <c r="I341" s="130">
        <v>0</v>
      </c>
      <c r="J341" s="136">
        <f t="shared" si="18"/>
        <v>0</v>
      </c>
      <c r="K341" s="16">
        <v>0</v>
      </c>
      <c r="L341" s="16">
        <v>0</v>
      </c>
      <c r="M341" s="16">
        <v>0</v>
      </c>
      <c r="N341" s="133">
        <f t="shared" si="19"/>
        <v>0</v>
      </c>
      <c r="O341" s="146">
        <v>0</v>
      </c>
      <c r="P341" s="132">
        <v>0</v>
      </c>
      <c r="Q341" s="132">
        <v>0</v>
      </c>
      <c r="R341" s="132">
        <v>0</v>
      </c>
      <c r="S341" s="132">
        <v>0</v>
      </c>
      <c r="T341" s="132">
        <v>0</v>
      </c>
      <c r="U341" s="132">
        <v>0</v>
      </c>
      <c r="V341" s="133">
        <f t="shared" si="20"/>
        <v>0</v>
      </c>
      <c r="W341" s="16">
        <v>0</v>
      </c>
      <c r="X341" s="16">
        <v>0</v>
      </c>
      <c r="Y341" s="137">
        <v>0</v>
      </c>
    </row>
    <row r="342" spans="1:25" s="3" customFormat="1" ht="15" x14ac:dyDescent="0.3">
      <c r="A342" s="156" t="str">
        <f>IF(ISBLANK(TableB[[#This Row],[BEDS Code]]),"",TableB[[#This Row],[BEDS Code]])</f>
        <v>331400011474</v>
      </c>
      <c r="B342" s="134" t="str">
        <f>IF(ISBLANK(TableB[[#This Row],[School Name]]),"",TableB[[#This Row],[School Name]])</f>
        <v>Progress High School for Professional Careers</v>
      </c>
      <c r="C342" s="156" t="str">
        <f>IF(ISBLANK(TableB[[#This Row],[Local School Code]]),"",TableB[[#This Row],[Local School Code]])</f>
        <v>K474</v>
      </c>
      <c r="D342" s="15" t="s">
        <v>73</v>
      </c>
      <c r="E342" s="10" t="s">
        <v>73</v>
      </c>
      <c r="F342" s="130">
        <v>0</v>
      </c>
      <c r="G342" s="130">
        <v>0</v>
      </c>
      <c r="H342" s="130">
        <v>0</v>
      </c>
      <c r="I342" s="130">
        <v>0</v>
      </c>
      <c r="J342" s="136">
        <f t="shared" si="18"/>
        <v>0</v>
      </c>
      <c r="K342" s="16">
        <v>0</v>
      </c>
      <c r="L342" s="16">
        <v>0</v>
      </c>
      <c r="M342" s="16">
        <v>0</v>
      </c>
      <c r="N342" s="133">
        <f t="shared" si="19"/>
        <v>0</v>
      </c>
      <c r="O342" s="146">
        <v>0</v>
      </c>
      <c r="P342" s="132">
        <v>0</v>
      </c>
      <c r="Q342" s="132">
        <v>0</v>
      </c>
      <c r="R342" s="132">
        <v>0</v>
      </c>
      <c r="S342" s="132">
        <v>0</v>
      </c>
      <c r="T342" s="132">
        <v>0</v>
      </c>
      <c r="U342" s="132">
        <v>0</v>
      </c>
      <c r="V342" s="133">
        <f t="shared" si="20"/>
        <v>0</v>
      </c>
      <c r="W342" s="16">
        <v>0</v>
      </c>
      <c r="X342" s="16">
        <v>0</v>
      </c>
      <c r="Y342" s="137">
        <v>0</v>
      </c>
    </row>
    <row r="343" spans="1:25" s="3" customFormat="1" ht="15" x14ac:dyDescent="0.3">
      <c r="A343" s="156" t="str">
        <f>IF(ISBLANK(TableB[[#This Row],[BEDS Code]]),"",TableB[[#This Row],[BEDS Code]])</f>
        <v>331400011477</v>
      </c>
      <c r="B343" s="134" t="str">
        <f>IF(ISBLANK(TableB[[#This Row],[School Name]]),"",TableB[[#This Row],[School Name]])</f>
        <v>East Williamsburg Scholars Academy</v>
      </c>
      <c r="C343" s="156" t="str">
        <f>IF(ISBLANK(TableB[[#This Row],[Local School Code]]),"",TableB[[#This Row],[Local School Code]])</f>
        <v>K477</v>
      </c>
      <c r="D343" s="15" t="s">
        <v>73</v>
      </c>
      <c r="E343" s="10" t="s">
        <v>73</v>
      </c>
      <c r="F343" s="130">
        <v>0</v>
      </c>
      <c r="G343" s="130">
        <v>0</v>
      </c>
      <c r="H343" s="130">
        <v>0</v>
      </c>
      <c r="I343" s="130">
        <v>0</v>
      </c>
      <c r="J343" s="136">
        <f t="shared" si="18"/>
        <v>0</v>
      </c>
      <c r="K343" s="16">
        <v>0</v>
      </c>
      <c r="L343" s="16">
        <v>0</v>
      </c>
      <c r="M343" s="16">
        <v>0</v>
      </c>
      <c r="N343" s="133">
        <f t="shared" si="19"/>
        <v>0</v>
      </c>
      <c r="O343" s="146">
        <v>0</v>
      </c>
      <c r="P343" s="132">
        <v>0</v>
      </c>
      <c r="Q343" s="132">
        <v>0</v>
      </c>
      <c r="R343" s="132">
        <v>0</v>
      </c>
      <c r="S343" s="132">
        <v>0</v>
      </c>
      <c r="T343" s="132">
        <v>0</v>
      </c>
      <c r="U343" s="132">
        <v>0</v>
      </c>
      <c r="V343" s="133">
        <f t="shared" si="20"/>
        <v>0</v>
      </c>
      <c r="W343" s="16">
        <v>0</v>
      </c>
      <c r="X343" s="16">
        <v>0</v>
      </c>
      <c r="Y343" s="137">
        <v>0</v>
      </c>
    </row>
    <row r="344" spans="1:25" s="3" customFormat="1" ht="15" x14ac:dyDescent="0.3">
      <c r="A344" s="156" t="str">
        <f>IF(ISBLANK(TableB[[#This Row],[BEDS Code]]),"",TableB[[#This Row],[BEDS Code]])</f>
        <v>331400011478</v>
      </c>
      <c r="B344" s="134" t="str">
        <f>IF(ISBLANK(TableB[[#This Row],[School Name]]),"",TableB[[#This Row],[School Name]])</f>
        <v>The High School for Enterprise, Business and Technology</v>
      </c>
      <c r="C344" s="156" t="str">
        <f>IF(ISBLANK(TableB[[#This Row],[Local School Code]]),"",TableB[[#This Row],[Local School Code]])</f>
        <v>K478</v>
      </c>
      <c r="D344" s="15" t="s">
        <v>73</v>
      </c>
      <c r="E344" s="10" t="s">
        <v>73</v>
      </c>
      <c r="F344" s="130">
        <v>0</v>
      </c>
      <c r="G344" s="130">
        <v>0</v>
      </c>
      <c r="H344" s="130">
        <v>0</v>
      </c>
      <c r="I344" s="130">
        <v>0</v>
      </c>
      <c r="J344" s="136">
        <f t="shared" si="18"/>
        <v>0</v>
      </c>
      <c r="K344" s="16">
        <v>0</v>
      </c>
      <c r="L344" s="16">
        <v>0</v>
      </c>
      <c r="M344" s="16">
        <v>0</v>
      </c>
      <c r="N344" s="133">
        <f t="shared" si="19"/>
        <v>0</v>
      </c>
      <c r="O344" s="146">
        <v>0</v>
      </c>
      <c r="P344" s="132">
        <v>0</v>
      </c>
      <c r="Q344" s="132">
        <v>0</v>
      </c>
      <c r="R344" s="132">
        <v>0</v>
      </c>
      <c r="S344" s="132">
        <v>0</v>
      </c>
      <c r="T344" s="132">
        <v>0</v>
      </c>
      <c r="U344" s="132">
        <v>0</v>
      </c>
      <c r="V344" s="133">
        <f t="shared" si="20"/>
        <v>0</v>
      </c>
      <c r="W344" s="16">
        <v>0</v>
      </c>
      <c r="X344" s="16">
        <v>0</v>
      </c>
      <c r="Y344" s="137">
        <v>0</v>
      </c>
    </row>
    <row r="345" spans="1:25" s="3" customFormat="1" ht="15" x14ac:dyDescent="0.3">
      <c r="A345" s="156" t="str">
        <f>IF(ISBLANK(TableB[[#This Row],[BEDS Code]]),"",TableB[[#This Row],[BEDS Code]])</f>
        <v>331300011483</v>
      </c>
      <c r="B345" s="134" t="str">
        <f>IF(ISBLANK(TableB[[#This Row],[School Name]]),"",TableB[[#This Row],[School Name]])</f>
        <v>The Urban Assembly School for Law and Justice</v>
      </c>
      <c r="C345" s="156" t="str">
        <f>IF(ISBLANK(TableB[[#This Row],[Local School Code]]),"",TableB[[#This Row],[Local School Code]])</f>
        <v>K483</v>
      </c>
      <c r="D345" s="15" t="s">
        <v>73</v>
      </c>
      <c r="E345" s="10" t="s">
        <v>73</v>
      </c>
      <c r="F345" s="130">
        <v>0</v>
      </c>
      <c r="G345" s="130">
        <v>0</v>
      </c>
      <c r="H345" s="130">
        <v>0</v>
      </c>
      <c r="I345" s="130">
        <v>0</v>
      </c>
      <c r="J345" s="136">
        <f t="shared" si="18"/>
        <v>0</v>
      </c>
      <c r="K345" s="16">
        <v>0</v>
      </c>
      <c r="L345" s="16">
        <v>0</v>
      </c>
      <c r="M345" s="16">
        <v>0</v>
      </c>
      <c r="N345" s="133">
        <f t="shared" si="19"/>
        <v>0</v>
      </c>
      <c r="O345" s="146">
        <v>0</v>
      </c>
      <c r="P345" s="132">
        <v>0</v>
      </c>
      <c r="Q345" s="132">
        <v>0</v>
      </c>
      <c r="R345" s="132">
        <v>0</v>
      </c>
      <c r="S345" s="132">
        <v>0</v>
      </c>
      <c r="T345" s="132">
        <v>0</v>
      </c>
      <c r="U345" s="132">
        <v>0</v>
      </c>
      <c r="V345" s="133">
        <f t="shared" si="20"/>
        <v>0</v>
      </c>
      <c r="W345" s="16">
        <v>0</v>
      </c>
      <c r="X345" s="16">
        <v>0</v>
      </c>
      <c r="Y345" s="137">
        <v>0</v>
      </c>
    </row>
    <row r="346" spans="1:25" s="3" customFormat="1" ht="15" x14ac:dyDescent="0.3">
      <c r="A346" s="156" t="str">
        <f>IF(ISBLANK(TableB[[#This Row],[BEDS Code]]),"",TableB[[#This Row],[BEDS Code]])</f>
        <v>331700010484</v>
      </c>
      <c r="B346" s="134" t="str">
        <f>IF(ISBLANK(TableB[[#This Row],[School Name]]),"",TableB[[#This Row],[School Name]])</f>
        <v>Ronald Edmonds Learning Center II</v>
      </c>
      <c r="C346" s="156" t="str">
        <f>IF(ISBLANK(TableB[[#This Row],[Local School Code]]),"",TableB[[#This Row],[Local School Code]])</f>
        <v>K484</v>
      </c>
      <c r="D346" s="15" t="s">
        <v>73</v>
      </c>
      <c r="E346" s="10" t="s">
        <v>73</v>
      </c>
      <c r="F346" s="130">
        <v>0</v>
      </c>
      <c r="G346" s="130">
        <v>0</v>
      </c>
      <c r="H346" s="130">
        <v>0</v>
      </c>
      <c r="I346" s="130">
        <v>0</v>
      </c>
      <c r="J346" s="136">
        <f t="shared" si="18"/>
        <v>0</v>
      </c>
      <c r="K346" s="16">
        <v>0</v>
      </c>
      <c r="L346" s="16">
        <v>0</v>
      </c>
      <c r="M346" s="16">
        <v>0</v>
      </c>
      <c r="N346" s="133">
        <f t="shared" si="19"/>
        <v>0</v>
      </c>
      <c r="O346" s="146">
        <v>0</v>
      </c>
      <c r="P346" s="132">
        <v>0</v>
      </c>
      <c r="Q346" s="132">
        <v>0</v>
      </c>
      <c r="R346" s="132">
        <v>0</v>
      </c>
      <c r="S346" s="132">
        <v>0</v>
      </c>
      <c r="T346" s="132">
        <v>0</v>
      </c>
      <c r="U346" s="132">
        <v>0</v>
      </c>
      <c r="V346" s="133">
        <f t="shared" si="20"/>
        <v>0</v>
      </c>
      <c r="W346" s="16">
        <v>0</v>
      </c>
      <c r="X346" s="16">
        <v>0</v>
      </c>
      <c r="Y346" s="137">
        <v>0</v>
      </c>
    </row>
    <row r="347" spans="1:25" s="3" customFormat="1" ht="15" x14ac:dyDescent="0.3">
      <c r="A347" s="156" t="str">
        <f>IF(ISBLANK(TableB[[#This Row],[BEDS Code]]),"",TableB[[#This Row],[BEDS Code]])</f>
        <v>332000011485</v>
      </c>
      <c r="B347" s="134" t="str">
        <f>IF(ISBLANK(TableB[[#This Row],[School Name]]),"",TableB[[#This Row],[School Name]])</f>
        <v>High School of Telecommunication Arts and Technology</v>
      </c>
      <c r="C347" s="156" t="str">
        <f>IF(ISBLANK(TableB[[#This Row],[Local School Code]]),"",TableB[[#This Row],[Local School Code]])</f>
        <v>K485</v>
      </c>
      <c r="D347" s="15" t="s">
        <v>73</v>
      </c>
      <c r="E347" s="10" t="s">
        <v>73</v>
      </c>
      <c r="F347" s="130">
        <v>0</v>
      </c>
      <c r="G347" s="130">
        <v>0</v>
      </c>
      <c r="H347" s="130">
        <v>0</v>
      </c>
      <c r="I347" s="130">
        <v>0</v>
      </c>
      <c r="J347" s="136">
        <f t="shared" si="18"/>
        <v>0</v>
      </c>
      <c r="K347" s="16">
        <v>0</v>
      </c>
      <c r="L347" s="16">
        <v>0</v>
      </c>
      <c r="M347" s="16">
        <v>0</v>
      </c>
      <c r="N347" s="133">
        <f t="shared" si="19"/>
        <v>0</v>
      </c>
      <c r="O347" s="146">
        <v>0</v>
      </c>
      <c r="P347" s="132">
        <v>0</v>
      </c>
      <c r="Q347" s="132">
        <v>0</v>
      </c>
      <c r="R347" s="132">
        <v>0</v>
      </c>
      <c r="S347" s="132">
        <v>0</v>
      </c>
      <c r="T347" s="132">
        <v>0</v>
      </c>
      <c r="U347" s="132">
        <v>0</v>
      </c>
      <c r="V347" s="133">
        <f t="shared" si="20"/>
        <v>0</v>
      </c>
      <c r="W347" s="16">
        <v>0</v>
      </c>
      <c r="X347" s="16">
        <v>0</v>
      </c>
      <c r="Y347" s="137">
        <v>0</v>
      </c>
    </row>
    <row r="348" spans="1:25" s="3" customFormat="1" ht="15" x14ac:dyDescent="0.3">
      <c r="A348" s="156" t="str">
        <f>IF(ISBLANK(TableB[[#This Row],[BEDS Code]]),"",TableB[[#This Row],[BEDS Code]])</f>
        <v>331400011488</v>
      </c>
      <c r="B348" s="134" t="str">
        <f>IF(ISBLANK(TableB[[#This Row],[School Name]]),"",TableB[[#This Row],[School Name]])</f>
        <v>Brooklyn Preparatory High School</v>
      </c>
      <c r="C348" s="156" t="str">
        <f>IF(ISBLANK(TableB[[#This Row],[Local School Code]]),"",TableB[[#This Row],[Local School Code]])</f>
        <v>K488</v>
      </c>
      <c r="D348" s="15" t="s">
        <v>73</v>
      </c>
      <c r="E348" s="10" t="s">
        <v>73</v>
      </c>
      <c r="F348" s="130">
        <v>0</v>
      </c>
      <c r="G348" s="130">
        <v>0</v>
      </c>
      <c r="H348" s="130">
        <v>0</v>
      </c>
      <c r="I348" s="130">
        <v>0</v>
      </c>
      <c r="J348" s="136">
        <f t="shared" si="18"/>
        <v>0</v>
      </c>
      <c r="K348" s="16">
        <v>0</v>
      </c>
      <c r="L348" s="16">
        <v>0</v>
      </c>
      <c r="M348" s="16">
        <v>0</v>
      </c>
      <c r="N348" s="133">
        <f t="shared" si="19"/>
        <v>0</v>
      </c>
      <c r="O348" s="146">
        <v>0</v>
      </c>
      <c r="P348" s="132">
        <v>0</v>
      </c>
      <c r="Q348" s="132">
        <v>0</v>
      </c>
      <c r="R348" s="132">
        <v>0</v>
      </c>
      <c r="S348" s="132">
        <v>0</v>
      </c>
      <c r="T348" s="132">
        <v>0</v>
      </c>
      <c r="U348" s="132">
        <v>0</v>
      </c>
      <c r="V348" s="133">
        <f t="shared" si="20"/>
        <v>0</v>
      </c>
      <c r="W348" s="16">
        <v>0</v>
      </c>
      <c r="X348" s="16">
        <v>0</v>
      </c>
      <c r="Y348" s="137">
        <v>0</v>
      </c>
    </row>
    <row r="349" spans="1:25" s="3" customFormat="1" ht="15" x14ac:dyDescent="0.3">
      <c r="A349" s="156" t="str">
        <f>IF(ISBLANK(TableB[[#This Row],[BEDS Code]]),"",TableB[[#This Row],[BEDS Code]])</f>
        <v>332000011490</v>
      </c>
      <c r="B349" s="134" t="str">
        <f>IF(ISBLANK(TableB[[#This Row],[School Name]]),"",TableB[[#This Row],[School Name]])</f>
        <v>Fort Hamilton High School</v>
      </c>
      <c r="C349" s="156" t="str">
        <f>IF(ISBLANK(TableB[[#This Row],[Local School Code]]),"",TableB[[#This Row],[Local School Code]])</f>
        <v>K490</v>
      </c>
      <c r="D349" s="15" t="s">
        <v>73</v>
      </c>
      <c r="E349" s="10" t="s">
        <v>73</v>
      </c>
      <c r="F349" s="130">
        <v>0</v>
      </c>
      <c r="G349" s="130">
        <v>0</v>
      </c>
      <c r="H349" s="130">
        <v>0</v>
      </c>
      <c r="I349" s="130">
        <v>0</v>
      </c>
      <c r="J349" s="136">
        <f t="shared" si="18"/>
        <v>0</v>
      </c>
      <c r="K349" s="16">
        <v>0</v>
      </c>
      <c r="L349" s="16">
        <v>0</v>
      </c>
      <c r="M349" s="16">
        <v>0</v>
      </c>
      <c r="N349" s="133">
        <f t="shared" si="19"/>
        <v>0</v>
      </c>
      <c r="O349" s="146">
        <v>0</v>
      </c>
      <c r="P349" s="132">
        <v>0</v>
      </c>
      <c r="Q349" s="132">
        <v>0</v>
      </c>
      <c r="R349" s="132">
        <v>0</v>
      </c>
      <c r="S349" s="132">
        <v>0</v>
      </c>
      <c r="T349" s="132">
        <v>0</v>
      </c>
      <c r="U349" s="132">
        <v>0</v>
      </c>
      <c r="V349" s="133">
        <f t="shared" si="20"/>
        <v>0</v>
      </c>
      <c r="W349" s="16">
        <v>0</v>
      </c>
      <c r="X349" s="16">
        <v>0</v>
      </c>
      <c r="Y349" s="137">
        <v>0</v>
      </c>
    </row>
    <row r="350" spans="1:25" s="3" customFormat="1" ht="15" x14ac:dyDescent="0.3">
      <c r="A350" s="156" t="str">
        <f>IF(ISBLANK(TableB[[#This Row],[BEDS Code]]),"",TableB[[#This Row],[BEDS Code]])</f>
        <v>331300011492</v>
      </c>
      <c r="B350" s="134" t="str">
        <f>IF(ISBLANK(TableB[[#This Row],[School Name]]),"",TableB[[#This Row],[School Name]])</f>
        <v>Academy of Arts and Letters</v>
      </c>
      <c r="C350" s="156" t="str">
        <f>IF(ISBLANK(TableB[[#This Row],[Local School Code]]),"",TableB[[#This Row],[Local School Code]])</f>
        <v>K492</v>
      </c>
      <c r="D350" s="15" t="s">
        <v>73</v>
      </c>
      <c r="E350" s="10" t="s">
        <v>73</v>
      </c>
      <c r="F350" s="130">
        <v>0</v>
      </c>
      <c r="G350" s="130">
        <v>0</v>
      </c>
      <c r="H350" s="130">
        <v>0</v>
      </c>
      <c r="I350" s="130">
        <v>0</v>
      </c>
      <c r="J350" s="136">
        <f t="shared" si="18"/>
        <v>0</v>
      </c>
      <c r="K350" s="16">
        <v>0</v>
      </c>
      <c r="L350" s="16">
        <v>0</v>
      </c>
      <c r="M350" s="16">
        <v>0</v>
      </c>
      <c r="N350" s="133">
        <f t="shared" si="19"/>
        <v>0</v>
      </c>
      <c r="O350" s="146">
        <v>0</v>
      </c>
      <c r="P350" s="132">
        <v>0</v>
      </c>
      <c r="Q350" s="132">
        <v>0</v>
      </c>
      <c r="R350" s="132">
        <v>0</v>
      </c>
      <c r="S350" s="132">
        <v>0</v>
      </c>
      <c r="T350" s="132">
        <v>0</v>
      </c>
      <c r="U350" s="132">
        <v>0</v>
      </c>
      <c r="V350" s="133">
        <f t="shared" si="20"/>
        <v>0</v>
      </c>
      <c r="W350" s="16">
        <v>0</v>
      </c>
      <c r="X350" s="16">
        <v>0</v>
      </c>
      <c r="Y350" s="137">
        <v>0</v>
      </c>
    </row>
    <row r="351" spans="1:25" s="3" customFormat="1" ht="15" x14ac:dyDescent="0.3">
      <c r="A351" s="156" t="str">
        <f>IF(ISBLANK(TableB[[#This Row],[BEDS Code]]),"",TableB[[#This Row],[BEDS Code]])</f>
        <v>332300011493</v>
      </c>
      <c r="B351" s="134" t="str">
        <f>IF(ISBLANK(TableB[[#This Row],[School Name]]),"",TableB[[#This Row],[School Name]])</f>
        <v>Brooklyn Collegiate: A College Board School</v>
      </c>
      <c r="C351" s="156" t="str">
        <f>IF(ISBLANK(TableB[[#This Row],[Local School Code]]),"",TableB[[#This Row],[Local School Code]])</f>
        <v>K493</v>
      </c>
      <c r="D351" s="15" t="s">
        <v>73</v>
      </c>
      <c r="E351" s="10" t="s">
        <v>72</v>
      </c>
      <c r="F351" s="130">
        <v>0</v>
      </c>
      <c r="G351" s="130">
        <v>0</v>
      </c>
      <c r="H351" s="130">
        <v>0</v>
      </c>
      <c r="I351" s="130">
        <v>0</v>
      </c>
      <c r="J351" s="136">
        <f t="shared" si="18"/>
        <v>0</v>
      </c>
      <c r="K351" s="16">
        <v>0</v>
      </c>
      <c r="L351" s="16">
        <v>0</v>
      </c>
      <c r="M351" s="16">
        <v>0</v>
      </c>
      <c r="N351" s="133">
        <f t="shared" si="19"/>
        <v>0</v>
      </c>
      <c r="O351" s="146">
        <v>1</v>
      </c>
      <c r="P351" s="132">
        <v>688808.36930137302</v>
      </c>
      <c r="Q351" s="132">
        <v>164393.20000000001</v>
      </c>
      <c r="R351" s="132">
        <v>0</v>
      </c>
      <c r="S351" s="132">
        <v>0</v>
      </c>
      <c r="T351" s="132">
        <v>166966</v>
      </c>
      <c r="U351" s="132">
        <v>100179.59999999999</v>
      </c>
      <c r="V351" s="133">
        <f t="shared" si="20"/>
        <v>1120347.1693013732</v>
      </c>
      <c r="W351" s="16">
        <v>557223</v>
      </c>
      <c r="X351" s="16">
        <v>563124.16930137319</v>
      </c>
      <c r="Y351" s="137">
        <v>0</v>
      </c>
    </row>
    <row r="352" spans="1:25" s="3" customFormat="1" ht="15" x14ac:dyDescent="0.3">
      <c r="A352" s="156" t="str">
        <f>IF(ISBLANK(TableB[[#This Row],[BEDS Code]]),"",TableB[[#This Row],[BEDS Code]])</f>
        <v>331500011497</v>
      </c>
      <c r="B352" s="134" t="str">
        <f>IF(ISBLANK(TableB[[#This Row],[School Name]]),"",TableB[[#This Row],[School Name]])</f>
        <v>The Boerum Hill School for International Studies</v>
      </c>
      <c r="C352" s="156" t="str">
        <f>IF(ISBLANK(TableB[[#This Row],[Local School Code]]),"",TableB[[#This Row],[Local School Code]])</f>
        <v>K497</v>
      </c>
      <c r="D352" s="15" t="s">
        <v>73</v>
      </c>
      <c r="E352" s="10" t="s">
        <v>73</v>
      </c>
      <c r="F352" s="130">
        <v>0</v>
      </c>
      <c r="G352" s="130">
        <v>0</v>
      </c>
      <c r="H352" s="130">
        <v>0</v>
      </c>
      <c r="I352" s="130">
        <v>0</v>
      </c>
      <c r="J352" s="136">
        <f t="shared" si="18"/>
        <v>0</v>
      </c>
      <c r="K352" s="16">
        <v>0</v>
      </c>
      <c r="L352" s="16">
        <v>0</v>
      </c>
      <c r="M352" s="16">
        <v>0</v>
      </c>
      <c r="N352" s="133">
        <f t="shared" si="19"/>
        <v>0</v>
      </c>
      <c r="O352" s="146">
        <v>0</v>
      </c>
      <c r="P352" s="132">
        <v>0</v>
      </c>
      <c r="Q352" s="132">
        <v>0</v>
      </c>
      <c r="R352" s="132">
        <v>0</v>
      </c>
      <c r="S352" s="132">
        <v>0</v>
      </c>
      <c r="T352" s="132">
        <v>0</v>
      </c>
      <c r="U352" s="132">
        <v>0</v>
      </c>
      <c r="V352" s="133">
        <f t="shared" si="20"/>
        <v>0</v>
      </c>
      <c r="W352" s="16">
        <v>0</v>
      </c>
      <c r="X352" s="16">
        <v>0</v>
      </c>
      <c r="Y352" s="137">
        <v>0</v>
      </c>
    </row>
    <row r="353" spans="1:25" s="3" customFormat="1" ht="15" x14ac:dyDescent="0.3">
      <c r="A353" s="156" t="str">
        <f>IF(ISBLANK(TableB[[#This Row],[BEDS Code]]),"",TableB[[#This Row],[BEDS Code]])</f>
        <v>331600011498</v>
      </c>
      <c r="B353" s="134" t="str">
        <f>IF(ISBLANK(TableB[[#This Row],[School Name]]),"",TableB[[#This Row],[School Name]])</f>
        <v>Brooklyn High School for Law and Technology</v>
      </c>
      <c r="C353" s="156" t="str">
        <f>IF(ISBLANK(TableB[[#This Row],[Local School Code]]),"",TableB[[#This Row],[Local School Code]])</f>
        <v>K498</v>
      </c>
      <c r="D353" s="15" t="s">
        <v>73</v>
      </c>
      <c r="E353" s="10" t="s">
        <v>73</v>
      </c>
      <c r="F353" s="130">
        <v>0</v>
      </c>
      <c r="G353" s="130">
        <v>0</v>
      </c>
      <c r="H353" s="130">
        <v>0</v>
      </c>
      <c r="I353" s="130">
        <v>0</v>
      </c>
      <c r="J353" s="136">
        <f t="shared" si="18"/>
        <v>0</v>
      </c>
      <c r="K353" s="16">
        <v>0</v>
      </c>
      <c r="L353" s="16">
        <v>0</v>
      </c>
      <c r="M353" s="16">
        <v>0</v>
      </c>
      <c r="N353" s="133">
        <f t="shared" si="19"/>
        <v>0</v>
      </c>
      <c r="O353" s="146">
        <v>0</v>
      </c>
      <c r="P353" s="132">
        <v>0</v>
      </c>
      <c r="Q353" s="132">
        <v>0</v>
      </c>
      <c r="R353" s="132">
        <v>0</v>
      </c>
      <c r="S353" s="132">
        <v>0</v>
      </c>
      <c r="T353" s="132">
        <v>0</v>
      </c>
      <c r="U353" s="132">
        <v>0</v>
      </c>
      <c r="V353" s="133">
        <f t="shared" si="20"/>
        <v>0</v>
      </c>
      <c r="W353" s="16">
        <v>0</v>
      </c>
      <c r="X353" s="16">
        <v>0</v>
      </c>
      <c r="Y353" s="137">
        <v>0</v>
      </c>
    </row>
    <row r="354" spans="1:25" s="3" customFormat="1" ht="15" x14ac:dyDescent="0.3">
      <c r="A354" s="156" t="str">
        <f>IF(ISBLANK(TableB[[#This Row],[BEDS Code]]),"",TableB[[#This Row],[BEDS Code]])</f>
        <v>331300011499</v>
      </c>
      <c r="B354" s="134" t="str">
        <f>IF(ISBLANK(TableB[[#This Row],[School Name]]),"",TableB[[#This Row],[School Name]])</f>
        <v>Acorn Community High School</v>
      </c>
      <c r="C354" s="156" t="str">
        <f>IF(ISBLANK(TableB[[#This Row],[Local School Code]]),"",TableB[[#This Row],[Local School Code]])</f>
        <v>K499</v>
      </c>
      <c r="D354" s="15" t="s">
        <v>73</v>
      </c>
      <c r="E354" s="10" t="s">
        <v>73</v>
      </c>
      <c r="F354" s="130">
        <v>0</v>
      </c>
      <c r="G354" s="130">
        <v>0</v>
      </c>
      <c r="H354" s="130">
        <v>0</v>
      </c>
      <c r="I354" s="130">
        <v>0</v>
      </c>
      <c r="J354" s="136">
        <f t="shared" si="18"/>
        <v>0</v>
      </c>
      <c r="K354" s="16">
        <v>0</v>
      </c>
      <c r="L354" s="16">
        <v>0</v>
      </c>
      <c r="M354" s="16">
        <v>0</v>
      </c>
      <c r="N354" s="133">
        <f t="shared" si="19"/>
        <v>0</v>
      </c>
      <c r="O354" s="146">
        <v>0</v>
      </c>
      <c r="P354" s="132">
        <v>0</v>
      </c>
      <c r="Q354" s="132">
        <v>0</v>
      </c>
      <c r="R354" s="132">
        <v>0</v>
      </c>
      <c r="S354" s="132">
        <v>0</v>
      </c>
      <c r="T354" s="132">
        <v>0</v>
      </c>
      <c r="U354" s="132">
        <v>0</v>
      </c>
      <c r="V354" s="133">
        <f t="shared" si="20"/>
        <v>0</v>
      </c>
      <c r="W354" s="16">
        <v>0</v>
      </c>
      <c r="X354" s="16">
        <v>0</v>
      </c>
      <c r="Y354" s="137">
        <v>0</v>
      </c>
    </row>
    <row r="355" spans="1:25" s="3" customFormat="1" ht="15" x14ac:dyDescent="0.3">
      <c r="A355" s="156" t="str">
        <f>IF(ISBLANK(TableB[[#This Row],[BEDS Code]]),"",TableB[[#This Row],[BEDS Code]])</f>
        <v>(blank)</v>
      </c>
      <c r="B355" s="134" t="str">
        <f>IF(ISBLANK(TableB[[#This Row],[School Name]]),"",TableB[[#This Row],[School Name]])</f>
        <v>Franklin K. Lane Campus YABC</v>
      </c>
      <c r="C355" s="156" t="str">
        <f>IF(ISBLANK(TableB[[#This Row],[Local School Code]]),"",TableB[[#This Row],[Local School Code]])</f>
        <v>K501</v>
      </c>
      <c r="D355" s="15" t="s">
        <v>73</v>
      </c>
      <c r="E355" s="10" t="s">
        <v>73</v>
      </c>
      <c r="F355" s="130">
        <v>0</v>
      </c>
      <c r="G355" s="130">
        <v>0</v>
      </c>
      <c r="H355" s="130">
        <v>0</v>
      </c>
      <c r="I355" s="130">
        <v>0</v>
      </c>
      <c r="J355" s="136">
        <f t="shared" si="18"/>
        <v>0</v>
      </c>
      <c r="K355" s="16">
        <v>0</v>
      </c>
      <c r="L355" s="16">
        <v>0</v>
      </c>
      <c r="M355" s="16">
        <v>0</v>
      </c>
      <c r="N355" s="133">
        <f t="shared" si="19"/>
        <v>0</v>
      </c>
      <c r="O355" s="146">
        <v>0</v>
      </c>
      <c r="P355" s="132">
        <v>0</v>
      </c>
      <c r="Q355" s="132">
        <v>0</v>
      </c>
      <c r="R355" s="132">
        <v>0</v>
      </c>
      <c r="S355" s="132">
        <v>0</v>
      </c>
      <c r="T355" s="132">
        <v>0</v>
      </c>
      <c r="U355" s="132">
        <v>0</v>
      </c>
      <c r="V355" s="133">
        <f t="shared" si="20"/>
        <v>0</v>
      </c>
      <c r="W355" s="16">
        <v>0</v>
      </c>
      <c r="X355" s="16">
        <v>0</v>
      </c>
      <c r="Y355" s="137">
        <v>0</v>
      </c>
    </row>
    <row r="356" spans="1:25" s="3" customFormat="1" ht="15" x14ac:dyDescent="0.3">
      <c r="A356" s="156" t="str">
        <f>IF(ISBLANK(TableB[[#This Row],[BEDS Code]]),"",TableB[[#This Row],[BEDS Code]])</f>
        <v>331900011502</v>
      </c>
      <c r="B356" s="134" t="str">
        <f>IF(ISBLANK(TableB[[#This Row],[School Name]]),"",TableB[[#This Row],[School Name]])</f>
        <v>FDNY - Captain Vernon A. Richard High School for Fire and Life Safety</v>
      </c>
      <c r="C356" s="156" t="str">
        <f>IF(ISBLANK(TableB[[#This Row],[Local School Code]]),"",TableB[[#This Row],[Local School Code]])</f>
        <v>K502</v>
      </c>
      <c r="D356" s="15" t="s">
        <v>73</v>
      </c>
      <c r="E356" s="10" t="s">
        <v>73</v>
      </c>
      <c r="F356" s="130">
        <v>0</v>
      </c>
      <c r="G356" s="130">
        <v>0</v>
      </c>
      <c r="H356" s="130">
        <v>0</v>
      </c>
      <c r="I356" s="130">
        <v>0</v>
      </c>
      <c r="J356" s="136">
        <f t="shared" si="18"/>
        <v>0</v>
      </c>
      <c r="K356" s="16">
        <v>0</v>
      </c>
      <c r="L356" s="16">
        <v>0</v>
      </c>
      <c r="M356" s="16">
        <v>0</v>
      </c>
      <c r="N356" s="133">
        <f t="shared" si="19"/>
        <v>0</v>
      </c>
      <c r="O356" s="146">
        <v>0</v>
      </c>
      <c r="P356" s="132">
        <v>0</v>
      </c>
      <c r="Q356" s="132">
        <v>0</v>
      </c>
      <c r="R356" s="132">
        <v>0</v>
      </c>
      <c r="S356" s="132">
        <v>0</v>
      </c>
      <c r="T356" s="132">
        <v>0</v>
      </c>
      <c r="U356" s="132">
        <v>0</v>
      </c>
      <c r="V356" s="133">
        <f t="shared" si="20"/>
        <v>0</v>
      </c>
      <c r="W356" s="16">
        <v>0</v>
      </c>
      <c r="X356" s="16">
        <v>0</v>
      </c>
      <c r="Y356" s="137">
        <v>0</v>
      </c>
    </row>
    <row r="357" spans="1:25" s="3" customFormat="1" ht="15" x14ac:dyDescent="0.3">
      <c r="A357" s="156" t="str">
        <f>IF(ISBLANK(TableB[[#This Row],[BEDS Code]]),"",TableB[[#This Row],[BEDS Code]])</f>
        <v>332000010503</v>
      </c>
      <c r="B357" s="134" t="str">
        <f>IF(ISBLANK(TableB[[#This Row],[School Name]]),"",TableB[[#This Row],[School Name]])</f>
        <v>P.S. 503: The School of Discovery</v>
      </c>
      <c r="C357" s="156" t="str">
        <f>IF(ISBLANK(TableB[[#This Row],[Local School Code]]),"",TableB[[#This Row],[Local School Code]])</f>
        <v>K503</v>
      </c>
      <c r="D357" s="15" t="s">
        <v>73</v>
      </c>
      <c r="E357" s="10" t="s">
        <v>72</v>
      </c>
      <c r="F357" s="130">
        <v>0</v>
      </c>
      <c r="G357" s="130">
        <v>0</v>
      </c>
      <c r="H357" s="130">
        <v>0</v>
      </c>
      <c r="I357" s="130">
        <v>0</v>
      </c>
      <c r="J357" s="136">
        <f t="shared" si="18"/>
        <v>0</v>
      </c>
      <c r="K357" s="16">
        <v>0</v>
      </c>
      <c r="L357" s="16">
        <v>0</v>
      </c>
      <c r="M357" s="16">
        <v>0</v>
      </c>
      <c r="N357" s="133">
        <f t="shared" si="19"/>
        <v>0</v>
      </c>
      <c r="O357" s="146">
        <v>1</v>
      </c>
      <c r="P357" s="132">
        <v>8333.35</v>
      </c>
      <c r="Q357" s="132">
        <v>8333.35</v>
      </c>
      <c r="R357" s="132">
        <v>0</v>
      </c>
      <c r="S357" s="132">
        <v>0</v>
      </c>
      <c r="T357" s="132">
        <v>41666.75</v>
      </c>
      <c r="U357" s="132">
        <v>25000.05</v>
      </c>
      <c r="V357" s="133">
        <f t="shared" si="20"/>
        <v>83333.5</v>
      </c>
      <c r="W357" s="16">
        <v>41447</v>
      </c>
      <c r="X357" s="16">
        <v>41886.5</v>
      </c>
      <c r="Y357" s="137">
        <v>0</v>
      </c>
    </row>
    <row r="358" spans="1:25" s="3" customFormat="1" ht="15" x14ac:dyDescent="0.3">
      <c r="A358" s="156" t="str">
        <f>IF(ISBLANK(TableB[[#This Row],[BEDS Code]]),"",TableB[[#This Row],[BEDS Code]])</f>
        <v>331900011504</v>
      </c>
      <c r="B358" s="134" t="str">
        <f>IF(ISBLANK(TableB[[#This Row],[School Name]]),"",TableB[[#This Row],[School Name]])</f>
        <v>High School for Civil Rights</v>
      </c>
      <c r="C358" s="156" t="str">
        <f>IF(ISBLANK(TableB[[#This Row],[Local School Code]]),"",TableB[[#This Row],[Local School Code]])</f>
        <v>K504</v>
      </c>
      <c r="D358" s="15" t="s">
        <v>73</v>
      </c>
      <c r="E358" s="10" t="s">
        <v>73</v>
      </c>
      <c r="F358" s="130">
        <v>0</v>
      </c>
      <c r="G358" s="130">
        <v>0</v>
      </c>
      <c r="H358" s="130">
        <v>0</v>
      </c>
      <c r="I358" s="130">
        <v>0</v>
      </c>
      <c r="J358" s="136">
        <f t="shared" si="18"/>
        <v>0</v>
      </c>
      <c r="K358" s="16">
        <v>0</v>
      </c>
      <c r="L358" s="16">
        <v>0</v>
      </c>
      <c r="M358" s="16">
        <v>0</v>
      </c>
      <c r="N358" s="133">
        <f t="shared" si="19"/>
        <v>0</v>
      </c>
      <c r="O358" s="146">
        <v>0</v>
      </c>
      <c r="P358" s="132">
        <v>0</v>
      </c>
      <c r="Q358" s="132">
        <v>0</v>
      </c>
      <c r="R358" s="132">
        <v>0</v>
      </c>
      <c r="S358" s="132">
        <v>0</v>
      </c>
      <c r="T358" s="132">
        <v>0</v>
      </c>
      <c r="U358" s="132">
        <v>0</v>
      </c>
      <c r="V358" s="133">
        <f t="shared" si="20"/>
        <v>0</v>
      </c>
      <c r="W358" s="16">
        <v>0</v>
      </c>
      <c r="X358" s="16">
        <v>0</v>
      </c>
      <c r="Y358" s="137">
        <v>0</v>
      </c>
    </row>
    <row r="359" spans="1:25" s="3" customFormat="1" ht="15" x14ac:dyDescent="0.3">
      <c r="A359" s="156" t="str">
        <f>IF(ISBLANK(TableB[[#This Row],[BEDS Code]]),"",TableB[[#This Row],[BEDS Code]])</f>
        <v>332000011505</v>
      </c>
      <c r="B359" s="134" t="str">
        <f>IF(ISBLANK(TableB[[#This Row],[School Name]]),"",TableB[[#This Row],[School Name]])</f>
        <v>Franklin Delano Roosevelt High School</v>
      </c>
      <c r="C359" s="156" t="str">
        <f>IF(ISBLANK(TableB[[#This Row],[Local School Code]]),"",TableB[[#This Row],[Local School Code]])</f>
        <v>K505</v>
      </c>
      <c r="D359" s="15" t="s">
        <v>73</v>
      </c>
      <c r="E359" s="10" t="s">
        <v>73</v>
      </c>
      <c r="F359" s="130">
        <v>0</v>
      </c>
      <c r="G359" s="130">
        <v>0</v>
      </c>
      <c r="H359" s="130">
        <v>0</v>
      </c>
      <c r="I359" s="130">
        <v>0</v>
      </c>
      <c r="J359" s="136">
        <f t="shared" si="18"/>
        <v>0</v>
      </c>
      <c r="K359" s="16">
        <v>0</v>
      </c>
      <c r="L359" s="16">
        <v>0</v>
      </c>
      <c r="M359" s="16">
        <v>0</v>
      </c>
      <c r="N359" s="133">
        <f t="shared" si="19"/>
        <v>0</v>
      </c>
      <c r="O359" s="146">
        <v>0</v>
      </c>
      <c r="P359" s="132">
        <v>0</v>
      </c>
      <c r="Q359" s="132">
        <v>0</v>
      </c>
      <c r="R359" s="132">
        <v>0</v>
      </c>
      <c r="S359" s="132">
        <v>0</v>
      </c>
      <c r="T359" s="132">
        <v>0</v>
      </c>
      <c r="U359" s="132">
        <v>0</v>
      </c>
      <c r="V359" s="133">
        <f t="shared" si="20"/>
        <v>0</v>
      </c>
      <c r="W359" s="16">
        <v>0</v>
      </c>
      <c r="X359" s="16">
        <v>0</v>
      </c>
      <c r="Y359" s="137">
        <v>0</v>
      </c>
    </row>
    <row r="360" spans="1:25" s="3" customFormat="1" ht="15" x14ac:dyDescent="0.3">
      <c r="A360" s="156" t="str">
        <f>IF(ISBLANK(TableB[[#This Row],[BEDS Code]]),"",TableB[[#This Row],[BEDS Code]])</f>
        <v>332000010506</v>
      </c>
      <c r="B360" s="134" t="str">
        <f>IF(ISBLANK(TableB[[#This Row],[School Name]]),"",TableB[[#This Row],[School Name]])</f>
        <v>P.S. 506: The School of Journalism &amp; Technology</v>
      </c>
      <c r="C360" s="156" t="str">
        <f>IF(ISBLANK(TableB[[#This Row],[Local School Code]]),"",TableB[[#This Row],[Local School Code]])</f>
        <v>K506</v>
      </c>
      <c r="D360" s="15" t="s">
        <v>73</v>
      </c>
      <c r="E360" s="10" t="s">
        <v>72</v>
      </c>
      <c r="F360" s="130">
        <v>0</v>
      </c>
      <c r="G360" s="130">
        <v>0</v>
      </c>
      <c r="H360" s="130">
        <v>0</v>
      </c>
      <c r="I360" s="130">
        <v>0</v>
      </c>
      <c r="J360" s="136">
        <f t="shared" si="18"/>
        <v>0</v>
      </c>
      <c r="K360" s="16">
        <v>0</v>
      </c>
      <c r="L360" s="16">
        <v>0</v>
      </c>
      <c r="M360" s="16">
        <v>0</v>
      </c>
      <c r="N360" s="133">
        <f t="shared" si="19"/>
        <v>0</v>
      </c>
      <c r="O360" s="146">
        <v>1</v>
      </c>
      <c r="P360" s="132">
        <v>419079.11566580157</v>
      </c>
      <c r="Q360" s="132">
        <v>8333.35</v>
      </c>
      <c r="R360" s="132">
        <v>0</v>
      </c>
      <c r="S360" s="132">
        <v>0</v>
      </c>
      <c r="T360" s="132">
        <v>41666.75</v>
      </c>
      <c r="U360" s="132">
        <v>25000.05</v>
      </c>
      <c r="V360" s="133">
        <f t="shared" si="20"/>
        <v>494079.26566580153</v>
      </c>
      <c r="W360" s="16">
        <v>245738</v>
      </c>
      <c r="X360" s="16">
        <v>248341.26566580153</v>
      </c>
      <c r="Y360" s="137">
        <v>0</v>
      </c>
    </row>
    <row r="361" spans="1:25" s="3" customFormat="1" ht="15" x14ac:dyDescent="0.3">
      <c r="A361" s="156" t="str">
        <f>IF(ISBLANK(TableB[[#This Row],[BEDS Code]]),"",TableB[[#This Row],[BEDS Code]])</f>
        <v>331900011507</v>
      </c>
      <c r="B361" s="134" t="str">
        <f>IF(ISBLANK(TableB[[#This Row],[School Name]]),"",TableB[[#This Row],[School Name]])</f>
        <v>Performing Arts and Technology High School</v>
      </c>
      <c r="C361" s="156" t="str">
        <f>IF(ISBLANK(TableB[[#This Row],[Local School Code]]),"",TableB[[#This Row],[Local School Code]])</f>
        <v>K507</v>
      </c>
      <c r="D361" s="15" t="s">
        <v>73</v>
      </c>
      <c r="E361" s="10" t="s">
        <v>73</v>
      </c>
      <c r="F361" s="130">
        <v>0</v>
      </c>
      <c r="G361" s="130">
        <v>0</v>
      </c>
      <c r="H361" s="130">
        <v>0</v>
      </c>
      <c r="I361" s="130">
        <v>0</v>
      </c>
      <c r="J361" s="136">
        <f t="shared" si="18"/>
        <v>0</v>
      </c>
      <c r="K361" s="16">
        <v>0</v>
      </c>
      <c r="L361" s="16">
        <v>0</v>
      </c>
      <c r="M361" s="16">
        <v>0</v>
      </c>
      <c r="N361" s="133">
        <f t="shared" si="19"/>
        <v>0</v>
      </c>
      <c r="O361" s="146">
        <v>0</v>
      </c>
      <c r="P361" s="132">
        <v>0</v>
      </c>
      <c r="Q361" s="132">
        <v>0</v>
      </c>
      <c r="R361" s="132">
        <v>0</v>
      </c>
      <c r="S361" s="132">
        <v>0</v>
      </c>
      <c r="T361" s="132">
        <v>0</v>
      </c>
      <c r="U361" s="132">
        <v>0</v>
      </c>
      <c r="V361" s="133">
        <f t="shared" si="20"/>
        <v>0</v>
      </c>
      <c r="W361" s="16">
        <v>0</v>
      </c>
      <c r="X361" s="16">
        <v>0</v>
      </c>
      <c r="Y361" s="137">
        <v>0</v>
      </c>
    </row>
    <row r="362" spans="1:25" s="3" customFormat="1" ht="15" x14ac:dyDescent="0.3">
      <c r="A362" s="156" t="str">
        <f>IF(ISBLANK(TableB[[#This Row],[BEDS Code]]),"",TableB[[#This Row],[BEDS Code]])</f>
        <v>331900011510</v>
      </c>
      <c r="B362" s="134" t="str">
        <f>IF(ISBLANK(TableB[[#This Row],[School Name]]),"",TableB[[#This Row],[School Name]])</f>
        <v>World Academy for Total Community Health High School</v>
      </c>
      <c r="C362" s="156" t="str">
        <f>IF(ISBLANK(TableB[[#This Row],[Local School Code]]),"",TableB[[#This Row],[Local School Code]])</f>
        <v>K510</v>
      </c>
      <c r="D362" s="15" t="s">
        <v>73</v>
      </c>
      <c r="E362" s="10" t="s">
        <v>73</v>
      </c>
      <c r="F362" s="130">
        <v>0</v>
      </c>
      <c r="G362" s="130">
        <v>0</v>
      </c>
      <c r="H362" s="130">
        <v>0</v>
      </c>
      <c r="I362" s="130">
        <v>0</v>
      </c>
      <c r="J362" s="136">
        <f t="shared" si="18"/>
        <v>0</v>
      </c>
      <c r="K362" s="16">
        <v>0</v>
      </c>
      <c r="L362" s="16">
        <v>0</v>
      </c>
      <c r="M362" s="16">
        <v>0</v>
      </c>
      <c r="N362" s="133">
        <f t="shared" si="19"/>
        <v>0</v>
      </c>
      <c r="O362" s="146">
        <v>0</v>
      </c>
      <c r="P362" s="132">
        <v>0</v>
      </c>
      <c r="Q362" s="132">
        <v>0</v>
      </c>
      <c r="R362" s="132">
        <v>0</v>
      </c>
      <c r="S362" s="132">
        <v>0</v>
      </c>
      <c r="T362" s="132">
        <v>0</v>
      </c>
      <c r="U362" s="132">
        <v>0</v>
      </c>
      <c r="V362" s="133">
        <f t="shared" si="20"/>
        <v>0</v>
      </c>
      <c r="W362" s="16">
        <v>0</v>
      </c>
      <c r="X362" s="16">
        <v>0</v>
      </c>
      <c r="Y362" s="137">
        <v>0</v>
      </c>
    </row>
    <row r="363" spans="1:25" s="3" customFormat="1" ht="15" x14ac:dyDescent="0.3">
      <c r="A363" s="156" t="str">
        <f>IF(ISBLANK(TableB[[#This Row],[BEDS Code]]),"",TableB[[#This Row],[BEDS Code]])</f>
        <v>332300010514</v>
      </c>
      <c r="B363" s="134" t="str">
        <f>IF(ISBLANK(TableB[[#This Row],[School Name]]),"",TableB[[#This Row],[School Name]])</f>
        <v>Frederick Douglass Academy VII High School</v>
      </c>
      <c r="C363" s="156" t="str">
        <f>IF(ISBLANK(TableB[[#This Row],[Local School Code]]),"",TableB[[#This Row],[Local School Code]])</f>
        <v>K514</v>
      </c>
      <c r="D363" s="15" t="s">
        <v>73</v>
      </c>
      <c r="E363" s="10" t="s">
        <v>73</v>
      </c>
      <c r="F363" s="130">
        <v>0</v>
      </c>
      <c r="G363" s="130">
        <v>0</v>
      </c>
      <c r="H363" s="130">
        <v>0</v>
      </c>
      <c r="I363" s="130">
        <v>0</v>
      </c>
      <c r="J363" s="136">
        <f t="shared" si="18"/>
        <v>0</v>
      </c>
      <c r="K363" s="16">
        <v>0</v>
      </c>
      <c r="L363" s="16">
        <v>0</v>
      </c>
      <c r="M363" s="16">
        <v>0</v>
      </c>
      <c r="N363" s="133">
        <f t="shared" si="19"/>
        <v>0</v>
      </c>
      <c r="O363" s="146">
        <v>0</v>
      </c>
      <c r="P363" s="132">
        <v>0</v>
      </c>
      <c r="Q363" s="132">
        <v>0</v>
      </c>
      <c r="R363" s="132">
        <v>0</v>
      </c>
      <c r="S363" s="132">
        <v>0</v>
      </c>
      <c r="T363" s="132">
        <v>0</v>
      </c>
      <c r="U363" s="132">
        <v>0</v>
      </c>
      <c r="V363" s="133">
        <f t="shared" si="20"/>
        <v>0</v>
      </c>
      <c r="W363" s="16">
        <v>0</v>
      </c>
      <c r="X363" s="16">
        <v>0</v>
      </c>
      <c r="Y363" s="137">
        <v>0</v>
      </c>
    </row>
    <row r="364" spans="1:25" s="3" customFormat="1" ht="15" x14ac:dyDescent="0.3">
      <c r="A364" s="156" t="str">
        <f>IF(ISBLANK(TableB[[#This Row],[BEDS Code]]),"",TableB[[#This Row],[BEDS Code]])</f>
        <v>331500010516</v>
      </c>
      <c r="B364" s="134" t="str">
        <f>IF(ISBLANK(TableB[[#This Row],[School Name]]),"",TableB[[#This Row],[School Name]])</f>
        <v>Sunset Park Avenues Elementary School</v>
      </c>
      <c r="C364" s="156" t="str">
        <f>IF(ISBLANK(TableB[[#This Row],[Local School Code]]),"",TableB[[#This Row],[Local School Code]])</f>
        <v>K516</v>
      </c>
      <c r="D364" s="15" t="s">
        <v>72</v>
      </c>
      <c r="E364" s="10" t="s">
        <v>73</v>
      </c>
      <c r="F364" s="130">
        <v>46</v>
      </c>
      <c r="G364" s="130">
        <v>0</v>
      </c>
      <c r="H364" s="130">
        <v>0</v>
      </c>
      <c r="I364" s="130">
        <v>0</v>
      </c>
      <c r="J364" s="136">
        <f t="shared" si="18"/>
        <v>46</v>
      </c>
      <c r="K364" s="16">
        <v>580000</v>
      </c>
      <c r="L364" s="16">
        <v>227499.93505059741</v>
      </c>
      <c r="M364" s="16">
        <v>0</v>
      </c>
      <c r="N364" s="133">
        <f t="shared" si="19"/>
        <v>807499.93505059741</v>
      </c>
      <c r="O364" s="146">
        <v>0</v>
      </c>
      <c r="P364" s="132">
        <v>0</v>
      </c>
      <c r="Q364" s="132">
        <v>0</v>
      </c>
      <c r="R364" s="132">
        <v>0</v>
      </c>
      <c r="S364" s="132">
        <v>0</v>
      </c>
      <c r="T364" s="132">
        <v>0</v>
      </c>
      <c r="U364" s="132">
        <v>0</v>
      </c>
      <c r="V364" s="133">
        <f t="shared" si="20"/>
        <v>0</v>
      </c>
      <c r="W364" s="16">
        <v>0</v>
      </c>
      <c r="X364" s="16">
        <v>0</v>
      </c>
      <c r="Y364" s="137">
        <v>0</v>
      </c>
    </row>
    <row r="365" spans="1:25" s="3" customFormat="1" ht="15" x14ac:dyDescent="0.3">
      <c r="A365" s="156" t="str">
        <f>IF(ISBLANK(TableB[[#This Row],[BEDS Code]]),"",TableB[[#This Row],[BEDS Code]])</f>
        <v>332300010518</v>
      </c>
      <c r="B365" s="134" t="str">
        <f>IF(ISBLANK(TableB[[#This Row],[School Name]]),"",TableB[[#This Row],[School Name]])</f>
        <v>KAPPA V (Knowledge and Power Preparatory Academy)</v>
      </c>
      <c r="C365" s="156" t="str">
        <f>IF(ISBLANK(TableB[[#This Row],[Local School Code]]),"",TableB[[#This Row],[Local School Code]])</f>
        <v>K518</v>
      </c>
      <c r="D365" s="15" t="s">
        <v>73</v>
      </c>
      <c r="E365" s="10" t="s">
        <v>73</v>
      </c>
      <c r="F365" s="130">
        <v>0</v>
      </c>
      <c r="G365" s="130">
        <v>0</v>
      </c>
      <c r="H365" s="130">
        <v>0</v>
      </c>
      <c r="I365" s="130">
        <v>0</v>
      </c>
      <c r="J365" s="136">
        <f t="shared" si="18"/>
        <v>0</v>
      </c>
      <c r="K365" s="16">
        <v>0</v>
      </c>
      <c r="L365" s="16">
        <v>0</v>
      </c>
      <c r="M365" s="16">
        <v>0</v>
      </c>
      <c r="N365" s="133">
        <f t="shared" si="19"/>
        <v>0</v>
      </c>
      <c r="O365" s="146">
        <v>0</v>
      </c>
      <c r="P365" s="132">
        <v>0</v>
      </c>
      <c r="Q365" s="132">
        <v>0</v>
      </c>
      <c r="R365" s="132">
        <v>0</v>
      </c>
      <c r="S365" s="132">
        <v>0</v>
      </c>
      <c r="T365" s="132">
        <v>0</v>
      </c>
      <c r="U365" s="132">
        <v>0</v>
      </c>
      <c r="V365" s="133">
        <f t="shared" si="20"/>
        <v>0</v>
      </c>
      <c r="W365" s="16">
        <v>0</v>
      </c>
      <c r="X365" s="16">
        <v>0</v>
      </c>
      <c r="Y365" s="137">
        <v>0</v>
      </c>
    </row>
    <row r="366" spans="1:25" s="3" customFormat="1" ht="15" x14ac:dyDescent="0.3">
      <c r="A366" s="156" t="str">
        <f>IF(ISBLANK(TableB[[#This Row],[BEDS Code]]),"",TableB[[#This Row],[BEDS Code]])</f>
        <v>331500011519</v>
      </c>
      <c r="B366" s="134" t="str">
        <f>IF(ISBLANK(TableB[[#This Row],[School Name]]),"",TableB[[#This Row],[School Name]])</f>
        <v>Cobble Hill School of American Studies</v>
      </c>
      <c r="C366" s="156" t="str">
        <f>IF(ISBLANK(TableB[[#This Row],[Local School Code]]),"",TableB[[#This Row],[Local School Code]])</f>
        <v>K519</v>
      </c>
      <c r="D366" s="15" t="s">
        <v>73</v>
      </c>
      <c r="E366" s="10" t="s">
        <v>72</v>
      </c>
      <c r="F366" s="130">
        <v>0</v>
      </c>
      <c r="G366" s="130">
        <v>0</v>
      </c>
      <c r="H366" s="130">
        <v>0</v>
      </c>
      <c r="I366" s="130">
        <v>0</v>
      </c>
      <c r="J366" s="136">
        <f t="shared" si="18"/>
        <v>0</v>
      </c>
      <c r="K366" s="16">
        <v>0</v>
      </c>
      <c r="L366" s="16">
        <v>0</v>
      </c>
      <c r="M366" s="16">
        <v>0</v>
      </c>
      <c r="N366" s="133">
        <f t="shared" si="19"/>
        <v>0</v>
      </c>
      <c r="O366" s="146">
        <v>1</v>
      </c>
      <c r="P366" s="132">
        <v>414050.94855693472</v>
      </c>
      <c r="Q366" s="132">
        <v>37073.800000000003</v>
      </c>
      <c r="R366" s="132">
        <v>0</v>
      </c>
      <c r="S366" s="132">
        <v>0</v>
      </c>
      <c r="T366" s="132">
        <v>185369</v>
      </c>
      <c r="U366" s="132">
        <v>111221.4</v>
      </c>
      <c r="V366" s="133">
        <f t="shared" si="20"/>
        <v>747715.14855693479</v>
      </c>
      <c r="W366" s="16">
        <v>187496</v>
      </c>
      <c r="X366" s="16">
        <v>189481.14855693479</v>
      </c>
      <c r="Y366" s="137">
        <v>370738</v>
      </c>
    </row>
    <row r="367" spans="1:25" s="3" customFormat="1" ht="15" x14ac:dyDescent="0.3">
      <c r="A367" s="156" t="str">
        <f>IF(ISBLANK(TableB[[#This Row],[BEDS Code]]),"",TableB[[#This Row],[BEDS Code]])</f>
        <v>332300010522</v>
      </c>
      <c r="B367" s="134" t="str">
        <f>IF(ISBLANK(TableB[[#This Row],[School Name]]),"",TableB[[#This Row],[School Name]])</f>
        <v>Mott Hall IV</v>
      </c>
      <c r="C367" s="156" t="str">
        <f>IF(ISBLANK(TableB[[#This Row],[Local School Code]]),"",TableB[[#This Row],[Local School Code]])</f>
        <v>K522</v>
      </c>
      <c r="D367" s="15" t="s">
        <v>73</v>
      </c>
      <c r="E367" s="10" t="s">
        <v>73</v>
      </c>
      <c r="F367" s="130">
        <v>0</v>
      </c>
      <c r="G367" s="130">
        <v>0</v>
      </c>
      <c r="H367" s="130">
        <v>0</v>
      </c>
      <c r="I367" s="130">
        <v>0</v>
      </c>
      <c r="J367" s="136">
        <f t="shared" si="18"/>
        <v>0</v>
      </c>
      <c r="K367" s="16">
        <v>0</v>
      </c>
      <c r="L367" s="16">
        <v>0</v>
      </c>
      <c r="M367" s="16">
        <v>0</v>
      </c>
      <c r="N367" s="133">
        <f t="shared" si="19"/>
        <v>0</v>
      </c>
      <c r="O367" s="146">
        <v>0</v>
      </c>
      <c r="P367" s="132">
        <v>0</v>
      </c>
      <c r="Q367" s="132">
        <v>0</v>
      </c>
      <c r="R367" s="132">
        <v>0</v>
      </c>
      <c r="S367" s="132">
        <v>0</v>
      </c>
      <c r="T367" s="132">
        <v>0</v>
      </c>
      <c r="U367" s="132">
        <v>0</v>
      </c>
      <c r="V367" s="133">
        <f t="shared" si="20"/>
        <v>0</v>
      </c>
      <c r="W367" s="16">
        <v>0</v>
      </c>
      <c r="X367" s="16">
        <v>0</v>
      </c>
      <c r="Y367" s="137">
        <v>0</v>
      </c>
    </row>
    <row r="368" spans="1:25" s="3" customFormat="1" ht="15" x14ac:dyDescent="0.3">
      <c r="A368" s="156" t="str">
        <f>IF(ISBLANK(TableB[[#This Row],[BEDS Code]]),"",TableB[[#This Row],[BEDS Code]])</f>
        <v>331700011524</v>
      </c>
      <c r="B368" s="134" t="str">
        <f>IF(ISBLANK(TableB[[#This Row],[School Name]]),"",TableB[[#This Row],[School Name]])</f>
        <v>International High School at Prospect Heights</v>
      </c>
      <c r="C368" s="156" t="str">
        <f>IF(ISBLANK(TableB[[#This Row],[Local School Code]]),"",TableB[[#This Row],[Local School Code]])</f>
        <v>K524</v>
      </c>
      <c r="D368" s="15" t="s">
        <v>73</v>
      </c>
      <c r="E368" s="10" t="s">
        <v>73</v>
      </c>
      <c r="F368" s="130">
        <v>0</v>
      </c>
      <c r="G368" s="130">
        <v>0</v>
      </c>
      <c r="H368" s="130">
        <v>0</v>
      </c>
      <c r="I368" s="130">
        <v>0</v>
      </c>
      <c r="J368" s="136">
        <f t="shared" si="18"/>
        <v>0</v>
      </c>
      <c r="K368" s="16">
        <v>0</v>
      </c>
      <c r="L368" s="16">
        <v>0</v>
      </c>
      <c r="M368" s="16">
        <v>0</v>
      </c>
      <c r="N368" s="133">
        <f t="shared" si="19"/>
        <v>0</v>
      </c>
      <c r="O368" s="146">
        <v>0</v>
      </c>
      <c r="P368" s="132">
        <v>0</v>
      </c>
      <c r="Q368" s="132">
        <v>0</v>
      </c>
      <c r="R368" s="132">
        <v>0</v>
      </c>
      <c r="S368" s="132">
        <v>0</v>
      </c>
      <c r="T368" s="132">
        <v>0</v>
      </c>
      <c r="U368" s="132">
        <v>0</v>
      </c>
      <c r="V368" s="133">
        <f t="shared" si="20"/>
        <v>0</v>
      </c>
      <c r="W368" s="16">
        <v>0</v>
      </c>
      <c r="X368" s="16">
        <v>0</v>
      </c>
      <c r="Y368" s="137">
        <v>0</v>
      </c>
    </row>
    <row r="369" spans="1:25" s="3" customFormat="1" ht="15" x14ac:dyDescent="0.3">
      <c r="A369" s="156" t="str">
        <f>IF(ISBLANK(TableB[[#This Row],[BEDS Code]]),"",TableB[[#This Row],[BEDS Code]])</f>
        <v>332100011525</v>
      </c>
      <c r="B369" s="134" t="str">
        <f>IF(ISBLANK(TableB[[#This Row],[School Name]]),"",TableB[[#This Row],[School Name]])</f>
        <v>Edward R. Murrow High School</v>
      </c>
      <c r="C369" s="156" t="str">
        <f>IF(ISBLANK(TableB[[#This Row],[Local School Code]]),"",TableB[[#This Row],[Local School Code]])</f>
        <v>K525</v>
      </c>
      <c r="D369" s="15" t="s">
        <v>73</v>
      </c>
      <c r="E369" s="10" t="s">
        <v>73</v>
      </c>
      <c r="F369" s="130">
        <v>0</v>
      </c>
      <c r="G369" s="130">
        <v>0</v>
      </c>
      <c r="H369" s="130">
        <v>0</v>
      </c>
      <c r="I369" s="130">
        <v>0</v>
      </c>
      <c r="J369" s="136">
        <f t="shared" si="18"/>
        <v>0</v>
      </c>
      <c r="K369" s="16">
        <v>0</v>
      </c>
      <c r="L369" s="16">
        <v>0</v>
      </c>
      <c r="M369" s="16">
        <v>0</v>
      </c>
      <c r="N369" s="133">
        <f t="shared" si="19"/>
        <v>0</v>
      </c>
      <c r="O369" s="146">
        <v>0</v>
      </c>
      <c r="P369" s="132">
        <v>0</v>
      </c>
      <c r="Q369" s="132">
        <v>0</v>
      </c>
      <c r="R369" s="132">
        <v>0</v>
      </c>
      <c r="S369" s="132">
        <v>0</v>
      </c>
      <c r="T369" s="132">
        <v>0</v>
      </c>
      <c r="U369" s="132">
        <v>0</v>
      </c>
      <c r="V369" s="133">
        <f t="shared" si="20"/>
        <v>0</v>
      </c>
      <c r="W369" s="16">
        <v>0</v>
      </c>
      <c r="X369" s="16">
        <v>0</v>
      </c>
      <c r="Y369" s="137">
        <v>0</v>
      </c>
    </row>
    <row r="370" spans="1:25" s="3" customFormat="1" ht="15" x14ac:dyDescent="0.3">
      <c r="A370" s="156" t="str">
        <f>IF(ISBLANK(TableB[[#This Row],[BEDS Code]]),"",TableB[[#This Row],[BEDS Code]])</f>
        <v>331300011527</v>
      </c>
      <c r="B370" s="134" t="str">
        <f>IF(ISBLANK(TableB[[#This Row],[School Name]]),"",TableB[[#This Row],[School Name]])</f>
        <v>Urban Assembly Institute of Math and Science for Young Women</v>
      </c>
      <c r="C370" s="156" t="str">
        <f>IF(ISBLANK(TableB[[#This Row],[Local School Code]]),"",TableB[[#This Row],[Local School Code]])</f>
        <v>K527</v>
      </c>
      <c r="D370" s="15" t="s">
        <v>73</v>
      </c>
      <c r="E370" s="10" t="s">
        <v>73</v>
      </c>
      <c r="F370" s="130">
        <v>0</v>
      </c>
      <c r="G370" s="130">
        <v>0</v>
      </c>
      <c r="H370" s="130">
        <v>0</v>
      </c>
      <c r="I370" s="130">
        <v>0</v>
      </c>
      <c r="J370" s="136">
        <f t="shared" si="18"/>
        <v>0</v>
      </c>
      <c r="K370" s="16">
        <v>0</v>
      </c>
      <c r="L370" s="16">
        <v>0</v>
      </c>
      <c r="M370" s="16">
        <v>0</v>
      </c>
      <c r="N370" s="133">
        <f t="shared" si="19"/>
        <v>0</v>
      </c>
      <c r="O370" s="146">
        <v>0</v>
      </c>
      <c r="P370" s="132">
        <v>0</v>
      </c>
      <c r="Q370" s="132">
        <v>0</v>
      </c>
      <c r="R370" s="132">
        <v>0</v>
      </c>
      <c r="S370" s="132">
        <v>0</v>
      </c>
      <c r="T370" s="132">
        <v>0</v>
      </c>
      <c r="U370" s="132">
        <v>0</v>
      </c>
      <c r="V370" s="133">
        <f t="shared" si="20"/>
        <v>0</v>
      </c>
      <c r="W370" s="16">
        <v>0</v>
      </c>
      <c r="X370" s="16">
        <v>0</v>
      </c>
      <c r="Y370" s="137">
        <v>0</v>
      </c>
    </row>
    <row r="371" spans="1:25" s="3" customFormat="1" ht="15" x14ac:dyDescent="0.3">
      <c r="A371" s="156" t="str">
        <f>IF(ISBLANK(TableB[[#This Row],[BEDS Code]]),"",TableB[[#This Row],[BEDS Code]])</f>
        <v>331700011528</v>
      </c>
      <c r="B371" s="134" t="str">
        <f>IF(ISBLANK(TableB[[#This Row],[School Name]]),"",TableB[[#This Row],[School Name]])</f>
        <v>The High School for Global Citizenship</v>
      </c>
      <c r="C371" s="156" t="str">
        <f>IF(ISBLANK(TableB[[#This Row],[Local School Code]]),"",TableB[[#This Row],[Local School Code]])</f>
        <v>K528</v>
      </c>
      <c r="D371" s="15" t="s">
        <v>73</v>
      </c>
      <c r="E371" s="10" t="s">
        <v>73</v>
      </c>
      <c r="F371" s="130">
        <v>0</v>
      </c>
      <c r="G371" s="130">
        <v>0</v>
      </c>
      <c r="H371" s="130">
        <v>0</v>
      </c>
      <c r="I371" s="130">
        <v>0</v>
      </c>
      <c r="J371" s="136">
        <f t="shared" si="18"/>
        <v>0</v>
      </c>
      <c r="K371" s="16">
        <v>0</v>
      </c>
      <c r="L371" s="16">
        <v>0</v>
      </c>
      <c r="M371" s="16">
        <v>0</v>
      </c>
      <c r="N371" s="133">
        <f t="shared" si="19"/>
        <v>0</v>
      </c>
      <c r="O371" s="146">
        <v>0</v>
      </c>
      <c r="P371" s="132">
        <v>0</v>
      </c>
      <c r="Q371" s="132">
        <v>0</v>
      </c>
      <c r="R371" s="132">
        <v>0</v>
      </c>
      <c r="S371" s="132">
        <v>0</v>
      </c>
      <c r="T371" s="132">
        <v>0</v>
      </c>
      <c r="U371" s="132">
        <v>0</v>
      </c>
      <c r="V371" s="133">
        <f t="shared" si="20"/>
        <v>0</v>
      </c>
      <c r="W371" s="16">
        <v>0</v>
      </c>
      <c r="X371" s="16">
        <v>0</v>
      </c>
      <c r="Y371" s="137">
        <v>0</v>
      </c>
    </row>
    <row r="372" spans="1:25" s="3" customFormat="1" ht="15" x14ac:dyDescent="0.3">
      <c r="A372" s="156" t="str">
        <f>IF(ISBLANK(TableB[[#This Row],[BEDS Code]]),"",TableB[[#This Row],[BEDS Code]])</f>
        <v>331500011529</v>
      </c>
      <c r="B372" s="134" t="str">
        <f>IF(ISBLANK(TableB[[#This Row],[School Name]]),"",TableB[[#This Row],[School Name]])</f>
        <v>West Brooklyn Community High School</v>
      </c>
      <c r="C372" s="156" t="str">
        <f>IF(ISBLANK(TableB[[#This Row],[Local School Code]]),"",TableB[[#This Row],[Local School Code]])</f>
        <v>K529</v>
      </c>
      <c r="D372" s="15" t="s">
        <v>73</v>
      </c>
      <c r="E372" s="10" t="s">
        <v>73</v>
      </c>
      <c r="F372" s="130">
        <v>0</v>
      </c>
      <c r="G372" s="130">
        <v>0</v>
      </c>
      <c r="H372" s="130">
        <v>0</v>
      </c>
      <c r="I372" s="130">
        <v>0</v>
      </c>
      <c r="J372" s="136">
        <f t="shared" si="18"/>
        <v>0</v>
      </c>
      <c r="K372" s="16">
        <v>0</v>
      </c>
      <c r="L372" s="16">
        <v>0</v>
      </c>
      <c r="M372" s="16">
        <v>0</v>
      </c>
      <c r="N372" s="133">
        <f t="shared" si="19"/>
        <v>0</v>
      </c>
      <c r="O372" s="146">
        <v>0</v>
      </c>
      <c r="P372" s="132">
        <v>0</v>
      </c>
      <c r="Q372" s="132">
        <v>0</v>
      </c>
      <c r="R372" s="132">
        <v>0</v>
      </c>
      <c r="S372" s="132">
        <v>0</v>
      </c>
      <c r="T372" s="132">
        <v>0</v>
      </c>
      <c r="U372" s="132">
        <v>0</v>
      </c>
      <c r="V372" s="133">
        <f t="shared" si="20"/>
        <v>0</v>
      </c>
      <c r="W372" s="16">
        <v>0</v>
      </c>
      <c r="X372" s="16">
        <v>0</v>
      </c>
      <c r="Y372" s="137">
        <v>0</v>
      </c>
    </row>
    <row r="373" spans="1:25" s="3" customFormat="1" ht="15" x14ac:dyDescent="0.3">
      <c r="A373" s="156" t="str">
        <f>IF(ISBLANK(TableB[[#This Row],[BEDS Code]]),"",TableB[[#This Row],[BEDS Code]])</f>
        <v>331700011531</v>
      </c>
      <c r="B373" s="134" t="str">
        <f>IF(ISBLANK(TableB[[#This Row],[School Name]]),"",TableB[[#This Row],[School Name]])</f>
        <v>School for Human Rights, The</v>
      </c>
      <c r="C373" s="156" t="str">
        <f>IF(ISBLANK(TableB[[#This Row],[Local School Code]]),"",TableB[[#This Row],[Local School Code]])</f>
        <v>K531</v>
      </c>
      <c r="D373" s="15" t="s">
        <v>73</v>
      </c>
      <c r="E373" s="10" t="s">
        <v>73</v>
      </c>
      <c r="F373" s="130">
        <v>0</v>
      </c>
      <c r="G373" s="130">
        <v>0</v>
      </c>
      <c r="H373" s="130">
        <v>0</v>
      </c>
      <c r="I373" s="130">
        <v>0</v>
      </c>
      <c r="J373" s="136">
        <f t="shared" si="18"/>
        <v>0</v>
      </c>
      <c r="K373" s="16">
        <v>0</v>
      </c>
      <c r="L373" s="16">
        <v>0</v>
      </c>
      <c r="M373" s="16">
        <v>0</v>
      </c>
      <c r="N373" s="133">
        <f t="shared" si="19"/>
        <v>0</v>
      </c>
      <c r="O373" s="146">
        <v>0</v>
      </c>
      <c r="P373" s="132">
        <v>0</v>
      </c>
      <c r="Q373" s="132">
        <v>0</v>
      </c>
      <c r="R373" s="132">
        <v>0</v>
      </c>
      <c r="S373" s="132">
        <v>0</v>
      </c>
      <c r="T373" s="132">
        <v>0</v>
      </c>
      <c r="U373" s="132">
        <v>0</v>
      </c>
      <c r="V373" s="133">
        <f t="shared" si="20"/>
        <v>0</v>
      </c>
      <c r="W373" s="16">
        <v>0</v>
      </c>
      <c r="X373" s="16">
        <v>0</v>
      </c>
      <c r="Y373" s="137">
        <v>0</v>
      </c>
    </row>
    <row r="374" spans="1:25" s="3" customFormat="1" ht="15" x14ac:dyDescent="0.3">
      <c r="A374" s="156" t="str">
        <f>IF(ISBLANK(TableB[[#This Row],[BEDS Code]]),"",TableB[[#This Row],[BEDS Code]])</f>
        <v>331700010532</v>
      </c>
      <c r="B374" s="134" t="str">
        <f>IF(ISBLANK(TableB[[#This Row],[School Name]]),"",TableB[[#This Row],[School Name]])</f>
        <v>New Bridges Elementary</v>
      </c>
      <c r="C374" s="156" t="str">
        <f>IF(ISBLANK(TableB[[#This Row],[Local School Code]]),"",TableB[[#This Row],[Local School Code]])</f>
        <v>K532</v>
      </c>
      <c r="D374" s="15" t="s">
        <v>72</v>
      </c>
      <c r="E374" s="10" t="s">
        <v>73</v>
      </c>
      <c r="F374" s="130">
        <v>62</v>
      </c>
      <c r="G374" s="130">
        <v>0</v>
      </c>
      <c r="H374" s="130">
        <v>3</v>
      </c>
      <c r="I374" s="130">
        <v>0</v>
      </c>
      <c r="J374" s="136">
        <f t="shared" si="18"/>
        <v>65</v>
      </c>
      <c r="K374" s="16">
        <v>263990.72798801051</v>
      </c>
      <c r="L374" s="16">
        <v>612858.74150272016</v>
      </c>
      <c r="M374" s="16">
        <v>0</v>
      </c>
      <c r="N374" s="133">
        <f t="shared" si="19"/>
        <v>876849.46949073067</v>
      </c>
      <c r="O374" s="146">
        <v>0</v>
      </c>
      <c r="P374" s="132">
        <v>0</v>
      </c>
      <c r="Q374" s="132">
        <v>0</v>
      </c>
      <c r="R374" s="132">
        <v>0</v>
      </c>
      <c r="S374" s="132">
        <v>0</v>
      </c>
      <c r="T374" s="132">
        <v>0</v>
      </c>
      <c r="U374" s="132">
        <v>0</v>
      </c>
      <c r="V374" s="133">
        <f t="shared" si="20"/>
        <v>0</v>
      </c>
      <c r="W374" s="16">
        <v>0</v>
      </c>
      <c r="X374" s="16">
        <v>0</v>
      </c>
      <c r="Y374" s="137">
        <v>0</v>
      </c>
    </row>
    <row r="375" spans="1:25" s="3" customFormat="1" ht="15" x14ac:dyDescent="0.3">
      <c r="A375" s="156" t="str">
        <f>IF(ISBLANK(TableB[[#This Row],[BEDS Code]]),"",TableB[[#This Row],[BEDS Code]])</f>
        <v>332200011535</v>
      </c>
      <c r="B375" s="134" t="str">
        <f>IF(ISBLANK(TableB[[#This Row],[School Name]]),"",TableB[[#This Row],[School Name]])</f>
        <v>Leon M. Goldstein High School for the Sciences</v>
      </c>
      <c r="C375" s="156" t="str">
        <f>IF(ISBLANK(TableB[[#This Row],[Local School Code]]),"",TableB[[#This Row],[Local School Code]])</f>
        <v>K535</v>
      </c>
      <c r="D375" s="15" t="s">
        <v>73</v>
      </c>
      <c r="E375" s="10" t="s">
        <v>73</v>
      </c>
      <c r="F375" s="130">
        <v>0</v>
      </c>
      <c r="G375" s="130">
        <v>0</v>
      </c>
      <c r="H375" s="130">
        <v>0</v>
      </c>
      <c r="I375" s="130">
        <v>0</v>
      </c>
      <c r="J375" s="136">
        <f t="shared" si="18"/>
        <v>0</v>
      </c>
      <c r="K375" s="16">
        <v>0</v>
      </c>
      <c r="L375" s="16">
        <v>0</v>
      </c>
      <c r="M375" s="16">
        <v>0</v>
      </c>
      <c r="N375" s="133">
        <f t="shared" si="19"/>
        <v>0</v>
      </c>
      <c r="O375" s="146">
        <v>0</v>
      </c>
      <c r="P375" s="132">
        <v>0</v>
      </c>
      <c r="Q375" s="132">
        <v>0</v>
      </c>
      <c r="R375" s="132">
        <v>0</v>
      </c>
      <c r="S375" s="132">
        <v>0</v>
      </c>
      <c r="T375" s="132">
        <v>0</v>
      </c>
      <c r="U375" s="132">
        <v>0</v>
      </c>
      <c r="V375" s="133">
        <f t="shared" si="20"/>
        <v>0</v>
      </c>
      <c r="W375" s="16">
        <v>0</v>
      </c>
      <c r="X375" s="16">
        <v>0</v>
      </c>
      <c r="Y375" s="137">
        <v>0</v>
      </c>
    </row>
    <row r="376" spans="1:25" s="3" customFormat="1" ht="15" x14ac:dyDescent="0.3">
      <c r="A376" s="156" t="str">
        <f>IF(ISBLANK(TableB[[#This Row],[BEDS Code]]),"",TableB[[#This Row],[BEDS Code]])</f>
        <v>331700011537</v>
      </c>
      <c r="B376" s="134" t="str">
        <f>IF(ISBLANK(TableB[[#This Row],[School Name]]),"",TableB[[#This Row],[School Name]])</f>
        <v>High School for Youth and Community Development at Erasmus</v>
      </c>
      <c r="C376" s="156" t="str">
        <f>IF(ISBLANK(TableB[[#This Row],[Local School Code]]),"",TableB[[#This Row],[Local School Code]])</f>
        <v>K537</v>
      </c>
      <c r="D376" s="15" t="s">
        <v>73</v>
      </c>
      <c r="E376" s="10" t="s">
        <v>73</v>
      </c>
      <c r="F376" s="130">
        <v>0</v>
      </c>
      <c r="G376" s="130">
        <v>0</v>
      </c>
      <c r="H376" s="130">
        <v>0</v>
      </c>
      <c r="I376" s="130">
        <v>0</v>
      </c>
      <c r="J376" s="136">
        <f t="shared" si="18"/>
        <v>0</v>
      </c>
      <c r="K376" s="16">
        <v>0</v>
      </c>
      <c r="L376" s="16">
        <v>0</v>
      </c>
      <c r="M376" s="16">
        <v>0</v>
      </c>
      <c r="N376" s="133">
        <f t="shared" si="19"/>
        <v>0</v>
      </c>
      <c r="O376" s="146">
        <v>0</v>
      </c>
      <c r="P376" s="132">
        <v>0</v>
      </c>
      <c r="Q376" s="132">
        <v>0</v>
      </c>
      <c r="R376" s="132">
        <v>0</v>
      </c>
      <c r="S376" s="132">
        <v>0</v>
      </c>
      <c r="T376" s="132">
        <v>0</v>
      </c>
      <c r="U376" s="132">
        <v>0</v>
      </c>
      <c r="V376" s="133">
        <f t="shared" si="20"/>
        <v>0</v>
      </c>
      <c r="W376" s="16">
        <v>0</v>
      </c>
      <c r="X376" s="16">
        <v>0</v>
      </c>
      <c r="Y376" s="137">
        <v>0</v>
      </c>
    </row>
    <row r="377" spans="1:25" s="3" customFormat="1" ht="15" x14ac:dyDescent="0.3">
      <c r="A377" s="156" t="str">
        <f>IF(ISBLANK(TableB[[#This Row],[BEDS Code]]),"",TableB[[#This Row],[BEDS Code]])</f>
        <v>331700011539</v>
      </c>
      <c r="B377" s="134" t="str">
        <f>IF(ISBLANK(TableB[[#This Row],[School Name]]),"",TableB[[#This Row],[School Name]])</f>
        <v>High School for Service &amp; Learning at Erasmus</v>
      </c>
      <c r="C377" s="156" t="str">
        <f>IF(ISBLANK(TableB[[#This Row],[Local School Code]]),"",TableB[[#This Row],[Local School Code]])</f>
        <v>K539</v>
      </c>
      <c r="D377" s="15" t="s">
        <v>73</v>
      </c>
      <c r="E377" s="10" t="s">
        <v>73</v>
      </c>
      <c r="F377" s="130">
        <v>0</v>
      </c>
      <c r="G377" s="130">
        <v>0</v>
      </c>
      <c r="H377" s="130">
        <v>0</v>
      </c>
      <c r="I377" s="130">
        <v>0</v>
      </c>
      <c r="J377" s="136">
        <f t="shared" si="18"/>
        <v>0</v>
      </c>
      <c r="K377" s="16">
        <v>0</v>
      </c>
      <c r="L377" s="16">
        <v>0</v>
      </c>
      <c r="M377" s="16">
        <v>0</v>
      </c>
      <c r="N377" s="133">
        <f t="shared" si="19"/>
        <v>0</v>
      </c>
      <c r="O377" s="146">
        <v>0</v>
      </c>
      <c r="P377" s="132">
        <v>0</v>
      </c>
      <c r="Q377" s="132">
        <v>0</v>
      </c>
      <c r="R377" s="132">
        <v>0</v>
      </c>
      <c r="S377" s="132">
        <v>0</v>
      </c>
      <c r="T377" s="132">
        <v>0</v>
      </c>
      <c r="U377" s="132">
        <v>0</v>
      </c>
      <c r="V377" s="133">
        <f t="shared" si="20"/>
        <v>0</v>
      </c>
      <c r="W377" s="16">
        <v>0</v>
      </c>
      <c r="X377" s="16">
        <v>0</v>
      </c>
      <c r="Y377" s="137">
        <v>0</v>
      </c>
    </row>
    <row r="378" spans="1:25" s="3" customFormat="1" ht="15" x14ac:dyDescent="0.3">
      <c r="A378" s="156" t="str">
        <f>IF(ISBLANK(TableB[[#This Row],[BEDS Code]]),"",TableB[[#This Row],[BEDS Code]])</f>
        <v>332100011540</v>
      </c>
      <c r="B378" s="134" t="str">
        <f>IF(ISBLANK(TableB[[#This Row],[School Name]]),"",TableB[[#This Row],[School Name]])</f>
        <v>John Dewey High School</v>
      </c>
      <c r="C378" s="156" t="str">
        <f>IF(ISBLANK(TableB[[#This Row],[Local School Code]]),"",TableB[[#This Row],[Local School Code]])</f>
        <v>K540</v>
      </c>
      <c r="D378" s="15" t="s">
        <v>73</v>
      </c>
      <c r="E378" s="10" t="s">
        <v>73</v>
      </c>
      <c r="F378" s="130">
        <v>0</v>
      </c>
      <c r="G378" s="130">
        <v>0</v>
      </c>
      <c r="H378" s="130">
        <v>0</v>
      </c>
      <c r="I378" s="130">
        <v>0</v>
      </c>
      <c r="J378" s="136">
        <f t="shared" si="18"/>
        <v>0</v>
      </c>
      <c r="K378" s="16">
        <v>0</v>
      </c>
      <c r="L378" s="16">
        <v>0</v>
      </c>
      <c r="M378" s="16">
        <v>0</v>
      </c>
      <c r="N378" s="133">
        <f t="shared" si="19"/>
        <v>0</v>
      </c>
      <c r="O378" s="146">
        <v>0</v>
      </c>
      <c r="P378" s="132">
        <v>0</v>
      </c>
      <c r="Q378" s="132">
        <v>0</v>
      </c>
      <c r="R378" s="132">
        <v>0</v>
      </c>
      <c r="S378" s="132">
        <v>0</v>
      </c>
      <c r="T378" s="132">
        <v>0</v>
      </c>
      <c r="U378" s="132">
        <v>0</v>
      </c>
      <c r="V378" s="133">
        <f t="shared" si="20"/>
        <v>0</v>
      </c>
      <c r="W378" s="16">
        <v>0</v>
      </c>
      <c r="X378" s="16">
        <v>0</v>
      </c>
      <c r="Y378" s="137">
        <v>0</v>
      </c>
    </row>
    <row r="379" spans="1:25" s="3" customFormat="1" ht="15" x14ac:dyDescent="0.3">
      <c r="A379" s="156" t="str">
        <f>IF(ISBLANK(TableB[[#This Row],[BEDS Code]]),"",TableB[[#This Row],[BEDS Code]])</f>
        <v>331700011543</v>
      </c>
      <c r="B379" s="134" t="str">
        <f>IF(ISBLANK(TableB[[#This Row],[School Name]]),"",TableB[[#This Row],[School Name]])</f>
        <v>Science, Technology and Research Early College High School at Erasmus</v>
      </c>
      <c r="C379" s="156" t="str">
        <f>IF(ISBLANK(TableB[[#This Row],[Local School Code]]),"",TableB[[#This Row],[Local School Code]])</f>
        <v>K543</v>
      </c>
      <c r="D379" s="15" t="s">
        <v>73</v>
      </c>
      <c r="E379" s="10" t="s">
        <v>73</v>
      </c>
      <c r="F379" s="130">
        <v>0</v>
      </c>
      <c r="G379" s="130">
        <v>0</v>
      </c>
      <c r="H379" s="130">
        <v>0</v>
      </c>
      <c r="I379" s="130">
        <v>0</v>
      </c>
      <c r="J379" s="136">
        <f t="shared" si="18"/>
        <v>0</v>
      </c>
      <c r="K379" s="16">
        <v>0</v>
      </c>
      <c r="L379" s="16">
        <v>0</v>
      </c>
      <c r="M379" s="16">
        <v>0</v>
      </c>
      <c r="N379" s="133">
        <f t="shared" si="19"/>
        <v>0</v>
      </c>
      <c r="O379" s="146">
        <v>0</v>
      </c>
      <c r="P379" s="132">
        <v>0</v>
      </c>
      <c r="Q379" s="132">
        <v>0</v>
      </c>
      <c r="R379" s="132">
        <v>0</v>
      </c>
      <c r="S379" s="132">
        <v>0</v>
      </c>
      <c r="T379" s="132">
        <v>0</v>
      </c>
      <c r="U379" s="132">
        <v>0</v>
      </c>
      <c r="V379" s="133">
        <f t="shared" si="20"/>
        <v>0</v>
      </c>
      <c r="W379" s="16">
        <v>0</v>
      </c>
      <c r="X379" s="16">
        <v>0</v>
      </c>
      <c r="Y379" s="137">
        <v>0</v>
      </c>
    </row>
    <row r="380" spans="1:25" s="3" customFormat="1" ht="15" x14ac:dyDescent="0.3">
      <c r="A380" s="156" t="str">
        <f>IF(ISBLANK(TableB[[#This Row],[BEDS Code]]),"",TableB[[#This Row],[BEDS Code]])</f>
        <v>333200011545</v>
      </c>
      <c r="B380" s="134" t="str">
        <f>IF(ISBLANK(TableB[[#This Row],[School Name]]),"",TableB[[#This Row],[School Name]])</f>
        <v>EBC High School for Public Service - Bushwick</v>
      </c>
      <c r="C380" s="156" t="str">
        <f>IF(ISBLANK(TableB[[#This Row],[Local School Code]]),"",TableB[[#This Row],[Local School Code]])</f>
        <v>K545</v>
      </c>
      <c r="D380" s="15" t="s">
        <v>73</v>
      </c>
      <c r="E380" s="10" t="s">
        <v>73</v>
      </c>
      <c r="F380" s="130">
        <v>0</v>
      </c>
      <c r="G380" s="130">
        <v>0</v>
      </c>
      <c r="H380" s="130">
        <v>0</v>
      </c>
      <c r="I380" s="130">
        <v>0</v>
      </c>
      <c r="J380" s="136">
        <f t="shared" si="18"/>
        <v>0</v>
      </c>
      <c r="K380" s="16">
        <v>0</v>
      </c>
      <c r="L380" s="16">
        <v>0</v>
      </c>
      <c r="M380" s="16">
        <v>0</v>
      </c>
      <c r="N380" s="133">
        <f t="shared" si="19"/>
        <v>0</v>
      </c>
      <c r="O380" s="146">
        <v>0</v>
      </c>
      <c r="P380" s="132">
        <v>0</v>
      </c>
      <c r="Q380" s="132">
        <v>0</v>
      </c>
      <c r="R380" s="132">
        <v>0</v>
      </c>
      <c r="S380" s="132">
        <v>0</v>
      </c>
      <c r="T380" s="132">
        <v>0</v>
      </c>
      <c r="U380" s="132">
        <v>0</v>
      </c>
      <c r="V380" s="133">
        <f t="shared" si="20"/>
        <v>0</v>
      </c>
      <c r="W380" s="16">
        <v>0</v>
      </c>
      <c r="X380" s="16">
        <v>0</v>
      </c>
      <c r="Y380" s="137">
        <v>0</v>
      </c>
    </row>
    <row r="381" spans="1:25" s="3" customFormat="1" ht="15" x14ac:dyDescent="0.3">
      <c r="A381" s="156" t="str">
        <f>IF(ISBLANK(TableB[[#This Row],[BEDS Code]]),"",TableB[[#This Row],[BEDS Code]])</f>
        <v>331700011546</v>
      </c>
      <c r="B381" s="134" t="str">
        <f>IF(ISBLANK(TableB[[#This Row],[School Name]]),"",TableB[[#This Row],[School Name]])</f>
        <v>High School for Public Service: Heroes of Tomorrow</v>
      </c>
      <c r="C381" s="156" t="str">
        <f>IF(ISBLANK(TableB[[#This Row],[Local School Code]]),"",TableB[[#This Row],[Local School Code]])</f>
        <v>K546</v>
      </c>
      <c r="D381" s="15" t="s">
        <v>73</v>
      </c>
      <c r="E381" s="10" t="s">
        <v>73</v>
      </c>
      <c r="F381" s="130">
        <v>0</v>
      </c>
      <c r="G381" s="130">
        <v>0</v>
      </c>
      <c r="H381" s="130">
        <v>0</v>
      </c>
      <c r="I381" s="130">
        <v>0</v>
      </c>
      <c r="J381" s="136">
        <f t="shared" si="18"/>
        <v>0</v>
      </c>
      <c r="K381" s="16">
        <v>0</v>
      </c>
      <c r="L381" s="16">
        <v>0</v>
      </c>
      <c r="M381" s="16">
        <v>0</v>
      </c>
      <c r="N381" s="133">
        <f t="shared" si="19"/>
        <v>0</v>
      </c>
      <c r="O381" s="146">
        <v>0</v>
      </c>
      <c r="P381" s="132">
        <v>0</v>
      </c>
      <c r="Q381" s="132">
        <v>0</v>
      </c>
      <c r="R381" s="132">
        <v>0</v>
      </c>
      <c r="S381" s="132">
        <v>0</v>
      </c>
      <c r="T381" s="132">
        <v>0</v>
      </c>
      <c r="U381" s="132">
        <v>0</v>
      </c>
      <c r="V381" s="133">
        <f t="shared" si="20"/>
        <v>0</v>
      </c>
      <c r="W381" s="16">
        <v>0</v>
      </c>
      <c r="X381" s="16">
        <v>0</v>
      </c>
      <c r="Y381" s="137">
        <v>0</v>
      </c>
    </row>
    <row r="382" spans="1:25" s="3" customFormat="1" ht="15" x14ac:dyDescent="0.3">
      <c r="A382" s="156" t="str">
        <f>IF(ISBLANK(TableB[[#This Row],[BEDS Code]]),"",TableB[[#This Row],[BEDS Code]])</f>
        <v>331700011547</v>
      </c>
      <c r="B382" s="134" t="str">
        <f>IF(ISBLANK(TableB[[#This Row],[School Name]]),"",TableB[[#This Row],[School Name]])</f>
        <v>Brooklyn Academy of Science and the Environment</v>
      </c>
      <c r="C382" s="156" t="str">
        <f>IF(ISBLANK(TableB[[#This Row],[Local School Code]]),"",TableB[[#This Row],[Local School Code]])</f>
        <v>K547</v>
      </c>
      <c r="D382" s="15" t="s">
        <v>73</v>
      </c>
      <c r="E382" s="10" t="s">
        <v>73</v>
      </c>
      <c r="F382" s="130">
        <v>0</v>
      </c>
      <c r="G382" s="130">
        <v>0</v>
      </c>
      <c r="H382" s="130">
        <v>0</v>
      </c>
      <c r="I382" s="130">
        <v>0</v>
      </c>
      <c r="J382" s="136">
        <f t="shared" si="18"/>
        <v>0</v>
      </c>
      <c r="K382" s="16">
        <v>0</v>
      </c>
      <c r="L382" s="16">
        <v>0</v>
      </c>
      <c r="M382" s="16">
        <v>0</v>
      </c>
      <c r="N382" s="133">
        <f t="shared" si="19"/>
        <v>0</v>
      </c>
      <c r="O382" s="146">
        <v>0</v>
      </c>
      <c r="P382" s="132">
        <v>0</v>
      </c>
      <c r="Q382" s="132">
        <v>0</v>
      </c>
      <c r="R382" s="132">
        <v>0</v>
      </c>
      <c r="S382" s="132">
        <v>0</v>
      </c>
      <c r="T382" s="132">
        <v>0</v>
      </c>
      <c r="U382" s="132">
        <v>0</v>
      </c>
      <c r="V382" s="133">
        <f t="shared" si="20"/>
        <v>0</v>
      </c>
      <c r="W382" s="16">
        <v>0</v>
      </c>
      <c r="X382" s="16">
        <v>0</v>
      </c>
      <c r="Y382" s="137">
        <v>0</v>
      </c>
    </row>
    <row r="383" spans="1:25" s="3" customFormat="1" ht="15" x14ac:dyDescent="0.3">
      <c r="A383" s="156" t="str">
        <f>IF(ISBLANK(TableB[[#This Row],[BEDS Code]]),"",TableB[[#This Row],[BEDS Code]])</f>
        <v>331700011548</v>
      </c>
      <c r="B383" s="134" t="str">
        <f>IF(ISBLANK(TableB[[#This Row],[School Name]]),"",TableB[[#This Row],[School Name]])</f>
        <v>Brooklyn School for Music &amp; Theatre</v>
      </c>
      <c r="C383" s="156" t="str">
        <f>IF(ISBLANK(TableB[[#This Row],[Local School Code]]),"",TableB[[#This Row],[Local School Code]])</f>
        <v>K548</v>
      </c>
      <c r="D383" s="15" t="s">
        <v>73</v>
      </c>
      <c r="E383" s="10" t="s">
        <v>73</v>
      </c>
      <c r="F383" s="130">
        <v>0</v>
      </c>
      <c r="G383" s="130">
        <v>0</v>
      </c>
      <c r="H383" s="130">
        <v>0</v>
      </c>
      <c r="I383" s="130">
        <v>0</v>
      </c>
      <c r="J383" s="136">
        <f t="shared" si="18"/>
        <v>0</v>
      </c>
      <c r="K383" s="16">
        <v>0</v>
      </c>
      <c r="L383" s="16">
        <v>0</v>
      </c>
      <c r="M383" s="16">
        <v>0</v>
      </c>
      <c r="N383" s="133">
        <f t="shared" si="19"/>
        <v>0</v>
      </c>
      <c r="O383" s="146">
        <v>0</v>
      </c>
      <c r="P383" s="132">
        <v>0</v>
      </c>
      <c r="Q383" s="132">
        <v>0</v>
      </c>
      <c r="R383" s="132">
        <v>0</v>
      </c>
      <c r="S383" s="132">
        <v>0</v>
      </c>
      <c r="T383" s="132">
        <v>0</v>
      </c>
      <c r="U383" s="132">
        <v>0</v>
      </c>
      <c r="V383" s="133">
        <f t="shared" si="20"/>
        <v>0</v>
      </c>
      <c r="W383" s="16">
        <v>0</v>
      </c>
      <c r="X383" s="16">
        <v>0</v>
      </c>
      <c r="Y383" s="137">
        <v>0</v>
      </c>
    </row>
    <row r="384" spans="1:25" s="3" customFormat="1" ht="15" x14ac:dyDescent="0.3">
      <c r="A384" s="156" t="str">
        <f>IF(ISBLANK(TableB[[#This Row],[BEDS Code]]),"",TableB[[#This Row],[BEDS Code]])</f>
        <v>333200011549</v>
      </c>
      <c r="B384" s="134" t="str">
        <f>IF(ISBLANK(TableB[[#This Row],[School Name]]),"",TableB[[#This Row],[School Name]])</f>
        <v>The Brooklyn School for Social Justice</v>
      </c>
      <c r="C384" s="156" t="str">
        <f>IF(ISBLANK(TableB[[#This Row],[Local School Code]]),"",TableB[[#This Row],[Local School Code]])</f>
        <v>K549</v>
      </c>
      <c r="D384" s="15" t="s">
        <v>73</v>
      </c>
      <c r="E384" s="10" t="s">
        <v>72</v>
      </c>
      <c r="F384" s="130">
        <v>0</v>
      </c>
      <c r="G384" s="130">
        <v>0</v>
      </c>
      <c r="H384" s="130">
        <v>0</v>
      </c>
      <c r="I384" s="130">
        <v>0</v>
      </c>
      <c r="J384" s="136">
        <f t="shared" si="18"/>
        <v>0</v>
      </c>
      <c r="K384" s="16">
        <v>0</v>
      </c>
      <c r="L384" s="16">
        <v>0</v>
      </c>
      <c r="M384" s="16">
        <v>0</v>
      </c>
      <c r="N384" s="133">
        <f t="shared" si="19"/>
        <v>0</v>
      </c>
      <c r="O384" s="146">
        <v>1</v>
      </c>
      <c r="P384" s="132">
        <v>570006.60906332568</v>
      </c>
      <c r="Q384" s="132">
        <v>59008.074999999997</v>
      </c>
      <c r="R384" s="132">
        <v>0</v>
      </c>
      <c r="S384" s="132">
        <v>0</v>
      </c>
      <c r="T384" s="132">
        <v>82540.375</v>
      </c>
      <c r="U384" s="132">
        <v>49524.224999999999</v>
      </c>
      <c r="V384" s="133">
        <f t="shared" si="20"/>
        <v>761079.28406332561</v>
      </c>
      <c r="W384" s="16">
        <v>378535</v>
      </c>
      <c r="X384" s="16">
        <v>382544.28406332561</v>
      </c>
      <c r="Y384" s="137">
        <v>0</v>
      </c>
    </row>
    <row r="385" spans="1:25" s="3" customFormat="1" ht="15" x14ac:dyDescent="0.3">
      <c r="A385" s="156" t="str">
        <f>IF(ISBLANK(TableB[[#This Row],[BEDS Code]]),"",TableB[[#This Row],[BEDS Code]])</f>
        <v>333200011552</v>
      </c>
      <c r="B385" s="134" t="str">
        <f>IF(ISBLANK(TableB[[#This Row],[School Name]]),"",TableB[[#This Row],[School Name]])</f>
        <v>The Academy of Urban Planning and Engineering</v>
      </c>
      <c r="C385" s="156" t="str">
        <f>IF(ISBLANK(TableB[[#This Row],[Local School Code]]),"",TableB[[#This Row],[Local School Code]])</f>
        <v>K552</v>
      </c>
      <c r="D385" s="15" t="s">
        <v>73</v>
      </c>
      <c r="E385" s="10" t="s">
        <v>72</v>
      </c>
      <c r="F385" s="130">
        <v>0</v>
      </c>
      <c r="G385" s="130">
        <v>0</v>
      </c>
      <c r="H385" s="130">
        <v>0</v>
      </c>
      <c r="I385" s="130">
        <v>0</v>
      </c>
      <c r="J385" s="136">
        <f t="shared" si="18"/>
        <v>0</v>
      </c>
      <c r="K385" s="16">
        <v>0</v>
      </c>
      <c r="L385" s="16">
        <v>0</v>
      </c>
      <c r="M385" s="16">
        <v>0</v>
      </c>
      <c r="N385" s="133">
        <f t="shared" si="19"/>
        <v>0</v>
      </c>
      <c r="O385" s="146">
        <v>1</v>
      </c>
      <c r="P385" s="132">
        <v>511314.35900052689</v>
      </c>
      <c r="Q385" s="132">
        <v>59008.074999999997</v>
      </c>
      <c r="R385" s="132">
        <v>0</v>
      </c>
      <c r="S385" s="132">
        <v>0</v>
      </c>
      <c r="T385" s="132">
        <v>82540.375</v>
      </c>
      <c r="U385" s="132">
        <v>49524.224999999999</v>
      </c>
      <c r="V385" s="133">
        <f t="shared" si="20"/>
        <v>702387.03400052688</v>
      </c>
      <c r="W385" s="16">
        <v>349344</v>
      </c>
      <c r="X385" s="16">
        <v>353043.03400052688</v>
      </c>
      <c r="Y385" s="137">
        <v>0</v>
      </c>
    </row>
    <row r="386" spans="1:25" s="3" customFormat="1" ht="15" x14ac:dyDescent="0.3">
      <c r="A386" s="156" t="str">
        <f>IF(ISBLANK(TableB[[#This Row],[BEDS Code]]),"",TableB[[#This Row],[BEDS Code]])</f>
        <v>331300011553</v>
      </c>
      <c r="B386" s="134" t="str">
        <f>IF(ISBLANK(TableB[[#This Row],[School Name]]),"",TableB[[#This Row],[School Name]])</f>
        <v>Brooklyn Academy High School</v>
      </c>
      <c r="C386" s="156" t="str">
        <f>IF(ISBLANK(TableB[[#This Row],[Local School Code]]),"",TableB[[#This Row],[Local School Code]])</f>
        <v>K553</v>
      </c>
      <c r="D386" s="15" t="s">
        <v>73</v>
      </c>
      <c r="E386" s="10" t="s">
        <v>73</v>
      </c>
      <c r="F386" s="130">
        <v>0</v>
      </c>
      <c r="G386" s="130">
        <v>0</v>
      </c>
      <c r="H386" s="130">
        <v>0</v>
      </c>
      <c r="I386" s="130">
        <v>0</v>
      </c>
      <c r="J386" s="136">
        <f t="shared" si="18"/>
        <v>0</v>
      </c>
      <c r="K386" s="16">
        <v>0</v>
      </c>
      <c r="L386" s="16">
        <v>0</v>
      </c>
      <c r="M386" s="16">
        <v>0</v>
      </c>
      <c r="N386" s="133">
        <f t="shared" si="19"/>
        <v>0</v>
      </c>
      <c r="O386" s="146">
        <v>0</v>
      </c>
      <c r="P386" s="132">
        <v>0</v>
      </c>
      <c r="Q386" s="132">
        <v>0</v>
      </c>
      <c r="R386" s="132">
        <v>0</v>
      </c>
      <c r="S386" s="132">
        <v>0</v>
      </c>
      <c r="T386" s="132">
        <v>0</v>
      </c>
      <c r="U386" s="132">
        <v>0</v>
      </c>
      <c r="V386" s="133">
        <f t="shared" si="20"/>
        <v>0</v>
      </c>
      <c r="W386" s="16">
        <v>0</v>
      </c>
      <c r="X386" s="16">
        <v>0</v>
      </c>
      <c r="Y386" s="137">
        <v>0</v>
      </c>
    </row>
    <row r="387" spans="1:25" s="3" customFormat="1" ht="15" x14ac:dyDescent="0.3">
      <c r="A387" s="156" t="str">
        <f>IF(ISBLANK(TableB[[#This Row],[BEDS Code]]),"",TableB[[#This Row],[BEDS Code]])</f>
        <v>333200011554</v>
      </c>
      <c r="B387" s="134" t="str">
        <f>IF(ISBLANK(TableB[[#This Row],[School Name]]),"",TableB[[#This Row],[School Name]])</f>
        <v>All City Leadership Secondary School</v>
      </c>
      <c r="C387" s="156" t="str">
        <f>IF(ISBLANK(TableB[[#This Row],[Local School Code]]),"",TableB[[#This Row],[Local School Code]])</f>
        <v>K554</v>
      </c>
      <c r="D387" s="15" t="s">
        <v>73</v>
      </c>
      <c r="E387" s="10" t="s">
        <v>73</v>
      </c>
      <c r="F387" s="130">
        <v>0</v>
      </c>
      <c r="G387" s="130">
        <v>0</v>
      </c>
      <c r="H387" s="130">
        <v>0</v>
      </c>
      <c r="I387" s="130">
        <v>0</v>
      </c>
      <c r="J387" s="136">
        <f t="shared" si="18"/>
        <v>0</v>
      </c>
      <c r="K387" s="16">
        <v>0</v>
      </c>
      <c r="L387" s="16">
        <v>0</v>
      </c>
      <c r="M387" s="16">
        <v>0</v>
      </c>
      <c r="N387" s="133">
        <f t="shared" si="19"/>
        <v>0</v>
      </c>
      <c r="O387" s="146">
        <v>0</v>
      </c>
      <c r="P387" s="132">
        <v>0</v>
      </c>
      <c r="Q387" s="132">
        <v>0</v>
      </c>
      <c r="R387" s="132">
        <v>0</v>
      </c>
      <c r="S387" s="132">
        <v>0</v>
      </c>
      <c r="T387" s="132">
        <v>0</v>
      </c>
      <c r="U387" s="132">
        <v>0</v>
      </c>
      <c r="V387" s="133">
        <f t="shared" si="20"/>
        <v>0</v>
      </c>
      <c r="W387" s="16">
        <v>0</v>
      </c>
      <c r="X387" s="16">
        <v>0</v>
      </c>
      <c r="Y387" s="137">
        <v>0</v>
      </c>
    </row>
    <row r="388" spans="1:25" s="3" customFormat="1" ht="15" x14ac:dyDescent="0.3">
      <c r="A388" s="156" t="str">
        <f>IF(ISBLANK(TableB[[#This Row],[BEDS Code]]),"",TableB[[#This Row],[BEDS Code]])</f>
        <v>332200011555</v>
      </c>
      <c r="B388" s="134" t="str">
        <f>IF(ISBLANK(TableB[[#This Row],[School Name]]),"",TableB[[#This Row],[School Name]])</f>
        <v>Brooklyn College Academy</v>
      </c>
      <c r="C388" s="156" t="str">
        <f>IF(ISBLANK(TableB[[#This Row],[Local School Code]]),"",TableB[[#This Row],[Local School Code]])</f>
        <v>K555</v>
      </c>
      <c r="D388" s="15" t="s">
        <v>73</v>
      </c>
      <c r="E388" s="10" t="s">
        <v>73</v>
      </c>
      <c r="F388" s="130">
        <v>0</v>
      </c>
      <c r="G388" s="130">
        <v>0</v>
      </c>
      <c r="H388" s="130">
        <v>0</v>
      </c>
      <c r="I388" s="130">
        <v>0</v>
      </c>
      <c r="J388" s="136">
        <f t="shared" si="18"/>
        <v>0</v>
      </c>
      <c r="K388" s="16">
        <v>0</v>
      </c>
      <c r="L388" s="16">
        <v>0</v>
      </c>
      <c r="M388" s="16">
        <v>0</v>
      </c>
      <c r="N388" s="133">
        <f t="shared" si="19"/>
        <v>0</v>
      </c>
      <c r="O388" s="146">
        <v>0</v>
      </c>
      <c r="P388" s="132">
        <v>0</v>
      </c>
      <c r="Q388" s="132">
        <v>0</v>
      </c>
      <c r="R388" s="132">
        <v>0</v>
      </c>
      <c r="S388" s="132">
        <v>0</v>
      </c>
      <c r="T388" s="132">
        <v>0</v>
      </c>
      <c r="U388" s="132">
        <v>0</v>
      </c>
      <c r="V388" s="133">
        <f t="shared" si="20"/>
        <v>0</v>
      </c>
      <c r="W388" s="16">
        <v>0</v>
      </c>
      <c r="X388" s="16">
        <v>0</v>
      </c>
      <c r="Y388" s="137">
        <v>0</v>
      </c>
    </row>
    <row r="389" spans="1:25" s="3" customFormat="1" ht="15" x14ac:dyDescent="0.3">
      <c r="A389" s="156" t="str">
        <f>IF(ISBLANK(TableB[[#This Row],[BEDS Code]]),"",TableB[[#This Row],[BEDS Code]])</f>
        <v>333200011556</v>
      </c>
      <c r="B389" s="134" t="str">
        <f>IF(ISBLANK(TableB[[#This Row],[School Name]]),"",TableB[[#This Row],[School Name]])</f>
        <v>Bushwick Leaders High School for Academic Excellence</v>
      </c>
      <c r="C389" s="156" t="str">
        <f>IF(ISBLANK(TableB[[#This Row],[Local School Code]]),"",TableB[[#This Row],[Local School Code]])</f>
        <v>K556</v>
      </c>
      <c r="D389" s="15" t="s">
        <v>73</v>
      </c>
      <c r="E389" s="10" t="s">
        <v>72</v>
      </c>
      <c r="F389" s="130">
        <v>0</v>
      </c>
      <c r="G389" s="130">
        <v>0</v>
      </c>
      <c r="H389" s="130">
        <v>0</v>
      </c>
      <c r="I389" s="130">
        <v>0</v>
      </c>
      <c r="J389" s="136">
        <f t="shared" si="18"/>
        <v>0</v>
      </c>
      <c r="K389" s="16">
        <v>0</v>
      </c>
      <c r="L389" s="16">
        <v>0</v>
      </c>
      <c r="M389" s="16">
        <v>0</v>
      </c>
      <c r="N389" s="133">
        <f t="shared" si="19"/>
        <v>0</v>
      </c>
      <c r="O389" s="146">
        <v>1</v>
      </c>
      <c r="P389" s="132">
        <v>231610.94760931018</v>
      </c>
      <c r="Q389" s="132">
        <v>16666.7</v>
      </c>
      <c r="R389" s="132">
        <v>0</v>
      </c>
      <c r="S389" s="132">
        <v>0</v>
      </c>
      <c r="T389" s="132">
        <v>83333.5</v>
      </c>
      <c r="U389" s="132">
        <v>50000.1</v>
      </c>
      <c r="V389" s="133">
        <f t="shared" si="20"/>
        <v>381611.2476093102</v>
      </c>
      <c r="W389" s="16">
        <v>189801</v>
      </c>
      <c r="X389" s="16">
        <v>191810.2476093102</v>
      </c>
      <c r="Y389" s="137">
        <v>0</v>
      </c>
    </row>
    <row r="390" spans="1:25" s="3" customFormat="1" ht="15" x14ac:dyDescent="0.3">
      <c r="A390" s="156" t="str">
        <f>IF(ISBLANK(TableB[[#This Row],[BEDS Code]]),"",TableB[[#This Row],[BEDS Code]])</f>
        <v>331900010557</v>
      </c>
      <c r="B390" s="134" t="str">
        <f>IF(ISBLANK(TableB[[#This Row],[School Name]]),"",TableB[[#This Row],[School Name]])</f>
        <v>Brooklyn Gardens Elementary School</v>
      </c>
      <c r="C390" s="156" t="str">
        <f>IF(ISBLANK(TableB[[#This Row],[Local School Code]]),"",TableB[[#This Row],[Local School Code]])</f>
        <v>K557</v>
      </c>
      <c r="D390" s="15" t="s">
        <v>72</v>
      </c>
      <c r="E390" s="10" t="s">
        <v>72</v>
      </c>
      <c r="F390" s="130">
        <v>30</v>
      </c>
      <c r="G390" s="130">
        <v>0</v>
      </c>
      <c r="H390" s="130">
        <v>0</v>
      </c>
      <c r="I390" s="130">
        <v>0</v>
      </c>
      <c r="J390" s="136">
        <f t="shared" si="18"/>
        <v>30</v>
      </c>
      <c r="K390" s="16">
        <v>65041.193852118522</v>
      </c>
      <c r="L390" s="16">
        <v>360153.12173441949</v>
      </c>
      <c r="M390" s="16">
        <v>0</v>
      </c>
      <c r="N390" s="133">
        <f t="shared" si="19"/>
        <v>425194.315586538</v>
      </c>
      <c r="O390" s="146">
        <v>1</v>
      </c>
      <c r="P390" s="132">
        <v>27031.087826360799</v>
      </c>
      <c r="Q390" s="132">
        <v>72031.087826360803</v>
      </c>
      <c r="R390" s="132">
        <v>0</v>
      </c>
      <c r="S390" s="132">
        <v>0</v>
      </c>
      <c r="T390" s="132">
        <v>135155.43913180399</v>
      </c>
      <c r="U390" s="132">
        <v>81093.263479082394</v>
      </c>
      <c r="V390" s="133">
        <f t="shared" si="20"/>
        <v>315310.87826360797</v>
      </c>
      <c r="W390" s="16">
        <v>156825</v>
      </c>
      <c r="X390" s="16">
        <v>158485.87826360797</v>
      </c>
      <c r="Y390" s="137">
        <v>0</v>
      </c>
    </row>
    <row r="391" spans="1:25" s="3" customFormat="1" ht="15" x14ac:dyDescent="0.3">
      <c r="A391" s="156" t="str">
        <f>IF(ISBLANK(TableB[[#This Row],[BEDS Code]]),"",TableB[[#This Row],[BEDS Code]])</f>
        <v>331400011558</v>
      </c>
      <c r="B391" s="134" t="str">
        <f>IF(ISBLANK(TableB[[#This Row],[School Name]]),"",TableB[[#This Row],[School Name]])</f>
        <v>Williamsburg High School for Architecture and Design</v>
      </c>
      <c r="C391" s="156" t="str">
        <f>IF(ISBLANK(TableB[[#This Row],[Local School Code]]),"",TableB[[#This Row],[Local School Code]])</f>
        <v>K558</v>
      </c>
      <c r="D391" s="15" t="s">
        <v>73</v>
      </c>
      <c r="E391" s="10" t="s">
        <v>72</v>
      </c>
      <c r="F391" s="130">
        <v>0</v>
      </c>
      <c r="G391" s="130">
        <v>0</v>
      </c>
      <c r="H391" s="130">
        <v>0</v>
      </c>
      <c r="I391" s="130">
        <v>0</v>
      </c>
      <c r="J391" s="136">
        <f t="shared" si="18"/>
        <v>0</v>
      </c>
      <c r="K391" s="16">
        <v>0</v>
      </c>
      <c r="L391" s="16">
        <v>0</v>
      </c>
      <c r="M391" s="16">
        <v>0</v>
      </c>
      <c r="N391" s="133">
        <f t="shared" si="19"/>
        <v>0</v>
      </c>
      <c r="O391" s="146">
        <v>1</v>
      </c>
      <c r="P391" s="132">
        <v>64374.456379894575</v>
      </c>
      <c r="Q391" s="132">
        <v>33562.6</v>
      </c>
      <c r="R391" s="132">
        <v>0</v>
      </c>
      <c r="S391" s="132">
        <v>0</v>
      </c>
      <c r="T391" s="132">
        <v>167813</v>
      </c>
      <c r="U391" s="132">
        <v>100687.8</v>
      </c>
      <c r="V391" s="133">
        <f t="shared" si="20"/>
        <v>366437.8563798946</v>
      </c>
      <c r="W391" s="16">
        <v>15325</v>
      </c>
      <c r="X391" s="16">
        <v>15486.856379894598</v>
      </c>
      <c r="Y391" s="137">
        <v>335626</v>
      </c>
    </row>
    <row r="392" spans="1:25" s="3" customFormat="1" ht="15" x14ac:dyDescent="0.3">
      <c r="A392" s="156" t="str">
        <f>IF(ISBLANK(TableB[[#This Row],[BEDS Code]]),"",TableB[[#This Row],[BEDS Code]])</f>
        <v>332100011559</v>
      </c>
      <c r="B392" s="134" t="str">
        <f>IF(ISBLANK(TableB[[#This Row],[School Name]]),"",TableB[[#This Row],[School Name]])</f>
        <v>Life Academy High School for Film and Music</v>
      </c>
      <c r="C392" s="156" t="str">
        <f>IF(ISBLANK(TableB[[#This Row],[Local School Code]]),"",TableB[[#This Row],[Local School Code]])</f>
        <v>K559</v>
      </c>
      <c r="D392" s="15" t="s">
        <v>73</v>
      </c>
      <c r="E392" s="10" t="s">
        <v>73</v>
      </c>
      <c r="F392" s="130">
        <v>0</v>
      </c>
      <c r="G392" s="130">
        <v>0</v>
      </c>
      <c r="H392" s="130">
        <v>0</v>
      </c>
      <c r="I392" s="130">
        <v>0</v>
      </c>
      <c r="J392" s="136">
        <f t="shared" si="18"/>
        <v>0</v>
      </c>
      <c r="K392" s="16">
        <v>0</v>
      </c>
      <c r="L392" s="16">
        <v>0</v>
      </c>
      <c r="M392" s="16">
        <v>0</v>
      </c>
      <c r="N392" s="133">
        <f t="shared" si="19"/>
        <v>0</v>
      </c>
      <c r="O392" s="146">
        <v>0</v>
      </c>
      <c r="P392" s="132">
        <v>0</v>
      </c>
      <c r="Q392" s="132">
        <v>0</v>
      </c>
      <c r="R392" s="132">
        <v>0</v>
      </c>
      <c r="S392" s="132">
        <v>0</v>
      </c>
      <c r="T392" s="132">
        <v>0</v>
      </c>
      <c r="U392" s="132">
        <v>0</v>
      </c>
      <c r="V392" s="133">
        <f t="shared" si="20"/>
        <v>0</v>
      </c>
      <c r="W392" s="16">
        <v>0</v>
      </c>
      <c r="X392" s="16">
        <v>0</v>
      </c>
      <c r="Y392" s="137">
        <v>0</v>
      </c>
    </row>
    <row r="393" spans="1:25" s="3" customFormat="1" ht="15" x14ac:dyDescent="0.3">
      <c r="A393" s="156" t="str">
        <f>IF(ISBLANK(TableB[[#This Row],[BEDS Code]]),"",TableB[[#This Row],[BEDS Code]])</f>
        <v>331400011561</v>
      </c>
      <c r="B393" s="134" t="str">
        <f>IF(ISBLANK(TableB[[#This Row],[School Name]]),"",TableB[[#This Row],[School Name]])</f>
        <v>Williamsburg Preparatory School</v>
      </c>
      <c r="C393" s="156" t="str">
        <f>IF(ISBLANK(TableB[[#This Row],[Local School Code]]),"",TableB[[#This Row],[Local School Code]])</f>
        <v>K561</v>
      </c>
      <c r="D393" s="15" t="s">
        <v>73</v>
      </c>
      <c r="E393" s="10" t="s">
        <v>73</v>
      </c>
      <c r="F393" s="130">
        <v>0</v>
      </c>
      <c r="G393" s="130">
        <v>0</v>
      </c>
      <c r="H393" s="130">
        <v>0</v>
      </c>
      <c r="I393" s="130">
        <v>0</v>
      </c>
      <c r="J393" s="136">
        <f t="shared" si="18"/>
        <v>0</v>
      </c>
      <c r="K393" s="16">
        <v>0</v>
      </c>
      <c r="L393" s="16">
        <v>0</v>
      </c>
      <c r="M393" s="16">
        <v>0</v>
      </c>
      <c r="N393" s="133">
        <f t="shared" si="19"/>
        <v>0</v>
      </c>
      <c r="O393" s="146">
        <v>0</v>
      </c>
      <c r="P393" s="132">
        <v>0</v>
      </c>
      <c r="Q393" s="132">
        <v>0</v>
      </c>
      <c r="R393" s="132">
        <v>0</v>
      </c>
      <c r="S393" s="132">
        <v>0</v>
      </c>
      <c r="T393" s="132">
        <v>0</v>
      </c>
      <c r="U393" s="132">
        <v>0</v>
      </c>
      <c r="V393" s="133">
        <f t="shared" si="20"/>
        <v>0</v>
      </c>
      <c r="W393" s="16">
        <v>0</v>
      </c>
      <c r="X393" s="16">
        <v>0</v>
      </c>
      <c r="Y393" s="137">
        <v>0</v>
      </c>
    </row>
    <row r="394" spans="1:25" s="3" customFormat="1" ht="15" x14ac:dyDescent="0.3">
      <c r="A394" s="156" t="str">
        <f>IF(ISBLANK(TableB[[#This Row],[BEDS Code]]),"",TableB[[#This Row],[BEDS Code]])</f>
        <v>333200010562</v>
      </c>
      <c r="B394" s="134" t="str">
        <f>IF(ISBLANK(TableB[[#This Row],[School Name]]),"",TableB[[#This Row],[School Name]])</f>
        <v>Evergreen Middle School for Urban Exploration</v>
      </c>
      <c r="C394" s="156" t="str">
        <f>IF(ISBLANK(TableB[[#This Row],[Local School Code]]),"",TableB[[#This Row],[Local School Code]])</f>
        <v>K562</v>
      </c>
      <c r="D394" s="15" t="s">
        <v>73</v>
      </c>
      <c r="E394" s="10" t="s">
        <v>73</v>
      </c>
      <c r="F394" s="130">
        <v>0</v>
      </c>
      <c r="G394" s="130">
        <v>0</v>
      </c>
      <c r="H394" s="130">
        <v>0</v>
      </c>
      <c r="I394" s="130">
        <v>0</v>
      </c>
      <c r="J394" s="136">
        <f t="shared" si="18"/>
        <v>0</v>
      </c>
      <c r="K394" s="16">
        <v>0</v>
      </c>
      <c r="L394" s="16">
        <v>0</v>
      </c>
      <c r="M394" s="16">
        <v>0</v>
      </c>
      <c r="N394" s="133">
        <f t="shared" si="19"/>
        <v>0</v>
      </c>
      <c r="O394" s="146">
        <v>0</v>
      </c>
      <c r="P394" s="132">
        <v>0</v>
      </c>
      <c r="Q394" s="132">
        <v>0</v>
      </c>
      <c r="R394" s="132">
        <v>0</v>
      </c>
      <c r="S394" s="132">
        <v>0</v>
      </c>
      <c r="T394" s="132">
        <v>0</v>
      </c>
      <c r="U394" s="132">
        <v>0</v>
      </c>
      <c r="V394" s="133">
        <f t="shared" si="20"/>
        <v>0</v>
      </c>
      <c r="W394" s="16">
        <v>0</v>
      </c>
      <c r="X394" s="16">
        <v>0</v>
      </c>
      <c r="Y394" s="137">
        <v>0</v>
      </c>
    </row>
    <row r="395" spans="1:25" s="3" customFormat="1" ht="15" x14ac:dyDescent="0.3">
      <c r="A395" s="156" t="str">
        <f>IF(ISBLANK(TableB[[#This Row],[BEDS Code]]),"",TableB[[#This Row],[BEDS Code]])</f>
        <v>331800011563</v>
      </c>
      <c r="B395" s="134" t="str">
        <f>IF(ISBLANK(TableB[[#This Row],[School Name]]),"",TableB[[#This Row],[School Name]])</f>
        <v>It Takes a Village Academy</v>
      </c>
      <c r="C395" s="156" t="str">
        <f>IF(ISBLANK(TableB[[#This Row],[Local School Code]]),"",TableB[[#This Row],[Local School Code]])</f>
        <v>K563</v>
      </c>
      <c r="D395" s="15" t="s">
        <v>73</v>
      </c>
      <c r="E395" s="10" t="s">
        <v>72</v>
      </c>
      <c r="F395" s="130">
        <v>0</v>
      </c>
      <c r="G395" s="130">
        <v>0</v>
      </c>
      <c r="H395" s="130">
        <v>0</v>
      </c>
      <c r="I395" s="130">
        <v>0</v>
      </c>
      <c r="J395" s="136">
        <f t="shared" ref="J395:J458" si="21">SUM(F395:I395)</f>
        <v>0</v>
      </c>
      <c r="K395" s="16">
        <v>0</v>
      </c>
      <c r="L395" s="16">
        <v>0</v>
      </c>
      <c r="M395" s="16">
        <v>0</v>
      </c>
      <c r="N395" s="133">
        <f t="shared" ref="N395:N458" si="22">SUM(K395:M395)</f>
        <v>0</v>
      </c>
      <c r="O395" s="146">
        <v>1</v>
      </c>
      <c r="P395" s="132">
        <v>29027.100000000002</v>
      </c>
      <c r="Q395" s="132">
        <v>29027.100000000002</v>
      </c>
      <c r="R395" s="132">
        <v>0</v>
      </c>
      <c r="S395" s="132">
        <v>0</v>
      </c>
      <c r="T395" s="132">
        <v>145135.5</v>
      </c>
      <c r="U395" s="132">
        <v>87081.3</v>
      </c>
      <c r="V395" s="133">
        <f t="shared" ref="V395:V458" si="23">SUM(P395:U395)</f>
        <v>290271</v>
      </c>
      <c r="W395" s="16">
        <v>0</v>
      </c>
      <c r="X395" s="16">
        <v>0</v>
      </c>
      <c r="Y395" s="137">
        <v>290271</v>
      </c>
    </row>
    <row r="396" spans="1:25" s="3" customFormat="1" ht="15" x14ac:dyDescent="0.3">
      <c r="A396" s="156" t="str">
        <f>IF(ISBLANK(TableB[[#This Row],[BEDS Code]]),"",TableB[[#This Row],[BEDS Code]])</f>
        <v>333200010564</v>
      </c>
      <c r="B396" s="134" t="str">
        <f>IF(ISBLANK(TableB[[#This Row],[School Name]]),"",TableB[[#This Row],[School Name]])</f>
        <v>Bushwick Community High School</v>
      </c>
      <c r="C396" s="156" t="str">
        <f>IF(ISBLANK(TableB[[#This Row],[Local School Code]]),"",TableB[[#This Row],[Local School Code]])</f>
        <v>K564</v>
      </c>
      <c r="D396" s="15" t="s">
        <v>73</v>
      </c>
      <c r="E396" s="10" t="s">
        <v>73</v>
      </c>
      <c r="F396" s="130">
        <v>0</v>
      </c>
      <c r="G396" s="130">
        <v>0</v>
      </c>
      <c r="H396" s="130">
        <v>0</v>
      </c>
      <c r="I396" s="130">
        <v>0</v>
      </c>
      <c r="J396" s="136">
        <f t="shared" si="21"/>
        <v>0</v>
      </c>
      <c r="K396" s="16">
        <v>0</v>
      </c>
      <c r="L396" s="16">
        <v>0</v>
      </c>
      <c r="M396" s="16">
        <v>0</v>
      </c>
      <c r="N396" s="133">
        <f t="shared" si="22"/>
        <v>0</v>
      </c>
      <c r="O396" s="146">
        <v>0</v>
      </c>
      <c r="P396" s="132">
        <v>0</v>
      </c>
      <c r="Q396" s="132">
        <v>0</v>
      </c>
      <c r="R396" s="132">
        <v>0</v>
      </c>
      <c r="S396" s="132">
        <v>0</v>
      </c>
      <c r="T396" s="132">
        <v>0</v>
      </c>
      <c r="U396" s="132">
        <v>0</v>
      </c>
      <c r="V396" s="133">
        <f t="shared" si="23"/>
        <v>0</v>
      </c>
      <c r="W396" s="16">
        <v>0</v>
      </c>
      <c r="X396" s="16">
        <v>0</v>
      </c>
      <c r="Y396" s="137">
        <v>0</v>
      </c>
    </row>
    <row r="397" spans="1:25" s="3" customFormat="1" ht="15" x14ac:dyDescent="0.3">
      <c r="A397" s="156" t="str">
        <f>IF(ISBLANK(TableB[[#This Row],[BEDS Code]]),"",TableB[[#This Row],[BEDS Code]])</f>
        <v>331800011566</v>
      </c>
      <c r="B397" s="134" t="str">
        <f>IF(ISBLANK(TableB[[#This Row],[School Name]]),"",TableB[[#This Row],[School Name]])</f>
        <v>Brooklyn Generation School</v>
      </c>
      <c r="C397" s="156" t="str">
        <f>IF(ISBLANK(TableB[[#This Row],[Local School Code]]),"",TableB[[#This Row],[Local School Code]])</f>
        <v>K566</v>
      </c>
      <c r="D397" s="15" t="s">
        <v>73</v>
      </c>
      <c r="E397" s="10" t="s">
        <v>72</v>
      </c>
      <c r="F397" s="130">
        <v>0</v>
      </c>
      <c r="G397" s="130">
        <v>0</v>
      </c>
      <c r="H397" s="130">
        <v>0</v>
      </c>
      <c r="I397" s="130">
        <v>0</v>
      </c>
      <c r="J397" s="136">
        <f t="shared" si="21"/>
        <v>0</v>
      </c>
      <c r="K397" s="16">
        <v>0</v>
      </c>
      <c r="L397" s="16">
        <v>0</v>
      </c>
      <c r="M397" s="16">
        <v>0</v>
      </c>
      <c r="N397" s="133">
        <f t="shared" si="22"/>
        <v>0</v>
      </c>
      <c r="O397" s="146">
        <v>1</v>
      </c>
      <c r="P397" s="132">
        <v>349671.66069610871</v>
      </c>
      <c r="Q397" s="132">
        <v>209673.52883541517</v>
      </c>
      <c r="R397" s="132">
        <v>0</v>
      </c>
      <c r="S397" s="132">
        <v>0</v>
      </c>
      <c r="T397" s="132">
        <v>158367.64417707588</v>
      </c>
      <c r="U397" s="132">
        <v>95020.586506245527</v>
      </c>
      <c r="V397" s="133">
        <f t="shared" si="23"/>
        <v>812733.42021484522</v>
      </c>
      <c r="W397" s="16">
        <v>404226</v>
      </c>
      <c r="X397" s="16">
        <v>408507.42021484522</v>
      </c>
      <c r="Y397" s="137">
        <v>0</v>
      </c>
    </row>
    <row r="398" spans="1:25" s="3" customFormat="1" ht="15" x14ac:dyDescent="0.3">
      <c r="A398" s="156" t="str">
        <f>IF(ISBLANK(TableB[[#This Row],[BEDS Code]]),"",TableB[[#This Row],[BEDS Code]])</f>
        <v>331800011567</v>
      </c>
      <c r="B398" s="134" t="str">
        <f>IF(ISBLANK(TableB[[#This Row],[School Name]]),"",TableB[[#This Row],[School Name]])</f>
        <v>Brooklyn Theatre Arts High School</v>
      </c>
      <c r="C398" s="156" t="str">
        <f>IF(ISBLANK(TableB[[#This Row],[Local School Code]]),"",TableB[[#This Row],[Local School Code]])</f>
        <v>K567</v>
      </c>
      <c r="D398" s="15" t="s">
        <v>73</v>
      </c>
      <c r="E398" s="10" t="s">
        <v>73</v>
      </c>
      <c r="F398" s="130">
        <v>0</v>
      </c>
      <c r="G398" s="130">
        <v>0</v>
      </c>
      <c r="H398" s="130">
        <v>0</v>
      </c>
      <c r="I398" s="130">
        <v>0</v>
      </c>
      <c r="J398" s="136">
        <f t="shared" si="21"/>
        <v>0</v>
      </c>
      <c r="K398" s="16">
        <v>0</v>
      </c>
      <c r="L398" s="16">
        <v>0</v>
      </c>
      <c r="M398" s="16">
        <v>0</v>
      </c>
      <c r="N398" s="133">
        <f t="shared" si="22"/>
        <v>0</v>
      </c>
      <c r="O398" s="146">
        <v>0</v>
      </c>
      <c r="P398" s="132">
        <v>0</v>
      </c>
      <c r="Q398" s="132">
        <v>0</v>
      </c>
      <c r="R398" s="132">
        <v>0</v>
      </c>
      <c r="S398" s="132">
        <v>0</v>
      </c>
      <c r="T398" s="132">
        <v>0</v>
      </c>
      <c r="U398" s="132">
        <v>0</v>
      </c>
      <c r="V398" s="133">
        <f t="shared" si="23"/>
        <v>0</v>
      </c>
      <c r="W398" s="16">
        <v>0</v>
      </c>
      <c r="X398" s="16">
        <v>0</v>
      </c>
      <c r="Y398" s="137">
        <v>0</v>
      </c>
    </row>
    <row r="399" spans="1:25" s="3" customFormat="1" ht="15" x14ac:dyDescent="0.3">
      <c r="A399" s="156" t="str">
        <f>IF(ISBLANK(TableB[[#This Row],[BEDS Code]]),"",TableB[[#This Row],[BEDS Code]])</f>
        <v>331700011568</v>
      </c>
      <c r="B399" s="134" t="str">
        <f>IF(ISBLANK(TableB[[#This Row],[School Name]]),"",TableB[[#This Row],[School Name]])</f>
        <v>Brownsville Academy High School</v>
      </c>
      <c r="C399" s="156" t="str">
        <f>IF(ISBLANK(TableB[[#This Row],[Local School Code]]),"",TableB[[#This Row],[Local School Code]])</f>
        <v>K568</v>
      </c>
      <c r="D399" s="15" t="s">
        <v>73</v>
      </c>
      <c r="E399" s="10" t="s">
        <v>72</v>
      </c>
      <c r="F399" s="130">
        <v>0</v>
      </c>
      <c r="G399" s="130">
        <v>0</v>
      </c>
      <c r="H399" s="130">
        <v>0</v>
      </c>
      <c r="I399" s="130">
        <v>0</v>
      </c>
      <c r="J399" s="136">
        <f t="shared" si="21"/>
        <v>0</v>
      </c>
      <c r="K399" s="16">
        <v>0</v>
      </c>
      <c r="L399" s="16">
        <v>0</v>
      </c>
      <c r="M399" s="16">
        <v>0</v>
      </c>
      <c r="N399" s="133">
        <f t="shared" si="22"/>
        <v>0</v>
      </c>
      <c r="O399" s="146">
        <v>1</v>
      </c>
      <c r="P399" s="132">
        <v>121699.01349812165</v>
      </c>
      <c r="Q399" s="132">
        <v>51914.760953403806</v>
      </c>
      <c r="R399" s="132">
        <v>0</v>
      </c>
      <c r="S399" s="132">
        <v>0</v>
      </c>
      <c r="T399" s="132">
        <v>129573.804767019</v>
      </c>
      <c r="U399" s="132">
        <v>77744.282860211402</v>
      </c>
      <c r="V399" s="133">
        <f t="shared" si="23"/>
        <v>380931.86207875586</v>
      </c>
      <c r="W399" s="16">
        <v>189463</v>
      </c>
      <c r="X399" s="16">
        <v>191468.86207875586</v>
      </c>
      <c r="Y399" s="137">
        <v>0</v>
      </c>
    </row>
    <row r="400" spans="1:25" s="3" customFormat="1" ht="15" x14ac:dyDescent="0.3">
      <c r="A400" s="156" t="str">
        <f>IF(ISBLANK(TableB[[#This Row],[BEDS Code]]),"",TableB[[#This Row],[BEDS Code]])</f>
        <v>331800011569</v>
      </c>
      <c r="B400" s="134" t="str">
        <f>IF(ISBLANK(TableB[[#This Row],[School Name]]),"",TableB[[#This Row],[School Name]])</f>
        <v>Kurt Hahn Expeditionary Learning School</v>
      </c>
      <c r="C400" s="156" t="str">
        <f>IF(ISBLANK(TableB[[#This Row],[Local School Code]]),"",TableB[[#This Row],[Local School Code]])</f>
        <v>K569</v>
      </c>
      <c r="D400" s="15" t="s">
        <v>73</v>
      </c>
      <c r="E400" s="10" t="s">
        <v>72</v>
      </c>
      <c r="F400" s="130">
        <v>0</v>
      </c>
      <c r="G400" s="130">
        <v>0</v>
      </c>
      <c r="H400" s="130">
        <v>0</v>
      </c>
      <c r="I400" s="130">
        <v>0</v>
      </c>
      <c r="J400" s="136">
        <f t="shared" si="21"/>
        <v>0</v>
      </c>
      <c r="K400" s="16">
        <v>0</v>
      </c>
      <c r="L400" s="16">
        <v>0</v>
      </c>
      <c r="M400" s="16">
        <v>0</v>
      </c>
      <c r="N400" s="133">
        <f t="shared" si="22"/>
        <v>0</v>
      </c>
      <c r="O400" s="146">
        <v>1</v>
      </c>
      <c r="P400" s="132">
        <v>16666.7</v>
      </c>
      <c r="Q400" s="132">
        <v>16666.7</v>
      </c>
      <c r="R400" s="132">
        <v>0</v>
      </c>
      <c r="S400" s="132">
        <v>0</v>
      </c>
      <c r="T400" s="132">
        <v>83333.5</v>
      </c>
      <c r="U400" s="132">
        <v>50000.1</v>
      </c>
      <c r="V400" s="133">
        <f t="shared" si="23"/>
        <v>166667</v>
      </c>
      <c r="W400" s="16">
        <v>82895</v>
      </c>
      <c r="X400" s="16">
        <v>83772</v>
      </c>
      <c r="Y400" s="137">
        <v>0</v>
      </c>
    </row>
    <row r="401" spans="1:25" s="3" customFormat="1" ht="15" x14ac:dyDescent="0.3">
      <c r="A401" s="156" t="str">
        <f>IF(ISBLANK(TableB[[#This Row],[BEDS Code]]),"",TableB[[#This Row],[BEDS Code]])</f>
        <v>332100011572</v>
      </c>
      <c r="B401" s="134" t="str">
        <f>IF(ISBLANK(TableB[[#This Row],[School Name]]),"",TableB[[#This Row],[School Name]])</f>
        <v>Expeditionary Learning School for Community Leaders</v>
      </c>
      <c r="C401" s="156" t="str">
        <f>IF(ISBLANK(TableB[[#This Row],[Local School Code]]),"",TableB[[#This Row],[Local School Code]])</f>
        <v>K572</v>
      </c>
      <c r="D401" s="15" t="s">
        <v>73</v>
      </c>
      <c r="E401" s="10" t="s">
        <v>73</v>
      </c>
      <c r="F401" s="130">
        <v>0</v>
      </c>
      <c r="G401" s="130">
        <v>0</v>
      </c>
      <c r="H401" s="130">
        <v>0</v>
      </c>
      <c r="I401" s="130">
        <v>0</v>
      </c>
      <c r="J401" s="136">
        <f t="shared" si="21"/>
        <v>0</v>
      </c>
      <c r="K401" s="16">
        <v>0</v>
      </c>
      <c r="L401" s="16">
        <v>0</v>
      </c>
      <c r="M401" s="16">
        <v>0</v>
      </c>
      <c r="N401" s="133">
        <f t="shared" si="22"/>
        <v>0</v>
      </c>
      <c r="O401" s="146">
        <v>0</v>
      </c>
      <c r="P401" s="132">
        <v>0</v>
      </c>
      <c r="Q401" s="132">
        <v>0</v>
      </c>
      <c r="R401" s="132">
        <v>0</v>
      </c>
      <c r="S401" s="132">
        <v>0</v>
      </c>
      <c r="T401" s="132">
        <v>0</v>
      </c>
      <c r="U401" s="132">
        <v>0</v>
      </c>
      <c r="V401" s="133">
        <f t="shared" si="23"/>
        <v>0</v>
      </c>
      <c r="W401" s="16">
        <v>0</v>
      </c>
      <c r="X401" s="16">
        <v>0</v>
      </c>
      <c r="Y401" s="137">
        <v>0</v>
      </c>
    </row>
    <row r="402" spans="1:25" s="3" customFormat="1" ht="15" x14ac:dyDescent="0.3">
      <c r="A402" s="156" t="str">
        <f>IF(ISBLANK(TableB[[#This Row],[BEDS Code]]),"",TableB[[#This Row],[BEDS Code]])</f>
        <v>331800011576</v>
      </c>
      <c r="B402" s="134" t="str">
        <f>IF(ISBLANK(TableB[[#This Row],[School Name]]),"",TableB[[#This Row],[School Name]])</f>
        <v>Victory Collegiate High School</v>
      </c>
      <c r="C402" s="156" t="str">
        <f>IF(ISBLANK(TableB[[#This Row],[Local School Code]]),"",TableB[[#This Row],[Local School Code]])</f>
        <v>K576</v>
      </c>
      <c r="D402" s="15" t="s">
        <v>73</v>
      </c>
      <c r="E402" s="10" t="s">
        <v>73</v>
      </c>
      <c r="F402" s="130">
        <v>0</v>
      </c>
      <c r="G402" s="130">
        <v>0</v>
      </c>
      <c r="H402" s="130">
        <v>0</v>
      </c>
      <c r="I402" s="130">
        <v>0</v>
      </c>
      <c r="J402" s="136">
        <f t="shared" si="21"/>
        <v>0</v>
      </c>
      <c r="K402" s="16">
        <v>0</v>
      </c>
      <c r="L402" s="16">
        <v>0</v>
      </c>
      <c r="M402" s="16">
        <v>0</v>
      </c>
      <c r="N402" s="133">
        <f t="shared" si="22"/>
        <v>0</v>
      </c>
      <c r="O402" s="146">
        <v>0</v>
      </c>
      <c r="P402" s="132">
        <v>0</v>
      </c>
      <c r="Q402" s="132">
        <v>0</v>
      </c>
      <c r="R402" s="132">
        <v>0</v>
      </c>
      <c r="S402" s="132">
        <v>0</v>
      </c>
      <c r="T402" s="132">
        <v>0</v>
      </c>
      <c r="U402" s="132">
        <v>0</v>
      </c>
      <c r="V402" s="133">
        <f t="shared" si="23"/>
        <v>0</v>
      </c>
      <c r="W402" s="16">
        <v>0</v>
      </c>
      <c r="X402" s="16">
        <v>0</v>
      </c>
      <c r="Y402" s="137">
        <v>0</v>
      </c>
    </row>
    <row r="403" spans="1:25" s="3" customFormat="1" ht="15" x14ac:dyDescent="0.3">
      <c r="A403" s="156" t="str">
        <f>IF(ISBLANK(TableB[[#This Row],[BEDS Code]]),"",TableB[[#This Row],[BEDS Code]])</f>
        <v>331400010577</v>
      </c>
      <c r="B403" s="134" t="str">
        <f>IF(ISBLANK(TableB[[#This Row],[School Name]]),"",TableB[[#This Row],[School Name]])</f>
        <v>Conselyea Preparatory School</v>
      </c>
      <c r="C403" s="156" t="str">
        <f>IF(ISBLANK(TableB[[#This Row],[Local School Code]]),"",TableB[[#This Row],[Local School Code]])</f>
        <v>K577</v>
      </c>
      <c r="D403" s="15" t="s">
        <v>73</v>
      </c>
      <c r="E403" s="10" t="s">
        <v>73</v>
      </c>
      <c r="F403" s="130">
        <v>0</v>
      </c>
      <c r="G403" s="130">
        <v>0</v>
      </c>
      <c r="H403" s="130">
        <v>0</v>
      </c>
      <c r="I403" s="130">
        <v>0</v>
      </c>
      <c r="J403" s="136">
        <f t="shared" si="21"/>
        <v>0</v>
      </c>
      <c r="K403" s="16">
        <v>0</v>
      </c>
      <c r="L403" s="16">
        <v>0</v>
      </c>
      <c r="M403" s="16">
        <v>0</v>
      </c>
      <c r="N403" s="133">
        <f t="shared" si="22"/>
        <v>0</v>
      </c>
      <c r="O403" s="146">
        <v>0</v>
      </c>
      <c r="P403" s="132">
        <v>0</v>
      </c>
      <c r="Q403" s="132">
        <v>0</v>
      </c>
      <c r="R403" s="132">
        <v>0</v>
      </c>
      <c r="S403" s="132">
        <v>0</v>
      </c>
      <c r="T403" s="132">
        <v>0</v>
      </c>
      <c r="U403" s="132">
        <v>0</v>
      </c>
      <c r="V403" s="133">
        <f t="shared" si="23"/>
        <v>0</v>
      </c>
      <c r="W403" s="16">
        <v>0</v>
      </c>
      <c r="X403" s="16">
        <v>0</v>
      </c>
      <c r="Y403" s="137">
        <v>0</v>
      </c>
    </row>
    <row r="404" spans="1:25" s="3" customFormat="1" ht="15" x14ac:dyDescent="0.3">
      <c r="A404" s="156" t="str">
        <f>IF(ISBLANK(TableB[[#This Row],[BEDS Code]]),"",TableB[[#This Row],[BEDS Code]])</f>
        <v>331800011578</v>
      </c>
      <c r="B404" s="134" t="str">
        <f>IF(ISBLANK(TableB[[#This Row],[School Name]]),"",TableB[[#This Row],[School Name]])</f>
        <v>Brooklyn Bridge Academy</v>
      </c>
      <c r="C404" s="156" t="str">
        <f>IF(ISBLANK(TableB[[#This Row],[Local School Code]]),"",TableB[[#This Row],[Local School Code]])</f>
        <v>K578</v>
      </c>
      <c r="D404" s="15" t="s">
        <v>73</v>
      </c>
      <c r="E404" s="10" t="s">
        <v>73</v>
      </c>
      <c r="F404" s="130">
        <v>0</v>
      </c>
      <c r="G404" s="130">
        <v>0</v>
      </c>
      <c r="H404" s="130">
        <v>0</v>
      </c>
      <c r="I404" s="130">
        <v>0</v>
      </c>
      <c r="J404" s="136">
        <f t="shared" si="21"/>
        <v>0</v>
      </c>
      <c r="K404" s="16">
        <v>0</v>
      </c>
      <c r="L404" s="16">
        <v>0</v>
      </c>
      <c r="M404" s="16">
        <v>0</v>
      </c>
      <c r="N404" s="133">
        <f t="shared" si="22"/>
        <v>0</v>
      </c>
      <c r="O404" s="146">
        <v>0</v>
      </c>
      <c r="P404" s="132">
        <v>0</v>
      </c>
      <c r="Q404" s="132">
        <v>0</v>
      </c>
      <c r="R404" s="132">
        <v>0</v>
      </c>
      <c r="S404" s="132">
        <v>0</v>
      </c>
      <c r="T404" s="132">
        <v>0</v>
      </c>
      <c r="U404" s="132">
        <v>0</v>
      </c>
      <c r="V404" s="133">
        <f t="shared" si="23"/>
        <v>0</v>
      </c>
      <c r="W404" s="16">
        <v>0</v>
      </c>
      <c r="X404" s="16">
        <v>0</v>
      </c>
      <c r="Y404" s="137">
        <v>0</v>
      </c>
    </row>
    <row r="405" spans="1:25" s="3" customFormat="1" ht="15" x14ac:dyDescent="0.3">
      <c r="A405" s="156" t="str">
        <f>IF(ISBLANK(TableB[[#This Row],[BEDS Code]]),"",TableB[[#This Row],[BEDS Code]])</f>
        <v>331800010581</v>
      </c>
      <c r="B405" s="134" t="str">
        <f>IF(ISBLANK(TableB[[#This Row],[School Name]]),"",TableB[[#This Row],[School Name]])</f>
        <v>East Flatbush Community Research School</v>
      </c>
      <c r="C405" s="156" t="str">
        <f>IF(ISBLANK(TableB[[#This Row],[Local School Code]]),"",TableB[[#This Row],[Local School Code]])</f>
        <v>K581</v>
      </c>
      <c r="D405" s="15" t="s">
        <v>73</v>
      </c>
      <c r="E405" s="10" t="s">
        <v>72</v>
      </c>
      <c r="F405" s="130">
        <v>0</v>
      </c>
      <c r="G405" s="130">
        <v>0</v>
      </c>
      <c r="H405" s="130">
        <v>0</v>
      </c>
      <c r="I405" s="130">
        <v>0</v>
      </c>
      <c r="J405" s="136">
        <f t="shared" si="21"/>
        <v>0</v>
      </c>
      <c r="K405" s="16">
        <v>0</v>
      </c>
      <c r="L405" s="16">
        <v>0</v>
      </c>
      <c r="M405" s="16">
        <v>0</v>
      </c>
      <c r="N405" s="133">
        <f t="shared" si="22"/>
        <v>0</v>
      </c>
      <c r="O405" s="146">
        <v>1</v>
      </c>
      <c r="P405" s="132">
        <v>464370.20610609051</v>
      </c>
      <c r="Q405" s="132">
        <v>96985</v>
      </c>
      <c r="R405" s="132">
        <v>0</v>
      </c>
      <c r="S405" s="132">
        <v>0</v>
      </c>
      <c r="T405" s="132">
        <v>184925</v>
      </c>
      <c r="U405" s="132">
        <v>110955</v>
      </c>
      <c r="V405" s="133">
        <f t="shared" si="23"/>
        <v>857235.20610609045</v>
      </c>
      <c r="W405" s="16">
        <v>426360</v>
      </c>
      <c r="X405" s="16">
        <v>430875.20610609045</v>
      </c>
      <c r="Y405" s="137">
        <v>0</v>
      </c>
    </row>
    <row r="406" spans="1:25" s="3" customFormat="1" ht="15" x14ac:dyDescent="0.3">
      <c r="A406" s="156" t="str">
        <f>IF(ISBLANK(TableB[[#This Row],[BEDS Code]]),"",TableB[[#This Row],[BEDS Code]])</f>
        <v>331400010582</v>
      </c>
      <c r="B406" s="134" t="str">
        <f>IF(ISBLANK(TableB[[#This Row],[School Name]]),"",TableB[[#This Row],[School Name]])</f>
        <v>M.S. 582</v>
      </c>
      <c r="C406" s="156" t="str">
        <f>IF(ISBLANK(TableB[[#This Row],[Local School Code]]),"",TableB[[#This Row],[Local School Code]])</f>
        <v>K582</v>
      </c>
      <c r="D406" s="15" t="s">
        <v>73</v>
      </c>
      <c r="E406" s="10" t="s">
        <v>72</v>
      </c>
      <c r="F406" s="130">
        <v>0</v>
      </c>
      <c r="G406" s="130">
        <v>0</v>
      </c>
      <c r="H406" s="130">
        <v>0</v>
      </c>
      <c r="I406" s="130">
        <v>0</v>
      </c>
      <c r="J406" s="136">
        <f t="shared" si="21"/>
        <v>0</v>
      </c>
      <c r="K406" s="16">
        <v>0</v>
      </c>
      <c r="L406" s="16">
        <v>0</v>
      </c>
      <c r="M406" s="16">
        <v>0</v>
      </c>
      <c r="N406" s="133">
        <f t="shared" si="22"/>
        <v>0</v>
      </c>
      <c r="O406" s="146">
        <v>1</v>
      </c>
      <c r="P406" s="132">
        <v>218012.26340619553</v>
      </c>
      <c r="Q406" s="132">
        <v>111265.5</v>
      </c>
      <c r="R406" s="132">
        <v>0</v>
      </c>
      <c r="S406" s="132">
        <v>0</v>
      </c>
      <c r="T406" s="132">
        <v>156327.5</v>
      </c>
      <c r="U406" s="132">
        <v>93796.5</v>
      </c>
      <c r="V406" s="133">
        <f t="shared" si="23"/>
        <v>579401.76340619556</v>
      </c>
      <c r="W406" s="16">
        <v>288175</v>
      </c>
      <c r="X406" s="16">
        <v>291226.76340619556</v>
      </c>
      <c r="Y406" s="137">
        <v>0</v>
      </c>
    </row>
    <row r="407" spans="1:25" s="3" customFormat="1" ht="15" x14ac:dyDescent="0.3">
      <c r="A407" s="156" t="str">
        <f>IF(ISBLANK(TableB[[#This Row],[BEDS Code]]),"",TableB[[#This Row],[BEDS Code]])</f>
        <v>331900011583</v>
      </c>
      <c r="B407" s="134" t="str">
        <f>IF(ISBLANK(TableB[[#This Row],[School Name]]),"",TableB[[#This Row],[School Name]])</f>
        <v>Multicultural High School</v>
      </c>
      <c r="C407" s="156" t="str">
        <f>IF(ISBLANK(TableB[[#This Row],[Local School Code]]),"",TableB[[#This Row],[Local School Code]])</f>
        <v>K583</v>
      </c>
      <c r="D407" s="15" t="s">
        <v>73</v>
      </c>
      <c r="E407" s="10" t="s">
        <v>72</v>
      </c>
      <c r="F407" s="130">
        <v>0</v>
      </c>
      <c r="G407" s="130">
        <v>0</v>
      </c>
      <c r="H407" s="130">
        <v>0</v>
      </c>
      <c r="I407" s="130">
        <v>0</v>
      </c>
      <c r="J407" s="136">
        <f t="shared" si="21"/>
        <v>0</v>
      </c>
      <c r="K407" s="16">
        <v>0</v>
      </c>
      <c r="L407" s="16">
        <v>0</v>
      </c>
      <c r="M407" s="16">
        <v>0</v>
      </c>
      <c r="N407" s="133">
        <f t="shared" si="22"/>
        <v>0</v>
      </c>
      <c r="O407" s="146">
        <v>1</v>
      </c>
      <c r="P407" s="132">
        <v>403681.10259347083</v>
      </c>
      <c r="Q407" s="132">
        <v>115615.9</v>
      </c>
      <c r="R407" s="132">
        <v>0</v>
      </c>
      <c r="S407" s="132">
        <v>0</v>
      </c>
      <c r="T407" s="132">
        <v>163079.5</v>
      </c>
      <c r="U407" s="132">
        <v>97847.7</v>
      </c>
      <c r="V407" s="133">
        <f t="shared" si="23"/>
        <v>780224.20259347081</v>
      </c>
      <c r="W407" s="16">
        <v>388057</v>
      </c>
      <c r="X407" s="16">
        <v>392167.20259347081</v>
      </c>
      <c r="Y407" s="137">
        <v>0</v>
      </c>
    </row>
    <row r="408" spans="1:25" s="3" customFormat="1" ht="15" x14ac:dyDescent="0.3">
      <c r="A408" s="156" t="str">
        <f>IF(ISBLANK(TableB[[#This Row],[BEDS Code]]),"",TableB[[#This Row],[BEDS Code]])</f>
        <v>331400011586</v>
      </c>
      <c r="B408" s="134" t="str">
        <f>IF(ISBLANK(TableB[[#This Row],[School Name]]),"",TableB[[#This Row],[School Name]])</f>
        <v>Lyons Community School</v>
      </c>
      <c r="C408" s="156" t="str">
        <f>IF(ISBLANK(TableB[[#This Row],[Local School Code]]),"",TableB[[#This Row],[Local School Code]])</f>
        <v>K586</v>
      </c>
      <c r="D408" s="15" t="s">
        <v>73</v>
      </c>
      <c r="E408" s="10" t="s">
        <v>73</v>
      </c>
      <c r="F408" s="130">
        <v>0</v>
      </c>
      <c r="G408" s="130">
        <v>0</v>
      </c>
      <c r="H408" s="130">
        <v>0</v>
      </c>
      <c r="I408" s="130">
        <v>0</v>
      </c>
      <c r="J408" s="136">
        <f t="shared" si="21"/>
        <v>0</v>
      </c>
      <c r="K408" s="16">
        <v>0</v>
      </c>
      <c r="L408" s="16">
        <v>0</v>
      </c>
      <c r="M408" s="16">
        <v>0</v>
      </c>
      <c r="N408" s="133">
        <f t="shared" si="22"/>
        <v>0</v>
      </c>
      <c r="O408" s="146">
        <v>0</v>
      </c>
      <c r="P408" s="132">
        <v>0</v>
      </c>
      <c r="Q408" s="132">
        <v>0</v>
      </c>
      <c r="R408" s="132">
        <v>0</v>
      </c>
      <c r="S408" s="132">
        <v>0</v>
      </c>
      <c r="T408" s="132">
        <v>0</v>
      </c>
      <c r="U408" s="132">
        <v>0</v>
      </c>
      <c r="V408" s="133">
        <f t="shared" si="23"/>
        <v>0</v>
      </c>
      <c r="W408" s="16">
        <v>0</v>
      </c>
      <c r="X408" s="16">
        <v>0</v>
      </c>
      <c r="Y408" s="137">
        <v>0</v>
      </c>
    </row>
    <row r="409" spans="1:25" s="3" customFormat="1" ht="15" x14ac:dyDescent="0.3">
      <c r="A409" s="156" t="str">
        <f>IF(ISBLANK(TableB[[#This Row],[BEDS Code]]),"",TableB[[#This Row],[BEDS Code]])</f>
        <v>331800010588</v>
      </c>
      <c r="B409" s="134" t="str">
        <f>IF(ISBLANK(TableB[[#This Row],[School Name]]),"",TableB[[#This Row],[School Name]])</f>
        <v>Middle School for Art and Philosophy</v>
      </c>
      <c r="C409" s="156" t="str">
        <f>IF(ISBLANK(TableB[[#This Row],[Local School Code]]),"",TableB[[#This Row],[Local School Code]])</f>
        <v>K588</v>
      </c>
      <c r="D409" s="15" t="s">
        <v>73</v>
      </c>
      <c r="E409" s="10" t="s">
        <v>72</v>
      </c>
      <c r="F409" s="130">
        <v>0</v>
      </c>
      <c r="G409" s="130">
        <v>0</v>
      </c>
      <c r="H409" s="130">
        <v>0</v>
      </c>
      <c r="I409" s="130">
        <v>0</v>
      </c>
      <c r="J409" s="136">
        <f t="shared" si="21"/>
        <v>0</v>
      </c>
      <c r="K409" s="16">
        <v>0</v>
      </c>
      <c r="L409" s="16">
        <v>0</v>
      </c>
      <c r="M409" s="16">
        <v>0</v>
      </c>
      <c r="N409" s="133">
        <f t="shared" si="22"/>
        <v>0</v>
      </c>
      <c r="O409" s="146">
        <v>1</v>
      </c>
      <c r="P409" s="132">
        <v>175361.18118703479</v>
      </c>
      <c r="Q409" s="132">
        <v>22414.600000000002</v>
      </c>
      <c r="R409" s="132">
        <v>0</v>
      </c>
      <c r="S409" s="132">
        <v>0</v>
      </c>
      <c r="T409" s="132">
        <v>112073</v>
      </c>
      <c r="U409" s="132">
        <v>67243.8</v>
      </c>
      <c r="V409" s="133">
        <f t="shared" si="23"/>
        <v>377092.58118703478</v>
      </c>
      <c r="W409" s="16">
        <v>76070</v>
      </c>
      <c r="X409" s="16">
        <v>76876.581187034782</v>
      </c>
      <c r="Y409" s="137">
        <v>224146</v>
      </c>
    </row>
    <row r="410" spans="1:25" s="3" customFormat="1" ht="15" x14ac:dyDescent="0.3">
      <c r="A410" s="156" t="str">
        <f>IF(ISBLANK(TableB[[#This Row],[BEDS Code]]),"",TableB[[#This Row],[BEDS Code]])</f>
        <v>331700011590</v>
      </c>
      <c r="B410" s="134" t="str">
        <f>IF(ISBLANK(TableB[[#This Row],[School Name]]),"",TableB[[#This Row],[School Name]])</f>
        <v>Medgar Evers College Preparatory School</v>
      </c>
      <c r="C410" s="156" t="str">
        <f>IF(ISBLANK(TableB[[#This Row],[Local School Code]]),"",TableB[[#This Row],[Local School Code]])</f>
        <v>K590</v>
      </c>
      <c r="D410" s="15" t="s">
        <v>73</v>
      </c>
      <c r="E410" s="10" t="s">
        <v>73</v>
      </c>
      <c r="F410" s="130">
        <v>0</v>
      </c>
      <c r="G410" s="130">
        <v>0</v>
      </c>
      <c r="H410" s="130">
        <v>0</v>
      </c>
      <c r="I410" s="130">
        <v>0</v>
      </c>
      <c r="J410" s="136">
        <f t="shared" si="21"/>
        <v>0</v>
      </c>
      <c r="K410" s="16">
        <v>0</v>
      </c>
      <c r="L410" s="16">
        <v>0</v>
      </c>
      <c r="M410" s="16">
        <v>0</v>
      </c>
      <c r="N410" s="133">
        <f t="shared" si="22"/>
        <v>0</v>
      </c>
      <c r="O410" s="146">
        <v>0</v>
      </c>
      <c r="P410" s="132">
        <v>0</v>
      </c>
      <c r="Q410" s="132">
        <v>0</v>
      </c>
      <c r="R410" s="132">
        <v>0</v>
      </c>
      <c r="S410" s="132">
        <v>0</v>
      </c>
      <c r="T410" s="132">
        <v>0</v>
      </c>
      <c r="U410" s="132">
        <v>0</v>
      </c>
      <c r="V410" s="133">
        <f t="shared" si="23"/>
        <v>0</v>
      </c>
      <c r="W410" s="16">
        <v>0</v>
      </c>
      <c r="X410" s="16">
        <v>0</v>
      </c>
      <c r="Y410" s="137">
        <v>0</v>
      </c>
    </row>
    <row r="411" spans="1:25" s="3" customFormat="1" ht="15" x14ac:dyDescent="0.3">
      <c r="A411" s="156" t="str">
        <f>IF(ISBLANK(TableB[[#This Row],[BEDS Code]]),"",TableB[[#This Row],[BEDS Code]])</f>
        <v>331500011592</v>
      </c>
      <c r="B411" s="134" t="str">
        <f>IF(ISBLANK(TableB[[#This Row],[School Name]]),"",TableB[[#This Row],[School Name]])</f>
        <v>Khalil Gibran International Academy</v>
      </c>
      <c r="C411" s="156" t="str">
        <f>IF(ISBLANK(TableB[[#This Row],[Local School Code]]),"",TableB[[#This Row],[Local School Code]])</f>
        <v>K592</v>
      </c>
      <c r="D411" s="15" t="s">
        <v>73</v>
      </c>
      <c r="E411" s="10" t="s">
        <v>73</v>
      </c>
      <c r="F411" s="130">
        <v>0</v>
      </c>
      <c r="G411" s="130">
        <v>0</v>
      </c>
      <c r="H411" s="130">
        <v>0</v>
      </c>
      <c r="I411" s="130">
        <v>0</v>
      </c>
      <c r="J411" s="136">
        <f t="shared" si="21"/>
        <v>0</v>
      </c>
      <c r="K411" s="16">
        <v>0</v>
      </c>
      <c r="L411" s="16">
        <v>0</v>
      </c>
      <c r="M411" s="16">
        <v>0</v>
      </c>
      <c r="N411" s="133">
        <f t="shared" si="22"/>
        <v>0</v>
      </c>
      <c r="O411" s="146">
        <v>0</v>
      </c>
      <c r="P411" s="132">
        <v>0</v>
      </c>
      <c r="Q411" s="132">
        <v>0</v>
      </c>
      <c r="R411" s="132">
        <v>0</v>
      </c>
      <c r="S411" s="132">
        <v>0</v>
      </c>
      <c r="T411" s="132">
        <v>0</v>
      </c>
      <c r="U411" s="132">
        <v>0</v>
      </c>
      <c r="V411" s="133">
        <f t="shared" si="23"/>
        <v>0</v>
      </c>
      <c r="W411" s="16">
        <v>0</v>
      </c>
      <c r="X411" s="16">
        <v>0</v>
      </c>
      <c r="Y411" s="137">
        <v>0</v>
      </c>
    </row>
    <row r="412" spans="1:25" s="3" customFormat="1" ht="15" x14ac:dyDescent="0.3">
      <c r="A412" s="156" t="str">
        <f>IF(ISBLANK(TableB[[#This Row],[BEDS Code]]),"",TableB[[#This Row],[BEDS Code]])</f>
        <v>331600011594</v>
      </c>
      <c r="B412" s="134" t="str">
        <f>IF(ISBLANK(TableB[[#This Row],[School Name]]),"",TableB[[#This Row],[School Name]])</f>
        <v>Gotham Professional Arts Academy</v>
      </c>
      <c r="C412" s="156" t="str">
        <f>IF(ISBLANK(TableB[[#This Row],[Local School Code]]),"",TableB[[#This Row],[Local School Code]])</f>
        <v>K594</v>
      </c>
      <c r="D412" s="15" t="s">
        <v>73</v>
      </c>
      <c r="E412" s="10" t="s">
        <v>73</v>
      </c>
      <c r="F412" s="130">
        <v>0</v>
      </c>
      <c r="G412" s="130">
        <v>0</v>
      </c>
      <c r="H412" s="130">
        <v>0</v>
      </c>
      <c r="I412" s="130">
        <v>0</v>
      </c>
      <c r="J412" s="136">
        <f t="shared" si="21"/>
        <v>0</v>
      </c>
      <c r="K412" s="16">
        <v>0</v>
      </c>
      <c r="L412" s="16">
        <v>0</v>
      </c>
      <c r="M412" s="16">
        <v>0</v>
      </c>
      <c r="N412" s="133">
        <f t="shared" si="22"/>
        <v>0</v>
      </c>
      <c r="O412" s="146">
        <v>0</v>
      </c>
      <c r="P412" s="132">
        <v>0</v>
      </c>
      <c r="Q412" s="132">
        <v>0</v>
      </c>
      <c r="R412" s="132">
        <v>0</v>
      </c>
      <c r="S412" s="132">
        <v>0</v>
      </c>
      <c r="T412" s="132">
        <v>0</v>
      </c>
      <c r="U412" s="132">
        <v>0</v>
      </c>
      <c r="V412" s="133">
        <f t="shared" si="23"/>
        <v>0</v>
      </c>
      <c r="W412" s="16">
        <v>0</v>
      </c>
      <c r="X412" s="16">
        <v>0</v>
      </c>
      <c r="Y412" s="137">
        <v>0</v>
      </c>
    </row>
    <row r="413" spans="1:25" s="3" customFormat="1" ht="15" x14ac:dyDescent="0.3">
      <c r="A413" s="156" t="str">
        <f>IF(ISBLANK(TableB[[#This Row],[BEDS Code]]),"",TableB[[#This Row],[BEDS Code]])</f>
        <v>331300011595</v>
      </c>
      <c r="B413" s="134" t="str">
        <f>IF(ISBLANK(TableB[[#This Row],[School Name]]),"",TableB[[#This Row],[School Name]])</f>
        <v>Bedford Academy High School</v>
      </c>
      <c r="C413" s="156" t="str">
        <f>IF(ISBLANK(TableB[[#This Row],[Local School Code]]),"",TableB[[#This Row],[Local School Code]])</f>
        <v>K595</v>
      </c>
      <c r="D413" s="15" t="s">
        <v>73</v>
      </c>
      <c r="E413" s="10" t="s">
        <v>73</v>
      </c>
      <c r="F413" s="130">
        <v>0</v>
      </c>
      <c r="G413" s="130">
        <v>0</v>
      </c>
      <c r="H413" s="130">
        <v>0</v>
      </c>
      <c r="I413" s="130">
        <v>0</v>
      </c>
      <c r="J413" s="136">
        <f t="shared" si="21"/>
        <v>0</v>
      </c>
      <c r="K413" s="16">
        <v>0</v>
      </c>
      <c r="L413" s="16">
        <v>0</v>
      </c>
      <c r="M413" s="16">
        <v>0</v>
      </c>
      <c r="N413" s="133">
        <f t="shared" si="22"/>
        <v>0</v>
      </c>
      <c r="O413" s="146">
        <v>0</v>
      </c>
      <c r="P413" s="132">
        <v>0</v>
      </c>
      <c r="Q413" s="132">
        <v>0</v>
      </c>
      <c r="R413" s="132">
        <v>0</v>
      </c>
      <c r="S413" s="132">
        <v>0</v>
      </c>
      <c r="T413" s="132">
        <v>0</v>
      </c>
      <c r="U413" s="132">
        <v>0</v>
      </c>
      <c r="V413" s="133">
        <f t="shared" si="23"/>
        <v>0</v>
      </c>
      <c r="W413" s="16">
        <v>0</v>
      </c>
      <c r="X413" s="16">
        <v>0</v>
      </c>
      <c r="Y413" s="137">
        <v>0</v>
      </c>
    </row>
    <row r="414" spans="1:25" s="3" customFormat="1" ht="15" x14ac:dyDescent="0.3">
      <c r="A414" s="156" t="str">
        <f>IF(ISBLANK(TableB[[#This Row],[BEDS Code]]),"",TableB[[#This Row],[BEDS Code]])</f>
        <v>332300010599</v>
      </c>
      <c r="B414" s="134" t="str">
        <f>IF(ISBLANK(TableB[[#This Row],[School Name]]),"",TableB[[#This Row],[School Name]])</f>
        <v>Brooklyn Landmark Elementary School</v>
      </c>
      <c r="C414" s="156" t="str">
        <f>IF(ISBLANK(TableB[[#This Row],[Local School Code]]),"",TableB[[#This Row],[Local School Code]])</f>
        <v>K599</v>
      </c>
      <c r="D414" s="15" t="s">
        <v>72</v>
      </c>
      <c r="E414" s="10" t="s">
        <v>73</v>
      </c>
      <c r="F414" s="130">
        <v>30</v>
      </c>
      <c r="G414" s="130">
        <v>0</v>
      </c>
      <c r="H414" s="130">
        <v>12</v>
      </c>
      <c r="I414" s="130">
        <v>0</v>
      </c>
      <c r="J414" s="136">
        <f t="shared" si="21"/>
        <v>42</v>
      </c>
      <c r="K414" s="16">
        <v>110952.62480655513</v>
      </c>
      <c r="L414" s="16">
        <v>567201.03214537224</v>
      </c>
      <c r="M414" s="16">
        <v>0</v>
      </c>
      <c r="N414" s="133">
        <f t="shared" si="22"/>
        <v>678153.65695192735</v>
      </c>
      <c r="O414" s="146">
        <v>0</v>
      </c>
      <c r="P414" s="132">
        <v>0</v>
      </c>
      <c r="Q414" s="132">
        <v>0</v>
      </c>
      <c r="R414" s="132">
        <v>0</v>
      </c>
      <c r="S414" s="132">
        <v>0</v>
      </c>
      <c r="T414" s="132">
        <v>0</v>
      </c>
      <c r="U414" s="132">
        <v>0</v>
      </c>
      <c r="V414" s="133">
        <f t="shared" si="23"/>
        <v>0</v>
      </c>
      <c r="W414" s="16">
        <v>0</v>
      </c>
      <c r="X414" s="16">
        <v>0</v>
      </c>
      <c r="Y414" s="137">
        <v>0</v>
      </c>
    </row>
    <row r="415" spans="1:25" s="3" customFormat="1" ht="15" x14ac:dyDescent="0.3">
      <c r="A415" s="156" t="str">
        <f>IF(ISBLANK(TableB[[#This Row],[BEDS Code]]),"",TableB[[#This Row],[BEDS Code]])</f>
        <v>331700011600</v>
      </c>
      <c r="B415" s="134" t="str">
        <f>IF(ISBLANK(TableB[[#This Row],[School Name]]),"",TableB[[#This Row],[School Name]])</f>
        <v>Clara Barton High School</v>
      </c>
      <c r="C415" s="156" t="str">
        <f>IF(ISBLANK(TableB[[#This Row],[Local School Code]]),"",TableB[[#This Row],[Local School Code]])</f>
        <v>K600</v>
      </c>
      <c r="D415" s="15" t="s">
        <v>73</v>
      </c>
      <c r="E415" s="10" t="s">
        <v>73</v>
      </c>
      <c r="F415" s="130">
        <v>0</v>
      </c>
      <c r="G415" s="130">
        <v>0</v>
      </c>
      <c r="H415" s="130">
        <v>0</v>
      </c>
      <c r="I415" s="130">
        <v>0</v>
      </c>
      <c r="J415" s="136">
        <f t="shared" si="21"/>
        <v>0</v>
      </c>
      <c r="K415" s="16">
        <v>0</v>
      </c>
      <c r="L415" s="16">
        <v>0</v>
      </c>
      <c r="M415" s="16">
        <v>0</v>
      </c>
      <c r="N415" s="133">
        <f t="shared" si="22"/>
        <v>0</v>
      </c>
      <c r="O415" s="146">
        <v>0</v>
      </c>
      <c r="P415" s="132">
        <v>0</v>
      </c>
      <c r="Q415" s="132">
        <v>0</v>
      </c>
      <c r="R415" s="132">
        <v>0</v>
      </c>
      <c r="S415" s="132">
        <v>0</v>
      </c>
      <c r="T415" s="132">
        <v>0</v>
      </c>
      <c r="U415" s="132">
        <v>0</v>
      </c>
      <c r="V415" s="133">
        <f t="shared" si="23"/>
        <v>0</v>
      </c>
      <c r="W415" s="16">
        <v>0</v>
      </c>
      <c r="X415" s="16">
        <v>0</v>
      </c>
      <c r="Y415" s="137">
        <v>0</v>
      </c>
    </row>
    <row r="416" spans="1:25" s="3" customFormat="1" ht="15" x14ac:dyDescent="0.3">
      <c r="A416" s="156" t="str">
        <f>IF(ISBLANK(TableB[[#This Row],[BEDS Code]]),"",TableB[[#This Row],[BEDS Code]])</f>
        <v>331300011605</v>
      </c>
      <c r="B416" s="134" t="str">
        <f>IF(ISBLANK(TableB[[#This Row],[School Name]]),"",TableB[[#This Row],[School Name]])</f>
        <v>George Westinghouse Career and Technical Education High School</v>
      </c>
      <c r="C416" s="156" t="str">
        <f>IF(ISBLANK(TableB[[#This Row],[Local School Code]]),"",TableB[[#This Row],[Local School Code]])</f>
        <v>K605</v>
      </c>
      <c r="D416" s="15" t="s">
        <v>73</v>
      </c>
      <c r="E416" s="10" t="s">
        <v>73</v>
      </c>
      <c r="F416" s="130">
        <v>0</v>
      </c>
      <c r="G416" s="130">
        <v>0</v>
      </c>
      <c r="H416" s="130">
        <v>0</v>
      </c>
      <c r="I416" s="130">
        <v>0</v>
      </c>
      <c r="J416" s="136">
        <f t="shared" si="21"/>
        <v>0</v>
      </c>
      <c r="K416" s="16">
        <v>0</v>
      </c>
      <c r="L416" s="16">
        <v>0</v>
      </c>
      <c r="M416" s="16">
        <v>0</v>
      </c>
      <c r="N416" s="133">
        <f t="shared" si="22"/>
        <v>0</v>
      </c>
      <c r="O416" s="146">
        <v>0</v>
      </c>
      <c r="P416" s="132">
        <v>0</v>
      </c>
      <c r="Q416" s="132">
        <v>0</v>
      </c>
      <c r="R416" s="132">
        <v>0</v>
      </c>
      <c r="S416" s="132">
        <v>0</v>
      </c>
      <c r="T416" s="132">
        <v>0</v>
      </c>
      <c r="U416" s="132">
        <v>0</v>
      </c>
      <c r="V416" s="133">
        <f t="shared" si="23"/>
        <v>0</v>
      </c>
      <c r="W416" s="16">
        <v>0</v>
      </c>
      <c r="X416" s="16">
        <v>0</v>
      </c>
      <c r="Y416" s="137">
        <v>0</v>
      </c>
    </row>
    <row r="417" spans="1:25" s="3" customFormat="1" ht="15" x14ac:dyDescent="0.3">
      <c r="A417" s="156" t="str">
        <f>IF(ISBLANK(TableB[[#This Row],[BEDS Code]]),"",TableB[[#This Row],[BEDS Code]])</f>
        <v>332000011609</v>
      </c>
      <c r="B417" s="134" t="str">
        <f>IF(ISBLANK(TableB[[#This Row],[School Name]]),"",TableB[[#This Row],[School Name]])</f>
        <v>Urban Assembly School for Criminal Justice</v>
      </c>
      <c r="C417" s="156" t="str">
        <f>IF(ISBLANK(TableB[[#This Row],[Local School Code]]),"",TableB[[#This Row],[Local School Code]])</f>
        <v>K609</v>
      </c>
      <c r="D417" s="15" t="s">
        <v>73</v>
      </c>
      <c r="E417" s="10" t="s">
        <v>73</v>
      </c>
      <c r="F417" s="130">
        <v>0</v>
      </c>
      <c r="G417" s="130">
        <v>0</v>
      </c>
      <c r="H417" s="130">
        <v>0</v>
      </c>
      <c r="I417" s="130">
        <v>0</v>
      </c>
      <c r="J417" s="136">
        <f t="shared" si="21"/>
        <v>0</v>
      </c>
      <c r="K417" s="16">
        <v>0</v>
      </c>
      <c r="L417" s="16">
        <v>0</v>
      </c>
      <c r="M417" s="16">
        <v>0</v>
      </c>
      <c r="N417" s="133">
        <f t="shared" si="22"/>
        <v>0</v>
      </c>
      <c r="O417" s="146">
        <v>0</v>
      </c>
      <c r="P417" s="132">
        <v>0</v>
      </c>
      <c r="Q417" s="132">
        <v>0</v>
      </c>
      <c r="R417" s="132">
        <v>0</v>
      </c>
      <c r="S417" s="132">
        <v>0</v>
      </c>
      <c r="T417" s="132">
        <v>0</v>
      </c>
      <c r="U417" s="132">
        <v>0</v>
      </c>
      <c r="V417" s="133">
        <f t="shared" si="23"/>
        <v>0</v>
      </c>
      <c r="W417" s="16">
        <v>0</v>
      </c>
      <c r="X417" s="16">
        <v>0</v>
      </c>
      <c r="Y417" s="137">
        <v>0</v>
      </c>
    </row>
    <row r="418" spans="1:25" s="3" customFormat="1" ht="15" x14ac:dyDescent="0.3">
      <c r="A418" s="156" t="str">
        <f>IF(ISBLANK(TableB[[#This Row],[BEDS Code]]),"",TableB[[#This Row],[BEDS Code]])</f>
        <v>331400011610</v>
      </c>
      <c r="B418" s="134" t="str">
        <f>IF(ISBLANK(TableB[[#This Row],[School Name]]),"",TableB[[#This Row],[School Name]])</f>
        <v>Automotive High School</v>
      </c>
      <c r="C418" s="156" t="str">
        <f>IF(ISBLANK(TableB[[#This Row],[Local School Code]]),"",TableB[[#This Row],[Local School Code]])</f>
        <v>K610</v>
      </c>
      <c r="D418" s="15" t="s">
        <v>73</v>
      </c>
      <c r="E418" s="10" t="s">
        <v>72</v>
      </c>
      <c r="F418" s="130">
        <v>0</v>
      </c>
      <c r="G418" s="130">
        <v>0</v>
      </c>
      <c r="H418" s="130">
        <v>0</v>
      </c>
      <c r="I418" s="130">
        <v>0</v>
      </c>
      <c r="J418" s="136">
        <f t="shared" si="21"/>
        <v>0</v>
      </c>
      <c r="K418" s="16">
        <v>0</v>
      </c>
      <c r="L418" s="16">
        <v>0</v>
      </c>
      <c r="M418" s="16">
        <v>0</v>
      </c>
      <c r="N418" s="133">
        <f t="shared" si="22"/>
        <v>0</v>
      </c>
      <c r="O418" s="146">
        <v>1</v>
      </c>
      <c r="P418" s="132">
        <v>936048.21879714471</v>
      </c>
      <c r="Q418" s="132">
        <v>105440.8</v>
      </c>
      <c r="R418" s="132">
        <v>0</v>
      </c>
      <c r="S418" s="132">
        <v>0</v>
      </c>
      <c r="T418" s="132">
        <v>174704</v>
      </c>
      <c r="U418" s="132">
        <v>104822.39999999999</v>
      </c>
      <c r="V418" s="133">
        <f t="shared" si="23"/>
        <v>1321015.4187971447</v>
      </c>
      <c r="W418" s="16">
        <v>657028</v>
      </c>
      <c r="X418" s="16">
        <v>663987.41879714467</v>
      </c>
      <c r="Y418" s="137">
        <v>0</v>
      </c>
    </row>
    <row r="419" spans="1:25" s="3" customFormat="1" ht="15" x14ac:dyDescent="0.3">
      <c r="A419" s="156" t="str">
        <f>IF(ISBLANK(TableB[[#This Row],[BEDS Code]]),"",TableB[[#This Row],[BEDS Code]])</f>
        <v>332200011611</v>
      </c>
      <c r="B419" s="134" t="str">
        <f>IF(ISBLANK(TableB[[#This Row],[School Name]]),"",TableB[[#This Row],[School Name]])</f>
        <v>Origins High School</v>
      </c>
      <c r="C419" s="156" t="str">
        <f>IF(ISBLANK(TableB[[#This Row],[Local School Code]]),"",TableB[[#This Row],[Local School Code]])</f>
        <v>K611</v>
      </c>
      <c r="D419" s="15" t="s">
        <v>73</v>
      </c>
      <c r="E419" s="10" t="s">
        <v>73</v>
      </c>
      <c r="F419" s="130">
        <v>0</v>
      </c>
      <c r="G419" s="130">
        <v>0</v>
      </c>
      <c r="H419" s="130">
        <v>0</v>
      </c>
      <c r="I419" s="130">
        <v>0</v>
      </c>
      <c r="J419" s="136">
        <f t="shared" si="21"/>
        <v>0</v>
      </c>
      <c r="K419" s="16">
        <v>0</v>
      </c>
      <c r="L419" s="16">
        <v>0</v>
      </c>
      <c r="M419" s="16">
        <v>0</v>
      </c>
      <c r="N419" s="133">
        <f t="shared" si="22"/>
        <v>0</v>
      </c>
      <c r="O419" s="146">
        <v>0</v>
      </c>
      <c r="P419" s="132">
        <v>0</v>
      </c>
      <c r="Q419" s="132">
        <v>0</v>
      </c>
      <c r="R419" s="132">
        <v>0</v>
      </c>
      <c r="S419" s="132">
        <v>0</v>
      </c>
      <c r="T419" s="132">
        <v>0</v>
      </c>
      <c r="U419" s="132">
        <v>0</v>
      </c>
      <c r="V419" s="133">
        <f t="shared" si="23"/>
        <v>0</v>
      </c>
      <c r="W419" s="16">
        <v>0</v>
      </c>
      <c r="X419" s="16">
        <v>0</v>
      </c>
      <c r="Y419" s="137">
        <v>0</v>
      </c>
    </row>
    <row r="420" spans="1:25" s="3" customFormat="1" ht="15" x14ac:dyDescent="0.3">
      <c r="A420" s="156" t="str">
        <f>IF(ISBLANK(TableB[[#This Row],[BEDS Code]]),"",TableB[[#This Row],[BEDS Code]])</f>
        <v>331400011614</v>
      </c>
      <c r="B420" s="134" t="str">
        <f>IF(ISBLANK(TableB[[#This Row],[School Name]]),"",TableB[[#This Row],[School Name]])</f>
        <v>Young Women's Leadership School of Brooklyn</v>
      </c>
      <c r="C420" s="156" t="str">
        <f>IF(ISBLANK(TableB[[#This Row],[Local School Code]]),"",TableB[[#This Row],[Local School Code]])</f>
        <v>K614</v>
      </c>
      <c r="D420" s="15" t="s">
        <v>73</v>
      </c>
      <c r="E420" s="10" t="s">
        <v>73</v>
      </c>
      <c r="F420" s="130">
        <v>0</v>
      </c>
      <c r="G420" s="130">
        <v>0</v>
      </c>
      <c r="H420" s="130">
        <v>0</v>
      </c>
      <c r="I420" s="130">
        <v>0</v>
      </c>
      <c r="J420" s="136">
        <f t="shared" si="21"/>
        <v>0</v>
      </c>
      <c r="K420" s="16">
        <v>0</v>
      </c>
      <c r="L420" s="16">
        <v>0</v>
      </c>
      <c r="M420" s="16">
        <v>0</v>
      </c>
      <c r="N420" s="133">
        <f t="shared" si="22"/>
        <v>0</v>
      </c>
      <c r="O420" s="146">
        <v>0</v>
      </c>
      <c r="P420" s="132">
        <v>0</v>
      </c>
      <c r="Q420" s="132">
        <v>0</v>
      </c>
      <c r="R420" s="132">
        <v>0</v>
      </c>
      <c r="S420" s="132">
        <v>0</v>
      </c>
      <c r="T420" s="132">
        <v>0</v>
      </c>
      <c r="U420" s="132">
        <v>0</v>
      </c>
      <c r="V420" s="133">
        <f t="shared" si="23"/>
        <v>0</v>
      </c>
      <c r="W420" s="16">
        <v>0</v>
      </c>
      <c r="X420" s="16">
        <v>0</v>
      </c>
      <c r="Y420" s="137">
        <v>0</v>
      </c>
    </row>
    <row r="421" spans="1:25" s="3" customFormat="1" ht="15" x14ac:dyDescent="0.3">
      <c r="A421" s="156" t="str">
        <f>IF(ISBLANK(TableB[[#This Row],[BEDS Code]]),"",TableB[[#This Row],[BEDS Code]])</f>
        <v>331900011615</v>
      </c>
      <c r="B421" s="134" t="str">
        <f>IF(ISBLANK(TableB[[#This Row],[School Name]]),"",TableB[[#This Row],[School Name]])</f>
        <v>Transit Tech Career and Technical Education High School</v>
      </c>
      <c r="C421" s="156" t="str">
        <f>IF(ISBLANK(TableB[[#This Row],[Local School Code]]),"",TableB[[#This Row],[Local School Code]])</f>
        <v>K615</v>
      </c>
      <c r="D421" s="15" t="s">
        <v>73</v>
      </c>
      <c r="E421" s="10" t="s">
        <v>73</v>
      </c>
      <c r="F421" s="130">
        <v>0</v>
      </c>
      <c r="G421" s="130">
        <v>0</v>
      </c>
      <c r="H421" s="130">
        <v>0</v>
      </c>
      <c r="I421" s="130">
        <v>0</v>
      </c>
      <c r="J421" s="136">
        <f t="shared" si="21"/>
        <v>0</v>
      </c>
      <c r="K421" s="16">
        <v>0</v>
      </c>
      <c r="L421" s="16">
        <v>0</v>
      </c>
      <c r="M421" s="16">
        <v>0</v>
      </c>
      <c r="N421" s="133">
        <f t="shared" si="22"/>
        <v>0</v>
      </c>
      <c r="O421" s="146">
        <v>0</v>
      </c>
      <c r="P421" s="132">
        <v>0</v>
      </c>
      <c r="Q421" s="132">
        <v>0</v>
      </c>
      <c r="R421" s="132">
        <v>0</v>
      </c>
      <c r="S421" s="132">
        <v>0</v>
      </c>
      <c r="T421" s="132">
        <v>0</v>
      </c>
      <c r="U421" s="132">
        <v>0</v>
      </c>
      <c r="V421" s="133">
        <f t="shared" si="23"/>
        <v>0</v>
      </c>
      <c r="W421" s="16">
        <v>0</v>
      </c>
      <c r="X421" s="16">
        <v>0</v>
      </c>
      <c r="Y421" s="137">
        <v>0</v>
      </c>
    </row>
    <row r="422" spans="1:25" s="3" customFormat="1" ht="15" x14ac:dyDescent="0.3">
      <c r="A422" s="156" t="str">
        <f>IF(ISBLANK(TableB[[#This Row],[BEDS Code]]),"",TableB[[#This Row],[BEDS Code]])</f>
        <v>331300011616</v>
      </c>
      <c r="B422" s="134" t="str">
        <f>IF(ISBLANK(TableB[[#This Row],[School Name]]),"",TableB[[#This Row],[School Name]])</f>
        <v>Brooklyn High School for Leadership and Community Service</v>
      </c>
      <c r="C422" s="156" t="str">
        <f>IF(ISBLANK(TableB[[#This Row],[Local School Code]]),"",TableB[[#This Row],[Local School Code]])</f>
        <v>K616</v>
      </c>
      <c r="D422" s="15" t="s">
        <v>73</v>
      </c>
      <c r="E422" s="10" t="s">
        <v>73</v>
      </c>
      <c r="F422" s="130">
        <v>0</v>
      </c>
      <c r="G422" s="130">
        <v>0</v>
      </c>
      <c r="H422" s="130">
        <v>0</v>
      </c>
      <c r="I422" s="130">
        <v>0</v>
      </c>
      <c r="J422" s="136">
        <f t="shared" si="21"/>
        <v>0</v>
      </c>
      <c r="K422" s="16">
        <v>0</v>
      </c>
      <c r="L422" s="16">
        <v>0</v>
      </c>
      <c r="M422" s="16">
        <v>0</v>
      </c>
      <c r="N422" s="133">
        <f t="shared" si="22"/>
        <v>0</v>
      </c>
      <c r="O422" s="146">
        <v>0</v>
      </c>
      <c r="P422" s="132">
        <v>0</v>
      </c>
      <c r="Q422" s="132">
        <v>0</v>
      </c>
      <c r="R422" s="132">
        <v>0</v>
      </c>
      <c r="S422" s="132">
        <v>0</v>
      </c>
      <c r="T422" s="132">
        <v>0</v>
      </c>
      <c r="U422" s="132">
        <v>0</v>
      </c>
      <c r="V422" s="133">
        <f t="shared" si="23"/>
        <v>0</v>
      </c>
      <c r="W422" s="16">
        <v>0</v>
      </c>
      <c r="X422" s="16">
        <v>0</v>
      </c>
      <c r="Y422" s="137">
        <v>0</v>
      </c>
    </row>
    <row r="423" spans="1:25" s="3" customFormat="1" ht="15" x14ac:dyDescent="0.3">
      <c r="A423" s="156" t="str">
        <f>IF(ISBLANK(TableB[[#This Row],[BEDS Code]]),"",TableB[[#This Row],[BEDS Code]])</f>
        <v>331800011617</v>
      </c>
      <c r="B423" s="134" t="str">
        <f>IF(ISBLANK(TableB[[#This Row],[School Name]]),"",TableB[[#This Row],[School Name]])</f>
        <v>High School for Innovation in Advertising and Media</v>
      </c>
      <c r="C423" s="156" t="str">
        <f>IF(ISBLANK(TableB[[#This Row],[Local School Code]]),"",TableB[[#This Row],[Local School Code]])</f>
        <v>K617</v>
      </c>
      <c r="D423" s="15" t="s">
        <v>73</v>
      </c>
      <c r="E423" s="10" t="s">
        <v>73</v>
      </c>
      <c r="F423" s="130">
        <v>0</v>
      </c>
      <c r="G423" s="130">
        <v>0</v>
      </c>
      <c r="H423" s="130">
        <v>0</v>
      </c>
      <c r="I423" s="130">
        <v>0</v>
      </c>
      <c r="J423" s="136">
        <f t="shared" si="21"/>
        <v>0</v>
      </c>
      <c r="K423" s="16">
        <v>0</v>
      </c>
      <c r="L423" s="16">
        <v>0</v>
      </c>
      <c r="M423" s="16">
        <v>0</v>
      </c>
      <c r="N423" s="133">
        <f t="shared" si="22"/>
        <v>0</v>
      </c>
      <c r="O423" s="146">
        <v>0</v>
      </c>
      <c r="P423" s="132">
        <v>0</v>
      </c>
      <c r="Q423" s="132">
        <v>0</v>
      </c>
      <c r="R423" s="132">
        <v>0</v>
      </c>
      <c r="S423" s="132">
        <v>0</v>
      </c>
      <c r="T423" s="132">
        <v>0</v>
      </c>
      <c r="U423" s="132">
        <v>0</v>
      </c>
      <c r="V423" s="133">
        <f t="shared" si="23"/>
        <v>0</v>
      </c>
      <c r="W423" s="16">
        <v>0</v>
      </c>
      <c r="X423" s="16">
        <v>0</v>
      </c>
      <c r="Y423" s="137">
        <v>0</v>
      </c>
    </row>
    <row r="424" spans="1:25" s="3" customFormat="1" ht="15" x14ac:dyDescent="0.3">
      <c r="A424" s="156" t="str">
        <f>IF(ISBLANK(TableB[[#This Row],[BEDS Code]]),"",TableB[[#This Row],[BEDS Code]])</f>
        <v>331900011618</v>
      </c>
      <c r="B424" s="134" t="str">
        <f>IF(ISBLANK(TableB[[#This Row],[School Name]]),"",TableB[[#This Row],[School Name]])</f>
        <v>Academy of Innovative Technology</v>
      </c>
      <c r="C424" s="156" t="str">
        <f>IF(ISBLANK(TableB[[#This Row],[Local School Code]]),"",TableB[[#This Row],[Local School Code]])</f>
        <v>K618</v>
      </c>
      <c r="D424" s="15" t="s">
        <v>73</v>
      </c>
      <c r="E424" s="10" t="s">
        <v>73</v>
      </c>
      <c r="F424" s="130">
        <v>0</v>
      </c>
      <c r="G424" s="130">
        <v>0</v>
      </c>
      <c r="H424" s="130">
        <v>0</v>
      </c>
      <c r="I424" s="130">
        <v>0</v>
      </c>
      <c r="J424" s="136">
        <f t="shared" si="21"/>
        <v>0</v>
      </c>
      <c r="K424" s="16">
        <v>0</v>
      </c>
      <c r="L424" s="16">
        <v>0</v>
      </c>
      <c r="M424" s="16">
        <v>0</v>
      </c>
      <c r="N424" s="133">
        <f t="shared" si="22"/>
        <v>0</v>
      </c>
      <c r="O424" s="146">
        <v>0</v>
      </c>
      <c r="P424" s="132">
        <v>0</v>
      </c>
      <c r="Q424" s="132">
        <v>0</v>
      </c>
      <c r="R424" s="132">
        <v>0</v>
      </c>
      <c r="S424" s="132">
        <v>0</v>
      </c>
      <c r="T424" s="132">
        <v>0</v>
      </c>
      <c r="U424" s="132">
        <v>0</v>
      </c>
      <c r="V424" s="133">
        <f t="shared" si="23"/>
        <v>0</v>
      </c>
      <c r="W424" s="16">
        <v>0</v>
      </c>
      <c r="X424" s="16">
        <v>0</v>
      </c>
      <c r="Y424" s="137">
        <v>0</v>
      </c>
    </row>
    <row r="425" spans="1:25" s="3" customFormat="1" ht="15" x14ac:dyDescent="0.3">
      <c r="A425" s="156" t="str">
        <f>IF(ISBLANK(TableB[[#This Row],[BEDS Code]]),"",TableB[[#This Row],[BEDS Code]])</f>
        <v>332100011620</v>
      </c>
      <c r="B425" s="134" t="str">
        <f>IF(ISBLANK(TableB[[#This Row],[School Name]]),"",TableB[[#This Row],[School Name]])</f>
        <v>William E. Grady Career and Technical Education High School</v>
      </c>
      <c r="C425" s="156" t="str">
        <f>IF(ISBLANK(TableB[[#This Row],[Local School Code]]),"",TableB[[#This Row],[Local School Code]])</f>
        <v>K620</v>
      </c>
      <c r="D425" s="15" t="s">
        <v>73</v>
      </c>
      <c r="E425" s="10" t="s">
        <v>73</v>
      </c>
      <c r="F425" s="130">
        <v>0</v>
      </c>
      <c r="G425" s="130">
        <v>0</v>
      </c>
      <c r="H425" s="130">
        <v>0</v>
      </c>
      <c r="I425" s="130">
        <v>0</v>
      </c>
      <c r="J425" s="136">
        <f t="shared" si="21"/>
        <v>0</v>
      </c>
      <c r="K425" s="16">
        <v>0</v>
      </c>
      <c r="L425" s="16">
        <v>0</v>
      </c>
      <c r="M425" s="16">
        <v>0</v>
      </c>
      <c r="N425" s="133">
        <f t="shared" si="22"/>
        <v>0</v>
      </c>
      <c r="O425" s="146">
        <v>0</v>
      </c>
      <c r="P425" s="132">
        <v>0</v>
      </c>
      <c r="Q425" s="132">
        <v>0</v>
      </c>
      <c r="R425" s="132">
        <v>0</v>
      </c>
      <c r="S425" s="132">
        <v>0</v>
      </c>
      <c r="T425" s="132">
        <v>0</v>
      </c>
      <c r="U425" s="132">
        <v>0</v>
      </c>
      <c r="V425" s="133">
        <f t="shared" si="23"/>
        <v>0</v>
      </c>
      <c r="W425" s="16">
        <v>0</v>
      </c>
      <c r="X425" s="16">
        <v>0</v>
      </c>
      <c r="Y425" s="137">
        <v>0</v>
      </c>
    </row>
    <row r="426" spans="1:25" s="3" customFormat="1" ht="15" x14ac:dyDescent="0.3">
      <c r="A426" s="156" t="str">
        <f>IF(ISBLANK(TableB[[#This Row],[BEDS Code]]),"",TableB[[#This Row],[BEDS Code]])</f>
        <v>331600010627</v>
      </c>
      <c r="B426" s="134" t="str">
        <f>IF(ISBLANK(TableB[[#This Row],[School Name]]),"",TableB[[#This Row],[School Name]])</f>
        <v>Brighter Choice Community School</v>
      </c>
      <c r="C426" s="156" t="str">
        <f>IF(ISBLANK(TableB[[#This Row],[Local School Code]]),"",TableB[[#This Row],[Local School Code]])</f>
        <v>K627</v>
      </c>
      <c r="D426" s="15" t="s">
        <v>72</v>
      </c>
      <c r="E426" s="10" t="s">
        <v>73</v>
      </c>
      <c r="F426" s="130">
        <v>30</v>
      </c>
      <c r="G426" s="130">
        <v>0</v>
      </c>
      <c r="H426" s="130">
        <v>25</v>
      </c>
      <c r="I426" s="130">
        <v>0</v>
      </c>
      <c r="J426" s="136">
        <f t="shared" si="21"/>
        <v>55</v>
      </c>
      <c r="K426" s="16">
        <v>145386.1980223826</v>
      </c>
      <c r="L426" s="16">
        <v>791307.53186796478</v>
      </c>
      <c r="M426" s="16">
        <v>0</v>
      </c>
      <c r="N426" s="133">
        <f t="shared" si="22"/>
        <v>936693.72989034734</v>
      </c>
      <c r="O426" s="146">
        <v>0</v>
      </c>
      <c r="P426" s="132">
        <v>0</v>
      </c>
      <c r="Q426" s="132">
        <v>0</v>
      </c>
      <c r="R426" s="132">
        <v>0</v>
      </c>
      <c r="S426" s="132">
        <v>0</v>
      </c>
      <c r="T426" s="132">
        <v>0</v>
      </c>
      <c r="U426" s="132">
        <v>0</v>
      </c>
      <c r="V426" s="133">
        <f t="shared" si="23"/>
        <v>0</v>
      </c>
      <c r="W426" s="16">
        <v>0</v>
      </c>
      <c r="X426" s="16">
        <v>0</v>
      </c>
      <c r="Y426" s="137">
        <v>0</v>
      </c>
    </row>
    <row r="427" spans="1:25" s="3" customFormat="1" ht="15" x14ac:dyDescent="0.3">
      <c r="A427" s="156" t="str">
        <f>IF(ISBLANK(TableB[[#This Row],[BEDS Code]]),"",TableB[[#This Row],[BEDS Code]])</f>
        <v>331600010628</v>
      </c>
      <c r="B427" s="134" t="str">
        <f>IF(ISBLANK(TableB[[#This Row],[School Name]]),"",TableB[[#This Row],[School Name]])</f>
        <v>Brooklyn Brownstone School</v>
      </c>
      <c r="C427" s="156" t="str">
        <f>IF(ISBLANK(TableB[[#This Row],[Local School Code]]),"",TableB[[#This Row],[Local School Code]])</f>
        <v>K628</v>
      </c>
      <c r="D427" s="15" t="s">
        <v>72</v>
      </c>
      <c r="E427" s="10" t="s">
        <v>73</v>
      </c>
      <c r="F427" s="130">
        <v>30</v>
      </c>
      <c r="G427" s="130">
        <v>0</v>
      </c>
      <c r="H427" s="130">
        <v>0</v>
      </c>
      <c r="I427" s="130">
        <v>0</v>
      </c>
      <c r="J427" s="136">
        <f t="shared" si="21"/>
        <v>30</v>
      </c>
      <c r="K427" s="16">
        <v>238867.14643165492</v>
      </c>
      <c r="L427" s="16">
        <v>225620.55638193677</v>
      </c>
      <c r="M427" s="16">
        <v>0</v>
      </c>
      <c r="N427" s="133">
        <f t="shared" si="22"/>
        <v>464487.70281359169</v>
      </c>
      <c r="O427" s="146">
        <v>0</v>
      </c>
      <c r="P427" s="132">
        <v>0</v>
      </c>
      <c r="Q427" s="132">
        <v>0</v>
      </c>
      <c r="R427" s="132">
        <v>0</v>
      </c>
      <c r="S427" s="132">
        <v>0</v>
      </c>
      <c r="T427" s="132">
        <v>0</v>
      </c>
      <c r="U427" s="132">
        <v>0</v>
      </c>
      <c r="V427" s="133">
        <f t="shared" si="23"/>
        <v>0</v>
      </c>
      <c r="W427" s="16">
        <v>0</v>
      </c>
      <c r="X427" s="16">
        <v>0</v>
      </c>
      <c r="Y427" s="137">
        <v>0</v>
      </c>
    </row>
    <row r="428" spans="1:25" s="3" customFormat="1" ht="15" x14ac:dyDescent="0.3">
      <c r="A428" s="156" t="str">
        <f>IF(ISBLANK(TableB[[#This Row],[BEDS Code]]),"",TableB[[#This Row],[BEDS Code]])</f>
        <v>331800011629</v>
      </c>
      <c r="B428" s="134" t="str">
        <f>IF(ISBLANK(TableB[[#This Row],[School Name]]),"",TableB[[#This Row],[School Name]])</f>
        <v>Cultural Academy for the Arts and Sciences</v>
      </c>
      <c r="C428" s="156" t="str">
        <f>IF(ISBLANK(TableB[[#This Row],[Local School Code]]),"",TableB[[#This Row],[Local School Code]])</f>
        <v>K629</v>
      </c>
      <c r="D428" s="15" t="s">
        <v>73</v>
      </c>
      <c r="E428" s="10" t="s">
        <v>72</v>
      </c>
      <c r="F428" s="130">
        <v>0</v>
      </c>
      <c r="G428" s="130">
        <v>0</v>
      </c>
      <c r="H428" s="130">
        <v>0</v>
      </c>
      <c r="I428" s="130">
        <v>0</v>
      </c>
      <c r="J428" s="136">
        <f t="shared" si="21"/>
        <v>0</v>
      </c>
      <c r="K428" s="16">
        <v>0</v>
      </c>
      <c r="L428" s="16">
        <v>0</v>
      </c>
      <c r="M428" s="16">
        <v>0</v>
      </c>
      <c r="N428" s="133">
        <f t="shared" si="22"/>
        <v>0</v>
      </c>
      <c r="O428" s="146">
        <v>1</v>
      </c>
      <c r="P428" s="132">
        <v>27974.100000000002</v>
      </c>
      <c r="Q428" s="132">
        <v>27974.100000000002</v>
      </c>
      <c r="R428" s="132">
        <v>0</v>
      </c>
      <c r="S428" s="132">
        <v>0</v>
      </c>
      <c r="T428" s="132">
        <v>139870.5</v>
      </c>
      <c r="U428" s="132">
        <v>83922.3</v>
      </c>
      <c r="V428" s="133">
        <f t="shared" si="23"/>
        <v>279741</v>
      </c>
      <c r="W428" s="16">
        <v>0</v>
      </c>
      <c r="X428" s="16">
        <v>0</v>
      </c>
      <c r="Y428" s="137">
        <v>279741</v>
      </c>
    </row>
    <row r="429" spans="1:25" s="3" customFormat="1" ht="15" x14ac:dyDescent="0.3">
      <c r="A429" s="156" t="str">
        <f>IF(ISBLANK(TableB[[#This Row],[BEDS Code]]),"",TableB[[#This Row],[BEDS Code]])</f>
        <v>332200011630</v>
      </c>
      <c r="B429" s="134" t="str">
        <f>IF(ISBLANK(TableB[[#This Row],[School Name]]),"",TableB[[#This Row],[School Name]])</f>
        <v>Professional Pathways High School</v>
      </c>
      <c r="C429" s="156" t="str">
        <f>IF(ISBLANK(TableB[[#This Row],[Local School Code]]),"",TableB[[#This Row],[Local School Code]])</f>
        <v>K630</v>
      </c>
      <c r="D429" s="15" t="s">
        <v>73</v>
      </c>
      <c r="E429" s="10" t="s">
        <v>73</v>
      </c>
      <c r="F429" s="130">
        <v>0</v>
      </c>
      <c r="G429" s="130">
        <v>0</v>
      </c>
      <c r="H429" s="130">
        <v>0</v>
      </c>
      <c r="I429" s="130">
        <v>0</v>
      </c>
      <c r="J429" s="136">
        <f t="shared" si="21"/>
        <v>0</v>
      </c>
      <c r="K429" s="16">
        <v>0</v>
      </c>
      <c r="L429" s="16">
        <v>0</v>
      </c>
      <c r="M429" s="16">
        <v>0</v>
      </c>
      <c r="N429" s="133">
        <f t="shared" si="22"/>
        <v>0</v>
      </c>
      <c r="O429" s="146">
        <v>0</v>
      </c>
      <c r="P429" s="132">
        <v>0</v>
      </c>
      <c r="Q429" s="132">
        <v>0</v>
      </c>
      <c r="R429" s="132">
        <v>0</v>
      </c>
      <c r="S429" s="132">
        <v>0</v>
      </c>
      <c r="T429" s="132">
        <v>0</v>
      </c>
      <c r="U429" s="132">
        <v>0</v>
      </c>
      <c r="V429" s="133">
        <f t="shared" si="23"/>
        <v>0</v>
      </c>
      <c r="W429" s="16">
        <v>0</v>
      </c>
      <c r="X429" s="16">
        <v>0</v>
      </c>
      <c r="Y429" s="137">
        <v>0</v>
      </c>
    </row>
    <row r="430" spans="1:25" s="3" customFormat="1" ht="15" x14ac:dyDescent="0.3">
      <c r="A430" s="156" t="str">
        <f>IF(ISBLANK(TableB[[#This Row],[BEDS Code]]),"",TableB[[#This Row],[BEDS Code]])</f>
        <v>331800011633</v>
      </c>
      <c r="B430" s="134" t="str">
        <f>IF(ISBLANK(TableB[[#This Row],[School Name]]),"",TableB[[#This Row],[School Name]])</f>
        <v>High School for Medical Professions</v>
      </c>
      <c r="C430" s="156" t="str">
        <f>IF(ISBLANK(TableB[[#This Row],[Local School Code]]),"",TableB[[#This Row],[Local School Code]])</f>
        <v>K633</v>
      </c>
      <c r="D430" s="15" t="s">
        <v>73</v>
      </c>
      <c r="E430" s="10" t="s">
        <v>73</v>
      </c>
      <c r="F430" s="130">
        <v>0</v>
      </c>
      <c r="G430" s="130">
        <v>0</v>
      </c>
      <c r="H430" s="130">
        <v>0</v>
      </c>
      <c r="I430" s="130">
        <v>0</v>
      </c>
      <c r="J430" s="136">
        <f t="shared" si="21"/>
        <v>0</v>
      </c>
      <c r="K430" s="16">
        <v>0</v>
      </c>
      <c r="L430" s="16">
        <v>0</v>
      </c>
      <c r="M430" s="16">
        <v>0</v>
      </c>
      <c r="N430" s="133">
        <f t="shared" si="22"/>
        <v>0</v>
      </c>
      <c r="O430" s="146">
        <v>0</v>
      </c>
      <c r="P430" s="132">
        <v>0</v>
      </c>
      <c r="Q430" s="132">
        <v>0</v>
      </c>
      <c r="R430" s="132">
        <v>0</v>
      </c>
      <c r="S430" s="132">
        <v>0</v>
      </c>
      <c r="T430" s="132">
        <v>0</v>
      </c>
      <c r="U430" s="132">
        <v>0</v>
      </c>
      <c r="V430" s="133">
        <f t="shared" si="23"/>
        <v>0</v>
      </c>
      <c r="W430" s="16">
        <v>0</v>
      </c>
      <c r="X430" s="16">
        <v>0</v>
      </c>
      <c r="Y430" s="137">
        <v>0</v>
      </c>
    </row>
    <row r="431" spans="1:25" s="3" customFormat="1" ht="15" x14ac:dyDescent="0.3">
      <c r="A431" s="156" t="str">
        <f>IF(ISBLANK(TableB[[#This Row],[BEDS Code]]),"",TableB[[#This Row],[BEDS Code]])</f>
        <v>331800011635</v>
      </c>
      <c r="B431" s="134" t="str">
        <f>IF(ISBLANK(TableB[[#This Row],[School Name]]),"",TableB[[#This Row],[School Name]])</f>
        <v>Olympus Academy</v>
      </c>
      <c r="C431" s="156" t="str">
        <f>IF(ISBLANK(TableB[[#This Row],[Local School Code]]),"",TableB[[#This Row],[Local School Code]])</f>
        <v>K635</v>
      </c>
      <c r="D431" s="15" t="s">
        <v>73</v>
      </c>
      <c r="E431" s="10" t="s">
        <v>73</v>
      </c>
      <c r="F431" s="130">
        <v>0</v>
      </c>
      <c r="G431" s="130">
        <v>0</v>
      </c>
      <c r="H431" s="130">
        <v>0</v>
      </c>
      <c r="I431" s="130">
        <v>0</v>
      </c>
      <c r="J431" s="136">
        <f t="shared" si="21"/>
        <v>0</v>
      </c>
      <c r="K431" s="16">
        <v>0</v>
      </c>
      <c r="L431" s="16">
        <v>0</v>
      </c>
      <c r="M431" s="16">
        <v>0</v>
      </c>
      <c r="N431" s="133">
        <f t="shared" si="22"/>
        <v>0</v>
      </c>
      <c r="O431" s="146">
        <v>0</v>
      </c>
      <c r="P431" s="132">
        <v>0</v>
      </c>
      <c r="Q431" s="132">
        <v>0</v>
      </c>
      <c r="R431" s="132">
        <v>0</v>
      </c>
      <c r="S431" s="132">
        <v>0</v>
      </c>
      <c r="T431" s="132">
        <v>0</v>
      </c>
      <c r="U431" s="132">
        <v>0</v>
      </c>
      <c r="V431" s="133">
        <f t="shared" si="23"/>
        <v>0</v>
      </c>
      <c r="W431" s="16">
        <v>0</v>
      </c>
      <c r="X431" s="16">
        <v>0</v>
      </c>
      <c r="Y431" s="137">
        <v>0</v>
      </c>
    </row>
    <row r="432" spans="1:25" s="3" customFormat="1" ht="15" x14ac:dyDescent="0.3">
      <c r="A432" s="156" t="str">
        <f>IF(ISBLANK(TableB[[#This Row],[BEDS Code]]),"",TableB[[#This Row],[BEDS Code]])</f>
        <v>331800011637</v>
      </c>
      <c r="B432" s="134" t="str">
        <f>IF(ISBLANK(TableB[[#This Row],[School Name]]),"",TableB[[#This Row],[School Name]])</f>
        <v>Academy for Conservation and the Environment</v>
      </c>
      <c r="C432" s="156" t="str">
        <f>IF(ISBLANK(TableB[[#This Row],[Local School Code]]),"",TableB[[#This Row],[Local School Code]])</f>
        <v>K637</v>
      </c>
      <c r="D432" s="15" t="s">
        <v>73</v>
      </c>
      <c r="E432" s="10" t="s">
        <v>73</v>
      </c>
      <c r="F432" s="130">
        <v>0</v>
      </c>
      <c r="G432" s="130">
        <v>0</v>
      </c>
      <c r="H432" s="130">
        <v>0</v>
      </c>
      <c r="I432" s="130">
        <v>0</v>
      </c>
      <c r="J432" s="136">
        <f t="shared" si="21"/>
        <v>0</v>
      </c>
      <c r="K432" s="16">
        <v>0</v>
      </c>
      <c r="L432" s="16">
        <v>0</v>
      </c>
      <c r="M432" s="16">
        <v>0</v>
      </c>
      <c r="N432" s="133">
        <f t="shared" si="22"/>
        <v>0</v>
      </c>
      <c r="O432" s="146">
        <v>0</v>
      </c>
      <c r="P432" s="132">
        <v>0</v>
      </c>
      <c r="Q432" s="132">
        <v>0</v>
      </c>
      <c r="R432" s="132">
        <v>0</v>
      </c>
      <c r="S432" s="132">
        <v>0</v>
      </c>
      <c r="T432" s="132">
        <v>0</v>
      </c>
      <c r="U432" s="132">
        <v>0</v>
      </c>
      <c r="V432" s="133">
        <f t="shared" si="23"/>
        <v>0</v>
      </c>
      <c r="W432" s="16">
        <v>0</v>
      </c>
      <c r="X432" s="16">
        <v>0</v>
      </c>
      <c r="Y432" s="137">
        <v>0</v>
      </c>
    </row>
    <row r="433" spans="1:25" s="3" customFormat="1" ht="15" x14ac:dyDescent="0.3">
      <c r="A433" s="156" t="str">
        <f>IF(ISBLANK(TableB[[#This Row],[BEDS Code]]),"",TableB[[#This Row],[BEDS Code]])</f>
        <v>331900011639</v>
      </c>
      <c r="B433" s="134" t="str">
        <f>IF(ISBLANK(TableB[[#This Row],[School Name]]),"",TableB[[#This Row],[School Name]])</f>
        <v>Brooklyn Lab School</v>
      </c>
      <c r="C433" s="156" t="str">
        <f>IF(ISBLANK(TableB[[#This Row],[Local School Code]]),"",TableB[[#This Row],[Local School Code]])</f>
        <v>K639</v>
      </c>
      <c r="D433" s="15" t="s">
        <v>73</v>
      </c>
      <c r="E433" s="10" t="s">
        <v>72</v>
      </c>
      <c r="F433" s="130">
        <v>0</v>
      </c>
      <c r="G433" s="130">
        <v>0</v>
      </c>
      <c r="H433" s="130">
        <v>0</v>
      </c>
      <c r="I433" s="130">
        <v>0</v>
      </c>
      <c r="J433" s="136">
        <f t="shared" si="21"/>
        <v>0</v>
      </c>
      <c r="K433" s="16">
        <v>0</v>
      </c>
      <c r="L433" s="16">
        <v>0</v>
      </c>
      <c r="M433" s="16">
        <v>0</v>
      </c>
      <c r="N433" s="133">
        <f t="shared" si="22"/>
        <v>0</v>
      </c>
      <c r="O433" s="146">
        <v>1</v>
      </c>
      <c r="P433" s="132">
        <v>420650.1166100371</v>
      </c>
      <c r="Q433" s="132">
        <v>28749.146867339256</v>
      </c>
      <c r="R433" s="132">
        <v>0</v>
      </c>
      <c r="S433" s="132">
        <v>0</v>
      </c>
      <c r="T433" s="132">
        <v>143745.73433669627</v>
      </c>
      <c r="U433" s="132">
        <v>86247.440602017756</v>
      </c>
      <c r="V433" s="133">
        <f t="shared" si="23"/>
        <v>679392.43841609044</v>
      </c>
      <c r="W433" s="16">
        <v>337907</v>
      </c>
      <c r="X433" s="16">
        <v>341485.43841609044</v>
      </c>
      <c r="Y433" s="137">
        <v>0</v>
      </c>
    </row>
    <row r="434" spans="1:25" s="3" customFormat="1" ht="15" x14ac:dyDescent="0.3">
      <c r="A434" s="156" t="str">
        <f>IF(ISBLANK(TableB[[#This Row],[BEDS Code]]),"",TableB[[#This Row],[BEDS Code]])</f>
        <v>331800011642</v>
      </c>
      <c r="B434" s="134" t="str">
        <f>IF(ISBLANK(TableB[[#This Row],[School Name]]),"",TableB[[#This Row],[School Name]])</f>
        <v>Urban Action Academy</v>
      </c>
      <c r="C434" s="156" t="str">
        <f>IF(ISBLANK(TableB[[#This Row],[Local School Code]]),"",TableB[[#This Row],[Local School Code]])</f>
        <v>K642</v>
      </c>
      <c r="D434" s="15" t="s">
        <v>73</v>
      </c>
      <c r="E434" s="10" t="s">
        <v>73</v>
      </c>
      <c r="F434" s="130">
        <v>0</v>
      </c>
      <c r="G434" s="130">
        <v>0</v>
      </c>
      <c r="H434" s="130">
        <v>0</v>
      </c>
      <c r="I434" s="130">
        <v>0</v>
      </c>
      <c r="J434" s="136">
        <f t="shared" si="21"/>
        <v>0</v>
      </c>
      <c r="K434" s="16">
        <v>0</v>
      </c>
      <c r="L434" s="16">
        <v>0</v>
      </c>
      <c r="M434" s="16">
        <v>0</v>
      </c>
      <c r="N434" s="133">
        <f t="shared" si="22"/>
        <v>0</v>
      </c>
      <c r="O434" s="146">
        <v>0</v>
      </c>
      <c r="P434" s="132">
        <v>0</v>
      </c>
      <c r="Q434" s="132">
        <v>0</v>
      </c>
      <c r="R434" s="132">
        <v>0</v>
      </c>
      <c r="S434" s="132">
        <v>0</v>
      </c>
      <c r="T434" s="132">
        <v>0</v>
      </c>
      <c r="U434" s="132">
        <v>0</v>
      </c>
      <c r="V434" s="133">
        <f t="shared" si="23"/>
        <v>0</v>
      </c>
      <c r="W434" s="16">
        <v>0</v>
      </c>
      <c r="X434" s="16">
        <v>0</v>
      </c>
      <c r="Y434" s="137">
        <v>0</v>
      </c>
    </row>
    <row r="435" spans="1:25" s="3" customFormat="1" ht="15" x14ac:dyDescent="0.3">
      <c r="A435" s="156" t="str">
        <f>IF(ISBLANK(TableB[[#This Row],[BEDS Code]]),"",TableB[[#This Row],[BEDS Code]])</f>
        <v>332300011643</v>
      </c>
      <c r="B435" s="134" t="str">
        <f>IF(ISBLANK(TableB[[#This Row],[School Name]]),"",TableB[[#This Row],[School Name]])</f>
        <v>Brooklyn Democracy Academy</v>
      </c>
      <c r="C435" s="156" t="str">
        <f>IF(ISBLANK(TableB[[#This Row],[Local School Code]]),"",TableB[[#This Row],[Local School Code]])</f>
        <v>K643</v>
      </c>
      <c r="D435" s="15" t="s">
        <v>73</v>
      </c>
      <c r="E435" s="10" t="s">
        <v>73</v>
      </c>
      <c r="F435" s="130">
        <v>0</v>
      </c>
      <c r="G435" s="130">
        <v>0</v>
      </c>
      <c r="H435" s="130">
        <v>0</v>
      </c>
      <c r="I435" s="130">
        <v>0</v>
      </c>
      <c r="J435" s="136">
        <f t="shared" si="21"/>
        <v>0</v>
      </c>
      <c r="K435" s="16">
        <v>0</v>
      </c>
      <c r="L435" s="16">
        <v>0</v>
      </c>
      <c r="M435" s="16">
        <v>0</v>
      </c>
      <c r="N435" s="133">
        <f t="shared" si="22"/>
        <v>0</v>
      </c>
      <c r="O435" s="146">
        <v>0</v>
      </c>
      <c r="P435" s="132">
        <v>0</v>
      </c>
      <c r="Q435" s="132">
        <v>0</v>
      </c>
      <c r="R435" s="132">
        <v>0</v>
      </c>
      <c r="S435" s="132">
        <v>0</v>
      </c>
      <c r="T435" s="132">
        <v>0</v>
      </c>
      <c r="U435" s="132">
        <v>0</v>
      </c>
      <c r="V435" s="133">
        <f t="shared" si="23"/>
        <v>0</v>
      </c>
      <c r="W435" s="16">
        <v>0</v>
      </c>
      <c r="X435" s="16">
        <v>0</v>
      </c>
      <c r="Y435" s="137">
        <v>0</v>
      </c>
    </row>
    <row r="436" spans="1:25" s="3" customFormat="1" ht="15" x14ac:dyDescent="0.3">
      <c r="A436" s="156" t="str">
        <f>IF(ISBLANK(TableB[[#This Row],[BEDS Code]]),"",TableB[[#This Row],[BEDS Code]])</f>
        <v>332300011644</v>
      </c>
      <c r="B436" s="134" t="str">
        <f>IF(ISBLANK(TableB[[#This Row],[School Name]]),"",TableB[[#This Row],[School Name]])</f>
        <v>Eagle Academy for Young Men II</v>
      </c>
      <c r="C436" s="156" t="str">
        <f>IF(ISBLANK(TableB[[#This Row],[Local School Code]]),"",TableB[[#This Row],[Local School Code]])</f>
        <v>K644</v>
      </c>
      <c r="D436" s="15" t="s">
        <v>73</v>
      </c>
      <c r="E436" s="10" t="s">
        <v>73</v>
      </c>
      <c r="F436" s="130">
        <v>0</v>
      </c>
      <c r="G436" s="130">
        <v>0</v>
      </c>
      <c r="H436" s="130">
        <v>0</v>
      </c>
      <c r="I436" s="130">
        <v>0</v>
      </c>
      <c r="J436" s="136">
        <f t="shared" si="21"/>
        <v>0</v>
      </c>
      <c r="K436" s="16">
        <v>0</v>
      </c>
      <c r="L436" s="16">
        <v>0</v>
      </c>
      <c r="M436" s="16">
        <v>0</v>
      </c>
      <c r="N436" s="133">
        <f t="shared" si="22"/>
        <v>0</v>
      </c>
      <c r="O436" s="146">
        <v>0</v>
      </c>
      <c r="P436" s="132">
        <v>0</v>
      </c>
      <c r="Q436" s="132">
        <v>0</v>
      </c>
      <c r="R436" s="132">
        <v>0</v>
      </c>
      <c r="S436" s="132">
        <v>0</v>
      </c>
      <c r="T436" s="132">
        <v>0</v>
      </c>
      <c r="U436" s="132">
        <v>0</v>
      </c>
      <c r="V436" s="133">
        <f t="shared" si="23"/>
        <v>0</v>
      </c>
      <c r="W436" s="16">
        <v>0</v>
      </c>
      <c r="X436" s="16">
        <v>0</v>
      </c>
      <c r="Y436" s="137">
        <v>0</v>
      </c>
    </row>
    <row r="437" spans="1:25" s="3" customFormat="1" ht="15" x14ac:dyDescent="0.3">
      <c r="A437" s="156" t="str">
        <f>IF(ISBLANK(TableB[[#This Row],[BEDS Code]]),"",TableB[[#This Row],[BEDS Code]])</f>
        <v>332300011646</v>
      </c>
      <c r="B437" s="134" t="str">
        <f>IF(ISBLANK(TableB[[#This Row],[School Name]]),"",TableB[[#This Row],[School Name]])</f>
        <v>Aspirations Diploma Plus High School</v>
      </c>
      <c r="C437" s="156" t="str">
        <f>IF(ISBLANK(TableB[[#This Row],[Local School Code]]),"",TableB[[#This Row],[Local School Code]])</f>
        <v>K646</v>
      </c>
      <c r="D437" s="15" t="s">
        <v>73</v>
      </c>
      <c r="E437" s="10" t="s">
        <v>73</v>
      </c>
      <c r="F437" s="130">
        <v>0</v>
      </c>
      <c r="G437" s="130">
        <v>0</v>
      </c>
      <c r="H437" s="130">
        <v>0</v>
      </c>
      <c r="I437" s="130">
        <v>0</v>
      </c>
      <c r="J437" s="136">
        <f t="shared" si="21"/>
        <v>0</v>
      </c>
      <c r="K437" s="16">
        <v>0</v>
      </c>
      <c r="L437" s="16">
        <v>0</v>
      </c>
      <c r="M437" s="16">
        <v>0</v>
      </c>
      <c r="N437" s="133">
        <f t="shared" si="22"/>
        <v>0</v>
      </c>
      <c r="O437" s="146">
        <v>0</v>
      </c>
      <c r="P437" s="132">
        <v>0</v>
      </c>
      <c r="Q437" s="132">
        <v>0</v>
      </c>
      <c r="R437" s="132">
        <v>0</v>
      </c>
      <c r="S437" s="132">
        <v>0</v>
      </c>
      <c r="T437" s="132">
        <v>0</v>
      </c>
      <c r="U437" s="132">
        <v>0</v>
      </c>
      <c r="V437" s="133">
        <f t="shared" si="23"/>
        <v>0</v>
      </c>
      <c r="W437" s="16">
        <v>0</v>
      </c>
      <c r="X437" s="16">
        <v>0</v>
      </c>
      <c r="Y437" s="137">
        <v>0</v>
      </c>
    </row>
    <row r="438" spans="1:25" s="3" customFormat="1" ht="15" x14ac:dyDescent="0.3">
      <c r="A438" s="156" t="str">
        <f>IF(ISBLANK(TableB[[#This Row],[BEDS Code]]),"",TableB[[#This Row],[BEDS Code]])</f>
        <v>332300011647</v>
      </c>
      <c r="B438" s="134" t="str">
        <f>IF(ISBLANK(TableB[[#This Row],[School Name]]),"",TableB[[#This Row],[School Name]])</f>
        <v>Metropolitan Diploma Plus High School</v>
      </c>
      <c r="C438" s="156" t="str">
        <f>IF(ISBLANK(TableB[[#This Row],[Local School Code]]),"",TableB[[#This Row],[Local School Code]])</f>
        <v>K647</v>
      </c>
      <c r="D438" s="15" t="s">
        <v>73</v>
      </c>
      <c r="E438" s="10" t="s">
        <v>73</v>
      </c>
      <c r="F438" s="130">
        <v>0</v>
      </c>
      <c r="G438" s="130">
        <v>0</v>
      </c>
      <c r="H438" s="130">
        <v>0</v>
      </c>
      <c r="I438" s="130">
        <v>0</v>
      </c>
      <c r="J438" s="136">
        <f t="shared" si="21"/>
        <v>0</v>
      </c>
      <c r="K438" s="16">
        <v>0</v>
      </c>
      <c r="L438" s="16">
        <v>0</v>
      </c>
      <c r="M438" s="16">
        <v>0</v>
      </c>
      <c r="N438" s="133">
        <f t="shared" si="22"/>
        <v>0</v>
      </c>
      <c r="O438" s="146">
        <v>0</v>
      </c>
      <c r="P438" s="132">
        <v>0</v>
      </c>
      <c r="Q438" s="132">
        <v>0</v>
      </c>
      <c r="R438" s="132">
        <v>0</v>
      </c>
      <c r="S438" s="132">
        <v>0</v>
      </c>
      <c r="T438" s="132">
        <v>0</v>
      </c>
      <c r="U438" s="132">
        <v>0</v>
      </c>
      <c r="V438" s="133">
        <f t="shared" si="23"/>
        <v>0</v>
      </c>
      <c r="W438" s="16">
        <v>0</v>
      </c>
      <c r="X438" s="16">
        <v>0</v>
      </c>
      <c r="Y438" s="137">
        <v>0</v>
      </c>
    </row>
    <row r="439" spans="1:25" s="3" customFormat="1" ht="15" x14ac:dyDescent="0.3">
      <c r="A439" s="156" t="str">
        <f>IF(ISBLANK(TableB[[#This Row],[BEDS Code]]),"",TableB[[#This Row],[BEDS Code]])</f>
        <v>331900010654</v>
      </c>
      <c r="B439" s="134" t="str">
        <f>IF(ISBLANK(TableB[[#This Row],[School Name]]),"",TableB[[#This Row],[School Name]])</f>
        <v>Van Siclen Community Middle School</v>
      </c>
      <c r="C439" s="156" t="str">
        <f>IF(ISBLANK(TableB[[#This Row],[Local School Code]]),"",TableB[[#This Row],[Local School Code]])</f>
        <v>K654</v>
      </c>
      <c r="D439" s="15" t="s">
        <v>73</v>
      </c>
      <c r="E439" s="10" t="s">
        <v>73</v>
      </c>
      <c r="F439" s="130">
        <v>0</v>
      </c>
      <c r="G439" s="130">
        <v>0</v>
      </c>
      <c r="H439" s="130">
        <v>0</v>
      </c>
      <c r="I439" s="130">
        <v>0</v>
      </c>
      <c r="J439" s="136">
        <f t="shared" si="21"/>
        <v>0</v>
      </c>
      <c r="K439" s="16">
        <v>0</v>
      </c>
      <c r="L439" s="16">
        <v>0</v>
      </c>
      <c r="M439" s="16">
        <v>0</v>
      </c>
      <c r="N439" s="133">
        <f t="shared" si="22"/>
        <v>0</v>
      </c>
      <c r="O439" s="146">
        <v>0</v>
      </c>
      <c r="P439" s="132">
        <v>0</v>
      </c>
      <c r="Q439" s="132">
        <v>0</v>
      </c>
      <c r="R439" s="132">
        <v>0</v>
      </c>
      <c r="S439" s="132">
        <v>0</v>
      </c>
      <c r="T439" s="132">
        <v>0</v>
      </c>
      <c r="U439" s="132">
        <v>0</v>
      </c>
      <c r="V439" s="133">
        <f t="shared" si="23"/>
        <v>0</v>
      </c>
      <c r="W439" s="16">
        <v>0</v>
      </c>
      <c r="X439" s="16">
        <v>0</v>
      </c>
      <c r="Y439" s="137">
        <v>0</v>
      </c>
    </row>
    <row r="440" spans="1:25" s="3" customFormat="1" ht="15" x14ac:dyDescent="0.3">
      <c r="A440" s="156" t="str">
        <f>IF(ISBLANK(TableB[[#This Row],[BEDS Code]]),"",TableB[[#This Row],[BEDS Code]])</f>
        <v>331500011656</v>
      </c>
      <c r="B440" s="134" t="str">
        <f>IF(ISBLANK(TableB[[#This Row],[School Name]]),"",TableB[[#This Row],[School Name]])</f>
        <v>Brooklyn High School of the Arts</v>
      </c>
      <c r="C440" s="156" t="str">
        <f>IF(ISBLANK(TableB[[#This Row],[Local School Code]]),"",TableB[[#This Row],[Local School Code]])</f>
        <v>K656</v>
      </c>
      <c r="D440" s="15" t="s">
        <v>73</v>
      </c>
      <c r="E440" s="10" t="s">
        <v>73</v>
      </c>
      <c r="F440" s="130">
        <v>0</v>
      </c>
      <c r="G440" s="130">
        <v>0</v>
      </c>
      <c r="H440" s="130">
        <v>0</v>
      </c>
      <c r="I440" s="130">
        <v>0</v>
      </c>
      <c r="J440" s="136">
        <f t="shared" si="21"/>
        <v>0</v>
      </c>
      <c r="K440" s="16">
        <v>0</v>
      </c>
      <c r="L440" s="16">
        <v>0</v>
      </c>
      <c r="M440" s="16">
        <v>0</v>
      </c>
      <c r="N440" s="133">
        <f t="shared" si="22"/>
        <v>0</v>
      </c>
      <c r="O440" s="146">
        <v>0</v>
      </c>
      <c r="P440" s="132">
        <v>0</v>
      </c>
      <c r="Q440" s="132">
        <v>0</v>
      </c>
      <c r="R440" s="132">
        <v>0</v>
      </c>
      <c r="S440" s="132">
        <v>0</v>
      </c>
      <c r="T440" s="132">
        <v>0</v>
      </c>
      <c r="U440" s="132">
        <v>0</v>
      </c>
      <c r="V440" s="133">
        <f t="shared" si="23"/>
        <v>0</v>
      </c>
      <c r="W440" s="16">
        <v>0</v>
      </c>
      <c r="X440" s="16">
        <v>0</v>
      </c>
      <c r="Y440" s="137">
        <v>0</v>
      </c>
    </row>
    <row r="441" spans="1:25" s="3" customFormat="1" ht="15" x14ac:dyDescent="0.3">
      <c r="A441" s="156" t="str">
        <f>IF(ISBLANK(TableB[[#This Row],[BEDS Code]]),"",TableB[[#This Row],[BEDS Code]])</f>
        <v>(blank)</v>
      </c>
      <c r="B441" s="134" t="str">
        <f>IF(ISBLANK(TableB[[#This Row],[School Name]]),"",TableB[[#This Row],[School Name]])</f>
        <v>Downtown Brooklyn YABC</v>
      </c>
      <c r="C441" s="156" t="str">
        <f>IF(ISBLANK(TableB[[#This Row],[Local School Code]]),"",TableB[[#This Row],[Local School Code]])</f>
        <v>K657</v>
      </c>
      <c r="D441" s="15" t="s">
        <v>73</v>
      </c>
      <c r="E441" s="10" t="s">
        <v>73</v>
      </c>
      <c r="F441" s="130">
        <v>0</v>
      </c>
      <c r="G441" s="130">
        <v>0</v>
      </c>
      <c r="H441" s="130">
        <v>0</v>
      </c>
      <c r="I441" s="130">
        <v>0</v>
      </c>
      <c r="J441" s="136">
        <f t="shared" si="21"/>
        <v>0</v>
      </c>
      <c r="K441" s="16">
        <v>0</v>
      </c>
      <c r="L441" s="16">
        <v>0</v>
      </c>
      <c r="M441" s="16">
        <v>0</v>
      </c>
      <c r="N441" s="133">
        <f t="shared" si="22"/>
        <v>0</v>
      </c>
      <c r="O441" s="146">
        <v>0</v>
      </c>
      <c r="P441" s="132">
        <v>0</v>
      </c>
      <c r="Q441" s="132">
        <v>0</v>
      </c>
      <c r="R441" s="132">
        <v>0</v>
      </c>
      <c r="S441" s="132">
        <v>0</v>
      </c>
      <c r="T441" s="132">
        <v>0</v>
      </c>
      <c r="U441" s="132">
        <v>0</v>
      </c>
      <c r="V441" s="133">
        <f t="shared" si="23"/>
        <v>0</v>
      </c>
      <c r="W441" s="16">
        <v>0</v>
      </c>
      <c r="X441" s="16">
        <v>0</v>
      </c>
      <c r="Y441" s="137">
        <v>0</v>
      </c>
    </row>
    <row r="442" spans="1:25" s="3" customFormat="1" ht="15" x14ac:dyDescent="0.3">
      <c r="A442" s="156" t="str">
        <f>IF(ISBLANK(TableB[[#This Row],[BEDS Code]]),"",TableB[[#This Row],[BEDS Code]])</f>
        <v>(blank)</v>
      </c>
      <c r="B442" s="134" t="str">
        <f>IF(ISBLANK(TableB[[#This Row],[School Name]]),"",TableB[[#This Row],[School Name]])</f>
        <v>Franklin Delano Roosevelt YABC</v>
      </c>
      <c r="C442" s="156" t="str">
        <f>IF(ISBLANK(TableB[[#This Row],[Local School Code]]),"",TableB[[#This Row],[Local School Code]])</f>
        <v>K658</v>
      </c>
      <c r="D442" s="15" t="s">
        <v>73</v>
      </c>
      <c r="E442" s="10" t="s">
        <v>73</v>
      </c>
      <c r="F442" s="130">
        <v>0</v>
      </c>
      <c r="G442" s="130">
        <v>0</v>
      </c>
      <c r="H442" s="130">
        <v>0</v>
      </c>
      <c r="I442" s="130">
        <v>0</v>
      </c>
      <c r="J442" s="136">
        <f t="shared" si="21"/>
        <v>0</v>
      </c>
      <c r="K442" s="16">
        <v>0</v>
      </c>
      <c r="L442" s="16">
        <v>0</v>
      </c>
      <c r="M442" s="16">
        <v>0</v>
      </c>
      <c r="N442" s="133">
        <f t="shared" si="22"/>
        <v>0</v>
      </c>
      <c r="O442" s="146">
        <v>0</v>
      </c>
      <c r="P442" s="132">
        <v>0</v>
      </c>
      <c r="Q442" s="132">
        <v>0</v>
      </c>
      <c r="R442" s="132">
        <v>0</v>
      </c>
      <c r="S442" s="132">
        <v>0</v>
      </c>
      <c r="T442" s="132">
        <v>0</v>
      </c>
      <c r="U442" s="132">
        <v>0</v>
      </c>
      <c r="V442" s="133">
        <f t="shared" si="23"/>
        <v>0</v>
      </c>
      <c r="W442" s="16">
        <v>0</v>
      </c>
      <c r="X442" s="16">
        <v>0</v>
      </c>
      <c r="Y442" s="137">
        <v>0</v>
      </c>
    </row>
    <row r="443" spans="1:25" s="3" customFormat="1" ht="15" x14ac:dyDescent="0.3">
      <c r="A443" s="156" t="str">
        <f>IF(ISBLANK(TableB[[#This Row],[BEDS Code]]),"",TableB[[#This Row],[BEDS Code]])</f>
        <v>331900011659</v>
      </c>
      <c r="B443" s="134" t="str">
        <f>IF(ISBLANK(TableB[[#This Row],[School Name]]),"",TableB[[#This Row],[School Name]])</f>
        <v>Cypress Hills Collegiate Preparatory School</v>
      </c>
      <c r="C443" s="156" t="str">
        <f>IF(ISBLANK(TableB[[#This Row],[Local School Code]]),"",TableB[[#This Row],[Local School Code]])</f>
        <v>K659</v>
      </c>
      <c r="D443" s="15" t="s">
        <v>73</v>
      </c>
      <c r="E443" s="10" t="s">
        <v>72</v>
      </c>
      <c r="F443" s="130">
        <v>0</v>
      </c>
      <c r="G443" s="130">
        <v>0</v>
      </c>
      <c r="H443" s="130">
        <v>0</v>
      </c>
      <c r="I443" s="130">
        <v>0</v>
      </c>
      <c r="J443" s="136">
        <f t="shared" si="21"/>
        <v>0</v>
      </c>
      <c r="K443" s="16">
        <v>0</v>
      </c>
      <c r="L443" s="16">
        <v>0</v>
      </c>
      <c r="M443" s="16">
        <v>0</v>
      </c>
      <c r="N443" s="133">
        <f t="shared" si="22"/>
        <v>0</v>
      </c>
      <c r="O443" s="146">
        <v>1</v>
      </c>
      <c r="P443" s="132">
        <v>629544.64089325001</v>
      </c>
      <c r="Q443" s="132">
        <v>115615.9</v>
      </c>
      <c r="R443" s="132">
        <v>0</v>
      </c>
      <c r="S443" s="132">
        <v>0</v>
      </c>
      <c r="T443" s="132">
        <v>163079.5</v>
      </c>
      <c r="U443" s="132">
        <v>97847.7</v>
      </c>
      <c r="V443" s="133">
        <f t="shared" si="23"/>
        <v>1006087.74089325</v>
      </c>
      <c r="W443" s="16">
        <v>500394</v>
      </c>
      <c r="X443" s="16">
        <v>505693.74089324998</v>
      </c>
      <c r="Y443" s="137">
        <v>0</v>
      </c>
    </row>
    <row r="444" spans="1:25" s="3" customFormat="1" ht="15" x14ac:dyDescent="0.3">
      <c r="A444" s="156" t="str">
        <f>IF(ISBLANK(TableB[[#This Row],[BEDS Code]]),"",TableB[[#This Row],[BEDS Code]])</f>
        <v>331900011660</v>
      </c>
      <c r="B444" s="134" t="str">
        <f>IF(ISBLANK(TableB[[#This Row],[School Name]]),"",TableB[[#This Row],[School Name]])</f>
        <v>W. H. Maxwell Career and Technical Education High School</v>
      </c>
      <c r="C444" s="156" t="str">
        <f>IF(ISBLANK(TableB[[#This Row],[Local School Code]]),"",TableB[[#This Row],[Local School Code]])</f>
        <v>K660</v>
      </c>
      <c r="D444" s="15" t="s">
        <v>73</v>
      </c>
      <c r="E444" s="10" t="s">
        <v>73</v>
      </c>
      <c r="F444" s="130">
        <v>0</v>
      </c>
      <c r="G444" s="130">
        <v>0</v>
      </c>
      <c r="H444" s="130">
        <v>0</v>
      </c>
      <c r="I444" s="130">
        <v>0</v>
      </c>
      <c r="J444" s="136">
        <f t="shared" si="21"/>
        <v>0</v>
      </c>
      <c r="K444" s="16">
        <v>0</v>
      </c>
      <c r="L444" s="16">
        <v>0</v>
      </c>
      <c r="M444" s="16">
        <v>0</v>
      </c>
      <c r="N444" s="133">
        <f t="shared" si="22"/>
        <v>0</v>
      </c>
      <c r="O444" s="146">
        <v>0</v>
      </c>
      <c r="P444" s="132">
        <v>0</v>
      </c>
      <c r="Q444" s="132">
        <v>0</v>
      </c>
      <c r="R444" s="132">
        <v>0</v>
      </c>
      <c r="S444" s="132">
        <v>0</v>
      </c>
      <c r="T444" s="132">
        <v>0</v>
      </c>
      <c r="U444" s="132">
        <v>0</v>
      </c>
      <c r="V444" s="133">
        <f t="shared" si="23"/>
        <v>0</v>
      </c>
      <c r="W444" s="16">
        <v>0</v>
      </c>
      <c r="X444" s="16">
        <v>0</v>
      </c>
      <c r="Y444" s="137">
        <v>0</v>
      </c>
    </row>
    <row r="445" spans="1:25" s="3" customFormat="1" ht="15" x14ac:dyDescent="0.3">
      <c r="A445" s="156" t="str">
        <f>IF(ISBLANK(TableB[[#This Row],[BEDS Code]]),"",TableB[[#This Row],[BEDS Code]])</f>
        <v>331900010661</v>
      </c>
      <c r="B445" s="134" t="str">
        <f>IF(ISBLANK(TableB[[#This Row],[School Name]]),"",TableB[[#This Row],[School Name]])</f>
        <v>Vista Academy</v>
      </c>
      <c r="C445" s="156" t="str">
        <f>IF(ISBLANK(TableB[[#This Row],[Local School Code]]),"",TableB[[#This Row],[Local School Code]])</f>
        <v>K661</v>
      </c>
      <c r="D445" s="15" t="s">
        <v>73</v>
      </c>
      <c r="E445" s="10" t="s">
        <v>73</v>
      </c>
      <c r="F445" s="130">
        <v>0</v>
      </c>
      <c r="G445" s="130">
        <v>0</v>
      </c>
      <c r="H445" s="130">
        <v>0</v>
      </c>
      <c r="I445" s="130">
        <v>0</v>
      </c>
      <c r="J445" s="136">
        <f t="shared" si="21"/>
        <v>0</v>
      </c>
      <c r="K445" s="16">
        <v>0</v>
      </c>
      <c r="L445" s="16">
        <v>0</v>
      </c>
      <c r="M445" s="16">
        <v>0</v>
      </c>
      <c r="N445" s="133">
        <f t="shared" si="22"/>
        <v>0</v>
      </c>
      <c r="O445" s="146">
        <v>0</v>
      </c>
      <c r="P445" s="132">
        <v>0</v>
      </c>
      <c r="Q445" s="132">
        <v>0</v>
      </c>
      <c r="R445" s="132">
        <v>0</v>
      </c>
      <c r="S445" s="132">
        <v>0</v>
      </c>
      <c r="T445" s="132">
        <v>0</v>
      </c>
      <c r="U445" s="132">
        <v>0</v>
      </c>
      <c r="V445" s="133">
        <f t="shared" si="23"/>
        <v>0</v>
      </c>
      <c r="W445" s="16">
        <v>0</v>
      </c>
      <c r="X445" s="16">
        <v>0</v>
      </c>
      <c r="Y445" s="137">
        <v>0</v>
      </c>
    </row>
    <row r="446" spans="1:25" s="3" customFormat="1" ht="15" x14ac:dyDescent="0.3">
      <c r="A446" s="156" t="str">
        <f>IF(ISBLANK(TableB[[#This Row],[BEDS Code]]),"",TableB[[#This Row],[BEDS Code]])</f>
        <v>331900010662</v>
      </c>
      <c r="B446" s="134" t="str">
        <f>IF(ISBLANK(TableB[[#This Row],[School Name]]),"",TableB[[#This Row],[School Name]])</f>
        <v>Liberty Avenue Middle School</v>
      </c>
      <c r="C446" s="156" t="str">
        <f>IF(ISBLANK(TableB[[#This Row],[Local School Code]]),"",TableB[[#This Row],[Local School Code]])</f>
        <v>K662</v>
      </c>
      <c r="D446" s="15" t="s">
        <v>73</v>
      </c>
      <c r="E446" s="10" t="s">
        <v>73</v>
      </c>
      <c r="F446" s="130">
        <v>0</v>
      </c>
      <c r="G446" s="130">
        <v>0</v>
      </c>
      <c r="H446" s="130">
        <v>0</v>
      </c>
      <c r="I446" s="130">
        <v>0</v>
      </c>
      <c r="J446" s="136">
        <f t="shared" si="21"/>
        <v>0</v>
      </c>
      <c r="K446" s="16">
        <v>0</v>
      </c>
      <c r="L446" s="16">
        <v>0</v>
      </c>
      <c r="M446" s="16">
        <v>0</v>
      </c>
      <c r="N446" s="133">
        <f t="shared" si="22"/>
        <v>0</v>
      </c>
      <c r="O446" s="146">
        <v>0</v>
      </c>
      <c r="P446" s="132">
        <v>0</v>
      </c>
      <c r="Q446" s="132">
        <v>0</v>
      </c>
      <c r="R446" s="132">
        <v>0</v>
      </c>
      <c r="S446" s="132">
        <v>0</v>
      </c>
      <c r="T446" s="132">
        <v>0</v>
      </c>
      <c r="U446" s="132">
        <v>0</v>
      </c>
      <c r="V446" s="133">
        <f t="shared" si="23"/>
        <v>0</v>
      </c>
      <c r="W446" s="16">
        <v>0</v>
      </c>
      <c r="X446" s="16">
        <v>0</v>
      </c>
      <c r="Y446" s="137">
        <v>0</v>
      </c>
    </row>
    <row r="447" spans="1:25" s="3" customFormat="1" ht="15" x14ac:dyDescent="0.3">
      <c r="A447" s="156" t="str">
        <f>IF(ISBLANK(TableB[[#This Row],[BEDS Code]]),"",TableB[[#This Row],[BEDS Code]])</f>
        <v>331900010663</v>
      </c>
      <c r="B447" s="134" t="str">
        <f>IF(ISBLANK(TableB[[#This Row],[School Name]]),"",TableB[[#This Row],[School Name]])</f>
        <v>School of the Future Brooklyn</v>
      </c>
      <c r="C447" s="156" t="str">
        <f>IF(ISBLANK(TableB[[#This Row],[Local School Code]]),"",TableB[[#This Row],[Local School Code]])</f>
        <v>K663</v>
      </c>
      <c r="D447" s="15" t="s">
        <v>73</v>
      </c>
      <c r="E447" s="10" t="s">
        <v>73</v>
      </c>
      <c r="F447" s="130">
        <v>0</v>
      </c>
      <c r="G447" s="130">
        <v>0</v>
      </c>
      <c r="H447" s="130">
        <v>0</v>
      </c>
      <c r="I447" s="130">
        <v>0</v>
      </c>
      <c r="J447" s="136">
        <f t="shared" si="21"/>
        <v>0</v>
      </c>
      <c r="K447" s="16">
        <v>0</v>
      </c>
      <c r="L447" s="16">
        <v>0</v>
      </c>
      <c r="M447" s="16">
        <v>0</v>
      </c>
      <c r="N447" s="133">
        <f t="shared" si="22"/>
        <v>0</v>
      </c>
      <c r="O447" s="146">
        <v>0</v>
      </c>
      <c r="P447" s="132">
        <v>0</v>
      </c>
      <c r="Q447" s="132">
        <v>0</v>
      </c>
      <c r="R447" s="132">
        <v>0</v>
      </c>
      <c r="S447" s="132">
        <v>0</v>
      </c>
      <c r="T447" s="132">
        <v>0</v>
      </c>
      <c r="U447" s="132">
        <v>0</v>
      </c>
      <c r="V447" s="133">
        <f t="shared" si="23"/>
        <v>0</v>
      </c>
      <c r="W447" s="16">
        <v>0</v>
      </c>
      <c r="X447" s="16">
        <v>0</v>
      </c>
      <c r="Y447" s="137">
        <v>0</v>
      </c>
    </row>
    <row r="448" spans="1:25" s="3" customFormat="1" ht="15" x14ac:dyDescent="0.3">
      <c r="A448" s="156" t="str">
        <f>IF(ISBLANK(TableB[[#This Row],[BEDS Code]]),"",TableB[[#This Row],[BEDS Code]])</f>
        <v>332300010664</v>
      </c>
      <c r="B448" s="134" t="str">
        <f>IF(ISBLANK(TableB[[#This Row],[School Name]]),"",TableB[[#This Row],[School Name]])</f>
        <v>Brooklyn Environmental Exploration School (BEES)</v>
      </c>
      <c r="C448" s="156" t="str">
        <f>IF(ISBLANK(TableB[[#This Row],[Local School Code]]),"",TableB[[#This Row],[Local School Code]])</f>
        <v>K664</v>
      </c>
      <c r="D448" s="15" t="s">
        <v>73</v>
      </c>
      <c r="E448" s="10" t="s">
        <v>72</v>
      </c>
      <c r="F448" s="130">
        <v>0</v>
      </c>
      <c r="G448" s="130">
        <v>0</v>
      </c>
      <c r="H448" s="130">
        <v>0</v>
      </c>
      <c r="I448" s="130">
        <v>0</v>
      </c>
      <c r="J448" s="136">
        <f t="shared" si="21"/>
        <v>0</v>
      </c>
      <c r="K448" s="16">
        <v>0</v>
      </c>
      <c r="L448" s="16">
        <v>0</v>
      </c>
      <c r="M448" s="16">
        <v>0</v>
      </c>
      <c r="N448" s="133">
        <f t="shared" si="22"/>
        <v>0</v>
      </c>
      <c r="O448" s="146">
        <v>0</v>
      </c>
      <c r="P448" s="132">
        <v>15000</v>
      </c>
      <c r="Q448" s="132">
        <v>15000</v>
      </c>
      <c r="R448" s="132">
        <v>0</v>
      </c>
      <c r="S448" s="132">
        <v>0</v>
      </c>
      <c r="T448" s="132">
        <v>75000</v>
      </c>
      <c r="U448" s="132">
        <v>45000</v>
      </c>
      <c r="V448" s="133">
        <f t="shared" si="23"/>
        <v>150000</v>
      </c>
      <c r="W448" s="16">
        <v>150000</v>
      </c>
      <c r="X448" s="16">
        <v>0</v>
      </c>
      <c r="Y448" s="137">
        <v>0</v>
      </c>
    </row>
    <row r="449" spans="1:25" s="3" customFormat="1" ht="15" x14ac:dyDescent="0.3">
      <c r="A449" s="156" t="str">
        <f>IF(ISBLANK(TableB[[#This Row],[BEDS Code]]),"",TableB[[#This Row],[BEDS Code]])</f>
        <v>331500011667</v>
      </c>
      <c r="B449" s="134" t="str">
        <f>IF(ISBLANK(TableB[[#This Row],[School Name]]),"",TableB[[#This Row],[School Name]])</f>
        <v>Sunset Park High School</v>
      </c>
      <c r="C449" s="156" t="str">
        <f>IF(ISBLANK(TableB[[#This Row],[Local School Code]]),"",TableB[[#This Row],[Local School Code]])</f>
        <v>K667</v>
      </c>
      <c r="D449" s="15" t="s">
        <v>73</v>
      </c>
      <c r="E449" s="10" t="s">
        <v>73</v>
      </c>
      <c r="F449" s="130">
        <v>0</v>
      </c>
      <c r="G449" s="130">
        <v>0</v>
      </c>
      <c r="H449" s="130">
        <v>0</v>
      </c>
      <c r="I449" s="130">
        <v>0</v>
      </c>
      <c r="J449" s="136">
        <f t="shared" si="21"/>
        <v>0</v>
      </c>
      <c r="K449" s="16">
        <v>0</v>
      </c>
      <c r="L449" s="16">
        <v>0</v>
      </c>
      <c r="M449" s="16">
        <v>0</v>
      </c>
      <c r="N449" s="133">
        <f t="shared" si="22"/>
        <v>0</v>
      </c>
      <c r="O449" s="146">
        <v>0</v>
      </c>
      <c r="P449" s="132">
        <v>0</v>
      </c>
      <c r="Q449" s="132">
        <v>0</v>
      </c>
      <c r="R449" s="132">
        <v>0</v>
      </c>
      <c r="S449" s="132">
        <v>0</v>
      </c>
      <c r="T449" s="132">
        <v>0</v>
      </c>
      <c r="U449" s="132">
        <v>0</v>
      </c>
      <c r="V449" s="133">
        <f t="shared" si="23"/>
        <v>0</v>
      </c>
      <c r="W449" s="16">
        <v>0</v>
      </c>
      <c r="X449" s="16">
        <v>0</v>
      </c>
      <c r="Y449" s="137">
        <v>0</v>
      </c>
    </row>
    <row r="450" spans="1:25" s="3" customFormat="1" ht="15" x14ac:dyDescent="0.3">
      <c r="A450" s="156" t="str">
        <f>IF(ISBLANK(TableB[[#This Row],[BEDS Code]]),"",TableB[[#This Row],[BEDS Code]])</f>
        <v>332300010668</v>
      </c>
      <c r="B450" s="134" t="str">
        <f>IF(ISBLANK(TableB[[#This Row],[School Name]]),"",TableB[[#This Row],[School Name]])</f>
        <v>Riverdale Avenue Middle School</v>
      </c>
      <c r="C450" s="156" t="str">
        <f>IF(ISBLANK(TableB[[#This Row],[Local School Code]]),"",TableB[[#This Row],[Local School Code]])</f>
        <v>K668</v>
      </c>
      <c r="D450" s="15" t="s">
        <v>73</v>
      </c>
      <c r="E450" s="10" t="s">
        <v>73</v>
      </c>
      <c r="F450" s="130">
        <v>0</v>
      </c>
      <c r="G450" s="130">
        <v>0</v>
      </c>
      <c r="H450" s="130">
        <v>0</v>
      </c>
      <c r="I450" s="130">
        <v>0</v>
      </c>
      <c r="J450" s="136">
        <f t="shared" si="21"/>
        <v>0</v>
      </c>
      <c r="K450" s="16">
        <v>0</v>
      </c>
      <c r="L450" s="16">
        <v>0</v>
      </c>
      <c r="M450" s="16">
        <v>0</v>
      </c>
      <c r="N450" s="133">
        <f t="shared" si="22"/>
        <v>0</v>
      </c>
      <c r="O450" s="146">
        <v>0</v>
      </c>
      <c r="P450" s="132">
        <v>0</v>
      </c>
      <c r="Q450" s="132">
        <v>0</v>
      </c>
      <c r="R450" s="132">
        <v>0</v>
      </c>
      <c r="S450" s="132">
        <v>0</v>
      </c>
      <c r="T450" s="132">
        <v>0</v>
      </c>
      <c r="U450" s="132">
        <v>0</v>
      </c>
      <c r="V450" s="133">
        <f t="shared" si="23"/>
        <v>0</v>
      </c>
      <c r="W450" s="16">
        <v>0</v>
      </c>
      <c r="X450" s="16">
        <v>0</v>
      </c>
      <c r="Y450" s="137">
        <v>0</v>
      </c>
    </row>
    <row r="451" spans="1:25" s="3" customFormat="1" ht="15" x14ac:dyDescent="0.3">
      <c r="A451" s="156" t="str">
        <f>IF(ISBLANK(TableB[[#This Row],[BEDS Code]]),"",TableB[[#This Row],[BEDS Code]])</f>
        <v>331600011669</v>
      </c>
      <c r="B451" s="134" t="str">
        <f>IF(ISBLANK(TableB[[#This Row],[School Name]]),"",TableB[[#This Row],[School Name]])</f>
        <v>Research and Service High School</v>
      </c>
      <c r="C451" s="156" t="str">
        <f>IF(ISBLANK(TableB[[#This Row],[Local School Code]]),"",TableB[[#This Row],[Local School Code]])</f>
        <v>K669</v>
      </c>
      <c r="D451" s="15" t="s">
        <v>73</v>
      </c>
      <c r="E451" s="10" t="s">
        <v>73</v>
      </c>
      <c r="F451" s="130">
        <v>0</v>
      </c>
      <c r="G451" s="130">
        <v>0</v>
      </c>
      <c r="H451" s="130">
        <v>0</v>
      </c>
      <c r="I451" s="130">
        <v>0</v>
      </c>
      <c r="J451" s="136">
        <f t="shared" si="21"/>
        <v>0</v>
      </c>
      <c r="K451" s="16">
        <v>0</v>
      </c>
      <c r="L451" s="16">
        <v>0</v>
      </c>
      <c r="M451" s="16">
        <v>0</v>
      </c>
      <c r="N451" s="133">
        <f t="shared" si="22"/>
        <v>0</v>
      </c>
      <c r="O451" s="146">
        <v>0</v>
      </c>
      <c r="P451" s="132">
        <v>0</v>
      </c>
      <c r="Q451" s="132">
        <v>0</v>
      </c>
      <c r="R451" s="132">
        <v>0</v>
      </c>
      <c r="S451" s="132">
        <v>0</v>
      </c>
      <c r="T451" s="132">
        <v>0</v>
      </c>
      <c r="U451" s="132">
        <v>0</v>
      </c>
      <c r="V451" s="133">
        <f t="shared" si="23"/>
        <v>0</v>
      </c>
      <c r="W451" s="16">
        <v>0</v>
      </c>
      <c r="X451" s="16">
        <v>0</v>
      </c>
      <c r="Y451" s="137">
        <v>0</v>
      </c>
    </row>
    <row r="452" spans="1:25" s="3" customFormat="1" ht="15" x14ac:dyDescent="0.3">
      <c r="A452" s="156" t="str">
        <f>IF(ISBLANK(TableB[[#This Row],[BEDS Code]]),"",TableB[[#This Row],[BEDS Code]])</f>
        <v>331300011670</v>
      </c>
      <c r="B452" s="134" t="str">
        <f>IF(ISBLANK(TableB[[#This Row],[School Name]]),"",TableB[[#This Row],[School Name]])</f>
        <v>Benjamin Banneker Academy</v>
      </c>
      <c r="C452" s="156" t="str">
        <f>IF(ISBLANK(TableB[[#This Row],[Local School Code]]),"",TableB[[#This Row],[Local School Code]])</f>
        <v>K670</v>
      </c>
      <c r="D452" s="15" t="s">
        <v>73</v>
      </c>
      <c r="E452" s="10" t="s">
        <v>73</v>
      </c>
      <c r="F452" s="130">
        <v>0</v>
      </c>
      <c r="G452" s="130">
        <v>0</v>
      </c>
      <c r="H452" s="130">
        <v>0</v>
      </c>
      <c r="I452" s="130">
        <v>0</v>
      </c>
      <c r="J452" s="136">
        <f t="shared" si="21"/>
        <v>0</v>
      </c>
      <c r="K452" s="16">
        <v>0</v>
      </c>
      <c r="L452" s="16">
        <v>0</v>
      </c>
      <c r="M452" s="16">
        <v>0</v>
      </c>
      <c r="N452" s="133">
        <f t="shared" si="22"/>
        <v>0</v>
      </c>
      <c r="O452" s="146">
        <v>0</v>
      </c>
      <c r="P452" s="132">
        <v>0</v>
      </c>
      <c r="Q452" s="132">
        <v>0</v>
      </c>
      <c r="R452" s="132">
        <v>0</v>
      </c>
      <c r="S452" s="132">
        <v>0</v>
      </c>
      <c r="T452" s="132">
        <v>0</v>
      </c>
      <c r="U452" s="132">
        <v>0</v>
      </c>
      <c r="V452" s="133">
        <f t="shared" si="23"/>
        <v>0</v>
      </c>
      <c r="W452" s="16">
        <v>0</v>
      </c>
      <c r="X452" s="16">
        <v>0</v>
      </c>
      <c r="Y452" s="137">
        <v>0</v>
      </c>
    </row>
    <row r="453" spans="1:25" s="3" customFormat="1" ht="15" x14ac:dyDescent="0.3">
      <c r="A453" s="156" t="str">
        <f>IF(ISBLANK(TableB[[#This Row],[BEDS Code]]),"",TableB[[#This Row],[BEDS Code]])</f>
        <v>332300010671</v>
      </c>
      <c r="B453" s="134" t="str">
        <f>IF(ISBLANK(TableB[[#This Row],[School Name]]),"",TableB[[#This Row],[School Name]])</f>
        <v>Mott Hall Bridges Academy</v>
      </c>
      <c r="C453" s="156" t="str">
        <f>IF(ISBLANK(TableB[[#This Row],[Local School Code]]),"",TableB[[#This Row],[Local School Code]])</f>
        <v>K671</v>
      </c>
      <c r="D453" s="15" t="s">
        <v>73</v>
      </c>
      <c r="E453" s="10" t="s">
        <v>73</v>
      </c>
      <c r="F453" s="130">
        <v>0</v>
      </c>
      <c r="G453" s="130">
        <v>0</v>
      </c>
      <c r="H453" s="130">
        <v>0</v>
      </c>
      <c r="I453" s="130">
        <v>0</v>
      </c>
      <c r="J453" s="136">
        <f t="shared" si="21"/>
        <v>0</v>
      </c>
      <c r="K453" s="16">
        <v>0</v>
      </c>
      <c r="L453" s="16">
        <v>0</v>
      </c>
      <c r="M453" s="16">
        <v>0</v>
      </c>
      <c r="N453" s="133">
        <f t="shared" si="22"/>
        <v>0</v>
      </c>
      <c r="O453" s="146">
        <v>0</v>
      </c>
      <c r="P453" s="132">
        <v>0</v>
      </c>
      <c r="Q453" s="132">
        <v>0</v>
      </c>
      <c r="R453" s="132">
        <v>0</v>
      </c>
      <c r="S453" s="132">
        <v>0</v>
      </c>
      <c r="T453" s="132">
        <v>0</v>
      </c>
      <c r="U453" s="132">
        <v>0</v>
      </c>
      <c r="V453" s="133">
        <f t="shared" si="23"/>
        <v>0</v>
      </c>
      <c r="W453" s="16">
        <v>0</v>
      </c>
      <c r="X453" s="16">
        <v>0</v>
      </c>
      <c r="Y453" s="137">
        <v>0</v>
      </c>
    </row>
    <row r="454" spans="1:25" s="3" customFormat="1" ht="15" x14ac:dyDescent="0.3">
      <c r="A454" s="156" t="str">
        <f>IF(ISBLANK(TableB[[#This Row],[BEDS Code]]),"",TableB[[#This Row],[BEDS Code]])</f>
        <v>331800011673</v>
      </c>
      <c r="B454" s="134" t="str">
        <f>IF(ISBLANK(TableB[[#This Row],[School Name]]),"",TableB[[#This Row],[School Name]])</f>
        <v>East Brooklyn Community High School</v>
      </c>
      <c r="C454" s="156" t="str">
        <f>IF(ISBLANK(TableB[[#This Row],[Local School Code]]),"",TableB[[#This Row],[Local School Code]])</f>
        <v>K673</v>
      </c>
      <c r="D454" s="15" t="s">
        <v>73</v>
      </c>
      <c r="E454" s="10" t="s">
        <v>72</v>
      </c>
      <c r="F454" s="130">
        <v>0</v>
      </c>
      <c r="G454" s="130">
        <v>0</v>
      </c>
      <c r="H454" s="130">
        <v>0</v>
      </c>
      <c r="I454" s="130">
        <v>0</v>
      </c>
      <c r="J454" s="136">
        <f t="shared" si="21"/>
        <v>0</v>
      </c>
      <c r="K454" s="16">
        <v>0</v>
      </c>
      <c r="L454" s="16">
        <v>0</v>
      </c>
      <c r="M454" s="16">
        <v>0</v>
      </c>
      <c r="N454" s="133">
        <f t="shared" si="22"/>
        <v>0</v>
      </c>
      <c r="O454" s="146">
        <v>1</v>
      </c>
      <c r="P454" s="132">
        <v>261755.33924815286</v>
      </c>
      <c r="Q454" s="132">
        <v>56045.440004154298</v>
      </c>
      <c r="R454" s="132">
        <v>0</v>
      </c>
      <c r="S454" s="132">
        <v>0</v>
      </c>
      <c r="T454" s="132">
        <v>130227.2000207715</v>
      </c>
      <c r="U454" s="132">
        <v>78136.320012462893</v>
      </c>
      <c r="V454" s="133">
        <f t="shared" si="23"/>
        <v>526164.29928554152</v>
      </c>
      <c r="W454" s="16">
        <v>261696</v>
      </c>
      <c r="X454" s="16">
        <v>264468.29928554152</v>
      </c>
      <c r="Y454" s="137">
        <v>0</v>
      </c>
    </row>
    <row r="455" spans="1:25" s="3" customFormat="1" ht="15" x14ac:dyDescent="0.3">
      <c r="A455" s="156" t="str">
        <f>IF(ISBLANK(TableB[[#This Row],[BEDS Code]]),"",TableB[[#This Row],[BEDS Code]])</f>
        <v>331300011674</v>
      </c>
      <c r="B455" s="134" t="str">
        <f>IF(ISBLANK(TableB[[#This Row],[School Name]]),"",TableB[[#This Row],[School Name]])</f>
        <v>City Polytechnic High School of Engineering, Architecture, and Technology</v>
      </c>
      <c r="C455" s="156" t="str">
        <f>IF(ISBLANK(TableB[[#This Row],[Local School Code]]),"",TableB[[#This Row],[Local School Code]])</f>
        <v>K674</v>
      </c>
      <c r="D455" s="15" t="s">
        <v>73</v>
      </c>
      <c r="E455" s="10" t="s">
        <v>73</v>
      </c>
      <c r="F455" s="130">
        <v>0</v>
      </c>
      <c r="G455" s="130">
        <v>0</v>
      </c>
      <c r="H455" s="130">
        <v>0</v>
      </c>
      <c r="I455" s="130">
        <v>0</v>
      </c>
      <c r="J455" s="136">
        <f t="shared" si="21"/>
        <v>0</v>
      </c>
      <c r="K455" s="16">
        <v>0</v>
      </c>
      <c r="L455" s="16">
        <v>0</v>
      </c>
      <c r="M455" s="16">
        <v>0</v>
      </c>
      <c r="N455" s="133">
        <f t="shared" si="22"/>
        <v>0</v>
      </c>
      <c r="O455" s="146">
        <v>0</v>
      </c>
      <c r="P455" s="132">
        <v>0</v>
      </c>
      <c r="Q455" s="132">
        <v>0</v>
      </c>
      <c r="R455" s="132">
        <v>0</v>
      </c>
      <c r="S455" s="132">
        <v>0</v>
      </c>
      <c r="T455" s="132">
        <v>0</v>
      </c>
      <c r="U455" s="132">
        <v>0</v>
      </c>
      <c r="V455" s="133">
        <f t="shared" si="23"/>
        <v>0</v>
      </c>
      <c r="W455" s="16">
        <v>0</v>
      </c>
      <c r="X455" s="16">
        <v>0</v>
      </c>
      <c r="Y455" s="137">
        <v>0</v>
      </c>
    </row>
    <row r="456" spans="1:25" s="3" customFormat="1" ht="15" x14ac:dyDescent="0.3">
      <c r="A456" s="156" t="str">
        <f>IF(ISBLANK(TableB[[#This Row],[BEDS Code]]),"",TableB[[#This Row],[BEDS Code]])</f>
        <v>331500010676</v>
      </c>
      <c r="B456" s="134" t="str">
        <f>IF(ISBLANK(TableB[[#This Row],[School Name]]),"",TableB[[#This Row],[School Name]])</f>
        <v>Red Hook Neighborhood School</v>
      </c>
      <c r="C456" s="156" t="str">
        <f>IF(ISBLANK(TableB[[#This Row],[Local School Code]]),"",TableB[[#This Row],[Local School Code]])</f>
        <v>K676</v>
      </c>
      <c r="D456" s="15" t="s">
        <v>72</v>
      </c>
      <c r="E456" s="10" t="s">
        <v>73</v>
      </c>
      <c r="F456" s="130">
        <v>14</v>
      </c>
      <c r="G456" s="130">
        <v>0</v>
      </c>
      <c r="H456" s="130">
        <v>0</v>
      </c>
      <c r="I456" s="130">
        <v>0</v>
      </c>
      <c r="J456" s="136">
        <f t="shared" si="21"/>
        <v>14</v>
      </c>
      <c r="K456" s="16">
        <v>57389.288693045761</v>
      </c>
      <c r="L456" s="16">
        <v>171396.03023700157</v>
      </c>
      <c r="M456" s="16">
        <v>0</v>
      </c>
      <c r="N456" s="133">
        <f t="shared" si="22"/>
        <v>228785.31893004733</v>
      </c>
      <c r="O456" s="146">
        <v>0</v>
      </c>
      <c r="P456" s="132">
        <v>0</v>
      </c>
      <c r="Q456" s="132">
        <v>0</v>
      </c>
      <c r="R456" s="132">
        <v>0</v>
      </c>
      <c r="S456" s="132">
        <v>0</v>
      </c>
      <c r="T456" s="132">
        <v>0</v>
      </c>
      <c r="U456" s="132">
        <v>0</v>
      </c>
      <c r="V456" s="133">
        <f t="shared" si="23"/>
        <v>0</v>
      </c>
      <c r="W456" s="16">
        <v>0</v>
      </c>
      <c r="X456" s="16">
        <v>0</v>
      </c>
      <c r="Y456" s="137">
        <v>0</v>
      </c>
    </row>
    <row r="457" spans="1:25" s="3" customFormat="1" ht="15" x14ac:dyDescent="0.3">
      <c r="A457" s="156" t="str">
        <f>IF(ISBLANK(TableB[[#This Row],[BEDS Code]]),"",TableB[[#This Row],[BEDS Code]])</f>
        <v>331900010677</v>
      </c>
      <c r="B457" s="134" t="str">
        <f>IF(ISBLANK(TableB[[#This Row],[School Name]]),"",TableB[[#This Row],[School Name]])</f>
        <v>East New York Elementary School of Excellence</v>
      </c>
      <c r="C457" s="156" t="str">
        <f>IF(ISBLANK(TableB[[#This Row],[Local School Code]]),"",TableB[[#This Row],[Local School Code]])</f>
        <v>K677</v>
      </c>
      <c r="D457" s="15" t="s">
        <v>72</v>
      </c>
      <c r="E457" s="10" t="s">
        <v>73</v>
      </c>
      <c r="F457" s="130">
        <v>30</v>
      </c>
      <c r="G457" s="130">
        <v>0</v>
      </c>
      <c r="H457" s="130">
        <v>1</v>
      </c>
      <c r="I457" s="130">
        <v>0</v>
      </c>
      <c r="J457" s="136">
        <f t="shared" si="21"/>
        <v>31</v>
      </c>
      <c r="K457" s="16">
        <v>103300.71964748236</v>
      </c>
      <c r="L457" s="16">
        <v>577430.05724574008</v>
      </c>
      <c r="M457" s="16">
        <v>0</v>
      </c>
      <c r="N457" s="133">
        <f t="shared" si="22"/>
        <v>680730.77689322247</v>
      </c>
      <c r="O457" s="146">
        <v>0</v>
      </c>
      <c r="P457" s="132">
        <v>0</v>
      </c>
      <c r="Q457" s="132">
        <v>0</v>
      </c>
      <c r="R457" s="132">
        <v>0</v>
      </c>
      <c r="S457" s="132">
        <v>0</v>
      </c>
      <c r="T457" s="132">
        <v>0</v>
      </c>
      <c r="U457" s="132">
        <v>0</v>
      </c>
      <c r="V457" s="133">
        <f t="shared" si="23"/>
        <v>0</v>
      </c>
      <c r="W457" s="16">
        <v>0</v>
      </c>
      <c r="X457" s="16">
        <v>0</v>
      </c>
      <c r="Y457" s="137">
        <v>0</v>
      </c>
    </row>
    <row r="458" spans="1:25" s="3" customFormat="1" ht="15" x14ac:dyDescent="0.3">
      <c r="A458" s="156" t="str">
        <f>IF(ISBLANK(TableB[[#This Row],[BEDS Code]]),"",TableB[[#This Row],[BEDS Code]])</f>
        <v>331900010678</v>
      </c>
      <c r="B458" s="134" t="str">
        <f>IF(ISBLANK(TableB[[#This Row],[School Name]]),"",TableB[[#This Row],[School Name]])</f>
        <v>East New York Middle School of Excellence</v>
      </c>
      <c r="C458" s="156" t="str">
        <f>IF(ISBLANK(TableB[[#This Row],[Local School Code]]),"",TableB[[#This Row],[Local School Code]])</f>
        <v>K678</v>
      </c>
      <c r="D458" s="15" t="s">
        <v>73</v>
      </c>
      <c r="E458" s="10" t="s">
        <v>72</v>
      </c>
      <c r="F458" s="130">
        <v>0</v>
      </c>
      <c r="G458" s="130">
        <v>0</v>
      </c>
      <c r="H458" s="130">
        <v>0</v>
      </c>
      <c r="I458" s="130">
        <v>0</v>
      </c>
      <c r="J458" s="136">
        <f t="shared" si="21"/>
        <v>0</v>
      </c>
      <c r="K458" s="16">
        <v>0</v>
      </c>
      <c r="L458" s="16">
        <v>0</v>
      </c>
      <c r="M458" s="16">
        <v>0</v>
      </c>
      <c r="N458" s="133">
        <f t="shared" si="22"/>
        <v>0</v>
      </c>
      <c r="O458" s="146">
        <v>1</v>
      </c>
      <c r="P458" s="132">
        <v>45000</v>
      </c>
      <c r="Q458" s="132">
        <v>45000</v>
      </c>
      <c r="R458" s="132">
        <v>0</v>
      </c>
      <c r="S458" s="132">
        <v>0</v>
      </c>
      <c r="T458" s="132">
        <v>225000</v>
      </c>
      <c r="U458" s="132">
        <v>135000</v>
      </c>
      <c r="V458" s="133">
        <f t="shared" si="23"/>
        <v>450000</v>
      </c>
      <c r="W458" s="16">
        <v>223815</v>
      </c>
      <c r="X458" s="16">
        <v>226185</v>
      </c>
      <c r="Y458" s="137">
        <v>0</v>
      </c>
    </row>
    <row r="459" spans="1:25" s="3" customFormat="1" ht="15" x14ac:dyDescent="0.3">
      <c r="A459" s="156" t="str">
        <f>IF(ISBLANK(TableB[[#This Row],[BEDS Code]]),"",TableB[[#This Row],[BEDS Code]])</f>
        <v>331600010681</v>
      </c>
      <c r="B459" s="134" t="str">
        <f>IF(ISBLANK(TableB[[#This Row],[School Name]]),"",TableB[[#This Row],[School Name]])</f>
        <v>Madiba Prep Middle School</v>
      </c>
      <c r="C459" s="156" t="str">
        <f>IF(ISBLANK(TableB[[#This Row],[Local School Code]]),"",TableB[[#This Row],[Local School Code]])</f>
        <v>K681</v>
      </c>
      <c r="D459" s="15" t="s">
        <v>73</v>
      </c>
      <c r="E459" s="10" t="s">
        <v>72</v>
      </c>
      <c r="F459" s="130">
        <v>0</v>
      </c>
      <c r="G459" s="130">
        <v>0</v>
      </c>
      <c r="H459" s="130">
        <v>0</v>
      </c>
      <c r="I459" s="130">
        <v>0</v>
      </c>
      <c r="J459" s="136">
        <f t="shared" ref="J459:J522" si="24">SUM(F459:I459)</f>
        <v>0</v>
      </c>
      <c r="K459" s="16">
        <v>0</v>
      </c>
      <c r="L459" s="16">
        <v>0</v>
      </c>
      <c r="M459" s="16">
        <v>0</v>
      </c>
      <c r="N459" s="133">
        <f t="shared" ref="N459:N522" si="25">SUM(K459:M459)</f>
        <v>0</v>
      </c>
      <c r="O459" s="146">
        <v>1</v>
      </c>
      <c r="P459" s="132">
        <v>16559.900000000001</v>
      </c>
      <c r="Q459" s="132">
        <v>16559.900000000001</v>
      </c>
      <c r="R459" s="132">
        <v>0</v>
      </c>
      <c r="S459" s="132">
        <v>0</v>
      </c>
      <c r="T459" s="132">
        <v>82799.5</v>
      </c>
      <c r="U459" s="132">
        <v>49679.7</v>
      </c>
      <c r="V459" s="133">
        <f t="shared" ref="V459:V522" si="26">SUM(P459:U459)</f>
        <v>165599</v>
      </c>
      <c r="W459" s="16">
        <v>0</v>
      </c>
      <c r="X459" s="16">
        <v>0</v>
      </c>
      <c r="Y459" s="137">
        <v>165599</v>
      </c>
    </row>
    <row r="460" spans="1:25" s="3" customFormat="1" ht="15" x14ac:dyDescent="0.3">
      <c r="A460" s="156" t="str">
        <f>IF(ISBLANK(TableB[[#This Row],[BEDS Code]]),"",TableB[[#This Row],[BEDS Code]])</f>
        <v>332000010682</v>
      </c>
      <c r="B460" s="134" t="str">
        <f>IF(ISBLANK(TableB[[#This Row],[School Name]]),"",TableB[[#This Row],[School Name]])</f>
        <v>The Academy of Talented Scholars</v>
      </c>
      <c r="C460" s="156" t="str">
        <f>IF(ISBLANK(TableB[[#This Row],[Local School Code]]),"",TableB[[#This Row],[Local School Code]])</f>
        <v>K682</v>
      </c>
      <c r="D460" s="15" t="s">
        <v>73</v>
      </c>
      <c r="E460" s="10" t="s">
        <v>73</v>
      </c>
      <c r="F460" s="130">
        <v>0</v>
      </c>
      <c r="G460" s="130">
        <v>0</v>
      </c>
      <c r="H460" s="130">
        <v>0</v>
      </c>
      <c r="I460" s="130">
        <v>0</v>
      </c>
      <c r="J460" s="136">
        <f t="shared" si="24"/>
        <v>0</v>
      </c>
      <c r="K460" s="16">
        <v>0</v>
      </c>
      <c r="L460" s="16">
        <v>0</v>
      </c>
      <c r="M460" s="16">
        <v>0</v>
      </c>
      <c r="N460" s="133">
        <f t="shared" si="25"/>
        <v>0</v>
      </c>
      <c r="O460" s="146">
        <v>0</v>
      </c>
      <c r="P460" s="132">
        <v>0</v>
      </c>
      <c r="Q460" s="132">
        <v>0</v>
      </c>
      <c r="R460" s="132">
        <v>0</v>
      </c>
      <c r="S460" s="132">
        <v>0</v>
      </c>
      <c r="T460" s="132">
        <v>0</v>
      </c>
      <c r="U460" s="132">
        <v>0</v>
      </c>
      <c r="V460" s="133">
        <f t="shared" si="26"/>
        <v>0</v>
      </c>
      <c r="W460" s="16">
        <v>0</v>
      </c>
      <c r="X460" s="16">
        <v>0</v>
      </c>
      <c r="Y460" s="137">
        <v>0</v>
      </c>
    </row>
    <row r="461" spans="1:25" s="3" customFormat="1" ht="15" x14ac:dyDescent="0.3">
      <c r="A461" s="156" t="str">
        <f>IF(ISBLANK(TableB[[#This Row],[BEDS Code]]),"",TableB[[#This Row],[BEDS Code]])</f>
        <v>331900011683</v>
      </c>
      <c r="B461" s="134" t="str">
        <f>IF(ISBLANK(TableB[[#This Row],[School Name]]),"",TableB[[#This Row],[School Name]])</f>
        <v>The School for Classics: An Academy of Thinkers, Writers and Performers</v>
      </c>
      <c r="C461" s="156" t="str">
        <f>IF(ISBLANK(TableB[[#This Row],[Local School Code]]),"",TableB[[#This Row],[Local School Code]])</f>
        <v>K683</v>
      </c>
      <c r="D461" s="15" t="s">
        <v>73</v>
      </c>
      <c r="E461" s="10" t="s">
        <v>73</v>
      </c>
      <c r="F461" s="130">
        <v>0</v>
      </c>
      <c r="G461" s="130">
        <v>0</v>
      </c>
      <c r="H461" s="130">
        <v>0</v>
      </c>
      <c r="I461" s="130">
        <v>0</v>
      </c>
      <c r="J461" s="136">
        <f t="shared" si="24"/>
        <v>0</v>
      </c>
      <c r="K461" s="16">
        <v>0</v>
      </c>
      <c r="L461" s="16">
        <v>0</v>
      </c>
      <c r="M461" s="16">
        <v>0</v>
      </c>
      <c r="N461" s="133">
        <f t="shared" si="25"/>
        <v>0</v>
      </c>
      <c r="O461" s="146">
        <v>0</v>
      </c>
      <c r="P461" s="132">
        <v>0</v>
      </c>
      <c r="Q461" s="132">
        <v>0</v>
      </c>
      <c r="R461" s="132">
        <v>0</v>
      </c>
      <c r="S461" s="132">
        <v>0</v>
      </c>
      <c r="T461" s="132">
        <v>0</v>
      </c>
      <c r="U461" s="132">
        <v>0</v>
      </c>
      <c r="V461" s="133">
        <f t="shared" si="26"/>
        <v>0</v>
      </c>
      <c r="W461" s="16">
        <v>0</v>
      </c>
      <c r="X461" s="16">
        <v>0</v>
      </c>
      <c r="Y461" s="137">
        <v>0</v>
      </c>
    </row>
    <row r="462" spans="1:25" s="3" customFormat="1" ht="15" x14ac:dyDescent="0.3">
      <c r="A462" s="156" t="str">
        <f>IF(ISBLANK(TableB[[#This Row],[BEDS Code]]),"",TableB[[#This Row],[BEDS Code]])</f>
        <v>331500011684</v>
      </c>
      <c r="B462" s="134" t="str">
        <f>IF(ISBLANK(TableB[[#This Row],[School Name]]),"",TableB[[#This Row],[School Name]])</f>
        <v>Millennium Brooklyn HS</v>
      </c>
      <c r="C462" s="156" t="str">
        <f>IF(ISBLANK(TableB[[#This Row],[Local School Code]]),"",TableB[[#This Row],[Local School Code]])</f>
        <v>K684</v>
      </c>
      <c r="D462" s="15" t="s">
        <v>73</v>
      </c>
      <c r="E462" s="10" t="s">
        <v>73</v>
      </c>
      <c r="F462" s="130">
        <v>0</v>
      </c>
      <c r="G462" s="130">
        <v>0</v>
      </c>
      <c r="H462" s="130">
        <v>0</v>
      </c>
      <c r="I462" s="130">
        <v>0</v>
      </c>
      <c r="J462" s="136">
        <f t="shared" si="24"/>
        <v>0</v>
      </c>
      <c r="K462" s="16">
        <v>0</v>
      </c>
      <c r="L462" s="16">
        <v>0</v>
      </c>
      <c r="M462" s="16">
        <v>0</v>
      </c>
      <c r="N462" s="133">
        <f t="shared" si="25"/>
        <v>0</v>
      </c>
      <c r="O462" s="146">
        <v>0</v>
      </c>
      <c r="P462" s="132">
        <v>0</v>
      </c>
      <c r="Q462" s="132">
        <v>0</v>
      </c>
      <c r="R462" s="132">
        <v>0</v>
      </c>
      <c r="S462" s="132">
        <v>0</v>
      </c>
      <c r="T462" s="132">
        <v>0</v>
      </c>
      <c r="U462" s="132">
        <v>0</v>
      </c>
      <c r="V462" s="133">
        <f t="shared" si="26"/>
        <v>0</v>
      </c>
      <c r="W462" s="16">
        <v>0</v>
      </c>
      <c r="X462" s="16">
        <v>0</v>
      </c>
      <c r="Y462" s="137">
        <v>0</v>
      </c>
    </row>
    <row r="463" spans="1:25" s="3" customFormat="1" ht="15" x14ac:dyDescent="0.3">
      <c r="A463" s="156" t="str">
        <f>IF(ISBLANK(TableB[[#This Row],[BEDS Code]]),"",TableB[[#This Row],[BEDS Code]])</f>
        <v>331400011685</v>
      </c>
      <c r="B463" s="134" t="str">
        <f>IF(ISBLANK(TableB[[#This Row],[School Name]]),"",TableB[[#This Row],[School Name]])</f>
        <v>El Puente Academy for Peace and Justice</v>
      </c>
      <c r="C463" s="156" t="str">
        <f>IF(ISBLANK(TableB[[#This Row],[Local School Code]]),"",TableB[[#This Row],[Local School Code]])</f>
        <v>K685</v>
      </c>
      <c r="D463" s="15" t="s">
        <v>73</v>
      </c>
      <c r="E463" s="10" t="s">
        <v>73</v>
      </c>
      <c r="F463" s="130">
        <v>0</v>
      </c>
      <c r="G463" s="130">
        <v>0</v>
      </c>
      <c r="H463" s="130">
        <v>0</v>
      </c>
      <c r="I463" s="130">
        <v>0</v>
      </c>
      <c r="J463" s="136">
        <f t="shared" si="24"/>
        <v>0</v>
      </c>
      <c r="K463" s="16">
        <v>0</v>
      </c>
      <c r="L463" s="16">
        <v>0</v>
      </c>
      <c r="M463" s="16">
        <v>0</v>
      </c>
      <c r="N463" s="133">
        <f t="shared" si="25"/>
        <v>0</v>
      </c>
      <c r="O463" s="146">
        <v>0</v>
      </c>
      <c r="P463" s="132">
        <v>0</v>
      </c>
      <c r="Q463" s="132">
        <v>0</v>
      </c>
      <c r="R463" s="132">
        <v>0</v>
      </c>
      <c r="S463" s="132">
        <v>0</v>
      </c>
      <c r="T463" s="132">
        <v>0</v>
      </c>
      <c r="U463" s="132">
        <v>0</v>
      </c>
      <c r="V463" s="133">
        <f t="shared" si="26"/>
        <v>0</v>
      </c>
      <c r="W463" s="16">
        <v>0</v>
      </c>
      <c r="X463" s="16">
        <v>0</v>
      </c>
      <c r="Y463" s="137">
        <v>0</v>
      </c>
    </row>
    <row r="464" spans="1:25" s="3" customFormat="1" ht="15" x14ac:dyDescent="0.3">
      <c r="A464" s="156" t="str">
        <f>IF(ISBLANK(TableB[[#This Row],[BEDS Code]]),"",TableB[[#This Row],[BEDS Code]])</f>
        <v>332000010686</v>
      </c>
      <c r="B464" s="134" t="str">
        <f>IF(ISBLANK(TableB[[#This Row],[School Name]]),"",TableB[[#This Row],[School Name]])</f>
        <v>Brooklyn School of Inquiry</v>
      </c>
      <c r="C464" s="156" t="str">
        <f>IF(ISBLANK(TableB[[#This Row],[Local School Code]]),"",TableB[[#This Row],[Local School Code]])</f>
        <v>K686</v>
      </c>
      <c r="D464" s="15" t="s">
        <v>73</v>
      </c>
      <c r="E464" s="10" t="s">
        <v>73</v>
      </c>
      <c r="F464" s="130">
        <v>0</v>
      </c>
      <c r="G464" s="130">
        <v>0</v>
      </c>
      <c r="H464" s="130">
        <v>0</v>
      </c>
      <c r="I464" s="130">
        <v>0</v>
      </c>
      <c r="J464" s="136">
        <f t="shared" si="24"/>
        <v>0</v>
      </c>
      <c r="K464" s="16">
        <v>0</v>
      </c>
      <c r="L464" s="16">
        <v>0</v>
      </c>
      <c r="M464" s="16">
        <v>0</v>
      </c>
      <c r="N464" s="133">
        <f t="shared" si="25"/>
        <v>0</v>
      </c>
      <c r="O464" s="146">
        <v>0</v>
      </c>
      <c r="P464" s="132">
        <v>0</v>
      </c>
      <c r="Q464" s="132">
        <v>0</v>
      </c>
      <c r="R464" s="132">
        <v>0</v>
      </c>
      <c r="S464" s="132">
        <v>0</v>
      </c>
      <c r="T464" s="132">
        <v>0</v>
      </c>
      <c r="U464" s="132">
        <v>0</v>
      </c>
      <c r="V464" s="133">
        <f t="shared" si="26"/>
        <v>0</v>
      </c>
      <c r="W464" s="16">
        <v>0</v>
      </c>
      <c r="X464" s="16">
        <v>0</v>
      </c>
      <c r="Y464" s="137">
        <v>0</v>
      </c>
    </row>
    <row r="465" spans="1:25" s="3" customFormat="1" ht="15" x14ac:dyDescent="0.3">
      <c r="A465" s="156" t="str">
        <f>IF(ISBLANK(TableB[[#This Row],[BEDS Code]]),"",TableB[[#This Row],[BEDS Code]])</f>
        <v>331600011688</v>
      </c>
      <c r="B465" s="134" t="str">
        <f>IF(ISBLANK(TableB[[#This Row],[School Name]]),"",TableB[[#This Row],[School Name]])</f>
        <v>The Brooklyn Academy of Global Finance</v>
      </c>
      <c r="C465" s="156" t="str">
        <f>IF(ISBLANK(TableB[[#This Row],[Local School Code]]),"",TableB[[#This Row],[Local School Code]])</f>
        <v>K688</v>
      </c>
      <c r="D465" s="15" t="s">
        <v>73</v>
      </c>
      <c r="E465" s="10" t="s">
        <v>72</v>
      </c>
      <c r="F465" s="130">
        <v>0</v>
      </c>
      <c r="G465" s="130">
        <v>0</v>
      </c>
      <c r="H465" s="130">
        <v>0</v>
      </c>
      <c r="I465" s="130">
        <v>0</v>
      </c>
      <c r="J465" s="136">
        <f t="shared" si="24"/>
        <v>0</v>
      </c>
      <c r="K465" s="16">
        <v>0</v>
      </c>
      <c r="L465" s="16">
        <v>0</v>
      </c>
      <c r="M465" s="16">
        <v>0</v>
      </c>
      <c r="N465" s="133">
        <f t="shared" si="25"/>
        <v>0</v>
      </c>
      <c r="O465" s="146">
        <v>1</v>
      </c>
      <c r="P465" s="132">
        <v>206426.83764792632</v>
      </c>
      <c r="Q465" s="132">
        <v>95400</v>
      </c>
      <c r="R465" s="132">
        <v>0</v>
      </c>
      <c r="S465" s="132">
        <v>0</v>
      </c>
      <c r="T465" s="132">
        <v>147000</v>
      </c>
      <c r="U465" s="132">
        <v>88200</v>
      </c>
      <c r="V465" s="133">
        <f t="shared" si="26"/>
        <v>537026.8376479263</v>
      </c>
      <c r="W465" s="16">
        <v>267099</v>
      </c>
      <c r="X465" s="16">
        <v>269927.8376479263</v>
      </c>
      <c r="Y465" s="137">
        <v>0</v>
      </c>
    </row>
    <row r="466" spans="1:25" s="3" customFormat="1" ht="15" x14ac:dyDescent="0.3">
      <c r="A466" s="156" t="str">
        <f>IF(ISBLANK(TableB[[#This Row],[BEDS Code]]),"",TableB[[#This Row],[BEDS Code]])</f>
        <v>332100011690</v>
      </c>
      <c r="B466" s="134" t="str">
        <f>IF(ISBLANK(TableB[[#This Row],[School Name]]),"",TableB[[#This Row],[School Name]])</f>
        <v>Brooklyn Studio Secondary School</v>
      </c>
      <c r="C466" s="156" t="str">
        <f>IF(ISBLANK(TableB[[#This Row],[Local School Code]]),"",TableB[[#This Row],[Local School Code]])</f>
        <v>K690</v>
      </c>
      <c r="D466" s="15" t="s">
        <v>73</v>
      </c>
      <c r="E466" s="10" t="s">
        <v>73</v>
      </c>
      <c r="F466" s="130">
        <v>0</v>
      </c>
      <c r="G466" s="130">
        <v>0</v>
      </c>
      <c r="H466" s="130">
        <v>0</v>
      </c>
      <c r="I466" s="130">
        <v>0</v>
      </c>
      <c r="J466" s="136">
        <f t="shared" si="24"/>
        <v>0</v>
      </c>
      <c r="K466" s="16">
        <v>0</v>
      </c>
      <c r="L466" s="16">
        <v>0</v>
      </c>
      <c r="M466" s="16">
        <v>0</v>
      </c>
      <c r="N466" s="133">
        <f t="shared" si="25"/>
        <v>0</v>
      </c>
      <c r="O466" s="146">
        <v>0</v>
      </c>
      <c r="P466" s="132">
        <v>0</v>
      </c>
      <c r="Q466" s="132">
        <v>0</v>
      </c>
      <c r="R466" s="132">
        <v>0</v>
      </c>
      <c r="S466" s="132">
        <v>0</v>
      </c>
      <c r="T466" s="132">
        <v>0</v>
      </c>
      <c r="U466" s="132">
        <v>0</v>
      </c>
      <c r="V466" s="133">
        <f t="shared" si="26"/>
        <v>0</v>
      </c>
      <c r="W466" s="16">
        <v>0</v>
      </c>
      <c r="X466" s="16">
        <v>0</v>
      </c>
      <c r="Y466" s="137">
        <v>0</v>
      </c>
    </row>
    <row r="467" spans="1:25" s="3" customFormat="1" ht="15" x14ac:dyDescent="0.3">
      <c r="A467" s="156" t="str">
        <f>IF(ISBLANK(TableB[[#This Row],[BEDS Code]]),"",TableB[[#This Row],[BEDS Code]])</f>
        <v>331300010691</v>
      </c>
      <c r="B467" s="134" t="str">
        <f>IF(ISBLANK(TableB[[#This Row],[School Name]]),"",TableB[[#This Row],[School Name]])</f>
        <v>Fort Greene Preparatory Academy</v>
      </c>
      <c r="C467" s="156" t="str">
        <f>IF(ISBLANK(TableB[[#This Row],[Local School Code]]),"",TableB[[#This Row],[Local School Code]])</f>
        <v>K691</v>
      </c>
      <c r="D467" s="15" t="s">
        <v>73</v>
      </c>
      <c r="E467" s="10" t="s">
        <v>73</v>
      </c>
      <c r="F467" s="130">
        <v>0</v>
      </c>
      <c r="G467" s="130">
        <v>0</v>
      </c>
      <c r="H467" s="130">
        <v>0</v>
      </c>
      <c r="I467" s="130">
        <v>0</v>
      </c>
      <c r="J467" s="136">
        <f t="shared" si="24"/>
        <v>0</v>
      </c>
      <c r="K467" s="16">
        <v>0</v>
      </c>
      <c r="L467" s="16">
        <v>0</v>
      </c>
      <c r="M467" s="16">
        <v>0</v>
      </c>
      <c r="N467" s="133">
        <f t="shared" si="25"/>
        <v>0</v>
      </c>
      <c r="O467" s="146">
        <v>0</v>
      </c>
      <c r="P467" s="132">
        <v>0</v>
      </c>
      <c r="Q467" s="132">
        <v>0</v>
      </c>
      <c r="R467" s="132">
        <v>0</v>
      </c>
      <c r="S467" s="132">
        <v>0</v>
      </c>
      <c r="T467" s="132">
        <v>0</v>
      </c>
      <c r="U467" s="132">
        <v>0</v>
      </c>
      <c r="V467" s="133">
        <f t="shared" si="26"/>
        <v>0</v>
      </c>
      <c r="W467" s="16">
        <v>0</v>
      </c>
      <c r="X467" s="16">
        <v>0</v>
      </c>
      <c r="Y467" s="137">
        <v>0</v>
      </c>
    </row>
    <row r="468" spans="1:25" s="3" customFormat="1" ht="15" x14ac:dyDescent="0.3">
      <c r="A468" s="156" t="str">
        <f>IF(ISBLANK(TableB[[#This Row],[BEDS Code]]),"",TableB[[#This Row],[BEDS Code]])</f>
        <v>332300011697</v>
      </c>
      <c r="B468" s="134" t="str">
        <f>IF(ISBLANK(TableB[[#This Row],[School Name]]),"",TableB[[#This Row],[School Name]])</f>
        <v>Teachers Preparatory High School</v>
      </c>
      <c r="C468" s="156" t="str">
        <f>IF(ISBLANK(TableB[[#This Row],[Local School Code]]),"",TableB[[#This Row],[Local School Code]])</f>
        <v>K697</v>
      </c>
      <c r="D468" s="15" t="s">
        <v>73</v>
      </c>
      <c r="E468" s="10" t="s">
        <v>73</v>
      </c>
      <c r="F468" s="130">
        <v>0</v>
      </c>
      <c r="G468" s="130">
        <v>0</v>
      </c>
      <c r="H468" s="130">
        <v>0</v>
      </c>
      <c r="I468" s="130">
        <v>0</v>
      </c>
      <c r="J468" s="136">
        <f t="shared" si="24"/>
        <v>0</v>
      </c>
      <c r="K468" s="16">
        <v>0</v>
      </c>
      <c r="L468" s="16">
        <v>0</v>
      </c>
      <c r="M468" s="16">
        <v>0</v>
      </c>
      <c r="N468" s="133">
        <f t="shared" si="25"/>
        <v>0</v>
      </c>
      <c r="O468" s="146">
        <v>0</v>
      </c>
      <c r="P468" s="132">
        <v>0</v>
      </c>
      <c r="Q468" s="132">
        <v>0</v>
      </c>
      <c r="R468" s="132">
        <v>0</v>
      </c>
      <c r="S468" s="132">
        <v>0</v>
      </c>
      <c r="T468" s="132">
        <v>0</v>
      </c>
      <c r="U468" s="132">
        <v>0</v>
      </c>
      <c r="V468" s="133">
        <f t="shared" si="26"/>
        <v>0</v>
      </c>
      <c r="W468" s="16">
        <v>0</v>
      </c>
      <c r="X468" s="16">
        <v>0</v>
      </c>
      <c r="Y468" s="137">
        <v>0</v>
      </c>
    </row>
    <row r="469" spans="1:25" s="3" customFormat="1" ht="15" x14ac:dyDescent="0.3">
      <c r="A469" s="156" t="str">
        <f>IF(ISBLANK(TableB[[#This Row],[BEDS Code]]),"",TableB[[#This Row],[BEDS Code]])</f>
        <v>331500011698</v>
      </c>
      <c r="B469" s="134" t="str">
        <f>IF(ISBLANK(TableB[[#This Row],[School Name]]),"",TableB[[#This Row],[School Name]])</f>
        <v>South Brooklyn Community High School</v>
      </c>
      <c r="C469" s="156" t="str">
        <f>IF(ISBLANK(TableB[[#This Row],[Local School Code]]),"",TableB[[#This Row],[Local School Code]])</f>
        <v>K698</v>
      </c>
      <c r="D469" s="15" t="s">
        <v>73</v>
      </c>
      <c r="E469" s="10" t="s">
        <v>73</v>
      </c>
      <c r="F469" s="130">
        <v>0</v>
      </c>
      <c r="G469" s="130">
        <v>0</v>
      </c>
      <c r="H469" s="130">
        <v>0</v>
      </c>
      <c r="I469" s="130">
        <v>0</v>
      </c>
      <c r="J469" s="136">
        <f t="shared" si="24"/>
        <v>0</v>
      </c>
      <c r="K469" s="16">
        <v>0</v>
      </c>
      <c r="L469" s="16">
        <v>0</v>
      </c>
      <c r="M469" s="16">
        <v>0</v>
      </c>
      <c r="N469" s="133">
        <f t="shared" si="25"/>
        <v>0</v>
      </c>
      <c r="O469" s="146">
        <v>0</v>
      </c>
      <c r="P469" s="132">
        <v>0</v>
      </c>
      <c r="Q469" s="132">
        <v>0</v>
      </c>
      <c r="R469" s="132">
        <v>0</v>
      </c>
      <c r="S469" s="132">
        <v>0</v>
      </c>
      <c r="T469" s="132">
        <v>0</v>
      </c>
      <c r="U469" s="132">
        <v>0</v>
      </c>
      <c r="V469" s="133">
        <f t="shared" si="26"/>
        <v>0</v>
      </c>
      <c r="W469" s="16">
        <v>0</v>
      </c>
      <c r="X469" s="16">
        <v>0</v>
      </c>
      <c r="Y469" s="137">
        <v>0</v>
      </c>
    </row>
    <row r="470" spans="1:25" s="3" customFormat="1" ht="15" x14ac:dyDescent="0.3">
      <c r="A470" s="156" t="str">
        <f>IF(ISBLANK(TableB[[#This Row],[BEDS Code]]),"",TableB[[#This Row],[BEDS Code]])</f>
        <v>331700010705</v>
      </c>
      <c r="B470" s="134" t="str">
        <f>IF(ISBLANK(TableB[[#This Row],[School Name]]),"",TableB[[#This Row],[School Name]])</f>
        <v>Brooklyn Arts and Science Elementary School</v>
      </c>
      <c r="C470" s="156" t="str">
        <f>IF(ISBLANK(TableB[[#This Row],[Local School Code]]),"",TableB[[#This Row],[Local School Code]])</f>
        <v>K705</v>
      </c>
      <c r="D470" s="15" t="s">
        <v>72</v>
      </c>
      <c r="E470" s="10" t="s">
        <v>73</v>
      </c>
      <c r="F470" s="130">
        <v>30</v>
      </c>
      <c r="G470" s="130">
        <v>0</v>
      </c>
      <c r="H470" s="130">
        <v>0</v>
      </c>
      <c r="I470" s="130">
        <v>0</v>
      </c>
      <c r="J470" s="136">
        <f t="shared" si="24"/>
        <v>30</v>
      </c>
      <c r="K470" s="16">
        <v>137734.29286330982</v>
      </c>
      <c r="L470" s="16">
        <v>285683.84679432376</v>
      </c>
      <c r="M470" s="16">
        <v>0</v>
      </c>
      <c r="N470" s="133">
        <f t="shared" si="25"/>
        <v>423418.13965763361</v>
      </c>
      <c r="O470" s="146">
        <v>0</v>
      </c>
      <c r="P470" s="132">
        <v>0</v>
      </c>
      <c r="Q470" s="132">
        <v>0</v>
      </c>
      <c r="R470" s="132">
        <v>0</v>
      </c>
      <c r="S470" s="132">
        <v>0</v>
      </c>
      <c r="T470" s="132">
        <v>0</v>
      </c>
      <c r="U470" s="132">
        <v>0</v>
      </c>
      <c r="V470" s="133">
        <f t="shared" si="26"/>
        <v>0</v>
      </c>
      <c r="W470" s="16">
        <v>0</v>
      </c>
      <c r="X470" s="16">
        <v>0</v>
      </c>
      <c r="Y470" s="137">
        <v>0</v>
      </c>
    </row>
    <row r="471" spans="1:25" s="3" customFormat="1" ht="15" x14ac:dyDescent="0.3">
      <c r="A471" s="156" t="str">
        <f>IF(ISBLANK(TableB[[#This Row],[BEDS Code]]),"",TableB[[#This Row],[BEDS Code]])</f>
        <v>307500013721</v>
      </c>
      <c r="B471" s="134" t="str">
        <f>IF(ISBLANK(TableB[[#This Row],[School Name]]),"",TableB[[#This Row],[School Name]])</f>
        <v>P.S. K721 - Brooklyn Occupational Training Center</v>
      </c>
      <c r="C471" s="156" t="str">
        <f>IF(ISBLANK(TableB[[#This Row],[Local School Code]]),"",TableB[[#This Row],[Local School Code]])</f>
        <v>K721</v>
      </c>
      <c r="D471" s="15" t="s">
        <v>73</v>
      </c>
      <c r="E471" s="10" t="s">
        <v>73</v>
      </c>
      <c r="F471" s="130">
        <v>0</v>
      </c>
      <c r="G471" s="130">
        <v>0</v>
      </c>
      <c r="H471" s="130">
        <v>0</v>
      </c>
      <c r="I471" s="130">
        <v>0</v>
      </c>
      <c r="J471" s="136">
        <f t="shared" si="24"/>
        <v>0</v>
      </c>
      <c r="K471" s="16">
        <v>0</v>
      </c>
      <c r="L471" s="16">
        <v>0</v>
      </c>
      <c r="M471" s="16">
        <v>0</v>
      </c>
      <c r="N471" s="133">
        <f t="shared" si="25"/>
        <v>0</v>
      </c>
      <c r="O471" s="146">
        <v>0</v>
      </c>
      <c r="P471" s="132">
        <v>0</v>
      </c>
      <c r="Q471" s="132">
        <v>0</v>
      </c>
      <c r="R471" s="132">
        <v>0</v>
      </c>
      <c r="S471" s="132">
        <v>0</v>
      </c>
      <c r="T471" s="132">
        <v>0</v>
      </c>
      <c r="U471" s="132">
        <v>0</v>
      </c>
      <c r="V471" s="133">
        <f t="shared" si="26"/>
        <v>0</v>
      </c>
      <c r="W471" s="16">
        <v>0</v>
      </c>
      <c r="X471" s="16">
        <v>0</v>
      </c>
      <c r="Y471" s="137">
        <v>0</v>
      </c>
    </row>
    <row r="472" spans="1:25" s="3" customFormat="1" ht="15" x14ac:dyDescent="0.3">
      <c r="A472" s="156" t="str">
        <f>IF(ISBLANK(TableB[[#This Row],[BEDS Code]]),"",TableB[[#This Row],[BEDS Code]])</f>
        <v>331700010722</v>
      </c>
      <c r="B472" s="134" t="str">
        <f>IF(ISBLANK(TableB[[#This Row],[School Name]]),"",TableB[[#This Row],[School Name]])</f>
        <v>New Heights Middle School</v>
      </c>
      <c r="C472" s="156" t="str">
        <f>IF(ISBLANK(TableB[[#This Row],[Local School Code]]),"",TableB[[#This Row],[Local School Code]])</f>
        <v>K722</v>
      </c>
      <c r="D472" s="15" t="s">
        <v>73</v>
      </c>
      <c r="E472" s="10" t="s">
        <v>72</v>
      </c>
      <c r="F472" s="130">
        <v>0</v>
      </c>
      <c r="G472" s="130">
        <v>0</v>
      </c>
      <c r="H472" s="130">
        <v>0</v>
      </c>
      <c r="I472" s="130">
        <v>0</v>
      </c>
      <c r="J472" s="136">
        <f t="shared" si="24"/>
        <v>0</v>
      </c>
      <c r="K472" s="16">
        <v>0</v>
      </c>
      <c r="L472" s="16">
        <v>0</v>
      </c>
      <c r="M472" s="16">
        <v>0</v>
      </c>
      <c r="N472" s="133">
        <f t="shared" si="25"/>
        <v>0</v>
      </c>
      <c r="O472" s="146">
        <v>1</v>
      </c>
      <c r="P472" s="132">
        <v>45000</v>
      </c>
      <c r="Q472" s="132">
        <v>45000</v>
      </c>
      <c r="R472" s="132">
        <v>0</v>
      </c>
      <c r="S472" s="132">
        <v>0</v>
      </c>
      <c r="T472" s="132">
        <v>225000</v>
      </c>
      <c r="U472" s="132">
        <v>135000</v>
      </c>
      <c r="V472" s="133">
        <f t="shared" si="26"/>
        <v>450000</v>
      </c>
      <c r="W472" s="16">
        <v>223815</v>
      </c>
      <c r="X472" s="16">
        <v>226185</v>
      </c>
      <c r="Y472" s="137">
        <v>0</v>
      </c>
    </row>
    <row r="473" spans="1:25" s="3" customFormat="1" ht="15" x14ac:dyDescent="0.3">
      <c r="A473" s="156" t="str">
        <f>IF(ISBLANK(TableB[[#This Row],[BEDS Code]]),"",TableB[[#This Row],[BEDS Code]])</f>
        <v>332100011728</v>
      </c>
      <c r="B473" s="134" t="str">
        <f>IF(ISBLANK(TableB[[#This Row],[School Name]]),"",TableB[[#This Row],[School Name]])</f>
        <v>Liberation Diploma Plus</v>
      </c>
      <c r="C473" s="156" t="str">
        <f>IF(ISBLANK(TableB[[#This Row],[Local School Code]]),"",TableB[[#This Row],[Local School Code]])</f>
        <v>K728</v>
      </c>
      <c r="D473" s="15" t="s">
        <v>73</v>
      </c>
      <c r="E473" s="10" t="s">
        <v>73</v>
      </c>
      <c r="F473" s="130">
        <v>0</v>
      </c>
      <c r="G473" s="130">
        <v>0</v>
      </c>
      <c r="H473" s="130">
        <v>0</v>
      </c>
      <c r="I473" s="130">
        <v>0</v>
      </c>
      <c r="J473" s="136">
        <f t="shared" si="24"/>
        <v>0</v>
      </c>
      <c r="K473" s="16">
        <v>0</v>
      </c>
      <c r="L473" s="16">
        <v>0</v>
      </c>
      <c r="M473" s="16">
        <v>0</v>
      </c>
      <c r="N473" s="133">
        <f t="shared" si="25"/>
        <v>0</v>
      </c>
      <c r="O473" s="146">
        <v>0</v>
      </c>
      <c r="P473" s="132">
        <v>0</v>
      </c>
      <c r="Q473" s="132">
        <v>0</v>
      </c>
      <c r="R473" s="132">
        <v>0</v>
      </c>
      <c r="S473" s="132">
        <v>0</v>
      </c>
      <c r="T473" s="132">
        <v>0</v>
      </c>
      <c r="U473" s="132">
        <v>0</v>
      </c>
      <c r="V473" s="133">
        <f t="shared" si="26"/>
        <v>0</v>
      </c>
      <c r="W473" s="16">
        <v>0</v>
      </c>
      <c r="X473" s="16">
        <v>0</v>
      </c>
      <c r="Y473" s="137">
        <v>0</v>
      </c>
    </row>
    <row r="474" spans="1:25" s="3" customFormat="1" ht="15" x14ac:dyDescent="0.3">
      <c r="A474" s="156" t="str">
        <f>IF(ISBLANK(TableB[[#This Row],[BEDS Code]]),"",TableB[[#This Row],[BEDS Code]])</f>
        <v>331700011745</v>
      </c>
      <c r="B474" s="134" t="str">
        <f>IF(ISBLANK(TableB[[#This Row],[School Name]]),"",TableB[[#This Row],[School Name]])</f>
        <v>Brooklyn Institute for Liberal Arts</v>
      </c>
      <c r="C474" s="156" t="str">
        <f>IF(ISBLANK(TableB[[#This Row],[Local School Code]]),"",TableB[[#This Row],[Local School Code]])</f>
        <v>K745</v>
      </c>
      <c r="D474" s="15" t="s">
        <v>73</v>
      </c>
      <c r="E474" s="10" t="s">
        <v>73</v>
      </c>
      <c r="F474" s="130">
        <v>0</v>
      </c>
      <c r="G474" s="130">
        <v>0</v>
      </c>
      <c r="H474" s="130">
        <v>0</v>
      </c>
      <c r="I474" s="130">
        <v>0</v>
      </c>
      <c r="J474" s="136">
        <f t="shared" si="24"/>
        <v>0</v>
      </c>
      <c r="K474" s="16">
        <v>0</v>
      </c>
      <c r="L474" s="16">
        <v>0</v>
      </c>
      <c r="M474" s="16">
        <v>0</v>
      </c>
      <c r="N474" s="133">
        <f t="shared" si="25"/>
        <v>0</v>
      </c>
      <c r="O474" s="146">
        <v>0</v>
      </c>
      <c r="P474" s="132">
        <v>0</v>
      </c>
      <c r="Q474" s="132">
        <v>0</v>
      </c>
      <c r="R474" s="132">
        <v>0</v>
      </c>
      <c r="S474" s="132">
        <v>0</v>
      </c>
      <c r="T474" s="132">
        <v>0</v>
      </c>
      <c r="U474" s="132">
        <v>0</v>
      </c>
      <c r="V474" s="133">
        <f t="shared" si="26"/>
        <v>0</v>
      </c>
      <c r="W474" s="16">
        <v>0</v>
      </c>
      <c r="X474" s="16">
        <v>0</v>
      </c>
      <c r="Y474" s="137">
        <v>0</v>
      </c>
    </row>
    <row r="475" spans="1:25" s="3" customFormat="1" ht="15" x14ac:dyDescent="0.3">
      <c r="A475" s="156" t="str">
        <f>IF(ISBLANK(TableB[[#This Row],[BEDS Code]]),"",TableB[[#This Row],[BEDS Code]])</f>
        <v>332000010748</v>
      </c>
      <c r="B475" s="134" t="str">
        <f>IF(ISBLANK(TableB[[#This Row],[School Name]]),"",TableB[[#This Row],[School Name]])</f>
        <v>P.S. 748 Brooklyn School for Global Scholars</v>
      </c>
      <c r="C475" s="156" t="str">
        <f>IF(ISBLANK(TableB[[#This Row],[Local School Code]]),"",TableB[[#This Row],[Local School Code]])</f>
        <v>K748</v>
      </c>
      <c r="D475" s="15" t="s">
        <v>73</v>
      </c>
      <c r="E475" s="10" t="s">
        <v>73</v>
      </c>
      <c r="F475" s="130">
        <v>0</v>
      </c>
      <c r="G475" s="130">
        <v>0</v>
      </c>
      <c r="H475" s="130">
        <v>0</v>
      </c>
      <c r="I475" s="130">
        <v>0</v>
      </c>
      <c r="J475" s="136">
        <f t="shared" si="24"/>
        <v>0</v>
      </c>
      <c r="K475" s="16">
        <v>0</v>
      </c>
      <c r="L475" s="16">
        <v>0</v>
      </c>
      <c r="M475" s="16">
        <v>0</v>
      </c>
      <c r="N475" s="133">
        <f t="shared" si="25"/>
        <v>0</v>
      </c>
      <c r="O475" s="146">
        <v>0</v>
      </c>
      <c r="P475" s="132">
        <v>0</v>
      </c>
      <c r="Q475" s="132">
        <v>0</v>
      </c>
      <c r="R475" s="132">
        <v>0</v>
      </c>
      <c r="S475" s="132">
        <v>0</v>
      </c>
      <c r="T475" s="132">
        <v>0</v>
      </c>
      <c r="U475" s="132">
        <v>0</v>
      </c>
      <c r="V475" s="133">
        <f t="shared" si="26"/>
        <v>0</v>
      </c>
      <c r="W475" s="16">
        <v>0</v>
      </c>
      <c r="X475" s="16">
        <v>0</v>
      </c>
      <c r="Y475" s="137">
        <v>0</v>
      </c>
    </row>
    <row r="476" spans="1:25" s="3" customFormat="1" ht="15" x14ac:dyDescent="0.3">
      <c r="A476" s="156" t="str">
        <f>IF(ISBLANK(TableB[[#This Row],[BEDS Code]]),"",TableB[[#This Row],[BEDS Code]])</f>
        <v>331700011751</v>
      </c>
      <c r="B476" s="134" t="str">
        <f>IF(ISBLANK(TableB[[#This Row],[School Name]]),"",TableB[[#This Row],[School Name]])</f>
        <v>Academy for Health Careers</v>
      </c>
      <c r="C476" s="156" t="str">
        <f>IF(ISBLANK(TableB[[#This Row],[Local School Code]]),"",TableB[[#This Row],[Local School Code]])</f>
        <v>K751</v>
      </c>
      <c r="D476" s="15" t="s">
        <v>73</v>
      </c>
      <c r="E476" s="10" t="s">
        <v>73</v>
      </c>
      <c r="F476" s="130">
        <v>0</v>
      </c>
      <c r="G476" s="130">
        <v>0</v>
      </c>
      <c r="H476" s="130">
        <v>0</v>
      </c>
      <c r="I476" s="130">
        <v>0</v>
      </c>
      <c r="J476" s="136">
        <f t="shared" si="24"/>
        <v>0</v>
      </c>
      <c r="K476" s="16">
        <v>0</v>
      </c>
      <c r="L476" s="16">
        <v>0</v>
      </c>
      <c r="M476" s="16">
        <v>0</v>
      </c>
      <c r="N476" s="133">
        <f t="shared" si="25"/>
        <v>0</v>
      </c>
      <c r="O476" s="146">
        <v>0</v>
      </c>
      <c r="P476" s="132">
        <v>0</v>
      </c>
      <c r="Q476" s="132">
        <v>0</v>
      </c>
      <c r="R476" s="132">
        <v>0</v>
      </c>
      <c r="S476" s="132">
        <v>0</v>
      </c>
      <c r="T476" s="132">
        <v>0</v>
      </c>
      <c r="U476" s="132">
        <v>0</v>
      </c>
      <c r="V476" s="133">
        <f t="shared" si="26"/>
        <v>0</v>
      </c>
      <c r="W476" s="16">
        <v>0</v>
      </c>
      <c r="X476" s="16">
        <v>0</v>
      </c>
      <c r="Y476" s="137">
        <v>0</v>
      </c>
    </row>
    <row r="477" spans="1:25" s="3" customFormat="1" ht="15" x14ac:dyDescent="0.3">
      <c r="A477" s="156" t="str">
        <f>IF(ISBLANK(TableB[[#This Row],[BEDS Code]]),"",TableB[[#This Row],[BEDS Code]])</f>
        <v>307500013753</v>
      </c>
      <c r="B477" s="134" t="str">
        <f>IF(ISBLANK(TableB[[#This Row],[School Name]]),"",TableB[[#This Row],[School Name]])</f>
        <v>P.S. K753 - School for Career Development</v>
      </c>
      <c r="C477" s="156" t="str">
        <f>IF(ISBLANK(TableB[[#This Row],[Local School Code]]),"",TableB[[#This Row],[Local School Code]])</f>
        <v>K753</v>
      </c>
      <c r="D477" s="15" t="s">
        <v>73</v>
      </c>
      <c r="E477" s="10" t="s">
        <v>73</v>
      </c>
      <c r="F477" s="130">
        <v>0</v>
      </c>
      <c r="G477" s="130">
        <v>0</v>
      </c>
      <c r="H477" s="130">
        <v>0</v>
      </c>
      <c r="I477" s="130">
        <v>0</v>
      </c>
      <c r="J477" s="136">
        <f t="shared" si="24"/>
        <v>0</v>
      </c>
      <c r="K477" s="16">
        <v>0</v>
      </c>
      <c r="L477" s="16">
        <v>0</v>
      </c>
      <c r="M477" s="16">
        <v>0</v>
      </c>
      <c r="N477" s="133">
        <f t="shared" si="25"/>
        <v>0</v>
      </c>
      <c r="O477" s="146">
        <v>0</v>
      </c>
      <c r="P477" s="132">
        <v>0</v>
      </c>
      <c r="Q477" s="132">
        <v>0</v>
      </c>
      <c r="R477" s="132">
        <v>0</v>
      </c>
      <c r="S477" s="132">
        <v>0</v>
      </c>
      <c r="T477" s="132">
        <v>0</v>
      </c>
      <c r="U477" s="132">
        <v>0</v>
      </c>
      <c r="V477" s="133">
        <f t="shared" si="26"/>
        <v>0</v>
      </c>
      <c r="W477" s="16">
        <v>0</v>
      </c>
      <c r="X477" s="16">
        <v>0</v>
      </c>
      <c r="Y477" s="137">
        <v>0</v>
      </c>
    </row>
    <row r="478" spans="1:25" s="3" customFormat="1" ht="15" x14ac:dyDescent="0.3">
      <c r="A478" s="156" t="str">
        <f>IF(ISBLANK(TableB[[#This Row],[BEDS Code]]),"",TableB[[#This Row],[BEDS Code]])</f>
        <v>331900010760</v>
      </c>
      <c r="B478" s="134" t="str">
        <f>IF(ISBLANK(TableB[[#This Row],[School Name]]),"",TableB[[#This Row],[School Name]])</f>
        <v>Highland Park Community School</v>
      </c>
      <c r="C478" s="156" t="str">
        <f>IF(ISBLANK(TableB[[#This Row],[Local School Code]]),"",TableB[[#This Row],[Local School Code]])</f>
        <v>K760</v>
      </c>
      <c r="D478" s="15" t="s">
        <v>73</v>
      </c>
      <c r="E478" s="10" t="s">
        <v>73</v>
      </c>
      <c r="F478" s="130">
        <v>0</v>
      </c>
      <c r="G478" s="130">
        <v>0</v>
      </c>
      <c r="H478" s="130">
        <v>0</v>
      </c>
      <c r="I478" s="130">
        <v>0</v>
      </c>
      <c r="J478" s="136">
        <f t="shared" si="24"/>
        <v>0</v>
      </c>
      <c r="K478" s="16">
        <v>0</v>
      </c>
      <c r="L478" s="16">
        <v>0</v>
      </c>
      <c r="M478" s="16">
        <v>0</v>
      </c>
      <c r="N478" s="133">
        <f t="shared" si="25"/>
        <v>0</v>
      </c>
      <c r="O478" s="146">
        <v>0</v>
      </c>
      <c r="P478" s="132">
        <v>0</v>
      </c>
      <c r="Q478" s="132">
        <v>0</v>
      </c>
      <c r="R478" s="132">
        <v>0</v>
      </c>
      <c r="S478" s="132">
        <v>0</v>
      </c>
      <c r="T478" s="132">
        <v>0</v>
      </c>
      <c r="U478" s="132">
        <v>0</v>
      </c>
      <c r="V478" s="133">
        <f t="shared" si="26"/>
        <v>0</v>
      </c>
      <c r="W478" s="16">
        <v>0</v>
      </c>
      <c r="X478" s="16">
        <v>0</v>
      </c>
      <c r="Y478" s="137">
        <v>0</v>
      </c>
    </row>
    <row r="479" spans="1:25" s="3" customFormat="1" ht="15" x14ac:dyDescent="0.3">
      <c r="A479" s="156" t="str">
        <f>IF(ISBLANK(TableB[[#This Row],[BEDS Code]]),"",TableB[[#This Row],[BEDS Code]])</f>
        <v>331800010763</v>
      </c>
      <c r="B479" s="134" t="str">
        <f>IF(ISBLANK(TableB[[#This Row],[School Name]]),"",TableB[[#This Row],[School Name]])</f>
        <v>Brooklyn Science and Engineering Academy</v>
      </c>
      <c r="C479" s="156" t="str">
        <f>IF(ISBLANK(TableB[[#This Row],[Local School Code]]),"",TableB[[#This Row],[Local School Code]])</f>
        <v>K763</v>
      </c>
      <c r="D479" s="15" t="s">
        <v>73</v>
      </c>
      <c r="E479" s="10" t="s">
        <v>73</v>
      </c>
      <c r="F479" s="130">
        <v>0</v>
      </c>
      <c r="G479" s="130">
        <v>0</v>
      </c>
      <c r="H479" s="130">
        <v>0</v>
      </c>
      <c r="I479" s="130">
        <v>0</v>
      </c>
      <c r="J479" s="136">
        <f t="shared" si="24"/>
        <v>0</v>
      </c>
      <c r="K479" s="16">
        <v>0</v>
      </c>
      <c r="L479" s="16">
        <v>0</v>
      </c>
      <c r="M479" s="16">
        <v>0</v>
      </c>
      <c r="N479" s="133">
        <f t="shared" si="25"/>
        <v>0</v>
      </c>
      <c r="O479" s="146">
        <v>0</v>
      </c>
      <c r="P479" s="132">
        <v>0</v>
      </c>
      <c r="Q479" s="132">
        <v>0</v>
      </c>
      <c r="R479" s="132">
        <v>0</v>
      </c>
      <c r="S479" s="132">
        <v>0</v>
      </c>
      <c r="T479" s="132">
        <v>0</v>
      </c>
      <c r="U479" s="132">
        <v>0</v>
      </c>
      <c r="V479" s="133">
        <f t="shared" si="26"/>
        <v>0</v>
      </c>
      <c r="W479" s="16">
        <v>0</v>
      </c>
      <c r="X479" s="16">
        <v>0</v>
      </c>
      <c r="Y479" s="137">
        <v>0</v>
      </c>
    </row>
    <row r="480" spans="1:25" s="3" customFormat="1" ht="15" x14ac:dyDescent="0.3">
      <c r="A480" s="156" t="str">
        <f>IF(ISBLANK(TableB[[#This Row],[BEDS Code]]),"",TableB[[#This Row],[BEDS Code]])</f>
        <v>331900011764</v>
      </c>
      <c r="B480" s="134" t="str">
        <f>IF(ISBLANK(TableB[[#This Row],[School Name]]),"",TableB[[#This Row],[School Name]])</f>
        <v>The Urban Assembly School for Collaborative Healthcare</v>
      </c>
      <c r="C480" s="156" t="str">
        <f>IF(ISBLANK(TableB[[#This Row],[Local School Code]]),"",TableB[[#This Row],[Local School Code]])</f>
        <v>K764</v>
      </c>
      <c r="D480" s="15" t="s">
        <v>73</v>
      </c>
      <c r="E480" s="10" t="s">
        <v>73</v>
      </c>
      <c r="F480" s="130">
        <v>0</v>
      </c>
      <c r="G480" s="130">
        <v>0</v>
      </c>
      <c r="H480" s="130">
        <v>0</v>
      </c>
      <c r="I480" s="130">
        <v>0</v>
      </c>
      <c r="J480" s="136">
        <f t="shared" si="24"/>
        <v>0</v>
      </c>
      <c r="K480" s="16">
        <v>0</v>
      </c>
      <c r="L480" s="16">
        <v>0</v>
      </c>
      <c r="M480" s="16">
        <v>0</v>
      </c>
      <c r="N480" s="133">
        <f t="shared" si="25"/>
        <v>0</v>
      </c>
      <c r="O480" s="146">
        <v>0</v>
      </c>
      <c r="P480" s="132">
        <v>0</v>
      </c>
      <c r="Q480" s="132">
        <v>0</v>
      </c>
      <c r="R480" s="132">
        <v>0</v>
      </c>
      <c r="S480" s="132">
        <v>0</v>
      </c>
      <c r="T480" s="132">
        <v>0</v>
      </c>
      <c r="U480" s="132">
        <v>0</v>
      </c>
      <c r="V480" s="133">
        <f t="shared" si="26"/>
        <v>0</v>
      </c>
      <c r="W480" s="16">
        <v>0</v>
      </c>
      <c r="X480" s="16">
        <v>0</v>
      </c>
      <c r="Y480" s="137">
        <v>0</v>
      </c>
    </row>
    <row r="481" spans="1:25" s="3" customFormat="1" ht="15" x14ac:dyDescent="0.3">
      <c r="A481" s="156" t="str">
        <f>IF(ISBLANK(TableB[[#This Row],[BEDS Code]]),"",TableB[[#This Row],[BEDS Code]])</f>
        <v>331600011765</v>
      </c>
      <c r="B481" s="134" t="str">
        <f>IF(ISBLANK(TableB[[#This Row],[School Name]]),"",TableB[[#This Row],[School Name]])</f>
        <v>Nelson Mandela High School</v>
      </c>
      <c r="C481" s="156" t="str">
        <f>IF(ISBLANK(TableB[[#This Row],[Local School Code]]),"",TableB[[#This Row],[Local School Code]])</f>
        <v>K765</v>
      </c>
      <c r="D481" s="15" t="s">
        <v>73</v>
      </c>
      <c r="E481" s="10" t="s">
        <v>73</v>
      </c>
      <c r="F481" s="130">
        <v>0</v>
      </c>
      <c r="G481" s="130">
        <v>0</v>
      </c>
      <c r="H481" s="130">
        <v>0</v>
      </c>
      <c r="I481" s="130">
        <v>0</v>
      </c>
      <c r="J481" s="136">
        <f t="shared" si="24"/>
        <v>0</v>
      </c>
      <c r="K481" s="16">
        <v>0</v>
      </c>
      <c r="L481" s="16">
        <v>0</v>
      </c>
      <c r="M481" s="16">
        <v>0</v>
      </c>
      <c r="N481" s="133">
        <f t="shared" si="25"/>
        <v>0</v>
      </c>
      <c r="O481" s="146">
        <v>0</v>
      </c>
      <c r="P481" s="132">
        <v>0</v>
      </c>
      <c r="Q481" s="132">
        <v>0</v>
      </c>
      <c r="R481" s="132">
        <v>0</v>
      </c>
      <c r="S481" s="132">
        <v>0</v>
      </c>
      <c r="T481" s="132">
        <v>0</v>
      </c>
      <c r="U481" s="132">
        <v>0</v>
      </c>
      <c r="V481" s="133">
        <f t="shared" si="26"/>
        <v>0</v>
      </c>
      <c r="W481" s="16">
        <v>0</v>
      </c>
      <c r="X481" s="16">
        <v>0</v>
      </c>
      <c r="Y481" s="137">
        <v>0</v>
      </c>
    </row>
    <row r="482" spans="1:25" s="3" customFormat="1" ht="15" x14ac:dyDescent="0.3">
      <c r="A482" s="156" t="str">
        <f>IF(ISBLANK(TableB[[#This Row],[BEDS Code]]),"",TableB[[#This Row],[BEDS Code]])</f>
        <v>331700010770</v>
      </c>
      <c r="B482" s="134" t="str">
        <f>IF(ISBLANK(TableB[[#This Row],[School Name]]),"",TableB[[#This Row],[School Name]])</f>
        <v>P.S. 770 New American Academy</v>
      </c>
      <c r="C482" s="156" t="str">
        <f>IF(ISBLANK(TableB[[#This Row],[Local School Code]]),"",TableB[[#This Row],[Local School Code]])</f>
        <v>K770</v>
      </c>
      <c r="D482" s="15" t="s">
        <v>72</v>
      </c>
      <c r="E482" s="10" t="s">
        <v>73</v>
      </c>
      <c r="F482" s="130">
        <v>46</v>
      </c>
      <c r="G482" s="130">
        <v>0</v>
      </c>
      <c r="H482" s="130">
        <v>0</v>
      </c>
      <c r="I482" s="130">
        <v>0</v>
      </c>
      <c r="J482" s="136">
        <f t="shared" si="24"/>
        <v>46</v>
      </c>
      <c r="K482" s="16">
        <v>133908.34028377343</v>
      </c>
      <c r="L482" s="16">
        <v>549583.75911572762</v>
      </c>
      <c r="M482" s="16">
        <v>0</v>
      </c>
      <c r="N482" s="133">
        <f t="shared" si="25"/>
        <v>683492.09939950099</v>
      </c>
      <c r="O482" s="146">
        <v>0</v>
      </c>
      <c r="P482" s="132">
        <v>0</v>
      </c>
      <c r="Q482" s="132">
        <v>0</v>
      </c>
      <c r="R482" s="132">
        <v>0</v>
      </c>
      <c r="S482" s="132">
        <v>0</v>
      </c>
      <c r="T482" s="132">
        <v>0</v>
      </c>
      <c r="U482" s="132">
        <v>0</v>
      </c>
      <c r="V482" s="133">
        <f t="shared" si="26"/>
        <v>0</v>
      </c>
      <c r="W482" s="16">
        <v>0</v>
      </c>
      <c r="X482" s="16">
        <v>0</v>
      </c>
      <c r="Y482" s="137">
        <v>0</v>
      </c>
    </row>
    <row r="483" spans="1:25" s="3" customFormat="1" ht="15" x14ac:dyDescent="0.3">
      <c r="A483" s="156" t="str">
        <f>IF(ISBLANK(TableB[[#This Row],[BEDS Code]]),"",TableB[[#This Row],[BEDS Code]])</f>
        <v>307500013771</v>
      </c>
      <c r="B483" s="134" t="str">
        <f>IF(ISBLANK(TableB[[#This Row],[School Name]]),"",TableB[[#This Row],[School Name]])</f>
        <v>P.S. K771</v>
      </c>
      <c r="C483" s="156" t="str">
        <f>IF(ISBLANK(TableB[[#This Row],[Local School Code]]),"",TableB[[#This Row],[Local School Code]])</f>
        <v>K771</v>
      </c>
      <c r="D483" s="15" t="s">
        <v>73</v>
      </c>
      <c r="E483" s="10" t="s">
        <v>73</v>
      </c>
      <c r="F483" s="130">
        <v>0</v>
      </c>
      <c r="G483" s="130">
        <v>0</v>
      </c>
      <c r="H483" s="130">
        <v>0</v>
      </c>
      <c r="I483" s="130">
        <v>0</v>
      </c>
      <c r="J483" s="136">
        <f t="shared" si="24"/>
        <v>0</v>
      </c>
      <c r="K483" s="16">
        <v>0</v>
      </c>
      <c r="L483" s="16">
        <v>0</v>
      </c>
      <c r="M483" s="16">
        <v>0</v>
      </c>
      <c r="N483" s="133">
        <f t="shared" si="25"/>
        <v>0</v>
      </c>
      <c r="O483" s="146">
        <v>0</v>
      </c>
      <c r="P483" s="132">
        <v>0</v>
      </c>
      <c r="Q483" s="132">
        <v>0</v>
      </c>
      <c r="R483" s="132">
        <v>0</v>
      </c>
      <c r="S483" s="132">
        <v>0</v>
      </c>
      <c r="T483" s="132">
        <v>0</v>
      </c>
      <c r="U483" s="132">
        <v>0</v>
      </c>
      <c r="V483" s="133">
        <f t="shared" si="26"/>
        <v>0</v>
      </c>
      <c r="W483" s="16">
        <v>0</v>
      </c>
      <c r="X483" s="16">
        <v>0</v>
      </c>
      <c r="Y483" s="137">
        <v>0</v>
      </c>
    </row>
    <row r="484" spans="1:25" s="3" customFormat="1" ht="15" x14ac:dyDescent="0.3">
      <c r="A484" s="156" t="str">
        <f>IF(ISBLANK(TableB[[#This Row],[BEDS Code]]),"",TableB[[#This Row],[BEDS Code]])</f>
        <v>307500013811</v>
      </c>
      <c r="B484" s="134" t="str">
        <f>IF(ISBLANK(TableB[[#This Row],[School Name]]),"",TableB[[#This Row],[School Name]])</f>
        <v>P.S. K811 Connie Lekas School</v>
      </c>
      <c r="C484" s="156" t="str">
        <f>IF(ISBLANK(TableB[[#This Row],[Local School Code]]),"",TableB[[#This Row],[Local School Code]])</f>
        <v>K811</v>
      </c>
      <c r="D484" s="15" t="s">
        <v>73</v>
      </c>
      <c r="E484" s="10" t="s">
        <v>73</v>
      </c>
      <c r="F484" s="130">
        <v>0</v>
      </c>
      <c r="G484" s="130">
        <v>0</v>
      </c>
      <c r="H484" s="130">
        <v>0</v>
      </c>
      <c r="I484" s="130">
        <v>0</v>
      </c>
      <c r="J484" s="136">
        <f t="shared" si="24"/>
        <v>0</v>
      </c>
      <c r="K484" s="16">
        <v>0</v>
      </c>
      <c r="L484" s="16">
        <v>0</v>
      </c>
      <c r="M484" s="16">
        <v>0</v>
      </c>
      <c r="N484" s="133">
        <f t="shared" si="25"/>
        <v>0</v>
      </c>
      <c r="O484" s="146">
        <v>0</v>
      </c>
      <c r="P484" s="132">
        <v>0</v>
      </c>
      <c r="Q484" s="132">
        <v>0</v>
      </c>
      <c r="R484" s="132">
        <v>0</v>
      </c>
      <c r="S484" s="132">
        <v>0</v>
      </c>
      <c r="T484" s="132">
        <v>0</v>
      </c>
      <c r="U484" s="132">
        <v>0</v>
      </c>
      <c r="V484" s="133">
        <f t="shared" si="26"/>
        <v>0</v>
      </c>
      <c r="W484" s="16">
        <v>0</v>
      </c>
      <c r="X484" s="16">
        <v>0</v>
      </c>
      <c r="Y484" s="137">
        <v>0</v>
      </c>
    </row>
    <row r="485" spans="1:25" s="3" customFormat="1" ht="15" x14ac:dyDescent="0.3">
      <c r="A485" s="156" t="str">
        <f>IF(ISBLANK(TableB[[#This Row],[BEDS Code]]),"",TableB[[#This Row],[BEDS Code]])</f>
        <v>331500010821</v>
      </c>
      <c r="B485" s="134" t="str">
        <f>IF(ISBLANK(TableB[[#This Row],[School Name]]),"",TableB[[#This Row],[School Name]])</f>
        <v>Sunset Park Prep</v>
      </c>
      <c r="C485" s="156" t="str">
        <f>IF(ISBLANK(TableB[[#This Row],[Local School Code]]),"",TableB[[#This Row],[Local School Code]])</f>
        <v>K821</v>
      </c>
      <c r="D485" s="15" t="s">
        <v>73</v>
      </c>
      <c r="E485" s="10" t="s">
        <v>73</v>
      </c>
      <c r="F485" s="130">
        <v>0</v>
      </c>
      <c r="G485" s="130">
        <v>0</v>
      </c>
      <c r="H485" s="130">
        <v>0</v>
      </c>
      <c r="I485" s="130">
        <v>0</v>
      </c>
      <c r="J485" s="136">
        <f t="shared" si="24"/>
        <v>0</v>
      </c>
      <c r="K485" s="16">
        <v>0</v>
      </c>
      <c r="L485" s="16">
        <v>0</v>
      </c>
      <c r="M485" s="16">
        <v>0</v>
      </c>
      <c r="N485" s="133">
        <f t="shared" si="25"/>
        <v>0</v>
      </c>
      <c r="O485" s="146">
        <v>0</v>
      </c>
      <c r="P485" s="132">
        <v>0</v>
      </c>
      <c r="Q485" s="132">
        <v>0</v>
      </c>
      <c r="R485" s="132">
        <v>0</v>
      </c>
      <c r="S485" s="132">
        <v>0</v>
      </c>
      <c r="T485" s="132">
        <v>0</v>
      </c>
      <c r="U485" s="132">
        <v>0</v>
      </c>
      <c r="V485" s="133">
        <f t="shared" si="26"/>
        <v>0</v>
      </c>
      <c r="W485" s="16">
        <v>0</v>
      </c>
      <c r="X485" s="16">
        <v>0</v>
      </c>
      <c r="Y485" s="137">
        <v>0</v>
      </c>
    </row>
    <row r="486" spans="1:25" s="3" customFormat="1" ht="15" x14ac:dyDescent="0.3">
      <c r="A486" s="156" t="str">
        <f>IF(ISBLANK(TableB[[#This Row],[BEDS Code]]),"",TableB[[#This Row],[BEDS Code]])</f>
        <v>331500010839</v>
      </c>
      <c r="B486" s="134" t="str">
        <f>IF(ISBLANK(TableB[[#This Row],[School Name]]),"",TableB[[#This Row],[School Name]])</f>
        <v>M.S. 839</v>
      </c>
      <c r="C486" s="156" t="str">
        <f>IF(ISBLANK(TableB[[#This Row],[Local School Code]]),"",TableB[[#This Row],[Local School Code]])</f>
        <v>K839</v>
      </c>
      <c r="D486" s="15" t="s">
        <v>73</v>
      </c>
      <c r="E486" s="10" t="s">
        <v>73</v>
      </c>
      <c r="F486" s="130">
        <v>0</v>
      </c>
      <c r="G486" s="130">
        <v>0</v>
      </c>
      <c r="H486" s="130">
        <v>0</v>
      </c>
      <c r="I486" s="130">
        <v>0</v>
      </c>
      <c r="J486" s="136">
        <f t="shared" si="24"/>
        <v>0</v>
      </c>
      <c r="K486" s="16">
        <v>0</v>
      </c>
      <c r="L486" s="16">
        <v>0</v>
      </c>
      <c r="M486" s="16">
        <v>0</v>
      </c>
      <c r="N486" s="133">
        <f t="shared" si="25"/>
        <v>0</v>
      </c>
      <c r="O486" s="146">
        <v>0</v>
      </c>
      <c r="P486" s="132">
        <v>0</v>
      </c>
      <c r="Q486" s="132">
        <v>0</v>
      </c>
      <c r="R486" s="132">
        <v>0</v>
      </c>
      <c r="S486" s="132">
        <v>0</v>
      </c>
      <c r="T486" s="132">
        <v>0</v>
      </c>
      <c r="U486" s="132">
        <v>0</v>
      </c>
      <c r="V486" s="133">
        <f t="shared" si="26"/>
        <v>0</v>
      </c>
      <c r="W486" s="16">
        <v>0</v>
      </c>
      <c r="X486" s="16">
        <v>0</v>
      </c>
      <c r="Y486" s="137">
        <v>0</v>
      </c>
    </row>
    <row r="487" spans="1:25" s="3" customFormat="1" ht="15" x14ac:dyDescent="0.3">
      <c r="A487" s="156" t="str">
        <f>IF(ISBLANK(TableB[[#This Row],[BEDS Code]]),"",TableB[[#This Row],[BEDS Code]])</f>
        <v>332200010889</v>
      </c>
      <c r="B487" s="134" t="str">
        <f>IF(ISBLANK(TableB[[#This Row],[School Name]]),"",TableB[[#This Row],[School Name]])</f>
        <v>P.S. 889</v>
      </c>
      <c r="C487" s="156" t="str">
        <f>IF(ISBLANK(TableB[[#This Row],[Local School Code]]),"",TableB[[#This Row],[Local School Code]])</f>
        <v>K889</v>
      </c>
      <c r="D487" s="15" t="s">
        <v>72</v>
      </c>
      <c r="E487" s="10" t="s">
        <v>73</v>
      </c>
      <c r="F487" s="130">
        <v>30</v>
      </c>
      <c r="G487" s="130">
        <v>0</v>
      </c>
      <c r="H487" s="130">
        <v>0</v>
      </c>
      <c r="I487" s="130">
        <v>0</v>
      </c>
      <c r="J487" s="136">
        <f t="shared" si="24"/>
        <v>30</v>
      </c>
      <c r="K487" s="16">
        <v>360000</v>
      </c>
      <c r="L487" s="16">
        <v>37353.079671963002</v>
      </c>
      <c r="M487" s="16">
        <v>0</v>
      </c>
      <c r="N487" s="133">
        <f t="shared" si="25"/>
        <v>397353.079671963</v>
      </c>
      <c r="O487" s="146">
        <v>0</v>
      </c>
      <c r="P487" s="132">
        <v>0</v>
      </c>
      <c r="Q487" s="132">
        <v>0</v>
      </c>
      <c r="R487" s="132">
        <v>0</v>
      </c>
      <c r="S487" s="132">
        <v>0</v>
      </c>
      <c r="T487" s="132">
        <v>0</v>
      </c>
      <c r="U487" s="132">
        <v>0</v>
      </c>
      <c r="V487" s="133">
        <f t="shared" si="26"/>
        <v>0</v>
      </c>
      <c r="W487" s="16">
        <v>0</v>
      </c>
      <c r="X487" s="16">
        <v>0</v>
      </c>
      <c r="Y487" s="137">
        <v>0</v>
      </c>
    </row>
    <row r="488" spans="1:25" s="3" customFormat="1" ht="15" x14ac:dyDescent="0.3">
      <c r="A488" s="156" t="str">
        <f>IF(ISBLANK(TableB[[#This Row],[BEDS Code]]),"",TableB[[#This Row],[BEDS Code]])</f>
        <v>332200010890</v>
      </c>
      <c r="B488" s="134" t="str">
        <f>IF(ISBLANK(TableB[[#This Row],[School Name]]),"",TableB[[#This Row],[School Name]])</f>
        <v>M.S. 890</v>
      </c>
      <c r="C488" s="156" t="str">
        <f>IF(ISBLANK(TableB[[#This Row],[Local School Code]]),"",TableB[[#This Row],[Local School Code]])</f>
        <v>K890</v>
      </c>
      <c r="D488" s="15" t="s">
        <v>73</v>
      </c>
      <c r="E488" s="10" t="s">
        <v>73</v>
      </c>
      <c r="F488" s="130">
        <v>0</v>
      </c>
      <c r="G488" s="130">
        <v>0</v>
      </c>
      <c r="H488" s="130">
        <v>0</v>
      </c>
      <c r="I488" s="130">
        <v>0</v>
      </c>
      <c r="J488" s="136">
        <f t="shared" si="24"/>
        <v>0</v>
      </c>
      <c r="K488" s="16">
        <v>0</v>
      </c>
      <c r="L488" s="16">
        <v>0</v>
      </c>
      <c r="M488" s="16">
        <v>0</v>
      </c>
      <c r="N488" s="133">
        <f t="shared" si="25"/>
        <v>0</v>
      </c>
      <c r="O488" s="146">
        <v>0</v>
      </c>
      <c r="P488" s="132">
        <v>0</v>
      </c>
      <c r="Q488" s="132">
        <v>0</v>
      </c>
      <c r="R488" s="132">
        <v>0</v>
      </c>
      <c r="S488" s="132">
        <v>0</v>
      </c>
      <c r="T488" s="132">
        <v>0</v>
      </c>
      <c r="U488" s="132">
        <v>0</v>
      </c>
      <c r="V488" s="133">
        <f t="shared" si="26"/>
        <v>0</v>
      </c>
      <c r="W488" s="16">
        <v>0</v>
      </c>
      <c r="X488" s="16">
        <v>0</v>
      </c>
      <c r="Y488" s="137">
        <v>0</v>
      </c>
    </row>
    <row r="489" spans="1:25" s="3" customFormat="1" ht="15" x14ac:dyDescent="0.3">
      <c r="A489" s="156" t="str">
        <f>IF(ISBLANK(TableB[[#This Row],[BEDS Code]]),"",TableB[[#This Row],[BEDS Code]])</f>
        <v>331500010896</v>
      </c>
      <c r="B489" s="134" t="str">
        <f>IF(ISBLANK(TableB[[#This Row],[School Name]]),"",TableB[[#This Row],[School Name]])</f>
        <v>P.S. 896</v>
      </c>
      <c r="C489" s="156" t="str">
        <f>IF(ISBLANK(TableB[[#This Row],[Local School Code]]),"",TableB[[#This Row],[Local School Code]])</f>
        <v>K896</v>
      </c>
      <c r="D489" s="15" t="s">
        <v>73</v>
      </c>
      <c r="E489" s="10" t="s">
        <v>73</v>
      </c>
      <c r="F489" s="130">
        <v>0</v>
      </c>
      <c r="G489" s="130">
        <v>0</v>
      </c>
      <c r="H489" s="130">
        <v>0</v>
      </c>
      <c r="I489" s="130">
        <v>0</v>
      </c>
      <c r="J489" s="136">
        <f t="shared" si="24"/>
        <v>0</v>
      </c>
      <c r="K489" s="16">
        <v>0</v>
      </c>
      <c r="L489" s="16">
        <v>0</v>
      </c>
      <c r="M489" s="16">
        <v>0</v>
      </c>
      <c r="N489" s="133">
        <f t="shared" si="25"/>
        <v>0</v>
      </c>
      <c r="O489" s="146">
        <v>0</v>
      </c>
      <c r="P489" s="132">
        <v>0</v>
      </c>
      <c r="Q489" s="132">
        <v>0</v>
      </c>
      <c r="R489" s="132">
        <v>0</v>
      </c>
      <c r="S489" s="132">
        <v>0</v>
      </c>
      <c r="T489" s="132">
        <v>0</v>
      </c>
      <c r="U489" s="132">
        <v>0</v>
      </c>
      <c r="V489" s="133">
        <f t="shared" si="26"/>
        <v>0</v>
      </c>
      <c r="W489" s="16">
        <v>0</v>
      </c>
      <c r="X489" s="16">
        <v>0</v>
      </c>
      <c r="Y489" s="137">
        <v>0</v>
      </c>
    </row>
    <row r="490" spans="1:25" s="3" customFormat="1" ht="15" x14ac:dyDescent="0.3">
      <c r="A490" s="156" t="str">
        <f>IF(ISBLANK(TableB[[#This Row],[BEDS Code]]),"",TableB[[#This Row],[BEDS Code]])</f>
        <v>331600010898</v>
      </c>
      <c r="B490" s="134" t="str">
        <f>IF(ISBLANK(TableB[[#This Row],[School Name]]),"",TableB[[#This Row],[School Name]])</f>
        <v>M.S. 898</v>
      </c>
      <c r="C490" s="156" t="str">
        <f>IF(ISBLANK(TableB[[#This Row],[Local School Code]]),"",TableB[[#This Row],[Local School Code]])</f>
        <v>K898</v>
      </c>
      <c r="D490" s="15" t="s">
        <v>73</v>
      </c>
      <c r="E490" s="10" t="s">
        <v>73</v>
      </c>
      <c r="F490" s="130">
        <v>0</v>
      </c>
      <c r="G490" s="130">
        <v>0</v>
      </c>
      <c r="H490" s="130">
        <v>0</v>
      </c>
      <c r="I490" s="130">
        <v>0</v>
      </c>
      <c r="J490" s="136">
        <f t="shared" si="24"/>
        <v>0</v>
      </c>
      <c r="K490" s="16">
        <v>0</v>
      </c>
      <c r="L490" s="16">
        <v>0</v>
      </c>
      <c r="M490" s="16">
        <v>0</v>
      </c>
      <c r="N490" s="133">
        <f t="shared" si="25"/>
        <v>0</v>
      </c>
      <c r="O490" s="146">
        <v>0</v>
      </c>
      <c r="P490" s="132">
        <v>0</v>
      </c>
      <c r="Q490" s="132">
        <v>0</v>
      </c>
      <c r="R490" s="132">
        <v>0</v>
      </c>
      <c r="S490" s="132">
        <v>0</v>
      </c>
      <c r="T490" s="132">
        <v>0</v>
      </c>
      <c r="U490" s="132">
        <v>0</v>
      </c>
      <c r="V490" s="133">
        <f t="shared" si="26"/>
        <v>0</v>
      </c>
      <c r="W490" s="16">
        <v>0</v>
      </c>
      <c r="X490" s="16">
        <v>0</v>
      </c>
      <c r="Y490" s="137">
        <v>0</v>
      </c>
    </row>
    <row r="491" spans="1:25" s="3" customFormat="1" ht="15" x14ac:dyDescent="0.3">
      <c r="A491" s="156" t="str">
        <f>IF(ISBLANK(TableB[[#This Row],[BEDS Code]]),"",TableB[[#This Row],[BEDS Code]])</f>
        <v>331900010907</v>
      </c>
      <c r="B491" s="134" t="str">
        <f>IF(ISBLANK(TableB[[#This Row],[School Name]]),"",TableB[[#This Row],[School Name]])</f>
        <v>M.S. 907</v>
      </c>
      <c r="C491" s="156" t="str">
        <f>IF(ISBLANK(TableB[[#This Row],[Local School Code]]),"",TableB[[#This Row],[Local School Code]])</f>
        <v>K907</v>
      </c>
      <c r="D491" s="15" t="s">
        <v>73</v>
      </c>
      <c r="E491" s="10" t="s">
        <v>73</v>
      </c>
      <c r="F491" s="130">
        <v>0</v>
      </c>
      <c r="G491" s="130">
        <v>0</v>
      </c>
      <c r="H491" s="130">
        <v>0</v>
      </c>
      <c r="I491" s="130">
        <v>0</v>
      </c>
      <c r="J491" s="136">
        <f t="shared" si="24"/>
        <v>0</v>
      </c>
      <c r="K491" s="16">
        <v>0</v>
      </c>
      <c r="L491" s="16">
        <v>0</v>
      </c>
      <c r="M491" s="16">
        <v>0</v>
      </c>
      <c r="N491" s="133">
        <f t="shared" si="25"/>
        <v>0</v>
      </c>
      <c r="O491" s="146">
        <v>0</v>
      </c>
      <c r="P491" s="132">
        <v>0</v>
      </c>
      <c r="Q491" s="132">
        <v>0</v>
      </c>
      <c r="R491" s="132">
        <v>0</v>
      </c>
      <c r="S491" s="132">
        <v>0</v>
      </c>
      <c r="T491" s="132">
        <v>0</v>
      </c>
      <c r="U491" s="132">
        <v>0</v>
      </c>
      <c r="V491" s="133">
        <f t="shared" si="26"/>
        <v>0</v>
      </c>
      <c r="W491" s="16">
        <v>0</v>
      </c>
      <c r="X491" s="16">
        <v>0</v>
      </c>
      <c r="Y491" s="137">
        <v>0</v>
      </c>
    </row>
    <row r="492" spans="1:25" s="3" customFormat="1" ht="15" x14ac:dyDescent="0.3">
      <c r="A492" s="156" t="str">
        <f>IF(ISBLANK(TableB[[#This Row],[BEDS Code]]),"",TableB[[#This Row],[BEDS Code]])</f>
        <v>(blank)</v>
      </c>
      <c r="B492" s="134" t="str">
        <f>IF(ISBLANK(TableB[[#This Row],[School Name]]),"",TableB[[#This Row],[School Name]])</f>
        <v>South Shore Educational Complex YABC</v>
      </c>
      <c r="C492" s="156" t="str">
        <f>IF(ISBLANK(TableB[[#This Row],[Local School Code]]),"",TableB[[#This Row],[Local School Code]])</f>
        <v>K922</v>
      </c>
      <c r="D492" s="15" t="s">
        <v>73</v>
      </c>
      <c r="E492" s="10" t="s">
        <v>73</v>
      </c>
      <c r="F492" s="130">
        <v>0</v>
      </c>
      <c r="G492" s="130">
        <v>0</v>
      </c>
      <c r="H492" s="130">
        <v>0</v>
      </c>
      <c r="I492" s="130">
        <v>0</v>
      </c>
      <c r="J492" s="136">
        <f t="shared" si="24"/>
        <v>0</v>
      </c>
      <c r="K492" s="16">
        <v>0</v>
      </c>
      <c r="L492" s="16">
        <v>0</v>
      </c>
      <c r="M492" s="16">
        <v>0</v>
      </c>
      <c r="N492" s="133">
        <f t="shared" si="25"/>
        <v>0</v>
      </c>
      <c r="O492" s="146">
        <v>0</v>
      </c>
      <c r="P492" s="132">
        <v>0</v>
      </c>
      <c r="Q492" s="132">
        <v>0</v>
      </c>
      <c r="R492" s="132">
        <v>0</v>
      </c>
      <c r="S492" s="132">
        <v>0</v>
      </c>
      <c r="T492" s="132">
        <v>0</v>
      </c>
      <c r="U492" s="132">
        <v>0</v>
      </c>
      <c r="V492" s="133">
        <f t="shared" si="26"/>
        <v>0</v>
      </c>
      <c r="W492" s="16">
        <v>0</v>
      </c>
      <c r="X492" s="16">
        <v>0</v>
      </c>
      <c r="Y492" s="137">
        <v>0</v>
      </c>
    </row>
    <row r="493" spans="1:25" s="3" customFormat="1" ht="15" x14ac:dyDescent="0.3">
      <c r="A493" s="156" t="str">
        <f>IF(ISBLANK(TableB[[#This Row],[BEDS Code]]),"",TableB[[#This Row],[BEDS Code]])</f>
        <v>(blank)</v>
      </c>
      <c r="B493" s="134" t="str">
        <f>IF(ISBLANK(TableB[[#This Row],[School Name]]),"",TableB[[#This Row],[School Name]])</f>
        <v>Automotive High School YABC</v>
      </c>
      <c r="C493" s="156" t="str">
        <f>IF(ISBLANK(TableB[[#This Row],[Local School Code]]),"",TableB[[#This Row],[Local School Code]])</f>
        <v>K923</v>
      </c>
      <c r="D493" s="15" t="s">
        <v>73</v>
      </c>
      <c r="E493" s="10" t="s">
        <v>73</v>
      </c>
      <c r="F493" s="130">
        <v>0</v>
      </c>
      <c r="G493" s="130">
        <v>0</v>
      </c>
      <c r="H493" s="130">
        <v>0</v>
      </c>
      <c r="I493" s="130">
        <v>0</v>
      </c>
      <c r="J493" s="136">
        <f t="shared" si="24"/>
        <v>0</v>
      </c>
      <c r="K493" s="16">
        <v>0</v>
      </c>
      <c r="L493" s="16">
        <v>0</v>
      </c>
      <c r="M493" s="16">
        <v>0</v>
      </c>
      <c r="N493" s="133">
        <f t="shared" si="25"/>
        <v>0</v>
      </c>
      <c r="O493" s="146">
        <v>0</v>
      </c>
      <c r="P493" s="132">
        <v>0</v>
      </c>
      <c r="Q493" s="132">
        <v>0</v>
      </c>
      <c r="R493" s="132">
        <v>0</v>
      </c>
      <c r="S493" s="132">
        <v>0</v>
      </c>
      <c r="T493" s="132">
        <v>0</v>
      </c>
      <c r="U493" s="132">
        <v>0</v>
      </c>
      <c r="V493" s="133">
        <f t="shared" si="26"/>
        <v>0</v>
      </c>
      <c r="W493" s="16">
        <v>0</v>
      </c>
      <c r="X493" s="16">
        <v>0</v>
      </c>
      <c r="Y493" s="137">
        <v>0</v>
      </c>
    </row>
    <row r="494" spans="1:25" s="3" customFormat="1" ht="15" x14ac:dyDescent="0.3">
      <c r="A494" s="156" t="str">
        <f>IF(ISBLANK(TableB[[#This Row],[BEDS Code]]),"",TableB[[#This Row],[BEDS Code]])</f>
        <v>(blank)</v>
      </c>
      <c r="B494" s="134" t="str">
        <f>IF(ISBLANK(TableB[[#This Row],[School Name]]),"",TableB[[#This Row],[School Name]])</f>
        <v>Boys and Girls YABC</v>
      </c>
      <c r="C494" s="156" t="str">
        <f>IF(ISBLANK(TableB[[#This Row],[Local School Code]]),"",TableB[[#This Row],[Local School Code]])</f>
        <v>K959</v>
      </c>
      <c r="D494" s="15" t="s">
        <v>73</v>
      </c>
      <c r="E494" s="10" t="s">
        <v>73</v>
      </c>
      <c r="F494" s="130">
        <v>0</v>
      </c>
      <c r="G494" s="130">
        <v>0</v>
      </c>
      <c r="H494" s="130">
        <v>0</v>
      </c>
      <c r="I494" s="130">
        <v>0</v>
      </c>
      <c r="J494" s="136">
        <f t="shared" si="24"/>
        <v>0</v>
      </c>
      <c r="K494" s="16">
        <v>0</v>
      </c>
      <c r="L494" s="16">
        <v>0</v>
      </c>
      <c r="M494" s="16">
        <v>0</v>
      </c>
      <c r="N494" s="133">
        <f t="shared" si="25"/>
        <v>0</v>
      </c>
      <c r="O494" s="146">
        <v>0</v>
      </c>
      <c r="P494" s="132">
        <v>0</v>
      </c>
      <c r="Q494" s="132">
        <v>0</v>
      </c>
      <c r="R494" s="132">
        <v>0</v>
      </c>
      <c r="S494" s="132">
        <v>0</v>
      </c>
      <c r="T494" s="132">
        <v>0</v>
      </c>
      <c r="U494" s="132">
        <v>0</v>
      </c>
      <c r="V494" s="133">
        <f t="shared" si="26"/>
        <v>0</v>
      </c>
      <c r="W494" s="16">
        <v>0</v>
      </c>
      <c r="X494" s="16">
        <v>0</v>
      </c>
      <c r="Y494" s="137">
        <v>0</v>
      </c>
    </row>
    <row r="495" spans="1:25" s="3" customFormat="1" ht="15" x14ac:dyDescent="0.3">
      <c r="A495" s="156" t="str">
        <f>IF(ISBLANK(TableB[[#This Row],[BEDS Code]]),"",TableB[[#This Row],[BEDS Code]])</f>
        <v>332000010971</v>
      </c>
      <c r="B495" s="134" t="str">
        <f>IF(ISBLANK(TableB[[#This Row],[School Name]]),"",TableB[[#This Row],[School Name]])</f>
        <v>School of Math, Science, and Healthy Living</v>
      </c>
      <c r="C495" s="156" t="str">
        <f>IF(ISBLANK(TableB[[#This Row],[Local School Code]]),"",TableB[[#This Row],[Local School Code]])</f>
        <v>K971</v>
      </c>
      <c r="D495" s="15" t="s">
        <v>73</v>
      </c>
      <c r="E495" s="10" t="s">
        <v>73</v>
      </c>
      <c r="F495" s="130">
        <v>0</v>
      </c>
      <c r="G495" s="130">
        <v>0</v>
      </c>
      <c r="H495" s="130">
        <v>0</v>
      </c>
      <c r="I495" s="130">
        <v>0</v>
      </c>
      <c r="J495" s="136">
        <f t="shared" si="24"/>
        <v>0</v>
      </c>
      <c r="K495" s="16">
        <v>0</v>
      </c>
      <c r="L495" s="16">
        <v>0</v>
      </c>
      <c r="M495" s="16">
        <v>0</v>
      </c>
      <c r="N495" s="133">
        <f t="shared" si="25"/>
        <v>0</v>
      </c>
      <c r="O495" s="146">
        <v>0</v>
      </c>
      <c r="P495" s="132">
        <v>0</v>
      </c>
      <c r="Q495" s="132">
        <v>0</v>
      </c>
      <c r="R495" s="132">
        <v>0</v>
      </c>
      <c r="S495" s="132">
        <v>0</v>
      </c>
      <c r="T495" s="132">
        <v>0</v>
      </c>
      <c r="U495" s="132">
        <v>0</v>
      </c>
      <c r="V495" s="133">
        <f t="shared" si="26"/>
        <v>0</v>
      </c>
      <c r="W495" s="16">
        <v>0</v>
      </c>
      <c r="X495" s="16">
        <v>0</v>
      </c>
      <c r="Y495" s="137">
        <v>0</v>
      </c>
    </row>
    <row r="496" spans="1:25" s="3" customFormat="1" ht="15" x14ac:dyDescent="0.3">
      <c r="A496" s="156" t="str">
        <f>IF(ISBLANK(TableB[[#This Row],[BEDS Code]]),"",TableB[[#This Row],[BEDS Code]])</f>
        <v>(blank)</v>
      </c>
      <c r="B496" s="134" t="str">
        <f>IF(ISBLANK(TableB[[#This Row],[School Name]]),"",TableB[[#This Row],[School Name]])</f>
        <v>Pre-K Center District 13</v>
      </c>
      <c r="C496" s="156" t="str">
        <f>IF(ISBLANK(TableB[[#This Row],[Local School Code]]),"",TableB[[#This Row],[Local School Code]])</f>
        <v>KP13</v>
      </c>
      <c r="D496" s="15" t="s">
        <v>72</v>
      </c>
      <c r="E496" s="10" t="s">
        <v>73</v>
      </c>
      <c r="F496" s="130">
        <v>62</v>
      </c>
      <c r="G496" s="130">
        <v>0</v>
      </c>
      <c r="H496" s="130">
        <v>0</v>
      </c>
      <c r="I496" s="130">
        <v>0</v>
      </c>
      <c r="J496" s="136">
        <f t="shared" si="24"/>
        <v>62</v>
      </c>
      <c r="K496" s="16">
        <v>267816.68056754686</v>
      </c>
      <c r="L496" s="16">
        <v>1291089.0752671766</v>
      </c>
      <c r="M496" s="16">
        <v>0</v>
      </c>
      <c r="N496" s="133">
        <f t="shared" si="25"/>
        <v>1558905.7558347234</v>
      </c>
      <c r="O496" s="146">
        <v>0</v>
      </c>
      <c r="P496" s="132">
        <v>0</v>
      </c>
      <c r="Q496" s="132">
        <v>0</v>
      </c>
      <c r="R496" s="132">
        <v>0</v>
      </c>
      <c r="S496" s="132">
        <v>0</v>
      </c>
      <c r="T496" s="132">
        <v>0</v>
      </c>
      <c r="U496" s="132">
        <v>0</v>
      </c>
      <c r="V496" s="133">
        <f t="shared" si="26"/>
        <v>0</v>
      </c>
      <c r="W496" s="16">
        <v>0</v>
      </c>
      <c r="X496" s="16">
        <v>0</v>
      </c>
      <c r="Y496" s="137">
        <v>0</v>
      </c>
    </row>
    <row r="497" spans="1:25" s="3" customFormat="1" ht="15" x14ac:dyDescent="0.3">
      <c r="A497" s="156" t="str">
        <f>IF(ISBLANK(TableB[[#This Row],[BEDS Code]]),"",TableB[[#This Row],[BEDS Code]])</f>
        <v>(blank)</v>
      </c>
      <c r="B497" s="134" t="str">
        <f>IF(ISBLANK(TableB[[#This Row],[School Name]]),"",TableB[[#This Row],[School Name]])</f>
        <v>Pre-K Center District 15</v>
      </c>
      <c r="C497" s="156" t="str">
        <f>IF(ISBLANK(TableB[[#This Row],[Local School Code]]),"",TableB[[#This Row],[Local School Code]])</f>
        <v>KP15</v>
      </c>
      <c r="D497" s="15" t="s">
        <v>72</v>
      </c>
      <c r="E497" s="10" t="s">
        <v>73</v>
      </c>
      <c r="F497" s="130">
        <v>109</v>
      </c>
      <c r="G497" s="130">
        <v>0</v>
      </c>
      <c r="H497" s="130">
        <v>0</v>
      </c>
      <c r="I497" s="130">
        <v>0</v>
      </c>
      <c r="J497" s="136">
        <f t="shared" si="24"/>
        <v>109</v>
      </c>
      <c r="K497" s="16">
        <v>855386.19802238257</v>
      </c>
      <c r="L497" s="16">
        <v>3184062.1232930506</v>
      </c>
      <c r="M497" s="16">
        <v>0</v>
      </c>
      <c r="N497" s="133">
        <f t="shared" si="25"/>
        <v>4039448.3213154329</v>
      </c>
      <c r="O497" s="146">
        <v>0</v>
      </c>
      <c r="P497" s="132">
        <v>0</v>
      </c>
      <c r="Q497" s="132">
        <v>0</v>
      </c>
      <c r="R497" s="132">
        <v>0</v>
      </c>
      <c r="S497" s="132">
        <v>0</v>
      </c>
      <c r="T497" s="132">
        <v>0</v>
      </c>
      <c r="U497" s="132">
        <v>0</v>
      </c>
      <c r="V497" s="133">
        <f t="shared" si="26"/>
        <v>0</v>
      </c>
      <c r="W497" s="16">
        <v>0</v>
      </c>
      <c r="X497" s="16">
        <v>0</v>
      </c>
      <c r="Y497" s="137">
        <v>0</v>
      </c>
    </row>
    <row r="498" spans="1:25" s="3" customFormat="1" ht="15" x14ac:dyDescent="0.3">
      <c r="A498" s="156" t="str">
        <f>IF(ISBLANK(TableB[[#This Row],[BEDS Code]]),"",TableB[[#This Row],[BEDS Code]])</f>
        <v>(blank)</v>
      </c>
      <c r="B498" s="134" t="str">
        <f>IF(ISBLANK(TableB[[#This Row],[School Name]]),"",TableB[[#This Row],[School Name]])</f>
        <v>Pre-K Center District 20</v>
      </c>
      <c r="C498" s="156" t="str">
        <f>IF(ISBLANK(TableB[[#This Row],[Local School Code]]),"",TableB[[#This Row],[Local School Code]])</f>
        <v>KP20</v>
      </c>
      <c r="D498" s="15" t="s">
        <v>72</v>
      </c>
      <c r="E498" s="10" t="s">
        <v>73</v>
      </c>
      <c r="F498" s="130">
        <v>1151</v>
      </c>
      <c r="G498" s="130">
        <v>0</v>
      </c>
      <c r="H498" s="130">
        <v>0</v>
      </c>
      <c r="I498" s="130">
        <v>0</v>
      </c>
      <c r="J498" s="136">
        <f t="shared" si="24"/>
        <v>1151</v>
      </c>
      <c r="K498" s="16">
        <v>10821035.012510791</v>
      </c>
      <c r="L498" s="16">
        <v>12734944.30056271</v>
      </c>
      <c r="M498" s="16">
        <v>0</v>
      </c>
      <c r="N498" s="133">
        <f t="shared" si="25"/>
        <v>23555979.313073501</v>
      </c>
      <c r="O498" s="146">
        <v>0</v>
      </c>
      <c r="P498" s="132">
        <v>0</v>
      </c>
      <c r="Q498" s="132">
        <v>0</v>
      </c>
      <c r="R498" s="132">
        <v>0</v>
      </c>
      <c r="S498" s="132">
        <v>0</v>
      </c>
      <c r="T498" s="132">
        <v>0</v>
      </c>
      <c r="U498" s="132">
        <v>0</v>
      </c>
      <c r="V498" s="133">
        <f t="shared" si="26"/>
        <v>0</v>
      </c>
      <c r="W498" s="16">
        <v>0</v>
      </c>
      <c r="X498" s="16">
        <v>0</v>
      </c>
      <c r="Y498" s="137">
        <v>0</v>
      </c>
    </row>
    <row r="499" spans="1:25" s="3" customFormat="1" ht="15" x14ac:dyDescent="0.3">
      <c r="A499" s="156" t="str">
        <f>IF(ISBLANK(TableB[[#This Row],[BEDS Code]]),"",TableB[[#This Row],[BEDS Code]])</f>
        <v>(blank)</v>
      </c>
      <c r="B499" s="134" t="str">
        <f>IF(ISBLANK(TableB[[#This Row],[School Name]]),"",TableB[[#This Row],[School Name]])</f>
        <v>Pre-K Center District 21</v>
      </c>
      <c r="C499" s="156" t="str">
        <f>IF(ISBLANK(TableB[[#This Row],[Local School Code]]),"",TableB[[#This Row],[Local School Code]])</f>
        <v>KP21</v>
      </c>
      <c r="D499" s="15" t="s">
        <v>72</v>
      </c>
      <c r="E499" s="10" t="s">
        <v>73</v>
      </c>
      <c r="F499" s="130">
        <v>235</v>
      </c>
      <c r="G499" s="130">
        <v>0</v>
      </c>
      <c r="H499" s="130">
        <v>0</v>
      </c>
      <c r="I499" s="130">
        <v>0</v>
      </c>
      <c r="J499" s="136">
        <f t="shared" si="24"/>
        <v>235</v>
      </c>
      <c r="K499" s="16">
        <v>1236668.3736458858</v>
      </c>
      <c r="L499" s="16">
        <v>5162696.2370900856</v>
      </c>
      <c r="M499" s="16">
        <v>0</v>
      </c>
      <c r="N499" s="133">
        <f t="shared" si="25"/>
        <v>6399364.6107359715</v>
      </c>
      <c r="O499" s="146">
        <v>0</v>
      </c>
      <c r="P499" s="132">
        <v>0</v>
      </c>
      <c r="Q499" s="132">
        <v>0</v>
      </c>
      <c r="R499" s="132">
        <v>0</v>
      </c>
      <c r="S499" s="132">
        <v>0</v>
      </c>
      <c r="T499" s="132">
        <v>0</v>
      </c>
      <c r="U499" s="132">
        <v>0</v>
      </c>
      <c r="V499" s="133">
        <f t="shared" si="26"/>
        <v>0</v>
      </c>
      <c r="W499" s="16">
        <v>0</v>
      </c>
      <c r="X499" s="16">
        <v>0</v>
      </c>
      <c r="Y499" s="137">
        <v>0</v>
      </c>
    </row>
    <row r="500" spans="1:25" s="3" customFormat="1" ht="15" x14ac:dyDescent="0.3">
      <c r="A500" s="156" t="str">
        <f>IF(ISBLANK(TableB[[#This Row],[BEDS Code]]),"",TableB[[#This Row],[BEDS Code]])</f>
        <v>(blank)</v>
      </c>
      <c r="B500" s="134" t="str">
        <f>IF(ISBLANK(TableB[[#This Row],[School Name]]),"",TableB[[#This Row],[School Name]])</f>
        <v>Pre-K Center District 22</v>
      </c>
      <c r="C500" s="156" t="str">
        <f>IF(ISBLANK(TableB[[#This Row],[Local School Code]]),"",TableB[[#This Row],[Local School Code]])</f>
        <v>KP22</v>
      </c>
      <c r="D500" s="15" t="s">
        <v>72</v>
      </c>
      <c r="E500" s="10" t="s">
        <v>73</v>
      </c>
      <c r="F500" s="130">
        <v>188</v>
      </c>
      <c r="G500" s="130">
        <v>0</v>
      </c>
      <c r="H500" s="130">
        <v>0</v>
      </c>
      <c r="I500" s="130">
        <v>0</v>
      </c>
      <c r="J500" s="136">
        <f t="shared" si="24"/>
        <v>188</v>
      </c>
      <c r="K500" s="16">
        <v>1970000</v>
      </c>
      <c r="L500" s="16">
        <v>5335216.0965229608</v>
      </c>
      <c r="M500" s="16">
        <v>0</v>
      </c>
      <c r="N500" s="133">
        <f t="shared" si="25"/>
        <v>7305216.0965229608</v>
      </c>
      <c r="O500" s="146">
        <v>0</v>
      </c>
      <c r="P500" s="132">
        <v>0</v>
      </c>
      <c r="Q500" s="132">
        <v>0</v>
      </c>
      <c r="R500" s="132">
        <v>0</v>
      </c>
      <c r="S500" s="132">
        <v>0</v>
      </c>
      <c r="T500" s="132">
        <v>0</v>
      </c>
      <c r="U500" s="132">
        <v>0</v>
      </c>
      <c r="V500" s="133">
        <f t="shared" si="26"/>
        <v>0</v>
      </c>
      <c r="W500" s="16">
        <v>0</v>
      </c>
      <c r="X500" s="16">
        <v>0</v>
      </c>
      <c r="Y500" s="137">
        <v>0</v>
      </c>
    </row>
    <row r="501" spans="1:25" s="3" customFormat="1" ht="15" x14ac:dyDescent="0.3">
      <c r="A501" s="156" t="str">
        <f>IF(ISBLANK(TableB[[#This Row],[BEDS Code]]),"",TableB[[#This Row],[BEDS Code]])</f>
        <v>310200010001</v>
      </c>
      <c r="B501" s="134" t="str">
        <f>IF(ISBLANK(TableB[[#This Row],[School Name]]),"",TableB[[#This Row],[School Name]])</f>
        <v>P.S. 001 Alfred E. Smith</v>
      </c>
      <c r="C501" s="156" t="str">
        <f>IF(ISBLANK(TableB[[#This Row],[Local School Code]]),"",TableB[[#This Row],[Local School Code]])</f>
        <v>M001</v>
      </c>
      <c r="D501" s="15" t="s">
        <v>72</v>
      </c>
      <c r="E501" s="10" t="s">
        <v>73</v>
      </c>
      <c r="F501" s="130">
        <v>47</v>
      </c>
      <c r="G501" s="130">
        <v>0</v>
      </c>
      <c r="H501" s="130">
        <v>0</v>
      </c>
      <c r="I501" s="130">
        <v>0</v>
      </c>
      <c r="J501" s="136">
        <f t="shared" si="24"/>
        <v>47</v>
      </c>
      <c r="K501" s="16">
        <v>162085.47837490024</v>
      </c>
      <c r="L501" s="16">
        <v>608056.45224342239</v>
      </c>
      <c r="M501" s="16">
        <v>0</v>
      </c>
      <c r="N501" s="133">
        <f t="shared" si="25"/>
        <v>770141.93061832269</v>
      </c>
      <c r="O501" s="146">
        <v>0</v>
      </c>
      <c r="P501" s="132">
        <v>0</v>
      </c>
      <c r="Q501" s="132">
        <v>0</v>
      </c>
      <c r="R501" s="132">
        <v>0</v>
      </c>
      <c r="S501" s="132">
        <v>0</v>
      </c>
      <c r="T501" s="132">
        <v>0</v>
      </c>
      <c r="U501" s="132">
        <v>0</v>
      </c>
      <c r="V501" s="133">
        <f t="shared" si="26"/>
        <v>0</v>
      </c>
      <c r="W501" s="16">
        <v>0</v>
      </c>
      <c r="X501" s="16">
        <v>0</v>
      </c>
      <c r="Y501" s="137">
        <v>0</v>
      </c>
    </row>
    <row r="502" spans="1:25" s="3" customFormat="1" ht="15" x14ac:dyDescent="0.3">
      <c r="A502" s="156" t="str">
        <f>IF(ISBLANK(TableB[[#This Row],[BEDS Code]]),"",TableB[[#This Row],[BEDS Code]])</f>
        <v>310200010002</v>
      </c>
      <c r="B502" s="134" t="str">
        <f>IF(ISBLANK(TableB[[#This Row],[School Name]]),"",TableB[[#This Row],[School Name]])</f>
        <v>P.S. 002 Meyer London</v>
      </c>
      <c r="C502" s="156" t="str">
        <f>IF(ISBLANK(TableB[[#This Row],[Local School Code]]),"",TableB[[#This Row],[Local School Code]])</f>
        <v>M002</v>
      </c>
      <c r="D502" s="15" t="s">
        <v>72</v>
      </c>
      <c r="E502" s="10" t="s">
        <v>73</v>
      </c>
      <c r="F502" s="130">
        <v>31</v>
      </c>
      <c r="G502" s="130">
        <v>0</v>
      </c>
      <c r="H502" s="130">
        <v>0</v>
      </c>
      <c r="I502" s="130">
        <v>0</v>
      </c>
      <c r="J502" s="136">
        <f t="shared" si="24"/>
        <v>31</v>
      </c>
      <c r="K502" s="16">
        <v>230000</v>
      </c>
      <c r="L502" s="16">
        <v>326312.78103386727</v>
      </c>
      <c r="M502" s="16">
        <v>0</v>
      </c>
      <c r="N502" s="133">
        <f t="shared" si="25"/>
        <v>556312.78103386727</v>
      </c>
      <c r="O502" s="146">
        <v>0</v>
      </c>
      <c r="P502" s="132">
        <v>0</v>
      </c>
      <c r="Q502" s="132">
        <v>0</v>
      </c>
      <c r="R502" s="132">
        <v>0</v>
      </c>
      <c r="S502" s="132">
        <v>0</v>
      </c>
      <c r="T502" s="132">
        <v>0</v>
      </c>
      <c r="U502" s="132">
        <v>0</v>
      </c>
      <c r="V502" s="133">
        <f t="shared" si="26"/>
        <v>0</v>
      </c>
      <c r="W502" s="16">
        <v>0</v>
      </c>
      <c r="X502" s="16">
        <v>0</v>
      </c>
      <c r="Y502" s="137">
        <v>0</v>
      </c>
    </row>
    <row r="503" spans="1:25" s="3" customFormat="1" ht="15" x14ac:dyDescent="0.3">
      <c r="A503" s="156" t="str">
        <f>IF(ISBLANK(TableB[[#This Row],[BEDS Code]]),"",TableB[[#This Row],[BEDS Code]])</f>
        <v>310200010003</v>
      </c>
      <c r="B503" s="134" t="str">
        <f>IF(ISBLANK(TableB[[#This Row],[School Name]]),"",TableB[[#This Row],[School Name]])</f>
        <v>P.S. 003 Charrette School</v>
      </c>
      <c r="C503" s="156" t="str">
        <f>IF(ISBLANK(TableB[[#This Row],[Local School Code]]),"",TableB[[#This Row],[Local School Code]])</f>
        <v>M003</v>
      </c>
      <c r="D503" s="15" t="s">
        <v>72</v>
      </c>
      <c r="E503" s="10" t="s">
        <v>73</v>
      </c>
      <c r="F503" s="130">
        <v>46</v>
      </c>
      <c r="G503" s="130">
        <v>0</v>
      </c>
      <c r="H503" s="130">
        <v>0</v>
      </c>
      <c r="I503" s="130">
        <v>0</v>
      </c>
      <c r="J503" s="136">
        <f t="shared" si="24"/>
        <v>46</v>
      </c>
      <c r="K503" s="16">
        <v>530000</v>
      </c>
      <c r="L503" s="16">
        <v>195432.24108917185</v>
      </c>
      <c r="M503" s="16">
        <v>0</v>
      </c>
      <c r="N503" s="133">
        <f t="shared" si="25"/>
        <v>725432.24108917185</v>
      </c>
      <c r="O503" s="146">
        <v>0</v>
      </c>
      <c r="P503" s="132">
        <v>0</v>
      </c>
      <c r="Q503" s="132">
        <v>0</v>
      </c>
      <c r="R503" s="132">
        <v>0</v>
      </c>
      <c r="S503" s="132">
        <v>0</v>
      </c>
      <c r="T503" s="132">
        <v>0</v>
      </c>
      <c r="U503" s="132">
        <v>0</v>
      </c>
      <c r="V503" s="133">
        <f t="shared" si="26"/>
        <v>0</v>
      </c>
      <c r="W503" s="16">
        <v>0</v>
      </c>
      <c r="X503" s="16">
        <v>0</v>
      </c>
      <c r="Y503" s="137">
        <v>0</v>
      </c>
    </row>
    <row r="504" spans="1:25" s="3" customFormat="1" ht="15" x14ac:dyDescent="0.3">
      <c r="A504" s="156" t="str">
        <f>IF(ISBLANK(TableB[[#This Row],[BEDS Code]]),"",TableB[[#This Row],[BEDS Code]])</f>
        <v>310600010004</v>
      </c>
      <c r="B504" s="134" t="str">
        <f>IF(ISBLANK(TableB[[#This Row],[School Name]]),"",TableB[[#This Row],[School Name]])</f>
        <v>P.S. 004 Duke Ellington</v>
      </c>
      <c r="C504" s="156" t="str">
        <f>IF(ISBLANK(TableB[[#This Row],[Local School Code]]),"",TableB[[#This Row],[Local School Code]])</f>
        <v>M004</v>
      </c>
      <c r="D504" s="15" t="s">
        <v>72</v>
      </c>
      <c r="E504" s="10" t="s">
        <v>73</v>
      </c>
      <c r="F504" s="130">
        <v>30</v>
      </c>
      <c r="G504" s="130">
        <v>0</v>
      </c>
      <c r="H504" s="130">
        <v>0</v>
      </c>
      <c r="I504" s="130">
        <v>0</v>
      </c>
      <c r="J504" s="136">
        <f t="shared" si="24"/>
        <v>30</v>
      </c>
      <c r="K504" s="16">
        <v>228867.14643165492</v>
      </c>
      <c r="L504" s="16">
        <v>282129.01559002895</v>
      </c>
      <c r="M504" s="16">
        <v>0</v>
      </c>
      <c r="N504" s="133">
        <f t="shared" si="25"/>
        <v>510996.16202168388</v>
      </c>
      <c r="O504" s="146">
        <v>0</v>
      </c>
      <c r="P504" s="132">
        <v>0</v>
      </c>
      <c r="Q504" s="132">
        <v>0</v>
      </c>
      <c r="R504" s="132">
        <v>0</v>
      </c>
      <c r="S504" s="132">
        <v>0</v>
      </c>
      <c r="T504" s="132">
        <v>0</v>
      </c>
      <c r="U504" s="132">
        <v>0</v>
      </c>
      <c r="V504" s="133">
        <f t="shared" si="26"/>
        <v>0</v>
      </c>
      <c r="W504" s="16">
        <v>0</v>
      </c>
      <c r="X504" s="16">
        <v>0</v>
      </c>
      <c r="Y504" s="137">
        <v>0</v>
      </c>
    </row>
    <row r="505" spans="1:25" s="3" customFormat="1" ht="15" x14ac:dyDescent="0.3">
      <c r="A505" s="156" t="str">
        <f>IF(ISBLANK(TableB[[#This Row],[BEDS Code]]),"",TableB[[#This Row],[BEDS Code]])</f>
        <v>310600010005</v>
      </c>
      <c r="B505" s="134" t="str">
        <f>IF(ISBLANK(TableB[[#This Row],[School Name]]),"",TableB[[#This Row],[School Name]])</f>
        <v>P.S. 005 Ellen Lurie</v>
      </c>
      <c r="C505" s="156" t="str">
        <f>IF(ISBLANK(TableB[[#This Row],[Local School Code]]),"",TableB[[#This Row],[Local School Code]])</f>
        <v>M005</v>
      </c>
      <c r="D505" s="15" t="s">
        <v>72</v>
      </c>
      <c r="E505" s="10" t="s">
        <v>73</v>
      </c>
      <c r="F505" s="130">
        <v>46</v>
      </c>
      <c r="G505" s="130">
        <v>0</v>
      </c>
      <c r="H505" s="130">
        <v>0</v>
      </c>
      <c r="I505" s="130">
        <v>0</v>
      </c>
      <c r="J505" s="136">
        <f t="shared" si="24"/>
        <v>46</v>
      </c>
      <c r="K505" s="16">
        <v>370000</v>
      </c>
      <c r="L505" s="16">
        <v>369428.8544978234</v>
      </c>
      <c r="M505" s="16">
        <v>0</v>
      </c>
      <c r="N505" s="133">
        <f t="shared" si="25"/>
        <v>739428.8544978234</v>
      </c>
      <c r="O505" s="146">
        <v>0</v>
      </c>
      <c r="P505" s="132">
        <v>0</v>
      </c>
      <c r="Q505" s="132">
        <v>0</v>
      </c>
      <c r="R505" s="132">
        <v>0</v>
      </c>
      <c r="S505" s="132">
        <v>0</v>
      </c>
      <c r="T505" s="132">
        <v>0</v>
      </c>
      <c r="U505" s="132">
        <v>0</v>
      </c>
      <c r="V505" s="133">
        <f t="shared" si="26"/>
        <v>0</v>
      </c>
      <c r="W505" s="16">
        <v>0</v>
      </c>
      <c r="X505" s="16">
        <v>0</v>
      </c>
      <c r="Y505" s="137">
        <v>0</v>
      </c>
    </row>
    <row r="506" spans="1:25" s="3" customFormat="1" ht="15" x14ac:dyDescent="0.3">
      <c r="A506" s="156" t="str">
        <f>IF(ISBLANK(TableB[[#This Row],[BEDS Code]]),"",TableB[[#This Row],[BEDS Code]])</f>
        <v>310200010006</v>
      </c>
      <c r="B506" s="134" t="str">
        <f>IF(ISBLANK(TableB[[#This Row],[School Name]]),"",TableB[[#This Row],[School Name]])</f>
        <v>P.S. 006 Lillie D. Blake</v>
      </c>
      <c r="C506" s="156" t="str">
        <f>IF(ISBLANK(TableB[[#This Row],[Local School Code]]),"",TableB[[#This Row],[Local School Code]])</f>
        <v>M006</v>
      </c>
      <c r="D506" s="15" t="s">
        <v>72</v>
      </c>
      <c r="E506" s="10" t="s">
        <v>73</v>
      </c>
      <c r="F506" s="130">
        <v>62</v>
      </c>
      <c r="G506" s="130">
        <v>0</v>
      </c>
      <c r="H506" s="130">
        <v>0</v>
      </c>
      <c r="I506" s="130">
        <v>0</v>
      </c>
      <c r="J506" s="136">
        <f t="shared" si="24"/>
        <v>62</v>
      </c>
      <c r="K506" s="16">
        <v>294598.34862430155</v>
      </c>
      <c r="L506" s="16">
        <v>917189.12000564882</v>
      </c>
      <c r="M506" s="16">
        <v>0</v>
      </c>
      <c r="N506" s="133">
        <f t="shared" si="25"/>
        <v>1211787.4686299504</v>
      </c>
      <c r="O506" s="146">
        <v>0</v>
      </c>
      <c r="P506" s="132">
        <v>0</v>
      </c>
      <c r="Q506" s="132">
        <v>0</v>
      </c>
      <c r="R506" s="132">
        <v>0</v>
      </c>
      <c r="S506" s="132">
        <v>0</v>
      </c>
      <c r="T506" s="132">
        <v>0</v>
      </c>
      <c r="U506" s="132">
        <v>0</v>
      </c>
      <c r="V506" s="133">
        <f t="shared" si="26"/>
        <v>0</v>
      </c>
      <c r="W506" s="16">
        <v>0</v>
      </c>
      <c r="X506" s="16">
        <v>0</v>
      </c>
      <c r="Y506" s="137">
        <v>0</v>
      </c>
    </row>
    <row r="507" spans="1:25" s="3" customFormat="1" ht="15" x14ac:dyDescent="0.3">
      <c r="A507" s="156" t="str">
        <f>IF(ISBLANK(TableB[[#This Row],[BEDS Code]]),"",TableB[[#This Row],[BEDS Code]])</f>
        <v>310400010007</v>
      </c>
      <c r="B507" s="134" t="str">
        <f>IF(ISBLANK(TableB[[#This Row],[School Name]]),"",TableB[[#This Row],[School Name]])</f>
        <v>P.S. 007 Samuel Stern</v>
      </c>
      <c r="C507" s="156" t="str">
        <f>IF(ISBLANK(TableB[[#This Row],[Local School Code]]),"",TableB[[#This Row],[Local School Code]])</f>
        <v>M007</v>
      </c>
      <c r="D507" s="15" t="s">
        <v>72</v>
      </c>
      <c r="E507" s="10" t="s">
        <v>73</v>
      </c>
      <c r="F507" s="130">
        <v>14</v>
      </c>
      <c r="G507" s="130">
        <v>0</v>
      </c>
      <c r="H507" s="130">
        <v>12</v>
      </c>
      <c r="I507" s="130">
        <v>0</v>
      </c>
      <c r="J507" s="136">
        <f t="shared" si="24"/>
        <v>26</v>
      </c>
      <c r="K507" s="16">
        <v>170000</v>
      </c>
      <c r="L507" s="16">
        <v>313921.40329823748</v>
      </c>
      <c r="M507" s="16">
        <v>0</v>
      </c>
      <c r="N507" s="133">
        <f t="shared" si="25"/>
        <v>483921.40329823748</v>
      </c>
      <c r="O507" s="146">
        <v>0</v>
      </c>
      <c r="P507" s="132">
        <v>0</v>
      </c>
      <c r="Q507" s="132">
        <v>0</v>
      </c>
      <c r="R507" s="132">
        <v>0</v>
      </c>
      <c r="S507" s="132">
        <v>0</v>
      </c>
      <c r="T507" s="132">
        <v>0</v>
      </c>
      <c r="U507" s="132">
        <v>0</v>
      </c>
      <c r="V507" s="133">
        <f t="shared" si="26"/>
        <v>0</v>
      </c>
      <c r="W507" s="16">
        <v>0</v>
      </c>
      <c r="X507" s="16">
        <v>0</v>
      </c>
      <c r="Y507" s="137">
        <v>0</v>
      </c>
    </row>
    <row r="508" spans="1:25" s="3" customFormat="1" ht="15" x14ac:dyDescent="0.3">
      <c r="A508" s="156" t="str">
        <f>IF(ISBLANK(TableB[[#This Row],[BEDS Code]]),"",TableB[[#This Row],[BEDS Code]])</f>
        <v>310600010008</v>
      </c>
      <c r="B508" s="134" t="str">
        <f>IF(ISBLANK(TableB[[#This Row],[School Name]]),"",TableB[[#This Row],[School Name]])</f>
        <v>P.S. 008 Luis Belliard</v>
      </c>
      <c r="C508" s="156" t="str">
        <f>IF(ISBLANK(TableB[[#This Row],[Local School Code]]),"",TableB[[#This Row],[Local School Code]])</f>
        <v>M008</v>
      </c>
      <c r="D508" s="15" t="s">
        <v>72</v>
      </c>
      <c r="E508" s="10" t="s">
        <v>72</v>
      </c>
      <c r="F508" s="130">
        <v>46</v>
      </c>
      <c r="G508" s="130">
        <v>0</v>
      </c>
      <c r="H508" s="130">
        <v>0</v>
      </c>
      <c r="I508" s="130">
        <v>0</v>
      </c>
      <c r="J508" s="136">
        <f t="shared" si="24"/>
        <v>46</v>
      </c>
      <c r="K508" s="16">
        <v>373563.33611350937</v>
      </c>
      <c r="L508" s="16">
        <v>407276.74464603502</v>
      </c>
      <c r="M508" s="16">
        <v>0</v>
      </c>
      <c r="N508" s="133">
        <f t="shared" si="25"/>
        <v>780840.08075954439</v>
      </c>
      <c r="O508" s="146">
        <v>1</v>
      </c>
      <c r="P508" s="132">
        <v>348834.09494662855</v>
      </c>
      <c r="Q508" s="132">
        <v>16666.7</v>
      </c>
      <c r="R508" s="132">
        <v>0</v>
      </c>
      <c r="S508" s="132">
        <v>0</v>
      </c>
      <c r="T508" s="132">
        <v>83333.5</v>
      </c>
      <c r="U508" s="132">
        <v>50000.1</v>
      </c>
      <c r="V508" s="133">
        <f t="shared" si="26"/>
        <v>498834.39494662854</v>
      </c>
      <c r="W508" s="16">
        <v>248103</v>
      </c>
      <c r="X508" s="16">
        <v>250731.39494662854</v>
      </c>
      <c r="Y508" s="137">
        <v>0</v>
      </c>
    </row>
    <row r="509" spans="1:25" s="3" customFormat="1" ht="15" x14ac:dyDescent="0.3">
      <c r="A509" s="156" t="str">
        <f>IF(ISBLANK(TableB[[#This Row],[BEDS Code]]),"",TableB[[#This Row],[BEDS Code]])</f>
        <v>310300010009</v>
      </c>
      <c r="B509" s="134" t="str">
        <f>IF(ISBLANK(TableB[[#This Row],[School Name]]),"",TableB[[#This Row],[School Name]])</f>
        <v>P.S. 009 Sarah Anderson</v>
      </c>
      <c r="C509" s="156" t="str">
        <f>IF(ISBLANK(TableB[[#This Row],[Local School Code]]),"",TableB[[#This Row],[Local School Code]])</f>
        <v>M009</v>
      </c>
      <c r="D509" s="15" t="s">
        <v>72</v>
      </c>
      <c r="E509" s="10" t="s">
        <v>73</v>
      </c>
      <c r="F509" s="130">
        <v>14</v>
      </c>
      <c r="G509" s="130">
        <v>0</v>
      </c>
      <c r="H509" s="130">
        <v>0</v>
      </c>
      <c r="I509" s="130">
        <v>0</v>
      </c>
      <c r="J509" s="136">
        <f t="shared" si="24"/>
        <v>14</v>
      </c>
      <c r="K509" s="16">
        <v>180000</v>
      </c>
      <c r="L509" s="16">
        <v>117009.66131646297</v>
      </c>
      <c r="M509" s="16">
        <v>0</v>
      </c>
      <c r="N509" s="133">
        <f t="shared" si="25"/>
        <v>297009.66131646297</v>
      </c>
      <c r="O509" s="146">
        <v>0</v>
      </c>
      <c r="P509" s="132">
        <v>0</v>
      </c>
      <c r="Q509" s="132">
        <v>0</v>
      </c>
      <c r="R509" s="132">
        <v>0</v>
      </c>
      <c r="S509" s="132">
        <v>0</v>
      </c>
      <c r="T509" s="132">
        <v>0</v>
      </c>
      <c r="U509" s="132">
        <v>0</v>
      </c>
      <c r="V509" s="133">
        <f t="shared" si="26"/>
        <v>0</v>
      </c>
      <c r="W509" s="16">
        <v>0</v>
      </c>
      <c r="X509" s="16">
        <v>0</v>
      </c>
      <c r="Y509" s="137">
        <v>0</v>
      </c>
    </row>
    <row r="510" spans="1:25" s="3" customFormat="1" ht="15" x14ac:dyDescent="0.3">
      <c r="A510" s="156" t="str">
        <f>IF(ISBLANK(TableB[[#This Row],[BEDS Code]]),"",TableB[[#This Row],[BEDS Code]])</f>
        <v>310200010011</v>
      </c>
      <c r="B510" s="134" t="str">
        <f>IF(ISBLANK(TableB[[#This Row],[School Name]]),"",TableB[[#This Row],[School Name]])</f>
        <v>P.S. 011 William T. Harris</v>
      </c>
      <c r="C510" s="156" t="str">
        <f>IF(ISBLANK(TableB[[#This Row],[Local School Code]]),"",TableB[[#This Row],[Local School Code]])</f>
        <v>M011</v>
      </c>
      <c r="D510" s="15" t="s">
        <v>72</v>
      </c>
      <c r="E510" s="10" t="s">
        <v>73</v>
      </c>
      <c r="F510" s="130">
        <v>14</v>
      </c>
      <c r="G510" s="130">
        <v>0</v>
      </c>
      <c r="H510" s="130">
        <v>0</v>
      </c>
      <c r="I510" s="130">
        <v>0</v>
      </c>
      <c r="J510" s="136">
        <f t="shared" si="24"/>
        <v>14</v>
      </c>
      <c r="K510" s="16">
        <v>180000</v>
      </c>
      <c r="L510" s="16">
        <v>50203.212054039119</v>
      </c>
      <c r="M510" s="16">
        <v>0</v>
      </c>
      <c r="N510" s="133">
        <f t="shared" si="25"/>
        <v>230203.21205403912</v>
      </c>
      <c r="O510" s="146">
        <v>0</v>
      </c>
      <c r="P510" s="132">
        <v>0</v>
      </c>
      <c r="Q510" s="132">
        <v>0</v>
      </c>
      <c r="R510" s="132">
        <v>0</v>
      </c>
      <c r="S510" s="132">
        <v>0</v>
      </c>
      <c r="T510" s="132">
        <v>0</v>
      </c>
      <c r="U510" s="132">
        <v>0</v>
      </c>
      <c r="V510" s="133">
        <f t="shared" si="26"/>
        <v>0</v>
      </c>
      <c r="W510" s="16">
        <v>0</v>
      </c>
      <c r="X510" s="16">
        <v>0</v>
      </c>
      <c r="Y510" s="137">
        <v>0</v>
      </c>
    </row>
    <row r="511" spans="1:25" s="3" customFormat="1" ht="15" x14ac:dyDescent="0.3">
      <c r="A511" s="156" t="str">
        <f>IF(ISBLANK(TableB[[#This Row],[BEDS Code]]),"",TableB[[#This Row],[BEDS Code]])</f>
        <v>310400010012</v>
      </c>
      <c r="B511" s="134" t="str">
        <f>IF(ISBLANK(TableB[[#This Row],[School Name]]),"",TableB[[#This Row],[School Name]])</f>
        <v>TAG Young Scholars</v>
      </c>
      <c r="C511" s="156" t="str">
        <f>IF(ISBLANK(TableB[[#This Row],[Local School Code]]),"",TableB[[#This Row],[Local School Code]])</f>
        <v>M012</v>
      </c>
      <c r="D511" s="15" t="s">
        <v>73</v>
      </c>
      <c r="E511" s="10" t="s">
        <v>73</v>
      </c>
      <c r="F511" s="130">
        <v>0</v>
      </c>
      <c r="G511" s="130">
        <v>0</v>
      </c>
      <c r="H511" s="130">
        <v>0</v>
      </c>
      <c r="I511" s="130">
        <v>0</v>
      </c>
      <c r="J511" s="136">
        <f t="shared" si="24"/>
        <v>0</v>
      </c>
      <c r="K511" s="16">
        <v>0</v>
      </c>
      <c r="L511" s="16">
        <v>0</v>
      </c>
      <c r="M511" s="16">
        <v>0</v>
      </c>
      <c r="N511" s="133">
        <f t="shared" si="25"/>
        <v>0</v>
      </c>
      <c r="O511" s="146">
        <v>0</v>
      </c>
      <c r="P511" s="132">
        <v>0</v>
      </c>
      <c r="Q511" s="132">
        <v>0</v>
      </c>
      <c r="R511" s="132">
        <v>0</v>
      </c>
      <c r="S511" s="132">
        <v>0</v>
      </c>
      <c r="T511" s="132">
        <v>0</v>
      </c>
      <c r="U511" s="132">
        <v>0</v>
      </c>
      <c r="V511" s="133">
        <f t="shared" si="26"/>
        <v>0</v>
      </c>
      <c r="W511" s="16">
        <v>0</v>
      </c>
      <c r="X511" s="16">
        <v>0</v>
      </c>
      <c r="Y511" s="137">
        <v>0</v>
      </c>
    </row>
    <row r="512" spans="1:25" s="3" customFormat="1" ht="15" x14ac:dyDescent="0.3">
      <c r="A512" s="156" t="str">
        <f>IF(ISBLANK(TableB[[#This Row],[BEDS Code]]),"",TableB[[#This Row],[BEDS Code]])</f>
        <v>310100010015</v>
      </c>
      <c r="B512" s="134" t="str">
        <f>IF(ISBLANK(TableB[[#This Row],[School Name]]),"",TableB[[#This Row],[School Name]])</f>
        <v>P.S. 015 Roberto Clemente</v>
      </c>
      <c r="C512" s="156" t="str">
        <f>IF(ISBLANK(TableB[[#This Row],[Local School Code]]),"",TableB[[#This Row],[Local School Code]])</f>
        <v>M015</v>
      </c>
      <c r="D512" s="15" t="s">
        <v>72</v>
      </c>
      <c r="E512" s="10" t="s">
        <v>72</v>
      </c>
      <c r="F512" s="130">
        <v>15</v>
      </c>
      <c r="G512" s="130">
        <v>0</v>
      </c>
      <c r="H512" s="130">
        <v>0</v>
      </c>
      <c r="I512" s="130">
        <v>0</v>
      </c>
      <c r="J512" s="136">
        <f t="shared" si="24"/>
        <v>15</v>
      </c>
      <c r="K512" s="16">
        <v>170000</v>
      </c>
      <c r="L512" s="16">
        <v>53252.604511687387</v>
      </c>
      <c r="M512" s="16">
        <v>0</v>
      </c>
      <c r="N512" s="133">
        <f t="shared" si="25"/>
        <v>223252.60451168739</v>
      </c>
      <c r="O512" s="146">
        <v>1</v>
      </c>
      <c r="P512" s="132">
        <v>201022.37063323046</v>
      </c>
      <c r="Q512" s="132">
        <v>55126.077985288372</v>
      </c>
      <c r="R512" s="132">
        <v>0</v>
      </c>
      <c r="S512" s="132">
        <v>0</v>
      </c>
      <c r="T512" s="132">
        <v>150630.38992644183</v>
      </c>
      <c r="U512" s="132">
        <v>90378.2339558651</v>
      </c>
      <c r="V512" s="133">
        <f t="shared" si="26"/>
        <v>497157.07250082574</v>
      </c>
      <c r="W512" s="16">
        <v>247269</v>
      </c>
      <c r="X512" s="16">
        <v>249888.07250082574</v>
      </c>
      <c r="Y512" s="137">
        <v>0</v>
      </c>
    </row>
    <row r="513" spans="1:25" s="3" customFormat="1" ht="15" x14ac:dyDescent="0.3">
      <c r="A513" s="156" t="str">
        <f>IF(ISBLANK(TableB[[#This Row],[BEDS Code]]),"",TableB[[#This Row],[BEDS Code]])</f>
        <v>310600010018</v>
      </c>
      <c r="B513" s="134" t="str">
        <f>IF(ISBLANK(TableB[[#This Row],[School Name]]),"",TableB[[#This Row],[School Name]])</f>
        <v>P.S. 018 Park Terrace</v>
      </c>
      <c r="C513" s="156" t="str">
        <f>IF(ISBLANK(TableB[[#This Row],[Local School Code]]),"",TableB[[#This Row],[Local School Code]])</f>
        <v>M018</v>
      </c>
      <c r="D513" s="15" t="s">
        <v>73</v>
      </c>
      <c r="E513" s="10" t="s">
        <v>73</v>
      </c>
      <c r="F513" s="130">
        <v>0</v>
      </c>
      <c r="G513" s="130">
        <v>0</v>
      </c>
      <c r="H513" s="130">
        <v>0</v>
      </c>
      <c r="I513" s="130">
        <v>0</v>
      </c>
      <c r="J513" s="136">
        <f t="shared" si="24"/>
        <v>0</v>
      </c>
      <c r="K513" s="16">
        <v>0</v>
      </c>
      <c r="L513" s="16">
        <v>0</v>
      </c>
      <c r="M513" s="16">
        <v>0</v>
      </c>
      <c r="N513" s="133">
        <f t="shared" si="25"/>
        <v>0</v>
      </c>
      <c r="O513" s="146">
        <v>0</v>
      </c>
      <c r="P513" s="132">
        <v>0</v>
      </c>
      <c r="Q513" s="132">
        <v>0</v>
      </c>
      <c r="R513" s="132">
        <v>0</v>
      </c>
      <c r="S513" s="132">
        <v>0</v>
      </c>
      <c r="T513" s="132">
        <v>0</v>
      </c>
      <c r="U513" s="132">
        <v>0</v>
      </c>
      <c r="V513" s="133">
        <f t="shared" si="26"/>
        <v>0</v>
      </c>
      <c r="W513" s="16">
        <v>0</v>
      </c>
      <c r="X513" s="16">
        <v>0</v>
      </c>
      <c r="Y513" s="137">
        <v>0</v>
      </c>
    </row>
    <row r="514" spans="1:25" s="3" customFormat="1" ht="15" x14ac:dyDescent="0.3">
      <c r="A514" s="156" t="str">
        <f>IF(ISBLANK(TableB[[#This Row],[BEDS Code]]),"",TableB[[#This Row],[BEDS Code]])</f>
        <v>310100010019</v>
      </c>
      <c r="B514" s="134" t="str">
        <f>IF(ISBLANK(TableB[[#This Row],[School Name]]),"",TableB[[#This Row],[School Name]])</f>
        <v>P.S. 019 Asher Levy</v>
      </c>
      <c r="C514" s="156" t="str">
        <f>IF(ISBLANK(TableB[[#This Row],[Local School Code]]),"",TableB[[#This Row],[Local School Code]])</f>
        <v>M019</v>
      </c>
      <c r="D514" s="15" t="s">
        <v>72</v>
      </c>
      <c r="E514" s="10" t="s">
        <v>73</v>
      </c>
      <c r="F514" s="130">
        <v>15</v>
      </c>
      <c r="G514" s="130">
        <v>0</v>
      </c>
      <c r="H514" s="130">
        <v>0</v>
      </c>
      <c r="I514" s="130">
        <v>0</v>
      </c>
      <c r="J514" s="136">
        <f t="shared" si="24"/>
        <v>15</v>
      </c>
      <c r="K514" s="16">
        <v>130000</v>
      </c>
      <c r="L514" s="16">
        <v>99961.275240635441</v>
      </c>
      <c r="M514" s="16">
        <v>0</v>
      </c>
      <c r="N514" s="133">
        <f t="shared" si="25"/>
        <v>229961.27524063544</v>
      </c>
      <c r="O514" s="146">
        <v>0</v>
      </c>
      <c r="P514" s="132">
        <v>0</v>
      </c>
      <c r="Q514" s="132">
        <v>0</v>
      </c>
      <c r="R514" s="132">
        <v>0</v>
      </c>
      <c r="S514" s="132">
        <v>0</v>
      </c>
      <c r="T514" s="132">
        <v>0</v>
      </c>
      <c r="U514" s="132">
        <v>0</v>
      </c>
      <c r="V514" s="133">
        <f t="shared" si="26"/>
        <v>0</v>
      </c>
      <c r="W514" s="16">
        <v>0</v>
      </c>
      <c r="X514" s="16">
        <v>0</v>
      </c>
      <c r="Y514" s="137">
        <v>0</v>
      </c>
    </row>
    <row r="515" spans="1:25" s="3" customFormat="1" ht="15" x14ac:dyDescent="0.3">
      <c r="A515" s="156" t="str">
        <f>IF(ISBLANK(TableB[[#This Row],[BEDS Code]]),"",TableB[[#This Row],[BEDS Code]])</f>
        <v>310100010020</v>
      </c>
      <c r="B515" s="134" t="str">
        <f>IF(ISBLANK(TableB[[#This Row],[School Name]]),"",TableB[[#This Row],[School Name]])</f>
        <v>P.S. 020 Anna Silver</v>
      </c>
      <c r="C515" s="156" t="str">
        <f>IF(ISBLANK(TableB[[#This Row],[Local School Code]]),"",TableB[[#This Row],[Local School Code]])</f>
        <v>M020</v>
      </c>
      <c r="D515" s="15" t="s">
        <v>72</v>
      </c>
      <c r="E515" s="10" t="s">
        <v>73</v>
      </c>
      <c r="F515" s="130">
        <v>47</v>
      </c>
      <c r="G515" s="130">
        <v>0</v>
      </c>
      <c r="H515" s="130">
        <v>0</v>
      </c>
      <c r="I515" s="130">
        <v>0</v>
      </c>
      <c r="J515" s="136">
        <f t="shared" si="24"/>
        <v>47</v>
      </c>
      <c r="K515" s="16">
        <v>340000</v>
      </c>
      <c r="L515" s="16">
        <v>334958.11496873188</v>
      </c>
      <c r="M515" s="16">
        <v>0</v>
      </c>
      <c r="N515" s="133">
        <f t="shared" si="25"/>
        <v>674958.11496873188</v>
      </c>
      <c r="O515" s="146">
        <v>0</v>
      </c>
      <c r="P515" s="132">
        <v>0</v>
      </c>
      <c r="Q515" s="132">
        <v>0</v>
      </c>
      <c r="R515" s="132">
        <v>0</v>
      </c>
      <c r="S515" s="132">
        <v>0</v>
      </c>
      <c r="T515" s="132">
        <v>0</v>
      </c>
      <c r="U515" s="132">
        <v>0</v>
      </c>
      <c r="V515" s="133">
        <f t="shared" si="26"/>
        <v>0</v>
      </c>
      <c r="W515" s="16">
        <v>0</v>
      </c>
      <c r="X515" s="16">
        <v>0</v>
      </c>
      <c r="Y515" s="137">
        <v>0</v>
      </c>
    </row>
    <row r="516" spans="1:25" s="3" customFormat="1" ht="15" x14ac:dyDescent="0.3">
      <c r="A516" s="156" t="str">
        <f>IF(ISBLANK(TableB[[#This Row],[BEDS Code]]),"",TableB[[#This Row],[BEDS Code]])</f>
        <v>310600010028</v>
      </c>
      <c r="B516" s="134" t="str">
        <f>IF(ISBLANK(TableB[[#This Row],[School Name]]),"",TableB[[#This Row],[School Name]])</f>
        <v>P.S. 028 Wright Brothers</v>
      </c>
      <c r="C516" s="156" t="str">
        <f>IF(ISBLANK(TableB[[#This Row],[Local School Code]]),"",TableB[[#This Row],[Local School Code]])</f>
        <v>M028</v>
      </c>
      <c r="D516" s="15" t="s">
        <v>72</v>
      </c>
      <c r="E516" s="10" t="s">
        <v>72</v>
      </c>
      <c r="F516" s="130">
        <v>30</v>
      </c>
      <c r="G516" s="130">
        <v>0</v>
      </c>
      <c r="H516" s="130">
        <v>0</v>
      </c>
      <c r="I516" s="130">
        <v>0</v>
      </c>
      <c r="J516" s="136">
        <f t="shared" si="24"/>
        <v>30</v>
      </c>
      <c r="K516" s="16">
        <v>340000</v>
      </c>
      <c r="L516" s="16">
        <v>152106.91673705366</v>
      </c>
      <c r="M516" s="16">
        <v>0</v>
      </c>
      <c r="N516" s="133">
        <f t="shared" si="25"/>
        <v>492106.91673705366</v>
      </c>
      <c r="O516" s="146">
        <v>1</v>
      </c>
      <c r="P516" s="132">
        <v>131497.23179652874</v>
      </c>
      <c r="Q516" s="132">
        <v>26804.800000000003</v>
      </c>
      <c r="R516" s="132">
        <v>0</v>
      </c>
      <c r="S516" s="132">
        <v>0</v>
      </c>
      <c r="T516" s="132">
        <v>134024</v>
      </c>
      <c r="U516" s="132">
        <v>80414.399999999994</v>
      </c>
      <c r="V516" s="133">
        <f t="shared" si="26"/>
        <v>372740.43179652875</v>
      </c>
      <c r="W516" s="16">
        <v>52070</v>
      </c>
      <c r="X516" s="16">
        <v>52622.431796528748</v>
      </c>
      <c r="Y516" s="137">
        <v>268048</v>
      </c>
    </row>
    <row r="517" spans="1:25" s="3" customFormat="1" ht="15" x14ac:dyDescent="0.3">
      <c r="A517" s="156" t="str">
        <f>IF(ISBLANK(TableB[[#This Row],[BEDS Code]]),"",TableB[[#This Row],[BEDS Code]])</f>
        <v>310500010030</v>
      </c>
      <c r="B517" s="134" t="str">
        <f>IF(ISBLANK(TableB[[#This Row],[School Name]]),"",TableB[[#This Row],[School Name]])</f>
        <v>P.S. 030 Hernandez/Hughes</v>
      </c>
      <c r="C517" s="156" t="str">
        <f>IF(ISBLANK(TableB[[#This Row],[Local School Code]]),"",TableB[[#This Row],[Local School Code]])</f>
        <v>M030</v>
      </c>
      <c r="D517" s="15" t="s">
        <v>72</v>
      </c>
      <c r="E517" s="10" t="s">
        <v>72</v>
      </c>
      <c r="F517" s="130">
        <v>30</v>
      </c>
      <c r="G517" s="130">
        <v>0</v>
      </c>
      <c r="H517" s="130">
        <v>13</v>
      </c>
      <c r="I517" s="130">
        <v>0</v>
      </c>
      <c r="J517" s="136">
        <f t="shared" si="24"/>
        <v>43</v>
      </c>
      <c r="K517" s="16">
        <v>130000</v>
      </c>
      <c r="L517" s="16">
        <v>842717.6328887156</v>
      </c>
      <c r="M517" s="16">
        <v>0</v>
      </c>
      <c r="N517" s="133">
        <f t="shared" si="25"/>
        <v>972717.6328887156</v>
      </c>
      <c r="O517" s="146">
        <v>1</v>
      </c>
      <c r="P517" s="132">
        <v>36000</v>
      </c>
      <c r="Q517" s="132">
        <v>36000</v>
      </c>
      <c r="R517" s="132">
        <v>0</v>
      </c>
      <c r="S517" s="132">
        <v>0</v>
      </c>
      <c r="T517" s="132">
        <v>180000</v>
      </c>
      <c r="U517" s="132">
        <v>108000</v>
      </c>
      <c r="V517" s="133">
        <f t="shared" si="26"/>
        <v>360000</v>
      </c>
      <c r="W517" s="16">
        <v>179052</v>
      </c>
      <c r="X517" s="16">
        <v>180948</v>
      </c>
      <c r="Y517" s="137">
        <v>0</v>
      </c>
    </row>
    <row r="518" spans="1:25" s="3" customFormat="1" ht="15" x14ac:dyDescent="0.3">
      <c r="A518" s="156" t="str">
        <f>IF(ISBLANK(TableB[[#This Row],[BEDS Code]]),"",TableB[[#This Row],[BEDS Code]])</f>
        <v>310200010033</v>
      </c>
      <c r="B518" s="134" t="str">
        <f>IF(ISBLANK(TableB[[#This Row],[School Name]]),"",TableB[[#This Row],[School Name]])</f>
        <v>P.S. 033 Chelsea Prep</v>
      </c>
      <c r="C518" s="156" t="str">
        <f>IF(ISBLANK(TableB[[#This Row],[Local School Code]]),"",TableB[[#This Row],[Local School Code]])</f>
        <v>M033</v>
      </c>
      <c r="D518" s="15" t="s">
        <v>72</v>
      </c>
      <c r="E518" s="10" t="s">
        <v>73</v>
      </c>
      <c r="F518" s="130">
        <v>30</v>
      </c>
      <c r="G518" s="130">
        <v>0</v>
      </c>
      <c r="H518" s="130">
        <v>0</v>
      </c>
      <c r="I518" s="130">
        <v>0</v>
      </c>
      <c r="J518" s="136">
        <f t="shared" si="24"/>
        <v>30</v>
      </c>
      <c r="K518" s="16">
        <v>310000</v>
      </c>
      <c r="L518" s="16">
        <v>128958.62405776454</v>
      </c>
      <c r="M518" s="16">
        <v>0</v>
      </c>
      <c r="N518" s="133">
        <f t="shared" si="25"/>
        <v>438958.62405776454</v>
      </c>
      <c r="O518" s="146">
        <v>0</v>
      </c>
      <c r="P518" s="132">
        <v>0</v>
      </c>
      <c r="Q518" s="132">
        <v>0</v>
      </c>
      <c r="R518" s="132">
        <v>0</v>
      </c>
      <c r="S518" s="132">
        <v>0</v>
      </c>
      <c r="T518" s="132">
        <v>0</v>
      </c>
      <c r="U518" s="132">
        <v>0</v>
      </c>
      <c r="V518" s="133">
        <f t="shared" si="26"/>
        <v>0</v>
      </c>
      <c r="W518" s="16">
        <v>0</v>
      </c>
      <c r="X518" s="16">
        <v>0</v>
      </c>
      <c r="Y518" s="137">
        <v>0</v>
      </c>
    </row>
    <row r="519" spans="1:25" s="3" customFormat="1" ht="15" x14ac:dyDescent="0.3">
      <c r="A519" s="156" t="str">
        <f>IF(ISBLANK(TableB[[#This Row],[BEDS Code]]),"",TableB[[#This Row],[BEDS Code]])</f>
        <v>310100010034</v>
      </c>
      <c r="B519" s="134" t="str">
        <f>IF(ISBLANK(TableB[[#This Row],[School Name]]),"",TableB[[#This Row],[School Name]])</f>
        <v>P.S. 034 Franklin D. Roosevelt</v>
      </c>
      <c r="C519" s="156" t="str">
        <f>IF(ISBLANK(TableB[[#This Row],[Local School Code]]),"",TableB[[#This Row],[Local School Code]])</f>
        <v>M034</v>
      </c>
      <c r="D519" s="15" t="s">
        <v>72</v>
      </c>
      <c r="E519" s="10" t="s">
        <v>73</v>
      </c>
      <c r="F519" s="130">
        <v>15</v>
      </c>
      <c r="G519" s="130">
        <v>0</v>
      </c>
      <c r="H519" s="130">
        <v>0</v>
      </c>
      <c r="I519" s="130">
        <v>0</v>
      </c>
      <c r="J519" s="136">
        <f t="shared" si="24"/>
        <v>15</v>
      </c>
      <c r="K519" s="16">
        <v>130000</v>
      </c>
      <c r="L519" s="16">
        <v>145791.37365507724</v>
      </c>
      <c r="M519" s="16">
        <v>0</v>
      </c>
      <c r="N519" s="133">
        <f t="shared" si="25"/>
        <v>275791.37365507724</v>
      </c>
      <c r="O519" s="146">
        <v>0</v>
      </c>
      <c r="P519" s="132">
        <v>0</v>
      </c>
      <c r="Q519" s="132">
        <v>0</v>
      </c>
      <c r="R519" s="132">
        <v>0</v>
      </c>
      <c r="S519" s="132">
        <v>0</v>
      </c>
      <c r="T519" s="132">
        <v>0</v>
      </c>
      <c r="U519" s="132">
        <v>0</v>
      </c>
      <c r="V519" s="133">
        <f t="shared" si="26"/>
        <v>0</v>
      </c>
      <c r="W519" s="16">
        <v>0</v>
      </c>
      <c r="X519" s="16">
        <v>0</v>
      </c>
      <c r="Y519" s="137">
        <v>0</v>
      </c>
    </row>
    <row r="520" spans="1:25" s="3" customFormat="1" ht="15" x14ac:dyDescent="0.3">
      <c r="A520" s="156" t="str">
        <f>IF(ISBLANK(TableB[[#This Row],[BEDS Code]]),"",TableB[[#This Row],[BEDS Code]])</f>
        <v>307500011035</v>
      </c>
      <c r="B520" s="134" t="str">
        <f>IF(ISBLANK(TableB[[#This Row],[School Name]]),"",TableB[[#This Row],[School Name]])</f>
        <v>P.S. 035</v>
      </c>
      <c r="C520" s="156" t="str">
        <f>IF(ISBLANK(TableB[[#This Row],[Local School Code]]),"",TableB[[#This Row],[Local School Code]])</f>
        <v>M035</v>
      </c>
      <c r="D520" s="15" t="s">
        <v>73</v>
      </c>
      <c r="E520" s="10" t="s">
        <v>73</v>
      </c>
      <c r="F520" s="130">
        <v>0</v>
      </c>
      <c r="G520" s="130">
        <v>0</v>
      </c>
      <c r="H520" s="130">
        <v>0</v>
      </c>
      <c r="I520" s="130">
        <v>0</v>
      </c>
      <c r="J520" s="136">
        <f t="shared" si="24"/>
        <v>0</v>
      </c>
      <c r="K520" s="16">
        <v>0</v>
      </c>
      <c r="L520" s="16">
        <v>0</v>
      </c>
      <c r="M520" s="16">
        <v>0</v>
      </c>
      <c r="N520" s="133">
        <f t="shared" si="25"/>
        <v>0</v>
      </c>
      <c r="O520" s="146">
        <v>0</v>
      </c>
      <c r="P520" s="132">
        <v>0</v>
      </c>
      <c r="Q520" s="132">
        <v>0</v>
      </c>
      <c r="R520" s="132">
        <v>0</v>
      </c>
      <c r="S520" s="132">
        <v>0</v>
      </c>
      <c r="T520" s="132">
        <v>0</v>
      </c>
      <c r="U520" s="132">
        <v>0</v>
      </c>
      <c r="V520" s="133">
        <f t="shared" si="26"/>
        <v>0</v>
      </c>
      <c r="W520" s="16">
        <v>0</v>
      </c>
      <c r="X520" s="16">
        <v>0</v>
      </c>
      <c r="Y520" s="137">
        <v>0</v>
      </c>
    </row>
    <row r="521" spans="1:25" s="3" customFormat="1" ht="15" x14ac:dyDescent="0.3">
      <c r="A521" s="156" t="str">
        <f>IF(ISBLANK(TableB[[#This Row],[BEDS Code]]),"",TableB[[#This Row],[BEDS Code]])</f>
        <v>310500010036</v>
      </c>
      <c r="B521" s="134" t="str">
        <f>IF(ISBLANK(TableB[[#This Row],[School Name]]),"",TableB[[#This Row],[School Name]])</f>
        <v>P.S. 036 Margaret Douglas</v>
      </c>
      <c r="C521" s="156" t="str">
        <f>IF(ISBLANK(TableB[[#This Row],[Local School Code]]),"",TableB[[#This Row],[Local School Code]])</f>
        <v>M036</v>
      </c>
      <c r="D521" s="15" t="s">
        <v>72</v>
      </c>
      <c r="E521" s="10" t="s">
        <v>72</v>
      </c>
      <c r="F521" s="130">
        <v>46</v>
      </c>
      <c r="G521" s="130">
        <v>0</v>
      </c>
      <c r="H521" s="130">
        <v>25</v>
      </c>
      <c r="I521" s="130">
        <v>0</v>
      </c>
      <c r="J521" s="136">
        <f t="shared" si="24"/>
        <v>71</v>
      </c>
      <c r="K521" s="16">
        <v>410000</v>
      </c>
      <c r="L521" s="16">
        <v>1059173.9620148155</v>
      </c>
      <c r="M521" s="16">
        <v>0</v>
      </c>
      <c r="N521" s="133">
        <f t="shared" si="25"/>
        <v>1469173.9620148155</v>
      </c>
      <c r="O521" s="146">
        <v>1</v>
      </c>
      <c r="P521" s="132">
        <v>16666.7</v>
      </c>
      <c r="Q521" s="132">
        <v>16666.7</v>
      </c>
      <c r="R521" s="132">
        <v>0</v>
      </c>
      <c r="S521" s="132">
        <v>0</v>
      </c>
      <c r="T521" s="132">
        <v>83333.5</v>
      </c>
      <c r="U521" s="132">
        <v>50000.1</v>
      </c>
      <c r="V521" s="133">
        <f t="shared" si="26"/>
        <v>166667</v>
      </c>
      <c r="W521" s="16">
        <v>82895</v>
      </c>
      <c r="X521" s="16">
        <v>83772</v>
      </c>
      <c r="Y521" s="137">
        <v>0</v>
      </c>
    </row>
    <row r="522" spans="1:25" s="3" customFormat="1" ht="15" x14ac:dyDescent="0.3">
      <c r="A522" s="156" t="str">
        <f>IF(ISBLANK(TableB[[#This Row],[BEDS Code]]),"",TableB[[#This Row],[BEDS Code]])</f>
        <v>310400010037</v>
      </c>
      <c r="B522" s="134" t="str">
        <f>IF(ISBLANK(TableB[[#This Row],[School Name]]),"",TableB[[#This Row],[School Name]])</f>
        <v>River East Elementary</v>
      </c>
      <c r="C522" s="156" t="str">
        <f>IF(ISBLANK(TableB[[#This Row],[Local School Code]]),"",TableB[[#This Row],[Local School Code]])</f>
        <v>M037</v>
      </c>
      <c r="D522" s="15" t="s">
        <v>72</v>
      </c>
      <c r="E522" s="10" t="s">
        <v>73</v>
      </c>
      <c r="F522" s="130">
        <v>14</v>
      </c>
      <c r="G522" s="130">
        <v>0</v>
      </c>
      <c r="H522" s="130">
        <v>12</v>
      </c>
      <c r="I522" s="130">
        <v>0</v>
      </c>
      <c r="J522" s="136">
        <f t="shared" si="24"/>
        <v>26</v>
      </c>
      <c r="K522" s="16">
        <v>170000</v>
      </c>
      <c r="L522" s="16">
        <v>324464.7273086487</v>
      </c>
      <c r="M522" s="16">
        <v>0</v>
      </c>
      <c r="N522" s="133">
        <f t="shared" si="25"/>
        <v>494464.7273086487</v>
      </c>
      <c r="O522" s="146">
        <v>0</v>
      </c>
      <c r="P522" s="132">
        <v>0</v>
      </c>
      <c r="Q522" s="132">
        <v>0</v>
      </c>
      <c r="R522" s="132">
        <v>0</v>
      </c>
      <c r="S522" s="132">
        <v>0</v>
      </c>
      <c r="T522" s="132">
        <v>0</v>
      </c>
      <c r="U522" s="132">
        <v>0</v>
      </c>
      <c r="V522" s="133">
        <f t="shared" si="26"/>
        <v>0</v>
      </c>
      <c r="W522" s="16">
        <v>0</v>
      </c>
      <c r="X522" s="16">
        <v>0</v>
      </c>
      <c r="Y522" s="137">
        <v>0</v>
      </c>
    </row>
    <row r="523" spans="1:25" s="3" customFormat="1" ht="15" x14ac:dyDescent="0.3">
      <c r="A523" s="156" t="str">
        <f>IF(ISBLANK(TableB[[#This Row],[BEDS Code]]),"",TableB[[#This Row],[BEDS Code]])</f>
        <v>310400010038</v>
      </c>
      <c r="B523" s="134" t="str">
        <f>IF(ISBLANK(TableB[[#This Row],[School Name]]),"",TableB[[#This Row],[School Name]])</f>
        <v>P.S. 38 Roberto Clemente</v>
      </c>
      <c r="C523" s="156" t="str">
        <f>IF(ISBLANK(TableB[[#This Row],[Local School Code]]),"",TableB[[#This Row],[Local School Code]])</f>
        <v>M038</v>
      </c>
      <c r="D523" s="15" t="s">
        <v>72</v>
      </c>
      <c r="E523" s="10" t="s">
        <v>72</v>
      </c>
      <c r="F523" s="130">
        <v>30</v>
      </c>
      <c r="G523" s="130">
        <v>0</v>
      </c>
      <c r="H523" s="130">
        <v>12</v>
      </c>
      <c r="I523" s="130">
        <v>0</v>
      </c>
      <c r="J523" s="136">
        <f t="shared" ref="J523:J586" si="27">SUM(F523:I523)</f>
        <v>42</v>
      </c>
      <c r="K523" s="16">
        <v>240000</v>
      </c>
      <c r="L523" s="16">
        <v>418318.13545571221</v>
      </c>
      <c r="M523" s="16">
        <v>0</v>
      </c>
      <c r="N523" s="133">
        <f t="shared" ref="N523:N586" si="28">SUM(K523:M523)</f>
        <v>658318.13545571221</v>
      </c>
      <c r="O523" s="146">
        <v>1</v>
      </c>
      <c r="P523" s="132">
        <v>30607.4</v>
      </c>
      <c r="Q523" s="132">
        <v>162607.4</v>
      </c>
      <c r="R523" s="132">
        <v>0</v>
      </c>
      <c r="S523" s="132">
        <v>0</v>
      </c>
      <c r="T523" s="132">
        <v>153037</v>
      </c>
      <c r="U523" s="132">
        <v>91822.2</v>
      </c>
      <c r="V523" s="133">
        <f t="shared" ref="V523:V586" si="29">SUM(P523:U523)</f>
        <v>438074</v>
      </c>
      <c r="W523" s="16">
        <v>217883</v>
      </c>
      <c r="X523" s="16">
        <v>220191</v>
      </c>
      <c r="Y523" s="137">
        <v>0</v>
      </c>
    </row>
    <row r="524" spans="1:25" s="3" customFormat="1" ht="15" x14ac:dyDescent="0.3">
      <c r="A524" s="156" t="str">
        <f>IF(ISBLANK(TableB[[#This Row],[BEDS Code]]),"",TableB[[#This Row],[BEDS Code]])</f>
        <v>310200010040</v>
      </c>
      <c r="B524" s="134" t="str">
        <f>IF(ISBLANK(TableB[[#This Row],[School Name]]),"",TableB[[#This Row],[School Name]])</f>
        <v>P.S. 040 Augustus Saint-Gaudens</v>
      </c>
      <c r="C524" s="156" t="str">
        <f>IF(ISBLANK(TableB[[#This Row],[Local School Code]]),"",TableB[[#This Row],[Local School Code]])</f>
        <v>M040</v>
      </c>
      <c r="D524" s="15" t="s">
        <v>72</v>
      </c>
      <c r="E524" s="10" t="s">
        <v>73</v>
      </c>
      <c r="F524" s="130">
        <v>30</v>
      </c>
      <c r="G524" s="130">
        <v>0</v>
      </c>
      <c r="H524" s="130">
        <v>0</v>
      </c>
      <c r="I524" s="130">
        <v>0</v>
      </c>
      <c r="J524" s="136">
        <f t="shared" si="27"/>
        <v>30</v>
      </c>
      <c r="K524" s="16">
        <v>360000</v>
      </c>
      <c r="L524" s="16">
        <v>108577.76951395872</v>
      </c>
      <c r="M524" s="16">
        <v>0</v>
      </c>
      <c r="N524" s="133">
        <f t="shared" si="28"/>
        <v>468577.76951395872</v>
      </c>
      <c r="O524" s="146">
        <v>0</v>
      </c>
      <c r="P524" s="132">
        <v>0</v>
      </c>
      <c r="Q524" s="132">
        <v>0</v>
      </c>
      <c r="R524" s="132">
        <v>0</v>
      </c>
      <c r="S524" s="132">
        <v>0</v>
      </c>
      <c r="T524" s="132">
        <v>0</v>
      </c>
      <c r="U524" s="132">
        <v>0</v>
      </c>
      <c r="V524" s="133">
        <f t="shared" si="29"/>
        <v>0</v>
      </c>
      <c r="W524" s="16">
        <v>0</v>
      </c>
      <c r="X524" s="16">
        <v>0</v>
      </c>
      <c r="Y524" s="137">
        <v>0</v>
      </c>
    </row>
    <row r="525" spans="1:25" s="3" customFormat="1" ht="15" x14ac:dyDescent="0.3">
      <c r="A525" s="156" t="str">
        <f>IF(ISBLANK(TableB[[#This Row],[BEDS Code]]),"",TableB[[#This Row],[BEDS Code]])</f>
        <v>310200010041</v>
      </c>
      <c r="B525" s="134" t="str">
        <f>IF(ISBLANK(TableB[[#This Row],[School Name]]),"",TableB[[#This Row],[School Name]])</f>
        <v>P.S. 041 Greenwich Village</v>
      </c>
      <c r="C525" s="156" t="str">
        <f>IF(ISBLANK(TableB[[#This Row],[Local School Code]]),"",TableB[[#This Row],[Local School Code]])</f>
        <v>M041</v>
      </c>
      <c r="D525" s="15" t="s">
        <v>72</v>
      </c>
      <c r="E525" s="10" t="s">
        <v>73</v>
      </c>
      <c r="F525" s="130">
        <v>46</v>
      </c>
      <c r="G525" s="130">
        <v>0</v>
      </c>
      <c r="H525" s="130">
        <v>0</v>
      </c>
      <c r="I525" s="130">
        <v>0</v>
      </c>
      <c r="J525" s="136">
        <f t="shared" si="27"/>
        <v>46</v>
      </c>
      <c r="K525" s="16">
        <v>360000</v>
      </c>
      <c r="L525" s="16">
        <v>469238.94460211357</v>
      </c>
      <c r="M525" s="16">
        <v>0</v>
      </c>
      <c r="N525" s="133">
        <f t="shared" si="28"/>
        <v>829238.94460211357</v>
      </c>
      <c r="O525" s="146">
        <v>0</v>
      </c>
      <c r="P525" s="132">
        <v>0</v>
      </c>
      <c r="Q525" s="132">
        <v>0</v>
      </c>
      <c r="R525" s="132">
        <v>0</v>
      </c>
      <c r="S525" s="132">
        <v>0</v>
      </c>
      <c r="T525" s="132">
        <v>0</v>
      </c>
      <c r="U525" s="132">
        <v>0</v>
      </c>
      <c r="V525" s="133">
        <f t="shared" si="29"/>
        <v>0</v>
      </c>
      <c r="W525" s="16">
        <v>0</v>
      </c>
      <c r="X525" s="16">
        <v>0</v>
      </c>
      <c r="Y525" s="137">
        <v>0</v>
      </c>
    </row>
    <row r="526" spans="1:25" s="3" customFormat="1" ht="15" x14ac:dyDescent="0.3">
      <c r="A526" s="156" t="str">
        <f>IF(ISBLANK(TableB[[#This Row],[BEDS Code]]),"",TableB[[#This Row],[BEDS Code]])</f>
        <v>310200010042</v>
      </c>
      <c r="B526" s="134" t="str">
        <f>IF(ISBLANK(TableB[[#This Row],[School Name]]),"",TableB[[#This Row],[School Name]])</f>
        <v>P.S. 042 Benjamin Altman</v>
      </c>
      <c r="C526" s="156" t="str">
        <f>IF(ISBLANK(TableB[[#This Row],[Local School Code]]),"",TableB[[#This Row],[Local School Code]])</f>
        <v>M042</v>
      </c>
      <c r="D526" s="15" t="s">
        <v>72</v>
      </c>
      <c r="E526" s="10" t="s">
        <v>73</v>
      </c>
      <c r="F526" s="130">
        <v>46</v>
      </c>
      <c r="G526" s="130">
        <v>0</v>
      </c>
      <c r="H526" s="130">
        <v>0</v>
      </c>
      <c r="I526" s="130">
        <v>0</v>
      </c>
      <c r="J526" s="136">
        <f t="shared" si="27"/>
        <v>46</v>
      </c>
      <c r="K526" s="16">
        <v>420000</v>
      </c>
      <c r="L526" s="16">
        <v>317148.42743801966</v>
      </c>
      <c r="M526" s="16">
        <v>0</v>
      </c>
      <c r="N526" s="133">
        <f t="shared" si="28"/>
        <v>737148.42743801966</v>
      </c>
      <c r="O526" s="146">
        <v>0</v>
      </c>
      <c r="P526" s="132">
        <v>0</v>
      </c>
      <c r="Q526" s="132">
        <v>0</v>
      </c>
      <c r="R526" s="132">
        <v>0</v>
      </c>
      <c r="S526" s="132">
        <v>0</v>
      </c>
      <c r="T526" s="132">
        <v>0</v>
      </c>
      <c r="U526" s="132">
        <v>0</v>
      </c>
      <c r="V526" s="133">
        <f t="shared" si="29"/>
        <v>0</v>
      </c>
      <c r="W526" s="16">
        <v>0</v>
      </c>
      <c r="X526" s="16">
        <v>0</v>
      </c>
      <c r="Y526" s="137">
        <v>0</v>
      </c>
    </row>
    <row r="527" spans="1:25" s="3" customFormat="1" ht="15" x14ac:dyDescent="0.3">
      <c r="A527" s="156" t="str">
        <f>IF(ISBLANK(TableB[[#This Row],[BEDS Code]]),"",TableB[[#This Row],[BEDS Code]])</f>
        <v>310500010046</v>
      </c>
      <c r="B527" s="134" t="str">
        <f>IF(ISBLANK(TableB[[#This Row],[School Name]]),"",TableB[[#This Row],[School Name]])</f>
        <v>P.S. 046 Arthur Tappan</v>
      </c>
      <c r="C527" s="156" t="str">
        <f>IF(ISBLANK(TableB[[#This Row],[Local School Code]]),"",TableB[[#This Row],[Local School Code]])</f>
        <v>M046</v>
      </c>
      <c r="D527" s="15" t="s">
        <v>72</v>
      </c>
      <c r="E527" s="10" t="s">
        <v>72</v>
      </c>
      <c r="F527" s="130">
        <v>30</v>
      </c>
      <c r="G527" s="130">
        <v>0</v>
      </c>
      <c r="H527" s="130">
        <v>13</v>
      </c>
      <c r="I527" s="130">
        <v>0</v>
      </c>
      <c r="J527" s="136">
        <f t="shared" si="27"/>
        <v>43</v>
      </c>
      <c r="K527" s="16">
        <v>340000</v>
      </c>
      <c r="L527" s="16">
        <v>402639.35940496554</v>
      </c>
      <c r="M527" s="16">
        <v>0</v>
      </c>
      <c r="N527" s="133">
        <f t="shared" si="28"/>
        <v>742639.35940496554</v>
      </c>
      <c r="O527" s="146">
        <v>1</v>
      </c>
      <c r="P527" s="132">
        <v>353559.24401434907</v>
      </c>
      <c r="Q527" s="132">
        <v>38346</v>
      </c>
      <c r="R527" s="132">
        <v>0</v>
      </c>
      <c r="S527" s="132">
        <v>0</v>
      </c>
      <c r="T527" s="132">
        <v>191730</v>
      </c>
      <c r="U527" s="132">
        <v>115038</v>
      </c>
      <c r="V527" s="133">
        <f t="shared" si="29"/>
        <v>698673.24401434907</v>
      </c>
      <c r="W527" s="16">
        <v>156776</v>
      </c>
      <c r="X527" s="16">
        <v>158437.24401434907</v>
      </c>
      <c r="Y527" s="137">
        <v>383460</v>
      </c>
    </row>
    <row r="528" spans="1:25" s="3" customFormat="1" ht="15" x14ac:dyDescent="0.3">
      <c r="A528" s="156" t="str">
        <f>IF(ISBLANK(TableB[[#This Row],[BEDS Code]]),"",TableB[[#This Row],[BEDS Code]])</f>
        <v>310200010047</v>
      </c>
      <c r="B528" s="134" t="str">
        <f>IF(ISBLANK(TableB[[#This Row],[School Name]]),"",TableB[[#This Row],[School Name]])</f>
        <v>47 The American Sign Language and English Secondary School</v>
      </c>
      <c r="C528" s="156" t="str">
        <f>IF(ISBLANK(TableB[[#This Row],[Local School Code]]),"",TableB[[#This Row],[Local School Code]])</f>
        <v>M047</v>
      </c>
      <c r="D528" s="15" t="s">
        <v>73</v>
      </c>
      <c r="E528" s="10" t="s">
        <v>73</v>
      </c>
      <c r="F528" s="130">
        <v>0</v>
      </c>
      <c r="G528" s="130">
        <v>0</v>
      </c>
      <c r="H528" s="130">
        <v>0</v>
      </c>
      <c r="I528" s="130">
        <v>0</v>
      </c>
      <c r="J528" s="136">
        <f t="shared" si="27"/>
        <v>0</v>
      </c>
      <c r="K528" s="16">
        <v>0</v>
      </c>
      <c r="L528" s="16">
        <v>0</v>
      </c>
      <c r="M528" s="16">
        <v>0</v>
      </c>
      <c r="N528" s="133">
        <f t="shared" si="28"/>
        <v>0</v>
      </c>
      <c r="O528" s="146">
        <v>0</v>
      </c>
      <c r="P528" s="132">
        <v>0</v>
      </c>
      <c r="Q528" s="132">
        <v>0</v>
      </c>
      <c r="R528" s="132">
        <v>0</v>
      </c>
      <c r="S528" s="132">
        <v>0</v>
      </c>
      <c r="T528" s="132">
        <v>0</v>
      </c>
      <c r="U528" s="132">
        <v>0</v>
      </c>
      <c r="V528" s="133">
        <f t="shared" si="29"/>
        <v>0</v>
      </c>
      <c r="W528" s="16">
        <v>0</v>
      </c>
      <c r="X528" s="16">
        <v>0</v>
      </c>
      <c r="Y528" s="137">
        <v>0</v>
      </c>
    </row>
    <row r="529" spans="1:25" s="3" customFormat="1" ht="15" x14ac:dyDescent="0.3">
      <c r="A529" s="156" t="str">
        <f>IF(ISBLANK(TableB[[#This Row],[BEDS Code]]),"",TableB[[#This Row],[BEDS Code]])</f>
        <v>310600010048</v>
      </c>
      <c r="B529" s="134" t="str">
        <f>IF(ISBLANK(TableB[[#This Row],[School Name]]),"",TableB[[#This Row],[School Name]])</f>
        <v>P.S. 048 P.O. Michael J. Buczek</v>
      </c>
      <c r="C529" s="156" t="str">
        <f>IF(ISBLANK(TableB[[#This Row],[Local School Code]]),"",TableB[[#This Row],[Local School Code]])</f>
        <v>M048</v>
      </c>
      <c r="D529" s="15" t="s">
        <v>72</v>
      </c>
      <c r="E529" s="10" t="s">
        <v>73</v>
      </c>
      <c r="F529" s="130">
        <v>30</v>
      </c>
      <c r="G529" s="130">
        <v>0</v>
      </c>
      <c r="H529" s="130">
        <v>0</v>
      </c>
      <c r="I529" s="130">
        <v>0</v>
      </c>
      <c r="J529" s="136">
        <f t="shared" si="27"/>
        <v>30</v>
      </c>
      <c r="K529" s="16">
        <v>350000</v>
      </c>
      <c r="L529" s="16">
        <v>96180.541676813387</v>
      </c>
      <c r="M529" s="16">
        <v>0</v>
      </c>
      <c r="N529" s="133">
        <f t="shared" si="28"/>
        <v>446180.54167681339</v>
      </c>
      <c r="O529" s="146">
        <v>0</v>
      </c>
      <c r="P529" s="132">
        <v>0</v>
      </c>
      <c r="Q529" s="132">
        <v>0</v>
      </c>
      <c r="R529" s="132">
        <v>0</v>
      </c>
      <c r="S529" s="132">
        <v>0</v>
      </c>
      <c r="T529" s="132">
        <v>0</v>
      </c>
      <c r="U529" s="132">
        <v>0</v>
      </c>
      <c r="V529" s="133">
        <f t="shared" si="29"/>
        <v>0</v>
      </c>
      <c r="W529" s="16">
        <v>0</v>
      </c>
      <c r="X529" s="16">
        <v>0</v>
      </c>
      <c r="Y529" s="137">
        <v>0</v>
      </c>
    </row>
    <row r="530" spans="1:25" s="3" customFormat="1" ht="15" x14ac:dyDescent="0.3">
      <c r="A530" s="156" t="str">
        <f>IF(ISBLANK(TableB[[#This Row],[BEDS Code]]),"",TableB[[#This Row],[BEDS Code]])</f>
        <v>310200010051</v>
      </c>
      <c r="B530" s="134" t="str">
        <f>IF(ISBLANK(TableB[[#This Row],[School Name]]),"",TableB[[#This Row],[School Name]])</f>
        <v>P.S. 051 Elias Howe</v>
      </c>
      <c r="C530" s="156" t="str">
        <f>IF(ISBLANK(TableB[[#This Row],[Local School Code]]),"",TableB[[#This Row],[Local School Code]])</f>
        <v>M051</v>
      </c>
      <c r="D530" s="15" t="s">
        <v>72</v>
      </c>
      <c r="E530" s="10" t="s">
        <v>73</v>
      </c>
      <c r="F530" s="130">
        <v>62</v>
      </c>
      <c r="G530" s="130">
        <v>0</v>
      </c>
      <c r="H530" s="130">
        <v>0</v>
      </c>
      <c r="I530" s="130">
        <v>0</v>
      </c>
      <c r="J530" s="136">
        <f t="shared" si="27"/>
        <v>62</v>
      </c>
      <c r="K530" s="16">
        <v>670000</v>
      </c>
      <c r="L530" s="16">
        <v>235507.61729945405</v>
      </c>
      <c r="M530" s="16">
        <v>0</v>
      </c>
      <c r="N530" s="133">
        <f t="shared" si="28"/>
        <v>905507.61729945405</v>
      </c>
      <c r="O530" s="146">
        <v>0</v>
      </c>
      <c r="P530" s="132">
        <v>0</v>
      </c>
      <c r="Q530" s="132">
        <v>0</v>
      </c>
      <c r="R530" s="132">
        <v>0</v>
      </c>
      <c r="S530" s="132">
        <v>0</v>
      </c>
      <c r="T530" s="132">
        <v>0</v>
      </c>
      <c r="U530" s="132">
        <v>0</v>
      </c>
      <c r="V530" s="133">
        <f t="shared" si="29"/>
        <v>0</v>
      </c>
      <c r="W530" s="16">
        <v>0</v>
      </c>
      <c r="X530" s="16">
        <v>0</v>
      </c>
      <c r="Y530" s="137">
        <v>0</v>
      </c>
    </row>
    <row r="531" spans="1:25" s="3" customFormat="1" ht="15" x14ac:dyDescent="0.3">
      <c r="A531" s="156" t="str">
        <f>IF(ISBLANK(TableB[[#This Row],[BEDS Code]]),"",TableB[[#This Row],[BEDS Code]])</f>
        <v>310600010052</v>
      </c>
      <c r="B531" s="134" t="str">
        <f>IF(ISBLANK(TableB[[#This Row],[School Name]]),"",TableB[[#This Row],[School Name]])</f>
        <v>J.H.S. 052 Inwood</v>
      </c>
      <c r="C531" s="156" t="str">
        <f>IF(ISBLANK(TableB[[#This Row],[Local School Code]]),"",TableB[[#This Row],[Local School Code]])</f>
        <v>M052</v>
      </c>
      <c r="D531" s="15" t="s">
        <v>73</v>
      </c>
      <c r="E531" s="10" t="s">
        <v>73</v>
      </c>
      <c r="F531" s="130">
        <v>0</v>
      </c>
      <c r="G531" s="130">
        <v>0</v>
      </c>
      <c r="H531" s="130">
        <v>0</v>
      </c>
      <c r="I531" s="130">
        <v>0</v>
      </c>
      <c r="J531" s="136">
        <f t="shared" si="27"/>
        <v>0</v>
      </c>
      <c r="K531" s="16">
        <v>0</v>
      </c>
      <c r="L531" s="16">
        <v>0</v>
      </c>
      <c r="M531" s="16">
        <v>0</v>
      </c>
      <c r="N531" s="133">
        <f t="shared" si="28"/>
        <v>0</v>
      </c>
      <c r="O531" s="146">
        <v>0</v>
      </c>
      <c r="P531" s="132">
        <v>0</v>
      </c>
      <c r="Q531" s="132">
        <v>0</v>
      </c>
      <c r="R531" s="132">
        <v>0</v>
      </c>
      <c r="S531" s="132">
        <v>0</v>
      </c>
      <c r="T531" s="132">
        <v>0</v>
      </c>
      <c r="U531" s="132">
        <v>0</v>
      </c>
      <c r="V531" s="133">
        <f t="shared" si="29"/>
        <v>0</v>
      </c>
      <c r="W531" s="16">
        <v>0</v>
      </c>
      <c r="X531" s="16">
        <v>0</v>
      </c>
      <c r="Y531" s="137">
        <v>0</v>
      </c>
    </row>
    <row r="532" spans="1:25" s="3" customFormat="1" ht="15" x14ac:dyDescent="0.3">
      <c r="A532" s="156" t="str">
        <f>IF(ISBLANK(TableB[[#This Row],[BEDS Code]]),"",TableB[[#This Row],[BEDS Code]])</f>
        <v>310300010054</v>
      </c>
      <c r="B532" s="134" t="str">
        <f>IF(ISBLANK(TableB[[#This Row],[School Name]]),"",TableB[[#This Row],[School Name]])</f>
        <v>J.H.S. 054 Booker T. Washington</v>
      </c>
      <c r="C532" s="156" t="str">
        <f>IF(ISBLANK(TableB[[#This Row],[Local School Code]]),"",TableB[[#This Row],[Local School Code]])</f>
        <v>M054</v>
      </c>
      <c r="D532" s="15" t="s">
        <v>73</v>
      </c>
      <c r="E532" s="10" t="s">
        <v>73</v>
      </c>
      <c r="F532" s="130">
        <v>0</v>
      </c>
      <c r="G532" s="130">
        <v>0</v>
      </c>
      <c r="H532" s="130">
        <v>0</v>
      </c>
      <c r="I532" s="130">
        <v>0</v>
      </c>
      <c r="J532" s="136">
        <f t="shared" si="27"/>
        <v>0</v>
      </c>
      <c r="K532" s="16">
        <v>0</v>
      </c>
      <c r="L532" s="16">
        <v>0</v>
      </c>
      <c r="M532" s="16">
        <v>0</v>
      </c>
      <c r="N532" s="133">
        <f t="shared" si="28"/>
        <v>0</v>
      </c>
      <c r="O532" s="146">
        <v>0</v>
      </c>
      <c r="P532" s="132">
        <v>0</v>
      </c>
      <c r="Q532" s="132">
        <v>0</v>
      </c>
      <c r="R532" s="132">
        <v>0</v>
      </c>
      <c r="S532" s="132">
        <v>0</v>
      </c>
      <c r="T532" s="132">
        <v>0</v>
      </c>
      <c r="U532" s="132">
        <v>0</v>
      </c>
      <c r="V532" s="133">
        <f t="shared" si="29"/>
        <v>0</v>
      </c>
      <c r="W532" s="16">
        <v>0</v>
      </c>
      <c r="X532" s="16">
        <v>0</v>
      </c>
      <c r="Y532" s="137">
        <v>0</v>
      </c>
    </row>
    <row r="533" spans="1:25" s="3" customFormat="1" ht="15" x14ac:dyDescent="0.3">
      <c r="A533" s="156" t="str">
        <f>IF(ISBLANK(TableB[[#This Row],[BEDS Code]]),"",TableB[[#This Row],[BEDS Code]])</f>
        <v>310400010057</v>
      </c>
      <c r="B533" s="134" t="str">
        <f>IF(ISBLANK(TableB[[#This Row],[School Name]]),"",TableB[[#This Row],[School Name]])</f>
        <v>James Weldon Johnson</v>
      </c>
      <c r="C533" s="156" t="str">
        <f>IF(ISBLANK(TableB[[#This Row],[Local School Code]]),"",TableB[[#This Row],[Local School Code]])</f>
        <v>M057</v>
      </c>
      <c r="D533" s="15" t="s">
        <v>72</v>
      </c>
      <c r="E533" s="10" t="s">
        <v>73</v>
      </c>
      <c r="F533" s="130">
        <v>30</v>
      </c>
      <c r="G533" s="130">
        <v>0</v>
      </c>
      <c r="H533" s="130">
        <v>13</v>
      </c>
      <c r="I533" s="130">
        <v>0</v>
      </c>
      <c r="J533" s="136">
        <f t="shared" si="27"/>
        <v>43</v>
      </c>
      <c r="K533" s="16">
        <v>350000</v>
      </c>
      <c r="L533" s="16">
        <v>381496.35132753593</v>
      </c>
      <c r="M533" s="16">
        <v>0</v>
      </c>
      <c r="N533" s="133">
        <f t="shared" si="28"/>
        <v>731496.35132753593</v>
      </c>
      <c r="O533" s="146">
        <v>0</v>
      </c>
      <c r="P533" s="132">
        <v>0</v>
      </c>
      <c r="Q533" s="132">
        <v>0</v>
      </c>
      <c r="R533" s="132">
        <v>0</v>
      </c>
      <c r="S533" s="132">
        <v>0</v>
      </c>
      <c r="T533" s="132">
        <v>0</v>
      </c>
      <c r="U533" s="132">
        <v>0</v>
      </c>
      <c r="V533" s="133">
        <f t="shared" si="29"/>
        <v>0</v>
      </c>
      <c r="W533" s="16">
        <v>0</v>
      </c>
      <c r="X533" s="16">
        <v>0</v>
      </c>
      <c r="Y533" s="137">
        <v>0</v>
      </c>
    </row>
    <row r="534" spans="1:25" s="3" customFormat="1" ht="15" x14ac:dyDescent="0.3">
      <c r="A534" s="156" t="str">
        <f>IF(ISBLANK(TableB[[#This Row],[BEDS Code]]),"",TableB[[#This Row],[BEDS Code]])</f>
        <v>310200010059</v>
      </c>
      <c r="B534" s="134" t="str">
        <f>IF(ISBLANK(TableB[[#This Row],[School Name]]),"",TableB[[#This Row],[School Name]])</f>
        <v>P.S. 059 Beekman Hill International</v>
      </c>
      <c r="C534" s="156" t="str">
        <f>IF(ISBLANK(TableB[[#This Row],[Local School Code]]),"",TableB[[#This Row],[Local School Code]])</f>
        <v>M059</v>
      </c>
      <c r="D534" s="15" t="s">
        <v>72</v>
      </c>
      <c r="E534" s="10" t="s">
        <v>73</v>
      </c>
      <c r="F534" s="130">
        <v>14</v>
      </c>
      <c r="G534" s="130">
        <v>0</v>
      </c>
      <c r="H534" s="130">
        <v>0</v>
      </c>
      <c r="I534" s="130">
        <v>0</v>
      </c>
      <c r="J534" s="136">
        <f t="shared" si="27"/>
        <v>14</v>
      </c>
      <c r="K534" s="16">
        <v>200000</v>
      </c>
      <c r="L534" s="16">
        <v>115138.97990480339</v>
      </c>
      <c r="M534" s="16">
        <v>0</v>
      </c>
      <c r="N534" s="133">
        <f t="shared" si="28"/>
        <v>315138.97990480339</v>
      </c>
      <c r="O534" s="146">
        <v>0</v>
      </c>
      <c r="P534" s="132">
        <v>0</v>
      </c>
      <c r="Q534" s="132">
        <v>0</v>
      </c>
      <c r="R534" s="132">
        <v>0</v>
      </c>
      <c r="S534" s="132">
        <v>0</v>
      </c>
      <c r="T534" s="132">
        <v>0</v>
      </c>
      <c r="U534" s="132">
        <v>0</v>
      </c>
      <c r="V534" s="133">
        <f t="shared" si="29"/>
        <v>0</v>
      </c>
      <c r="W534" s="16">
        <v>0</v>
      </c>
      <c r="X534" s="16">
        <v>0</v>
      </c>
      <c r="Y534" s="137">
        <v>0</v>
      </c>
    </row>
    <row r="535" spans="1:25" s="3" customFormat="1" ht="15" x14ac:dyDescent="0.3">
      <c r="A535" s="156" t="str">
        <f>IF(ISBLANK(TableB[[#This Row],[BEDS Code]]),"",TableB[[#This Row],[BEDS Code]])</f>
        <v>310100010063</v>
      </c>
      <c r="B535" s="134" t="str">
        <f>IF(ISBLANK(TableB[[#This Row],[School Name]]),"",TableB[[#This Row],[School Name]])</f>
        <v>The STAR Academy - P.S.63</v>
      </c>
      <c r="C535" s="156" t="str">
        <f>IF(ISBLANK(TableB[[#This Row],[Local School Code]]),"",TableB[[#This Row],[Local School Code]])</f>
        <v>M063</v>
      </c>
      <c r="D535" s="15" t="s">
        <v>72</v>
      </c>
      <c r="E535" s="10" t="s">
        <v>73</v>
      </c>
      <c r="F535" s="130">
        <v>31</v>
      </c>
      <c r="G535" s="130">
        <v>0</v>
      </c>
      <c r="H535" s="130">
        <v>0</v>
      </c>
      <c r="I535" s="130">
        <v>0</v>
      </c>
      <c r="J535" s="136">
        <f t="shared" si="27"/>
        <v>31</v>
      </c>
      <c r="K535" s="16">
        <v>240000</v>
      </c>
      <c r="L535" s="16">
        <v>225397.99338308896</v>
      </c>
      <c r="M535" s="16">
        <v>0</v>
      </c>
      <c r="N535" s="133">
        <f t="shared" si="28"/>
        <v>465397.99338308896</v>
      </c>
      <c r="O535" s="146">
        <v>0</v>
      </c>
      <c r="P535" s="132">
        <v>0</v>
      </c>
      <c r="Q535" s="132">
        <v>0</v>
      </c>
      <c r="R535" s="132">
        <v>0</v>
      </c>
      <c r="S535" s="132">
        <v>0</v>
      </c>
      <c r="T535" s="132">
        <v>0</v>
      </c>
      <c r="U535" s="132">
        <v>0</v>
      </c>
      <c r="V535" s="133">
        <f t="shared" si="29"/>
        <v>0</v>
      </c>
      <c r="W535" s="16">
        <v>0</v>
      </c>
      <c r="X535" s="16">
        <v>0</v>
      </c>
      <c r="Y535" s="137">
        <v>0</v>
      </c>
    </row>
    <row r="536" spans="1:25" s="3" customFormat="1" ht="15" x14ac:dyDescent="0.3">
      <c r="A536" s="156" t="str">
        <f>IF(ISBLANK(TableB[[#This Row],[BEDS Code]]),"",TableB[[#This Row],[BEDS Code]])</f>
        <v>310100010064</v>
      </c>
      <c r="B536" s="134" t="str">
        <f>IF(ISBLANK(TableB[[#This Row],[School Name]]),"",TableB[[#This Row],[School Name]])</f>
        <v>P.S. 064 Robert Simon</v>
      </c>
      <c r="C536" s="156" t="str">
        <f>IF(ISBLANK(TableB[[#This Row],[Local School Code]]),"",TableB[[#This Row],[Local School Code]])</f>
        <v>M064</v>
      </c>
      <c r="D536" s="15" t="s">
        <v>72</v>
      </c>
      <c r="E536" s="10" t="s">
        <v>72</v>
      </c>
      <c r="F536" s="130">
        <v>31</v>
      </c>
      <c r="G536" s="130">
        <v>0</v>
      </c>
      <c r="H536" s="130">
        <v>0</v>
      </c>
      <c r="I536" s="130">
        <v>0</v>
      </c>
      <c r="J536" s="136">
        <f t="shared" si="27"/>
        <v>31</v>
      </c>
      <c r="K536" s="16">
        <v>330000</v>
      </c>
      <c r="L536" s="16">
        <v>104472.58241805225</v>
      </c>
      <c r="M536" s="16">
        <v>0</v>
      </c>
      <c r="N536" s="133">
        <f t="shared" si="28"/>
        <v>434472.58241805225</v>
      </c>
      <c r="O536" s="146">
        <v>1</v>
      </c>
      <c r="P536" s="132">
        <v>24705.800000000003</v>
      </c>
      <c r="Q536" s="132">
        <v>24705.800000000003</v>
      </c>
      <c r="R536" s="132">
        <v>0</v>
      </c>
      <c r="S536" s="132">
        <v>0</v>
      </c>
      <c r="T536" s="132">
        <v>123529</v>
      </c>
      <c r="U536" s="132">
        <v>74117.399999999994</v>
      </c>
      <c r="V536" s="133">
        <f t="shared" si="29"/>
        <v>247058</v>
      </c>
      <c r="W536" s="16">
        <v>0</v>
      </c>
      <c r="X536" s="16">
        <v>0</v>
      </c>
      <c r="Y536" s="137">
        <v>247058</v>
      </c>
    </row>
    <row r="537" spans="1:25" s="3" customFormat="1" ht="15" x14ac:dyDescent="0.3">
      <c r="A537" s="156" t="str">
        <f>IF(ISBLANK(TableB[[#This Row],[BEDS Code]]),"",TableB[[#This Row],[BEDS Code]])</f>
        <v>310400010072</v>
      </c>
      <c r="B537" s="134" t="str">
        <f>IF(ISBLANK(TableB[[#This Row],[School Name]]),"",TableB[[#This Row],[School Name]])</f>
        <v>The Lexington Academy</v>
      </c>
      <c r="C537" s="156" t="str">
        <f>IF(ISBLANK(TableB[[#This Row],[Local School Code]]),"",TableB[[#This Row],[Local School Code]])</f>
        <v>M072</v>
      </c>
      <c r="D537" s="15" t="s">
        <v>72</v>
      </c>
      <c r="E537" s="10" t="s">
        <v>73</v>
      </c>
      <c r="F537" s="130">
        <v>30</v>
      </c>
      <c r="G537" s="130">
        <v>0</v>
      </c>
      <c r="H537" s="130">
        <v>12</v>
      </c>
      <c r="I537" s="130">
        <v>0</v>
      </c>
      <c r="J537" s="136">
        <f t="shared" si="27"/>
        <v>42</v>
      </c>
      <c r="K537" s="16">
        <v>230000</v>
      </c>
      <c r="L537" s="16">
        <v>444495.02405610669</v>
      </c>
      <c r="M537" s="16">
        <v>0</v>
      </c>
      <c r="N537" s="133">
        <f t="shared" si="28"/>
        <v>674495.02405610669</v>
      </c>
      <c r="O537" s="146">
        <v>0</v>
      </c>
      <c r="P537" s="132">
        <v>0</v>
      </c>
      <c r="Q537" s="132">
        <v>0</v>
      </c>
      <c r="R537" s="132">
        <v>0</v>
      </c>
      <c r="S537" s="132">
        <v>0</v>
      </c>
      <c r="T537" s="132">
        <v>0</v>
      </c>
      <c r="U537" s="132">
        <v>0</v>
      </c>
      <c r="V537" s="133">
        <f t="shared" si="29"/>
        <v>0</v>
      </c>
      <c r="W537" s="16">
        <v>0</v>
      </c>
      <c r="X537" s="16">
        <v>0</v>
      </c>
      <c r="Y537" s="137">
        <v>0</v>
      </c>
    </row>
    <row r="538" spans="1:25" s="3" customFormat="1" ht="15" x14ac:dyDescent="0.3">
      <c r="A538" s="156" t="str">
        <f>IF(ISBLANK(TableB[[#This Row],[BEDS Code]]),"",TableB[[#This Row],[BEDS Code]])</f>
        <v>310300010075</v>
      </c>
      <c r="B538" s="134" t="str">
        <f>IF(ISBLANK(TableB[[#This Row],[School Name]]),"",TableB[[#This Row],[School Name]])</f>
        <v>P.S. 075 Emily Dickinson</v>
      </c>
      <c r="C538" s="156" t="str">
        <f>IF(ISBLANK(TableB[[#This Row],[Local School Code]]),"",TableB[[#This Row],[Local School Code]])</f>
        <v>M075</v>
      </c>
      <c r="D538" s="15" t="s">
        <v>73</v>
      </c>
      <c r="E538" s="10" t="s">
        <v>73</v>
      </c>
      <c r="F538" s="130">
        <v>0</v>
      </c>
      <c r="G538" s="130">
        <v>0</v>
      </c>
      <c r="H538" s="130">
        <v>0</v>
      </c>
      <c r="I538" s="130">
        <v>0</v>
      </c>
      <c r="J538" s="136">
        <f t="shared" si="27"/>
        <v>0</v>
      </c>
      <c r="K538" s="16">
        <v>0</v>
      </c>
      <c r="L538" s="16">
        <v>0</v>
      </c>
      <c r="M538" s="16">
        <v>0</v>
      </c>
      <c r="N538" s="133">
        <f t="shared" si="28"/>
        <v>0</v>
      </c>
      <c r="O538" s="146">
        <v>0</v>
      </c>
      <c r="P538" s="132">
        <v>0</v>
      </c>
      <c r="Q538" s="132">
        <v>0</v>
      </c>
      <c r="R538" s="132">
        <v>0</v>
      </c>
      <c r="S538" s="132">
        <v>0</v>
      </c>
      <c r="T538" s="132">
        <v>0</v>
      </c>
      <c r="U538" s="132">
        <v>0</v>
      </c>
      <c r="V538" s="133">
        <f t="shared" si="29"/>
        <v>0</v>
      </c>
      <c r="W538" s="16">
        <v>0</v>
      </c>
      <c r="X538" s="16">
        <v>0</v>
      </c>
      <c r="Y538" s="137">
        <v>0</v>
      </c>
    </row>
    <row r="539" spans="1:25" s="3" customFormat="1" ht="15" x14ac:dyDescent="0.3">
      <c r="A539" s="156" t="str">
        <f>IF(ISBLANK(TableB[[#This Row],[BEDS Code]]),"",TableB[[#This Row],[BEDS Code]])</f>
        <v>310300010076</v>
      </c>
      <c r="B539" s="134" t="str">
        <f>IF(ISBLANK(TableB[[#This Row],[School Name]]),"",TableB[[#This Row],[School Name]])</f>
        <v>P.S. 076 A. Philip Randolph</v>
      </c>
      <c r="C539" s="156" t="str">
        <f>IF(ISBLANK(TableB[[#This Row],[Local School Code]]),"",TableB[[#This Row],[Local School Code]])</f>
        <v>M076</v>
      </c>
      <c r="D539" s="15" t="s">
        <v>72</v>
      </c>
      <c r="E539" s="10" t="s">
        <v>73</v>
      </c>
      <c r="F539" s="130">
        <v>30</v>
      </c>
      <c r="G539" s="130">
        <v>0</v>
      </c>
      <c r="H539" s="130">
        <v>0</v>
      </c>
      <c r="I539" s="130">
        <v>0</v>
      </c>
      <c r="J539" s="136">
        <f t="shared" si="27"/>
        <v>30</v>
      </c>
      <c r="K539" s="16">
        <v>370000</v>
      </c>
      <c r="L539" s="16">
        <v>106725.55034988682</v>
      </c>
      <c r="M539" s="16">
        <v>0</v>
      </c>
      <c r="N539" s="133">
        <f t="shared" si="28"/>
        <v>476725.55034988682</v>
      </c>
      <c r="O539" s="146">
        <v>0</v>
      </c>
      <c r="P539" s="132">
        <v>0</v>
      </c>
      <c r="Q539" s="132">
        <v>0</v>
      </c>
      <c r="R539" s="132">
        <v>0</v>
      </c>
      <c r="S539" s="132">
        <v>0</v>
      </c>
      <c r="T539" s="132">
        <v>0</v>
      </c>
      <c r="U539" s="132">
        <v>0</v>
      </c>
      <c r="V539" s="133">
        <f t="shared" si="29"/>
        <v>0</v>
      </c>
      <c r="W539" s="16">
        <v>0</v>
      </c>
      <c r="X539" s="16">
        <v>0</v>
      </c>
      <c r="Y539" s="137">
        <v>0</v>
      </c>
    </row>
    <row r="540" spans="1:25" s="3" customFormat="1" ht="15" x14ac:dyDescent="0.3">
      <c r="A540" s="156" t="str">
        <f>IF(ISBLANK(TableB[[#This Row],[BEDS Code]]),"",TableB[[#This Row],[BEDS Code]])</f>
        <v>310200010077</v>
      </c>
      <c r="B540" s="134" t="str">
        <f>IF(ISBLANK(TableB[[#This Row],[School Name]]),"",TableB[[#This Row],[School Name]])</f>
        <v>P.S. 77 Lower Lab School</v>
      </c>
      <c r="C540" s="156" t="str">
        <f>IF(ISBLANK(TableB[[#This Row],[Local School Code]]),"",TableB[[#This Row],[Local School Code]])</f>
        <v>M077</v>
      </c>
      <c r="D540" s="15" t="s">
        <v>73</v>
      </c>
      <c r="E540" s="10" t="s">
        <v>73</v>
      </c>
      <c r="F540" s="130">
        <v>0</v>
      </c>
      <c r="G540" s="130">
        <v>0</v>
      </c>
      <c r="H540" s="130">
        <v>0</v>
      </c>
      <c r="I540" s="130">
        <v>0</v>
      </c>
      <c r="J540" s="136">
        <f t="shared" si="27"/>
        <v>0</v>
      </c>
      <c r="K540" s="16">
        <v>0</v>
      </c>
      <c r="L540" s="16">
        <v>0</v>
      </c>
      <c r="M540" s="16">
        <v>0</v>
      </c>
      <c r="N540" s="133">
        <f t="shared" si="28"/>
        <v>0</v>
      </c>
      <c r="O540" s="146">
        <v>0</v>
      </c>
      <c r="P540" s="132">
        <v>0</v>
      </c>
      <c r="Q540" s="132">
        <v>0</v>
      </c>
      <c r="R540" s="132">
        <v>0</v>
      </c>
      <c r="S540" s="132">
        <v>0</v>
      </c>
      <c r="T540" s="132">
        <v>0</v>
      </c>
      <c r="U540" s="132">
        <v>0</v>
      </c>
      <c r="V540" s="133">
        <f t="shared" si="29"/>
        <v>0</v>
      </c>
      <c r="W540" s="16">
        <v>0</v>
      </c>
      <c r="X540" s="16">
        <v>0</v>
      </c>
      <c r="Y540" s="137">
        <v>0</v>
      </c>
    </row>
    <row r="541" spans="1:25" s="3" customFormat="1" ht="15" x14ac:dyDescent="0.3">
      <c r="A541" s="156" t="str">
        <f>IF(ISBLANK(TableB[[#This Row],[BEDS Code]]),"",TableB[[#This Row],[BEDS Code]])</f>
        <v>307500011079</v>
      </c>
      <c r="B541" s="134" t="str">
        <f>IF(ISBLANK(TableB[[#This Row],[School Name]]),"",TableB[[#This Row],[School Name]])</f>
        <v>P.S. M079 - Horan School</v>
      </c>
      <c r="C541" s="156" t="str">
        <f>IF(ISBLANK(TableB[[#This Row],[Local School Code]]),"",TableB[[#This Row],[Local School Code]])</f>
        <v>M079</v>
      </c>
      <c r="D541" s="15" t="s">
        <v>73</v>
      </c>
      <c r="E541" s="10" t="s">
        <v>73</v>
      </c>
      <c r="F541" s="130">
        <v>0</v>
      </c>
      <c r="G541" s="130">
        <v>0</v>
      </c>
      <c r="H541" s="130">
        <v>0</v>
      </c>
      <c r="I541" s="130">
        <v>0</v>
      </c>
      <c r="J541" s="136">
        <f t="shared" si="27"/>
        <v>0</v>
      </c>
      <c r="K541" s="16">
        <v>0</v>
      </c>
      <c r="L541" s="16">
        <v>0</v>
      </c>
      <c r="M541" s="16">
        <v>0</v>
      </c>
      <c r="N541" s="133">
        <f t="shared" si="28"/>
        <v>0</v>
      </c>
      <c r="O541" s="146">
        <v>0</v>
      </c>
      <c r="P541" s="132">
        <v>0</v>
      </c>
      <c r="Q541" s="132">
        <v>0</v>
      </c>
      <c r="R541" s="132">
        <v>0</v>
      </c>
      <c r="S541" s="132">
        <v>0</v>
      </c>
      <c r="T541" s="132">
        <v>0</v>
      </c>
      <c r="U541" s="132">
        <v>0</v>
      </c>
      <c r="V541" s="133">
        <f t="shared" si="29"/>
        <v>0</v>
      </c>
      <c r="W541" s="16">
        <v>0</v>
      </c>
      <c r="X541" s="16">
        <v>0</v>
      </c>
      <c r="Y541" s="137">
        <v>0</v>
      </c>
    </row>
    <row r="542" spans="1:25" s="3" customFormat="1" ht="15" x14ac:dyDescent="0.3">
      <c r="A542" s="156" t="str">
        <f>IF(ISBLANK(TableB[[#This Row],[BEDS Code]]),"",TableB[[#This Row],[BEDS Code]])</f>
        <v>310400010083</v>
      </c>
      <c r="B542" s="134" t="str">
        <f>IF(ISBLANK(TableB[[#This Row],[School Name]]),"",TableB[[#This Row],[School Name]])</f>
        <v>P.S. 083 Luis Munoz Rivera</v>
      </c>
      <c r="C542" s="156" t="str">
        <f>IF(ISBLANK(TableB[[#This Row],[Local School Code]]),"",TableB[[#This Row],[Local School Code]])</f>
        <v>M083</v>
      </c>
      <c r="D542" s="15" t="s">
        <v>72</v>
      </c>
      <c r="E542" s="10" t="s">
        <v>72</v>
      </c>
      <c r="F542" s="130">
        <v>14</v>
      </c>
      <c r="G542" s="130">
        <v>0</v>
      </c>
      <c r="H542" s="130">
        <v>12</v>
      </c>
      <c r="I542" s="130">
        <v>0</v>
      </c>
      <c r="J542" s="136">
        <f t="shared" si="27"/>
        <v>26</v>
      </c>
      <c r="K542" s="16">
        <v>170000</v>
      </c>
      <c r="L542" s="16">
        <v>332201.00322741934</v>
      </c>
      <c r="M542" s="16">
        <v>0</v>
      </c>
      <c r="N542" s="133">
        <f t="shared" si="28"/>
        <v>502201.00322741934</v>
      </c>
      <c r="O542" s="146">
        <v>1</v>
      </c>
      <c r="P542" s="132">
        <v>189105.58130561121</v>
      </c>
      <c r="Q542" s="132">
        <v>26512.5</v>
      </c>
      <c r="R542" s="132">
        <v>0</v>
      </c>
      <c r="S542" s="132">
        <v>0</v>
      </c>
      <c r="T542" s="132">
        <v>132562.5</v>
      </c>
      <c r="U542" s="132">
        <v>79537.5</v>
      </c>
      <c r="V542" s="133">
        <f t="shared" si="29"/>
        <v>427718.08130561118</v>
      </c>
      <c r="W542" s="16">
        <v>80868</v>
      </c>
      <c r="X542" s="16">
        <v>81725.08130561118</v>
      </c>
      <c r="Y542" s="137">
        <v>265125</v>
      </c>
    </row>
    <row r="543" spans="1:25" s="3" customFormat="1" ht="15" x14ac:dyDescent="0.3">
      <c r="A543" s="156" t="str">
        <f>IF(ISBLANK(TableB[[#This Row],[BEDS Code]]),"",TableB[[#This Row],[BEDS Code]])</f>
        <v>310300010084</v>
      </c>
      <c r="B543" s="134" t="str">
        <f>IF(ISBLANK(TableB[[#This Row],[School Name]]),"",TableB[[#This Row],[School Name]])</f>
        <v>P.S. 084 Lillian Weber</v>
      </c>
      <c r="C543" s="156" t="str">
        <f>IF(ISBLANK(TableB[[#This Row],[Local School Code]]),"",TableB[[#This Row],[Local School Code]])</f>
        <v>M084</v>
      </c>
      <c r="D543" s="15" t="s">
        <v>72</v>
      </c>
      <c r="E543" s="10" t="s">
        <v>73</v>
      </c>
      <c r="F543" s="130">
        <v>93</v>
      </c>
      <c r="G543" s="130">
        <v>0</v>
      </c>
      <c r="H543" s="130">
        <v>0</v>
      </c>
      <c r="I543" s="130">
        <v>0</v>
      </c>
      <c r="J543" s="136">
        <f t="shared" si="27"/>
        <v>93</v>
      </c>
      <c r="K543" s="16">
        <v>980000</v>
      </c>
      <c r="L543" s="16">
        <v>356446.96089481981</v>
      </c>
      <c r="M543" s="16">
        <v>0</v>
      </c>
      <c r="N543" s="133">
        <f t="shared" si="28"/>
        <v>1336446.9608948198</v>
      </c>
      <c r="O543" s="146">
        <v>0</v>
      </c>
      <c r="P543" s="132">
        <v>0</v>
      </c>
      <c r="Q543" s="132">
        <v>0</v>
      </c>
      <c r="R543" s="132">
        <v>0</v>
      </c>
      <c r="S543" s="132">
        <v>0</v>
      </c>
      <c r="T543" s="132">
        <v>0</v>
      </c>
      <c r="U543" s="132">
        <v>0</v>
      </c>
      <c r="V543" s="133">
        <f t="shared" si="29"/>
        <v>0</v>
      </c>
      <c r="W543" s="16">
        <v>0</v>
      </c>
      <c r="X543" s="16">
        <v>0</v>
      </c>
      <c r="Y543" s="137">
        <v>0</v>
      </c>
    </row>
    <row r="544" spans="1:25" s="3" customFormat="1" ht="15" x14ac:dyDescent="0.3">
      <c r="A544" s="156" t="str">
        <f>IF(ISBLANK(TableB[[#This Row],[BEDS Code]]),"",TableB[[#This Row],[BEDS Code]])</f>
        <v>310300010087</v>
      </c>
      <c r="B544" s="134" t="str">
        <f>IF(ISBLANK(TableB[[#This Row],[School Name]]),"",TableB[[#This Row],[School Name]])</f>
        <v>P.S. 087 William Sherman</v>
      </c>
      <c r="C544" s="156" t="str">
        <f>IF(ISBLANK(TableB[[#This Row],[Local School Code]]),"",TableB[[#This Row],[Local School Code]])</f>
        <v>M087</v>
      </c>
      <c r="D544" s="15" t="s">
        <v>72</v>
      </c>
      <c r="E544" s="10" t="s">
        <v>73</v>
      </c>
      <c r="F544" s="130">
        <v>14</v>
      </c>
      <c r="G544" s="130">
        <v>0</v>
      </c>
      <c r="H544" s="130">
        <v>0</v>
      </c>
      <c r="I544" s="130">
        <v>0</v>
      </c>
      <c r="J544" s="136">
        <f t="shared" si="27"/>
        <v>14</v>
      </c>
      <c r="K544" s="16">
        <v>180000</v>
      </c>
      <c r="L544" s="16">
        <v>64515.392980816105</v>
      </c>
      <c r="M544" s="16">
        <v>0</v>
      </c>
      <c r="N544" s="133">
        <f t="shared" si="28"/>
        <v>244515.3929808161</v>
      </c>
      <c r="O544" s="146">
        <v>0</v>
      </c>
      <c r="P544" s="132">
        <v>0</v>
      </c>
      <c r="Q544" s="132">
        <v>0</v>
      </c>
      <c r="R544" s="132">
        <v>0</v>
      </c>
      <c r="S544" s="132">
        <v>0</v>
      </c>
      <c r="T544" s="132">
        <v>0</v>
      </c>
      <c r="U544" s="132">
        <v>0</v>
      </c>
      <c r="V544" s="133">
        <f t="shared" si="29"/>
        <v>0</v>
      </c>
      <c r="W544" s="16">
        <v>0</v>
      </c>
      <c r="X544" s="16">
        <v>0</v>
      </c>
      <c r="Y544" s="137">
        <v>0</v>
      </c>
    </row>
    <row r="545" spans="1:25" s="3" customFormat="1" ht="15" x14ac:dyDescent="0.3">
      <c r="A545" s="156" t="str">
        <f>IF(ISBLANK(TableB[[#This Row],[BEDS Code]]),"",TableB[[#This Row],[BEDS Code]])</f>
        <v>310200010089</v>
      </c>
      <c r="B545" s="134" t="str">
        <f>IF(ISBLANK(TableB[[#This Row],[School Name]]),"",TableB[[#This Row],[School Name]])</f>
        <v>P.S. 89</v>
      </c>
      <c r="C545" s="156" t="str">
        <f>IF(ISBLANK(TableB[[#This Row],[Local School Code]]),"",TableB[[#This Row],[Local School Code]])</f>
        <v>M089</v>
      </c>
      <c r="D545" s="15" t="s">
        <v>72</v>
      </c>
      <c r="E545" s="10" t="s">
        <v>73</v>
      </c>
      <c r="F545" s="130">
        <v>30</v>
      </c>
      <c r="G545" s="130">
        <v>0</v>
      </c>
      <c r="H545" s="130">
        <v>0</v>
      </c>
      <c r="I545" s="130">
        <v>0</v>
      </c>
      <c r="J545" s="136">
        <f t="shared" si="27"/>
        <v>30</v>
      </c>
      <c r="K545" s="16">
        <v>350000</v>
      </c>
      <c r="L545" s="16">
        <v>142866.29630086059</v>
      </c>
      <c r="M545" s="16">
        <v>0</v>
      </c>
      <c r="N545" s="133">
        <f t="shared" si="28"/>
        <v>492866.29630086059</v>
      </c>
      <c r="O545" s="146">
        <v>0</v>
      </c>
      <c r="P545" s="132">
        <v>0</v>
      </c>
      <c r="Q545" s="132">
        <v>0</v>
      </c>
      <c r="R545" s="132">
        <v>0</v>
      </c>
      <c r="S545" s="132">
        <v>0</v>
      </c>
      <c r="T545" s="132">
        <v>0</v>
      </c>
      <c r="U545" s="132">
        <v>0</v>
      </c>
      <c r="V545" s="133">
        <f t="shared" si="29"/>
        <v>0</v>
      </c>
      <c r="W545" s="16">
        <v>0</v>
      </c>
      <c r="X545" s="16">
        <v>0</v>
      </c>
      <c r="Y545" s="137">
        <v>0</v>
      </c>
    </row>
    <row r="546" spans="1:25" s="3" customFormat="1" ht="15" x14ac:dyDescent="0.3">
      <c r="A546" s="156" t="str">
        <f>IF(ISBLANK(TableB[[#This Row],[BEDS Code]]),"",TableB[[#This Row],[BEDS Code]])</f>
        <v>310500010092</v>
      </c>
      <c r="B546" s="134" t="str">
        <f>IF(ISBLANK(TableB[[#This Row],[School Name]]),"",TableB[[#This Row],[School Name]])</f>
        <v>P.S. 092 Mary McLeod Bethune</v>
      </c>
      <c r="C546" s="156" t="str">
        <f>IF(ISBLANK(TableB[[#This Row],[Local School Code]]),"",TableB[[#This Row],[Local School Code]])</f>
        <v>M092</v>
      </c>
      <c r="D546" s="15" t="s">
        <v>72</v>
      </c>
      <c r="E546" s="10" t="s">
        <v>73</v>
      </c>
      <c r="F546" s="130">
        <v>14</v>
      </c>
      <c r="G546" s="130">
        <v>0</v>
      </c>
      <c r="H546" s="130">
        <v>0</v>
      </c>
      <c r="I546" s="130">
        <v>0</v>
      </c>
      <c r="J546" s="136">
        <f t="shared" si="27"/>
        <v>14</v>
      </c>
      <c r="K546" s="16">
        <v>170000</v>
      </c>
      <c r="L546" s="16">
        <v>69102.163093971176</v>
      </c>
      <c r="M546" s="16">
        <v>0</v>
      </c>
      <c r="N546" s="133">
        <f t="shared" si="28"/>
        <v>239102.16309397118</v>
      </c>
      <c r="O546" s="146">
        <v>0</v>
      </c>
      <c r="P546" s="132">
        <v>0</v>
      </c>
      <c r="Q546" s="132">
        <v>0</v>
      </c>
      <c r="R546" s="132">
        <v>0</v>
      </c>
      <c r="S546" s="132">
        <v>0</v>
      </c>
      <c r="T546" s="132">
        <v>0</v>
      </c>
      <c r="U546" s="132">
        <v>0</v>
      </c>
      <c r="V546" s="133">
        <f t="shared" si="29"/>
        <v>0</v>
      </c>
      <c r="W546" s="16">
        <v>0</v>
      </c>
      <c r="X546" s="16">
        <v>0</v>
      </c>
      <c r="Y546" s="137">
        <v>0</v>
      </c>
    </row>
    <row r="547" spans="1:25" s="3" customFormat="1" ht="15" x14ac:dyDescent="0.3">
      <c r="A547" s="156" t="str">
        <f>IF(ISBLANK(TableB[[#This Row],[BEDS Code]]),"",TableB[[#This Row],[BEDS Code]])</f>
        <v>307500011094</v>
      </c>
      <c r="B547" s="134" t="str">
        <f>IF(ISBLANK(TableB[[#This Row],[School Name]]),"",TableB[[#This Row],[School Name]])</f>
        <v>P.S. M094</v>
      </c>
      <c r="C547" s="156" t="str">
        <f>IF(ISBLANK(TableB[[#This Row],[Local School Code]]),"",TableB[[#This Row],[Local School Code]])</f>
        <v>M094</v>
      </c>
      <c r="D547" s="15" t="s">
        <v>73</v>
      </c>
      <c r="E547" s="10" t="s">
        <v>73</v>
      </c>
      <c r="F547" s="130">
        <v>0</v>
      </c>
      <c r="G547" s="130">
        <v>0</v>
      </c>
      <c r="H547" s="130">
        <v>0</v>
      </c>
      <c r="I547" s="130">
        <v>0</v>
      </c>
      <c r="J547" s="136">
        <f t="shared" si="27"/>
        <v>0</v>
      </c>
      <c r="K547" s="16">
        <v>0</v>
      </c>
      <c r="L547" s="16">
        <v>0</v>
      </c>
      <c r="M547" s="16">
        <v>0</v>
      </c>
      <c r="N547" s="133">
        <f t="shared" si="28"/>
        <v>0</v>
      </c>
      <c r="O547" s="146">
        <v>0</v>
      </c>
      <c r="P547" s="132">
        <v>0</v>
      </c>
      <c r="Q547" s="132">
        <v>0</v>
      </c>
      <c r="R547" s="132">
        <v>0</v>
      </c>
      <c r="S547" s="132">
        <v>0</v>
      </c>
      <c r="T547" s="132">
        <v>0</v>
      </c>
      <c r="U547" s="132">
        <v>0</v>
      </c>
      <c r="V547" s="133">
        <f t="shared" si="29"/>
        <v>0</v>
      </c>
      <c r="W547" s="16">
        <v>0</v>
      </c>
      <c r="X547" s="16">
        <v>0</v>
      </c>
      <c r="Y547" s="137">
        <v>0</v>
      </c>
    </row>
    <row r="548" spans="1:25" s="3" customFormat="1" ht="15" x14ac:dyDescent="0.3">
      <c r="A548" s="156" t="str">
        <f>IF(ISBLANK(TableB[[#This Row],[BEDS Code]]),"",TableB[[#This Row],[BEDS Code]])</f>
        <v>310400010096</v>
      </c>
      <c r="B548" s="134" t="str">
        <f>IF(ISBLANK(TableB[[#This Row],[School Name]]),"",TableB[[#This Row],[School Name]])</f>
        <v>P.S. 096 Joseph Lanzetta</v>
      </c>
      <c r="C548" s="156" t="str">
        <f>IF(ISBLANK(TableB[[#This Row],[Local School Code]]),"",TableB[[#This Row],[Local School Code]])</f>
        <v>M096</v>
      </c>
      <c r="D548" s="15" t="s">
        <v>72</v>
      </c>
      <c r="E548" s="10" t="s">
        <v>72</v>
      </c>
      <c r="F548" s="130">
        <v>14</v>
      </c>
      <c r="G548" s="130">
        <v>0</v>
      </c>
      <c r="H548" s="130">
        <v>12</v>
      </c>
      <c r="I548" s="130">
        <v>0</v>
      </c>
      <c r="J548" s="136">
        <f t="shared" si="27"/>
        <v>26</v>
      </c>
      <c r="K548" s="16">
        <v>110000</v>
      </c>
      <c r="L548" s="16">
        <v>374145.03605265875</v>
      </c>
      <c r="M548" s="16">
        <v>0</v>
      </c>
      <c r="N548" s="133">
        <f t="shared" si="28"/>
        <v>484145.03605265875</v>
      </c>
      <c r="O548" s="146">
        <v>1</v>
      </c>
      <c r="P548" s="132">
        <v>626232.27561000432</v>
      </c>
      <c r="Q548" s="132">
        <v>154022.79999999999</v>
      </c>
      <c r="R548" s="132">
        <v>0</v>
      </c>
      <c r="S548" s="132">
        <v>0</v>
      </c>
      <c r="T548" s="132">
        <v>200114</v>
      </c>
      <c r="U548" s="132">
        <v>120068.4</v>
      </c>
      <c r="V548" s="133">
        <f t="shared" si="29"/>
        <v>1100437.4756100043</v>
      </c>
      <c r="W548" s="16">
        <v>547320</v>
      </c>
      <c r="X548" s="16">
        <v>553117.47561000427</v>
      </c>
      <c r="Y548" s="137">
        <v>0</v>
      </c>
    </row>
    <row r="549" spans="1:25" s="3" customFormat="1" ht="15" x14ac:dyDescent="0.3">
      <c r="A549" s="156" t="str">
        <f>IF(ISBLANK(TableB[[#This Row],[BEDS Code]]),"",TableB[[#This Row],[BEDS Code]])</f>
        <v>310600010098</v>
      </c>
      <c r="B549" s="134" t="str">
        <f>IF(ISBLANK(TableB[[#This Row],[School Name]]),"",TableB[[#This Row],[School Name]])</f>
        <v>P.S. 098 Shorac Kappock</v>
      </c>
      <c r="C549" s="156" t="str">
        <f>IF(ISBLANK(TableB[[#This Row],[Local School Code]]),"",TableB[[#This Row],[Local School Code]])</f>
        <v>M098</v>
      </c>
      <c r="D549" s="15" t="s">
        <v>72</v>
      </c>
      <c r="E549" s="10" t="s">
        <v>72</v>
      </c>
      <c r="F549" s="130">
        <v>77</v>
      </c>
      <c r="G549" s="130">
        <v>0</v>
      </c>
      <c r="H549" s="130">
        <v>0</v>
      </c>
      <c r="I549" s="130">
        <v>0</v>
      </c>
      <c r="J549" s="136">
        <f t="shared" si="27"/>
        <v>77</v>
      </c>
      <c r="K549" s="16">
        <v>610000</v>
      </c>
      <c r="L549" s="16">
        <v>942760.0304308224</v>
      </c>
      <c r="M549" s="16">
        <v>0</v>
      </c>
      <c r="N549" s="133">
        <f t="shared" si="28"/>
        <v>1552760.0304308224</v>
      </c>
      <c r="O549" s="146">
        <v>1</v>
      </c>
      <c r="P549" s="132">
        <v>302540.4626645231</v>
      </c>
      <c r="Q549" s="132">
        <v>35425.4</v>
      </c>
      <c r="R549" s="132">
        <v>0</v>
      </c>
      <c r="S549" s="132">
        <v>0</v>
      </c>
      <c r="T549" s="132">
        <v>177127</v>
      </c>
      <c r="U549" s="132">
        <v>106276.2</v>
      </c>
      <c r="V549" s="133">
        <f t="shared" si="29"/>
        <v>621369.06266452314</v>
      </c>
      <c r="W549" s="16">
        <v>132854</v>
      </c>
      <c r="X549" s="16">
        <v>134261.06266452314</v>
      </c>
      <c r="Y549" s="137">
        <v>354254</v>
      </c>
    </row>
    <row r="550" spans="1:25" s="3" customFormat="1" ht="15" x14ac:dyDescent="0.3">
      <c r="A550" s="156" t="str">
        <f>IF(ISBLANK(TableB[[#This Row],[BEDS Code]]),"",TableB[[#This Row],[BEDS Code]])</f>
        <v>310400010102</v>
      </c>
      <c r="B550" s="134" t="str">
        <f>IF(ISBLANK(TableB[[#This Row],[School Name]]),"",TableB[[#This Row],[School Name]])</f>
        <v>P.S. 102 Jacques Cartier</v>
      </c>
      <c r="C550" s="156" t="str">
        <f>IF(ISBLANK(TableB[[#This Row],[Local School Code]]),"",TableB[[#This Row],[Local School Code]])</f>
        <v>M102</v>
      </c>
      <c r="D550" s="15" t="s">
        <v>72</v>
      </c>
      <c r="E550" s="10" t="s">
        <v>73</v>
      </c>
      <c r="F550" s="130">
        <v>30</v>
      </c>
      <c r="G550" s="130">
        <v>0</v>
      </c>
      <c r="H550" s="130">
        <v>17</v>
      </c>
      <c r="I550" s="130">
        <v>0</v>
      </c>
      <c r="J550" s="136">
        <f t="shared" si="27"/>
        <v>47</v>
      </c>
      <c r="K550" s="16">
        <v>160000</v>
      </c>
      <c r="L550" s="16">
        <v>790188.86875321378</v>
      </c>
      <c r="M550" s="16">
        <v>0</v>
      </c>
      <c r="N550" s="133">
        <f t="shared" si="28"/>
        <v>950188.86875321378</v>
      </c>
      <c r="O550" s="146">
        <v>0</v>
      </c>
      <c r="P550" s="132">
        <v>0</v>
      </c>
      <c r="Q550" s="132">
        <v>0</v>
      </c>
      <c r="R550" s="132">
        <v>0</v>
      </c>
      <c r="S550" s="132">
        <v>0</v>
      </c>
      <c r="T550" s="132">
        <v>0</v>
      </c>
      <c r="U550" s="132">
        <v>0</v>
      </c>
      <c r="V550" s="133">
        <f t="shared" si="29"/>
        <v>0</v>
      </c>
      <c r="W550" s="16">
        <v>0</v>
      </c>
      <c r="X550" s="16">
        <v>0</v>
      </c>
      <c r="Y550" s="137">
        <v>0</v>
      </c>
    </row>
    <row r="551" spans="1:25" s="3" customFormat="1" ht="15" x14ac:dyDescent="0.3">
      <c r="A551" s="156" t="str">
        <f>IF(ISBLANK(TableB[[#This Row],[BEDS Code]]),"",TableB[[#This Row],[BEDS Code]])</f>
        <v>310600010103</v>
      </c>
      <c r="B551" s="134" t="str">
        <f>IF(ISBLANK(TableB[[#This Row],[School Name]]),"",TableB[[#This Row],[School Name]])</f>
        <v>Dos Puentes Elementary School</v>
      </c>
      <c r="C551" s="156" t="str">
        <f>IF(ISBLANK(TableB[[#This Row],[Local School Code]]),"",TableB[[#This Row],[Local School Code]])</f>
        <v>M103</v>
      </c>
      <c r="D551" s="15" t="s">
        <v>73</v>
      </c>
      <c r="E551" s="10" t="s">
        <v>73</v>
      </c>
      <c r="F551" s="130">
        <v>0</v>
      </c>
      <c r="G551" s="130">
        <v>0</v>
      </c>
      <c r="H551" s="130">
        <v>0</v>
      </c>
      <c r="I551" s="130">
        <v>0</v>
      </c>
      <c r="J551" s="136">
        <f t="shared" si="27"/>
        <v>0</v>
      </c>
      <c r="K551" s="16">
        <v>0</v>
      </c>
      <c r="L551" s="16">
        <v>0</v>
      </c>
      <c r="M551" s="16">
        <v>0</v>
      </c>
      <c r="N551" s="133">
        <f t="shared" si="28"/>
        <v>0</v>
      </c>
      <c r="O551" s="146">
        <v>0</v>
      </c>
      <c r="P551" s="132">
        <v>0</v>
      </c>
      <c r="Q551" s="132">
        <v>0</v>
      </c>
      <c r="R551" s="132">
        <v>0</v>
      </c>
      <c r="S551" s="132">
        <v>0</v>
      </c>
      <c r="T551" s="132">
        <v>0</v>
      </c>
      <c r="U551" s="132">
        <v>0</v>
      </c>
      <c r="V551" s="133">
        <f t="shared" si="29"/>
        <v>0</v>
      </c>
      <c r="W551" s="16">
        <v>0</v>
      </c>
      <c r="X551" s="16">
        <v>0</v>
      </c>
      <c r="Y551" s="137">
        <v>0</v>
      </c>
    </row>
    <row r="552" spans="1:25" s="3" customFormat="1" ht="15" x14ac:dyDescent="0.3">
      <c r="A552" s="156" t="str">
        <f>IF(ISBLANK(TableB[[#This Row],[BEDS Code]]),"",TableB[[#This Row],[BEDS Code]])</f>
        <v>310200010104</v>
      </c>
      <c r="B552" s="134" t="str">
        <f>IF(ISBLANK(TableB[[#This Row],[School Name]]),"",TableB[[#This Row],[School Name]])</f>
        <v>J.H.S. 104 Simon Baruch</v>
      </c>
      <c r="C552" s="156" t="str">
        <f>IF(ISBLANK(TableB[[#This Row],[Local School Code]]),"",TableB[[#This Row],[Local School Code]])</f>
        <v>M104</v>
      </c>
      <c r="D552" s="15" t="s">
        <v>73</v>
      </c>
      <c r="E552" s="10" t="s">
        <v>73</v>
      </c>
      <c r="F552" s="130">
        <v>0</v>
      </c>
      <c r="G552" s="130">
        <v>0</v>
      </c>
      <c r="H552" s="130">
        <v>0</v>
      </c>
      <c r="I552" s="130">
        <v>0</v>
      </c>
      <c r="J552" s="136">
        <f t="shared" si="27"/>
        <v>0</v>
      </c>
      <c r="K552" s="16">
        <v>0</v>
      </c>
      <c r="L552" s="16">
        <v>0</v>
      </c>
      <c r="M552" s="16">
        <v>0</v>
      </c>
      <c r="N552" s="133">
        <f t="shared" si="28"/>
        <v>0</v>
      </c>
      <c r="O552" s="146">
        <v>0</v>
      </c>
      <c r="P552" s="132">
        <v>0</v>
      </c>
      <c r="Q552" s="132">
        <v>0</v>
      </c>
      <c r="R552" s="132">
        <v>0</v>
      </c>
      <c r="S552" s="132">
        <v>0</v>
      </c>
      <c r="T552" s="132">
        <v>0</v>
      </c>
      <c r="U552" s="132">
        <v>0</v>
      </c>
      <c r="V552" s="133">
        <f t="shared" si="29"/>
        <v>0</v>
      </c>
      <c r="W552" s="16">
        <v>0</v>
      </c>
      <c r="X552" s="16">
        <v>0</v>
      </c>
      <c r="Y552" s="137">
        <v>0</v>
      </c>
    </row>
    <row r="553" spans="1:25" s="3" customFormat="1" ht="15" x14ac:dyDescent="0.3">
      <c r="A553" s="156" t="str">
        <f>IF(ISBLANK(TableB[[#This Row],[BEDS Code]]),"",TableB[[#This Row],[BEDS Code]])</f>
        <v>310400010108</v>
      </c>
      <c r="B553" s="134" t="str">
        <f>IF(ISBLANK(TableB[[#This Row],[School Name]]),"",TableB[[#This Row],[School Name]])</f>
        <v>P.S. 108 Assemblyman Angelo Del Toro Educational Complex</v>
      </c>
      <c r="C553" s="156" t="str">
        <f>IF(ISBLANK(TableB[[#This Row],[Local School Code]]),"",TableB[[#This Row],[Local School Code]])</f>
        <v>M108</v>
      </c>
      <c r="D553" s="15" t="s">
        <v>72</v>
      </c>
      <c r="E553" s="10" t="s">
        <v>72</v>
      </c>
      <c r="F553" s="130">
        <v>14</v>
      </c>
      <c r="G553" s="130">
        <v>0</v>
      </c>
      <c r="H553" s="130">
        <v>37</v>
      </c>
      <c r="I553" s="130">
        <v>0</v>
      </c>
      <c r="J553" s="136">
        <f t="shared" si="27"/>
        <v>51</v>
      </c>
      <c r="K553" s="16">
        <v>110000</v>
      </c>
      <c r="L553" s="16">
        <v>917955.59684251982</v>
      </c>
      <c r="M553" s="16">
        <v>0</v>
      </c>
      <c r="N553" s="133">
        <f t="shared" si="28"/>
        <v>1027955.5968425198</v>
      </c>
      <c r="O553" s="146">
        <v>1</v>
      </c>
      <c r="P553" s="132">
        <v>412666.46108330757</v>
      </c>
      <c r="Q553" s="132">
        <v>31733.300000000003</v>
      </c>
      <c r="R553" s="132">
        <v>0</v>
      </c>
      <c r="S553" s="132">
        <v>0</v>
      </c>
      <c r="T553" s="132">
        <v>158666.5</v>
      </c>
      <c r="U553" s="132">
        <v>95199.9</v>
      </c>
      <c r="V553" s="133">
        <f t="shared" si="29"/>
        <v>698266.16108330758</v>
      </c>
      <c r="W553" s="16">
        <v>189463</v>
      </c>
      <c r="X553" s="16">
        <v>191470.16108330758</v>
      </c>
      <c r="Y553" s="137">
        <v>317333</v>
      </c>
    </row>
    <row r="554" spans="1:25" s="3" customFormat="1" ht="15" x14ac:dyDescent="0.3">
      <c r="A554" s="156" t="str">
        <f>IF(ISBLANK(TableB[[#This Row],[BEDS Code]]),"",TableB[[#This Row],[BEDS Code]])</f>
        <v>310100010110</v>
      </c>
      <c r="B554" s="134" t="str">
        <f>IF(ISBLANK(TableB[[#This Row],[School Name]]),"",TableB[[#This Row],[School Name]])</f>
        <v>P.S. 110 Florence Nightingale</v>
      </c>
      <c r="C554" s="156" t="str">
        <f>IF(ISBLANK(TableB[[#This Row],[Local School Code]]),"",TableB[[#This Row],[Local School Code]])</f>
        <v>M110</v>
      </c>
      <c r="D554" s="15" t="s">
        <v>72</v>
      </c>
      <c r="E554" s="10" t="s">
        <v>73</v>
      </c>
      <c r="F554" s="130">
        <v>31</v>
      </c>
      <c r="G554" s="130">
        <v>0</v>
      </c>
      <c r="H554" s="130">
        <v>0</v>
      </c>
      <c r="I554" s="130">
        <v>0</v>
      </c>
      <c r="J554" s="136">
        <f t="shared" si="27"/>
        <v>31</v>
      </c>
      <c r="K554" s="16">
        <v>300000</v>
      </c>
      <c r="L554" s="16">
        <v>161425.73036817502</v>
      </c>
      <c r="M554" s="16">
        <v>0</v>
      </c>
      <c r="N554" s="133">
        <f t="shared" si="28"/>
        <v>461425.73036817502</v>
      </c>
      <c r="O554" s="146">
        <v>0</v>
      </c>
      <c r="P554" s="132">
        <v>0</v>
      </c>
      <c r="Q554" s="132">
        <v>0</v>
      </c>
      <c r="R554" s="132">
        <v>0</v>
      </c>
      <c r="S554" s="132">
        <v>0</v>
      </c>
      <c r="T554" s="132">
        <v>0</v>
      </c>
      <c r="U554" s="132">
        <v>0</v>
      </c>
      <c r="V554" s="133">
        <f t="shared" si="29"/>
        <v>0</v>
      </c>
      <c r="W554" s="16">
        <v>0</v>
      </c>
      <c r="X554" s="16">
        <v>0</v>
      </c>
      <c r="Y554" s="137">
        <v>0</v>
      </c>
    </row>
    <row r="555" spans="1:25" s="3" customFormat="1" ht="15" x14ac:dyDescent="0.3">
      <c r="A555" s="156" t="str">
        <f>IF(ISBLANK(TableB[[#This Row],[BEDS Code]]),"",TableB[[#This Row],[BEDS Code]])</f>
        <v>310200010111</v>
      </c>
      <c r="B555" s="134" t="str">
        <f>IF(ISBLANK(TableB[[#This Row],[School Name]]),"",TableB[[#This Row],[School Name]])</f>
        <v>P.S. 111 Adolph S. Ochs</v>
      </c>
      <c r="C555" s="156" t="str">
        <f>IF(ISBLANK(TableB[[#This Row],[Local School Code]]),"",TableB[[#This Row],[Local School Code]])</f>
        <v>M111</v>
      </c>
      <c r="D555" s="15" t="s">
        <v>72</v>
      </c>
      <c r="E555" s="10" t="s">
        <v>73</v>
      </c>
      <c r="F555" s="130">
        <v>46</v>
      </c>
      <c r="G555" s="130">
        <v>0</v>
      </c>
      <c r="H555" s="130">
        <v>0</v>
      </c>
      <c r="I555" s="130">
        <v>0</v>
      </c>
      <c r="J555" s="136">
        <f t="shared" si="27"/>
        <v>46</v>
      </c>
      <c r="K555" s="16">
        <v>440000</v>
      </c>
      <c r="L555" s="16">
        <v>286998.13905962138</v>
      </c>
      <c r="M555" s="16">
        <v>0</v>
      </c>
      <c r="N555" s="133">
        <f t="shared" si="28"/>
        <v>726998.13905962138</v>
      </c>
      <c r="O555" s="146">
        <v>0</v>
      </c>
      <c r="P555" s="132">
        <v>0</v>
      </c>
      <c r="Q555" s="132">
        <v>0</v>
      </c>
      <c r="R555" s="132">
        <v>0</v>
      </c>
      <c r="S555" s="132">
        <v>0</v>
      </c>
      <c r="T555" s="132">
        <v>0</v>
      </c>
      <c r="U555" s="132">
        <v>0</v>
      </c>
      <c r="V555" s="133">
        <f t="shared" si="29"/>
        <v>0</v>
      </c>
      <c r="W555" s="16">
        <v>0</v>
      </c>
      <c r="X555" s="16">
        <v>0</v>
      </c>
      <c r="Y555" s="137">
        <v>0</v>
      </c>
    </row>
    <row r="556" spans="1:25" s="3" customFormat="1" ht="15" x14ac:dyDescent="0.3">
      <c r="A556" s="156" t="str">
        <f>IF(ISBLANK(TableB[[#This Row],[BEDS Code]]),"",TableB[[#This Row],[BEDS Code]])</f>
        <v>310400010112</v>
      </c>
      <c r="B556" s="134" t="str">
        <f>IF(ISBLANK(TableB[[#This Row],[School Name]]),"",TableB[[#This Row],[School Name]])</f>
        <v>P.S. 112 Jose Celso Barbosa</v>
      </c>
      <c r="C556" s="156" t="str">
        <f>IF(ISBLANK(TableB[[#This Row],[Local School Code]]),"",TableB[[#This Row],[Local School Code]])</f>
        <v>M112</v>
      </c>
      <c r="D556" s="15" t="s">
        <v>72</v>
      </c>
      <c r="E556" s="10" t="s">
        <v>73</v>
      </c>
      <c r="F556" s="130">
        <v>30</v>
      </c>
      <c r="G556" s="130">
        <v>0</v>
      </c>
      <c r="H556" s="130">
        <v>13</v>
      </c>
      <c r="I556" s="130">
        <v>0</v>
      </c>
      <c r="J556" s="136">
        <f t="shared" si="27"/>
        <v>43</v>
      </c>
      <c r="K556" s="16">
        <v>260000</v>
      </c>
      <c r="L556" s="16">
        <v>479625.36013199342</v>
      </c>
      <c r="M556" s="16">
        <v>0</v>
      </c>
      <c r="N556" s="133">
        <f t="shared" si="28"/>
        <v>739625.36013199342</v>
      </c>
      <c r="O556" s="146">
        <v>0</v>
      </c>
      <c r="P556" s="132">
        <v>0</v>
      </c>
      <c r="Q556" s="132">
        <v>0</v>
      </c>
      <c r="R556" s="132">
        <v>0</v>
      </c>
      <c r="S556" s="132">
        <v>0</v>
      </c>
      <c r="T556" s="132">
        <v>0</v>
      </c>
      <c r="U556" s="132">
        <v>0</v>
      </c>
      <c r="V556" s="133">
        <f t="shared" si="29"/>
        <v>0</v>
      </c>
      <c r="W556" s="16">
        <v>0</v>
      </c>
      <c r="X556" s="16">
        <v>0</v>
      </c>
      <c r="Y556" s="137">
        <v>0</v>
      </c>
    </row>
    <row r="557" spans="1:25" s="3" customFormat="1" ht="15" x14ac:dyDescent="0.3">
      <c r="A557" s="156" t="str">
        <f>IF(ISBLANK(TableB[[#This Row],[BEDS Code]]),"",TableB[[#This Row],[BEDS Code]])</f>
        <v>310200010114</v>
      </c>
      <c r="B557" s="134" t="str">
        <f>IF(ISBLANK(TableB[[#This Row],[School Name]]),"",TableB[[#This Row],[School Name]])</f>
        <v>East Side Middle School</v>
      </c>
      <c r="C557" s="156" t="str">
        <f>IF(ISBLANK(TableB[[#This Row],[Local School Code]]),"",TableB[[#This Row],[Local School Code]])</f>
        <v>M114</v>
      </c>
      <c r="D557" s="15" t="s">
        <v>73</v>
      </c>
      <c r="E557" s="10" t="s">
        <v>73</v>
      </c>
      <c r="F557" s="130">
        <v>0</v>
      </c>
      <c r="G557" s="130">
        <v>0</v>
      </c>
      <c r="H557" s="130">
        <v>0</v>
      </c>
      <c r="I557" s="130">
        <v>0</v>
      </c>
      <c r="J557" s="136">
        <f t="shared" si="27"/>
        <v>0</v>
      </c>
      <c r="K557" s="16">
        <v>0</v>
      </c>
      <c r="L557" s="16">
        <v>0</v>
      </c>
      <c r="M557" s="16">
        <v>0</v>
      </c>
      <c r="N557" s="133">
        <f t="shared" si="28"/>
        <v>0</v>
      </c>
      <c r="O557" s="146">
        <v>0</v>
      </c>
      <c r="P557" s="132">
        <v>0</v>
      </c>
      <c r="Q557" s="132">
        <v>0</v>
      </c>
      <c r="R557" s="132">
        <v>0</v>
      </c>
      <c r="S557" s="132">
        <v>0</v>
      </c>
      <c r="T557" s="132">
        <v>0</v>
      </c>
      <c r="U557" s="132">
        <v>0</v>
      </c>
      <c r="V557" s="133">
        <f t="shared" si="29"/>
        <v>0</v>
      </c>
      <c r="W557" s="16">
        <v>0</v>
      </c>
      <c r="X557" s="16">
        <v>0</v>
      </c>
      <c r="Y557" s="137">
        <v>0</v>
      </c>
    </row>
    <row r="558" spans="1:25" s="3" customFormat="1" ht="15" x14ac:dyDescent="0.3">
      <c r="A558" s="156" t="str">
        <f>IF(ISBLANK(TableB[[#This Row],[BEDS Code]]),"",TableB[[#This Row],[BEDS Code]])</f>
        <v>310600010115</v>
      </c>
      <c r="B558" s="134" t="str">
        <f>IF(ISBLANK(TableB[[#This Row],[School Name]]),"",TableB[[#This Row],[School Name]])</f>
        <v>P.S. 115 Alexander Humboldt</v>
      </c>
      <c r="C558" s="156" t="str">
        <f>IF(ISBLANK(TableB[[#This Row],[Local School Code]]),"",TableB[[#This Row],[Local School Code]])</f>
        <v>M115</v>
      </c>
      <c r="D558" s="15" t="s">
        <v>72</v>
      </c>
      <c r="E558" s="10" t="s">
        <v>73</v>
      </c>
      <c r="F558" s="130">
        <v>30</v>
      </c>
      <c r="G558" s="130">
        <v>0</v>
      </c>
      <c r="H558" s="130">
        <v>0</v>
      </c>
      <c r="I558" s="130">
        <v>0</v>
      </c>
      <c r="J558" s="136">
        <f t="shared" si="27"/>
        <v>30</v>
      </c>
      <c r="K558" s="16">
        <v>330000</v>
      </c>
      <c r="L558" s="16">
        <v>179443.61693890055</v>
      </c>
      <c r="M558" s="16">
        <v>0</v>
      </c>
      <c r="N558" s="133">
        <f t="shared" si="28"/>
        <v>509443.61693890055</v>
      </c>
      <c r="O558" s="146">
        <v>0</v>
      </c>
      <c r="P558" s="132">
        <v>0</v>
      </c>
      <c r="Q558" s="132">
        <v>0</v>
      </c>
      <c r="R558" s="132">
        <v>0</v>
      </c>
      <c r="S558" s="132">
        <v>0</v>
      </c>
      <c r="T558" s="132">
        <v>0</v>
      </c>
      <c r="U558" s="132">
        <v>0</v>
      </c>
      <c r="V558" s="133">
        <f t="shared" si="29"/>
        <v>0</v>
      </c>
      <c r="W558" s="16">
        <v>0</v>
      </c>
      <c r="X558" s="16">
        <v>0</v>
      </c>
      <c r="Y558" s="137">
        <v>0</v>
      </c>
    </row>
    <row r="559" spans="1:25" s="3" customFormat="1" ht="15" x14ac:dyDescent="0.3">
      <c r="A559" s="156" t="str">
        <f>IF(ISBLANK(TableB[[#This Row],[BEDS Code]]),"",TableB[[#This Row],[BEDS Code]])</f>
        <v>310200010116</v>
      </c>
      <c r="B559" s="134" t="str">
        <f>IF(ISBLANK(TableB[[#This Row],[School Name]]),"",TableB[[#This Row],[School Name]])</f>
        <v>P.S. 116 Mary Lindley Murray</v>
      </c>
      <c r="C559" s="156" t="str">
        <f>IF(ISBLANK(TableB[[#This Row],[Local School Code]]),"",TableB[[#This Row],[Local School Code]])</f>
        <v>M116</v>
      </c>
      <c r="D559" s="15" t="s">
        <v>72</v>
      </c>
      <c r="E559" s="10" t="s">
        <v>73</v>
      </c>
      <c r="F559" s="130">
        <v>46</v>
      </c>
      <c r="G559" s="130">
        <v>0</v>
      </c>
      <c r="H559" s="130">
        <v>0</v>
      </c>
      <c r="I559" s="130">
        <v>0</v>
      </c>
      <c r="J559" s="136">
        <f t="shared" si="27"/>
        <v>46</v>
      </c>
      <c r="K559" s="16">
        <v>470000</v>
      </c>
      <c r="L559" s="16">
        <v>225448.49235145526</v>
      </c>
      <c r="M559" s="16">
        <v>0</v>
      </c>
      <c r="N559" s="133">
        <f t="shared" si="28"/>
        <v>695448.49235145526</v>
      </c>
      <c r="O559" s="146">
        <v>0</v>
      </c>
      <c r="P559" s="132">
        <v>0</v>
      </c>
      <c r="Q559" s="132">
        <v>0</v>
      </c>
      <c r="R559" s="132">
        <v>0</v>
      </c>
      <c r="S559" s="132">
        <v>0</v>
      </c>
      <c r="T559" s="132">
        <v>0</v>
      </c>
      <c r="U559" s="132">
        <v>0</v>
      </c>
      <c r="V559" s="133">
        <f t="shared" si="29"/>
        <v>0</v>
      </c>
      <c r="W559" s="16">
        <v>0</v>
      </c>
      <c r="X559" s="16">
        <v>0</v>
      </c>
      <c r="Y559" s="137">
        <v>0</v>
      </c>
    </row>
    <row r="560" spans="1:25" s="3" customFormat="1" ht="15" x14ac:dyDescent="0.3">
      <c r="A560" s="156" t="str">
        <f>IF(ISBLANK(TableB[[#This Row],[BEDS Code]]),"",TableB[[#This Row],[BEDS Code]])</f>
        <v>310500010123</v>
      </c>
      <c r="B560" s="134" t="str">
        <f>IF(ISBLANK(TableB[[#This Row],[School Name]]),"",TableB[[#This Row],[School Name]])</f>
        <v>P.S. 123 Mahalia Jackson</v>
      </c>
      <c r="C560" s="156" t="str">
        <f>IF(ISBLANK(TableB[[#This Row],[Local School Code]]),"",TableB[[#This Row],[Local School Code]])</f>
        <v>M123</v>
      </c>
      <c r="D560" s="15" t="s">
        <v>72</v>
      </c>
      <c r="E560" s="10" t="s">
        <v>72</v>
      </c>
      <c r="F560" s="130">
        <v>30</v>
      </c>
      <c r="G560" s="130">
        <v>0</v>
      </c>
      <c r="H560" s="130">
        <v>13</v>
      </c>
      <c r="I560" s="130">
        <v>0</v>
      </c>
      <c r="J560" s="136">
        <f t="shared" si="27"/>
        <v>43</v>
      </c>
      <c r="K560" s="16">
        <v>330000</v>
      </c>
      <c r="L560" s="16">
        <v>371236.11746266054</v>
      </c>
      <c r="M560" s="16">
        <v>0</v>
      </c>
      <c r="N560" s="133">
        <f t="shared" si="28"/>
        <v>701236.11746266054</v>
      </c>
      <c r="O560" s="146">
        <v>1</v>
      </c>
      <c r="P560" s="132">
        <v>1138024.340226511</v>
      </c>
      <c r="Q560" s="132">
        <v>176381.2</v>
      </c>
      <c r="R560" s="132">
        <v>0</v>
      </c>
      <c r="S560" s="132">
        <v>0</v>
      </c>
      <c r="T560" s="132">
        <v>231906</v>
      </c>
      <c r="U560" s="132">
        <v>139143.6</v>
      </c>
      <c r="V560" s="133">
        <f t="shared" si="29"/>
        <v>1685455.1402265111</v>
      </c>
      <c r="W560" s="16">
        <v>838288</v>
      </c>
      <c r="X560" s="16">
        <v>847167.14022651105</v>
      </c>
      <c r="Y560" s="137">
        <v>0</v>
      </c>
    </row>
    <row r="561" spans="1:25" s="3" customFormat="1" ht="15" x14ac:dyDescent="0.3">
      <c r="A561" s="156" t="str">
        <f>IF(ISBLANK(TableB[[#This Row],[BEDS Code]]),"",TableB[[#This Row],[BEDS Code]])</f>
        <v>310200010124</v>
      </c>
      <c r="B561" s="134" t="str">
        <f>IF(ISBLANK(TableB[[#This Row],[School Name]]),"",TableB[[#This Row],[School Name]])</f>
        <v>P.S. 124 Yung Wing</v>
      </c>
      <c r="C561" s="156" t="str">
        <f>IF(ISBLANK(TableB[[#This Row],[Local School Code]]),"",TableB[[#This Row],[Local School Code]])</f>
        <v>M124</v>
      </c>
      <c r="D561" s="15" t="s">
        <v>72</v>
      </c>
      <c r="E561" s="10" t="s">
        <v>73</v>
      </c>
      <c r="F561" s="130">
        <v>62</v>
      </c>
      <c r="G561" s="130">
        <v>0</v>
      </c>
      <c r="H561" s="130">
        <v>0</v>
      </c>
      <c r="I561" s="130">
        <v>0</v>
      </c>
      <c r="J561" s="136">
        <f t="shared" si="27"/>
        <v>62</v>
      </c>
      <c r="K561" s="16">
        <v>560000</v>
      </c>
      <c r="L561" s="16">
        <v>437703.34747852117</v>
      </c>
      <c r="M561" s="16">
        <v>0</v>
      </c>
      <c r="N561" s="133">
        <f t="shared" si="28"/>
        <v>997703.34747852117</v>
      </c>
      <c r="O561" s="146">
        <v>0</v>
      </c>
      <c r="P561" s="132">
        <v>0</v>
      </c>
      <c r="Q561" s="132">
        <v>0</v>
      </c>
      <c r="R561" s="132">
        <v>0</v>
      </c>
      <c r="S561" s="132">
        <v>0</v>
      </c>
      <c r="T561" s="132">
        <v>0</v>
      </c>
      <c r="U561" s="132">
        <v>0</v>
      </c>
      <c r="V561" s="133">
        <f t="shared" si="29"/>
        <v>0</v>
      </c>
      <c r="W561" s="16">
        <v>0</v>
      </c>
      <c r="X561" s="16">
        <v>0</v>
      </c>
      <c r="Y561" s="137">
        <v>0</v>
      </c>
    </row>
    <row r="562" spans="1:25" s="3" customFormat="1" ht="15" x14ac:dyDescent="0.3">
      <c r="A562" s="156" t="str">
        <f>IF(ISBLANK(TableB[[#This Row],[BEDS Code]]),"",TableB[[#This Row],[BEDS Code]])</f>
        <v>310500010125</v>
      </c>
      <c r="B562" s="134" t="str">
        <f>IF(ISBLANK(TableB[[#This Row],[School Name]]),"",TableB[[#This Row],[School Name]])</f>
        <v>P.S. 125 Ralph Bunche</v>
      </c>
      <c r="C562" s="156" t="str">
        <f>IF(ISBLANK(TableB[[#This Row],[Local School Code]]),"",TableB[[#This Row],[Local School Code]])</f>
        <v>M125</v>
      </c>
      <c r="D562" s="15" t="s">
        <v>72</v>
      </c>
      <c r="E562" s="10" t="s">
        <v>73</v>
      </c>
      <c r="F562" s="130">
        <v>30</v>
      </c>
      <c r="G562" s="130">
        <v>0</v>
      </c>
      <c r="H562" s="130">
        <v>0</v>
      </c>
      <c r="I562" s="130">
        <v>0</v>
      </c>
      <c r="J562" s="136">
        <f t="shared" si="27"/>
        <v>30</v>
      </c>
      <c r="K562" s="16">
        <v>467158.29847192887</v>
      </c>
      <c r="L562" s="16">
        <v>0</v>
      </c>
      <c r="M562" s="16">
        <v>0</v>
      </c>
      <c r="N562" s="133">
        <f t="shared" si="28"/>
        <v>467158.29847192887</v>
      </c>
      <c r="O562" s="146">
        <v>0</v>
      </c>
      <c r="P562" s="132">
        <v>0</v>
      </c>
      <c r="Q562" s="132">
        <v>0</v>
      </c>
      <c r="R562" s="132">
        <v>0</v>
      </c>
      <c r="S562" s="132">
        <v>0</v>
      </c>
      <c r="T562" s="132">
        <v>0</v>
      </c>
      <c r="U562" s="132">
        <v>0</v>
      </c>
      <c r="V562" s="133">
        <f t="shared" si="29"/>
        <v>0</v>
      </c>
      <c r="W562" s="16">
        <v>0</v>
      </c>
      <c r="X562" s="16">
        <v>0</v>
      </c>
      <c r="Y562" s="137">
        <v>0</v>
      </c>
    </row>
    <row r="563" spans="1:25" s="3" customFormat="1" ht="15" x14ac:dyDescent="0.3">
      <c r="A563" s="156" t="str">
        <f>IF(ISBLANK(TableB[[#This Row],[BEDS Code]]),"",TableB[[#This Row],[BEDS Code]])</f>
        <v>310200010126</v>
      </c>
      <c r="B563" s="134" t="str">
        <f>IF(ISBLANK(TableB[[#This Row],[School Name]]),"",TableB[[#This Row],[School Name]])</f>
        <v>P.S. 126 Jacob August Riis</v>
      </c>
      <c r="C563" s="156" t="str">
        <f>IF(ISBLANK(TableB[[#This Row],[Local School Code]]),"",TableB[[#This Row],[Local School Code]])</f>
        <v>M126</v>
      </c>
      <c r="D563" s="15" t="s">
        <v>72</v>
      </c>
      <c r="E563" s="10" t="s">
        <v>73</v>
      </c>
      <c r="F563" s="130">
        <v>46</v>
      </c>
      <c r="G563" s="130">
        <v>0</v>
      </c>
      <c r="H563" s="130">
        <v>1</v>
      </c>
      <c r="I563" s="130">
        <v>0</v>
      </c>
      <c r="J563" s="136">
        <f t="shared" si="27"/>
        <v>47</v>
      </c>
      <c r="K563" s="16">
        <v>240000</v>
      </c>
      <c r="L563" s="16">
        <v>785985.34149085253</v>
      </c>
      <c r="M563" s="16">
        <v>0</v>
      </c>
      <c r="N563" s="133">
        <f t="shared" si="28"/>
        <v>1025985.3414908525</v>
      </c>
      <c r="O563" s="146">
        <v>0</v>
      </c>
      <c r="P563" s="132">
        <v>0</v>
      </c>
      <c r="Q563" s="132">
        <v>0</v>
      </c>
      <c r="R563" s="132">
        <v>0</v>
      </c>
      <c r="S563" s="132">
        <v>0</v>
      </c>
      <c r="T563" s="132">
        <v>0</v>
      </c>
      <c r="U563" s="132">
        <v>0</v>
      </c>
      <c r="V563" s="133">
        <f t="shared" si="29"/>
        <v>0</v>
      </c>
      <c r="W563" s="16">
        <v>0</v>
      </c>
      <c r="X563" s="16">
        <v>0</v>
      </c>
      <c r="Y563" s="137">
        <v>0</v>
      </c>
    </row>
    <row r="564" spans="1:25" s="3" customFormat="1" ht="15" x14ac:dyDescent="0.3">
      <c r="A564" s="156" t="str">
        <f>IF(ISBLANK(TableB[[#This Row],[BEDS Code]]),"",TableB[[#This Row],[BEDS Code]])</f>
        <v>310600010128</v>
      </c>
      <c r="B564" s="134" t="str">
        <f>IF(ISBLANK(TableB[[#This Row],[School Name]]),"",TableB[[#This Row],[School Name]])</f>
        <v>P.S. 128 Audubon</v>
      </c>
      <c r="C564" s="156" t="str">
        <f>IF(ISBLANK(TableB[[#This Row],[Local School Code]]),"",TableB[[#This Row],[Local School Code]])</f>
        <v>M128</v>
      </c>
      <c r="D564" s="15" t="s">
        <v>72</v>
      </c>
      <c r="E564" s="10" t="s">
        <v>73</v>
      </c>
      <c r="F564" s="130">
        <v>77</v>
      </c>
      <c r="G564" s="130">
        <v>0</v>
      </c>
      <c r="H564" s="130">
        <v>0</v>
      </c>
      <c r="I564" s="130">
        <v>0</v>
      </c>
      <c r="J564" s="136">
        <f t="shared" si="27"/>
        <v>77</v>
      </c>
      <c r="K564" s="16">
        <v>690000</v>
      </c>
      <c r="L564" s="16">
        <v>510292.94140883489</v>
      </c>
      <c r="M564" s="16">
        <v>0</v>
      </c>
      <c r="N564" s="133">
        <f t="shared" si="28"/>
        <v>1200292.9414088349</v>
      </c>
      <c r="O564" s="146">
        <v>0</v>
      </c>
      <c r="P564" s="132">
        <v>0</v>
      </c>
      <c r="Q564" s="132">
        <v>0</v>
      </c>
      <c r="R564" s="132">
        <v>0</v>
      </c>
      <c r="S564" s="132">
        <v>0</v>
      </c>
      <c r="T564" s="132">
        <v>0</v>
      </c>
      <c r="U564" s="132">
        <v>0</v>
      </c>
      <c r="V564" s="133">
        <f t="shared" si="29"/>
        <v>0</v>
      </c>
      <c r="W564" s="16">
        <v>0</v>
      </c>
      <c r="X564" s="16">
        <v>0</v>
      </c>
      <c r="Y564" s="137">
        <v>0</v>
      </c>
    </row>
    <row r="565" spans="1:25" s="3" customFormat="1" ht="15" x14ac:dyDescent="0.3">
      <c r="A565" s="156" t="str">
        <f>IF(ISBLANK(TableB[[#This Row],[BEDS Code]]),"",TableB[[#This Row],[BEDS Code]])</f>
        <v>310500010129</v>
      </c>
      <c r="B565" s="134" t="str">
        <f>IF(ISBLANK(TableB[[#This Row],[School Name]]),"",TableB[[#This Row],[School Name]])</f>
        <v>P.S. 129 John H. Finley</v>
      </c>
      <c r="C565" s="156" t="str">
        <f>IF(ISBLANK(TableB[[#This Row],[Local School Code]]),"",TableB[[#This Row],[Local School Code]])</f>
        <v>M129</v>
      </c>
      <c r="D565" s="15" t="s">
        <v>72</v>
      </c>
      <c r="E565" s="10" t="s">
        <v>73</v>
      </c>
      <c r="F565" s="130">
        <v>30</v>
      </c>
      <c r="G565" s="130">
        <v>0</v>
      </c>
      <c r="H565" s="130">
        <v>25</v>
      </c>
      <c r="I565" s="130">
        <v>0</v>
      </c>
      <c r="J565" s="136">
        <f t="shared" si="27"/>
        <v>55</v>
      </c>
      <c r="K565" s="16">
        <v>280000</v>
      </c>
      <c r="L565" s="16">
        <v>788812.32347776997</v>
      </c>
      <c r="M565" s="16">
        <v>0</v>
      </c>
      <c r="N565" s="133">
        <f t="shared" si="28"/>
        <v>1068812.32347777</v>
      </c>
      <c r="O565" s="146">
        <v>0</v>
      </c>
      <c r="P565" s="132">
        <v>0</v>
      </c>
      <c r="Q565" s="132">
        <v>0</v>
      </c>
      <c r="R565" s="132">
        <v>0</v>
      </c>
      <c r="S565" s="132">
        <v>0</v>
      </c>
      <c r="T565" s="132">
        <v>0</v>
      </c>
      <c r="U565" s="132">
        <v>0</v>
      </c>
      <c r="V565" s="133">
        <f t="shared" si="29"/>
        <v>0</v>
      </c>
      <c r="W565" s="16">
        <v>0</v>
      </c>
      <c r="X565" s="16">
        <v>0</v>
      </c>
      <c r="Y565" s="137">
        <v>0</v>
      </c>
    </row>
    <row r="566" spans="1:25" s="3" customFormat="1" ht="15" x14ac:dyDescent="0.3">
      <c r="A566" s="156" t="str">
        <f>IF(ISBLANK(TableB[[#This Row],[BEDS Code]]),"",TableB[[#This Row],[BEDS Code]])</f>
        <v>310200010130</v>
      </c>
      <c r="B566" s="134" t="str">
        <f>IF(ISBLANK(TableB[[#This Row],[School Name]]),"",TableB[[#This Row],[School Name]])</f>
        <v>P.S. 130 Hernando De Soto</v>
      </c>
      <c r="C566" s="156" t="str">
        <f>IF(ISBLANK(TableB[[#This Row],[Local School Code]]),"",TableB[[#This Row],[Local School Code]])</f>
        <v>M130</v>
      </c>
      <c r="D566" s="15" t="s">
        <v>72</v>
      </c>
      <c r="E566" s="10" t="s">
        <v>73</v>
      </c>
      <c r="F566" s="130">
        <v>30</v>
      </c>
      <c r="G566" s="130">
        <v>0</v>
      </c>
      <c r="H566" s="130">
        <v>0</v>
      </c>
      <c r="I566" s="130">
        <v>0</v>
      </c>
      <c r="J566" s="136">
        <f t="shared" si="27"/>
        <v>30</v>
      </c>
      <c r="K566" s="16">
        <v>360000</v>
      </c>
      <c r="L566" s="16">
        <v>118299.40169276693</v>
      </c>
      <c r="M566" s="16">
        <v>0</v>
      </c>
      <c r="N566" s="133">
        <f t="shared" si="28"/>
        <v>478299.40169276693</v>
      </c>
      <c r="O566" s="146">
        <v>0</v>
      </c>
      <c r="P566" s="132">
        <v>0</v>
      </c>
      <c r="Q566" s="132">
        <v>0</v>
      </c>
      <c r="R566" s="132">
        <v>0</v>
      </c>
      <c r="S566" s="132">
        <v>0</v>
      </c>
      <c r="T566" s="132">
        <v>0</v>
      </c>
      <c r="U566" s="132">
        <v>0</v>
      </c>
      <c r="V566" s="133">
        <f t="shared" si="29"/>
        <v>0</v>
      </c>
      <c r="W566" s="16">
        <v>0</v>
      </c>
      <c r="X566" s="16">
        <v>0</v>
      </c>
      <c r="Y566" s="137">
        <v>0</v>
      </c>
    </row>
    <row r="567" spans="1:25" s="3" customFormat="1" ht="15" x14ac:dyDescent="0.3">
      <c r="A567" s="156" t="str">
        <f>IF(ISBLANK(TableB[[#This Row],[BEDS Code]]),"",TableB[[#This Row],[BEDS Code]])</f>
        <v>310200010131</v>
      </c>
      <c r="B567" s="134" t="str">
        <f>IF(ISBLANK(TableB[[#This Row],[School Name]]),"",TableB[[#This Row],[School Name]])</f>
        <v>M.S. 131</v>
      </c>
      <c r="C567" s="156" t="str">
        <f>IF(ISBLANK(TableB[[#This Row],[Local School Code]]),"",TableB[[#This Row],[Local School Code]])</f>
        <v>M131</v>
      </c>
      <c r="D567" s="15" t="s">
        <v>73</v>
      </c>
      <c r="E567" s="10" t="s">
        <v>73</v>
      </c>
      <c r="F567" s="130">
        <v>0</v>
      </c>
      <c r="G567" s="130">
        <v>0</v>
      </c>
      <c r="H567" s="130">
        <v>0</v>
      </c>
      <c r="I567" s="130">
        <v>0</v>
      </c>
      <c r="J567" s="136">
        <f t="shared" si="27"/>
        <v>0</v>
      </c>
      <c r="K567" s="16">
        <v>0</v>
      </c>
      <c r="L567" s="16">
        <v>0</v>
      </c>
      <c r="M567" s="16">
        <v>0</v>
      </c>
      <c r="N567" s="133">
        <f t="shared" si="28"/>
        <v>0</v>
      </c>
      <c r="O567" s="146">
        <v>0</v>
      </c>
      <c r="P567" s="132">
        <v>0</v>
      </c>
      <c r="Q567" s="132">
        <v>0</v>
      </c>
      <c r="R567" s="132">
        <v>0</v>
      </c>
      <c r="S567" s="132">
        <v>0</v>
      </c>
      <c r="T567" s="132">
        <v>0</v>
      </c>
      <c r="U567" s="132">
        <v>0</v>
      </c>
      <c r="V567" s="133">
        <f t="shared" si="29"/>
        <v>0</v>
      </c>
      <c r="W567" s="16">
        <v>0</v>
      </c>
      <c r="X567" s="16">
        <v>0</v>
      </c>
      <c r="Y567" s="137">
        <v>0</v>
      </c>
    </row>
    <row r="568" spans="1:25" s="3" customFormat="1" ht="15" x14ac:dyDescent="0.3">
      <c r="A568" s="156" t="str">
        <f>IF(ISBLANK(TableB[[#This Row],[BEDS Code]]),"",TableB[[#This Row],[BEDS Code]])</f>
        <v>310600010132</v>
      </c>
      <c r="B568" s="134" t="str">
        <f>IF(ISBLANK(TableB[[#This Row],[School Name]]),"",TableB[[#This Row],[School Name]])</f>
        <v>P.S. 132 Juan Pablo Duarte</v>
      </c>
      <c r="C568" s="156" t="str">
        <f>IF(ISBLANK(TableB[[#This Row],[Local School Code]]),"",TableB[[#This Row],[Local School Code]])</f>
        <v>M132</v>
      </c>
      <c r="D568" s="15" t="s">
        <v>73</v>
      </c>
      <c r="E568" s="10" t="s">
        <v>72</v>
      </c>
      <c r="F568" s="130">
        <v>0</v>
      </c>
      <c r="G568" s="130">
        <v>0</v>
      </c>
      <c r="H568" s="130">
        <v>0</v>
      </c>
      <c r="I568" s="130">
        <v>0</v>
      </c>
      <c r="J568" s="136">
        <f t="shared" si="27"/>
        <v>0</v>
      </c>
      <c r="K568" s="16">
        <v>0</v>
      </c>
      <c r="L568" s="16">
        <v>0</v>
      </c>
      <c r="M568" s="16">
        <v>0</v>
      </c>
      <c r="N568" s="133">
        <f t="shared" si="28"/>
        <v>0</v>
      </c>
      <c r="O568" s="146">
        <v>1</v>
      </c>
      <c r="P568" s="132">
        <v>983432.0431720441</v>
      </c>
      <c r="Q568" s="132">
        <v>93242.4</v>
      </c>
      <c r="R568" s="132">
        <v>0</v>
      </c>
      <c r="S568" s="132">
        <v>0</v>
      </c>
      <c r="T568" s="132">
        <v>216212</v>
      </c>
      <c r="U568" s="132">
        <v>129727.2</v>
      </c>
      <c r="V568" s="133">
        <f t="shared" si="29"/>
        <v>1422613.6431720441</v>
      </c>
      <c r="W568" s="16">
        <v>707560</v>
      </c>
      <c r="X568" s="16">
        <v>715053.64317204407</v>
      </c>
      <c r="Y568" s="137">
        <v>0</v>
      </c>
    </row>
    <row r="569" spans="1:25" s="3" customFormat="1" ht="15" x14ac:dyDescent="0.3">
      <c r="A569" s="156" t="str">
        <f>IF(ISBLANK(TableB[[#This Row],[BEDS Code]]),"",TableB[[#This Row],[BEDS Code]])</f>
        <v>310500010133</v>
      </c>
      <c r="B569" s="134" t="str">
        <f>IF(ISBLANK(TableB[[#This Row],[School Name]]),"",TableB[[#This Row],[School Name]])</f>
        <v>P.S. 133 Fred R Moore</v>
      </c>
      <c r="C569" s="156" t="str">
        <f>IF(ISBLANK(TableB[[#This Row],[Local School Code]]),"",TableB[[#This Row],[Local School Code]])</f>
        <v>M133</v>
      </c>
      <c r="D569" s="15" t="s">
        <v>72</v>
      </c>
      <c r="E569" s="10" t="s">
        <v>73</v>
      </c>
      <c r="F569" s="130">
        <v>14</v>
      </c>
      <c r="G569" s="130">
        <v>0</v>
      </c>
      <c r="H569" s="130">
        <v>13</v>
      </c>
      <c r="I569" s="130">
        <v>0</v>
      </c>
      <c r="J569" s="136">
        <f t="shared" si="27"/>
        <v>27</v>
      </c>
      <c r="K569" s="16">
        <v>150000</v>
      </c>
      <c r="L569" s="16">
        <v>379574.77014966402</v>
      </c>
      <c r="M569" s="16">
        <v>0</v>
      </c>
      <c r="N569" s="133">
        <f t="shared" si="28"/>
        <v>529574.77014966402</v>
      </c>
      <c r="O569" s="146">
        <v>0</v>
      </c>
      <c r="P569" s="132">
        <v>0</v>
      </c>
      <c r="Q569" s="132">
        <v>0</v>
      </c>
      <c r="R569" s="132">
        <v>0</v>
      </c>
      <c r="S569" s="132">
        <v>0</v>
      </c>
      <c r="T569" s="132">
        <v>0</v>
      </c>
      <c r="U569" s="132">
        <v>0</v>
      </c>
      <c r="V569" s="133">
        <f t="shared" si="29"/>
        <v>0</v>
      </c>
      <c r="W569" s="16">
        <v>0</v>
      </c>
      <c r="X569" s="16">
        <v>0</v>
      </c>
      <c r="Y569" s="137">
        <v>0</v>
      </c>
    </row>
    <row r="570" spans="1:25" s="3" customFormat="1" ht="15" x14ac:dyDescent="0.3">
      <c r="A570" s="156" t="str">
        <f>IF(ISBLANK(TableB[[#This Row],[BEDS Code]]),"",TableB[[#This Row],[BEDS Code]])</f>
        <v>310100010134</v>
      </c>
      <c r="B570" s="134" t="str">
        <f>IF(ISBLANK(TableB[[#This Row],[School Name]]),"",TableB[[#This Row],[School Name]])</f>
        <v>P.S. 134 Henrietta Szold</v>
      </c>
      <c r="C570" s="156" t="str">
        <f>IF(ISBLANK(TableB[[#This Row],[Local School Code]]),"",TableB[[#This Row],[Local School Code]])</f>
        <v>M134</v>
      </c>
      <c r="D570" s="15" t="s">
        <v>72</v>
      </c>
      <c r="E570" s="10" t="s">
        <v>73</v>
      </c>
      <c r="F570" s="130">
        <v>31</v>
      </c>
      <c r="G570" s="130">
        <v>0</v>
      </c>
      <c r="H570" s="130">
        <v>0</v>
      </c>
      <c r="I570" s="130">
        <v>0</v>
      </c>
      <c r="J570" s="136">
        <f t="shared" si="27"/>
        <v>31</v>
      </c>
      <c r="K570" s="16">
        <v>200000</v>
      </c>
      <c r="L570" s="16">
        <v>331298.30336846353</v>
      </c>
      <c r="M570" s="16">
        <v>0</v>
      </c>
      <c r="N570" s="133">
        <f t="shared" si="28"/>
        <v>531298.30336846353</v>
      </c>
      <c r="O570" s="146">
        <v>0</v>
      </c>
      <c r="P570" s="132">
        <v>0</v>
      </c>
      <c r="Q570" s="132">
        <v>0</v>
      </c>
      <c r="R570" s="132">
        <v>0</v>
      </c>
      <c r="S570" s="132">
        <v>0</v>
      </c>
      <c r="T570" s="132">
        <v>0</v>
      </c>
      <c r="U570" s="132">
        <v>0</v>
      </c>
      <c r="V570" s="133">
        <f t="shared" si="29"/>
        <v>0</v>
      </c>
      <c r="W570" s="16">
        <v>0</v>
      </c>
      <c r="X570" s="16">
        <v>0</v>
      </c>
      <c r="Y570" s="137">
        <v>0</v>
      </c>
    </row>
    <row r="571" spans="1:25" s="3" customFormat="1" ht="15" x14ac:dyDescent="0.3">
      <c r="A571" s="156" t="str">
        <f>IF(ISBLANK(TableB[[#This Row],[BEDS Code]]),"",TableB[[#This Row],[BEDS Code]])</f>
        <v>310200011135</v>
      </c>
      <c r="B571" s="134" t="str">
        <f>IF(ISBLANK(TableB[[#This Row],[School Name]]),"",TableB[[#This Row],[School Name]])</f>
        <v>The Urban Assembly School for Emergency Management</v>
      </c>
      <c r="C571" s="156" t="str">
        <f>IF(ISBLANK(TableB[[#This Row],[Local School Code]]),"",TableB[[#This Row],[Local School Code]])</f>
        <v>M135</v>
      </c>
      <c r="D571" s="15" t="s">
        <v>73</v>
      </c>
      <c r="E571" s="10" t="s">
        <v>73</v>
      </c>
      <c r="F571" s="130">
        <v>0</v>
      </c>
      <c r="G571" s="130">
        <v>0</v>
      </c>
      <c r="H571" s="130">
        <v>0</v>
      </c>
      <c r="I571" s="130">
        <v>0</v>
      </c>
      <c r="J571" s="136">
        <f t="shared" si="27"/>
        <v>0</v>
      </c>
      <c r="K571" s="16">
        <v>0</v>
      </c>
      <c r="L571" s="16">
        <v>0</v>
      </c>
      <c r="M571" s="16">
        <v>0</v>
      </c>
      <c r="N571" s="133">
        <f t="shared" si="28"/>
        <v>0</v>
      </c>
      <c r="O571" s="146">
        <v>0</v>
      </c>
      <c r="P571" s="132">
        <v>0</v>
      </c>
      <c r="Q571" s="132">
        <v>0</v>
      </c>
      <c r="R571" s="132">
        <v>0</v>
      </c>
      <c r="S571" s="132">
        <v>0</v>
      </c>
      <c r="T571" s="132">
        <v>0</v>
      </c>
      <c r="U571" s="132">
        <v>0</v>
      </c>
      <c r="V571" s="133">
        <f t="shared" si="29"/>
        <v>0</v>
      </c>
      <c r="W571" s="16">
        <v>0</v>
      </c>
      <c r="X571" s="16">
        <v>0</v>
      </c>
      <c r="Y571" s="137">
        <v>0</v>
      </c>
    </row>
    <row r="572" spans="1:25" s="3" customFormat="1" ht="15" x14ac:dyDescent="0.3">
      <c r="A572" s="156" t="str">
        <f>IF(ISBLANK(TableB[[#This Row],[BEDS Code]]),"",TableB[[#This Row],[BEDS Code]])</f>
        <v>307500011138</v>
      </c>
      <c r="B572" s="134" t="str">
        <f>IF(ISBLANK(TableB[[#This Row],[School Name]]),"",TableB[[#This Row],[School Name]])</f>
        <v>P.S. 138</v>
      </c>
      <c r="C572" s="156" t="str">
        <f>IF(ISBLANK(TableB[[#This Row],[Local School Code]]),"",TableB[[#This Row],[Local School Code]])</f>
        <v>M138</v>
      </c>
      <c r="D572" s="15" t="s">
        <v>72</v>
      </c>
      <c r="E572" s="10" t="s">
        <v>73</v>
      </c>
      <c r="F572" s="130">
        <v>4</v>
      </c>
      <c r="G572" s="130">
        <v>0</v>
      </c>
      <c r="H572" s="130">
        <v>4</v>
      </c>
      <c r="I572" s="130">
        <v>0</v>
      </c>
      <c r="J572" s="136">
        <f t="shared" si="27"/>
        <v>8</v>
      </c>
      <c r="K572" s="16">
        <v>296020.49555922911</v>
      </c>
      <c r="L572" s="16">
        <v>495518.14963888359</v>
      </c>
      <c r="M572" s="16">
        <v>0</v>
      </c>
      <c r="N572" s="133">
        <f t="shared" si="28"/>
        <v>791538.6451981127</v>
      </c>
      <c r="O572" s="146">
        <v>0</v>
      </c>
      <c r="P572" s="132">
        <v>0</v>
      </c>
      <c r="Q572" s="132">
        <v>0</v>
      </c>
      <c r="R572" s="132">
        <v>0</v>
      </c>
      <c r="S572" s="132">
        <v>0</v>
      </c>
      <c r="T572" s="132">
        <v>0</v>
      </c>
      <c r="U572" s="132">
        <v>0</v>
      </c>
      <c r="V572" s="133">
        <f t="shared" si="29"/>
        <v>0</v>
      </c>
      <c r="W572" s="16">
        <v>0</v>
      </c>
      <c r="X572" s="16">
        <v>0</v>
      </c>
      <c r="Y572" s="137">
        <v>0</v>
      </c>
    </row>
    <row r="573" spans="1:25" s="3" customFormat="1" ht="15" x14ac:dyDescent="0.3">
      <c r="A573" s="156" t="str">
        <f>IF(ISBLANK(TableB[[#This Row],[BEDS Code]]),"",TableB[[#This Row],[BEDS Code]])</f>
        <v>310200011139</v>
      </c>
      <c r="B573" s="134" t="str">
        <f>IF(ISBLANK(TableB[[#This Row],[School Name]]),"",TableB[[#This Row],[School Name]])</f>
        <v>Stephen T. Mather Building Arts &amp; Craftsmanship High School</v>
      </c>
      <c r="C573" s="156" t="str">
        <f>IF(ISBLANK(TableB[[#This Row],[Local School Code]]),"",TableB[[#This Row],[Local School Code]])</f>
        <v>M139</v>
      </c>
      <c r="D573" s="15" t="s">
        <v>73</v>
      </c>
      <c r="E573" s="10" t="s">
        <v>73</v>
      </c>
      <c r="F573" s="130">
        <v>0</v>
      </c>
      <c r="G573" s="130">
        <v>0</v>
      </c>
      <c r="H573" s="130">
        <v>0</v>
      </c>
      <c r="I573" s="130">
        <v>0</v>
      </c>
      <c r="J573" s="136">
        <f t="shared" si="27"/>
        <v>0</v>
      </c>
      <c r="K573" s="16">
        <v>0</v>
      </c>
      <c r="L573" s="16">
        <v>0</v>
      </c>
      <c r="M573" s="16">
        <v>0</v>
      </c>
      <c r="N573" s="133">
        <f t="shared" si="28"/>
        <v>0</v>
      </c>
      <c r="O573" s="146">
        <v>0</v>
      </c>
      <c r="P573" s="132">
        <v>0</v>
      </c>
      <c r="Q573" s="132">
        <v>0</v>
      </c>
      <c r="R573" s="132">
        <v>0</v>
      </c>
      <c r="S573" s="132">
        <v>0</v>
      </c>
      <c r="T573" s="132">
        <v>0</v>
      </c>
      <c r="U573" s="132">
        <v>0</v>
      </c>
      <c r="V573" s="133">
        <f t="shared" si="29"/>
        <v>0</v>
      </c>
      <c r="W573" s="16">
        <v>0</v>
      </c>
      <c r="X573" s="16">
        <v>0</v>
      </c>
      <c r="Y573" s="137">
        <v>0</v>
      </c>
    </row>
    <row r="574" spans="1:25" s="3" customFormat="1" ht="15" x14ac:dyDescent="0.3">
      <c r="A574" s="156" t="str">
        <f>IF(ISBLANK(TableB[[#This Row],[BEDS Code]]),"",TableB[[#This Row],[BEDS Code]])</f>
        <v>310100010140</v>
      </c>
      <c r="B574" s="134" t="str">
        <f>IF(ISBLANK(TableB[[#This Row],[School Name]]),"",TableB[[#This Row],[School Name]])</f>
        <v>P.S. 140 Nathan Straus</v>
      </c>
      <c r="C574" s="156" t="str">
        <f>IF(ISBLANK(TableB[[#This Row],[Local School Code]]),"",TableB[[#This Row],[Local School Code]])</f>
        <v>M140</v>
      </c>
      <c r="D574" s="15" t="s">
        <v>72</v>
      </c>
      <c r="E574" s="10" t="s">
        <v>73</v>
      </c>
      <c r="F574" s="130">
        <v>15</v>
      </c>
      <c r="G574" s="130">
        <v>0</v>
      </c>
      <c r="H574" s="130">
        <v>0</v>
      </c>
      <c r="I574" s="130">
        <v>0</v>
      </c>
      <c r="J574" s="136">
        <f t="shared" si="27"/>
        <v>15</v>
      </c>
      <c r="K574" s="16">
        <v>180000</v>
      </c>
      <c r="L574" s="16">
        <v>55343.14989730026</v>
      </c>
      <c r="M574" s="16">
        <v>0</v>
      </c>
      <c r="N574" s="133">
        <f t="shared" si="28"/>
        <v>235343.14989730026</v>
      </c>
      <c r="O574" s="146">
        <v>0</v>
      </c>
      <c r="P574" s="132">
        <v>0</v>
      </c>
      <c r="Q574" s="132">
        <v>0</v>
      </c>
      <c r="R574" s="132">
        <v>0</v>
      </c>
      <c r="S574" s="132">
        <v>0</v>
      </c>
      <c r="T574" s="132">
        <v>0</v>
      </c>
      <c r="U574" s="132">
        <v>0</v>
      </c>
      <c r="V574" s="133">
        <f t="shared" si="29"/>
        <v>0</v>
      </c>
      <c r="W574" s="16">
        <v>0</v>
      </c>
      <c r="X574" s="16">
        <v>0</v>
      </c>
      <c r="Y574" s="137">
        <v>0</v>
      </c>
    </row>
    <row r="575" spans="1:25" s="3" customFormat="1" ht="15" x14ac:dyDescent="0.3">
      <c r="A575" s="156" t="str">
        <f>IF(ISBLANK(TableB[[#This Row],[BEDS Code]]),"",TableB[[#This Row],[BEDS Code]])</f>
        <v>310100010142</v>
      </c>
      <c r="B575" s="134" t="str">
        <f>IF(ISBLANK(TableB[[#This Row],[School Name]]),"",TableB[[#This Row],[School Name]])</f>
        <v>P.S. 142 Amalia Castro</v>
      </c>
      <c r="C575" s="156" t="str">
        <f>IF(ISBLANK(TableB[[#This Row],[Local School Code]]),"",TableB[[#This Row],[Local School Code]])</f>
        <v>M142</v>
      </c>
      <c r="D575" s="15" t="s">
        <v>72</v>
      </c>
      <c r="E575" s="10" t="s">
        <v>72</v>
      </c>
      <c r="F575" s="130">
        <v>47</v>
      </c>
      <c r="G575" s="130">
        <v>0</v>
      </c>
      <c r="H575" s="130">
        <v>0</v>
      </c>
      <c r="I575" s="130">
        <v>0</v>
      </c>
      <c r="J575" s="136">
        <f t="shared" si="27"/>
        <v>47</v>
      </c>
      <c r="K575" s="16">
        <v>310000</v>
      </c>
      <c r="L575" s="16">
        <v>631024.44417732325</v>
      </c>
      <c r="M575" s="16">
        <v>0</v>
      </c>
      <c r="N575" s="133">
        <f t="shared" si="28"/>
        <v>941024.44417732325</v>
      </c>
      <c r="O575" s="146">
        <v>1</v>
      </c>
      <c r="P575" s="132">
        <v>259973.90881226811</v>
      </c>
      <c r="Q575" s="132">
        <v>39494.5</v>
      </c>
      <c r="R575" s="132">
        <v>0</v>
      </c>
      <c r="S575" s="132">
        <v>0</v>
      </c>
      <c r="T575" s="132">
        <v>197472.5</v>
      </c>
      <c r="U575" s="132">
        <v>118483.5</v>
      </c>
      <c r="V575" s="133">
        <f t="shared" si="29"/>
        <v>615424.40881226817</v>
      </c>
      <c r="W575" s="16">
        <v>109659</v>
      </c>
      <c r="X575" s="16">
        <v>110820.40881226817</v>
      </c>
      <c r="Y575" s="137">
        <v>394945</v>
      </c>
    </row>
    <row r="576" spans="1:25" s="3" customFormat="1" ht="15" x14ac:dyDescent="0.3">
      <c r="A576" s="156" t="str">
        <f>IF(ISBLANK(TableB[[#This Row],[BEDS Code]]),"",TableB[[#This Row],[BEDS Code]])</f>
        <v>310600010143</v>
      </c>
      <c r="B576" s="134" t="str">
        <f>IF(ISBLANK(TableB[[#This Row],[School Name]]),"",TableB[[#This Row],[School Name]])</f>
        <v>J.H.S. 143 Eleanor Roosevelt</v>
      </c>
      <c r="C576" s="156" t="str">
        <f>IF(ISBLANK(TableB[[#This Row],[Local School Code]]),"",TableB[[#This Row],[Local School Code]])</f>
        <v>M143</v>
      </c>
      <c r="D576" s="15" t="s">
        <v>73</v>
      </c>
      <c r="E576" s="10" t="s">
        <v>73</v>
      </c>
      <c r="F576" s="130">
        <v>0</v>
      </c>
      <c r="G576" s="130">
        <v>0</v>
      </c>
      <c r="H576" s="130">
        <v>0</v>
      </c>
      <c r="I576" s="130">
        <v>0</v>
      </c>
      <c r="J576" s="136">
        <f t="shared" si="27"/>
        <v>0</v>
      </c>
      <c r="K576" s="16">
        <v>0</v>
      </c>
      <c r="L576" s="16">
        <v>0</v>
      </c>
      <c r="M576" s="16">
        <v>0</v>
      </c>
      <c r="N576" s="133">
        <f t="shared" si="28"/>
        <v>0</v>
      </c>
      <c r="O576" s="146">
        <v>0</v>
      </c>
      <c r="P576" s="132">
        <v>0</v>
      </c>
      <c r="Q576" s="132">
        <v>0</v>
      </c>
      <c r="R576" s="132">
        <v>0</v>
      </c>
      <c r="S576" s="132">
        <v>0</v>
      </c>
      <c r="T576" s="132">
        <v>0</v>
      </c>
      <c r="U576" s="132">
        <v>0</v>
      </c>
      <c r="V576" s="133">
        <f t="shared" si="29"/>
        <v>0</v>
      </c>
      <c r="W576" s="16">
        <v>0</v>
      </c>
      <c r="X576" s="16">
        <v>0</v>
      </c>
      <c r="Y576" s="137">
        <v>0</v>
      </c>
    </row>
    <row r="577" spans="1:25" s="3" customFormat="1" ht="15" x14ac:dyDescent="0.3">
      <c r="A577" s="156" t="str">
        <f>IF(ISBLANK(TableB[[#This Row],[BEDS Code]]),"",TableB[[#This Row],[BEDS Code]])</f>
        <v>310300010145</v>
      </c>
      <c r="B577" s="134" t="str">
        <f>IF(ISBLANK(TableB[[#This Row],[School Name]]),"",TableB[[#This Row],[School Name]])</f>
        <v>P.S. 145, The Bloomingdale School</v>
      </c>
      <c r="C577" s="156" t="str">
        <f>IF(ISBLANK(TableB[[#This Row],[Local School Code]]),"",TableB[[#This Row],[Local School Code]])</f>
        <v>M145</v>
      </c>
      <c r="D577" s="15" t="s">
        <v>72</v>
      </c>
      <c r="E577" s="10" t="s">
        <v>73</v>
      </c>
      <c r="F577" s="130">
        <v>46</v>
      </c>
      <c r="G577" s="130">
        <v>0</v>
      </c>
      <c r="H577" s="130">
        <v>1</v>
      </c>
      <c r="I577" s="130">
        <v>0</v>
      </c>
      <c r="J577" s="136">
        <f t="shared" si="27"/>
        <v>47</v>
      </c>
      <c r="K577" s="16">
        <v>410000</v>
      </c>
      <c r="L577" s="16">
        <v>318835.48402127286</v>
      </c>
      <c r="M577" s="16">
        <v>0</v>
      </c>
      <c r="N577" s="133">
        <f t="shared" si="28"/>
        <v>728835.48402127286</v>
      </c>
      <c r="O577" s="146">
        <v>0</v>
      </c>
      <c r="P577" s="132">
        <v>0</v>
      </c>
      <c r="Q577" s="132">
        <v>0</v>
      </c>
      <c r="R577" s="132">
        <v>0</v>
      </c>
      <c r="S577" s="132">
        <v>0</v>
      </c>
      <c r="T577" s="132">
        <v>0</v>
      </c>
      <c r="U577" s="132">
        <v>0</v>
      </c>
      <c r="V577" s="133">
        <f t="shared" si="29"/>
        <v>0</v>
      </c>
      <c r="W577" s="16">
        <v>0</v>
      </c>
      <c r="X577" s="16">
        <v>0</v>
      </c>
      <c r="Y577" s="137">
        <v>0</v>
      </c>
    </row>
    <row r="578" spans="1:25" s="3" customFormat="1" ht="15" x14ac:dyDescent="0.3">
      <c r="A578" s="156" t="str">
        <f>IF(ISBLANK(TableB[[#This Row],[BEDS Code]]),"",TableB[[#This Row],[BEDS Code]])</f>
        <v>310400010146</v>
      </c>
      <c r="B578" s="134" t="str">
        <f>IF(ISBLANK(TableB[[#This Row],[School Name]]),"",TableB[[#This Row],[School Name]])</f>
        <v>P.S. 146 Ann M. Short</v>
      </c>
      <c r="C578" s="156" t="str">
        <f>IF(ISBLANK(TableB[[#This Row],[Local School Code]]),"",TableB[[#This Row],[Local School Code]])</f>
        <v>M146</v>
      </c>
      <c r="D578" s="15" t="s">
        <v>72</v>
      </c>
      <c r="E578" s="10" t="s">
        <v>73</v>
      </c>
      <c r="F578" s="130">
        <v>30</v>
      </c>
      <c r="G578" s="130">
        <v>0</v>
      </c>
      <c r="H578" s="130">
        <v>25</v>
      </c>
      <c r="I578" s="130">
        <v>0</v>
      </c>
      <c r="J578" s="136">
        <f t="shared" si="27"/>
        <v>55</v>
      </c>
      <c r="K578" s="16">
        <v>280000</v>
      </c>
      <c r="L578" s="16">
        <v>694792.04102694802</v>
      </c>
      <c r="M578" s="16">
        <v>0</v>
      </c>
      <c r="N578" s="133">
        <f t="shared" si="28"/>
        <v>974792.04102694802</v>
      </c>
      <c r="O578" s="146">
        <v>0</v>
      </c>
      <c r="P578" s="132">
        <v>0</v>
      </c>
      <c r="Q578" s="132">
        <v>0</v>
      </c>
      <c r="R578" s="132">
        <v>0</v>
      </c>
      <c r="S578" s="132">
        <v>0</v>
      </c>
      <c r="T578" s="132">
        <v>0</v>
      </c>
      <c r="U578" s="132">
        <v>0</v>
      </c>
      <c r="V578" s="133">
        <f t="shared" si="29"/>
        <v>0</v>
      </c>
      <c r="W578" s="16">
        <v>0</v>
      </c>
      <c r="X578" s="16">
        <v>0</v>
      </c>
      <c r="Y578" s="137">
        <v>0</v>
      </c>
    </row>
    <row r="579" spans="1:25" s="3" customFormat="1" ht="15" x14ac:dyDescent="0.3">
      <c r="A579" s="156" t="str">
        <f>IF(ISBLANK(TableB[[#This Row],[BEDS Code]]),"",TableB[[#This Row],[BEDS Code]])</f>
        <v>310500011148</v>
      </c>
      <c r="B579" s="134" t="str">
        <f>IF(ISBLANK(TableB[[#This Row],[School Name]]),"",TableB[[#This Row],[School Name]])</f>
        <v>Eagle Academy for Young Men of Harlem</v>
      </c>
      <c r="C579" s="156" t="str">
        <f>IF(ISBLANK(TableB[[#This Row],[Local School Code]]),"",TableB[[#This Row],[Local School Code]])</f>
        <v>M148</v>
      </c>
      <c r="D579" s="15" t="s">
        <v>73</v>
      </c>
      <c r="E579" s="10" t="s">
        <v>73</v>
      </c>
      <c r="F579" s="130">
        <v>0</v>
      </c>
      <c r="G579" s="130">
        <v>0</v>
      </c>
      <c r="H579" s="130">
        <v>0</v>
      </c>
      <c r="I579" s="130">
        <v>0</v>
      </c>
      <c r="J579" s="136">
        <f t="shared" si="27"/>
        <v>0</v>
      </c>
      <c r="K579" s="16">
        <v>0</v>
      </c>
      <c r="L579" s="16">
        <v>0</v>
      </c>
      <c r="M579" s="16">
        <v>0</v>
      </c>
      <c r="N579" s="133">
        <f t="shared" si="28"/>
        <v>0</v>
      </c>
      <c r="O579" s="146">
        <v>0</v>
      </c>
      <c r="P579" s="132">
        <v>0</v>
      </c>
      <c r="Q579" s="132">
        <v>0</v>
      </c>
      <c r="R579" s="132">
        <v>0</v>
      </c>
      <c r="S579" s="132">
        <v>0</v>
      </c>
      <c r="T579" s="132">
        <v>0</v>
      </c>
      <c r="U579" s="132">
        <v>0</v>
      </c>
      <c r="V579" s="133">
        <f t="shared" si="29"/>
        <v>0</v>
      </c>
      <c r="W579" s="16">
        <v>0</v>
      </c>
      <c r="X579" s="16">
        <v>0</v>
      </c>
      <c r="Y579" s="137">
        <v>0</v>
      </c>
    </row>
    <row r="580" spans="1:25" s="3" customFormat="1" ht="15" x14ac:dyDescent="0.3">
      <c r="A580" s="156" t="str">
        <f>IF(ISBLANK(TableB[[#This Row],[BEDS Code]]),"",TableB[[#This Row],[BEDS Code]])</f>
        <v>310300010149</v>
      </c>
      <c r="B580" s="134" t="str">
        <f>IF(ISBLANK(TableB[[#This Row],[School Name]]),"",TableB[[#This Row],[School Name]])</f>
        <v>P.S. 149 Sojourner Truth</v>
      </c>
      <c r="C580" s="156" t="str">
        <f>IF(ISBLANK(TableB[[#This Row],[Local School Code]]),"",TableB[[#This Row],[Local School Code]])</f>
        <v>M149</v>
      </c>
      <c r="D580" s="15" t="s">
        <v>72</v>
      </c>
      <c r="E580" s="10" t="s">
        <v>72</v>
      </c>
      <c r="F580" s="130">
        <v>30</v>
      </c>
      <c r="G580" s="130">
        <v>0</v>
      </c>
      <c r="H580" s="130">
        <v>0</v>
      </c>
      <c r="I580" s="130">
        <v>0</v>
      </c>
      <c r="J580" s="136">
        <f t="shared" si="27"/>
        <v>30</v>
      </c>
      <c r="K580" s="16">
        <v>150000</v>
      </c>
      <c r="L580" s="16">
        <v>255562.54866429325</v>
      </c>
      <c r="M580" s="16">
        <v>0</v>
      </c>
      <c r="N580" s="133">
        <f t="shared" si="28"/>
        <v>405562.54866429325</v>
      </c>
      <c r="O580" s="146">
        <v>1</v>
      </c>
      <c r="P580" s="132">
        <v>551126.26271450543</v>
      </c>
      <c r="Q580" s="132">
        <v>68800</v>
      </c>
      <c r="R580" s="132">
        <v>0</v>
      </c>
      <c r="S580" s="132">
        <v>0</v>
      </c>
      <c r="T580" s="132">
        <v>184000</v>
      </c>
      <c r="U580" s="132">
        <v>110400</v>
      </c>
      <c r="V580" s="133">
        <f t="shared" si="29"/>
        <v>914326.26271450543</v>
      </c>
      <c r="W580" s="16">
        <v>454755</v>
      </c>
      <c r="X580" s="16">
        <v>459571.26271450543</v>
      </c>
      <c r="Y580" s="137">
        <v>0</v>
      </c>
    </row>
    <row r="581" spans="1:25" s="3" customFormat="1" ht="15" x14ac:dyDescent="0.3">
      <c r="A581" s="156" t="str">
        <f>IF(ISBLANK(TableB[[#This Row],[BEDS Code]]),"",TableB[[#This Row],[BEDS Code]])</f>
        <v>310200010150</v>
      </c>
      <c r="B581" s="134" t="str">
        <f>IF(ISBLANK(TableB[[#This Row],[School Name]]),"",TableB[[#This Row],[School Name]])</f>
        <v>P.S. 150</v>
      </c>
      <c r="C581" s="156" t="str">
        <f>IF(ISBLANK(TableB[[#This Row],[Local School Code]]),"",TableB[[#This Row],[Local School Code]])</f>
        <v>M150</v>
      </c>
      <c r="D581" s="15" t="s">
        <v>72</v>
      </c>
      <c r="E581" s="10" t="s">
        <v>73</v>
      </c>
      <c r="F581" s="130">
        <v>14</v>
      </c>
      <c r="G581" s="130">
        <v>0</v>
      </c>
      <c r="H581" s="130">
        <v>0</v>
      </c>
      <c r="I581" s="130">
        <v>0</v>
      </c>
      <c r="J581" s="136">
        <f t="shared" si="27"/>
        <v>14</v>
      </c>
      <c r="K581" s="16">
        <v>170000</v>
      </c>
      <c r="L581" s="16">
        <v>61283.749655036605</v>
      </c>
      <c r="M581" s="16">
        <v>0</v>
      </c>
      <c r="N581" s="133">
        <f t="shared" si="28"/>
        <v>231283.7496550366</v>
      </c>
      <c r="O581" s="146">
        <v>0</v>
      </c>
      <c r="P581" s="132">
        <v>0</v>
      </c>
      <c r="Q581" s="132">
        <v>0</v>
      </c>
      <c r="R581" s="132">
        <v>0</v>
      </c>
      <c r="S581" s="132">
        <v>0</v>
      </c>
      <c r="T581" s="132">
        <v>0</v>
      </c>
      <c r="U581" s="132">
        <v>0</v>
      </c>
      <c r="V581" s="133">
        <f t="shared" si="29"/>
        <v>0</v>
      </c>
      <c r="W581" s="16">
        <v>0</v>
      </c>
      <c r="X581" s="16">
        <v>0</v>
      </c>
      <c r="Y581" s="137">
        <v>0</v>
      </c>
    </row>
    <row r="582" spans="1:25" s="3" customFormat="1" ht="15" x14ac:dyDescent="0.3">
      <c r="A582" s="156" t="str">
        <f>IF(ISBLANK(TableB[[#This Row],[BEDS Code]]),"",TableB[[#This Row],[BEDS Code]])</f>
        <v>310200010151</v>
      </c>
      <c r="B582" s="134" t="str">
        <f>IF(ISBLANK(TableB[[#This Row],[School Name]]),"",TableB[[#This Row],[School Name]])</f>
        <v>Yorkville Community School</v>
      </c>
      <c r="C582" s="156" t="str">
        <f>IF(ISBLANK(TableB[[#This Row],[Local School Code]]),"",TableB[[#This Row],[Local School Code]])</f>
        <v>M151</v>
      </c>
      <c r="D582" s="15" t="s">
        <v>72</v>
      </c>
      <c r="E582" s="10" t="s">
        <v>73</v>
      </c>
      <c r="F582" s="130">
        <v>46</v>
      </c>
      <c r="G582" s="130">
        <v>0</v>
      </c>
      <c r="H582" s="130">
        <v>0</v>
      </c>
      <c r="I582" s="130">
        <v>0</v>
      </c>
      <c r="J582" s="136">
        <f t="shared" si="27"/>
        <v>46</v>
      </c>
      <c r="K582" s="16">
        <v>400000</v>
      </c>
      <c r="L582" s="16">
        <v>290212.62281403167</v>
      </c>
      <c r="M582" s="16">
        <v>0</v>
      </c>
      <c r="N582" s="133">
        <f t="shared" si="28"/>
        <v>690212.62281403167</v>
      </c>
      <c r="O582" s="146">
        <v>0</v>
      </c>
      <c r="P582" s="132">
        <v>0</v>
      </c>
      <c r="Q582" s="132">
        <v>0</v>
      </c>
      <c r="R582" s="132">
        <v>0</v>
      </c>
      <c r="S582" s="132">
        <v>0</v>
      </c>
      <c r="T582" s="132">
        <v>0</v>
      </c>
      <c r="U582" s="132">
        <v>0</v>
      </c>
      <c r="V582" s="133">
        <f t="shared" si="29"/>
        <v>0</v>
      </c>
      <c r="W582" s="16">
        <v>0</v>
      </c>
      <c r="X582" s="16">
        <v>0</v>
      </c>
      <c r="Y582" s="137">
        <v>0</v>
      </c>
    </row>
    <row r="583" spans="1:25" s="3" customFormat="1" ht="15" x14ac:dyDescent="0.3">
      <c r="A583" s="156" t="str">
        <f>IF(ISBLANK(TableB[[#This Row],[BEDS Code]]),"",TableB[[#This Row],[BEDS Code]])</f>
        <v>310600010152</v>
      </c>
      <c r="B583" s="134" t="str">
        <f>IF(ISBLANK(TableB[[#This Row],[School Name]]),"",TableB[[#This Row],[School Name]])</f>
        <v>P.S. 152 Dyckman Valley</v>
      </c>
      <c r="C583" s="156" t="str">
        <f>IF(ISBLANK(TableB[[#This Row],[Local School Code]]),"",TableB[[#This Row],[Local School Code]])</f>
        <v>M152</v>
      </c>
      <c r="D583" s="15" t="s">
        <v>72</v>
      </c>
      <c r="E583" s="10" t="s">
        <v>72</v>
      </c>
      <c r="F583" s="130">
        <v>62</v>
      </c>
      <c r="G583" s="130">
        <v>0</v>
      </c>
      <c r="H583" s="130">
        <v>0</v>
      </c>
      <c r="I583" s="130">
        <v>0</v>
      </c>
      <c r="J583" s="136">
        <f t="shared" si="27"/>
        <v>62</v>
      </c>
      <c r="K583" s="16">
        <v>580000</v>
      </c>
      <c r="L583" s="16">
        <v>510718.42615304119</v>
      </c>
      <c r="M583" s="16">
        <v>0</v>
      </c>
      <c r="N583" s="133">
        <f t="shared" si="28"/>
        <v>1090718.4261530412</v>
      </c>
      <c r="O583" s="146">
        <v>1</v>
      </c>
      <c r="P583" s="132">
        <v>393098.54940530629</v>
      </c>
      <c r="Q583" s="132">
        <v>16666.7</v>
      </c>
      <c r="R583" s="132">
        <v>0</v>
      </c>
      <c r="S583" s="132">
        <v>0</v>
      </c>
      <c r="T583" s="132">
        <v>83333.5</v>
      </c>
      <c r="U583" s="132">
        <v>50000.1</v>
      </c>
      <c r="V583" s="133">
        <f t="shared" si="29"/>
        <v>543098.84940530628</v>
      </c>
      <c r="W583" s="16">
        <v>270119</v>
      </c>
      <c r="X583" s="16">
        <v>272979.84940530628</v>
      </c>
      <c r="Y583" s="137">
        <v>0</v>
      </c>
    </row>
    <row r="584" spans="1:25" s="3" customFormat="1" ht="15" x14ac:dyDescent="0.3">
      <c r="A584" s="156" t="str">
        <f>IF(ISBLANK(TableB[[#This Row],[BEDS Code]]),"",TableB[[#This Row],[BEDS Code]])</f>
        <v>310600010153</v>
      </c>
      <c r="B584" s="134" t="str">
        <f>IF(ISBLANK(TableB[[#This Row],[School Name]]),"",TableB[[#This Row],[School Name]])</f>
        <v>P.S. 153 Adam Clayton Powell</v>
      </c>
      <c r="C584" s="156" t="str">
        <f>IF(ISBLANK(TableB[[#This Row],[Local School Code]]),"",TableB[[#This Row],[Local School Code]])</f>
        <v>M153</v>
      </c>
      <c r="D584" s="15" t="s">
        <v>72</v>
      </c>
      <c r="E584" s="10" t="s">
        <v>73</v>
      </c>
      <c r="F584" s="130">
        <v>46</v>
      </c>
      <c r="G584" s="130">
        <v>0</v>
      </c>
      <c r="H584" s="130">
        <v>0</v>
      </c>
      <c r="I584" s="130">
        <v>0</v>
      </c>
      <c r="J584" s="136">
        <f t="shared" si="27"/>
        <v>46</v>
      </c>
      <c r="K584" s="16">
        <v>258604.52996562788</v>
      </c>
      <c r="L584" s="16">
        <v>428027.43694162794</v>
      </c>
      <c r="M584" s="16">
        <v>0</v>
      </c>
      <c r="N584" s="133">
        <f t="shared" si="28"/>
        <v>686631.96690725582</v>
      </c>
      <c r="O584" s="146">
        <v>0</v>
      </c>
      <c r="P584" s="132">
        <v>0</v>
      </c>
      <c r="Q584" s="132">
        <v>0</v>
      </c>
      <c r="R584" s="132">
        <v>0</v>
      </c>
      <c r="S584" s="132">
        <v>0</v>
      </c>
      <c r="T584" s="132">
        <v>0</v>
      </c>
      <c r="U584" s="132">
        <v>0</v>
      </c>
      <c r="V584" s="133">
        <f t="shared" si="29"/>
        <v>0</v>
      </c>
      <c r="W584" s="16">
        <v>0</v>
      </c>
      <c r="X584" s="16">
        <v>0</v>
      </c>
      <c r="Y584" s="137">
        <v>0</v>
      </c>
    </row>
    <row r="585" spans="1:25" s="3" customFormat="1" ht="15" x14ac:dyDescent="0.3">
      <c r="A585" s="156" t="str">
        <f>IF(ISBLANK(TableB[[#This Row],[BEDS Code]]),"",TableB[[#This Row],[BEDS Code]])</f>
        <v>310500010154</v>
      </c>
      <c r="B585" s="134" t="str">
        <f>IF(ISBLANK(TableB[[#This Row],[School Name]]),"",TableB[[#This Row],[School Name]])</f>
        <v>P.S. 154 Harriet Tubman</v>
      </c>
      <c r="C585" s="156" t="str">
        <f>IF(ISBLANK(TableB[[#This Row],[Local School Code]]),"",TableB[[#This Row],[Local School Code]])</f>
        <v>M154</v>
      </c>
      <c r="D585" s="15" t="s">
        <v>72</v>
      </c>
      <c r="E585" s="10" t="s">
        <v>72</v>
      </c>
      <c r="F585" s="130">
        <v>30</v>
      </c>
      <c r="G585" s="130">
        <v>0</v>
      </c>
      <c r="H585" s="130">
        <v>13</v>
      </c>
      <c r="I585" s="130">
        <v>0</v>
      </c>
      <c r="J585" s="136">
        <f t="shared" si="27"/>
        <v>43</v>
      </c>
      <c r="K585" s="16">
        <v>250000</v>
      </c>
      <c r="L585" s="16">
        <v>491962.06897686771</v>
      </c>
      <c r="M585" s="16">
        <v>0</v>
      </c>
      <c r="N585" s="133">
        <f t="shared" si="28"/>
        <v>741962.06897686771</v>
      </c>
      <c r="O585" s="146">
        <v>1</v>
      </c>
      <c r="P585" s="132">
        <v>30614.421664140689</v>
      </c>
      <c r="Q585" s="132">
        <v>95614.421664140682</v>
      </c>
      <c r="R585" s="132">
        <v>0</v>
      </c>
      <c r="S585" s="132">
        <v>0</v>
      </c>
      <c r="T585" s="132">
        <v>153072.10832070344</v>
      </c>
      <c r="U585" s="132">
        <v>91843.26499242206</v>
      </c>
      <c r="V585" s="133">
        <f t="shared" si="29"/>
        <v>371144.21664140688</v>
      </c>
      <c r="W585" s="16">
        <v>184595</v>
      </c>
      <c r="X585" s="16">
        <v>186549.21664140688</v>
      </c>
      <c r="Y585" s="137">
        <v>0</v>
      </c>
    </row>
    <row r="586" spans="1:25" s="3" customFormat="1" ht="15" x14ac:dyDescent="0.3">
      <c r="A586" s="156" t="str">
        <f>IF(ISBLANK(TableB[[#This Row],[BEDS Code]]),"",TableB[[#This Row],[BEDS Code]])</f>
        <v>310400010155</v>
      </c>
      <c r="B586" s="134" t="str">
        <f>IF(ISBLANK(TableB[[#This Row],[School Name]]),"",TableB[[#This Row],[School Name]])</f>
        <v>P.S. 155 William Paca</v>
      </c>
      <c r="C586" s="156" t="str">
        <f>IF(ISBLANK(TableB[[#This Row],[Local School Code]]),"",TableB[[#This Row],[Local School Code]])</f>
        <v>M155</v>
      </c>
      <c r="D586" s="15" t="s">
        <v>72</v>
      </c>
      <c r="E586" s="10" t="s">
        <v>73</v>
      </c>
      <c r="F586" s="130">
        <v>14</v>
      </c>
      <c r="G586" s="130">
        <v>0</v>
      </c>
      <c r="H586" s="130">
        <v>13</v>
      </c>
      <c r="I586" s="130">
        <v>0</v>
      </c>
      <c r="J586" s="136">
        <f t="shared" si="27"/>
        <v>27</v>
      </c>
      <c r="K586" s="16">
        <v>120000</v>
      </c>
      <c r="L586" s="16">
        <v>373593.62893426843</v>
      </c>
      <c r="M586" s="16">
        <v>0</v>
      </c>
      <c r="N586" s="133">
        <f t="shared" si="28"/>
        <v>493593.62893426843</v>
      </c>
      <c r="O586" s="146">
        <v>0</v>
      </c>
      <c r="P586" s="132">
        <v>0</v>
      </c>
      <c r="Q586" s="132">
        <v>0</v>
      </c>
      <c r="R586" s="132">
        <v>0</v>
      </c>
      <c r="S586" s="132">
        <v>0</v>
      </c>
      <c r="T586" s="132">
        <v>0</v>
      </c>
      <c r="U586" s="132">
        <v>0</v>
      </c>
      <c r="V586" s="133">
        <f t="shared" si="29"/>
        <v>0</v>
      </c>
      <c r="W586" s="16">
        <v>0</v>
      </c>
      <c r="X586" s="16">
        <v>0</v>
      </c>
      <c r="Y586" s="137">
        <v>0</v>
      </c>
    </row>
    <row r="587" spans="1:25" s="3" customFormat="1" ht="15" x14ac:dyDescent="0.3">
      <c r="A587" s="156" t="str">
        <f>IF(ISBLANK(TableB[[#This Row],[BEDS Code]]),"",TableB[[#This Row],[BEDS Code]])</f>
        <v>310500011157</v>
      </c>
      <c r="B587" s="134" t="str">
        <f>IF(ISBLANK(TableB[[#This Row],[School Name]]),"",TableB[[#This Row],[School Name]])</f>
        <v>The Urban Assembly School for Global Commerce</v>
      </c>
      <c r="C587" s="156" t="str">
        <f>IF(ISBLANK(TableB[[#This Row],[Local School Code]]),"",TableB[[#This Row],[Local School Code]])</f>
        <v>M157</v>
      </c>
      <c r="D587" s="15" t="s">
        <v>73</v>
      </c>
      <c r="E587" s="10" t="s">
        <v>73</v>
      </c>
      <c r="F587" s="130">
        <v>0</v>
      </c>
      <c r="G587" s="130">
        <v>0</v>
      </c>
      <c r="H587" s="130">
        <v>0</v>
      </c>
      <c r="I587" s="130">
        <v>0</v>
      </c>
      <c r="J587" s="136">
        <f t="shared" ref="J587:J650" si="30">SUM(F587:I587)</f>
        <v>0</v>
      </c>
      <c r="K587" s="16">
        <v>0</v>
      </c>
      <c r="L587" s="16">
        <v>0</v>
      </c>
      <c r="M587" s="16">
        <v>0</v>
      </c>
      <c r="N587" s="133">
        <f t="shared" ref="N587:N650" si="31">SUM(K587:M587)</f>
        <v>0</v>
      </c>
      <c r="O587" s="146">
        <v>0</v>
      </c>
      <c r="P587" s="132">
        <v>0</v>
      </c>
      <c r="Q587" s="132">
        <v>0</v>
      </c>
      <c r="R587" s="132">
        <v>0</v>
      </c>
      <c r="S587" s="132">
        <v>0</v>
      </c>
      <c r="T587" s="132">
        <v>0</v>
      </c>
      <c r="U587" s="132">
        <v>0</v>
      </c>
      <c r="V587" s="133">
        <f t="shared" ref="V587:V650" si="32">SUM(P587:U587)</f>
        <v>0</v>
      </c>
      <c r="W587" s="16">
        <v>0</v>
      </c>
      <c r="X587" s="16">
        <v>0</v>
      </c>
      <c r="Y587" s="137">
        <v>0</v>
      </c>
    </row>
    <row r="588" spans="1:25" s="3" customFormat="1" ht="15" x14ac:dyDescent="0.3">
      <c r="A588" s="156" t="str">
        <f>IF(ISBLANK(TableB[[#This Row],[BEDS Code]]),"",TableB[[#This Row],[BEDS Code]])</f>
        <v>310200010158</v>
      </c>
      <c r="B588" s="134" t="str">
        <f>IF(ISBLANK(TableB[[#This Row],[School Name]]),"",TableB[[#This Row],[School Name]])</f>
        <v>P.S. 158 Bayard Taylor</v>
      </c>
      <c r="C588" s="156" t="str">
        <f>IF(ISBLANK(TableB[[#This Row],[Local School Code]]),"",TableB[[#This Row],[Local School Code]])</f>
        <v>M158</v>
      </c>
      <c r="D588" s="15" t="s">
        <v>72</v>
      </c>
      <c r="E588" s="10" t="s">
        <v>73</v>
      </c>
      <c r="F588" s="130">
        <v>62</v>
      </c>
      <c r="G588" s="130">
        <v>0</v>
      </c>
      <c r="H588" s="130">
        <v>0</v>
      </c>
      <c r="I588" s="130">
        <v>0</v>
      </c>
      <c r="J588" s="136">
        <f t="shared" si="30"/>
        <v>62</v>
      </c>
      <c r="K588" s="16">
        <v>700000</v>
      </c>
      <c r="L588" s="16">
        <v>180177.22437754599</v>
      </c>
      <c r="M588" s="16">
        <v>0</v>
      </c>
      <c r="N588" s="133">
        <f t="shared" si="31"/>
        <v>880177.22437754599</v>
      </c>
      <c r="O588" s="146">
        <v>0</v>
      </c>
      <c r="P588" s="132">
        <v>0</v>
      </c>
      <c r="Q588" s="132">
        <v>0</v>
      </c>
      <c r="R588" s="132">
        <v>0</v>
      </c>
      <c r="S588" s="132">
        <v>0</v>
      </c>
      <c r="T588" s="132">
        <v>0</v>
      </c>
      <c r="U588" s="132">
        <v>0</v>
      </c>
      <c r="V588" s="133">
        <f t="shared" si="32"/>
        <v>0</v>
      </c>
      <c r="W588" s="16">
        <v>0</v>
      </c>
      <c r="X588" s="16">
        <v>0</v>
      </c>
      <c r="Y588" s="137">
        <v>0</v>
      </c>
    </row>
    <row r="589" spans="1:25" s="3" customFormat="1" ht="15" x14ac:dyDescent="0.3">
      <c r="A589" s="156" t="str">
        <f>IF(ISBLANK(TableB[[#This Row],[BEDS Code]]),"",TableB[[#This Row],[BEDS Code]])</f>
        <v>310500010161</v>
      </c>
      <c r="B589" s="134" t="str">
        <f>IF(ISBLANK(TableB[[#This Row],[School Name]]),"",TableB[[#This Row],[School Name]])</f>
        <v>P.S. 161 Pedro Albizu Campos</v>
      </c>
      <c r="C589" s="156" t="str">
        <f>IF(ISBLANK(TableB[[#This Row],[Local School Code]]),"",TableB[[#This Row],[Local School Code]])</f>
        <v>M161</v>
      </c>
      <c r="D589" s="15" t="s">
        <v>73</v>
      </c>
      <c r="E589" s="10" t="s">
        <v>72</v>
      </c>
      <c r="F589" s="130">
        <v>0</v>
      </c>
      <c r="G589" s="130">
        <v>0</v>
      </c>
      <c r="H589" s="130">
        <v>0</v>
      </c>
      <c r="I589" s="130">
        <v>0</v>
      </c>
      <c r="J589" s="136">
        <f t="shared" si="30"/>
        <v>0</v>
      </c>
      <c r="K589" s="16">
        <v>0</v>
      </c>
      <c r="L589" s="16">
        <v>0</v>
      </c>
      <c r="M589" s="16">
        <v>0</v>
      </c>
      <c r="N589" s="133">
        <f t="shared" si="31"/>
        <v>0</v>
      </c>
      <c r="O589" s="146">
        <v>1</v>
      </c>
      <c r="P589" s="132">
        <v>34624.800000000003</v>
      </c>
      <c r="Q589" s="132">
        <v>34624.800000000003</v>
      </c>
      <c r="R589" s="132">
        <v>0</v>
      </c>
      <c r="S589" s="132">
        <v>0</v>
      </c>
      <c r="T589" s="132">
        <v>173124</v>
      </c>
      <c r="U589" s="132">
        <v>103874.4</v>
      </c>
      <c r="V589" s="133">
        <f t="shared" si="32"/>
        <v>346248</v>
      </c>
      <c r="W589" s="16">
        <v>0</v>
      </c>
      <c r="X589" s="16">
        <v>0</v>
      </c>
      <c r="Y589" s="137">
        <v>346248</v>
      </c>
    </row>
    <row r="590" spans="1:25" s="3" customFormat="1" ht="15" x14ac:dyDescent="0.3">
      <c r="A590" s="156" t="str">
        <f>IF(ISBLANK(TableB[[#This Row],[BEDS Code]]),"",TableB[[#This Row],[BEDS Code]])</f>
        <v>310300010163</v>
      </c>
      <c r="B590" s="134" t="str">
        <f>IF(ISBLANK(TableB[[#This Row],[School Name]]),"",TableB[[#This Row],[School Name]])</f>
        <v>P.S. 163 Alfred E. Smith</v>
      </c>
      <c r="C590" s="156" t="str">
        <f>IF(ISBLANK(TableB[[#This Row],[Local School Code]]),"",TableB[[#This Row],[Local School Code]])</f>
        <v>M163</v>
      </c>
      <c r="D590" s="15" t="s">
        <v>72</v>
      </c>
      <c r="E590" s="10" t="s">
        <v>73</v>
      </c>
      <c r="F590" s="130">
        <v>30</v>
      </c>
      <c r="G590" s="130">
        <v>0</v>
      </c>
      <c r="H590" s="130">
        <v>1</v>
      </c>
      <c r="I590" s="130">
        <v>0</v>
      </c>
      <c r="J590" s="136">
        <f t="shared" si="30"/>
        <v>31</v>
      </c>
      <c r="K590" s="16">
        <v>280000</v>
      </c>
      <c r="L590" s="16">
        <v>469645.99100816064</v>
      </c>
      <c r="M590" s="16">
        <v>0</v>
      </c>
      <c r="N590" s="133">
        <f t="shared" si="31"/>
        <v>749645.99100816064</v>
      </c>
      <c r="O590" s="146">
        <v>0</v>
      </c>
      <c r="P590" s="132">
        <v>0</v>
      </c>
      <c r="Q590" s="132">
        <v>0</v>
      </c>
      <c r="R590" s="132">
        <v>0</v>
      </c>
      <c r="S590" s="132">
        <v>0</v>
      </c>
      <c r="T590" s="132">
        <v>0</v>
      </c>
      <c r="U590" s="132">
        <v>0</v>
      </c>
      <c r="V590" s="133">
        <f t="shared" si="32"/>
        <v>0</v>
      </c>
      <c r="W590" s="16">
        <v>0</v>
      </c>
      <c r="X590" s="16">
        <v>0</v>
      </c>
      <c r="Y590" s="137">
        <v>0</v>
      </c>
    </row>
    <row r="591" spans="1:25" s="3" customFormat="1" ht="15" x14ac:dyDescent="0.3">
      <c r="A591" s="156" t="str">
        <f>IF(ISBLANK(TableB[[#This Row],[BEDS Code]]),"",TableB[[#This Row],[BEDS Code]])</f>
        <v>310300010165</v>
      </c>
      <c r="B591" s="134" t="str">
        <f>IF(ISBLANK(TableB[[#This Row],[School Name]]),"",TableB[[#This Row],[School Name]])</f>
        <v>P.S. 165 Robert E. Simon</v>
      </c>
      <c r="C591" s="156" t="str">
        <f>IF(ISBLANK(TableB[[#This Row],[Local School Code]]),"",TableB[[#This Row],[Local School Code]])</f>
        <v>M165</v>
      </c>
      <c r="D591" s="15" t="s">
        <v>72</v>
      </c>
      <c r="E591" s="10" t="s">
        <v>72</v>
      </c>
      <c r="F591" s="130">
        <v>30</v>
      </c>
      <c r="G591" s="130">
        <v>0</v>
      </c>
      <c r="H591" s="130">
        <v>0</v>
      </c>
      <c r="I591" s="130">
        <v>0</v>
      </c>
      <c r="J591" s="136">
        <f t="shared" si="30"/>
        <v>30</v>
      </c>
      <c r="K591" s="16">
        <v>280000</v>
      </c>
      <c r="L591" s="16">
        <v>172091.4749764463</v>
      </c>
      <c r="M591" s="16">
        <v>0</v>
      </c>
      <c r="N591" s="133">
        <f t="shared" si="31"/>
        <v>452091.4749764463</v>
      </c>
      <c r="O591" s="146">
        <v>1</v>
      </c>
      <c r="P591" s="132">
        <v>41585.5</v>
      </c>
      <c r="Q591" s="132">
        <v>41585.5</v>
      </c>
      <c r="R591" s="132">
        <v>0</v>
      </c>
      <c r="S591" s="132">
        <v>0</v>
      </c>
      <c r="T591" s="132">
        <v>207927.5</v>
      </c>
      <c r="U591" s="132">
        <v>124756.5</v>
      </c>
      <c r="V591" s="133">
        <f t="shared" si="32"/>
        <v>415855</v>
      </c>
      <c r="W591" s="16">
        <v>0</v>
      </c>
      <c r="X591" s="16">
        <v>0</v>
      </c>
      <c r="Y591" s="137">
        <v>415855</v>
      </c>
    </row>
    <row r="592" spans="1:25" s="3" customFormat="1" ht="15" x14ac:dyDescent="0.3">
      <c r="A592" s="156" t="str">
        <f>IF(ISBLANK(TableB[[#This Row],[BEDS Code]]),"",TableB[[#This Row],[BEDS Code]])</f>
        <v>310300010166</v>
      </c>
      <c r="B592" s="134" t="str">
        <f>IF(ISBLANK(TableB[[#This Row],[School Name]]),"",TableB[[#This Row],[School Name]])</f>
        <v>P.S. 166 The Richard Rodgers School of the Arts and Technology</v>
      </c>
      <c r="C592" s="156" t="str">
        <f>IF(ISBLANK(TableB[[#This Row],[Local School Code]]),"",TableB[[#This Row],[Local School Code]])</f>
        <v>M166</v>
      </c>
      <c r="D592" s="15" t="s">
        <v>73</v>
      </c>
      <c r="E592" s="10" t="s">
        <v>73</v>
      </c>
      <c r="F592" s="130">
        <v>0</v>
      </c>
      <c r="G592" s="130">
        <v>0</v>
      </c>
      <c r="H592" s="130">
        <v>0</v>
      </c>
      <c r="I592" s="130">
        <v>0</v>
      </c>
      <c r="J592" s="136">
        <f t="shared" si="30"/>
        <v>0</v>
      </c>
      <c r="K592" s="16">
        <v>0</v>
      </c>
      <c r="L592" s="16">
        <v>0</v>
      </c>
      <c r="M592" s="16">
        <v>0</v>
      </c>
      <c r="N592" s="133">
        <f t="shared" si="31"/>
        <v>0</v>
      </c>
      <c r="O592" s="146">
        <v>0</v>
      </c>
      <c r="P592" s="132">
        <v>0</v>
      </c>
      <c r="Q592" s="132">
        <v>0</v>
      </c>
      <c r="R592" s="132">
        <v>0</v>
      </c>
      <c r="S592" s="132">
        <v>0</v>
      </c>
      <c r="T592" s="132">
        <v>0</v>
      </c>
      <c r="U592" s="132">
        <v>0</v>
      </c>
      <c r="V592" s="133">
        <f t="shared" si="32"/>
        <v>0</v>
      </c>
      <c r="W592" s="16">
        <v>0</v>
      </c>
      <c r="X592" s="16">
        <v>0</v>
      </c>
      <c r="Y592" s="137">
        <v>0</v>
      </c>
    </row>
    <row r="593" spans="1:25" s="3" customFormat="1" ht="15" x14ac:dyDescent="0.3">
      <c r="A593" s="156" t="str">
        <f>IF(ISBLANK(TableB[[#This Row],[BEDS Code]]),"",TableB[[#This Row],[BEDS Code]])</f>
        <v>310200010167</v>
      </c>
      <c r="B593" s="134" t="str">
        <f>IF(ISBLANK(TableB[[#This Row],[School Name]]),"",TableB[[#This Row],[School Name]])</f>
        <v>J.H.S. 167 Robert F. Wagner</v>
      </c>
      <c r="C593" s="156" t="str">
        <f>IF(ISBLANK(TableB[[#This Row],[Local School Code]]),"",TableB[[#This Row],[Local School Code]])</f>
        <v>M167</v>
      </c>
      <c r="D593" s="15" t="s">
        <v>73</v>
      </c>
      <c r="E593" s="10" t="s">
        <v>73</v>
      </c>
      <c r="F593" s="130">
        <v>0</v>
      </c>
      <c r="G593" s="130">
        <v>0</v>
      </c>
      <c r="H593" s="130">
        <v>0</v>
      </c>
      <c r="I593" s="130">
        <v>0</v>
      </c>
      <c r="J593" s="136">
        <f t="shared" si="30"/>
        <v>0</v>
      </c>
      <c r="K593" s="16">
        <v>0</v>
      </c>
      <c r="L593" s="16">
        <v>0</v>
      </c>
      <c r="M593" s="16">
        <v>0</v>
      </c>
      <c r="N593" s="133">
        <f t="shared" si="31"/>
        <v>0</v>
      </c>
      <c r="O593" s="146">
        <v>0</v>
      </c>
      <c r="P593" s="132">
        <v>0</v>
      </c>
      <c r="Q593" s="132">
        <v>0</v>
      </c>
      <c r="R593" s="132">
        <v>0</v>
      </c>
      <c r="S593" s="132">
        <v>0</v>
      </c>
      <c r="T593" s="132">
        <v>0</v>
      </c>
      <c r="U593" s="132">
        <v>0</v>
      </c>
      <c r="V593" s="133">
        <f t="shared" si="32"/>
        <v>0</v>
      </c>
      <c r="W593" s="16">
        <v>0</v>
      </c>
      <c r="X593" s="16">
        <v>0</v>
      </c>
      <c r="Y593" s="137">
        <v>0</v>
      </c>
    </row>
    <row r="594" spans="1:25" s="3" customFormat="1" ht="15" x14ac:dyDescent="0.3">
      <c r="A594" s="156" t="str">
        <f>IF(ISBLANK(TableB[[#This Row],[BEDS Code]]),"",TableB[[#This Row],[BEDS Code]])</f>
        <v>307500011169</v>
      </c>
      <c r="B594" s="134" t="str">
        <f>IF(ISBLANK(TableB[[#This Row],[School Name]]),"",TableB[[#This Row],[School Name]])</f>
        <v>P.S. M169 - Robert F. Kennedy</v>
      </c>
      <c r="C594" s="156" t="str">
        <f>IF(ISBLANK(TableB[[#This Row],[Local School Code]]),"",TableB[[#This Row],[Local School Code]])</f>
        <v>M169</v>
      </c>
      <c r="D594" s="15" t="s">
        <v>73</v>
      </c>
      <c r="E594" s="10" t="s">
        <v>73</v>
      </c>
      <c r="F594" s="130">
        <v>0</v>
      </c>
      <c r="G594" s="130">
        <v>0</v>
      </c>
      <c r="H594" s="130">
        <v>0</v>
      </c>
      <c r="I594" s="130">
        <v>0</v>
      </c>
      <c r="J594" s="136">
        <f t="shared" si="30"/>
        <v>0</v>
      </c>
      <c r="K594" s="16">
        <v>0</v>
      </c>
      <c r="L594" s="16">
        <v>0</v>
      </c>
      <c r="M594" s="16">
        <v>0</v>
      </c>
      <c r="N594" s="133">
        <f t="shared" si="31"/>
        <v>0</v>
      </c>
      <c r="O594" s="146">
        <v>0</v>
      </c>
      <c r="P594" s="132">
        <v>0</v>
      </c>
      <c r="Q594" s="132">
        <v>0</v>
      </c>
      <c r="R594" s="132">
        <v>0</v>
      </c>
      <c r="S594" s="132">
        <v>0</v>
      </c>
      <c r="T594" s="132">
        <v>0</v>
      </c>
      <c r="U594" s="132">
        <v>0</v>
      </c>
      <c r="V594" s="133">
        <f t="shared" si="32"/>
        <v>0</v>
      </c>
      <c r="W594" s="16">
        <v>0</v>
      </c>
      <c r="X594" s="16">
        <v>0</v>
      </c>
      <c r="Y594" s="137">
        <v>0</v>
      </c>
    </row>
    <row r="595" spans="1:25" s="3" customFormat="1" ht="15" x14ac:dyDescent="0.3">
      <c r="A595" s="156" t="str">
        <f>IF(ISBLANK(TableB[[#This Row],[BEDS Code]]),"",TableB[[#This Row],[BEDS Code]])</f>
        <v>310400010171</v>
      </c>
      <c r="B595" s="134" t="str">
        <f>IF(ISBLANK(TableB[[#This Row],[School Name]]),"",TableB[[#This Row],[School Name]])</f>
        <v>P.S. 171 Patrick Henry</v>
      </c>
      <c r="C595" s="156" t="str">
        <f>IF(ISBLANK(TableB[[#This Row],[Local School Code]]),"",TableB[[#This Row],[Local School Code]])</f>
        <v>M171</v>
      </c>
      <c r="D595" s="15" t="s">
        <v>72</v>
      </c>
      <c r="E595" s="10" t="s">
        <v>73</v>
      </c>
      <c r="F595" s="130">
        <v>46</v>
      </c>
      <c r="G595" s="130">
        <v>0</v>
      </c>
      <c r="H595" s="130">
        <v>13</v>
      </c>
      <c r="I595" s="130">
        <v>0</v>
      </c>
      <c r="J595" s="136">
        <f t="shared" si="30"/>
        <v>59</v>
      </c>
      <c r="K595" s="16">
        <v>350000</v>
      </c>
      <c r="L595" s="16">
        <v>631271.30477890524</v>
      </c>
      <c r="M595" s="16">
        <v>0</v>
      </c>
      <c r="N595" s="133">
        <f t="shared" si="31"/>
        <v>981271.30477890524</v>
      </c>
      <c r="O595" s="146">
        <v>0</v>
      </c>
      <c r="P595" s="132">
        <v>0</v>
      </c>
      <c r="Q595" s="132">
        <v>0</v>
      </c>
      <c r="R595" s="132">
        <v>0</v>
      </c>
      <c r="S595" s="132">
        <v>0</v>
      </c>
      <c r="T595" s="132">
        <v>0</v>
      </c>
      <c r="U595" s="132">
        <v>0</v>
      </c>
      <c r="V595" s="133">
        <f t="shared" si="32"/>
        <v>0</v>
      </c>
      <c r="W595" s="16">
        <v>0</v>
      </c>
      <c r="X595" s="16">
        <v>0</v>
      </c>
      <c r="Y595" s="137">
        <v>0</v>
      </c>
    </row>
    <row r="596" spans="1:25" s="3" customFormat="1" ht="15" x14ac:dyDescent="0.3">
      <c r="A596" s="156" t="str">
        <f>IF(ISBLANK(TableB[[#This Row],[BEDS Code]]),"",TableB[[#This Row],[BEDS Code]])</f>
        <v>310600010173</v>
      </c>
      <c r="B596" s="134" t="str">
        <f>IF(ISBLANK(TableB[[#This Row],[School Name]]),"",TableB[[#This Row],[School Name]])</f>
        <v>P.S. 173</v>
      </c>
      <c r="C596" s="156" t="str">
        <f>IF(ISBLANK(TableB[[#This Row],[Local School Code]]),"",TableB[[#This Row],[Local School Code]])</f>
        <v>M173</v>
      </c>
      <c r="D596" s="15" t="s">
        <v>72</v>
      </c>
      <c r="E596" s="10" t="s">
        <v>73</v>
      </c>
      <c r="F596" s="130">
        <v>62</v>
      </c>
      <c r="G596" s="130">
        <v>0</v>
      </c>
      <c r="H596" s="130">
        <v>0</v>
      </c>
      <c r="I596" s="130">
        <v>0</v>
      </c>
      <c r="J596" s="136">
        <f t="shared" si="30"/>
        <v>62</v>
      </c>
      <c r="K596" s="16">
        <v>580000</v>
      </c>
      <c r="L596" s="16">
        <v>351897.08632183052</v>
      </c>
      <c r="M596" s="16">
        <v>0</v>
      </c>
      <c r="N596" s="133">
        <f t="shared" si="31"/>
        <v>931897.08632183052</v>
      </c>
      <c r="O596" s="146">
        <v>0</v>
      </c>
      <c r="P596" s="132">
        <v>0</v>
      </c>
      <c r="Q596" s="132">
        <v>0</v>
      </c>
      <c r="R596" s="132">
        <v>0</v>
      </c>
      <c r="S596" s="132">
        <v>0</v>
      </c>
      <c r="T596" s="132">
        <v>0</v>
      </c>
      <c r="U596" s="132">
        <v>0</v>
      </c>
      <c r="V596" s="133">
        <f t="shared" si="32"/>
        <v>0</v>
      </c>
      <c r="W596" s="16">
        <v>0</v>
      </c>
      <c r="X596" s="16">
        <v>0</v>
      </c>
      <c r="Y596" s="137">
        <v>0</v>
      </c>
    </row>
    <row r="597" spans="1:25" s="3" customFormat="1" ht="15" x14ac:dyDescent="0.3">
      <c r="A597" s="156" t="str">
        <f>IF(ISBLANK(TableB[[#This Row],[BEDS Code]]),"",TableB[[#This Row],[BEDS Code]])</f>
        <v>310500010175</v>
      </c>
      <c r="B597" s="134" t="str">
        <f>IF(ISBLANK(TableB[[#This Row],[School Name]]),"",TableB[[#This Row],[School Name]])</f>
        <v>P.S. 175 Henry H Garnet</v>
      </c>
      <c r="C597" s="156" t="str">
        <f>IF(ISBLANK(TableB[[#This Row],[Local School Code]]),"",TableB[[#This Row],[Local School Code]])</f>
        <v>M175</v>
      </c>
      <c r="D597" s="15" t="s">
        <v>72</v>
      </c>
      <c r="E597" s="10" t="s">
        <v>73</v>
      </c>
      <c r="F597" s="130">
        <v>30</v>
      </c>
      <c r="G597" s="130">
        <v>0</v>
      </c>
      <c r="H597" s="130">
        <v>13</v>
      </c>
      <c r="I597" s="130">
        <v>0</v>
      </c>
      <c r="J597" s="136">
        <f t="shared" si="30"/>
        <v>43</v>
      </c>
      <c r="K597" s="16">
        <v>290000</v>
      </c>
      <c r="L597" s="16">
        <v>445655.5784176226</v>
      </c>
      <c r="M597" s="16">
        <v>0</v>
      </c>
      <c r="N597" s="133">
        <f t="shared" si="31"/>
        <v>735655.5784176226</v>
      </c>
      <c r="O597" s="146">
        <v>0</v>
      </c>
      <c r="P597" s="132">
        <v>0</v>
      </c>
      <c r="Q597" s="132">
        <v>0</v>
      </c>
      <c r="R597" s="132">
        <v>0</v>
      </c>
      <c r="S597" s="132">
        <v>0</v>
      </c>
      <c r="T597" s="132">
        <v>0</v>
      </c>
      <c r="U597" s="132">
        <v>0</v>
      </c>
      <c r="V597" s="133">
        <f t="shared" si="32"/>
        <v>0</v>
      </c>
      <c r="W597" s="16">
        <v>0</v>
      </c>
      <c r="X597" s="16">
        <v>0</v>
      </c>
      <c r="Y597" s="137">
        <v>0</v>
      </c>
    </row>
    <row r="598" spans="1:25" s="3" customFormat="1" ht="15" x14ac:dyDescent="0.3">
      <c r="A598" s="156" t="str">
        <f>IF(ISBLANK(TableB[[#This Row],[BEDS Code]]),"",TableB[[#This Row],[BEDS Code]])</f>
        <v>310200010177</v>
      </c>
      <c r="B598" s="134" t="str">
        <f>IF(ISBLANK(TableB[[#This Row],[School Name]]),"",TableB[[#This Row],[School Name]])</f>
        <v>Yorkville East Middle School</v>
      </c>
      <c r="C598" s="156" t="str">
        <f>IF(ISBLANK(TableB[[#This Row],[Local School Code]]),"",TableB[[#This Row],[Local School Code]])</f>
        <v>M177</v>
      </c>
      <c r="D598" s="15" t="s">
        <v>73</v>
      </c>
      <c r="E598" s="10" t="s">
        <v>73</v>
      </c>
      <c r="F598" s="130">
        <v>0</v>
      </c>
      <c r="G598" s="130">
        <v>0</v>
      </c>
      <c r="H598" s="130">
        <v>0</v>
      </c>
      <c r="I598" s="130">
        <v>0</v>
      </c>
      <c r="J598" s="136">
        <f t="shared" si="30"/>
        <v>0</v>
      </c>
      <c r="K598" s="16">
        <v>0</v>
      </c>
      <c r="L598" s="16">
        <v>0</v>
      </c>
      <c r="M598" s="16">
        <v>0</v>
      </c>
      <c r="N598" s="133">
        <f t="shared" si="31"/>
        <v>0</v>
      </c>
      <c r="O598" s="146">
        <v>0</v>
      </c>
      <c r="P598" s="132">
        <v>0</v>
      </c>
      <c r="Q598" s="132">
        <v>0</v>
      </c>
      <c r="R598" s="132">
        <v>0</v>
      </c>
      <c r="S598" s="132">
        <v>0</v>
      </c>
      <c r="T598" s="132">
        <v>0</v>
      </c>
      <c r="U598" s="132">
        <v>0</v>
      </c>
      <c r="V598" s="133">
        <f t="shared" si="32"/>
        <v>0</v>
      </c>
      <c r="W598" s="16">
        <v>0</v>
      </c>
      <c r="X598" s="16">
        <v>0</v>
      </c>
      <c r="Y598" s="137">
        <v>0</v>
      </c>
    </row>
    <row r="599" spans="1:25" s="3" customFormat="1" ht="15" x14ac:dyDescent="0.3">
      <c r="A599" s="156" t="str">
        <f>IF(ISBLANK(TableB[[#This Row],[BEDS Code]]),"",TableB[[#This Row],[BEDS Code]])</f>
        <v>310600010178</v>
      </c>
      <c r="B599" s="134" t="str">
        <f>IF(ISBLANK(TableB[[#This Row],[School Name]]),"",TableB[[#This Row],[School Name]])</f>
        <v>Professor Juan Bosch Public School</v>
      </c>
      <c r="C599" s="156" t="str">
        <f>IF(ISBLANK(TableB[[#This Row],[Local School Code]]),"",TableB[[#This Row],[Local School Code]])</f>
        <v>M178</v>
      </c>
      <c r="D599" s="15" t="s">
        <v>73</v>
      </c>
      <c r="E599" s="10" t="s">
        <v>73</v>
      </c>
      <c r="F599" s="130">
        <v>0</v>
      </c>
      <c r="G599" s="130">
        <v>0</v>
      </c>
      <c r="H599" s="130">
        <v>0</v>
      </c>
      <c r="I599" s="130">
        <v>0</v>
      </c>
      <c r="J599" s="136">
        <f t="shared" si="30"/>
        <v>0</v>
      </c>
      <c r="K599" s="16">
        <v>0</v>
      </c>
      <c r="L599" s="16">
        <v>0</v>
      </c>
      <c r="M599" s="16">
        <v>0</v>
      </c>
      <c r="N599" s="133">
        <f t="shared" si="31"/>
        <v>0</v>
      </c>
      <c r="O599" s="146">
        <v>0</v>
      </c>
      <c r="P599" s="132">
        <v>0</v>
      </c>
      <c r="Q599" s="132">
        <v>0</v>
      </c>
      <c r="R599" s="132">
        <v>0</v>
      </c>
      <c r="S599" s="132">
        <v>0</v>
      </c>
      <c r="T599" s="132">
        <v>0</v>
      </c>
      <c r="U599" s="132">
        <v>0</v>
      </c>
      <c r="V599" s="133">
        <f t="shared" si="32"/>
        <v>0</v>
      </c>
      <c r="W599" s="16">
        <v>0</v>
      </c>
      <c r="X599" s="16">
        <v>0</v>
      </c>
      <c r="Y599" s="137">
        <v>0</v>
      </c>
    </row>
    <row r="600" spans="1:25" s="3" customFormat="1" ht="15" x14ac:dyDescent="0.3">
      <c r="A600" s="156" t="str">
        <f>IF(ISBLANK(TableB[[#This Row],[BEDS Code]]),"",TableB[[#This Row],[BEDS Code]])</f>
        <v>310300010180</v>
      </c>
      <c r="B600" s="134" t="str">
        <f>IF(ISBLANK(TableB[[#This Row],[School Name]]),"",TableB[[#This Row],[School Name]])</f>
        <v>P.S. 180 Hugo Newman</v>
      </c>
      <c r="C600" s="156" t="str">
        <f>IF(ISBLANK(TableB[[#This Row],[Local School Code]]),"",TableB[[#This Row],[Local School Code]])</f>
        <v>M180</v>
      </c>
      <c r="D600" s="15" t="s">
        <v>72</v>
      </c>
      <c r="E600" s="10" t="s">
        <v>73</v>
      </c>
      <c r="F600" s="130">
        <v>77</v>
      </c>
      <c r="G600" s="130">
        <v>0</v>
      </c>
      <c r="H600" s="130">
        <v>0</v>
      </c>
      <c r="I600" s="130">
        <v>0</v>
      </c>
      <c r="J600" s="136">
        <f t="shared" si="30"/>
        <v>77</v>
      </c>
      <c r="K600" s="16">
        <v>800000</v>
      </c>
      <c r="L600" s="16">
        <v>389186.7880666873</v>
      </c>
      <c r="M600" s="16">
        <v>0</v>
      </c>
      <c r="N600" s="133">
        <f t="shared" si="31"/>
        <v>1189186.7880666873</v>
      </c>
      <c r="O600" s="146">
        <v>0</v>
      </c>
      <c r="P600" s="132">
        <v>0</v>
      </c>
      <c r="Q600" s="132">
        <v>0</v>
      </c>
      <c r="R600" s="132">
        <v>0</v>
      </c>
      <c r="S600" s="132">
        <v>0</v>
      </c>
      <c r="T600" s="132">
        <v>0</v>
      </c>
      <c r="U600" s="132">
        <v>0</v>
      </c>
      <c r="V600" s="133">
        <f t="shared" si="32"/>
        <v>0</v>
      </c>
      <c r="W600" s="16">
        <v>0</v>
      </c>
      <c r="X600" s="16">
        <v>0</v>
      </c>
      <c r="Y600" s="137">
        <v>0</v>
      </c>
    </row>
    <row r="601" spans="1:25" s="3" customFormat="1" ht="15" x14ac:dyDescent="0.3">
      <c r="A601" s="156" t="str">
        <f>IF(ISBLANK(TableB[[#This Row],[BEDS Code]]),"",TableB[[#This Row],[BEDS Code]])</f>
        <v>310400010182</v>
      </c>
      <c r="B601" s="134" t="str">
        <f>IF(ISBLANK(TableB[[#This Row],[School Name]]),"",TableB[[#This Row],[School Name]])</f>
        <v>The Bilingual Bicultural School</v>
      </c>
      <c r="C601" s="156" t="str">
        <f>IF(ISBLANK(TableB[[#This Row],[Local School Code]]),"",TableB[[#This Row],[Local School Code]])</f>
        <v>M182</v>
      </c>
      <c r="D601" s="15" t="s">
        <v>72</v>
      </c>
      <c r="E601" s="10" t="s">
        <v>73</v>
      </c>
      <c r="F601" s="130">
        <v>14</v>
      </c>
      <c r="G601" s="130">
        <v>0</v>
      </c>
      <c r="H601" s="130">
        <v>13</v>
      </c>
      <c r="I601" s="130">
        <v>0</v>
      </c>
      <c r="J601" s="136">
        <f t="shared" si="30"/>
        <v>27</v>
      </c>
      <c r="K601" s="16">
        <v>195556.63680672576</v>
      </c>
      <c r="L601" s="16">
        <v>327794.50452648598</v>
      </c>
      <c r="M601" s="16">
        <v>0</v>
      </c>
      <c r="N601" s="133">
        <f t="shared" si="31"/>
        <v>523351.14133321174</v>
      </c>
      <c r="O601" s="146">
        <v>0</v>
      </c>
      <c r="P601" s="132">
        <v>0</v>
      </c>
      <c r="Q601" s="132">
        <v>0</v>
      </c>
      <c r="R601" s="132">
        <v>0</v>
      </c>
      <c r="S601" s="132">
        <v>0</v>
      </c>
      <c r="T601" s="132">
        <v>0</v>
      </c>
      <c r="U601" s="132">
        <v>0</v>
      </c>
      <c r="V601" s="133">
        <f t="shared" si="32"/>
        <v>0</v>
      </c>
      <c r="W601" s="16">
        <v>0</v>
      </c>
      <c r="X601" s="16">
        <v>0</v>
      </c>
      <c r="Y601" s="137">
        <v>0</v>
      </c>
    </row>
    <row r="602" spans="1:25" s="3" customFormat="1" ht="15" x14ac:dyDescent="0.3">
      <c r="A602" s="156" t="str">
        <f>IF(ISBLANK(TableB[[#This Row],[BEDS Code]]),"",TableB[[#This Row],[BEDS Code]])</f>
        <v>310200010183</v>
      </c>
      <c r="B602" s="134" t="str">
        <f>IF(ISBLANK(TableB[[#This Row],[School Name]]),"",TableB[[#This Row],[School Name]])</f>
        <v>P.S. 183 Robert L. Stevenson</v>
      </c>
      <c r="C602" s="156" t="str">
        <f>IF(ISBLANK(TableB[[#This Row],[Local School Code]]),"",TableB[[#This Row],[Local School Code]])</f>
        <v>M183</v>
      </c>
      <c r="D602" s="15" t="s">
        <v>72</v>
      </c>
      <c r="E602" s="10" t="s">
        <v>73</v>
      </c>
      <c r="F602" s="130">
        <v>30</v>
      </c>
      <c r="G602" s="130">
        <v>0</v>
      </c>
      <c r="H602" s="130">
        <v>0</v>
      </c>
      <c r="I602" s="130">
        <v>0</v>
      </c>
      <c r="J602" s="136">
        <f t="shared" si="30"/>
        <v>30</v>
      </c>
      <c r="K602" s="16">
        <v>266519.05159072764</v>
      </c>
      <c r="L602" s="16">
        <v>325208.16724574717</v>
      </c>
      <c r="M602" s="16">
        <v>0</v>
      </c>
      <c r="N602" s="133">
        <f t="shared" si="31"/>
        <v>591727.21883647481</v>
      </c>
      <c r="O602" s="146">
        <v>0</v>
      </c>
      <c r="P602" s="132">
        <v>0</v>
      </c>
      <c r="Q602" s="132">
        <v>0</v>
      </c>
      <c r="R602" s="132">
        <v>0</v>
      </c>
      <c r="S602" s="132">
        <v>0</v>
      </c>
      <c r="T602" s="132">
        <v>0</v>
      </c>
      <c r="U602" s="132">
        <v>0</v>
      </c>
      <c r="V602" s="133">
        <f t="shared" si="32"/>
        <v>0</v>
      </c>
      <c r="W602" s="16">
        <v>0</v>
      </c>
      <c r="X602" s="16">
        <v>0</v>
      </c>
      <c r="Y602" s="137">
        <v>0</v>
      </c>
    </row>
    <row r="603" spans="1:25" s="3" customFormat="1" ht="15" x14ac:dyDescent="0.3">
      <c r="A603" s="156" t="str">
        <f>IF(ISBLANK(TableB[[#This Row],[BEDS Code]]),"",TableB[[#This Row],[BEDS Code]])</f>
        <v>310100010184</v>
      </c>
      <c r="B603" s="134" t="str">
        <f>IF(ISBLANK(TableB[[#This Row],[School Name]]),"",TableB[[#This Row],[School Name]])</f>
        <v>P.S. 184M Shuang Wen</v>
      </c>
      <c r="C603" s="156" t="str">
        <f>IF(ISBLANK(TableB[[#This Row],[Local School Code]]),"",TableB[[#This Row],[Local School Code]])</f>
        <v>M184</v>
      </c>
      <c r="D603" s="15" t="s">
        <v>72</v>
      </c>
      <c r="E603" s="10" t="s">
        <v>73</v>
      </c>
      <c r="F603" s="130">
        <v>31</v>
      </c>
      <c r="G603" s="130">
        <v>0</v>
      </c>
      <c r="H603" s="130">
        <v>0</v>
      </c>
      <c r="I603" s="130">
        <v>0</v>
      </c>
      <c r="J603" s="136">
        <f t="shared" si="30"/>
        <v>31</v>
      </c>
      <c r="K603" s="16">
        <v>350000</v>
      </c>
      <c r="L603" s="16">
        <v>88351.625087622029</v>
      </c>
      <c r="M603" s="16">
        <v>0</v>
      </c>
      <c r="N603" s="133">
        <f t="shared" si="31"/>
        <v>438351.62508762203</v>
      </c>
      <c r="O603" s="146">
        <v>0</v>
      </c>
      <c r="P603" s="132">
        <v>0</v>
      </c>
      <c r="Q603" s="132">
        <v>0</v>
      </c>
      <c r="R603" s="132">
        <v>0</v>
      </c>
      <c r="S603" s="132">
        <v>0</v>
      </c>
      <c r="T603" s="132">
        <v>0</v>
      </c>
      <c r="U603" s="132">
        <v>0</v>
      </c>
      <c r="V603" s="133">
        <f t="shared" si="32"/>
        <v>0</v>
      </c>
      <c r="W603" s="16">
        <v>0</v>
      </c>
      <c r="X603" s="16">
        <v>0</v>
      </c>
      <c r="Y603" s="137">
        <v>0</v>
      </c>
    </row>
    <row r="604" spans="1:25" s="3" customFormat="1" ht="15" x14ac:dyDescent="0.3">
      <c r="A604" s="156" t="str">
        <f>IF(ISBLANK(TableB[[#This Row],[BEDS Code]]),"",TableB[[#This Row],[BEDS Code]])</f>
        <v>310300010185</v>
      </c>
      <c r="B604" s="134" t="str">
        <f>IF(ISBLANK(TableB[[#This Row],[School Name]]),"",TableB[[#This Row],[School Name]])</f>
        <v>P.S. 185 - The Early Childhood Discovery and Design Magnet School</v>
      </c>
      <c r="C604" s="156" t="str">
        <f>IF(ISBLANK(TableB[[#This Row],[Local School Code]]),"",TableB[[#This Row],[Local School Code]])</f>
        <v>M185</v>
      </c>
      <c r="D604" s="15" t="s">
        <v>72</v>
      </c>
      <c r="E604" s="10" t="s">
        <v>73</v>
      </c>
      <c r="F604" s="130">
        <v>62</v>
      </c>
      <c r="G604" s="130">
        <v>0</v>
      </c>
      <c r="H604" s="130">
        <v>0</v>
      </c>
      <c r="I604" s="130">
        <v>0</v>
      </c>
      <c r="J604" s="136">
        <f t="shared" si="30"/>
        <v>62</v>
      </c>
      <c r="K604" s="16">
        <v>600000</v>
      </c>
      <c r="L604" s="16">
        <v>516036.23161541042</v>
      </c>
      <c r="M604" s="16">
        <v>0</v>
      </c>
      <c r="N604" s="133">
        <f t="shared" si="31"/>
        <v>1116036.2316154104</v>
      </c>
      <c r="O604" s="146">
        <v>0</v>
      </c>
      <c r="P604" s="132">
        <v>0</v>
      </c>
      <c r="Q604" s="132">
        <v>0</v>
      </c>
      <c r="R604" s="132">
        <v>0</v>
      </c>
      <c r="S604" s="132">
        <v>0</v>
      </c>
      <c r="T604" s="132">
        <v>0</v>
      </c>
      <c r="U604" s="132">
        <v>0</v>
      </c>
      <c r="V604" s="133">
        <f t="shared" si="32"/>
        <v>0</v>
      </c>
      <c r="W604" s="16">
        <v>0</v>
      </c>
      <c r="X604" s="16">
        <v>0</v>
      </c>
      <c r="Y604" s="137">
        <v>0</v>
      </c>
    </row>
    <row r="605" spans="1:25" s="3" customFormat="1" ht="15" x14ac:dyDescent="0.3">
      <c r="A605" s="156" t="str">
        <f>IF(ISBLANK(TableB[[#This Row],[BEDS Code]]),"",TableB[[#This Row],[BEDS Code]])</f>
        <v>310600010187</v>
      </c>
      <c r="B605" s="134" t="str">
        <f>IF(ISBLANK(TableB[[#This Row],[School Name]]),"",TableB[[#This Row],[School Name]])</f>
        <v>P.S./I.S. 187 Hudson Cliffs</v>
      </c>
      <c r="C605" s="156" t="str">
        <f>IF(ISBLANK(TableB[[#This Row],[Local School Code]]),"",TableB[[#This Row],[Local School Code]])</f>
        <v>M187</v>
      </c>
      <c r="D605" s="15" t="s">
        <v>72</v>
      </c>
      <c r="E605" s="10" t="s">
        <v>73</v>
      </c>
      <c r="F605" s="130">
        <v>14</v>
      </c>
      <c r="G605" s="130">
        <v>0</v>
      </c>
      <c r="H605" s="130">
        <v>0</v>
      </c>
      <c r="I605" s="130">
        <v>0</v>
      </c>
      <c r="J605" s="136">
        <f t="shared" si="30"/>
        <v>14</v>
      </c>
      <c r="K605" s="16">
        <v>180000</v>
      </c>
      <c r="L605" s="16">
        <v>50012.741153408686</v>
      </c>
      <c r="M605" s="16">
        <v>0</v>
      </c>
      <c r="N605" s="133">
        <f t="shared" si="31"/>
        <v>230012.74115340869</v>
      </c>
      <c r="O605" s="146">
        <v>0</v>
      </c>
      <c r="P605" s="132">
        <v>0</v>
      </c>
      <c r="Q605" s="132">
        <v>0</v>
      </c>
      <c r="R605" s="132">
        <v>0</v>
      </c>
      <c r="S605" s="132">
        <v>0</v>
      </c>
      <c r="T605" s="132">
        <v>0</v>
      </c>
      <c r="U605" s="132">
        <v>0</v>
      </c>
      <c r="V605" s="133">
        <f t="shared" si="32"/>
        <v>0</v>
      </c>
      <c r="W605" s="16">
        <v>0</v>
      </c>
      <c r="X605" s="16">
        <v>0</v>
      </c>
      <c r="Y605" s="137">
        <v>0</v>
      </c>
    </row>
    <row r="606" spans="1:25" s="3" customFormat="1" ht="15" x14ac:dyDescent="0.3">
      <c r="A606" s="156" t="str">
        <f>IF(ISBLANK(TableB[[#This Row],[BEDS Code]]),"",TableB[[#This Row],[BEDS Code]])</f>
        <v>310100010188</v>
      </c>
      <c r="B606" s="134" t="str">
        <f>IF(ISBLANK(TableB[[#This Row],[School Name]]),"",TableB[[#This Row],[School Name]])</f>
        <v>P.S. 188 The Island School</v>
      </c>
      <c r="C606" s="156" t="str">
        <f>IF(ISBLANK(TableB[[#This Row],[Local School Code]]),"",TableB[[#This Row],[Local School Code]])</f>
        <v>M188</v>
      </c>
      <c r="D606" s="15" t="s">
        <v>72</v>
      </c>
      <c r="E606" s="10" t="s">
        <v>72</v>
      </c>
      <c r="F606" s="130">
        <v>15</v>
      </c>
      <c r="G606" s="130">
        <v>0</v>
      </c>
      <c r="H606" s="130">
        <v>0</v>
      </c>
      <c r="I606" s="130">
        <v>0</v>
      </c>
      <c r="J606" s="136">
        <f t="shared" si="30"/>
        <v>15</v>
      </c>
      <c r="K606" s="16">
        <v>190000</v>
      </c>
      <c r="L606" s="16">
        <v>81708.260327140684</v>
      </c>
      <c r="M606" s="16">
        <v>0</v>
      </c>
      <c r="N606" s="133">
        <f t="shared" si="31"/>
        <v>271708.26032714068</v>
      </c>
      <c r="O606" s="146">
        <v>1</v>
      </c>
      <c r="P606" s="132">
        <v>791775.6786951666</v>
      </c>
      <c r="Q606" s="132">
        <v>96152.928966892796</v>
      </c>
      <c r="R606" s="132">
        <v>0</v>
      </c>
      <c r="S606" s="132">
        <v>0</v>
      </c>
      <c r="T606" s="132">
        <v>180764.64483446401</v>
      </c>
      <c r="U606" s="132">
        <v>108458.7869006784</v>
      </c>
      <c r="V606" s="133">
        <f t="shared" si="32"/>
        <v>1177152.0393972017</v>
      </c>
      <c r="W606" s="16">
        <v>585476</v>
      </c>
      <c r="X606" s="16">
        <v>591676.03939720173</v>
      </c>
      <c r="Y606" s="137">
        <v>0</v>
      </c>
    </row>
    <row r="607" spans="1:25" s="3" customFormat="1" ht="15" x14ac:dyDescent="0.3">
      <c r="A607" s="156" t="str">
        <f>IF(ISBLANK(TableB[[#This Row],[BEDS Code]]),"",TableB[[#This Row],[BEDS Code]])</f>
        <v>310600010189</v>
      </c>
      <c r="B607" s="134" t="str">
        <f>IF(ISBLANK(TableB[[#This Row],[School Name]]),"",TableB[[#This Row],[School Name]])</f>
        <v>P.S. 189</v>
      </c>
      <c r="C607" s="156" t="str">
        <f>IF(ISBLANK(TableB[[#This Row],[Local School Code]]),"",TableB[[#This Row],[Local School Code]])</f>
        <v>M189</v>
      </c>
      <c r="D607" s="15" t="s">
        <v>72</v>
      </c>
      <c r="E607" s="10" t="s">
        <v>73</v>
      </c>
      <c r="F607" s="130">
        <v>62</v>
      </c>
      <c r="G607" s="130">
        <v>0</v>
      </c>
      <c r="H607" s="130">
        <v>0</v>
      </c>
      <c r="I607" s="130">
        <v>0</v>
      </c>
      <c r="J607" s="136">
        <f t="shared" si="30"/>
        <v>62</v>
      </c>
      <c r="K607" s="16">
        <v>423908.34028377343</v>
      </c>
      <c r="L607" s="16">
        <v>805028.71330177202</v>
      </c>
      <c r="M607" s="16">
        <v>0</v>
      </c>
      <c r="N607" s="133">
        <f t="shared" si="31"/>
        <v>1228937.0535855454</v>
      </c>
      <c r="O607" s="146">
        <v>0</v>
      </c>
      <c r="P607" s="132">
        <v>0</v>
      </c>
      <c r="Q607" s="132">
        <v>0</v>
      </c>
      <c r="R607" s="132">
        <v>0</v>
      </c>
      <c r="S607" s="132">
        <v>0</v>
      </c>
      <c r="T607" s="132">
        <v>0</v>
      </c>
      <c r="U607" s="132">
        <v>0</v>
      </c>
      <c r="V607" s="133">
        <f t="shared" si="32"/>
        <v>0</v>
      </c>
      <c r="W607" s="16">
        <v>0</v>
      </c>
      <c r="X607" s="16">
        <v>0</v>
      </c>
      <c r="Y607" s="137">
        <v>0</v>
      </c>
    </row>
    <row r="608" spans="1:25" s="3" customFormat="1" ht="15" x14ac:dyDescent="0.3">
      <c r="A608" s="156" t="str">
        <f>IF(ISBLANK(TableB[[#This Row],[BEDS Code]]),"",TableB[[#This Row],[BEDS Code]])</f>
        <v>310300010191</v>
      </c>
      <c r="B608" s="134" t="str">
        <f>IF(ISBLANK(TableB[[#This Row],[School Name]]),"",TableB[[#This Row],[School Name]])</f>
        <v>The Riverside School for Makers and Artists</v>
      </c>
      <c r="C608" s="156" t="str">
        <f>IF(ISBLANK(TableB[[#This Row],[Local School Code]]),"",TableB[[#This Row],[Local School Code]])</f>
        <v>M191</v>
      </c>
      <c r="D608" s="15" t="s">
        <v>72</v>
      </c>
      <c r="E608" s="10" t="s">
        <v>73</v>
      </c>
      <c r="F608" s="130">
        <v>77</v>
      </c>
      <c r="G608" s="130">
        <v>0</v>
      </c>
      <c r="H608" s="130">
        <v>0</v>
      </c>
      <c r="I608" s="130">
        <v>0</v>
      </c>
      <c r="J608" s="136">
        <f t="shared" si="30"/>
        <v>77</v>
      </c>
      <c r="K608" s="16">
        <v>710000</v>
      </c>
      <c r="L608" s="16">
        <v>525122.04538674699</v>
      </c>
      <c r="M608" s="16">
        <v>0</v>
      </c>
      <c r="N608" s="133">
        <f t="shared" si="31"/>
        <v>1235122.045386747</v>
      </c>
      <c r="O608" s="146">
        <v>0</v>
      </c>
      <c r="P608" s="132">
        <v>0</v>
      </c>
      <c r="Q608" s="132">
        <v>0</v>
      </c>
      <c r="R608" s="132">
        <v>0</v>
      </c>
      <c r="S608" s="132">
        <v>0</v>
      </c>
      <c r="T608" s="132">
        <v>0</v>
      </c>
      <c r="U608" s="132">
        <v>0</v>
      </c>
      <c r="V608" s="133">
        <f t="shared" si="32"/>
        <v>0</v>
      </c>
      <c r="W608" s="16">
        <v>0</v>
      </c>
      <c r="X608" s="16">
        <v>0</v>
      </c>
      <c r="Y608" s="137">
        <v>0</v>
      </c>
    </row>
    <row r="609" spans="1:25" s="195" customFormat="1" ht="15" x14ac:dyDescent="0.3">
      <c r="A609" s="156" t="str">
        <f>IF(ISBLANK(TableB[[#This Row],[BEDS Code]]),"",TableB[[#This Row],[BEDS Code]])</f>
        <v>310600010192</v>
      </c>
      <c r="B609" s="134" t="str">
        <f>IF(ISBLANK(TableB[[#This Row],[School Name]]),"",TableB[[#This Row],[School Name]])</f>
        <v>P.S. 192 Jacob H. Schiff</v>
      </c>
      <c r="C609" s="156" t="str">
        <f>IF(ISBLANK(TableB[[#This Row],[Local School Code]]),"",TableB[[#This Row],[Local School Code]])</f>
        <v>M192</v>
      </c>
      <c r="D609" s="15" t="s">
        <v>72</v>
      </c>
      <c r="E609" s="10" t="s">
        <v>72</v>
      </c>
      <c r="F609" s="130">
        <v>46</v>
      </c>
      <c r="G609" s="130">
        <v>0</v>
      </c>
      <c r="H609" s="130">
        <v>0</v>
      </c>
      <c r="I609" s="130">
        <v>0</v>
      </c>
      <c r="J609" s="136">
        <f t="shared" si="30"/>
        <v>46</v>
      </c>
      <c r="K609" s="16">
        <v>450000</v>
      </c>
      <c r="L609" s="16">
        <v>522002.34158217511</v>
      </c>
      <c r="M609" s="16">
        <v>0</v>
      </c>
      <c r="N609" s="133">
        <f t="shared" si="31"/>
        <v>972002.34158217511</v>
      </c>
      <c r="O609" s="146">
        <v>0</v>
      </c>
      <c r="P609" s="132">
        <v>15000</v>
      </c>
      <c r="Q609" s="132">
        <v>15000</v>
      </c>
      <c r="R609" s="132">
        <v>0</v>
      </c>
      <c r="S609" s="132">
        <v>0</v>
      </c>
      <c r="T609" s="132">
        <v>75000</v>
      </c>
      <c r="U609" s="132">
        <v>45000</v>
      </c>
      <c r="V609" s="133">
        <f t="shared" si="32"/>
        <v>150000</v>
      </c>
      <c r="W609" s="16">
        <v>150000</v>
      </c>
      <c r="X609" s="16">
        <v>0</v>
      </c>
      <c r="Y609" s="137">
        <v>0</v>
      </c>
    </row>
    <row r="610" spans="1:25" s="195" customFormat="1" ht="15" x14ac:dyDescent="0.3">
      <c r="A610" s="156" t="str">
        <f>IF(ISBLANK(TableB[[#This Row],[BEDS Code]]),"",TableB[[#This Row],[BEDS Code]])</f>
        <v>310500010194</v>
      </c>
      <c r="B610" s="134" t="str">
        <f>IF(ISBLANK(TableB[[#This Row],[School Name]]),"",TableB[[#This Row],[School Name]])</f>
        <v>P.S. 194 Countee Cullen</v>
      </c>
      <c r="C610" s="156" t="str">
        <f>IF(ISBLANK(TableB[[#This Row],[Local School Code]]),"",TableB[[#This Row],[Local School Code]])</f>
        <v>M194</v>
      </c>
      <c r="D610" s="15" t="s">
        <v>72</v>
      </c>
      <c r="E610" s="10" t="s">
        <v>72</v>
      </c>
      <c r="F610" s="130">
        <v>14</v>
      </c>
      <c r="G610" s="130">
        <v>0</v>
      </c>
      <c r="H610" s="130">
        <v>0</v>
      </c>
      <c r="I610" s="130">
        <v>0</v>
      </c>
      <c r="J610" s="136">
        <f t="shared" si="30"/>
        <v>14</v>
      </c>
      <c r="K610" s="16">
        <v>180000</v>
      </c>
      <c r="L610" s="16">
        <v>46259.21468936716</v>
      </c>
      <c r="M610" s="16">
        <v>0</v>
      </c>
      <c r="N610" s="133">
        <f t="shared" si="31"/>
        <v>226259.21468936716</v>
      </c>
      <c r="O610" s="146">
        <v>1</v>
      </c>
      <c r="P610" s="132">
        <v>132995.22057977074</v>
      </c>
      <c r="Q610" s="132">
        <v>149792.20000000001</v>
      </c>
      <c r="R610" s="132">
        <v>0</v>
      </c>
      <c r="S610" s="132">
        <v>0</v>
      </c>
      <c r="T610" s="132">
        <v>148961</v>
      </c>
      <c r="U610" s="132">
        <v>89376.599999999991</v>
      </c>
      <c r="V610" s="133">
        <f t="shared" si="32"/>
        <v>521125.02057977073</v>
      </c>
      <c r="W610" s="16">
        <v>259190</v>
      </c>
      <c r="X610" s="16">
        <v>261935.02057977073</v>
      </c>
      <c r="Y610" s="137">
        <v>0</v>
      </c>
    </row>
    <row r="611" spans="1:25" s="3" customFormat="1" ht="15" x14ac:dyDescent="0.3">
      <c r="A611" s="156" t="str">
        <f>IF(ISBLANK(TableB[[#This Row],[BEDS Code]]),"",TableB[[#This Row],[BEDS Code]])</f>
        <v>310500010197</v>
      </c>
      <c r="B611" s="134" t="str">
        <f>IF(ISBLANK(TableB[[#This Row],[School Name]]),"",TableB[[#This Row],[School Name]])</f>
        <v>P.S. 197 John B. Russwurm</v>
      </c>
      <c r="C611" s="156" t="str">
        <f>IF(ISBLANK(TableB[[#This Row],[Local School Code]]),"",TableB[[#This Row],[Local School Code]])</f>
        <v>M197</v>
      </c>
      <c r="D611" s="15" t="s">
        <v>72</v>
      </c>
      <c r="E611" s="10" t="s">
        <v>73</v>
      </c>
      <c r="F611" s="130">
        <v>30</v>
      </c>
      <c r="G611" s="130">
        <v>0</v>
      </c>
      <c r="H611" s="130">
        <v>14</v>
      </c>
      <c r="I611" s="130">
        <v>0</v>
      </c>
      <c r="J611" s="136">
        <f t="shared" si="30"/>
        <v>44</v>
      </c>
      <c r="K611" s="16">
        <v>230000</v>
      </c>
      <c r="L611" s="16">
        <v>803690.32139802433</v>
      </c>
      <c r="M611" s="16">
        <v>0</v>
      </c>
      <c r="N611" s="133">
        <f t="shared" si="31"/>
        <v>1033690.3213980243</v>
      </c>
      <c r="O611" s="146">
        <v>0</v>
      </c>
      <c r="P611" s="132">
        <v>0</v>
      </c>
      <c r="Q611" s="132">
        <v>0</v>
      </c>
      <c r="R611" s="132">
        <v>0</v>
      </c>
      <c r="S611" s="132">
        <v>0</v>
      </c>
      <c r="T611" s="132">
        <v>0</v>
      </c>
      <c r="U611" s="132">
        <v>0</v>
      </c>
      <c r="V611" s="133">
        <f t="shared" si="32"/>
        <v>0</v>
      </c>
      <c r="W611" s="16">
        <v>0</v>
      </c>
      <c r="X611" s="16">
        <v>0</v>
      </c>
      <c r="Y611" s="137">
        <v>0</v>
      </c>
    </row>
    <row r="612" spans="1:25" s="3" customFormat="1" ht="15" x14ac:dyDescent="0.3">
      <c r="A612" s="156" t="str">
        <f>IF(ISBLANK(TableB[[#This Row],[BEDS Code]]),"",TableB[[#This Row],[BEDS Code]])</f>
        <v>310200010198</v>
      </c>
      <c r="B612" s="134" t="str">
        <f>IF(ISBLANK(TableB[[#This Row],[School Name]]),"",TableB[[#This Row],[School Name]])</f>
        <v>P.S. 198 Isador E. Ida Straus</v>
      </c>
      <c r="C612" s="156" t="str">
        <f>IF(ISBLANK(TableB[[#This Row],[Local School Code]]),"",TableB[[#This Row],[Local School Code]])</f>
        <v>M198</v>
      </c>
      <c r="D612" s="15" t="s">
        <v>72</v>
      </c>
      <c r="E612" s="10" t="s">
        <v>73</v>
      </c>
      <c r="F612" s="130">
        <v>46</v>
      </c>
      <c r="G612" s="130">
        <v>0</v>
      </c>
      <c r="H612" s="130">
        <v>2</v>
      </c>
      <c r="I612" s="130">
        <v>0</v>
      </c>
      <c r="J612" s="136">
        <f t="shared" si="30"/>
        <v>48</v>
      </c>
      <c r="K612" s="16">
        <v>470000</v>
      </c>
      <c r="L612" s="16">
        <v>643224.69886087067</v>
      </c>
      <c r="M612" s="16">
        <v>0</v>
      </c>
      <c r="N612" s="133">
        <f t="shared" si="31"/>
        <v>1113224.6988608707</v>
      </c>
      <c r="O612" s="146">
        <v>0</v>
      </c>
      <c r="P612" s="132">
        <v>0</v>
      </c>
      <c r="Q612" s="132">
        <v>0</v>
      </c>
      <c r="R612" s="132">
        <v>0</v>
      </c>
      <c r="S612" s="132">
        <v>0</v>
      </c>
      <c r="T612" s="132">
        <v>0</v>
      </c>
      <c r="U612" s="132">
        <v>0</v>
      </c>
      <c r="V612" s="133">
        <f t="shared" si="32"/>
        <v>0</v>
      </c>
      <c r="W612" s="16">
        <v>0</v>
      </c>
      <c r="X612" s="16">
        <v>0</v>
      </c>
      <c r="Y612" s="137">
        <v>0</v>
      </c>
    </row>
    <row r="613" spans="1:25" s="3" customFormat="1" ht="15" x14ac:dyDescent="0.3">
      <c r="A613" s="156" t="str">
        <f>IF(ISBLANK(TableB[[#This Row],[BEDS Code]]),"",TableB[[#This Row],[BEDS Code]])</f>
        <v>310300010199</v>
      </c>
      <c r="B613" s="134" t="str">
        <f>IF(ISBLANK(TableB[[#This Row],[School Name]]),"",TableB[[#This Row],[School Name]])</f>
        <v>P.S. 199 Jessie Isador Straus</v>
      </c>
      <c r="C613" s="156" t="str">
        <f>IF(ISBLANK(TableB[[#This Row],[Local School Code]]),"",TableB[[#This Row],[Local School Code]])</f>
        <v>M199</v>
      </c>
      <c r="D613" s="15" t="s">
        <v>73</v>
      </c>
      <c r="E613" s="10" t="s">
        <v>73</v>
      </c>
      <c r="F613" s="130">
        <v>0</v>
      </c>
      <c r="G613" s="130">
        <v>0</v>
      </c>
      <c r="H613" s="130">
        <v>0</v>
      </c>
      <c r="I613" s="130">
        <v>0</v>
      </c>
      <c r="J613" s="136">
        <f t="shared" si="30"/>
        <v>0</v>
      </c>
      <c r="K613" s="16">
        <v>0</v>
      </c>
      <c r="L613" s="16">
        <v>0</v>
      </c>
      <c r="M613" s="16">
        <v>0</v>
      </c>
      <c r="N613" s="133">
        <f t="shared" si="31"/>
        <v>0</v>
      </c>
      <c r="O613" s="146">
        <v>0</v>
      </c>
      <c r="P613" s="132">
        <v>0</v>
      </c>
      <c r="Q613" s="132">
        <v>0</v>
      </c>
      <c r="R613" s="132">
        <v>0</v>
      </c>
      <c r="S613" s="132">
        <v>0</v>
      </c>
      <c r="T613" s="132">
        <v>0</v>
      </c>
      <c r="U613" s="132">
        <v>0</v>
      </c>
      <c r="V613" s="133">
        <f t="shared" si="32"/>
        <v>0</v>
      </c>
      <c r="W613" s="16">
        <v>0</v>
      </c>
      <c r="X613" s="16">
        <v>0</v>
      </c>
      <c r="Y613" s="137">
        <v>0</v>
      </c>
    </row>
    <row r="614" spans="1:25" s="3" customFormat="1" ht="15" x14ac:dyDescent="0.3">
      <c r="A614" s="156" t="str">
        <f>IF(ISBLANK(TableB[[#This Row],[BEDS Code]]),"",TableB[[#This Row],[BEDS Code]])</f>
        <v>310500010200</v>
      </c>
      <c r="B614" s="134" t="str">
        <f>IF(ISBLANK(TableB[[#This Row],[School Name]]),"",TableB[[#This Row],[School Name]])</f>
        <v>P.S. 200- The James McCune Smith School</v>
      </c>
      <c r="C614" s="156" t="str">
        <f>IF(ISBLANK(TableB[[#This Row],[Local School Code]]),"",TableB[[#This Row],[Local School Code]])</f>
        <v>M200</v>
      </c>
      <c r="D614" s="15" t="s">
        <v>72</v>
      </c>
      <c r="E614" s="10" t="s">
        <v>72</v>
      </c>
      <c r="F614" s="130">
        <v>46</v>
      </c>
      <c r="G614" s="130">
        <v>0</v>
      </c>
      <c r="H614" s="130">
        <v>25</v>
      </c>
      <c r="I614" s="130">
        <v>0</v>
      </c>
      <c r="J614" s="136">
        <f t="shared" si="30"/>
        <v>71</v>
      </c>
      <c r="K614" s="16">
        <v>320000</v>
      </c>
      <c r="L614" s="16">
        <v>978349.32880733418</v>
      </c>
      <c r="M614" s="16">
        <v>0</v>
      </c>
      <c r="N614" s="133">
        <f t="shared" si="31"/>
        <v>1298349.3288073342</v>
      </c>
      <c r="O614" s="146">
        <v>1</v>
      </c>
      <c r="P614" s="132">
        <v>28827.600000000002</v>
      </c>
      <c r="Q614" s="132">
        <v>28827.600000000002</v>
      </c>
      <c r="R614" s="132">
        <v>0</v>
      </c>
      <c r="S614" s="132">
        <v>0</v>
      </c>
      <c r="T614" s="132">
        <v>144138</v>
      </c>
      <c r="U614" s="132">
        <v>86482.8</v>
      </c>
      <c r="V614" s="133">
        <f t="shared" si="32"/>
        <v>288276</v>
      </c>
      <c r="W614" s="16">
        <v>0</v>
      </c>
      <c r="X614" s="16">
        <v>0</v>
      </c>
      <c r="Y614" s="137">
        <v>288276</v>
      </c>
    </row>
    <row r="615" spans="1:25" s="3" customFormat="1" ht="15" x14ac:dyDescent="0.3">
      <c r="A615" s="156" t="str">
        <f>IF(ISBLANK(TableB[[#This Row],[BEDS Code]]),"",TableB[[#This Row],[BEDS Code]])</f>
        <v>310400010206</v>
      </c>
      <c r="B615" s="134" t="str">
        <f>IF(ISBLANK(TableB[[#This Row],[School Name]]),"",TableB[[#This Row],[School Name]])</f>
        <v>P.S. 206 Jose Celso Barbosa</v>
      </c>
      <c r="C615" s="156" t="str">
        <f>IF(ISBLANK(TableB[[#This Row],[Local School Code]]),"",TableB[[#This Row],[Local School Code]])</f>
        <v>M206</v>
      </c>
      <c r="D615" s="15" t="s">
        <v>73</v>
      </c>
      <c r="E615" s="10" t="s">
        <v>73</v>
      </c>
      <c r="F615" s="130">
        <v>0</v>
      </c>
      <c r="G615" s="130">
        <v>0</v>
      </c>
      <c r="H615" s="130">
        <v>0</v>
      </c>
      <c r="I615" s="130">
        <v>0</v>
      </c>
      <c r="J615" s="136">
        <f t="shared" si="30"/>
        <v>0</v>
      </c>
      <c r="K615" s="16">
        <v>0</v>
      </c>
      <c r="L615" s="16">
        <v>0</v>
      </c>
      <c r="M615" s="16">
        <v>0</v>
      </c>
      <c r="N615" s="133">
        <f t="shared" si="31"/>
        <v>0</v>
      </c>
      <c r="O615" s="146">
        <v>0</v>
      </c>
      <c r="P615" s="132">
        <v>0</v>
      </c>
      <c r="Q615" s="132">
        <v>0</v>
      </c>
      <c r="R615" s="132">
        <v>0</v>
      </c>
      <c r="S615" s="132">
        <v>0</v>
      </c>
      <c r="T615" s="132">
        <v>0</v>
      </c>
      <c r="U615" s="132">
        <v>0</v>
      </c>
      <c r="V615" s="133">
        <f t="shared" si="32"/>
        <v>0</v>
      </c>
      <c r="W615" s="16">
        <v>0</v>
      </c>
      <c r="X615" s="16">
        <v>0</v>
      </c>
      <c r="Y615" s="137">
        <v>0</v>
      </c>
    </row>
    <row r="616" spans="1:25" s="3" customFormat="1" ht="15" x14ac:dyDescent="0.3">
      <c r="A616" s="156" t="str">
        <f>IF(ISBLANK(TableB[[#This Row],[BEDS Code]]),"",TableB[[#This Row],[BEDS Code]])</f>
        <v>310600010209</v>
      </c>
      <c r="B616" s="134" t="str">
        <f>IF(ISBLANK(TableB[[#This Row],[School Name]]),"",TableB[[#This Row],[School Name]])</f>
        <v>Hamilton Grange Middle School</v>
      </c>
      <c r="C616" s="156" t="str">
        <f>IF(ISBLANK(TableB[[#This Row],[Local School Code]]),"",TableB[[#This Row],[Local School Code]])</f>
        <v>M209</v>
      </c>
      <c r="D616" s="15" t="s">
        <v>73</v>
      </c>
      <c r="E616" s="10" t="s">
        <v>73</v>
      </c>
      <c r="F616" s="130">
        <v>0</v>
      </c>
      <c r="G616" s="130">
        <v>0</v>
      </c>
      <c r="H616" s="130">
        <v>0</v>
      </c>
      <c r="I616" s="130">
        <v>0</v>
      </c>
      <c r="J616" s="136">
        <f t="shared" si="30"/>
        <v>0</v>
      </c>
      <c r="K616" s="16">
        <v>0</v>
      </c>
      <c r="L616" s="16">
        <v>0</v>
      </c>
      <c r="M616" s="16">
        <v>0</v>
      </c>
      <c r="N616" s="133">
        <f t="shared" si="31"/>
        <v>0</v>
      </c>
      <c r="O616" s="146">
        <v>0</v>
      </c>
      <c r="P616" s="132">
        <v>0</v>
      </c>
      <c r="Q616" s="132">
        <v>0</v>
      </c>
      <c r="R616" s="132">
        <v>0</v>
      </c>
      <c r="S616" s="132">
        <v>0</v>
      </c>
      <c r="T616" s="132">
        <v>0</v>
      </c>
      <c r="U616" s="132">
        <v>0</v>
      </c>
      <c r="V616" s="133">
        <f t="shared" si="32"/>
        <v>0</v>
      </c>
      <c r="W616" s="16">
        <v>0</v>
      </c>
      <c r="X616" s="16">
        <v>0</v>
      </c>
      <c r="Y616" s="137">
        <v>0</v>
      </c>
    </row>
    <row r="617" spans="1:25" s="3" customFormat="1" ht="15" x14ac:dyDescent="0.3">
      <c r="A617" s="156" t="str">
        <f>IF(ISBLANK(TableB[[#This Row],[BEDS Code]]),"",TableB[[#This Row],[BEDS Code]])</f>
        <v>310600010210</v>
      </c>
      <c r="B617" s="134" t="str">
        <f>IF(ISBLANK(TableB[[#This Row],[School Name]]),"",TableB[[#This Row],[School Name]])</f>
        <v>P.S./I.S. 210 - Twenty-First Century Academy for Community Leadership</v>
      </c>
      <c r="C617" s="156" t="str">
        <f>IF(ISBLANK(TableB[[#This Row],[Local School Code]]),"",TableB[[#This Row],[Local School Code]])</f>
        <v>M210</v>
      </c>
      <c r="D617" s="15" t="s">
        <v>72</v>
      </c>
      <c r="E617" s="10" t="s">
        <v>73</v>
      </c>
      <c r="F617" s="130">
        <v>14</v>
      </c>
      <c r="G617" s="130">
        <v>0</v>
      </c>
      <c r="H617" s="130">
        <v>0</v>
      </c>
      <c r="I617" s="130">
        <v>0</v>
      </c>
      <c r="J617" s="136">
        <f t="shared" si="30"/>
        <v>14</v>
      </c>
      <c r="K617" s="16">
        <v>68867.14643165491</v>
      </c>
      <c r="L617" s="16">
        <v>169299.70468733442</v>
      </c>
      <c r="M617" s="16">
        <v>0</v>
      </c>
      <c r="N617" s="133">
        <f t="shared" si="31"/>
        <v>238166.85111898935</v>
      </c>
      <c r="O617" s="146">
        <v>0</v>
      </c>
      <c r="P617" s="132">
        <v>0</v>
      </c>
      <c r="Q617" s="132">
        <v>0</v>
      </c>
      <c r="R617" s="132">
        <v>0</v>
      </c>
      <c r="S617" s="132">
        <v>0</v>
      </c>
      <c r="T617" s="132">
        <v>0</v>
      </c>
      <c r="U617" s="132">
        <v>0</v>
      </c>
      <c r="V617" s="133">
        <f t="shared" si="32"/>
        <v>0</v>
      </c>
      <c r="W617" s="16">
        <v>0</v>
      </c>
      <c r="X617" s="16">
        <v>0</v>
      </c>
      <c r="Y617" s="137">
        <v>0</v>
      </c>
    </row>
    <row r="618" spans="1:25" s="3" customFormat="1" ht="15" x14ac:dyDescent="0.3">
      <c r="A618" s="156" t="str">
        <f>IF(ISBLANK(TableB[[#This Row],[BEDS Code]]),"",TableB[[#This Row],[BEDS Code]])</f>
        <v>310600011211</v>
      </c>
      <c r="B618" s="134" t="str">
        <f>IF(ISBLANK(TableB[[#This Row],[School Name]]),"",TableB[[#This Row],[School Name]])</f>
        <v>Inwood Early College for Health and Information Technologies</v>
      </c>
      <c r="C618" s="156" t="str">
        <f>IF(ISBLANK(TableB[[#This Row],[Local School Code]]),"",TableB[[#This Row],[Local School Code]])</f>
        <v>M211</v>
      </c>
      <c r="D618" s="15" t="s">
        <v>73</v>
      </c>
      <c r="E618" s="10" t="s">
        <v>73</v>
      </c>
      <c r="F618" s="130">
        <v>0</v>
      </c>
      <c r="G618" s="130">
        <v>0</v>
      </c>
      <c r="H618" s="130">
        <v>0</v>
      </c>
      <c r="I618" s="130">
        <v>0</v>
      </c>
      <c r="J618" s="136">
        <f t="shared" si="30"/>
        <v>0</v>
      </c>
      <c r="K618" s="16">
        <v>0</v>
      </c>
      <c r="L618" s="16">
        <v>0</v>
      </c>
      <c r="M618" s="16">
        <v>0</v>
      </c>
      <c r="N618" s="133">
        <f t="shared" si="31"/>
        <v>0</v>
      </c>
      <c r="O618" s="146">
        <v>0</v>
      </c>
      <c r="P618" s="132">
        <v>0</v>
      </c>
      <c r="Q618" s="132">
        <v>0</v>
      </c>
      <c r="R618" s="132">
        <v>0</v>
      </c>
      <c r="S618" s="132">
        <v>0</v>
      </c>
      <c r="T618" s="132">
        <v>0</v>
      </c>
      <c r="U618" s="132">
        <v>0</v>
      </c>
      <c r="V618" s="133">
        <f t="shared" si="32"/>
        <v>0</v>
      </c>
      <c r="W618" s="16">
        <v>0</v>
      </c>
      <c r="X618" s="16">
        <v>0</v>
      </c>
      <c r="Y618" s="137">
        <v>0</v>
      </c>
    </row>
    <row r="619" spans="1:25" s="3" customFormat="1" ht="15" x14ac:dyDescent="0.3">
      <c r="A619" s="156" t="str">
        <f>IF(ISBLANK(TableB[[#This Row],[BEDS Code]]),"",TableB[[#This Row],[BEDS Code]])</f>
        <v>310200010212</v>
      </c>
      <c r="B619" s="134" t="str">
        <f>IF(ISBLANK(TableB[[#This Row],[School Name]]),"",TableB[[#This Row],[School Name]])</f>
        <v>P.S. 212 Midtown West</v>
      </c>
      <c r="C619" s="156" t="str">
        <f>IF(ISBLANK(TableB[[#This Row],[Local School Code]]),"",TableB[[#This Row],[Local School Code]])</f>
        <v>M212</v>
      </c>
      <c r="D619" s="15" t="s">
        <v>72</v>
      </c>
      <c r="E619" s="10" t="s">
        <v>73</v>
      </c>
      <c r="F619" s="130">
        <v>30</v>
      </c>
      <c r="G619" s="130">
        <v>0</v>
      </c>
      <c r="H619" s="130">
        <v>0</v>
      </c>
      <c r="I619" s="130">
        <v>0</v>
      </c>
      <c r="J619" s="136">
        <f t="shared" si="30"/>
        <v>30</v>
      </c>
      <c r="K619" s="16">
        <v>350000</v>
      </c>
      <c r="L619" s="16">
        <v>107707.14833070704</v>
      </c>
      <c r="M619" s="16">
        <v>0</v>
      </c>
      <c r="N619" s="133">
        <f t="shared" si="31"/>
        <v>457707.14833070704</v>
      </c>
      <c r="O619" s="146">
        <v>0</v>
      </c>
      <c r="P619" s="132">
        <v>0</v>
      </c>
      <c r="Q619" s="132">
        <v>0</v>
      </c>
      <c r="R619" s="132">
        <v>0</v>
      </c>
      <c r="S619" s="132">
        <v>0</v>
      </c>
      <c r="T619" s="132">
        <v>0</v>
      </c>
      <c r="U619" s="132">
        <v>0</v>
      </c>
      <c r="V619" s="133">
        <f t="shared" si="32"/>
        <v>0</v>
      </c>
      <c r="W619" s="16">
        <v>0</v>
      </c>
      <c r="X619" s="16">
        <v>0</v>
      </c>
      <c r="Y619" s="137">
        <v>0</v>
      </c>
    </row>
    <row r="620" spans="1:25" s="3" customFormat="1" ht="15" x14ac:dyDescent="0.3">
      <c r="A620" s="156" t="str">
        <f>IF(ISBLANK(TableB[[#This Row],[BEDS Code]]),"",TableB[[#This Row],[BEDS Code]])</f>
        <v>310200010217</v>
      </c>
      <c r="B620" s="134" t="str">
        <f>IF(ISBLANK(TableB[[#This Row],[School Name]]),"",TableB[[#This Row],[School Name]])</f>
        <v>P.S./I.S. 217 Roosevelt Island</v>
      </c>
      <c r="C620" s="156" t="str">
        <f>IF(ISBLANK(TableB[[#This Row],[Local School Code]]),"",TableB[[#This Row],[Local School Code]])</f>
        <v>M217</v>
      </c>
      <c r="D620" s="15" t="s">
        <v>72</v>
      </c>
      <c r="E620" s="10" t="s">
        <v>73</v>
      </c>
      <c r="F620" s="130">
        <v>30</v>
      </c>
      <c r="G620" s="130">
        <v>0</v>
      </c>
      <c r="H620" s="130">
        <v>0</v>
      </c>
      <c r="I620" s="130">
        <v>0</v>
      </c>
      <c r="J620" s="136">
        <f t="shared" si="30"/>
        <v>30</v>
      </c>
      <c r="K620" s="16">
        <v>350000</v>
      </c>
      <c r="L620" s="16">
        <v>85239.488143071125</v>
      </c>
      <c r="M620" s="16">
        <v>0</v>
      </c>
      <c r="N620" s="133">
        <f t="shared" si="31"/>
        <v>435239.48814307112</v>
      </c>
      <c r="O620" s="146">
        <v>0</v>
      </c>
      <c r="P620" s="132">
        <v>0</v>
      </c>
      <c r="Q620" s="132">
        <v>0</v>
      </c>
      <c r="R620" s="132">
        <v>0</v>
      </c>
      <c r="S620" s="132">
        <v>0</v>
      </c>
      <c r="T620" s="132">
        <v>0</v>
      </c>
      <c r="U620" s="132">
        <v>0</v>
      </c>
      <c r="V620" s="133">
        <f t="shared" si="32"/>
        <v>0</v>
      </c>
      <c r="W620" s="16">
        <v>0</v>
      </c>
      <c r="X620" s="16">
        <v>0</v>
      </c>
      <c r="Y620" s="137">
        <v>0</v>
      </c>
    </row>
    <row r="621" spans="1:25" s="3" customFormat="1" ht="15" x14ac:dyDescent="0.3">
      <c r="A621" s="156" t="str">
        <f>IF(ISBLANK(TableB[[#This Row],[BEDS Code]]),"",TableB[[#This Row],[BEDS Code]])</f>
        <v>310600010223</v>
      </c>
      <c r="B621" s="134" t="str">
        <f>IF(ISBLANK(TableB[[#This Row],[School Name]]),"",TableB[[#This Row],[School Name]])</f>
        <v>The Mott Hall School</v>
      </c>
      <c r="C621" s="156" t="str">
        <f>IF(ISBLANK(TableB[[#This Row],[Local School Code]]),"",TableB[[#This Row],[Local School Code]])</f>
        <v>M223</v>
      </c>
      <c r="D621" s="15" t="s">
        <v>73</v>
      </c>
      <c r="E621" s="10" t="s">
        <v>73</v>
      </c>
      <c r="F621" s="130">
        <v>0</v>
      </c>
      <c r="G621" s="130">
        <v>0</v>
      </c>
      <c r="H621" s="130">
        <v>0</v>
      </c>
      <c r="I621" s="130">
        <v>0</v>
      </c>
      <c r="J621" s="136">
        <f t="shared" si="30"/>
        <v>0</v>
      </c>
      <c r="K621" s="16">
        <v>0</v>
      </c>
      <c r="L621" s="16">
        <v>0</v>
      </c>
      <c r="M621" s="16">
        <v>0</v>
      </c>
      <c r="N621" s="133">
        <f t="shared" si="31"/>
        <v>0</v>
      </c>
      <c r="O621" s="146">
        <v>0</v>
      </c>
      <c r="P621" s="132">
        <v>0</v>
      </c>
      <c r="Q621" s="132">
        <v>0</v>
      </c>
      <c r="R621" s="132">
        <v>0</v>
      </c>
      <c r="S621" s="132">
        <v>0</v>
      </c>
      <c r="T621" s="132">
        <v>0</v>
      </c>
      <c r="U621" s="132">
        <v>0</v>
      </c>
      <c r="V621" s="133">
        <f t="shared" si="32"/>
        <v>0</v>
      </c>
      <c r="W621" s="16">
        <v>0</v>
      </c>
      <c r="X621" s="16">
        <v>0</v>
      </c>
      <c r="Y621" s="137">
        <v>0</v>
      </c>
    </row>
    <row r="622" spans="1:25" s="3" customFormat="1" ht="15" x14ac:dyDescent="0.3">
      <c r="A622" s="156" t="str">
        <f>IF(ISBLANK(TableB[[#This Row],[BEDS Code]]),"",TableB[[#This Row],[BEDS Code]])</f>
        <v>310400010224</v>
      </c>
      <c r="B622" s="134" t="str">
        <f>IF(ISBLANK(TableB[[#This Row],[School Name]]),"",TableB[[#This Row],[School Name]])</f>
        <v>M.S. 224 Manhattan East School for Arts &amp; Academics</v>
      </c>
      <c r="C622" s="156" t="str">
        <f>IF(ISBLANK(TableB[[#This Row],[Local School Code]]),"",TableB[[#This Row],[Local School Code]])</f>
        <v>M224</v>
      </c>
      <c r="D622" s="15" t="s">
        <v>73</v>
      </c>
      <c r="E622" s="10" t="s">
        <v>73</v>
      </c>
      <c r="F622" s="130">
        <v>0</v>
      </c>
      <c r="G622" s="130">
        <v>0</v>
      </c>
      <c r="H622" s="130">
        <v>0</v>
      </c>
      <c r="I622" s="130">
        <v>0</v>
      </c>
      <c r="J622" s="136">
        <f t="shared" si="30"/>
        <v>0</v>
      </c>
      <c r="K622" s="16">
        <v>0</v>
      </c>
      <c r="L622" s="16">
        <v>0</v>
      </c>
      <c r="M622" s="16">
        <v>0</v>
      </c>
      <c r="N622" s="133">
        <f t="shared" si="31"/>
        <v>0</v>
      </c>
      <c r="O622" s="146">
        <v>0</v>
      </c>
      <c r="P622" s="132">
        <v>0</v>
      </c>
      <c r="Q622" s="132">
        <v>0</v>
      </c>
      <c r="R622" s="132">
        <v>0</v>
      </c>
      <c r="S622" s="132">
        <v>0</v>
      </c>
      <c r="T622" s="132">
        <v>0</v>
      </c>
      <c r="U622" s="132">
        <v>0</v>
      </c>
      <c r="V622" s="133">
        <f t="shared" si="32"/>
        <v>0</v>
      </c>
      <c r="W622" s="16">
        <v>0</v>
      </c>
      <c r="X622" s="16">
        <v>0</v>
      </c>
      <c r="Y622" s="137">
        <v>0</v>
      </c>
    </row>
    <row r="623" spans="1:25" s="3" customFormat="1" ht="15" x14ac:dyDescent="0.3">
      <c r="A623" s="156" t="str">
        <f>IF(ISBLANK(TableB[[#This Row],[BEDS Code]]),"",TableB[[#This Row],[BEDS Code]])</f>
        <v>310200011225</v>
      </c>
      <c r="B623" s="134" t="str">
        <f>IF(ISBLANK(TableB[[#This Row],[School Name]]),"",TableB[[#This Row],[School Name]])</f>
        <v>Ella Baker School</v>
      </c>
      <c r="C623" s="156" t="str">
        <f>IF(ISBLANK(TableB[[#This Row],[Local School Code]]),"",TableB[[#This Row],[Local School Code]])</f>
        <v>M225</v>
      </c>
      <c r="D623" s="15" t="s">
        <v>72</v>
      </c>
      <c r="E623" s="10" t="s">
        <v>73</v>
      </c>
      <c r="F623" s="130">
        <v>30</v>
      </c>
      <c r="G623" s="130">
        <v>0</v>
      </c>
      <c r="H623" s="130">
        <v>0</v>
      </c>
      <c r="I623" s="130">
        <v>0</v>
      </c>
      <c r="J623" s="136">
        <f t="shared" si="30"/>
        <v>30</v>
      </c>
      <c r="K623" s="16">
        <v>400000</v>
      </c>
      <c r="L623" s="16">
        <v>255486.14280611405</v>
      </c>
      <c r="M623" s="16">
        <v>0</v>
      </c>
      <c r="N623" s="133">
        <f t="shared" si="31"/>
        <v>655486.14280611405</v>
      </c>
      <c r="O623" s="146">
        <v>0</v>
      </c>
      <c r="P623" s="132">
        <v>0</v>
      </c>
      <c r="Q623" s="132">
        <v>0</v>
      </c>
      <c r="R623" s="132">
        <v>0</v>
      </c>
      <c r="S623" s="132">
        <v>0</v>
      </c>
      <c r="T623" s="132">
        <v>0</v>
      </c>
      <c r="U623" s="132">
        <v>0</v>
      </c>
      <c r="V623" s="133">
        <f t="shared" si="32"/>
        <v>0</v>
      </c>
      <c r="W623" s="16">
        <v>0</v>
      </c>
      <c r="X623" s="16">
        <v>0</v>
      </c>
      <c r="Y623" s="137">
        <v>0</v>
      </c>
    </row>
    <row r="624" spans="1:25" s="3" customFormat="1" ht="15" x14ac:dyDescent="0.3">
      <c r="A624" s="156" t="str">
        <f>IF(ISBLANK(TableB[[#This Row],[BEDS Code]]),"",TableB[[#This Row],[BEDS Code]])</f>
        <v>307500011226</v>
      </c>
      <c r="B624" s="134" t="str">
        <f>IF(ISBLANK(TableB[[#This Row],[School Name]]),"",TableB[[#This Row],[School Name]])</f>
        <v>P.S. M226</v>
      </c>
      <c r="C624" s="156" t="str">
        <f>IF(ISBLANK(TableB[[#This Row],[Local School Code]]),"",TableB[[#This Row],[Local School Code]])</f>
        <v>M226</v>
      </c>
      <c r="D624" s="15" t="s">
        <v>72</v>
      </c>
      <c r="E624" s="10" t="s">
        <v>73</v>
      </c>
      <c r="F624" s="130">
        <v>11</v>
      </c>
      <c r="G624" s="130">
        <v>0</v>
      </c>
      <c r="H624" s="130">
        <v>10</v>
      </c>
      <c r="I624" s="130">
        <v>0</v>
      </c>
      <c r="J624" s="136">
        <f t="shared" si="30"/>
        <v>21</v>
      </c>
      <c r="K624" s="16">
        <v>690292.10276006674</v>
      </c>
      <c r="L624" s="16">
        <v>1155342.9234075579</v>
      </c>
      <c r="M624" s="16">
        <v>0</v>
      </c>
      <c r="N624" s="133">
        <f t="shared" si="31"/>
        <v>1845635.0261676246</v>
      </c>
      <c r="O624" s="146">
        <v>0</v>
      </c>
      <c r="P624" s="132">
        <v>0</v>
      </c>
      <c r="Q624" s="132">
        <v>0</v>
      </c>
      <c r="R624" s="132">
        <v>0</v>
      </c>
      <c r="S624" s="132">
        <v>0</v>
      </c>
      <c r="T624" s="132">
        <v>0</v>
      </c>
      <c r="U624" s="132">
        <v>0</v>
      </c>
      <c r="V624" s="133">
        <f t="shared" si="32"/>
        <v>0</v>
      </c>
      <c r="W624" s="16">
        <v>0</v>
      </c>
      <c r="X624" s="16">
        <v>0</v>
      </c>
      <c r="Y624" s="137">
        <v>0</v>
      </c>
    </row>
    <row r="625" spans="1:25" s="3" customFormat="1" ht="15" x14ac:dyDescent="0.3">
      <c r="A625" s="156" t="str">
        <f>IF(ISBLANK(TableB[[#This Row],[BEDS Code]]),"",TableB[[#This Row],[BEDS Code]])</f>
        <v>310200010234</v>
      </c>
      <c r="B625" s="134" t="str">
        <f>IF(ISBLANK(TableB[[#This Row],[School Name]]),"",TableB[[#This Row],[School Name]])</f>
        <v>P.S. 234 Independence School</v>
      </c>
      <c r="C625" s="156" t="str">
        <f>IF(ISBLANK(TableB[[#This Row],[Local School Code]]),"",TableB[[#This Row],[Local School Code]])</f>
        <v>M234</v>
      </c>
      <c r="D625" s="15" t="s">
        <v>73</v>
      </c>
      <c r="E625" s="10" t="s">
        <v>73</v>
      </c>
      <c r="F625" s="130">
        <v>0</v>
      </c>
      <c r="G625" s="130">
        <v>0</v>
      </c>
      <c r="H625" s="130">
        <v>0</v>
      </c>
      <c r="I625" s="130">
        <v>0</v>
      </c>
      <c r="J625" s="136">
        <f t="shared" si="30"/>
        <v>0</v>
      </c>
      <c r="K625" s="16">
        <v>0</v>
      </c>
      <c r="L625" s="16">
        <v>0</v>
      </c>
      <c r="M625" s="16">
        <v>0</v>
      </c>
      <c r="N625" s="133">
        <f t="shared" si="31"/>
        <v>0</v>
      </c>
      <c r="O625" s="146">
        <v>0</v>
      </c>
      <c r="P625" s="132">
        <v>0</v>
      </c>
      <c r="Q625" s="132">
        <v>0</v>
      </c>
      <c r="R625" s="132">
        <v>0</v>
      </c>
      <c r="S625" s="132">
        <v>0</v>
      </c>
      <c r="T625" s="132">
        <v>0</v>
      </c>
      <c r="U625" s="132">
        <v>0</v>
      </c>
      <c r="V625" s="133">
        <f t="shared" si="32"/>
        <v>0</v>
      </c>
      <c r="W625" s="16">
        <v>0</v>
      </c>
      <c r="X625" s="16">
        <v>0</v>
      </c>
      <c r="Y625" s="137">
        <v>0</v>
      </c>
    </row>
    <row r="626" spans="1:25" s="3" customFormat="1" ht="15" x14ac:dyDescent="0.3">
      <c r="A626" s="156" t="str">
        <f>IF(ISBLANK(TableB[[#This Row],[BEDS Code]]),"",TableB[[#This Row],[BEDS Code]])</f>
        <v>310300010241</v>
      </c>
      <c r="B626" s="134" t="str">
        <f>IF(ISBLANK(TableB[[#This Row],[School Name]]),"",TableB[[#This Row],[School Name]])</f>
        <v>STEM Institute of Manhattan</v>
      </c>
      <c r="C626" s="156" t="str">
        <f>IF(ISBLANK(TableB[[#This Row],[Local School Code]]),"",TableB[[#This Row],[Local School Code]])</f>
        <v>M241</v>
      </c>
      <c r="D626" s="15" t="s">
        <v>73</v>
      </c>
      <c r="E626" s="10" t="s">
        <v>72</v>
      </c>
      <c r="F626" s="130">
        <v>0</v>
      </c>
      <c r="G626" s="130">
        <v>0</v>
      </c>
      <c r="H626" s="130">
        <v>0</v>
      </c>
      <c r="I626" s="130">
        <v>0</v>
      </c>
      <c r="J626" s="136">
        <f t="shared" si="30"/>
        <v>0</v>
      </c>
      <c r="K626" s="16">
        <v>0</v>
      </c>
      <c r="L626" s="16">
        <v>0</v>
      </c>
      <c r="M626" s="16">
        <v>0</v>
      </c>
      <c r="N626" s="133">
        <f t="shared" si="31"/>
        <v>0</v>
      </c>
      <c r="O626" s="146">
        <v>0</v>
      </c>
      <c r="P626" s="132">
        <v>15000</v>
      </c>
      <c r="Q626" s="132">
        <v>15000</v>
      </c>
      <c r="R626" s="132">
        <v>0</v>
      </c>
      <c r="S626" s="132">
        <v>0</v>
      </c>
      <c r="T626" s="132">
        <v>75000</v>
      </c>
      <c r="U626" s="132">
        <v>45000</v>
      </c>
      <c r="V626" s="133">
        <f t="shared" si="32"/>
        <v>150000</v>
      </c>
      <c r="W626" s="16">
        <v>150000</v>
      </c>
      <c r="X626" s="16">
        <v>0</v>
      </c>
      <c r="Y626" s="137">
        <v>0</v>
      </c>
    </row>
    <row r="627" spans="1:25" s="3" customFormat="1" ht="15" x14ac:dyDescent="0.3">
      <c r="A627" s="156" t="str">
        <f>IF(ISBLANK(TableB[[#This Row],[BEDS Code]]),"",TableB[[#This Row],[BEDS Code]])</f>
        <v>310300010242</v>
      </c>
      <c r="B627" s="134" t="str">
        <f>IF(ISBLANK(TableB[[#This Row],[School Name]]),"",TableB[[#This Row],[School Name]])</f>
        <v>P.S. 242 - The Young Diplomats Magnet Academy</v>
      </c>
      <c r="C627" s="156" t="str">
        <f>IF(ISBLANK(TableB[[#This Row],[Local School Code]]),"",TableB[[#This Row],[Local School Code]])</f>
        <v>M242</v>
      </c>
      <c r="D627" s="15" t="s">
        <v>72</v>
      </c>
      <c r="E627" s="10" t="s">
        <v>73</v>
      </c>
      <c r="F627" s="130">
        <v>14</v>
      </c>
      <c r="G627" s="130">
        <v>0</v>
      </c>
      <c r="H627" s="130">
        <v>0</v>
      </c>
      <c r="I627" s="130">
        <v>0</v>
      </c>
      <c r="J627" s="136">
        <f t="shared" si="30"/>
        <v>14</v>
      </c>
      <c r="K627" s="16">
        <v>170000</v>
      </c>
      <c r="L627" s="16">
        <v>77549.693526027811</v>
      </c>
      <c r="M627" s="16">
        <v>0</v>
      </c>
      <c r="N627" s="133">
        <f t="shared" si="31"/>
        <v>247549.69352602781</v>
      </c>
      <c r="O627" s="146">
        <v>0</v>
      </c>
      <c r="P627" s="132">
        <v>0</v>
      </c>
      <c r="Q627" s="132">
        <v>0</v>
      </c>
      <c r="R627" s="132">
        <v>0</v>
      </c>
      <c r="S627" s="132">
        <v>0</v>
      </c>
      <c r="T627" s="132">
        <v>0</v>
      </c>
      <c r="U627" s="132">
        <v>0</v>
      </c>
      <c r="V627" s="133">
        <f t="shared" si="32"/>
        <v>0</v>
      </c>
      <c r="W627" s="16">
        <v>0</v>
      </c>
      <c r="X627" s="16">
        <v>0</v>
      </c>
      <c r="Y627" s="137">
        <v>0</v>
      </c>
    </row>
    <row r="628" spans="1:25" s="3" customFormat="1" ht="15" x14ac:dyDescent="0.3">
      <c r="A628" s="156" t="str">
        <f>IF(ISBLANK(TableB[[#This Row],[BEDS Code]]),"",TableB[[#This Row],[BEDS Code]])</f>
        <v>310300010243</v>
      </c>
      <c r="B628" s="134" t="str">
        <f>IF(ISBLANK(TableB[[#This Row],[School Name]]),"",TableB[[#This Row],[School Name]])</f>
        <v>M.S. 243 Center School</v>
      </c>
      <c r="C628" s="156" t="str">
        <f>IF(ISBLANK(TableB[[#This Row],[Local School Code]]),"",TableB[[#This Row],[Local School Code]])</f>
        <v>M243</v>
      </c>
      <c r="D628" s="15" t="s">
        <v>73</v>
      </c>
      <c r="E628" s="10" t="s">
        <v>73</v>
      </c>
      <c r="F628" s="130">
        <v>0</v>
      </c>
      <c r="G628" s="130">
        <v>0</v>
      </c>
      <c r="H628" s="130">
        <v>0</v>
      </c>
      <c r="I628" s="130">
        <v>0</v>
      </c>
      <c r="J628" s="136">
        <f t="shared" si="30"/>
        <v>0</v>
      </c>
      <c r="K628" s="16">
        <v>0</v>
      </c>
      <c r="L628" s="16">
        <v>0</v>
      </c>
      <c r="M628" s="16">
        <v>0</v>
      </c>
      <c r="N628" s="133">
        <f t="shared" si="31"/>
        <v>0</v>
      </c>
      <c r="O628" s="146">
        <v>0</v>
      </c>
      <c r="P628" s="132">
        <v>0</v>
      </c>
      <c r="Q628" s="132">
        <v>0</v>
      </c>
      <c r="R628" s="132">
        <v>0</v>
      </c>
      <c r="S628" s="132">
        <v>0</v>
      </c>
      <c r="T628" s="132">
        <v>0</v>
      </c>
      <c r="U628" s="132">
        <v>0</v>
      </c>
      <c r="V628" s="133">
        <f t="shared" si="32"/>
        <v>0</v>
      </c>
      <c r="W628" s="16">
        <v>0</v>
      </c>
      <c r="X628" s="16">
        <v>0</v>
      </c>
      <c r="Y628" s="137">
        <v>0</v>
      </c>
    </row>
    <row r="629" spans="1:25" s="3" customFormat="1" ht="15" x14ac:dyDescent="0.3">
      <c r="A629" s="156" t="str">
        <f>IF(ISBLANK(TableB[[#This Row],[BEDS Code]]),"",TableB[[#This Row],[BEDS Code]])</f>
        <v>310300010245</v>
      </c>
      <c r="B629" s="134" t="str">
        <f>IF(ISBLANK(TableB[[#This Row],[School Name]]),"",TableB[[#This Row],[School Name]])</f>
        <v>M.S. M245 The Computer School</v>
      </c>
      <c r="C629" s="156" t="str">
        <f>IF(ISBLANK(TableB[[#This Row],[Local School Code]]),"",TableB[[#This Row],[Local School Code]])</f>
        <v>M245</v>
      </c>
      <c r="D629" s="15" t="s">
        <v>73</v>
      </c>
      <c r="E629" s="10" t="s">
        <v>73</v>
      </c>
      <c r="F629" s="130">
        <v>0</v>
      </c>
      <c r="G629" s="130">
        <v>0</v>
      </c>
      <c r="H629" s="130">
        <v>0</v>
      </c>
      <c r="I629" s="130">
        <v>0</v>
      </c>
      <c r="J629" s="136">
        <f t="shared" si="30"/>
        <v>0</v>
      </c>
      <c r="K629" s="16">
        <v>0</v>
      </c>
      <c r="L629" s="16">
        <v>0</v>
      </c>
      <c r="M629" s="16">
        <v>0</v>
      </c>
      <c r="N629" s="133">
        <f t="shared" si="31"/>
        <v>0</v>
      </c>
      <c r="O629" s="146">
        <v>0</v>
      </c>
      <c r="P629" s="132">
        <v>0</v>
      </c>
      <c r="Q629" s="132">
        <v>0</v>
      </c>
      <c r="R629" s="132">
        <v>0</v>
      </c>
      <c r="S629" s="132">
        <v>0</v>
      </c>
      <c r="T629" s="132">
        <v>0</v>
      </c>
      <c r="U629" s="132">
        <v>0</v>
      </c>
      <c r="V629" s="133">
        <f t="shared" si="32"/>
        <v>0</v>
      </c>
      <c r="W629" s="16">
        <v>0</v>
      </c>
      <c r="X629" s="16">
        <v>0</v>
      </c>
      <c r="Y629" s="137">
        <v>0</v>
      </c>
    </row>
    <row r="630" spans="1:25" s="3" customFormat="1" ht="15" x14ac:dyDescent="0.3">
      <c r="A630" s="156" t="str">
        <f>IF(ISBLANK(TableB[[#This Row],[BEDS Code]]),"",TableB[[#This Row],[BEDS Code]])</f>
        <v>310300010247</v>
      </c>
      <c r="B630" s="134" t="str">
        <f>IF(ISBLANK(TableB[[#This Row],[School Name]]),"",TableB[[#This Row],[School Name]])</f>
        <v>M.S. M247 Dual Language Middle School</v>
      </c>
      <c r="C630" s="156" t="str">
        <f>IF(ISBLANK(TableB[[#This Row],[Local School Code]]),"",TableB[[#This Row],[Local School Code]])</f>
        <v>M247</v>
      </c>
      <c r="D630" s="15" t="s">
        <v>73</v>
      </c>
      <c r="E630" s="10" t="s">
        <v>73</v>
      </c>
      <c r="F630" s="130">
        <v>0</v>
      </c>
      <c r="G630" s="130">
        <v>0</v>
      </c>
      <c r="H630" s="130">
        <v>0</v>
      </c>
      <c r="I630" s="130">
        <v>0</v>
      </c>
      <c r="J630" s="136">
        <f t="shared" si="30"/>
        <v>0</v>
      </c>
      <c r="K630" s="16">
        <v>0</v>
      </c>
      <c r="L630" s="16">
        <v>0</v>
      </c>
      <c r="M630" s="16">
        <v>0</v>
      </c>
      <c r="N630" s="133">
        <f t="shared" si="31"/>
        <v>0</v>
      </c>
      <c r="O630" s="146">
        <v>0</v>
      </c>
      <c r="P630" s="132">
        <v>0</v>
      </c>
      <c r="Q630" s="132">
        <v>0</v>
      </c>
      <c r="R630" s="132">
        <v>0</v>
      </c>
      <c r="S630" s="132">
        <v>0</v>
      </c>
      <c r="T630" s="132">
        <v>0</v>
      </c>
      <c r="U630" s="132">
        <v>0</v>
      </c>
      <c r="V630" s="133">
        <f t="shared" si="32"/>
        <v>0</v>
      </c>
      <c r="W630" s="16">
        <v>0</v>
      </c>
      <c r="X630" s="16">
        <v>0</v>
      </c>
      <c r="Y630" s="137">
        <v>0</v>
      </c>
    </row>
    <row r="631" spans="1:25" s="3" customFormat="1" ht="15" x14ac:dyDescent="0.3">
      <c r="A631" s="156" t="str">
        <f>IF(ISBLANK(TableB[[#This Row],[BEDS Code]]),"",TableB[[#This Row],[BEDS Code]])</f>
        <v>310300010250</v>
      </c>
      <c r="B631" s="134" t="str">
        <f>IF(ISBLANK(TableB[[#This Row],[School Name]]),"",TableB[[#This Row],[School Name]])</f>
        <v>M.S. 250 West Side Collaborative Middle School</v>
      </c>
      <c r="C631" s="156" t="str">
        <f>IF(ISBLANK(TableB[[#This Row],[Local School Code]]),"",TableB[[#This Row],[Local School Code]])</f>
        <v>M250</v>
      </c>
      <c r="D631" s="15" t="s">
        <v>73</v>
      </c>
      <c r="E631" s="10" t="s">
        <v>73</v>
      </c>
      <c r="F631" s="130">
        <v>0</v>
      </c>
      <c r="G631" s="130">
        <v>0</v>
      </c>
      <c r="H631" s="130">
        <v>0</v>
      </c>
      <c r="I631" s="130">
        <v>0</v>
      </c>
      <c r="J631" s="136">
        <f t="shared" si="30"/>
        <v>0</v>
      </c>
      <c r="K631" s="16">
        <v>0</v>
      </c>
      <c r="L631" s="16">
        <v>0</v>
      </c>
      <c r="M631" s="16">
        <v>0</v>
      </c>
      <c r="N631" s="133">
        <f t="shared" si="31"/>
        <v>0</v>
      </c>
      <c r="O631" s="146">
        <v>0</v>
      </c>
      <c r="P631" s="132">
        <v>0</v>
      </c>
      <c r="Q631" s="132">
        <v>0</v>
      </c>
      <c r="R631" s="132">
        <v>0</v>
      </c>
      <c r="S631" s="132">
        <v>0</v>
      </c>
      <c r="T631" s="132">
        <v>0</v>
      </c>
      <c r="U631" s="132">
        <v>0</v>
      </c>
      <c r="V631" s="133">
        <f t="shared" si="32"/>
        <v>0</v>
      </c>
      <c r="W631" s="16">
        <v>0</v>
      </c>
      <c r="X631" s="16">
        <v>0</v>
      </c>
      <c r="Y631" s="137">
        <v>0</v>
      </c>
    </row>
    <row r="632" spans="1:25" s="3" customFormat="1" ht="15" x14ac:dyDescent="0.3">
      <c r="A632" s="156" t="str">
        <f>IF(ISBLANK(TableB[[#This Row],[BEDS Code]]),"",TableB[[#This Row],[BEDS Code]])</f>
        <v>310200010255</v>
      </c>
      <c r="B632" s="134" t="str">
        <f>IF(ISBLANK(TableB[[#This Row],[School Name]]),"",TableB[[#This Row],[School Name]])</f>
        <v>M.S. 255 Salk School of Science</v>
      </c>
      <c r="C632" s="156" t="str">
        <f>IF(ISBLANK(TableB[[#This Row],[Local School Code]]),"",TableB[[#This Row],[Local School Code]])</f>
        <v>M255</v>
      </c>
      <c r="D632" s="15" t="s">
        <v>73</v>
      </c>
      <c r="E632" s="10" t="s">
        <v>73</v>
      </c>
      <c r="F632" s="130">
        <v>0</v>
      </c>
      <c r="G632" s="130">
        <v>0</v>
      </c>
      <c r="H632" s="130">
        <v>0</v>
      </c>
      <c r="I632" s="130">
        <v>0</v>
      </c>
      <c r="J632" s="136">
        <f t="shared" si="30"/>
        <v>0</v>
      </c>
      <c r="K632" s="16">
        <v>0</v>
      </c>
      <c r="L632" s="16">
        <v>0</v>
      </c>
      <c r="M632" s="16">
        <v>0</v>
      </c>
      <c r="N632" s="133">
        <f t="shared" si="31"/>
        <v>0</v>
      </c>
      <c r="O632" s="146">
        <v>0</v>
      </c>
      <c r="P632" s="132">
        <v>0</v>
      </c>
      <c r="Q632" s="132">
        <v>0</v>
      </c>
      <c r="R632" s="132">
        <v>0</v>
      </c>
      <c r="S632" s="132">
        <v>0</v>
      </c>
      <c r="T632" s="132">
        <v>0</v>
      </c>
      <c r="U632" s="132">
        <v>0</v>
      </c>
      <c r="V632" s="133">
        <f t="shared" si="32"/>
        <v>0</v>
      </c>
      <c r="W632" s="16">
        <v>0</v>
      </c>
      <c r="X632" s="16">
        <v>0</v>
      </c>
      <c r="Y632" s="137">
        <v>0</v>
      </c>
    </row>
    <row r="633" spans="1:25" s="3" customFormat="1" ht="15" x14ac:dyDescent="0.3">
      <c r="A633" s="156" t="str">
        <f>IF(ISBLANK(TableB[[#This Row],[BEDS Code]]),"",TableB[[#This Row],[BEDS Code]])</f>
        <v>310300010256</v>
      </c>
      <c r="B633" s="134" t="str">
        <f>IF(ISBLANK(TableB[[#This Row],[School Name]]),"",TableB[[#This Row],[School Name]])</f>
        <v>Lafayette Academy</v>
      </c>
      <c r="C633" s="156" t="str">
        <f>IF(ISBLANK(TableB[[#This Row],[Local School Code]]),"",TableB[[#This Row],[Local School Code]])</f>
        <v>M256</v>
      </c>
      <c r="D633" s="15" t="s">
        <v>73</v>
      </c>
      <c r="E633" s="10" t="s">
        <v>73</v>
      </c>
      <c r="F633" s="130">
        <v>0</v>
      </c>
      <c r="G633" s="130">
        <v>0</v>
      </c>
      <c r="H633" s="130">
        <v>0</v>
      </c>
      <c r="I633" s="130">
        <v>0</v>
      </c>
      <c r="J633" s="136">
        <f t="shared" si="30"/>
        <v>0</v>
      </c>
      <c r="K633" s="16">
        <v>0</v>
      </c>
      <c r="L633" s="16">
        <v>0</v>
      </c>
      <c r="M633" s="16">
        <v>0</v>
      </c>
      <c r="N633" s="133">
        <f t="shared" si="31"/>
        <v>0</v>
      </c>
      <c r="O633" s="146">
        <v>0</v>
      </c>
      <c r="P633" s="132">
        <v>0</v>
      </c>
      <c r="Q633" s="132">
        <v>0</v>
      </c>
      <c r="R633" s="132">
        <v>0</v>
      </c>
      <c r="S633" s="132">
        <v>0</v>
      </c>
      <c r="T633" s="132">
        <v>0</v>
      </c>
      <c r="U633" s="132">
        <v>0</v>
      </c>
      <c r="V633" s="133">
        <f t="shared" si="32"/>
        <v>0</v>
      </c>
      <c r="W633" s="16">
        <v>0</v>
      </c>
      <c r="X633" s="16">
        <v>0</v>
      </c>
      <c r="Y633" s="137">
        <v>0</v>
      </c>
    </row>
    <row r="634" spans="1:25" s="3" customFormat="1" ht="15" x14ac:dyDescent="0.3">
      <c r="A634" s="156" t="str">
        <f>IF(ISBLANK(TableB[[#This Row],[BEDS Code]]),"",TableB[[#This Row],[BEDS Code]])</f>
        <v>310300010258</v>
      </c>
      <c r="B634" s="134" t="str">
        <f>IF(ISBLANK(TableB[[#This Row],[School Name]]),"",TableB[[#This Row],[School Name]])</f>
        <v>Community Action School - MS 258</v>
      </c>
      <c r="C634" s="156" t="str">
        <f>IF(ISBLANK(TableB[[#This Row],[Local School Code]]),"",TableB[[#This Row],[Local School Code]])</f>
        <v>M258</v>
      </c>
      <c r="D634" s="15" t="s">
        <v>73</v>
      </c>
      <c r="E634" s="10" t="s">
        <v>72</v>
      </c>
      <c r="F634" s="130">
        <v>0</v>
      </c>
      <c r="G634" s="130">
        <v>0</v>
      </c>
      <c r="H634" s="130">
        <v>0</v>
      </c>
      <c r="I634" s="130">
        <v>0</v>
      </c>
      <c r="J634" s="136">
        <f t="shared" si="30"/>
        <v>0</v>
      </c>
      <c r="K634" s="16">
        <v>0</v>
      </c>
      <c r="L634" s="16">
        <v>0</v>
      </c>
      <c r="M634" s="16">
        <v>0</v>
      </c>
      <c r="N634" s="133">
        <f t="shared" si="31"/>
        <v>0</v>
      </c>
      <c r="O634" s="146">
        <v>1</v>
      </c>
      <c r="P634" s="132">
        <v>20917.100000000002</v>
      </c>
      <c r="Q634" s="132">
        <v>20917.100000000002</v>
      </c>
      <c r="R634" s="132">
        <v>0</v>
      </c>
      <c r="S634" s="132">
        <v>0</v>
      </c>
      <c r="T634" s="132">
        <v>104585.5</v>
      </c>
      <c r="U634" s="132">
        <v>62751.299999999996</v>
      </c>
      <c r="V634" s="133">
        <f t="shared" si="32"/>
        <v>209171</v>
      </c>
      <c r="W634" s="16">
        <v>0</v>
      </c>
      <c r="X634" s="16">
        <v>0</v>
      </c>
      <c r="Y634" s="137">
        <v>209171</v>
      </c>
    </row>
    <row r="635" spans="1:25" s="3" customFormat="1" ht="15" x14ac:dyDescent="0.3">
      <c r="A635" s="156" t="str">
        <f>IF(ISBLANK(TableB[[#This Row],[BEDS Code]]),"",TableB[[#This Row],[BEDS Code]])</f>
        <v>310200010260</v>
      </c>
      <c r="B635" s="134" t="str">
        <f>IF(ISBLANK(TableB[[#This Row],[School Name]]),"",TableB[[#This Row],[School Name]])</f>
        <v>M.S. 260 Clinton School Writers &amp; Artists</v>
      </c>
      <c r="C635" s="156" t="str">
        <f>IF(ISBLANK(TableB[[#This Row],[Local School Code]]),"",TableB[[#This Row],[Local School Code]])</f>
        <v>M260</v>
      </c>
      <c r="D635" s="15" t="s">
        <v>73</v>
      </c>
      <c r="E635" s="10" t="s">
        <v>73</v>
      </c>
      <c r="F635" s="130">
        <v>0</v>
      </c>
      <c r="G635" s="130">
        <v>0</v>
      </c>
      <c r="H635" s="130">
        <v>0</v>
      </c>
      <c r="I635" s="130">
        <v>0</v>
      </c>
      <c r="J635" s="136">
        <f t="shared" si="30"/>
        <v>0</v>
      </c>
      <c r="K635" s="16">
        <v>0</v>
      </c>
      <c r="L635" s="16">
        <v>0</v>
      </c>
      <c r="M635" s="16">
        <v>0</v>
      </c>
      <c r="N635" s="133">
        <f t="shared" si="31"/>
        <v>0</v>
      </c>
      <c r="O635" s="146">
        <v>0</v>
      </c>
      <c r="P635" s="132">
        <v>0</v>
      </c>
      <c r="Q635" s="132">
        <v>0</v>
      </c>
      <c r="R635" s="132">
        <v>0</v>
      </c>
      <c r="S635" s="132">
        <v>0</v>
      </c>
      <c r="T635" s="132">
        <v>0</v>
      </c>
      <c r="U635" s="132">
        <v>0</v>
      </c>
      <c r="V635" s="133">
        <f t="shared" si="32"/>
        <v>0</v>
      </c>
      <c r="W635" s="16">
        <v>0</v>
      </c>
      <c r="X635" s="16">
        <v>0</v>
      </c>
      <c r="Y635" s="137">
        <v>0</v>
      </c>
    </row>
    <row r="636" spans="1:25" s="3" customFormat="1" ht="15" x14ac:dyDescent="0.3">
      <c r="A636" s="156" t="str">
        <f>IF(ISBLANK(TableB[[#This Row],[BEDS Code]]),"",TableB[[#This Row],[BEDS Code]])</f>
        <v>310200010267</v>
      </c>
      <c r="B636" s="134" t="str">
        <f>IF(ISBLANK(TableB[[#This Row],[School Name]]),"",TableB[[#This Row],[School Name]])</f>
        <v>East Side Elementary School, PS 267</v>
      </c>
      <c r="C636" s="156" t="str">
        <f>IF(ISBLANK(TableB[[#This Row],[Local School Code]]),"",TableB[[#This Row],[Local School Code]])</f>
        <v>M267</v>
      </c>
      <c r="D636" s="15" t="s">
        <v>73</v>
      </c>
      <c r="E636" s="10" t="s">
        <v>73</v>
      </c>
      <c r="F636" s="130">
        <v>0</v>
      </c>
      <c r="G636" s="130">
        <v>0</v>
      </c>
      <c r="H636" s="130">
        <v>0</v>
      </c>
      <c r="I636" s="130">
        <v>0</v>
      </c>
      <c r="J636" s="136">
        <f t="shared" si="30"/>
        <v>0</v>
      </c>
      <c r="K636" s="16">
        <v>0</v>
      </c>
      <c r="L636" s="16">
        <v>0</v>
      </c>
      <c r="M636" s="16">
        <v>0</v>
      </c>
      <c r="N636" s="133">
        <f t="shared" si="31"/>
        <v>0</v>
      </c>
      <c r="O636" s="146">
        <v>0</v>
      </c>
      <c r="P636" s="132">
        <v>0</v>
      </c>
      <c r="Q636" s="132">
        <v>0</v>
      </c>
      <c r="R636" s="132">
        <v>0</v>
      </c>
      <c r="S636" s="132">
        <v>0</v>
      </c>
      <c r="T636" s="132">
        <v>0</v>
      </c>
      <c r="U636" s="132">
        <v>0</v>
      </c>
      <c r="V636" s="133">
        <f t="shared" si="32"/>
        <v>0</v>
      </c>
      <c r="W636" s="16">
        <v>0</v>
      </c>
      <c r="X636" s="16">
        <v>0</v>
      </c>
      <c r="Y636" s="137">
        <v>0</v>
      </c>
    </row>
    <row r="637" spans="1:25" s="3" customFormat="1" ht="15" x14ac:dyDescent="0.3">
      <c r="A637" s="156" t="str">
        <f>IF(ISBLANK(TableB[[#This Row],[BEDS Code]]),"",TableB[[#This Row],[BEDS Code]])</f>
        <v>310200010276</v>
      </c>
      <c r="B637" s="134" t="str">
        <f>IF(ISBLANK(TableB[[#This Row],[School Name]]),"",TableB[[#This Row],[School Name]])</f>
        <v>Battery Park City School</v>
      </c>
      <c r="C637" s="156" t="str">
        <f>IF(ISBLANK(TableB[[#This Row],[Local School Code]]),"",TableB[[#This Row],[Local School Code]])</f>
        <v>M276</v>
      </c>
      <c r="D637" s="15" t="s">
        <v>72</v>
      </c>
      <c r="E637" s="10" t="s">
        <v>73</v>
      </c>
      <c r="F637" s="130">
        <v>14</v>
      </c>
      <c r="G637" s="130">
        <v>0</v>
      </c>
      <c r="H637" s="130">
        <v>0</v>
      </c>
      <c r="I637" s="130">
        <v>0</v>
      </c>
      <c r="J637" s="136">
        <f t="shared" si="30"/>
        <v>14</v>
      </c>
      <c r="K637" s="16">
        <v>90580.025355476959</v>
      </c>
      <c r="L637" s="16">
        <v>151929.54367561225</v>
      </c>
      <c r="M637" s="16">
        <v>0</v>
      </c>
      <c r="N637" s="133">
        <f t="shared" si="31"/>
        <v>242509.5690310892</v>
      </c>
      <c r="O637" s="146">
        <v>0</v>
      </c>
      <c r="P637" s="132">
        <v>0</v>
      </c>
      <c r="Q637" s="132">
        <v>0</v>
      </c>
      <c r="R637" s="132">
        <v>0</v>
      </c>
      <c r="S637" s="132">
        <v>0</v>
      </c>
      <c r="T637" s="132">
        <v>0</v>
      </c>
      <c r="U637" s="132">
        <v>0</v>
      </c>
      <c r="V637" s="133">
        <f t="shared" si="32"/>
        <v>0</v>
      </c>
      <c r="W637" s="16">
        <v>0</v>
      </c>
      <c r="X637" s="16">
        <v>0</v>
      </c>
      <c r="Y637" s="137">
        <v>0</v>
      </c>
    </row>
    <row r="638" spans="1:25" s="3" customFormat="1" ht="15" x14ac:dyDescent="0.3">
      <c r="A638" s="156" t="str">
        <f>IF(ISBLANK(TableB[[#This Row],[BEDS Code]]),"",TableB[[#This Row],[BEDS Code]])</f>
        <v>310600010278</v>
      </c>
      <c r="B638" s="134" t="str">
        <f>IF(ISBLANK(TableB[[#This Row],[School Name]]),"",TableB[[#This Row],[School Name]])</f>
        <v>Paula Hedbavny School</v>
      </c>
      <c r="C638" s="156" t="str">
        <f>IF(ISBLANK(TableB[[#This Row],[Local School Code]]),"",TableB[[#This Row],[Local School Code]])</f>
        <v>M278</v>
      </c>
      <c r="D638" s="15" t="s">
        <v>73</v>
      </c>
      <c r="E638" s="10" t="s">
        <v>73</v>
      </c>
      <c r="F638" s="130">
        <v>0</v>
      </c>
      <c r="G638" s="130">
        <v>0</v>
      </c>
      <c r="H638" s="130">
        <v>0</v>
      </c>
      <c r="I638" s="130">
        <v>0</v>
      </c>
      <c r="J638" s="136">
        <f t="shared" si="30"/>
        <v>0</v>
      </c>
      <c r="K638" s="16">
        <v>0</v>
      </c>
      <c r="L638" s="16">
        <v>0</v>
      </c>
      <c r="M638" s="16">
        <v>0</v>
      </c>
      <c r="N638" s="133">
        <f t="shared" si="31"/>
        <v>0</v>
      </c>
      <c r="O638" s="146">
        <v>0</v>
      </c>
      <c r="P638" s="132">
        <v>0</v>
      </c>
      <c r="Q638" s="132">
        <v>0</v>
      </c>
      <c r="R638" s="132">
        <v>0</v>
      </c>
      <c r="S638" s="132">
        <v>0</v>
      </c>
      <c r="T638" s="132">
        <v>0</v>
      </c>
      <c r="U638" s="132">
        <v>0</v>
      </c>
      <c r="V638" s="133">
        <f t="shared" si="32"/>
        <v>0</v>
      </c>
      <c r="W638" s="16">
        <v>0</v>
      </c>
      <c r="X638" s="16">
        <v>0</v>
      </c>
      <c r="Y638" s="137">
        <v>0</v>
      </c>
    </row>
    <row r="639" spans="1:25" s="3" customFormat="1" ht="15" x14ac:dyDescent="0.3">
      <c r="A639" s="156" t="str">
        <f>IF(ISBLANK(TableB[[#This Row],[BEDS Code]]),"",TableB[[#This Row],[BEDS Code]])</f>
        <v>310200011280</v>
      </c>
      <c r="B639" s="134" t="str">
        <f>IF(ISBLANK(TableB[[#This Row],[School Name]]),"",TableB[[#This Row],[School Name]])</f>
        <v>Manhattan Early College School for Advertising</v>
      </c>
      <c r="C639" s="156" t="str">
        <f>IF(ISBLANK(TableB[[#This Row],[Local School Code]]),"",TableB[[#This Row],[Local School Code]])</f>
        <v>M280</v>
      </c>
      <c r="D639" s="15" t="s">
        <v>73</v>
      </c>
      <c r="E639" s="10" t="s">
        <v>73</v>
      </c>
      <c r="F639" s="130">
        <v>0</v>
      </c>
      <c r="G639" s="130">
        <v>0</v>
      </c>
      <c r="H639" s="130">
        <v>0</v>
      </c>
      <c r="I639" s="130">
        <v>0</v>
      </c>
      <c r="J639" s="136">
        <f t="shared" si="30"/>
        <v>0</v>
      </c>
      <c r="K639" s="16">
        <v>0</v>
      </c>
      <c r="L639" s="16">
        <v>0</v>
      </c>
      <c r="M639" s="16">
        <v>0</v>
      </c>
      <c r="N639" s="133">
        <f t="shared" si="31"/>
        <v>0</v>
      </c>
      <c r="O639" s="146">
        <v>0</v>
      </c>
      <c r="P639" s="132">
        <v>0</v>
      </c>
      <c r="Q639" s="132">
        <v>0</v>
      </c>
      <c r="R639" s="132">
        <v>0</v>
      </c>
      <c r="S639" s="132">
        <v>0</v>
      </c>
      <c r="T639" s="132">
        <v>0</v>
      </c>
      <c r="U639" s="132">
        <v>0</v>
      </c>
      <c r="V639" s="133">
        <f t="shared" si="32"/>
        <v>0</v>
      </c>
      <c r="W639" s="16">
        <v>0</v>
      </c>
      <c r="X639" s="16">
        <v>0</v>
      </c>
      <c r="Y639" s="137">
        <v>0</v>
      </c>
    </row>
    <row r="640" spans="1:25" s="3" customFormat="1" ht="15" x14ac:dyDescent="0.3">
      <c r="A640" s="156" t="str">
        <f>IF(ISBLANK(TableB[[#This Row],[BEDS Code]]),"",TableB[[#This Row],[BEDS Code]])</f>
        <v>310200010281</v>
      </c>
      <c r="B640" s="134" t="str">
        <f>IF(ISBLANK(TableB[[#This Row],[School Name]]),"",TableB[[#This Row],[School Name]])</f>
        <v>The River School</v>
      </c>
      <c r="C640" s="156" t="str">
        <f>IF(ISBLANK(TableB[[#This Row],[Local School Code]]),"",TableB[[#This Row],[Local School Code]])</f>
        <v>M281</v>
      </c>
      <c r="D640" s="15" t="s">
        <v>72</v>
      </c>
      <c r="E640" s="10" t="s">
        <v>73</v>
      </c>
      <c r="F640" s="130">
        <v>30</v>
      </c>
      <c r="G640" s="130">
        <v>0</v>
      </c>
      <c r="H640" s="130">
        <v>0</v>
      </c>
      <c r="I640" s="130">
        <v>0</v>
      </c>
      <c r="J640" s="136">
        <f t="shared" si="30"/>
        <v>30</v>
      </c>
      <c r="K640" s="16">
        <v>360000</v>
      </c>
      <c r="L640" s="16">
        <v>69281.321897066897</v>
      </c>
      <c r="M640" s="16">
        <v>0</v>
      </c>
      <c r="N640" s="133">
        <f t="shared" si="31"/>
        <v>429281.3218970669</v>
      </c>
      <c r="O640" s="146">
        <v>0</v>
      </c>
      <c r="P640" s="132">
        <v>0</v>
      </c>
      <c r="Q640" s="132">
        <v>0</v>
      </c>
      <c r="R640" s="132">
        <v>0</v>
      </c>
      <c r="S640" s="132">
        <v>0</v>
      </c>
      <c r="T640" s="132">
        <v>0</v>
      </c>
      <c r="U640" s="132">
        <v>0</v>
      </c>
      <c r="V640" s="133">
        <f t="shared" si="32"/>
        <v>0</v>
      </c>
      <c r="W640" s="16">
        <v>0</v>
      </c>
      <c r="X640" s="16">
        <v>0</v>
      </c>
      <c r="Y640" s="137">
        <v>0</v>
      </c>
    </row>
    <row r="641" spans="1:25" s="3" customFormat="1" ht="15" x14ac:dyDescent="0.3">
      <c r="A641" s="156" t="str">
        <f>IF(ISBLANK(TableB[[#This Row],[BEDS Code]]),"",TableB[[#This Row],[BEDS Code]])</f>
        <v>310200011282</v>
      </c>
      <c r="B641" s="134" t="str">
        <f>IF(ISBLANK(TableB[[#This Row],[School Name]]),"",TableB[[#This Row],[School Name]])</f>
        <v>Urban Assembly Maker Academy</v>
      </c>
      <c r="C641" s="156" t="str">
        <f>IF(ISBLANK(TableB[[#This Row],[Local School Code]]),"",TableB[[#This Row],[Local School Code]])</f>
        <v>M282</v>
      </c>
      <c r="D641" s="15" t="s">
        <v>73</v>
      </c>
      <c r="E641" s="10" t="s">
        <v>73</v>
      </c>
      <c r="F641" s="130">
        <v>0</v>
      </c>
      <c r="G641" s="130">
        <v>0</v>
      </c>
      <c r="H641" s="130">
        <v>0</v>
      </c>
      <c r="I641" s="130">
        <v>0</v>
      </c>
      <c r="J641" s="136">
        <f t="shared" si="30"/>
        <v>0</v>
      </c>
      <c r="K641" s="16">
        <v>0</v>
      </c>
      <c r="L641" s="16">
        <v>0</v>
      </c>
      <c r="M641" s="16">
        <v>0</v>
      </c>
      <c r="N641" s="133">
        <f t="shared" si="31"/>
        <v>0</v>
      </c>
      <c r="O641" s="146">
        <v>0</v>
      </c>
      <c r="P641" s="132">
        <v>0</v>
      </c>
      <c r="Q641" s="132">
        <v>0</v>
      </c>
      <c r="R641" s="132">
        <v>0</v>
      </c>
      <c r="S641" s="132">
        <v>0</v>
      </c>
      <c r="T641" s="132">
        <v>0</v>
      </c>
      <c r="U641" s="132">
        <v>0</v>
      </c>
      <c r="V641" s="133">
        <f t="shared" si="32"/>
        <v>0</v>
      </c>
      <c r="W641" s="16">
        <v>0</v>
      </c>
      <c r="X641" s="16">
        <v>0</v>
      </c>
      <c r="Y641" s="137">
        <v>0</v>
      </c>
    </row>
    <row r="642" spans="1:25" s="3" customFormat="1" ht="15" x14ac:dyDescent="0.3">
      <c r="A642" s="156" t="str">
        <f>IF(ISBLANK(TableB[[#This Row],[BEDS Code]]),"",TableB[[#This Row],[BEDS Code]])</f>
        <v>310500011285</v>
      </c>
      <c r="B642" s="134" t="str">
        <f>IF(ISBLANK(TableB[[#This Row],[School Name]]),"",TableB[[#This Row],[School Name]])</f>
        <v>Harlem Renaissance High School</v>
      </c>
      <c r="C642" s="156" t="str">
        <f>IF(ISBLANK(TableB[[#This Row],[Local School Code]]),"",TableB[[#This Row],[Local School Code]])</f>
        <v>M285</v>
      </c>
      <c r="D642" s="15" t="s">
        <v>73</v>
      </c>
      <c r="E642" s="10" t="s">
        <v>73</v>
      </c>
      <c r="F642" s="130">
        <v>0</v>
      </c>
      <c r="G642" s="130">
        <v>0</v>
      </c>
      <c r="H642" s="130">
        <v>0</v>
      </c>
      <c r="I642" s="130">
        <v>0</v>
      </c>
      <c r="J642" s="136">
        <f t="shared" si="30"/>
        <v>0</v>
      </c>
      <c r="K642" s="16">
        <v>0</v>
      </c>
      <c r="L642" s="16">
        <v>0</v>
      </c>
      <c r="M642" s="16">
        <v>0</v>
      </c>
      <c r="N642" s="133">
        <f t="shared" si="31"/>
        <v>0</v>
      </c>
      <c r="O642" s="146">
        <v>0</v>
      </c>
      <c r="P642" s="132">
        <v>0</v>
      </c>
      <c r="Q642" s="132">
        <v>0</v>
      </c>
      <c r="R642" s="132">
        <v>0</v>
      </c>
      <c r="S642" s="132">
        <v>0</v>
      </c>
      <c r="T642" s="132">
        <v>0</v>
      </c>
      <c r="U642" s="132">
        <v>0</v>
      </c>
      <c r="V642" s="133">
        <f t="shared" si="32"/>
        <v>0</v>
      </c>
      <c r="W642" s="16">
        <v>0</v>
      </c>
      <c r="X642" s="16">
        <v>0</v>
      </c>
      <c r="Y642" s="137">
        <v>0</v>
      </c>
    </row>
    <row r="643" spans="1:25" s="3" customFormat="1" ht="15" x14ac:dyDescent="0.3">
      <c r="A643" s="156" t="str">
        <f>IF(ISBLANK(TableB[[#This Row],[BEDS Code]]),"",TableB[[#This Row],[BEDS Code]])</f>
        <v>310500010286</v>
      </c>
      <c r="B643" s="134" t="str">
        <f>IF(ISBLANK(TableB[[#This Row],[School Name]]),"",TableB[[#This Row],[School Name]])</f>
        <v>Urban Assembly Academy for Future Leaders</v>
      </c>
      <c r="C643" s="156" t="str">
        <f>IF(ISBLANK(TableB[[#This Row],[Local School Code]]),"",TableB[[#This Row],[Local School Code]])</f>
        <v>M286</v>
      </c>
      <c r="D643" s="15" t="s">
        <v>73</v>
      </c>
      <c r="E643" s="10" t="s">
        <v>73</v>
      </c>
      <c r="F643" s="130">
        <v>0</v>
      </c>
      <c r="G643" s="130">
        <v>0</v>
      </c>
      <c r="H643" s="130">
        <v>0</v>
      </c>
      <c r="I643" s="130">
        <v>0</v>
      </c>
      <c r="J643" s="136">
        <f t="shared" si="30"/>
        <v>0</v>
      </c>
      <c r="K643" s="16">
        <v>0</v>
      </c>
      <c r="L643" s="16">
        <v>0</v>
      </c>
      <c r="M643" s="16">
        <v>0</v>
      </c>
      <c r="N643" s="133">
        <f t="shared" si="31"/>
        <v>0</v>
      </c>
      <c r="O643" s="146">
        <v>0</v>
      </c>
      <c r="P643" s="132">
        <v>0</v>
      </c>
      <c r="Q643" s="132">
        <v>0</v>
      </c>
      <c r="R643" s="132">
        <v>0</v>
      </c>
      <c r="S643" s="132">
        <v>0</v>
      </c>
      <c r="T643" s="132">
        <v>0</v>
      </c>
      <c r="U643" s="132">
        <v>0</v>
      </c>
      <c r="V643" s="133">
        <f t="shared" si="32"/>
        <v>0</v>
      </c>
      <c r="W643" s="16">
        <v>0</v>
      </c>
      <c r="X643" s="16">
        <v>0</v>
      </c>
      <c r="Y643" s="137">
        <v>0</v>
      </c>
    </row>
    <row r="644" spans="1:25" s="3" customFormat="1" ht="15" x14ac:dyDescent="0.3">
      <c r="A644" s="156" t="str">
        <f>IF(ISBLANK(TableB[[#This Row],[BEDS Code]]),"",TableB[[#This Row],[BEDS Code]])</f>
        <v>310200011288</v>
      </c>
      <c r="B644" s="134" t="str">
        <f>IF(ISBLANK(TableB[[#This Row],[School Name]]),"",TableB[[#This Row],[School Name]])</f>
        <v>Food and Finance High School</v>
      </c>
      <c r="C644" s="156" t="str">
        <f>IF(ISBLANK(TableB[[#This Row],[Local School Code]]),"",TableB[[#This Row],[Local School Code]])</f>
        <v>M288</v>
      </c>
      <c r="D644" s="15" t="s">
        <v>73</v>
      </c>
      <c r="E644" s="10" t="s">
        <v>73</v>
      </c>
      <c r="F644" s="130">
        <v>0</v>
      </c>
      <c r="G644" s="130">
        <v>0</v>
      </c>
      <c r="H644" s="130">
        <v>0</v>
      </c>
      <c r="I644" s="130">
        <v>0</v>
      </c>
      <c r="J644" s="136">
        <f t="shared" si="30"/>
        <v>0</v>
      </c>
      <c r="K644" s="16">
        <v>0</v>
      </c>
      <c r="L644" s="16">
        <v>0</v>
      </c>
      <c r="M644" s="16">
        <v>0</v>
      </c>
      <c r="N644" s="133">
        <f t="shared" si="31"/>
        <v>0</v>
      </c>
      <c r="O644" s="146">
        <v>0</v>
      </c>
      <c r="P644" s="132">
        <v>0</v>
      </c>
      <c r="Q644" s="132">
        <v>0</v>
      </c>
      <c r="R644" s="132">
        <v>0</v>
      </c>
      <c r="S644" s="132">
        <v>0</v>
      </c>
      <c r="T644" s="132">
        <v>0</v>
      </c>
      <c r="U644" s="132">
        <v>0</v>
      </c>
      <c r="V644" s="133">
        <f t="shared" si="32"/>
        <v>0</v>
      </c>
      <c r="W644" s="16">
        <v>0</v>
      </c>
      <c r="X644" s="16">
        <v>0</v>
      </c>
      <c r="Y644" s="137">
        <v>0</v>
      </c>
    </row>
    <row r="645" spans="1:25" s="3" customFormat="1" ht="15" x14ac:dyDescent="0.3">
      <c r="A645" s="156" t="str">
        <f>IF(ISBLANK(TableB[[#This Row],[BEDS Code]]),"",TableB[[#This Row],[BEDS Code]])</f>
        <v>310200010289</v>
      </c>
      <c r="B645" s="134" t="str">
        <f>IF(ISBLANK(TableB[[#This Row],[School Name]]),"",TableB[[#This Row],[School Name]])</f>
        <v>I.S. 289</v>
      </c>
      <c r="C645" s="156" t="str">
        <f>IF(ISBLANK(TableB[[#This Row],[Local School Code]]),"",TableB[[#This Row],[Local School Code]])</f>
        <v>M289</v>
      </c>
      <c r="D645" s="15" t="s">
        <v>73</v>
      </c>
      <c r="E645" s="10" t="s">
        <v>73</v>
      </c>
      <c r="F645" s="130">
        <v>0</v>
      </c>
      <c r="G645" s="130">
        <v>0</v>
      </c>
      <c r="H645" s="130">
        <v>0</v>
      </c>
      <c r="I645" s="130">
        <v>0</v>
      </c>
      <c r="J645" s="136">
        <f t="shared" si="30"/>
        <v>0</v>
      </c>
      <c r="K645" s="16">
        <v>0</v>
      </c>
      <c r="L645" s="16">
        <v>0</v>
      </c>
      <c r="M645" s="16">
        <v>0</v>
      </c>
      <c r="N645" s="133">
        <f t="shared" si="31"/>
        <v>0</v>
      </c>
      <c r="O645" s="146">
        <v>0</v>
      </c>
      <c r="P645" s="132">
        <v>0</v>
      </c>
      <c r="Q645" s="132">
        <v>0</v>
      </c>
      <c r="R645" s="132">
        <v>0</v>
      </c>
      <c r="S645" s="132">
        <v>0</v>
      </c>
      <c r="T645" s="132">
        <v>0</v>
      </c>
      <c r="U645" s="132">
        <v>0</v>
      </c>
      <c r="V645" s="133">
        <f t="shared" si="32"/>
        <v>0</v>
      </c>
      <c r="W645" s="16">
        <v>0</v>
      </c>
      <c r="X645" s="16">
        <v>0</v>
      </c>
      <c r="Y645" s="137">
        <v>0</v>
      </c>
    </row>
    <row r="646" spans="1:25" s="3" customFormat="1" ht="15" x14ac:dyDescent="0.3">
      <c r="A646" s="156" t="str">
        <f>IF(ISBLANK(TableB[[#This Row],[BEDS Code]]),"",TableB[[#This Row],[BEDS Code]])</f>
        <v>310200010290</v>
      </c>
      <c r="B646" s="134" t="str">
        <f>IF(ISBLANK(TableB[[#This Row],[School Name]]),"",TableB[[#This Row],[School Name]])</f>
        <v>P.S. 290 Manhattan New School</v>
      </c>
      <c r="C646" s="156" t="str">
        <f>IF(ISBLANK(TableB[[#This Row],[Local School Code]]),"",TableB[[#This Row],[Local School Code]])</f>
        <v>M290</v>
      </c>
      <c r="D646" s="15" t="s">
        <v>72</v>
      </c>
      <c r="E646" s="10" t="s">
        <v>73</v>
      </c>
      <c r="F646" s="130">
        <v>30</v>
      </c>
      <c r="G646" s="130">
        <v>0</v>
      </c>
      <c r="H646" s="130">
        <v>0</v>
      </c>
      <c r="I646" s="130">
        <v>0</v>
      </c>
      <c r="J646" s="136">
        <f t="shared" si="30"/>
        <v>30</v>
      </c>
      <c r="K646" s="16">
        <v>400000</v>
      </c>
      <c r="L646" s="16">
        <v>272087.91763434291</v>
      </c>
      <c r="M646" s="16">
        <v>0</v>
      </c>
      <c r="N646" s="133">
        <f t="shared" si="31"/>
        <v>672087.91763434291</v>
      </c>
      <c r="O646" s="146">
        <v>0</v>
      </c>
      <c r="P646" s="132">
        <v>0</v>
      </c>
      <c r="Q646" s="132">
        <v>0</v>
      </c>
      <c r="R646" s="132">
        <v>0</v>
      </c>
      <c r="S646" s="132">
        <v>0</v>
      </c>
      <c r="T646" s="132">
        <v>0</v>
      </c>
      <c r="U646" s="132">
        <v>0</v>
      </c>
      <c r="V646" s="133">
        <f t="shared" si="32"/>
        <v>0</v>
      </c>
      <c r="W646" s="16">
        <v>0</v>
      </c>
      <c r="X646" s="16">
        <v>0</v>
      </c>
      <c r="Y646" s="137">
        <v>0</v>
      </c>
    </row>
    <row r="647" spans="1:25" s="3" customFormat="1" ht="15" x14ac:dyDescent="0.3">
      <c r="A647" s="156" t="str">
        <f>IF(ISBLANK(TableB[[#This Row],[BEDS Code]]),"",TableB[[#This Row],[BEDS Code]])</f>
        <v>310300011291</v>
      </c>
      <c r="B647" s="134" t="str">
        <f>IF(ISBLANK(TableB[[#This Row],[School Name]]),"",TableB[[#This Row],[School Name]])</f>
        <v>West End Secondary School</v>
      </c>
      <c r="C647" s="156" t="str">
        <f>IF(ISBLANK(TableB[[#This Row],[Local School Code]]),"",TableB[[#This Row],[Local School Code]])</f>
        <v>M291</v>
      </c>
      <c r="D647" s="15" t="s">
        <v>73</v>
      </c>
      <c r="E647" s="10" t="s">
        <v>73</v>
      </c>
      <c r="F647" s="130">
        <v>0</v>
      </c>
      <c r="G647" s="130">
        <v>0</v>
      </c>
      <c r="H647" s="130">
        <v>0</v>
      </c>
      <c r="I647" s="130">
        <v>0</v>
      </c>
      <c r="J647" s="136">
        <f t="shared" si="30"/>
        <v>0</v>
      </c>
      <c r="K647" s="16">
        <v>0</v>
      </c>
      <c r="L647" s="16">
        <v>0</v>
      </c>
      <c r="M647" s="16">
        <v>0</v>
      </c>
      <c r="N647" s="133">
        <f t="shared" si="31"/>
        <v>0</v>
      </c>
      <c r="O647" s="146">
        <v>0</v>
      </c>
      <c r="P647" s="132">
        <v>0</v>
      </c>
      <c r="Q647" s="132">
        <v>0</v>
      </c>
      <c r="R647" s="132">
        <v>0</v>
      </c>
      <c r="S647" s="132">
        <v>0</v>
      </c>
      <c r="T647" s="132">
        <v>0</v>
      </c>
      <c r="U647" s="132">
        <v>0</v>
      </c>
      <c r="V647" s="133">
        <f t="shared" si="32"/>
        <v>0</v>
      </c>
      <c r="W647" s="16">
        <v>0</v>
      </c>
      <c r="X647" s="16">
        <v>0</v>
      </c>
      <c r="Y647" s="137">
        <v>0</v>
      </c>
    </row>
    <row r="648" spans="1:25" s="3" customFormat="1" ht="15" x14ac:dyDescent="0.3">
      <c r="A648" s="156" t="str">
        <f>IF(ISBLANK(TableB[[#This Row],[BEDS Code]]),"",TableB[[#This Row],[BEDS Code]])</f>
        <v>310100011292</v>
      </c>
      <c r="B648" s="134" t="str">
        <f>IF(ISBLANK(TableB[[#This Row],[School Name]]),"",TableB[[#This Row],[School Name]])</f>
        <v>Orchard Collegiate Academy</v>
      </c>
      <c r="C648" s="156" t="str">
        <f>IF(ISBLANK(TableB[[#This Row],[Local School Code]]),"",TableB[[#This Row],[Local School Code]])</f>
        <v>M292</v>
      </c>
      <c r="D648" s="15" t="s">
        <v>73</v>
      </c>
      <c r="E648" s="10" t="s">
        <v>72</v>
      </c>
      <c r="F648" s="130">
        <v>0</v>
      </c>
      <c r="G648" s="130">
        <v>0</v>
      </c>
      <c r="H648" s="130">
        <v>0</v>
      </c>
      <c r="I648" s="130">
        <v>0</v>
      </c>
      <c r="J648" s="136">
        <f t="shared" si="30"/>
        <v>0</v>
      </c>
      <c r="K648" s="16">
        <v>0</v>
      </c>
      <c r="L648" s="16">
        <v>0</v>
      </c>
      <c r="M648" s="16">
        <v>0</v>
      </c>
      <c r="N648" s="133">
        <f t="shared" si="31"/>
        <v>0</v>
      </c>
      <c r="O648" s="146">
        <v>1</v>
      </c>
      <c r="P648" s="132">
        <v>489209.90541700291</v>
      </c>
      <c r="Q648" s="132">
        <v>126852.5</v>
      </c>
      <c r="R648" s="132">
        <v>0</v>
      </c>
      <c r="S648" s="132">
        <v>0</v>
      </c>
      <c r="T648" s="132">
        <v>184262.5</v>
      </c>
      <c r="U648" s="132">
        <v>110557.5</v>
      </c>
      <c r="V648" s="133">
        <f t="shared" si="32"/>
        <v>910882.40541700297</v>
      </c>
      <c r="W648" s="16">
        <v>453042</v>
      </c>
      <c r="X648" s="16">
        <v>457840.40541700297</v>
      </c>
      <c r="Y648" s="137">
        <v>0</v>
      </c>
    </row>
    <row r="649" spans="1:25" s="3" customFormat="1" ht="15" x14ac:dyDescent="0.3">
      <c r="A649" s="156" t="str">
        <f>IF(ISBLANK(TableB[[#This Row],[BEDS Code]]),"",TableB[[#This Row],[BEDS Code]])</f>
        <v>310600011293</v>
      </c>
      <c r="B649" s="134" t="str">
        <f>IF(ISBLANK(TableB[[#This Row],[School Name]]),"",TableB[[#This Row],[School Name]])</f>
        <v>City College Academy of the Arts</v>
      </c>
      <c r="C649" s="156" t="str">
        <f>IF(ISBLANK(TableB[[#This Row],[Local School Code]]),"",TableB[[#This Row],[Local School Code]])</f>
        <v>M293</v>
      </c>
      <c r="D649" s="15" t="s">
        <v>73</v>
      </c>
      <c r="E649" s="10" t="s">
        <v>73</v>
      </c>
      <c r="F649" s="130">
        <v>0</v>
      </c>
      <c r="G649" s="130">
        <v>0</v>
      </c>
      <c r="H649" s="130">
        <v>0</v>
      </c>
      <c r="I649" s="130">
        <v>0</v>
      </c>
      <c r="J649" s="136">
        <f t="shared" si="30"/>
        <v>0</v>
      </c>
      <c r="K649" s="16">
        <v>0</v>
      </c>
      <c r="L649" s="16">
        <v>0</v>
      </c>
      <c r="M649" s="16">
        <v>0</v>
      </c>
      <c r="N649" s="133">
        <f t="shared" si="31"/>
        <v>0</v>
      </c>
      <c r="O649" s="146">
        <v>0</v>
      </c>
      <c r="P649" s="132">
        <v>0</v>
      </c>
      <c r="Q649" s="132">
        <v>0</v>
      </c>
      <c r="R649" s="132">
        <v>0</v>
      </c>
      <c r="S649" s="132">
        <v>0</v>
      </c>
      <c r="T649" s="132">
        <v>0</v>
      </c>
      <c r="U649" s="132">
        <v>0</v>
      </c>
      <c r="V649" s="133">
        <f t="shared" si="32"/>
        <v>0</v>
      </c>
      <c r="W649" s="16">
        <v>0</v>
      </c>
      <c r="X649" s="16">
        <v>0</v>
      </c>
      <c r="Y649" s="137">
        <v>0</v>
      </c>
    </row>
    <row r="650" spans="1:25" s="3" customFormat="1" ht="15" x14ac:dyDescent="0.3">
      <c r="A650" s="156" t="str">
        <f>IF(ISBLANK(TableB[[#This Row],[BEDS Code]]),"",TableB[[#This Row],[BEDS Code]])</f>
        <v>310200011294</v>
      </c>
      <c r="B650" s="134" t="str">
        <f>IF(ISBLANK(TableB[[#This Row],[School Name]]),"",TableB[[#This Row],[School Name]])</f>
        <v>Essex Street Academy</v>
      </c>
      <c r="C650" s="156" t="str">
        <f>IF(ISBLANK(TableB[[#This Row],[Local School Code]]),"",TableB[[#This Row],[Local School Code]])</f>
        <v>M294</v>
      </c>
      <c r="D650" s="15" t="s">
        <v>73</v>
      </c>
      <c r="E650" s="10" t="s">
        <v>73</v>
      </c>
      <c r="F650" s="130">
        <v>0</v>
      </c>
      <c r="G650" s="130">
        <v>0</v>
      </c>
      <c r="H650" s="130">
        <v>0</v>
      </c>
      <c r="I650" s="130">
        <v>0</v>
      </c>
      <c r="J650" s="136">
        <f t="shared" si="30"/>
        <v>0</v>
      </c>
      <c r="K650" s="16">
        <v>0</v>
      </c>
      <c r="L650" s="16">
        <v>0</v>
      </c>
      <c r="M650" s="16">
        <v>0</v>
      </c>
      <c r="N650" s="133">
        <f t="shared" si="31"/>
        <v>0</v>
      </c>
      <c r="O650" s="146">
        <v>0</v>
      </c>
      <c r="P650" s="132">
        <v>0</v>
      </c>
      <c r="Q650" s="132">
        <v>0</v>
      </c>
      <c r="R650" s="132">
        <v>0</v>
      </c>
      <c r="S650" s="132">
        <v>0</v>
      </c>
      <c r="T650" s="132">
        <v>0</v>
      </c>
      <c r="U650" s="132">
        <v>0</v>
      </c>
      <c r="V650" s="133">
        <f t="shared" si="32"/>
        <v>0</v>
      </c>
      <c r="W650" s="16">
        <v>0</v>
      </c>
      <c r="X650" s="16">
        <v>0</v>
      </c>
      <c r="Y650" s="137">
        <v>0</v>
      </c>
    </row>
    <row r="651" spans="1:25" s="3" customFormat="1" ht="15" x14ac:dyDescent="0.3">
      <c r="A651" s="156" t="str">
        <f>IF(ISBLANK(TableB[[#This Row],[BEDS Code]]),"",TableB[[#This Row],[BEDS Code]])</f>
        <v>310200011296</v>
      </c>
      <c r="B651" s="134" t="str">
        <f>IF(ISBLANK(TableB[[#This Row],[School Name]]),"",TableB[[#This Row],[School Name]])</f>
        <v>High School of Hospitality Management</v>
      </c>
      <c r="C651" s="156" t="str">
        <f>IF(ISBLANK(TableB[[#This Row],[Local School Code]]),"",TableB[[#This Row],[Local School Code]])</f>
        <v>M296</v>
      </c>
      <c r="D651" s="15" t="s">
        <v>73</v>
      </c>
      <c r="E651" s="10" t="s">
        <v>73</v>
      </c>
      <c r="F651" s="130">
        <v>0</v>
      </c>
      <c r="G651" s="130">
        <v>0</v>
      </c>
      <c r="H651" s="130">
        <v>0</v>
      </c>
      <c r="I651" s="130">
        <v>0</v>
      </c>
      <c r="J651" s="136">
        <f t="shared" ref="J651:J714" si="33">SUM(F651:I651)</f>
        <v>0</v>
      </c>
      <c r="K651" s="16">
        <v>0</v>
      </c>
      <c r="L651" s="16">
        <v>0</v>
      </c>
      <c r="M651" s="16">
        <v>0</v>
      </c>
      <c r="N651" s="133">
        <f t="shared" ref="N651:N714" si="34">SUM(K651:M651)</f>
        <v>0</v>
      </c>
      <c r="O651" s="146">
        <v>0</v>
      </c>
      <c r="P651" s="132">
        <v>0</v>
      </c>
      <c r="Q651" s="132">
        <v>0</v>
      </c>
      <c r="R651" s="132">
        <v>0</v>
      </c>
      <c r="S651" s="132">
        <v>0</v>
      </c>
      <c r="T651" s="132">
        <v>0</v>
      </c>
      <c r="U651" s="132">
        <v>0</v>
      </c>
      <c r="V651" s="133">
        <f t="shared" ref="V651:V714" si="35">SUM(P651:U651)</f>
        <v>0</v>
      </c>
      <c r="W651" s="16">
        <v>0</v>
      </c>
      <c r="X651" s="16">
        <v>0</v>
      </c>
      <c r="Y651" s="137">
        <v>0</v>
      </c>
    </row>
    <row r="652" spans="1:25" s="3" customFormat="1" ht="15" x14ac:dyDescent="0.3">
      <c r="A652" s="156" t="str">
        <f>IF(ISBLANK(TableB[[#This Row],[BEDS Code]]),"",TableB[[#This Row],[BEDS Code]])</f>
        <v>310200010297</v>
      </c>
      <c r="B652" s="134" t="str">
        <f>IF(ISBLANK(TableB[[#This Row],[School Name]]),"",TableB[[#This Row],[School Name]])</f>
        <v>M.S. 297</v>
      </c>
      <c r="C652" s="156" t="str">
        <f>IF(ISBLANK(TableB[[#This Row],[Local School Code]]),"",TableB[[#This Row],[Local School Code]])</f>
        <v>M297</v>
      </c>
      <c r="D652" s="15" t="s">
        <v>73</v>
      </c>
      <c r="E652" s="10" t="s">
        <v>73</v>
      </c>
      <c r="F652" s="130">
        <v>0</v>
      </c>
      <c r="G652" s="130">
        <v>0</v>
      </c>
      <c r="H652" s="130">
        <v>0</v>
      </c>
      <c r="I652" s="130">
        <v>0</v>
      </c>
      <c r="J652" s="136">
        <f t="shared" si="33"/>
        <v>0</v>
      </c>
      <c r="K652" s="16">
        <v>0</v>
      </c>
      <c r="L652" s="16">
        <v>0</v>
      </c>
      <c r="M652" s="16">
        <v>0</v>
      </c>
      <c r="N652" s="133">
        <f t="shared" si="34"/>
        <v>0</v>
      </c>
      <c r="O652" s="146">
        <v>0</v>
      </c>
      <c r="P652" s="132">
        <v>0</v>
      </c>
      <c r="Q652" s="132">
        <v>0</v>
      </c>
      <c r="R652" s="132">
        <v>0</v>
      </c>
      <c r="S652" s="132">
        <v>0</v>
      </c>
      <c r="T652" s="132">
        <v>0</v>
      </c>
      <c r="U652" s="132">
        <v>0</v>
      </c>
      <c r="V652" s="133">
        <f t="shared" si="35"/>
        <v>0</v>
      </c>
      <c r="W652" s="16">
        <v>0</v>
      </c>
      <c r="X652" s="16">
        <v>0</v>
      </c>
      <c r="Y652" s="137">
        <v>0</v>
      </c>
    </row>
    <row r="653" spans="1:25" s="3" customFormat="1" ht="15" x14ac:dyDescent="0.3">
      <c r="A653" s="156" t="str">
        <f>IF(ISBLANK(TableB[[#This Row],[BEDS Code]]),"",TableB[[#This Row],[BEDS Code]])</f>
        <v>310200011298</v>
      </c>
      <c r="B653" s="134" t="str">
        <f>IF(ISBLANK(TableB[[#This Row],[School Name]]),"",TableB[[#This Row],[School Name]])</f>
        <v>Pace High School</v>
      </c>
      <c r="C653" s="156" t="str">
        <f>IF(ISBLANK(TableB[[#This Row],[Local School Code]]),"",TableB[[#This Row],[Local School Code]])</f>
        <v>M298</v>
      </c>
      <c r="D653" s="15" t="s">
        <v>73</v>
      </c>
      <c r="E653" s="10" t="s">
        <v>73</v>
      </c>
      <c r="F653" s="130">
        <v>0</v>
      </c>
      <c r="G653" s="130">
        <v>0</v>
      </c>
      <c r="H653" s="130">
        <v>0</v>
      </c>
      <c r="I653" s="130">
        <v>0</v>
      </c>
      <c r="J653" s="136">
        <f t="shared" si="33"/>
        <v>0</v>
      </c>
      <c r="K653" s="16">
        <v>0</v>
      </c>
      <c r="L653" s="16">
        <v>0</v>
      </c>
      <c r="M653" s="16">
        <v>0</v>
      </c>
      <c r="N653" s="133">
        <f t="shared" si="34"/>
        <v>0</v>
      </c>
      <c r="O653" s="146">
        <v>0</v>
      </c>
      <c r="P653" s="132">
        <v>0</v>
      </c>
      <c r="Q653" s="132">
        <v>0</v>
      </c>
      <c r="R653" s="132">
        <v>0</v>
      </c>
      <c r="S653" s="132">
        <v>0</v>
      </c>
      <c r="T653" s="132">
        <v>0</v>
      </c>
      <c r="U653" s="132">
        <v>0</v>
      </c>
      <c r="V653" s="133">
        <f t="shared" si="35"/>
        <v>0</v>
      </c>
      <c r="W653" s="16">
        <v>0</v>
      </c>
      <c r="X653" s="16">
        <v>0</v>
      </c>
      <c r="Y653" s="137">
        <v>0</v>
      </c>
    </row>
    <row r="654" spans="1:25" s="3" customFormat="1" ht="15" x14ac:dyDescent="0.3">
      <c r="A654" s="156" t="str">
        <f>IF(ISBLANK(TableB[[#This Row],[BEDS Code]]),"",TableB[[#This Row],[BEDS Code]])</f>
        <v>310300011299</v>
      </c>
      <c r="B654" s="134" t="str">
        <f>IF(ISBLANK(TableB[[#This Row],[School Name]]),"",TableB[[#This Row],[School Name]])</f>
        <v>The Maxine Greene HS for Imaginative Inquiry</v>
      </c>
      <c r="C654" s="156" t="str">
        <f>IF(ISBLANK(TableB[[#This Row],[Local School Code]]),"",TableB[[#This Row],[Local School Code]])</f>
        <v>M299</v>
      </c>
      <c r="D654" s="15" t="s">
        <v>73</v>
      </c>
      <c r="E654" s="10" t="s">
        <v>73</v>
      </c>
      <c r="F654" s="130">
        <v>0</v>
      </c>
      <c r="G654" s="130">
        <v>0</v>
      </c>
      <c r="H654" s="130">
        <v>0</v>
      </c>
      <c r="I654" s="130">
        <v>0</v>
      </c>
      <c r="J654" s="136">
        <f t="shared" si="33"/>
        <v>0</v>
      </c>
      <c r="K654" s="16">
        <v>0</v>
      </c>
      <c r="L654" s="16">
        <v>0</v>
      </c>
      <c r="M654" s="16">
        <v>0</v>
      </c>
      <c r="N654" s="133">
        <f t="shared" si="34"/>
        <v>0</v>
      </c>
      <c r="O654" s="146">
        <v>0</v>
      </c>
      <c r="P654" s="132">
        <v>0</v>
      </c>
      <c r="Q654" s="132">
        <v>0</v>
      </c>
      <c r="R654" s="132">
        <v>0</v>
      </c>
      <c r="S654" s="132">
        <v>0</v>
      </c>
      <c r="T654" s="132">
        <v>0</v>
      </c>
      <c r="U654" s="132">
        <v>0</v>
      </c>
      <c r="V654" s="133">
        <f t="shared" si="35"/>
        <v>0</v>
      </c>
      <c r="W654" s="16">
        <v>0</v>
      </c>
      <c r="X654" s="16">
        <v>0</v>
      </c>
      <c r="Y654" s="137">
        <v>0</v>
      </c>
    </row>
    <row r="655" spans="1:25" s="3" customFormat="1" ht="15" x14ac:dyDescent="0.3">
      <c r="A655" s="156" t="str">
        <f>IF(ISBLANK(TableB[[#This Row],[BEDS Code]]),"",TableB[[#This Row],[BEDS Code]])</f>
        <v>310200011300</v>
      </c>
      <c r="B655" s="134" t="str">
        <f>IF(ISBLANK(TableB[[#This Row],[School Name]]),"",TableB[[#This Row],[School Name]])</f>
        <v>Urban Assembly School of Design and Construction, The</v>
      </c>
      <c r="C655" s="156" t="str">
        <f>IF(ISBLANK(TableB[[#This Row],[Local School Code]]),"",TableB[[#This Row],[Local School Code]])</f>
        <v>M300</v>
      </c>
      <c r="D655" s="15" t="s">
        <v>73</v>
      </c>
      <c r="E655" s="10" t="s">
        <v>73</v>
      </c>
      <c r="F655" s="130">
        <v>0</v>
      </c>
      <c r="G655" s="130">
        <v>0</v>
      </c>
      <c r="H655" s="130">
        <v>0</v>
      </c>
      <c r="I655" s="130">
        <v>0</v>
      </c>
      <c r="J655" s="136">
        <f t="shared" si="33"/>
        <v>0</v>
      </c>
      <c r="K655" s="16">
        <v>0</v>
      </c>
      <c r="L655" s="16">
        <v>0</v>
      </c>
      <c r="M655" s="16">
        <v>0</v>
      </c>
      <c r="N655" s="133">
        <f t="shared" si="34"/>
        <v>0</v>
      </c>
      <c r="O655" s="146">
        <v>0</v>
      </c>
      <c r="P655" s="132">
        <v>0</v>
      </c>
      <c r="Q655" s="132">
        <v>0</v>
      </c>
      <c r="R655" s="132">
        <v>0</v>
      </c>
      <c r="S655" s="132">
        <v>0</v>
      </c>
      <c r="T655" s="132">
        <v>0</v>
      </c>
      <c r="U655" s="132">
        <v>0</v>
      </c>
      <c r="V655" s="133">
        <f t="shared" si="35"/>
        <v>0</v>
      </c>
      <c r="W655" s="16">
        <v>0</v>
      </c>
      <c r="X655" s="16">
        <v>0</v>
      </c>
      <c r="Y655" s="137">
        <v>0</v>
      </c>
    </row>
    <row r="656" spans="1:25" s="3" customFormat="1" ht="15" x14ac:dyDescent="0.3">
      <c r="A656" s="156" t="str">
        <f>IF(ISBLANK(TableB[[#This Row],[BEDS Code]]),"",TableB[[#This Row],[BEDS Code]])</f>
        <v>310200011303</v>
      </c>
      <c r="B656" s="134" t="str">
        <f>IF(ISBLANK(TableB[[#This Row],[School Name]]),"",TableB[[#This Row],[School Name]])</f>
        <v>Facing History School, The</v>
      </c>
      <c r="C656" s="156" t="str">
        <f>IF(ISBLANK(TableB[[#This Row],[Local School Code]]),"",TableB[[#This Row],[Local School Code]])</f>
        <v>M303</v>
      </c>
      <c r="D656" s="15" t="s">
        <v>73</v>
      </c>
      <c r="E656" s="10" t="s">
        <v>72</v>
      </c>
      <c r="F656" s="130">
        <v>0</v>
      </c>
      <c r="G656" s="130">
        <v>0</v>
      </c>
      <c r="H656" s="130">
        <v>0</v>
      </c>
      <c r="I656" s="130">
        <v>0</v>
      </c>
      <c r="J656" s="136">
        <f t="shared" si="33"/>
        <v>0</v>
      </c>
      <c r="K656" s="16">
        <v>0</v>
      </c>
      <c r="L656" s="16">
        <v>0</v>
      </c>
      <c r="M656" s="16">
        <v>0</v>
      </c>
      <c r="N656" s="133">
        <f t="shared" si="34"/>
        <v>0</v>
      </c>
      <c r="O656" s="146">
        <v>1</v>
      </c>
      <c r="P656" s="132">
        <v>29180.2</v>
      </c>
      <c r="Q656" s="132">
        <v>29180.2</v>
      </c>
      <c r="R656" s="132">
        <v>0</v>
      </c>
      <c r="S656" s="132">
        <v>0</v>
      </c>
      <c r="T656" s="132">
        <v>145901</v>
      </c>
      <c r="U656" s="132">
        <v>87540.599999999991</v>
      </c>
      <c r="V656" s="133">
        <f t="shared" si="35"/>
        <v>291802</v>
      </c>
      <c r="W656" s="16">
        <v>0</v>
      </c>
      <c r="X656" s="16">
        <v>0</v>
      </c>
      <c r="Y656" s="137">
        <v>291802</v>
      </c>
    </row>
    <row r="657" spans="1:25" s="3" customFormat="1" ht="15" x14ac:dyDescent="0.3">
      <c r="A657" s="156" t="str">
        <f>IF(ISBLANK(TableB[[#This Row],[BEDS Code]]),"",TableB[[#This Row],[BEDS Code]])</f>
        <v>310500011304</v>
      </c>
      <c r="B657" s="134" t="str">
        <f>IF(ISBLANK(TableB[[#This Row],[School Name]]),"",TableB[[#This Row],[School Name]])</f>
        <v>Mott Hall High School</v>
      </c>
      <c r="C657" s="156" t="str">
        <f>IF(ISBLANK(TableB[[#This Row],[Local School Code]]),"",TableB[[#This Row],[Local School Code]])</f>
        <v>M304</v>
      </c>
      <c r="D657" s="15" t="s">
        <v>73</v>
      </c>
      <c r="E657" s="10" t="s">
        <v>73</v>
      </c>
      <c r="F657" s="130">
        <v>0</v>
      </c>
      <c r="G657" s="130">
        <v>0</v>
      </c>
      <c r="H657" s="130">
        <v>0</v>
      </c>
      <c r="I657" s="130">
        <v>0</v>
      </c>
      <c r="J657" s="136">
        <f t="shared" si="33"/>
        <v>0</v>
      </c>
      <c r="K657" s="16">
        <v>0</v>
      </c>
      <c r="L657" s="16">
        <v>0</v>
      </c>
      <c r="M657" s="16">
        <v>0</v>
      </c>
      <c r="N657" s="133">
        <f t="shared" si="34"/>
        <v>0</v>
      </c>
      <c r="O657" s="146">
        <v>0</v>
      </c>
      <c r="P657" s="132">
        <v>0</v>
      </c>
      <c r="Q657" s="132">
        <v>0</v>
      </c>
      <c r="R657" s="132">
        <v>0</v>
      </c>
      <c r="S657" s="132">
        <v>0</v>
      </c>
      <c r="T657" s="132">
        <v>0</v>
      </c>
      <c r="U657" s="132">
        <v>0</v>
      </c>
      <c r="V657" s="133">
        <f t="shared" si="35"/>
        <v>0</v>
      </c>
      <c r="W657" s="16">
        <v>0</v>
      </c>
      <c r="X657" s="16">
        <v>0</v>
      </c>
      <c r="Y657" s="137">
        <v>0</v>
      </c>
    </row>
    <row r="658" spans="1:25" s="3" customFormat="1" ht="15" x14ac:dyDescent="0.3">
      <c r="A658" s="156" t="str">
        <f>IF(ISBLANK(TableB[[#This Row],[BEDS Code]]),"",TableB[[#This Row],[BEDS Code]])</f>
        <v>310200011305</v>
      </c>
      <c r="B658" s="134" t="str">
        <f>IF(ISBLANK(TableB[[#This Row],[School Name]]),"",TableB[[#This Row],[School Name]])</f>
        <v>Urban Assembly Academy of Government and Law, The</v>
      </c>
      <c r="C658" s="156" t="str">
        <f>IF(ISBLANK(TableB[[#This Row],[Local School Code]]),"",TableB[[#This Row],[Local School Code]])</f>
        <v>M305</v>
      </c>
      <c r="D658" s="15" t="s">
        <v>73</v>
      </c>
      <c r="E658" s="10" t="s">
        <v>73</v>
      </c>
      <c r="F658" s="130">
        <v>0</v>
      </c>
      <c r="G658" s="130">
        <v>0</v>
      </c>
      <c r="H658" s="130">
        <v>0</v>
      </c>
      <c r="I658" s="130">
        <v>0</v>
      </c>
      <c r="J658" s="136">
        <f t="shared" si="33"/>
        <v>0</v>
      </c>
      <c r="K658" s="16">
        <v>0</v>
      </c>
      <c r="L658" s="16">
        <v>0</v>
      </c>
      <c r="M658" s="16">
        <v>0</v>
      </c>
      <c r="N658" s="133">
        <f t="shared" si="34"/>
        <v>0</v>
      </c>
      <c r="O658" s="146">
        <v>0</v>
      </c>
      <c r="P658" s="132">
        <v>0</v>
      </c>
      <c r="Q658" s="132">
        <v>0</v>
      </c>
      <c r="R658" s="132">
        <v>0</v>
      </c>
      <c r="S658" s="132">
        <v>0</v>
      </c>
      <c r="T658" s="132">
        <v>0</v>
      </c>
      <c r="U658" s="132">
        <v>0</v>
      </c>
      <c r="V658" s="133">
        <f t="shared" si="35"/>
        <v>0</v>
      </c>
      <c r="W658" s="16">
        <v>0</v>
      </c>
      <c r="X658" s="16">
        <v>0</v>
      </c>
      <c r="Y658" s="137">
        <v>0</v>
      </c>
    </row>
    <row r="659" spans="1:25" s="3" customFormat="1" ht="15" x14ac:dyDescent="0.3">
      <c r="A659" s="156" t="str">
        <f>IF(ISBLANK(TableB[[#This Row],[BEDS Code]]),"",TableB[[#This Row],[BEDS Code]])</f>
        <v>310300011307</v>
      </c>
      <c r="B659" s="134" t="str">
        <f>IF(ISBLANK(TableB[[#This Row],[School Name]]),"",TableB[[#This Row],[School Name]])</f>
        <v>Urban Assembly School for Media Studies, The</v>
      </c>
      <c r="C659" s="156" t="str">
        <f>IF(ISBLANK(TableB[[#This Row],[Local School Code]]),"",TableB[[#This Row],[Local School Code]])</f>
        <v>M307</v>
      </c>
      <c r="D659" s="15" t="s">
        <v>73</v>
      </c>
      <c r="E659" s="10" t="s">
        <v>73</v>
      </c>
      <c r="F659" s="130">
        <v>0</v>
      </c>
      <c r="G659" s="130">
        <v>0</v>
      </c>
      <c r="H659" s="130">
        <v>0</v>
      </c>
      <c r="I659" s="130">
        <v>0</v>
      </c>
      <c r="J659" s="136">
        <f t="shared" si="33"/>
        <v>0</v>
      </c>
      <c r="K659" s="16">
        <v>0</v>
      </c>
      <c r="L659" s="16">
        <v>0</v>
      </c>
      <c r="M659" s="16">
        <v>0</v>
      </c>
      <c r="N659" s="133">
        <f t="shared" si="34"/>
        <v>0</v>
      </c>
      <c r="O659" s="146">
        <v>0</v>
      </c>
      <c r="P659" s="132">
        <v>0</v>
      </c>
      <c r="Q659" s="132">
        <v>0</v>
      </c>
      <c r="R659" s="132">
        <v>0</v>
      </c>
      <c r="S659" s="132">
        <v>0</v>
      </c>
      <c r="T659" s="132">
        <v>0</v>
      </c>
      <c r="U659" s="132">
        <v>0</v>
      </c>
      <c r="V659" s="133">
        <f t="shared" si="35"/>
        <v>0</v>
      </c>
      <c r="W659" s="16">
        <v>0</v>
      </c>
      <c r="X659" s="16">
        <v>0</v>
      </c>
      <c r="Y659" s="137">
        <v>0</v>
      </c>
    </row>
    <row r="660" spans="1:25" s="3" customFormat="1" ht="15" x14ac:dyDescent="0.3">
      <c r="A660" s="156" t="str">
        <f>IF(ISBLANK(TableB[[#This Row],[BEDS Code]]),"",TableB[[#This Row],[BEDS Code]])</f>
        <v>310200011308</v>
      </c>
      <c r="B660" s="134" t="str">
        <f>IF(ISBLANK(TableB[[#This Row],[School Name]]),"",TableB[[#This Row],[School Name]])</f>
        <v>Lower Manhattan Arts Academy</v>
      </c>
      <c r="C660" s="156" t="str">
        <f>IF(ISBLANK(TableB[[#This Row],[Local School Code]]),"",TableB[[#This Row],[Local School Code]])</f>
        <v>M308</v>
      </c>
      <c r="D660" s="15" t="s">
        <v>73</v>
      </c>
      <c r="E660" s="10" t="s">
        <v>73</v>
      </c>
      <c r="F660" s="130">
        <v>0</v>
      </c>
      <c r="G660" s="130">
        <v>0</v>
      </c>
      <c r="H660" s="130">
        <v>0</v>
      </c>
      <c r="I660" s="130">
        <v>0</v>
      </c>
      <c r="J660" s="136">
        <f t="shared" si="33"/>
        <v>0</v>
      </c>
      <c r="K660" s="16">
        <v>0</v>
      </c>
      <c r="L660" s="16">
        <v>0</v>
      </c>
      <c r="M660" s="16">
        <v>0</v>
      </c>
      <c r="N660" s="133">
        <f t="shared" si="34"/>
        <v>0</v>
      </c>
      <c r="O660" s="146">
        <v>0</v>
      </c>
      <c r="P660" s="132">
        <v>0</v>
      </c>
      <c r="Q660" s="132">
        <v>0</v>
      </c>
      <c r="R660" s="132">
        <v>0</v>
      </c>
      <c r="S660" s="132">
        <v>0</v>
      </c>
      <c r="T660" s="132">
        <v>0</v>
      </c>
      <c r="U660" s="132">
        <v>0</v>
      </c>
      <c r="V660" s="133">
        <f t="shared" si="35"/>
        <v>0</v>
      </c>
      <c r="W660" s="16">
        <v>0</v>
      </c>
      <c r="X660" s="16">
        <v>0</v>
      </c>
      <c r="Y660" s="137">
        <v>0</v>
      </c>
    </row>
    <row r="661" spans="1:25" s="3" customFormat="1" ht="15" x14ac:dyDescent="0.3">
      <c r="A661" s="156" t="str">
        <f>IF(ISBLANK(TableB[[#This Row],[BEDS Code]]),"",TableB[[#This Row],[BEDS Code]])</f>
        <v>310200010310</v>
      </c>
      <c r="B661" s="134" t="str">
        <f>IF(ISBLANK(TableB[[#This Row],[School Name]]),"",TableB[[#This Row],[School Name]])</f>
        <v>The Judith S. Kaye High School</v>
      </c>
      <c r="C661" s="156" t="str">
        <f>IF(ISBLANK(TableB[[#This Row],[Local School Code]]),"",TableB[[#This Row],[Local School Code]])</f>
        <v>M310</v>
      </c>
      <c r="D661" s="15" t="s">
        <v>73</v>
      </c>
      <c r="E661" s="10" t="s">
        <v>73</v>
      </c>
      <c r="F661" s="130">
        <v>0</v>
      </c>
      <c r="G661" s="130">
        <v>0</v>
      </c>
      <c r="H661" s="130">
        <v>0</v>
      </c>
      <c r="I661" s="130">
        <v>0</v>
      </c>
      <c r="J661" s="136">
        <f t="shared" si="33"/>
        <v>0</v>
      </c>
      <c r="K661" s="16">
        <v>0</v>
      </c>
      <c r="L661" s="16">
        <v>0</v>
      </c>
      <c r="M661" s="16">
        <v>0</v>
      </c>
      <c r="N661" s="133">
        <f t="shared" si="34"/>
        <v>0</v>
      </c>
      <c r="O661" s="146">
        <v>0</v>
      </c>
      <c r="P661" s="132">
        <v>0</v>
      </c>
      <c r="Q661" s="132">
        <v>0</v>
      </c>
      <c r="R661" s="132">
        <v>0</v>
      </c>
      <c r="S661" s="132">
        <v>0</v>
      </c>
      <c r="T661" s="132">
        <v>0</v>
      </c>
      <c r="U661" s="132">
        <v>0</v>
      </c>
      <c r="V661" s="133">
        <f t="shared" si="35"/>
        <v>0</v>
      </c>
      <c r="W661" s="16">
        <v>0</v>
      </c>
      <c r="X661" s="16">
        <v>0</v>
      </c>
      <c r="Y661" s="137">
        <v>0</v>
      </c>
    </row>
    <row r="662" spans="1:25" s="3" customFormat="1" ht="15" x14ac:dyDescent="0.3">
      <c r="A662" s="156" t="str">
        <f>IF(ISBLANK(TableB[[#This Row],[BEDS Code]]),"",TableB[[#This Row],[BEDS Code]])</f>
        <v>310600010311</v>
      </c>
      <c r="B662" s="134" t="str">
        <f>IF(ISBLANK(TableB[[#This Row],[School Name]]),"",TableB[[#This Row],[School Name]])</f>
        <v>Amistad Dual Language School</v>
      </c>
      <c r="C662" s="156" t="str">
        <f>IF(ISBLANK(TableB[[#This Row],[Local School Code]]),"",TableB[[#This Row],[Local School Code]])</f>
        <v>M311</v>
      </c>
      <c r="D662" s="15" t="s">
        <v>73</v>
      </c>
      <c r="E662" s="10" t="s">
        <v>73</v>
      </c>
      <c r="F662" s="130">
        <v>0</v>
      </c>
      <c r="G662" s="130">
        <v>0</v>
      </c>
      <c r="H662" s="130">
        <v>0</v>
      </c>
      <c r="I662" s="130">
        <v>0</v>
      </c>
      <c r="J662" s="136">
        <f t="shared" si="33"/>
        <v>0</v>
      </c>
      <c r="K662" s="16">
        <v>0</v>
      </c>
      <c r="L662" s="16">
        <v>0</v>
      </c>
      <c r="M662" s="16">
        <v>0</v>
      </c>
      <c r="N662" s="133">
        <f t="shared" si="34"/>
        <v>0</v>
      </c>
      <c r="O662" s="146">
        <v>0</v>
      </c>
      <c r="P662" s="132">
        <v>0</v>
      </c>
      <c r="Q662" s="132">
        <v>0</v>
      </c>
      <c r="R662" s="132">
        <v>0</v>
      </c>
      <c r="S662" s="132">
        <v>0</v>
      </c>
      <c r="T662" s="132">
        <v>0</v>
      </c>
      <c r="U662" s="132">
        <v>0</v>
      </c>
      <c r="V662" s="133">
        <f t="shared" si="35"/>
        <v>0</v>
      </c>
      <c r="W662" s="16">
        <v>0</v>
      </c>
      <c r="X662" s="16">
        <v>0</v>
      </c>
      <c r="Y662" s="137">
        <v>0</v>
      </c>
    </row>
    <row r="663" spans="1:25" s="3" customFormat="1" ht="15" x14ac:dyDescent="0.3">
      <c r="A663" s="156" t="str">
        <f>IF(ISBLANK(TableB[[#This Row],[BEDS Code]]),"",TableB[[#This Row],[BEDS Code]])</f>
        <v>310200010312</v>
      </c>
      <c r="B663" s="134" t="str">
        <f>IF(ISBLANK(TableB[[#This Row],[School Name]]),"",TableB[[#This Row],[School Name]])</f>
        <v>New York City Lab Middle School for Collaborative Studies</v>
      </c>
      <c r="C663" s="156" t="str">
        <f>IF(ISBLANK(TableB[[#This Row],[Local School Code]]),"",TableB[[#This Row],[Local School Code]])</f>
        <v>M312</v>
      </c>
      <c r="D663" s="15" t="s">
        <v>73</v>
      </c>
      <c r="E663" s="10" t="s">
        <v>73</v>
      </c>
      <c r="F663" s="130">
        <v>0</v>
      </c>
      <c r="G663" s="130">
        <v>0</v>
      </c>
      <c r="H663" s="130">
        <v>0</v>
      </c>
      <c r="I663" s="130">
        <v>0</v>
      </c>
      <c r="J663" s="136">
        <f t="shared" si="33"/>
        <v>0</v>
      </c>
      <c r="K663" s="16">
        <v>0</v>
      </c>
      <c r="L663" s="16">
        <v>0</v>
      </c>
      <c r="M663" s="16">
        <v>0</v>
      </c>
      <c r="N663" s="133">
        <f t="shared" si="34"/>
        <v>0</v>
      </c>
      <c r="O663" s="146">
        <v>0</v>
      </c>
      <c r="P663" s="132">
        <v>0</v>
      </c>
      <c r="Q663" s="132">
        <v>0</v>
      </c>
      <c r="R663" s="132">
        <v>0</v>
      </c>
      <c r="S663" s="132">
        <v>0</v>
      </c>
      <c r="T663" s="132">
        <v>0</v>
      </c>
      <c r="U663" s="132">
        <v>0</v>
      </c>
      <c r="V663" s="133">
        <f t="shared" si="35"/>
        <v>0</v>
      </c>
      <c r="W663" s="16">
        <v>0</v>
      </c>
      <c r="X663" s="16">
        <v>0</v>
      </c>
      <c r="Y663" s="137">
        <v>0</v>
      </c>
    </row>
    <row r="664" spans="1:25" s="3" customFormat="1" ht="15" x14ac:dyDescent="0.3">
      <c r="A664" s="156" t="str">
        <f>IF(ISBLANK(TableB[[#This Row],[BEDS Code]]),"",TableB[[#This Row],[BEDS Code]])</f>
        <v>310200011313</v>
      </c>
      <c r="B664" s="134" t="str">
        <f>IF(ISBLANK(TableB[[#This Row],[School Name]]),"",TableB[[#This Row],[School Name]])</f>
        <v>James Baldwin School, The: A School for Expeditionary Learning</v>
      </c>
      <c r="C664" s="156" t="str">
        <f>IF(ISBLANK(TableB[[#This Row],[Local School Code]]),"",TableB[[#This Row],[Local School Code]])</f>
        <v>M313</v>
      </c>
      <c r="D664" s="15" t="s">
        <v>73</v>
      </c>
      <c r="E664" s="10" t="s">
        <v>73</v>
      </c>
      <c r="F664" s="130">
        <v>0</v>
      </c>
      <c r="G664" s="130">
        <v>0</v>
      </c>
      <c r="H664" s="130">
        <v>0</v>
      </c>
      <c r="I664" s="130">
        <v>0</v>
      </c>
      <c r="J664" s="136">
        <f t="shared" si="33"/>
        <v>0</v>
      </c>
      <c r="K664" s="16">
        <v>0</v>
      </c>
      <c r="L664" s="16">
        <v>0</v>
      </c>
      <c r="M664" s="16">
        <v>0</v>
      </c>
      <c r="N664" s="133">
        <f t="shared" si="34"/>
        <v>0</v>
      </c>
      <c r="O664" s="146">
        <v>0</v>
      </c>
      <c r="P664" s="132">
        <v>0</v>
      </c>
      <c r="Q664" s="132">
        <v>0</v>
      </c>
      <c r="R664" s="132">
        <v>0</v>
      </c>
      <c r="S664" s="132">
        <v>0</v>
      </c>
      <c r="T664" s="132">
        <v>0</v>
      </c>
      <c r="U664" s="132">
        <v>0</v>
      </c>
      <c r="V664" s="133">
        <f t="shared" si="35"/>
        <v>0</v>
      </c>
      <c r="W664" s="16">
        <v>0</v>
      </c>
      <c r="X664" s="16">
        <v>0</v>
      </c>
      <c r="Y664" s="137">
        <v>0</v>
      </c>
    </row>
    <row r="665" spans="1:25" s="3" customFormat="1" ht="15" x14ac:dyDescent="0.3">
      <c r="A665" s="156" t="str">
        <f>IF(ISBLANK(TableB[[#This Row],[BEDS Code]]),"",TableB[[#This Row],[BEDS Code]])</f>
        <v>310600010314</v>
      </c>
      <c r="B665" s="134" t="str">
        <f>IF(ISBLANK(TableB[[#This Row],[School Name]]),"",TableB[[#This Row],[School Name]])</f>
        <v>Muscota</v>
      </c>
      <c r="C665" s="156" t="str">
        <f>IF(ISBLANK(TableB[[#This Row],[Local School Code]]),"",TableB[[#This Row],[Local School Code]])</f>
        <v>M314</v>
      </c>
      <c r="D665" s="15" t="s">
        <v>73</v>
      </c>
      <c r="E665" s="10" t="s">
        <v>73</v>
      </c>
      <c r="F665" s="130">
        <v>0</v>
      </c>
      <c r="G665" s="130">
        <v>0</v>
      </c>
      <c r="H665" s="130">
        <v>0</v>
      </c>
      <c r="I665" s="130">
        <v>0</v>
      </c>
      <c r="J665" s="136">
        <f t="shared" si="33"/>
        <v>0</v>
      </c>
      <c r="K665" s="16">
        <v>0</v>
      </c>
      <c r="L665" s="16">
        <v>0</v>
      </c>
      <c r="M665" s="16">
        <v>0</v>
      </c>
      <c r="N665" s="133">
        <f t="shared" si="34"/>
        <v>0</v>
      </c>
      <c r="O665" s="146">
        <v>0</v>
      </c>
      <c r="P665" s="132">
        <v>0</v>
      </c>
      <c r="Q665" s="132">
        <v>0</v>
      </c>
      <c r="R665" s="132">
        <v>0</v>
      </c>
      <c r="S665" s="132">
        <v>0</v>
      </c>
      <c r="T665" s="132">
        <v>0</v>
      </c>
      <c r="U665" s="132">
        <v>0</v>
      </c>
      <c r="V665" s="133">
        <f t="shared" si="35"/>
        <v>0</v>
      </c>
      <c r="W665" s="16">
        <v>0</v>
      </c>
      <c r="X665" s="16">
        <v>0</v>
      </c>
      <c r="Y665" s="137">
        <v>0</v>
      </c>
    </row>
    <row r="666" spans="1:25" s="3" customFormat="1" ht="15" x14ac:dyDescent="0.3">
      <c r="A666" s="156" t="str">
        <f>IF(ISBLANK(TableB[[#This Row],[BEDS Code]]),"",TableB[[#This Row],[BEDS Code]])</f>
        <v>310100010315</v>
      </c>
      <c r="B666" s="134" t="str">
        <f>IF(ISBLANK(TableB[[#This Row],[School Name]]),"",TableB[[#This Row],[School Name]])</f>
        <v>The East Village Community School</v>
      </c>
      <c r="C666" s="156" t="str">
        <f>IF(ISBLANK(TableB[[#This Row],[Local School Code]]),"",TableB[[#This Row],[Local School Code]])</f>
        <v>M315</v>
      </c>
      <c r="D666" s="15" t="s">
        <v>72</v>
      </c>
      <c r="E666" s="10" t="s">
        <v>73</v>
      </c>
      <c r="F666" s="130">
        <v>31</v>
      </c>
      <c r="G666" s="130">
        <v>0</v>
      </c>
      <c r="H666" s="130">
        <v>0</v>
      </c>
      <c r="I666" s="130">
        <v>0</v>
      </c>
      <c r="J666" s="136">
        <f t="shared" si="33"/>
        <v>31</v>
      </c>
      <c r="K666" s="16">
        <v>350000</v>
      </c>
      <c r="L666" s="16">
        <v>89413.376147821662</v>
      </c>
      <c r="M666" s="16">
        <v>0</v>
      </c>
      <c r="N666" s="133">
        <f t="shared" si="34"/>
        <v>439413.37614782166</v>
      </c>
      <c r="O666" s="146">
        <v>0</v>
      </c>
      <c r="P666" s="132">
        <v>0</v>
      </c>
      <c r="Q666" s="132">
        <v>0</v>
      </c>
      <c r="R666" s="132">
        <v>0</v>
      </c>
      <c r="S666" s="132">
        <v>0</v>
      </c>
      <c r="T666" s="132">
        <v>0</v>
      </c>
      <c r="U666" s="132">
        <v>0</v>
      </c>
      <c r="V666" s="133">
        <f t="shared" si="35"/>
        <v>0</v>
      </c>
      <c r="W666" s="16">
        <v>0</v>
      </c>
      <c r="X666" s="16">
        <v>0</v>
      </c>
      <c r="Y666" s="137">
        <v>0</v>
      </c>
    </row>
    <row r="667" spans="1:25" s="3" customFormat="1" ht="15" x14ac:dyDescent="0.3">
      <c r="A667" s="156" t="str">
        <f>IF(ISBLANK(TableB[[#This Row],[BEDS Code]]),"",TableB[[#This Row],[BEDS Code]])</f>
        <v>310200011316</v>
      </c>
      <c r="B667" s="134" t="str">
        <f>IF(ISBLANK(TableB[[#This Row],[School Name]]),"",TableB[[#This Row],[School Name]])</f>
        <v>Urban Assembly School of Business for Young Women, The</v>
      </c>
      <c r="C667" s="156" t="str">
        <f>IF(ISBLANK(TableB[[#This Row],[Local School Code]]),"",TableB[[#This Row],[Local School Code]])</f>
        <v>M316</v>
      </c>
      <c r="D667" s="15" t="s">
        <v>73</v>
      </c>
      <c r="E667" s="10" t="s">
        <v>73</v>
      </c>
      <c r="F667" s="130">
        <v>0</v>
      </c>
      <c r="G667" s="130">
        <v>0</v>
      </c>
      <c r="H667" s="130">
        <v>0</v>
      </c>
      <c r="I667" s="130">
        <v>0</v>
      </c>
      <c r="J667" s="136">
        <f t="shared" si="33"/>
        <v>0</v>
      </c>
      <c r="K667" s="16">
        <v>0</v>
      </c>
      <c r="L667" s="16">
        <v>0</v>
      </c>
      <c r="M667" s="16">
        <v>0</v>
      </c>
      <c r="N667" s="133">
        <f t="shared" si="34"/>
        <v>0</v>
      </c>
      <c r="O667" s="146">
        <v>0</v>
      </c>
      <c r="P667" s="132">
        <v>0</v>
      </c>
      <c r="Q667" s="132">
        <v>0</v>
      </c>
      <c r="R667" s="132">
        <v>0</v>
      </c>
      <c r="S667" s="132">
        <v>0</v>
      </c>
      <c r="T667" s="132">
        <v>0</v>
      </c>
      <c r="U667" s="132">
        <v>0</v>
      </c>
      <c r="V667" s="133">
        <f t="shared" si="35"/>
        <v>0</v>
      </c>
      <c r="W667" s="16">
        <v>0</v>
      </c>
      <c r="X667" s="16">
        <v>0</v>
      </c>
      <c r="Y667" s="137">
        <v>0</v>
      </c>
    </row>
    <row r="668" spans="1:25" s="3" customFormat="1" ht="15" x14ac:dyDescent="0.3">
      <c r="A668" s="156" t="str">
        <f>IF(ISBLANK(TableB[[#This Row],[BEDS Code]]),"",TableB[[#This Row],[BEDS Code]])</f>
        <v>310500010318</v>
      </c>
      <c r="B668" s="134" t="str">
        <f>IF(ISBLANK(TableB[[#This Row],[School Name]]),"",TableB[[#This Row],[School Name]])</f>
        <v>Thurgood Marshall Academy Lower School</v>
      </c>
      <c r="C668" s="156" t="str">
        <f>IF(ISBLANK(TableB[[#This Row],[Local School Code]]),"",TableB[[#This Row],[Local School Code]])</f>
        <v>M318</v>
      </c>
      <c r="D668" s="15" t="s">
        <v>73</v>
      </c>
      <c r="E668" s="10" t="s">
        <v>73</v>
      </c>
      <c r="F668" s="130">
        <v>0</v>
      </c>
      <c r="G668" s="130">
        <v>0</v>
      </c>
      <c r="H668" s="130">
        <v>0</v>
      </c>
      <c r="I668" s="130">
        <v>0</v>
      </c>
      <c r="J668" s="136">
        <f t="shared" si="33"/>
        <v>0</v>
      </c>
      <c r="K668" s="16">
        <v>0</v>
      </c>
      <c r="L668" s="16">
        <v>0</v>
      </c>
      <c r="M668" s="16">
        <v>0</v>
      </c>
      <c r="N668" s="133">
        <f t="shared" si="34"/>
        <v>0</v>
      </c>
      <c r="O668" s="146">
        <v>0</v>
      </c>
      <c r="P668" s="132">
        <v>0</v>
      </c>
      <c r="Q668" s="132">
        <v>0</v>
      </c>
      <c r="R668" s="132">
        <v>0</v>
      </c>
      <c r="S668" s="132">
        <v>0</v>
      </c>
      <c r="T668" s="132">
        <v>0</v>
      </c>
      <c r="U668" s="132">
        <v>0</v>
      </c>
      <c r="V668" s="133">
        <f t="shared" si="35"/>
        <v>0</v>
      </c>
      <c r="W668" s="16">
        <v>0</v>
      </c>
      <c r="X668" s="16">
        <v>0</v>
      </c>
      <c r="Y668" s="137">
        <v>0</v>
      </c>
    </row>
    <row r="669" spans="1:25" s="3" customFormat="1" ht="15" x14ac:dyDescent="0.3">
      <c r="A669" s="156" t="str">
        <f>IF(ISBLANK(TableB[[#This Row],[BEDS Code]]),"",TableB[[#This Row],[BEDS Code]])</f>
        <v>310600010319</v>
      </c>
      <c r="B669" s="134" t="str">
        <f>IF(ISBLANK(TableB[[#This Row],[School Name]]),"",TableB[[#This Row],[School Name]])</f>
        <v>M.S. 319 - Maria Teresa</v>
      </c>
      <c r="C669" s="156" t="str">
        <f>IF(ISBLANK(TableB[[#This Row],[Local School Code]]),"",TableB[[#This Row],[Local School Code]])</f>
        <v>M319</v>
      </c>
      <c r="D669" s="15" t="s">
        <v>73</v>
      </c>
      <c r="E669" s="10" t="s">
        <v>73</v>
      </c>
      <c r="F669" s="130">
        <v>0</v>
      </c>
      <c r="G669" s="130">
        <v>0</v>
      </c>
      <c r="H669" s="130">
        <v>0</v>
      </c>
      <c r="I669" s="130">
        <v>0</v>
      </c>
      <c r="J669" s="136">
        <f t="shared" si="33"/>
        <v>0</v>
      </c>
      <c r="K669" s="16">
        <v>0</v>
      </c>
      <c r="L669" s="16">
        <v>0</v>
      </c>
      <c r="M669" s="16">
        <v>0</v>
      </c>
      <c r="N669" s="133">
        <f t="shared" si="34"/>
        <v>0</v>
      </c>
      <c r="O669" s="146">
        <v>0</v>
      </c>
      <c r="P669" s="132">
        <v>0</v>
      </c>
      <c r="Q669" s="132">
        <v>0</v>
      </c>
      <c r="R669" s="132">
        <v>0</v>
      </c>
      <c r="S669" s="132">
        <v>0</v>
      </c>
      <c r="T669" s="132">
        <v>0</v>
      </c>
      <c r="U669" s="132">
        <v>0</v>
      </c>
      <c r="V669" s="133">
        <f t="shared" si="35"/>
        <v>0</v>
      </c>
      <c r="W669" s="16">
        <v>0</v>
      </c>
      <c r="X669" s="16">
        <v>0</v>
      </c>
      <c r="Y669" s="137">
        <v>0</v>
      </c>
    </row>
    <row r="670" spans="1:25" s="3" customFormat="1" ht="15" x14ac:dyDescent="0.3">
      <c r="A670" s="156" t="str">
        <f>IF(ISBLANK(TableB[[#This Row],[BEDS Code]]),"",TableB[[#This Row],[BEDS Code]])</f>
        <v>310600010322</v>
      </c>
      <c r="B670" s="134" t="str">
        <f>IF(ISBLANK(TableB[[#This Row],[School Name]]),"",TableB[[#This Row],[School Name]])</f>
        <v>Middle School 322</v>
      </c>
      <c r="C670" s="156" t="str">
        <f>IF(ISBLANK(TableB[[#This Row],[Local School Code]]),"",TableB[[#This Row],[Local School Code]])</f>
        <v>M322</v>
      </c>
      <c r="D670" s="15" t="s">
        <v>73</v>
      </c>
      <c r="E670" s="10" t="s">
        <v>72</v>
      </c>
      <c r="F670" s="130">
        <v>0</v>
      </c>
      <c r="G670" s="130">
        <v>0</v>
      </c>
      <c r="H670" s="130">
        <v>0</v>
      </c>
      <c r="I670" s="130">
        <v>0</v>
      </c>
      <c r="J670" s="136">
        <f t="shared" si="33"/>
        <v>0</v>
      </c>
      <c r="K670" s="16">
        <v>0</v>
      </c>
      <c r="L670" s="16">
        <v>0</v>
      </c>
      <c r="M670" s="16">
        <v>0</v>
      </c>
      <c r="N670" s="133">
        <f t="shared" si="34"/>
        <v>0</v>
      </c>
      <c r="O670" s="146">
        <v>1</v>
      </c>
      <c r="P670" s="132">
        <v>476316.02413644275</v>
      </c>
      <c r="Q670" s="132">
        <v>22893.100000000002</v>
      </c>
      <c r="R670" s="132">
        <v>0</v>
      </c>
      <c r="S670" s="132">
        <v>0</v>
      </c>
      <c r="T670" s="132">
        <v>114465.5</v>
      </c>
      <c r="U670" s="132">
        <v>68679.3</v>
      </c>
      <c r="V670" s="133">
        <f t="shared" si="35"/>
        <v>682353.92413644283</v>
      </c>
      <c r="W670" s="16">
        <v>225517</v>
      </c>
      <c r="X670" s="16">
        <v>227905.92413644283</v>
      </c>
      <c r="Y670" s="137">
        <v>228931</v>
      </c>
    </row>
    <row r="671" spans="1:25" s="3" customFormat="1" ht="15" x14ac:dyDescent="0.3">
      <c r="A671" s="156" t="str">
        <f>IF(ISBLANK(TableB[[#This Row],[BEDS Code]]),"",TableB[[#This Row],[BEDS Code]])</f>
        <v>310600010324</v>
      </c>
      <c r="B671" s="134" t="str">
        <f>IF(ISBLANK(TableB[[#This Row],[School Name]]),"",TableB[[#This Row],[School Name]])</f>
        <v>M.S. 324 - Patria Mirabal</v>
      </c>
      <c r="C671" s="156" t="str">
        <f>IF(ISBLANK(TableB[[#This Row],[Local School Code]]),"",TableB[[#This Row],[Local School Code]])</f>
        <v>M324</v>
      </c>
      <c r="D671" s="15" t="s">
        <v>73</v>
      </c>
      <c r="E671" s="10" t="s">
        <v>72</v>
      </c>
      <c r="F671" s="130">
        <v>0</v>
      </c>
      <c r="G671" s="130">
        <v>0</v>
      </c>
      <c r="H671" s="130">
        <v>0</v>
      </c>
      <c r="I671" s="130">
        <v>0</v>
      </c>
      <c r="J671" s="136">
        <f t="shared" si="33"/>
        <v>0</v>
      </c>
      <c r="K671" s="16">
        <v>0</v>
      </c>
      <c r="L671" s="16">
        <v>0</v>
      </c>
      <c r="M671" s="16">
        <v>0</v>
      </c>
      <c r="N671" s="133">
        <f t="shared" si="34"/>
        <v>0</v>
      </c>
      <c r="O671" s="146">
        <v>1</v>
      </c>
      <c r="P671" s="132">
        <v>265790.4422032797</v>
      </c>
      <c r="Q671" s="132">
        <v>16666.7</v>
      </c>
      <c r="R671" s="132">
        <v>0</v>
      </c>
      <c r="S671" s="132">
        <v>0</v>
      </c>
      <c r="T671" s="132">
        <v>83333.5</v>
      </c>
      <c r="U671" s="132">
        <v>50000.1</v>
      </c>
      <c r="V671" s="133">
        <f t="shared" si="35"/>
        <v>415790.74220327969</v>
      </c>
      <c r="W671" s="16">
        <v>206800</v>
      </c>
      <c r="X671" s="16">
        <v>208990.74220327969</v>
      </c>
      <c r="Y671" s="137">
        <v>0</v>
      </c>
    </row>
    <row r="672" spans="1:25" s="3" customFormat="1" ht="15" x14ac:dyDescent="0.3">
      <c r="A672" s="156" t="str">
        <f>IF(ISBLANK(TableB[[#This Row],[BEDS Code]]),"",TableB[[#This Row],[BEDS Code]])</f>
        <v>310600010328</v>
      </c>
      <c r="B672" s="134" t="str">
        <f>IF(ISBLANK(TableB[[#This Row],[School Name]]),"",TableB[[#This Row],[School Name]])</f>
        <v>Community Math &amp; Science Prep</v>
      </c>
      <c r="C672" s="156" t="str">
        <f>IF(ISBLANK(TableB[[#This Row],[Local School Code]]),"",TableB[[#This Row],[Local School Code]])</f>
        <v>M328</v>
      </c>
      <c r="D672" s="15" t="s">
        <v>73</v>
      </c>
      <c r="E672" s="10" t="s">
        <v>73</v>
      </c>
      <c r="F672" s="130">
        <v>0</v>
      </c>
      <c r="G672" s="130">
        <v>0</v>
      </c>
      <c r="H672" s="130">
        <v>0</v>
      </c>
      <c r="I672" s="130">
        <v>0</v>
      </c>
      <c r="J672" s="136">
        <f t="shared" si="33"/>
        <v>0</v>
      </c>
      <c r="K672" s="16">
        <v>0</v>
      </c>
      <c r="L672" s="16">
        <v>0</v>
      </c>
      <c r="M672" s="16">
        <v>0</v>
      </c>
      <c r="N672" s="133">
        <f t="shared" si="34"/>
        <v>0</v>
      </c>
      <c r="O672" s="146">
        <v>0</v>
      </c>
      <c r="P672" s="132">
        <v>0</v>
      </c>
      <c r="Q672" s="132">
        <v>0</v>
      </c>
      <c r="R672" s="132">
        <v>0</v>
      </c>
      <c r="S672" s="132">
        <v>0</v>
      </c>
      <c r="T672" s="132">
        <v>0</v>
      </c>
      <c r="U672" s="132">
        <v>0</v>
      </c>
      <c r="V672" s="133">
        <f t="shared" si="35"/>
        <v>0</v>
      </c>
      <c r="W672" s="16">
        <v>0</v>
      </c>
      <c r="X672" s="16">
        <v>0</v>
      </c>
      <c r="Y672" s="137">
        <v>0</v>
      </c>
    </row>
    <row r="673" spans="1:25" s="3" customFormat="1" ht="15" x14ac:dyDescent="0.3">
      <c r="A673" s="156" t="str">
        <f>IF(ISBLANK(TableB[[#This Row],[BEDS Code]]),"",TableB[[#This Row],[BEDS Code]])</f>
        <v>310100010332</v>
      </c>
      <c r="B673" s="134" t="str">
        <f>IF(ISBLANK(TableB[[#This Row],[School Name]]),"",TableB[[#This Row],[School Name]])</f>
        <v>University Neighborhood Middle School</v>
      </c>
      <c r="C673" s="156" t="str">
        <f>IF(ISBLANK(TableB[[#This Row],[Local School Code]]),"",TableB[[#This Row],[Local School Code]])</f>
        <v>M332</v>
      </c>
      <c r="D673" s="15" t="s">
        <v>73</v>
      </c>
      <c r="E673" s="10" t="s">
        <v>73</v>
      </c>
      <c r="F673" s="130">
        <v>0</v>
      </c>
      <c r="G673" s="130">
        <v>0</v>
      </c>
      <c r="H673" s="130">
        <v>0</v>
      </c>
      <c r="I673" s="130">
        <v>0</v>
      </c>
      <c r="J673" s="136">
        <f t="shared" si="33"/>
        <v>0</v>
      </c>
      <c r="K673" s="16">
        <v>0</v>
      </c>
      <c r="L673" s="16">
        <v>0</v>
      </c>
      <c r="M673" s="16">
        <v>0</v>
      </c>
      <c r="N673" s="133">
        <f t="shared" si="34"/>
        <v>0</v>
      </c>
      <c r="O673" s="146">
        <v>0</v>
      </c>
      <c r="P673" s="132">
        <v>0</v>
      </c>
      <c r="Q673" s="132">
        <v>0</v>
      </c>
      <c r="R673" s="132">
        <v>0</v>
      </c>
      <c r="S673" s="132">
        <v>0</v>
      </c>
      <c r="T673" s="132">
        <v>0</v>
      </c>
      <c r="U673" s="132">
        <v>0</v>
      </c>
      <c r="V673" s="133">
        <f t="shared" si="35"/>
        <v>0</v>
      </c>
      <c r="W673" s="16">
        <v>0</v>
      </c>
      <c r="X673" s="16">
        <v>0</v>
      </c>
      <c r="Y673" s="137">
        <v>0</v>
      </c>
    </row>
    <row r="674" spans="1:25" s="3" customFormat="1" ht="15" x14ac:dyDescent="0.3">
      <c r="A674" s="156" t="str">
        <f>IF(ISBLANK(TableB[[#This Row],[BEDS Code]]),"",TableB[[#This Row],[BEDS Code]])</f>
        <v>310300010333</v>
      </c>
      <c r="B674" s="134" t="str">
        <f>IF(ISBLANK(TableB[[#This Row],[School Name]]),"",TableB[[#This Row],[School Name]])</f>
        <v>P.S. 333 Manhattan School for Children</v>
      </c>
      <c r="C674" s="156" t="str">
        <f>IF(ISBLANK(TableB[[#This Row],[Local School Code]]),"",TableB[[#This Row],[Local School Code]])</f>
        <v>M333</v>
      </c>
      <c r="D674" s="15" t="s">
        <v>73</v>
      </c>
      <c r="E674" s="10" t="s">
        <v>73</v>
      </c>
      <c r="F674" s="130">
        <v>0</v>
      </c>
      <c r="G674" s="130">
        <v>0</v>
      </c>
      <c r="H674" s="130">
        <v>0</v>
      </c>
      <c r="I674" s="130">
        <v>0</v>
      </c>
      <c r="J674" s="136">
        <f t="shared" si="33"/>
        <v>0</v>
      </c>
      <c r="K674" s="16">
        <v>0</v>
      </c>
      <c r="L674" s="16">
        <v>0</v>
      </c>
      <c r="M674" s="16">
        <v>0</v>
      </c>
      <c r="N674" s="133">
        <f t="shared" si="34"/>
        <v>0</v>
      </c>
      <c r="O674" s="146">
        <v>0</v>
      </c>
      <c r="P674" s="132">
        <v>0</v>
      </c>
      <c r="Q674" s="132">
        <v>0</v>
      </c>
      <c r="R674" s="132">
        <v>0</v>
      </c>
      <c r="S674" s="132">
        <v>0</v>
      </c>
      <c r="T674" s="132">
        <v>0</v>
      </c>
      <c r="U674" s="132">
        <v>0</v>
      </c>
      <c r="V674" s="133">
        <f t="shared" si="35"/>
        <v>0</v>
      </c>
      <c r="W674" s="16">
        <v>0</v>
      </c>
      <c r="X674" s="16">
        <v>0</v>
      </c>
      <c r="Y674" s="137">
        <v>0</v>
      </c>
    </row>
    <row r="675" spans="1:25" s="3" customFormat="1" ht="15" x14ac:dyDescent="0.3">
      <c r="A675" s="156" t="str">
        <f>IF(ISBLANK(TableB[[#This Row],[BEDS Code]]),"",TableB[[#This Row],[BEDS Code]])</f>
        <v>310300010334</v>
      </c>
      <c r="B675" s="134" t="str">
        <f>IF(ISBLANK(TableB[[#This Row],[School Name]]),"",TableB[[#This Row],[School Name]])</f>
        <v>The Anderson School</v>
      </c>
      <c r="C675" s="156" t="str">
        <f>IF(ISBLANK(TableB[[#This Row],[Local School Code]]),"",TableB[[#This Row],[Local School Code]])</f>
        <v>M334</v>
      </c>
      <c r="D675" s="15" t="s">
        <v>73</v>
      </c>
      <c r="E675" s="10" t="s">
        <v>73</v>
      </c>
      <c r="F675" s="130">
        <v>0</v>
      </c>
      <c r="G675" s="130">
        <v>0</v>
      </c>
      <c r="H675" s="130">
        <v>0</v>
      </c>
      <c r="I675" s="130">
        <v>0</v>
      </c>
      <c r="J675" s="136">
        <f t="shared" si="33"/>
        <v>0</v>
      </c>
      <c r="K675" s="16">
        <v>0</v>
      </c>
      <c r="L675" s="16">
        <v>0</v>
      </c>
      <c r="M675" s="16">
        <v>0</v>
      </c>
      <c r="N675" s="133">
        <f t="shared" si="34"/>
        <v>0</v>
      </c>
      <c r="O675" s="146">
        <v>0</v>
      </c>
      <c r="P675" s="132">
        <v>0</v>
      </c>
      <c r="Q675" s="132">
        <v>0</v>
      </c>
      <c r="R675" s="132">
        <v>0</v>
      </c>
      <c r="S675" s="132">
        <v>0</v>
      </c>
      <c r="T675" s="132">
        <v>0</v>
      </c>
      <c r="U675" s="132">
        <v>0</v>
      </c>
      <c r="V675" s="133">
        <f t="shared" si="35"/>
        <v>0</v>
      </c>
      <c r="W675" s="16">
        <v>0</v>
      </c>
      <c r="X675" s="16">
        <v>0</v>
      </c>
      <c r="Y675" s="137">
        <v>0</v>
      </c>
    </row>
    <row r="676" spans="1:25" s="3" customFormat="1" ht="15" x14ac:dyDescent="0.3">
      <c r="A676" s="156" t="str">
        <f>IF(ISBLANK(TableB[[#This Row],[BEDS Code]]),"",TableB[[#This Row],[BEDS Code]])</f>
        <v>310200010340</v>
      </c>
      <c r="B676" s="134" t="str">
        <f>IF(ISBLANK(TableB[[#This Row],[School Name]]),"",TableB[[#This Row],[School Name]])</f>
        <v>Sixth Avenue Elementary School</v>
      </c>
      <c r="C676" s="156" t="str">
        <f>IF(ISBLANK(TableB[[#This Row],[Local School Code]]),"",TableB[[#This Row],[Local School Code]])</f>
        <v>M340</v>
      </c>
      <c r="D676" s="15" t="s">
        <v>72</v>
      </c>
      <c r="E676" s="10" t="s">
        <v>73</v>
      </c>
      <c r="F676" s="130">
        <v>62</v>
      </c>
      <c r="G676" s="130">
        <v>0</v>
      </c>
      <c r="H676" s="130">
        <v>0</v>
      </c>
      <c r="I676" s="130">
        <v>0</v>
      </c>
      <c r="J676" s="136">
        <f t="shared" si="33"/>
        <v>62</v>
      </c>
      <c r="K676" s="16">
        <v>680000</v>
      </c>
      <c r="L676" s="16">
        <v>196284.21425041684</v>
      </c>
      <c r="M676" s="16">
        <v>0</v>
      </c>
      <c r="N676" s="133">
        <f t="shared" si="34"/>
        <v>876284.21425041684</v>
      </c>
      <c r="O676" s="146">
        <v>0</v>
      </c>
      <c r="P676" s="132">
        <v>0</v>
      </c>
      <c r="Q676" s="132">
        <v>0</v>
      </c>
      <c r="R676" s="132">
        <v>0</v>
      </c>
      <c r="S676" s="132">
        <v>0</v>
      </c>
      <c r="T676" s="132">
        <v>0</v>
      </c>
      <c r="U676" s="132">
        <v>0</v>
      </c>
      <c r="V676" s="133">
        <f t="shared" si="35"/>
        <v>0</v>
      </c>
      <c r="W676" s="16">
        <v>0</v>
      </c>
      <c r="X676" s="16">
        <v>0</v>
      </c>
      <c r="Y676" s="137">
        <v>0</v>
      </c>
    </row>
    <row r="677" spans="1:25" s="3" customFormat="1" ht="15" x14ac:dyDescent="0.3">
      <c r="A677" s="156" t="str">
        <f>IF(ISBLANK(TableB[[#This Row],[BEDS Code]]),"",TableB[[#This Row],[BEDS Code]])</f>
        <v>310200010343</v>
      </c>
      <c r="B677" s="134" t="str">
        <f>IF(ISBLANK(TableB[[#This Row],[School Name]]),"",TableB[[#This Row],[School Name]])</f>
        <v>The Peck Slip School</v>
      </c>
      <c r="C677" s="156" t="str">
        <f>IF(ISBLANK(TableB[[#This Row],[Local School Code]]),"",TableB[[#This Row],[Local School Code]])</f>
        <v>M343</v>
      </c>
      <c r="D677" s="15" t="s">
        <v>72</v>
      </c>
      <c r="E677" s="10" t="s">
        <v>73</v>
      </c>
      <c r="F677" s="130">
        <v>30</v>
      </c>
      <c r="G677" s="130">
        <v>0</v>
      </c>
      <c r="H677" s="130">
        <v>0</v>
      </c>
      <c r="I677" s="130">
        <v>0</v>
      </c>
      <c r="J677" s="136">
        <f t="shared" si="33"/>
        <v>30</v>
      </c>
      <c r="K677" s="16">
        <v>360000</v>
      </c>
      <c r="L677" s="16">
        <v>81811.681378060952</v>
      </c>
      <c r="M677" s="16">
        <v>0</v>
      </c>
      <c r="N677" s="133">
        <f t="shared" si="34"/>
        <v>441811.68137806095</v>
      </c>
      <c r="O677" s="146">
        <v>0</v>
      </c>
      <c r="P677" s="132">
        <v>0</v>
      </c>
      <c r="Q677" s="132">
        <v>0</v>
      </c>
      <c r="R677" s="132">
        <v>0</v>
      </c>
      <c r="S677" s="132">
        <v>0</v>
      </c>
      <c r="T677" s="132">
        <v>0</v>
      </c>
      <c r="U677" s="132">
        <v>0</v>
      </c>
      <c r="V677" s="133">
        <f t="shared" si="35"/>
        <v>0</v>
      </c>
      <c r="W677" s="16">
        <v>0</v>
      </c>
      <c r="X677" s="16">
        <v>0</v>
      </c>
      <c r="Y677" s="137">
        <v>0</v>
      </c>
    </row>
    <row r="678" spans="1:25" s="3" customFormat="1" ht="15" x14ac:dyDescent="0.3">
      <c r="A678" s="156" t="str">
        <f>IF(ISBLANK(TableB[[#This Row],[BEDS Code]]),"",TableB[[#This Row],[BEDS Code]])</f>
        <v>310600011346</v>
      </c>
      <c r="B678" s="134" t="str">
        <f>IF(ISBLANK(TableB[[#This Row],[School Name]]),"",TableB[[#This Row],[School Name]])</f>
        <v>Community Health Academy of the Heights</v>
      </c>
      <c r="C678" s="156" t="str">
        <f>IF(ISBLANK(TableB[[#This Row],[Local School Code]]),"",TableB[[#This Row],[Local School Code]])</f>
        <v>M346</v>
      </c>
      <c r="D678" s="15" t="s">
        <v>73</v>
      </c>
      <c r="E678" s="10" t="s">
        <v>73</v>
      </c>
      <c r="F678" s="130">
        <v>0</v>
      </c>
      <c r="G678" s="130">
        <v>0</v>
      </c>
      <c r="H678" s="130">
        <v>0</v>
      </c>
      <c r="I678" s="130">
        <v>0</v>
      </c>
      <c r="J678" s="136">
        <f t="shared" si="33"/>
        <v>0</v>
      </c>
      <c r="K678" s="16">
        <v>0</v>
      </c>
      <c r="L678" s="16">
        <v>0</v>
      </c>
      <c r="M678" s="16">
        <v>0</v>
      </c>
      <c r="N678" s="133">
        <f t="shared" si="34"/>
        <v>0</v>
      </c>
      <c r="O678" s="146">
        <v>0</v>
      </c>
      <c r="P678" s="132">
        <v>0</v>
      </c>
      <c r="Q678" s="132">
        <v>0</v>
      </c>
      <c r="R678" s="132">
        <v>0</v>
      </c>
      <c r="S678" s="132">
        <v>0</v>
      </c>
      <c r="T678" s="132">
        <v>0</v>
      </c>
      <c r="U678" s="132">
        <v>0</v>
      </c>
      <c r="V678" s="133">
        <f t="shared" si="35"/>
        <v>0</v>
      </c>
      <c r="W678" s="16">
        <v>0</v>
      </c>
      <c r="X678" s="16">
        <v>0</v>
      </c>
      <c r="Y678" s="137">
        <v>0</v>
      </c>
    </row>
    <row r="679" spans="1:25" s="3" customFormat="1" ht="15" x14ac:dyDescent="0.3">
      <c r="A679" s="156" t="str">
        <f>IF(ISBLANK(TableB[[#This Row],[BEDS Code]]),"",TableB[[#This Row],[BEDS Code]])</f>
        <v>310200010347</v>
      </c>
      <c r="B679" s="134" t="str">
        <f>IF(ISBLANK(TableB[[#This Row],[School Name]]),"",TableB[[#This Row],[School Name]])</f>
        <v>The 47 American Sign Language &amp; English Lower School</v>
      </c>
      <c r="C679" s="156" t="str">
        <f>IF(ISBLANK(TableB[[#This Row],[Local School Code]]),"",TableB[[#This Row],[Local School Code]])</f>
        <v>M347</v>
      </c>
      <c r="D679" s="15" t="s">
        <v>72</v>
      </c>
      <c r="E679" s="10" t="s">
        <v>73</v>
      </c>
      <c r="F679" s="130">
        <v>26</v>
      </c>
      <c r="G679" s="130">
        <v>0</v>
      </c>
      <c r="H679" s="130">
        <v>27</v>
      </c>
      <c r="I679" s="130">
        <v>0</v>
      </c>
      <c r="J679" s="136">
        <f t="shared" si="33"/>
        <v>53</v>
      </c>
      <c r="K679" s="16">
        <v>0</v>
      </c>
      <c r="L679" s="16">
        <v>1149586.4308981609</v>
      </c>
      <c r="M679" s="16">
        <v>0</v>
      </c>
      <c r="N679" s="133">
        <f t="shared" si="34"/>
        <v>1149586.4308981609</v>
      </c>
      <c r="O679" s="146">
        <v>0</v>
      </c>
      <c r="P679" s="132">
        <v>0</v>
      </c>
      <c r="Q679" s="132">
        <v>0</v>
      </c>
      <c r="R679" s="132">
        <v>0</v>
      </c>
      <c r="S679" s="132">
        <v>0</v>
      </c>
      <c r="T679" s="132">
        <v>0</v>
      </c>
      <c r="U679" s="132">
        <v>0</v>
      </c>
      <c r="V679" s="133">
        <f t="shared" si="35"/>
        <v>0</v>
      </c>
      <c r="W679" s="16">
        <v>0</v>
      </c>
      <c r="X679" s="16">
        <v>0</v>
      </c>
      <c r="Y679" s="137">
        <v>0</v>
      </c>
    </row>
    <row r="680" spans="1:25" s="3" customFormat="1" ht="15" x14ac:dyDescent="0.3">
      <c r="A680" s="156" t="str">
        <f>IF(ISBLANK(TableB[[#This Row],[BEDS Code]]),"",TableB[[#This Row],[BEDS Code]])</f>
        <v>310600011348</v>
      </c>
      <c r="B680" s="134" t="str">
        <f>IF(ISBLANK(TableB[[#This Row],[School Name]]),"",TableB[[#This Row],[School Name]])</f>
        <v>Washington Heights Expeditionary Learning School</v>
      </c>
      <c r="C680" s="156" t="str">
        <f>IF(ISBLANK(TableB[[#This Row],[Local School Code]]),"",TableB[[#This Row],[Local School Code]])</f>
        <v>M348</v>
      </c>
      <c r="D680" s="15" t="s">
        <v>72</v>
      </c>
      <c r="E680" s="10" t="s">
        <v>73</v>
      </c>
      <c r="F680" s="130">
        <v>30</v>
      </c>
      <c r="G680" s="130">
        <v>0</v>
      </c>
      <c r="H680" s="130">
        <v>0</v>
      </c>
      <c r="I680" s="130">
        <v>0</v>
      </c>
      <c r="J680" s="136">
        <f t="shared" si="33"/>
        <v>30</v>
      </c>
      <c r="K680" s="16">
        <v>290000</v>
      </c>
      <c r="L680" s="16">
        <v>151868.94642264373</v>
      </c>
      <c r="M680" s="16">
        <v>0</v>
      </c>
      <c r="N680" s="133">
        <f t="shared" si="34"/>
        <v>441868.94642264373</v>
      </c>
      <c r="O680" s="146">
        <v>0</v>
      </c>
      <c r="P680" s="132">
        <v>0</v>
      </c>
      <c r="Q680" s="132">
        <v>0</v>
      </c>
      <c r="R680" s="132">
        <v>0</v>
      </c>
      <c r="S680" s="132">
        <v>0</v>
      </c>
      <c r="T680" s="132">
        <v>0</v>
      </c>
      <c r="U680" s="132">
        <v>0</v>
      </c>
      <c r="V680" s="133">
        <f t="shared" si="35"/>
        <v>0</v>
      </c>
      <c r="W680" s="16">
        <v>0</v>
      </c>
      <c r="X680" s="16">
        <v>0</v>
      </c>
      <c r="Y680" s="137">
        <v>0</v>
      </c>
    </row>
    <row r="681" spans="1:25" s="3" customFormat="1" ht="15" x14ac:dyDescent="0.3">
      <c r="A681" s="156" t="str">
        <f>IF(ISBLANK(TableB[[#This Row],[BEDS Code]]),"",TableB[[#This Row],[BEDS Code]])</f>
        <v>310600010349</v>
      </c>
      <c r="B681" s="134" t="str">
        <f>IF(ISBLANK(TableB[[#This Row],[School Name]]),"",TableB[[#This Row],[School Name]])</f>
        <v>Harbor Heights</v>
      </c>
      <c r="C681" s="156" t="str">
        <f>IF(ISBLANK(TableB[[#This Row],[Local School Code]]),"",TableB[[#This Row],[Local School Code]])</f>
        <v>M349</v>
      </c>
      <c r="D681" s="15" t="s">
        <v>73</v>
      </c>
      <c r="E681" s="10" t="s">
        <v>73</v>
      </c>
      <c r="F681" s="130">
        <v>0</v>
      </c>
      <c r="G681" s="130">
        <v>0</v>
      </c>
      <c r="H681" s="130">
        <v>0</v>
      </c>
      <c r="I681" s="130">
        <v>0</v>
      </c>
      <c r="J681" s="136">
        <f t="shared" si="33"/>
        <v>0</v>
      </c>
      <c r="K681" s="16">
        <v>0</v>
      </c>
      <c r="L681" s="16">
        <v>0</v>
      </c>
      <c r="M681" s="16">
        <v>0</v>
      </c>
      <c r="N681" s="133">
        <f t="shared" si="34"/>
        <v>0</v>
      </c>
      <c r="O681" s="146">
        <v>0</v>
      </c>
      <c r="P681" s="132">
        <v>0</v>
      </c>
      <c r="Q681" s="132">
        <v>0</v>
      </c>
      <c r="R681" s="132">
        <v>0</v>
      </c>
      <c r="S681" s="132">
        <v>0</v>
      </c>
      <c r="T681" s="132">
        <v>0</v>
      </c>
      <c r="U681" s="132">
        <v>0</v>
      </c>
      <c r="V681" s="133">
        <f t="shared" si="35"/>
        <v>0</v>
      </c>
      <c r="W681" s="16">
        <v>0</v>
      </c>
      <c r="X681" s="16">
        <v>0</v>
      </c>
      <c r="Y681" s="137">
        <v>0</v>
      </c>
    </row>
    <row r="682" spans="1:25" s="3" customFormat="1" ht="15" x14ac:dyDescent="0.3">
      <c r="A682" s="156" t="str">
        <f>IF(ISBLANK(TableB[[#This Row],[BEDS Code]]),"",TableB[[#This Row],[BEDS Code]])</f>
        <v>310100010361</v>
      </c>
      <c r="B682" s="134" t="str">
        <f>IF(ISBLANK(TableB[[#This Row],[School Name]]),"",TableB[[#This Row],[School Name]])</f>
        <v>The Children's Workshop School</v>
      </c>
      <c r="C682" s="156" t="str">
        <f>IF(ISBLANK(TableB[[#This Row],[Local School Code]]),"",TableB[[#This Row],[Local School Code]])</f>
        <v>M361</v>
      </c>
      <c r="D682" s="15" t="s">
        <v>72</v>
      </c>
      <c r="E682" s="10" t="s">
        <v>73</v>
      </c>
      <c r="F682" s="130">
        <v>31</v>
      </c>
      <c r="G682" s="130">
        <v>0</v>
      </c>
      <c r="H682" s="130">
        <v>0</v>
      </c>
      <c r="I682" s="130">
        <v>0</v>
      </c>
      <c r="J682" s="136">
        <f t="shared" si="33"/>
        <v>31</v>
      </c>
      <c r="K682" s="16">
        <v>360000</v>
      </c>
      <c r="L682" s="16">
        <v>141999.44481658109</v>
      </c>
      <c r="M682" s="16">
        <v>0</v>
      </c>
      <c r="N682" s="133">
        <f t="shared" si="34"/>
        <v>501999.44481658109</v>
      </c>
      <c r="O682" s="146">
        <v>0</v>
      </c>
      <c r="P682" s="132">
        <v>0</v>
      </c>
      <c r="Q682" s="132">
        <v>0</v>
      </c>
      <c r="R682" s="132">
        <v>0</v>
      </c>
      <c r="S682" s="132">
        <v>0</v>
      </c>
      <c r="T682" s="132">
        <v>0</v>
      </c>
      <c r="U682" s="132">
        <v>0</v>
      </c>
      <c r="V682" s="133">
        <f t="shared" si="35"/>
        <v>0</v>
      </c>
      <c r="W682" s="16">
        <v>0</v>
      </c>
      <c r="X682" s="16">
        <v>0</v>
      </c>
      <c r="Y682" s="137">
        <v>0</v>
      </c>
    </row>
    <row r="683" spans="1:25" s="3" customFormat="1" ht="15" x14ac:dyDescent="0.3">
      <c r="A683" s="156" t="str">
        <f>IF(ISBLANK(TableB[[#This Row],[BEDS Code]]),"",TableB[[#This Row],[BEDS Code]])</f>
        <v>310500011362</v>
      </c>
      <c r="B683" s="134" t="str">
        <f>IF(ISBLANK(TableB[[#This Row],[School Name]]),"",TableB[[#This Row],[School Name]])</f>
        <v>Columbia Secondary School</v>
      </c>
      <c r="C683" s="156" t="str">
        <f>IF(ISBLANK(TableB[[#This Row],[Local School Code]]),"",TableB[[#This Row],[Local School Code]])</f>
        <v>M362</v>
      </c>
      <c r="D683" s="15" t="s">
        <v>73</v>
      </c>
      <c r="E683" s="10" t="s">
        <v>73</v>
      </c>
      <c r="F683" s="130">
        <v>0</v>
      </c>
      <c r="G683" s="130">
        <v>0</v>
      </c>
      <c r="H683" s="130">
        <v>0</v>
      </c>
      <c r="I683" s="130">
        <v>0</v>
      </c>
      <c r="J683" s="136">
        <f t="shared" si="33"/>
        <v>0</v>
      </c>
      <c r="K683" s="16">
        <v>0</v>
      </c>
      <c r="L683" s="16">
        <v>0</v>
      </c>
      <c r="M683" s="16">
        <v>0</v>
      </c>
      <c r="N683" s="133">
        <f t="shared" si="34"/>
        <v>0</v>
      </c>
      <c r="O683" s="146">
        <v>0</v>
      </c>
      <c r="P683" s="132">
        <v>0</v>
      </c>
      <c r="Q683" s="132">
        <v>0</v>
      </c>
      <c r="R683" s="132">
        <v>0</v>
      </c>
      <c r="S683" s="132">
        <v>0</v>
      </c>
      <c r="T683" s="132">
        <v>0</v>
      </c>
      <c r="U683" s="132">
        <v>0</v>
      </c>
      <c r="V683" s="133">
        <f t="shared" si="35"/>
        <v>0</v>
      </c>
      <c r="W683" s="16">
        <v>0</v>
      </c>
      <c r="X683" s="16">
        <v>0</v>
      </c>
      <c r="Y683" s="137">
        <v>0</v>
      </c>
    </row>
    <row r="684" spans="1:25" s="3" customFormat="1" ht="15" x14ac:dyDescent="0.3">
      <c r="A684" s="156" t="str">
        <f>IF(ISBLANK(TableB[[#This Row],[BEDS Code]]),"",TableB[[#This Row],[BEDS Code]])</f>
        <v>310100010363</v>
      </c>
      <c r="B684" s="134" t="str">
        <f>IF(ISBLANK(TableB[[#This Row],[School Name]]),"",TableB[[#This Row],[School Name]])</f>
        <v>Neighborhood School</v>
      </c>
      <c r="C684" s="156" t="str">
        <f>IF(ISBLANK(TableB[[#This Row],[Local School Code]]),"",TableB[[#This Row],[Local School Code]])</f>
        <v>M363</v>
      </c>
      <c r="D684" s="15" t="s">
        <v>72</v>
      </c>
      <c r="E684" s="10" t="s">
        <v>73</v>
      </c>
      <c r="F684" s="130">
        <v>31</v>
      </c>
      <c r="G684" s="130">
        <v>0</v>
      </c>
      <c r="H684" s="130">
        <v>0</v>
      </c>
      <c r="I684" s="130">
        <v>0</v>
      </c>
      <c r="J684" s="136">
        <f t="shared" si="33"/>
        <v>31</v>
      </c>
      <c r="K684" s="16">
        <v>180000</v>
      </c>
      <c r="L684" s="16">
        <v>316570.39714913873</v>
      </c>
      <c r="M684" s="16">
        <v>0</v>
      </c>
      <c r="N684" s="133">
        <f t="shared" si="34"/>
        <v>496570.39714913873</v>
      </c>
      <c r="O684" s="146">
        <v>0</v>
      </c>
      <c r="P684" s="132">
        <v>0</v>
      </c>
      <c r="Q684" s="132">
        <v>0</v>
      </c>
      <c r="R684" s="132">
        <v>0</v>
      </c>
      <c r="S684" s="132">
        <v>0</v>
      </c>
      <c r="T684" s="132">
        <v>0</v>
      </c>
      <c r="U684" s="132">
        <v>0</v>
      </c>
      <c r="V684" s="133">
        <f t="shared" si="35"/>
        <v>0</v>
      </c>
      <c r="W684" s="16">
        <v>0</v>
      </c>
      <c r="X684" s="16">
        <v>0</v>
      </c>
      <c r="Y684" s="137">
        <v>0</v>
      </c>
    </row>
    <row r="685" spans="1:25" s="3" customFormat="1" ht="15" x14ac:dyDescent="0.3">
      <c r="A685" s="156" t="str">
        <f>IF(ISBLANK(TableB[[#This Row],[BEDS Code]]),"",TableB[[#This Row],[BEDS Code]])</f>
        <v>310100010364</v>
      </c>
      <c r="B685" s="134" t="str">
        <f>IF(ISBLANK(TableB[[#This Row],[School Name]]),"",TableB[[#This Row],[School Name]])</f>
        <v>Earth School</v>
      </c>
      <c r="C685" s="156" t="str">
        <f>IF(ISBLANK(TableB[[#This Row],[Local School Code]]),"",TableB[[#This Row],[Local School Code]])</f>
        <v>M364</v>
      </c>
      <c r="D685" s="15" t="s">
        <v>72</v>
      </c>
      <c r="E685" s="10" t="s">
        <v>73</v>
      </c>
      <c r="F685" s="130">
        <v>31</v>
      </c>
      <c r="G685" s="130">
        <v>0</v>
      </c>
      <c r="H685" s="130">
        <v>0</v>
      </c>
      <c r="I685" s="130">
        <v>0</v>
      </c>
      <c r="J685" s="136">
        <f t="shared" si="33"/>
        <v>31</v>
      </c>
      <c r="K685" s="16">
        <v>340000</v>
      </c>
      <c r="L685" s="16">
        <v>145873.89107073972</v>
      </c>
      <c r="M685" s="16">
        <v>0</v>
      </c>
      <c r="N685" s="133">
        <f t="shared" si="34"/>
        <v>485873.89107073972</v>
      </c>
      <c r="O685" s="146">
        <v>0</v>
      </c>
      <c r="P685" s="132">
        <v>0</v>
      </c>
      <c r="Q685" s="132">
        <v>0</v>
      </c>
      <c r="R685" s="132">
        <v>0</v>
      </c>
      <c r="S685" s="132">
        <v>0</v>
      </c>
      <c r="T685" s="132">
        <v>0</v>
      </c>
      <c r="U685" s="132">
        <v>0</v>
      </c>
      <c r="V685" s="133">
        <f t="shared" si="35"/>
        <v>0</v>
      </c>
      <c r="W685" s="16">
        <v>0</v>
      </c>
      <c r="X685" s="16">
        <v>0</v>
      </c>
      <c r="Y685" s="137">
        <v>0</v>
      </c>
    </row>
    <row r="686" spans="1:25" s="3" customFormat="1" ht="15" x14ac:dyDescent="0.3">
      <c r="A686" s="156" t="str">
        <f>IF(ISBLANK(TableB[[#This Row],[BEDS Code]]),"",TableB[[#This Row],[BEDS Code]])</f>
        <v>310600010366</v>
      </c>
      <c r="B686" s="134" t="str">
        <f>IF(ISBLANK(TableB[[#This Row],[School Name]]),"",TableB[[#This Row],[School Name]])</f>
        <v>Washington Heights Academy</v>
      </c>
      <c r="C686" s="156" t="str">
        <f>IF(ISBLANK(TableB[[#This Row],[Local School Code]]),"",TableB[[#This Row],[Local School Code]])</f>
        <v>M366</v>
      </c>
      <c r="D686" s="15" t="s">
        <v>72</v>
      </c>
      <c r="E686" s="10" t="s">
        <v>73</v>
      </c>
      <c r="F686" s="130">
        <v>46</v>
      </c>
      <c r="G686" s="130">
        <v>0</v>
      </c>
      <c r="H686" s="130">
        <v>0</v>
      </c>
      <c r="I686" s="130">
        <v>0</v>
      </c>
      <c r="J686" s="136">
        <f t="shared" si="33"/>
        <v>46</v>
      </c>
      <c r="K686" s="16">
        <v>310082.38770423701</v>
      </c>
      <c r="L686" s="16">
        <v>419966.14045067679</v>
      </c>
      <c r="M686" s="16">
        <v>0</v>
      </c>
      <c r="N686" s="133">
        <f t="shared" si="34"/>
        <v>730048.5281549138</v>
      </c>
      <c r="O686" s="146">
        <v>0</v>
      </c>
      <c r="P686" s="132">
        <v>0</v>
      </c>
      <c r="Q686" s="132">
        <v>0</v>
      </c>
      <c r="R686" s="132">
        <v>0</v>
      </c>
      <c r="S686" s="132">
        <v>0</v>
      </c>
      <c r="T686" s="132">
        <v>0</v>
      </c>
      <c r="U686" s="132">
        <v>0</v>
      </c>
      <c r="V686" s="133">
        <f t="shared" si="35"/>
        <v>0</v>
      </c>
      <c r="W686" s="16">
        <v>0</v>
      </c>
      <c r="X686" s="16">
        <v>0</v>
      </c>
      <c r="Y686" s="137">
        <v>0</v>
      </c>
    </row>
    <row r="687" spans="1:25" s="3" customFormat="1" ht="15" x14ac:dyDescent="0.3">
      <c r="A687" s="156" t="str">
        <f>IF(ISBLANK(TableB[[#This Row],[BEDS Code]]),"",TableB[[#This Row],[BEDS Code]])</f>
        <v>310600010368</v>
      </c>
      <c r="B687" s="134" t="str">
        <f>IF(ISBLANK(TableB[[#This Row],[School Name]]),"",TableB[[#This Row],[School Name]])</f>
        <v>Hamilton Heights School</v>
      </c>
      <c r="C687" s="156" t="str">
        <f>IF(ISBLANK(TableB[[#This Row],[Local School Code]]),"",TableB[[#This Row],[Local School Code]])</f>
        <v>M368</v>
      </c>
      <c r="D687" s="15" t="s">
        <v>73</v>
      </c>
      <c r="E687" s="10" t="s">
        <v>73</v>
      </c>
      <c r="F687" s="130">
        <v>0</v>
      </c>
      <c r="G687" s="130">
        <v>0</v>
      </c>
      <c r="H687" s="130">
        <v>0</v>
      </c>
      <c r="I687" s="130">
        <v>0</v>
      </c>
      <c r="J687" s="136">
        <f t="shared" si="33"/>
        <v>0</v>
      </c>
      <c r="K687" s="16">
        <v>0</v>
      </c>
      <c r="L687" s="16">
        <v>0</v>
      </c>
      <c r="M687" s="16">
        <v>0</v>
      </c>
      <c r="N687" s="133">
        <f t="shared" si="34"/>
        <v>0</v>
      </c>
      <c r="O687" s="146">
        <v>0</v>
      </c>
      <c r="P687" s="132">
        <v>0</v>
      </c>
      <c r="Q687" s="132">
        <v>0</v>
      </c>
      <c r="R687" s="132">
        <v>0</v>
      </c>
      <c r="S687" s="132">
        <v>0</v>
      </c>
      <c r="T687" s="132">
        <v>0</v>
      </c>
      <c r="U687" s="132">
        <v>0</v>
      </c>
      <c r="V687" s="133">
        <f t="shared" si="35"/>
        <v>0</v>
      </c>
      <c r="W687" s="16">
        <v>0</v>
      </c>
      <c r="X687" s="16">
        <v>0</v>
      </c>
      <c r="Y687" s="137">
        <v>0</v>
      </c>
    </row>
    <row r="688" spans="1:25" s="3" customFormat="1" ht="15" x14ac:dyDescent="0.3">
      <c r="A688" s="156" t="str">
        <f>IF(ISBLANK(TableB[[#This Row],[BEDS Code]]),"",TableB[[#This Row],[BEDS Code]])</f>
        <v>310500011369</v>
      </c>
      <c r="B688" s="134" t="str">
        <f>IF(ISBLANK(TableB[[#This Row],[School Name]]),"",TableB[[#This Row],[School Name]])</f>
        <v>Urban Assembly School for the Performing Arts</v>
      </c>
      <c r="C688" s="156" t="str">
        <f>IF(ISBLANK(TableB[[#This Row],[Local School Code]]),"",TableB[[#This Row],[Local School Code]])</f>
        <v>M369</v>
      </c>
      <c r="D688" s="15" t="s">
        <v>73</v>
      </c>
      <c r="E688" s="10" t="s">
        <v>73</v>
      </c>
      <c r="F688" s="130">
        <v>0</v>
      </c>
      <c r="G688" s="130">
        <v>0</v>
      </c>
      <c r="H688" s="130">
        <v>0</v>
      </c>
      <c r="I688" s="130">
        <v>0</v>
      </c>
      <c r="J688" s="136">
        <f t="shared" si="33"/>
        <v>0</v>
      </c>
      <c r="K688" s="16">
        <v>0</v>
      </c>
      <c r="L688" s="16">
        <v>0</v>
      </c>
      <c r="M688" s="16">
        <v>0</v>
      </c>
      <c r="N688" s="133">
        <f t="shared" si="34"/>
        <v>0</v>
      </c>
      <c r="O688" s="146">
        <v>0</v>
      </c>
      <c r="P688" s="132">
        <v>0</v>
      </c>
      <c r="Q688" s="132">
        <v>0</v>
      </c>
      <c r="R688" s="132">
        <v>0</v>
      </c>
      <c r="S688" s="132">
        <v>0</v>
      </c>
      <c r="T688" s="132">
        <v>0</v>
      </c>
      <c r="U688" s="132">
        <v>0</v>
      </c>
      <c r="V688" s="133">
        <f t="shared" si="35"/>
        <v>0</v>
      </c>
      <c r="W688" s="16">
        <v>0</v>
      </c>
      <c r="X688" s="16">
        <v>0</v>
      </c>
      <c r="Y688" s="137">
        <v>0</v>
      </c>
    </row>
    <row r="689" spans="1:25" s="3" customFormat="1" ht="15" x14ac:dyDescent="0.3">
      <c r="A689" s="156" t="str">
        <f>IF(ISBLANK(TableB[[#This Row],[BEDS Code]]),"",TableB[[#This Row],[BEDS Code]])</f>
        <v>310400010372</v>
      </c>
      <c r="B689" s="134" t="str">
        <f>IF(ISBLANK(TableB[[#This Row],[School Name]]),"",TableB[[#This Row],[School Name]])</f>
        <v>Esperanza Preparatory Academy</v>
      </c>
      <c r="C689" s="156" t="str">
        <f>IF(ISBLANK(TableB[[#This Row],[Local School Code]]),"",TableB[[#This Row],[Local School Code]])</f>
        <v>M372</v>
      </c>
      <c r="D689" s="15" t="s">
        <v>73</v>
      </c>
      <c r="E689" s="10" t="s">
        <v>72</v>
      </c>
      <c r="F689" s="130">
        <v>0</v>
      </c>
      <c r="G689" s="130">
        <v>0</v>
      </c>
      <c r="H689" s="130">
        <v>0</v>
      </c>
      <c r="I689" s="130">
        <v>0</v>
      </c>
      <c r="J689" s="136">
        <f t="shared" si="33"/>
        <v>0</v>
      </c>
      <c r="K689" s="16">
        <v>0</v>
      </c>
      <c r="L689" s="16">
        <v>0</v>
      </c>
      <c r="M689" s="16">
        <v>0</v>
      </c>
      <c r="N689" s="133">
        <f t="shared" si="34"/>
        <v>0</v>
      </c>
      <c r="O689" s="146">
        <v>1</v>
      </c>
      <c r="P689" s="132">
        <v>25329.5</v>
      </c>
      <c r="Q689" s="132">
        <v>25329.5</v>
      </c>
      <c r="R689" s="132">
        <v>0</v>
      </c>
      <c r="S689" s="132">
        <v>0</v>
      </c>
      <c r="T689" s="132">
        <v>126647.5</v>
      </c>
      <c r="U689" s="132">
        <v>75988.5</v>
      </c>
      <c r="V689" s="133">
        <f t="shared" si="35"/>
        <v>253295</v>
      </c>
      <c r="W689" s="16">
        <v>0</v>
      </c>
      <c r="X689" s="16">
        <v>0</v>
      </c>
      <c r="Y689" s="137">
        <v>253295</v>
      </c>
    </row>
    <row r="690" spans="1:25" s="3" customFormat="1" ht="15" x14ac:dyDescent="0.3">
      <c r="A690" s="156" t="str">
        <f>IF(ISBLANK(TableB[[#This Row],[BEDS Code]]),"",TableB[[#This Row],[BEDS Code]])</f>
        <v>310200011374</v>
      </c>
      <c r="B690" s="134" t="str">
        <f>IF(ISBLANK(TableB[[#This Row],[School Name]]),"",TableB[[#This Row],[School Name]])</f>
        <v>Gramercy Arts High School</v>
      </c>
      <c r="C690" s="156" t="str">
        <f>IF(ISBLANK(TableB[[#This Row],[Local School Code]]),"",TableB[[#This Row],[Local School Code]])</f>
        <v>M374</v>
      </c>
      <c r="D690" s="15" t="s">
        <v>73</v>
      </c>
      <c r="E690" s="10" t="s">
        <v>73</v>
      </c>
      <c r="F690" s="130">
        <v>0</v>
      </c>
      <c r="G690" s="130">
        <v>0</v>
      </c>
      <c r="H690" s="130">
        <v>0</v>
      </c>
      <c r="I690" s="130">
        <v>0</v>
      </c>
      <c r="J690" s="136">
        <f t="shared" si="33"/>
        <v>0</v>
      </c>
      <c r="K690" s="16">
        <v>0</v>
      </c>
      <c r="L690" s="16">
        <v>0</v>
      </c>
      <c r="M690" s="16">
        <v>0</v>
      </c>
      <c r="N690" s="133">
        <f t="shared" si="34"/>
        <v>0</v>
      </c>
      <c r="O690" s="146">
        <v>0</v>
      </c>
      <c r="P690" s="132">
        <v>0</v>
      </c>
      <c r="Q690" s="132">
        <v>0</v>
      </c>
      <c r="R690" s="132">
        <v>0</v>
      </c>
      <c r="S690" s="132">
        <v>0</v>
      </c>
      <c r="T690" s="132">
        <v>0</v>
      </c>
      <c r="U690" s="132">
        <v>0</v>
      </c>
      <c r="V690" s="133">
        <f t="shared" si="35"/>
        <v>0</v>
      </c>
      <c r="W690" s="16">
        <v>0</v>
      </c>
      <c r="X690" s="16">
        <v>0</v>
      </c>
      <c r="Y690" s="137">
        <v>0</v>
      </c>
    </row>
    <row r="691" spans="1:25" s="3" customFormat="1" ht="15" x14ac:dyDescent="0.3">
      <c r="A691" s="156" t="str">
        <f>IF(ISBLANK(TableB[[#This Row],[BEDS Code]]),"",TableB[[#This Row],[BEDS Code]])</f>
        <v>310400010375</v>
      </c>
      <c r="B691" s="134" t="str">
        <f>IF(ISBLANK(TableB[[#This Row],[School Name]]),"",TableB[[#This Row],[School Name]])</f>
        <v>Mosaic Preparatory Academy</v>
      </c>
      <c r="C691" s="156" t="str">
        <f>IF(ISBLANK(TableB[[#This Row],[Local School Code]]),"",TableB[[#This Row],[Local School Code]])</f>
        <v>M375</v>
      </c>
      <c r="D691" s="15" t="s">
        <v>72</v>
      </c>
      <c r="E691" s="10" t="s">
        <v>73</v>
      </c>
      <c r="F691" s="130">
        <v>30</v>
      </c>
      <c r="G691" s="130">
        <v>0</v>
      </c>
      <c r="H691" s="130">
        <v>13</v>
      </c>
      <c r="I691" s="130">
        <v>0</v>
      </c>
      <c r="J691" s="136">
        <f t="shared" si="33"/>
        <v>43</v>
      </c>
      <c r="K691" s="16">
        <v>340000</v>
      </c>
      <c r="L691" s="16">
        <v>397160.18391027476</v>
      </c>
      <c r="M691" s="16">
        <v>0</v>
      </c>
      <c r="N691" s="133">
        <f t="shared" si="34"/>
        <v>737160.18391027476</v>
      </c>
      <c r="O691" s="146">
        <v>0</v>
      </c>
      <c r="P691" s="132">
        <v>0</v>
      </c>
      <c r="Q691" s="132">
        <v>0</v>
      </c>
      <c r="R691" s="132">
        <v>0</v>
      </c>
      <c r="S691" s="132">
        <v>0</v>
      </c>
      <c r="T691" s="132">
        <v>0</v>
      </c>
      <c r="U691" s="132">
        <v>0</v>
      </c>
      <c r="V691" s="133">
        <f t="shared" si="35"/>
        <v>0</v>
      </c>
      <c r="W691" s="16">
        <v>0</v>
      </c>
      <c r="X691" s="16">
        <v>0</v>
      </c>
      <c r="Y691" s="137">
        <v>0</v>
      </c>
    </row>
    <row r="692" spans="1:25" s="3" customFormat="1" ht="15" x14ac:dyDescent="0.3">
      <c r="A692" s="156" t="str">
        <f>IF(ISBLANK(TableB[[#This Row],[BEDS Code]]),"",TableB[[#This Row],[BEDS Code]])</f>
        <v>310200011376</v>
      </c>
      <c r="B692" s="134" t="str">
        <f>IF(ISBLANK(TableB[[#This Row],[School Name]]),"",TableB[[#This Row],[School Name]])</f>
        <v>NYC iSchool</v>
      </c>
      <c r="C692" s="156" t="str">
        <f>IF(ISBLANK(TableB[[#This Row],[Local School Code]]),"",TableB[[#This Row],[Local School Code]])</f>
        <v>M376</v>
      </c>
      <c r="D692" s="15" t="s">
        <v>73</v>
      </c>
      <c r="E692" s="10" t="s">
        <v>73</v>
      </c>
      <c r="F692" s="130">
        <v>0</v>
      </c>
      <c r="G692" s="130">
        <v>0</v>
      </c>
      <c r="H692" s="130">
        <v>0</v>
      </c>
      <c r="I692" s="130">
        <v>0</v>
      </c>
      <c r="J692" s="136">
        <f t="shared" si="33"/>
        <v>0</v>
      </c>
      <c r="K692" s="16">
        <v>0</v>
      </c>
      <c r="L692" s="16">
        <v>0</v>
      </c>
      <c r="M692" s="16">
        <v>0</v>
      </c>
      <c r="N692" s="133">
        <f t="shared" si="34"/>
        <v>0</v>
      </c>
      <c r="O692" s="146">
        <v>0</v>
      </c>
      <c r="P692" s="132">
        <v>0</v>
      </c>
      <c r="Q692" s="132">
        <v>0</v>
      </c>
      <c r="R692" s="132">
        <v>0</v>
      </c>
      <c r="S692" s="132">
        <v>0</v>
      </c>
      <c r="T692" s="132">
        <v>0</v>
      </c>
      <c r="U692" s="132">
        <v>0</v>
      </c>
      <c r="V692" s="133">
        <f t="shared" si="35"/>
        <v>0</v>
      </c>
      <c r="W692" s="16">
        <v>0</v>
      </c>
      <c r="X692" s="16">
        <v>0</v>
      </c>
      <c r="Y692" s="137">
        <v>0</v>
      </c>
    </row>
    <row r="693" spans="1:25" s="3" customFormat="1" ht="15" x14ac:dyDescent="0.3">
      <c r="A693" s="156" t="str">
        <f>IF(ISBLANK(TableB[[#This Row],[BEDS Code]]),"",TableB[[#This Row],[BEDS Code]])</f>
        <v>310400010377</v>
      </c>
      <c r="B693" s="134" t="str">
        <f>IF(ISBLANK(TableB[[#This Row],[School Name]]),"",TableB[[#This Row],[School Name]])</f>
        <v>Renaissance School of the Arts</v>
      </c>
      <c r="C693" s="156" t="str">
        <f>IF(ISBLANK(TableB[[#This Row],[Local School Code]]),"",TableB[[#This Row],[Local School Code]])</f>
        <v>M377</v>
      </c>
      <c r="D693" s="15" t="s">
        <v>73</v>
      </c>
      <c r="E693" s="10" t="s">
        <v>72</v>
      </c>
      <c r="F693" s="130">
        <v>0</v>
      </c>
      <c r="G693" s="130">
        <v>0</v>
      </c>
      <c r="H693" s="130">
        <v>0</v>
      </c>
      <c r="I693" s="130">
        <v>0</v>
      </c>
      <c r="J693" s="136">
        <f t="shared" si="33"/>
        <v>0</v>
      </c>
      <c r="K693" s="16">
        <v>0</v>
      </c>
      <c r="L693" s="16">
        <v>0</v>
      </c>
      <c r="M693" s="16">
        <v>0</v>
      </c>
      <c r="N693" s="133">
        <f t="shared" si="34"/>
        <v>0</v>
      </c>
      <c r="O693" s="146">
        <v>1</v>
      </c>
      <c r="P693" s="132">
        <v>341942.91624919779</v>
      </c>
      <c r="Q693" s="132">
        <v>91836</v>
      </c>
      <c r="R693" s="132">
        <v>0</v>
      </c>
      <c r="S693" s="132">
        <v>0</v>
      </c>
      <c r="T693" s="132">
        <v>148980</v>
      </c>
      <c r="U693" s="132">
        <v>89388</v>
      </c>
      <c r="V693" s="133">
        <f t="shared" si="35"/>
        <v>672146.91624919779</v>
      </c>
      <c r="W693" s="16">
        <v>334303</v>
      </c>
      <c r="X693" s="16">
        <v>337843.91624919779</v>
      </c>
      <c r="Y693" s="137">
        <v>0</v>
      </c>
    </row>
    <row r="694" spans="1:25" s="3" customFormat="1" ht="15" x14ac:dyDescent="0.3">
      <c r="A694" s="156" t="str">
        <f>IF(ISBLANK(TableB[[#This Row],[BEDS Code]]),"",TableB[[#This Row],[BEDS Code]])</f>
        <v>310100010378</v>
      </c>
      <c r="B694" s="134" t="str">
        <f>IF(ISBLANK(TableB[[#This Row],[School Name]]),"",TableB[[#This Row],[School Name]])</f>
        <v>School for Global Leaders</v>
      </c>
      <c r="C694" s="156" t="str">
        <f>IF(ISBLANK(TableB[[#This Row],[Local School Code]]),"",TableB[[#This Row],[Local School Code]])</f>
        <v>M378</v>
      </c>
      <c r="D694" s="15" t="s">
        <v>73</v>
      </c>
      <c r="E694" s="10" t="s">
        <v>73</v>
      </c>
      <c r="F694" s="130">
        <v>0</v>
      </c>
      <c r="G694" s="130">
        <v>0</v>
      </c>
      <c r="H694" s="130">
        <v>0</v>
      </c>
      <c r="I694" s="130">
        <v>0</v>
      </c>
      <c r="J694" s="136">
        <f t="shared" si="33"/>
        <v>0</v>
      </c>
      <c r="K694" s="16">
        <v>0</v>
      </c>
      <c r="L694" s="16">
        <v>0</v>
      </c>
      <c r="M694" s="16">
        <v>0</v>
      </c>
      <c r="N694" s="133">
        <f t="shared" si="34"/>
        <v>0</v>
      </c>
      <c r="O694" s="146">
        <v>0</v>
      </c>
      <c r="P694" s="132">
        <v>0</v>
      </c>
      <c r="Q694" s="132">
        <v>0</v>
      </c>
      <c r="R694" s="132">
        <v>0</v>
      </c>
      <c r="S694" s="132">
        <v>0</v>
      </c>
      <c r="T694" s="132">
        <v>0</v>
      </c>
      <c r="U694" s="132">
        <v>0</v>
      </c>
      <c r="V694" s="133">
        <f t="shared" si="35"/>
        <v>0</v>
      </c>
      <c r="W694" s="16">
        <v>0</v>
      </c>
      <c r="X694" s="16">
        <v>0</v>
      </c>
      <c r="Y694" s="137">
        <v>0</v>
      </c>
    </row>
    <row r="695" spans="1:25" s="3" customFormat="1" ht="15" x14ac:dyDescent="0.3">
      <c r="A695" s="156" t="str">
        <f>IF(ISBLANK(TableB[[#This Row],[BEDS Code]]),"",TableB[[#This Row],[BEDS Code]])</f>
        <v>310200011392</v>
      </c>
      <c r="B695" s="134" t="str">
        <f>IF(ISBLANK(TableB[[#This Row],[School Name]]),"",TableB[[#This Row],[School Name]])</f>
        <v>Manhattan Business Academy</v>
      </c>
      <c r="C695" s="156" t="str">
        <f>IF(ISBLANK(TableB[[#This Row],[Local School Code]]),"",TableB[[#This Row],[Local School Code]])</f>
        <v>M392</v>
      </c>
      <c r="D695" s="15" t="s">
        <v>73</v>
      </c>
      <c r="E695" s="10" t="s">
        <v>73</v>
      </c>
      <c r="F695" s="130">
        <v>0</v>
      </c>
      <c r="G695" s="130">
        <v>0</v>
      </c>
      <c r="H695" s="130">
        <v>0</v>
      </c>
      <c r="I695" s="130">
        <v>0</v>
      </c>
      <c r="J695" s="136">
        <f t="shared" si="33"/>
        <v>0</v>
      </c>
      <c r="K695" s="16">
        <v>0</v>
      </c>
      <c r="L695" s="16">
        <v>0</v>
      </c>
      <c r="M695" s="16">
        <v>0</v>
      </c>
      <c r="N695" s="133">
        <f t="shared" si="34"/>
        <v>0</v>
      </c>
      <c r="O695" s="146">
        <v>0</v>
      </c>
      <c r="P695" s="132">
        <v>0</v>
      </c>
      <c r="Q695" s="132">
        <v>0</v>
      </c>
      <c r="R695" s="132">
        <v>0</v>
      </c>
      <c r="S695" s="132">
        <v>0</v>
      </c>
      <c r="T695" s="132">
        <v>0</v>
      </c>
      <c r="U695" s="132">
        <v>0</v>
      </c>
      <c r="V695" s="133">
        <f t="shared" si="35"/>
        <v>0</v>
      </c>
      <c r="W695" s="16">
        <v>0</v>
      </c>
      <c r="X695" s="16">
        <v>0</v>
      </c>
      <c r="Y695" s="137">
        <v>0</v>
      </c>
    </row>
    <row r="696" spans="1:25" s="3" customFormat="1" ht="15" x14ac:dyDescent="0.3">
      <c r="A696" s="156" t="str">
        <f>IF(ISBLANK(TableB[[#This Row],[BEDS Code]]),"",TableB[[#This Row],[BEDS Code]])</f>
        <v>310200011393</v>
      </c>
      <c r="B696" s="134" t="str">
        <f>IF(ISBLANK(TableB[[#This Row],[School Name]]),"",TableB[[#This Row],[School Name]])</f>
        <v>Business of Sports School</v>
      </c>
      <c r="C696" s="156" t="str">
        <f>IF(ISBLANK(TableB[[#This Row],[Local School Code]]),"",TableB[[#This Row],[Local School Code]])</f>
        <v>M393</v>
      </c>
      <c r="D696" s="15" t="s">
        <v>73</v>
      </c>
      <c r="E696" s="10" t="s">
        <v>73</v>
      </c>
      <c r="F696" s="130">
        <v>0</v>
      </c>
      <c r="G696" s="130">
        <v>0</v>
      </c>
      <c r="H696" s="130">
        <v>0</v>
      </c>
      <c r="I696" s="130">
        <v>0</v>
      </c>
      <c r="J696" s="136">
        <f t="shared" si="33"/>
        <v>0</v>
      </c>
      <c r="K696" s="16">
        <v>0</v>
      </c>
      <c r="L696" s="16">
        <v>0</v>
      </c>
      <c r="M696" s="16">
        <v>0</v>
      </c>
      <c r="N696" s="133">
        <f t="shared" si="34"/>
        <v>0</v>
      </c>
      <c r="O696" s="146">
        <v>0</v>
      </c>
      <c r="P696" s="132">
        <v>0</v>
      </c>
      <c r="Q696" s="132">
        <v>0</v>
      </c>
      <c r="R696" s="132">
        <v>0</v>
      </c>
      <c r="S696" s="132">
        <v>0</v>
      </c>
      <c r="T696" s="132">
        <v>0</v>
      </c>
      <c r="U696" s="132">
        <v>0</v>
      </c>
      <c r="V696" s="133">
        <f t="shared" si="35"/>
        <v>0</v>
      </c>
      <c r="W696" s="16">
        <v>0</v>
      </c>
      <c r="X696" s="16">
        <v>0</v>
      </c>
      <c r="Y696" s="137">
        <v>0</v>
      </c>
    </row>
    <row r="697" spans="1:25" s="3" customFormat="1" ht="15" x14ac:dyDescent="0.3">
      <c r="A697" s="156" t="str">
        <f>IF(ISBLANK(TableB[[#This Row],[BEDS Code]]),"",TableB[[#This Row],[BEDS Code]])</f>
        <v>310200011394</v>
      </c>
      <c r="B697" s="134" t="str">
        <f>IF(ISBLANK(TableB[[#This Row],[School Name]]),"",TableB[[#This Row],[School Name]])</f>
        <v>Emma Lazarus High School</v>
      </c>
      <c r="C697" s="156" t="str">
        <f>IF(ISBLANK(TableB[[#This Row],[Local School Code]]),"",TableB[[#This Row],[Local School Code]])</f>
        <v>M394</v>
      </c>
      <c r="D697" s="15" t="s">
        <v>73</v>
      </c>
      <c r="E697" s="10" t="s">
        <v>73</v>
      </c>
      <c r="F697" s="130">
        <v>0</v>
      </c>
      <c r="G697" s="130">
        <v>0</v>
      </c>
      <c r="H697" s="130">
        <v>0</v>
      </c>
      <c r="I697" s="130">
        <v>0</v>
      </c>
      <c r="J697" s="136">
        <f t="shared" si="33"/>
        <v>0</v>
      </c>
      <c r="K697" s="16">
        <v>0</v>
      </c>
      <c r="L697" s="16">
        <v>0</v>
      </c>
      <c r="M697" s="16">
        <v>0</v>
      </c>
      <c r="N697" s="133">
        <f t="shared" si="34"/>
        <v>0</v>
      </c>
      <c r="O697" s="146">
        <v>0</v>
      </c>
      <c r="P697" s="132">
        <v>0</v>
      </c>
      <c r="Q697" s="132">
        <v>0</v>
      </c>
      <c r="R697" s="132">
        <v>0</v>
      </c>
      <c r="S697" s="132">
        <v>0</v>
      </c>
      <c r="T697" s="132">
        <v>0</v>
      </c>
      <c r="U697" s="132">
        <v>0</v>
      </c>
      <c r="V697" s="133">
        <f t="shared" si="35"/>
        <v>0</v>
      </c>
      <c r="W697" s="16">
        <v>0</v>
      </c>
      <c r="X697" s="16">
        <v>0</v>
      </c>
      <c r="Y697" s="137">
        <v>0</v>
      </c>
    </row>
    <row r="698" spans="1:25" s="3" customFormat="1" ht="15" x14ac:dyDescent="0.3">
      <c r="A698" s="156" t="str">
        <f>IF(ISBLANK(TableB[[#This Row],[BEDS Code]]),"",TableB[[#This Row],[BEDS Code]])</f>
        <v>310200010397</v>
      </c>
      <c r="B698" s="134" t="str">
        <f>IF(ISBLANK(TableB[[#This Row],[School Name]]),"",TableB[[#This Row],[School Name]])</f>
        <v>Spruce Street School</v>
      </c>
      <c r="C698" s="156" t="str">
        <f>IF(ISBLANK(TableB[[#This Row],[Local School Code]]),"",TableB[[#This Row],[Local School Code]])</f>
        <v>M397</v>
      </c>
      <c r="D698" s="15" t="s">
        <v>72</v>
      </c>
      <c r="E698" s="10" t="s">
        <v>73</v>
      </c>
      <c r="F698" s="130">
        <v>14</v>
      </c>
      <c r="G698" s="130">
        <v>0</v>
      </c>
      <c r="H698" s="130">
        <v>0</v>
      </c>
      <c r="I698" s="130">
        <v>0</v>
      </c>
      <c r="J698" s="136">
        <f t="shared" si="33"/>
        <v>14</v>
      </c>
      <c r="K698" s="16">
        <v>170000</v>
      </c>
      <c r="L698" s="16">
        <v>70418.949786183803</v>
      </c>
      <c r="M698" s="16">
        <v>0</v>
      </c>
      <c r="N698" s="133">
        <f t="shared" si="34"/>
        <v>240418.9497861838</v>
      </c>
      <c r="O698" s="146">
        <v>0</v>
      </c>
      <c r="P698" s="132">
        <v>0</v>
      </c>
      <c r="Q698" s="132">
        <v>0</v>
      </c>
      <c r="R698" s="132">
        <v>0</v>
      </c>
      <c r="S698" s="132">
        <v>0</v>
      </c>
      <c r="T698" s="132">
        <v>0</v>
      </c>
      <c r="U698" s="132">
        <v>0</v>
      </c>
      <c r="V698" s="133">
        <f t="shared" si="35"/>
        <v>0</v>
      </c>
      <c r="W698" s="16">
        <v>0</v>
      </c>
      <c r="X698" s="16">
        <v>0</v>
      </c>
      <c r="Y698" s="137">
        <v>0</v>
      </c>
    </row>
    <row r="699" spans="1:25" s="3" customFormat="1" ht="15" x14ac:dyDescent="0.3">
      <c r="A699" s="156" t="str">
        <f>IF(ISBLANK(TableB[[#This Row],[BEDS Code]]),"",TableB[[#This Row],[BEDS Code]])</f>
        <v>310200011399</v>
      </c>
      <c r="B699" s="134" t="str">
        <f>IF(ISBLANK(TableB[[#This Row],[School Name]]),"",TableB[[#This Row],[School Name]])</f>
        <v>The High School for Language and Diplomacy</v>
      </c>
      <c r="C699" s="156" t="str">
        <f>IF(ISBLANK(TableB[[#This Row],[Local School Code]]),"",TableB[[#This Row],[Local School Code]])</f>
        <v>M399</v>
      </c>
      <c r="D699" s="15" t="s">
        <v>73</v>
      </c>
      <c r="E699" s="10" t="s">
        <v>73</v>
      </c>
      <c r="F699" s="130">
        <v>0</v>
      </c>
      <c r="G699" s="130">
        <v>0</v>
      </c>
      <c r="H699" s="130">
        <v>0</v>
      </c>
      <c r="I699" s="130">
        <v>0</v>
      </c>
      <c r="J699" s="136">
        <f t="shared" si="33"/>
        <v>0</v>
      </c>
      <c r="K699" s="16">
        <v>0</v>
      </c>
      <c r="L699" s="16">
        <v>0</v>
      </c>
      <c r="M699" s="16">
        <v>0</v>
      </c>
      <c r="N699" s="133">
        <f t="shared" si="34"/>
        <v>0</v>
      </c>
      <c r="O699" s="146">
        <v>0</v>
      </c>
      <c r="P699" s="132">
        <v>0</v>
      </c>
      <c r="Q699" s="132">
        <v>0</v>
      </c>
      <c r="R699" s="132">
        <v>0</v>
      </c>
      <c r="S699" s="132">
        <v>0</v>
      </c>
      <c r="T699" s="132">
        <v>0</v>
      </c>
      <c r="U699" s="132">
        <v>0</v>
      </c>
      <c r="V699" s="133">
        <f t="shared" si="35"/>
        <v>0</v>
      </c>
      <c r="W699" s="16">
        <v>0</v>
      </c>
      <c r="X699" s="16">
        <v>0</v>
      </c>
      <c r="Y699" s="137">
        <v>0</v>
      </c>
    </row>
    <row r="700" spans="1:25" s="3" customFormat="1" ht="15" x14ac:dyDescent="0.3">
      <c r="A700" s="156" t="str">
        <f>IF(ISBLANK(TableB[[#This Row],[BEDS Code]]),"",TableB[[#This Row],[BEDS Code]])</f>
        <v>310200011400</v>
      </c>
      <c r="B700" s="134" t="str">
        <f>IF(ISBLANK(TableB[[#This Row],[School Name]]),"",TableB[[#This Row],[School Name]])</f>
        <v>High School for Environmental Studies</v>
      </c>
      <c r="C700" s="156" t="str">
        <f>IF(ISBLANK(TableB[[#This Row],[Local School Code]]),"",TableB[[#This Row],[Local School Code]])</f>
        <v>M400</v>
      </c>
      <c r="D700" s="15" t="s">
        <v>73</v>
      </c>
      <c r="E700" s="10" t="s">
        <v>73</v>
      </c>
      <c r="F700" s="130">
        <v>0</v>
      </c>
      <c r="G700" s="130">
        <v>0</v>
      </c>
      <c r="H700" s="130">
        <v>0</v>
      </c>
      <c r="I700" s="130">
        <v>0</v>
      </c>
      <c r="J700" s="136">
        <f t="shared" si="33"/>
        <v>0</v>
      </c>
      <c r="K700" s="16">
        <v>0</v>
      </c>
      <c r="L700" s="16">
        <v>0</v>
      </c>
      <c r="M700" s="16">
        <v>0</v>
      </c>
      <c r="N700" s="133">
        <f t="shared" si="34"/>
        <v>0</v>
      </c>
      <c r="O700" s="146">
        <v>0</v>
      </c>
      <c r="P700" s="132">
        <v>0</v>
      </c>
      <c r="Q700" s="132">
        <v>0</v>
      </c>
      <c r="R700" s="132">
        <v>0</v>
      </c>
      <c r="S700" s="132">
        <v>0</v>
      </c>
      <c r="T700" s="132">
        <v>0</v>
      </c>
      <c r="U700" s="132">
        <v>0</v>
      </c>
      <c r="V700" s="133">
        <f t="shared" si="35"/>
        <v>0</v>
      </c>
      <c r="W700" s="16">
        <v>0</v>
      </c>
      <c r="X700" s="16">
        <v>0</v>
      </c>
      <c r="Y700" s="137">
        <v>0</v>
      </c>
    </row>
    <row r="701" spans="1:25" s="3" customFormat="1" ht="15" x14ac:dyDescent="0.3">
      <c r="A701" s="156" t="str">
        <f>IF(ISBLANK(TableB[[#This Row],[BEDS Code]]),"",TableB[[#This Row],[BEDS Code]])</f>
        <v>307500011401</v>
      </c>
      <c r="B701" s="134" t="str">
        <f>IF(ISBLANK(TableB[[#This Row],[School Name]]),"",TableB[[#This Row],[School Name]])</f>
        <v>Hospital Schools</v>
      </c>
      <c r="C701" s="156" t="str">
        <f>IF(ISBLANK(TableB[[#This Row],[Local School Code]]),"",TableB[[#This Row],[Local School Code]])</f>
        <v>M401</v>
      </c>
      <c r="D701" s="15" t="s">
        <v>73</v>
      </c>
      <c r="E701" s="10" t="s">
        <v>73</v>
      </c>
      <c r="F701" s="130">
        <v>0</v>
      </c>
      <c r="G701" s="130">
        <v>0</v>
      </c>
      <c r="H701" s="130">
        <v>0</v>
      </c>
      <c r="I701" s="130">
        <v>0</v>
      </c>
      <c r="J701" s="136">
        <f t="shared" si="33"/>
        <v>0</v>
      </c>
      <c r="K701" s="16">
        <v>0</v>
      </c>
      <c r="L701" s="16">
        <v>0</v>
      </c>
      <c r="M701" s="16">
        <v>0</v>
      </c>
      <c r="N701" s="133">
        <f t="shared" si="34"/>
        <v>0</v>
      </c>
      <c r="O701" s="146">
        <v>0</v>
      </c>
      <c r="P701" s="132">
        <v>0</v>
      </c>
      <c r="Q701" s="132">
        <v>0</v>
      </c>
      <c r="R701" s="132">
        <v>0</v>
      </c>
      <c r="S701" s="132">
        <v>0</v>
      </c>
      <c r="T701" s="132">
        <v>0</v>
      </c>
      <c r="U701" s="132">
        <v>0</v>
      </c>
      <c r="V701" s="133">
        <f t="shared" si="35"/>
        <v>0</v>
      </c>
      <c r="W701" s="16">
        <v>0</v>
      </c>
      <c r="X701" s="16">
        <v>0</v>
      </c>
      <c r="Y701" s="137">
        <v>0</v>
      </c>
    </row>
    <row r="702" spans="1:25" s="3" customFormat="1" ht="15" x14ac:dyDescent="0.3">
      <c r="A702" s="156" t="str">
        <f>IF(ISBLANK(TableB[[#This Row],[BEDS Code]]),"",TableB[[#This Row],[BEDS Code]])</f>
        <v>310300011402</v>
      </c>
      <c r="B702" s="134" t="str">
        <f>IF(ISBLANK(TableB[[#This Row],[School Name]]),"",TableB[[#This Row],[School Name]])</f>
        <v>The Urban Assembly School for Green Careers</v>
      </c>
      <c r="C702" s="156" t="str">
        <f>IF(ISBLANK(TableB[[#This Row],[Local School Code]]),"",TableB[[#This Row],[Local School Code]])</f>
        <v>M402</v>
      </c>
      <c r="D702" s="15" t="s">
        <v>73</v>
      </c>
      <c r="E702" s="10" t="s">
        <v>73</v>
      </c>
      <c r="F702" s="130">
        <v>0</v>
      </c>
      <c r="G702" s="130">
        <v>0</v>
      </c>
      <c r="H702" s="130">
        <v>0</v>
      </c>
      <c r="I702" s="130">
        <v>0</v>
      </c>
      <c r="J702" s="136">
        <f t="shared" si="33"/>
        <v>0</v>
      </c>
      <c r="K702" s="16">
        <v>0</v>
      </c>
      <c r="L702" s="16">
        <v>0</v>
      </c>
      <c r="M702" s="16">
        <v>0</v>
      </c>
      <c r="N702" s="133">
        <f t="shared" si="34"/>
        <v>0</v>
      </c>
      <c r="O702" s="146">
        <v>0</v>
      </c>
      <c r="P702" s="132">
        <v>0</v>
      </c>
      <c r="Q702" s="132">
        <v>0</v>
      </c>
      <c r="R702" s="132">
        <v>0</v>
      </c>
      <c r="S702" s="132">
        <v>0</v>
      </c>
      <c r="T702" s="132">
        <v>0</v>
      </c>
      <c r="U702" s="132">
        <v>0</v>
      </c>
      <c r="V702" s="133">
        <f t="shared" si="35"/>
        <v>0</v>
      </c>
      <c r="W702" s="16">
        <v>0</v>
      </c>
      <c r="X702" s="16">
        <v>0</v>
      </c>
      <c r="Y702" s="137">
        <v>0</v>
      </c>
    </row>
    <row r="703" spans="1:25" s="3" customFormat="1" ht="15" x14ac:dyDescent="0.3">
      <c r="A703" s="156" t="str">
        <f>IF(ISBLANK(TableB[[#This Row],[BEDS Code]]),"",TableB[[#This Row],[BEDS Code]])</f>
        <v>310300011403</v>
      </c>
      <c r="B703" s="134" t="str">
        <f>IF(ISBLANK(TableB[[#This Row],[School Name]]),"",TableB[[#This Row],[School Name]])</f>
        <v>The Global Learning Collaborative</v>
      </c>
      <c r="C703" s="156" t="str">
        <f>IF(ISBLANK(TableB[[#This Row],[Local School Code]]),"",TableB[[#This Row],[Local School Code]])</f>
        <v>M403</v>
      </c>
      <c r="D703" s="15" t="s">
        <v>73</v>
      </c>
      <c r="E703" s="10" t="s">
        <v>73</v>
      </c>
      <c r="F703" s="130">
        <v>0</v>
      </c>
      <c r="G703" s="130">
        <v>0</v>
      </c>
      <c r="H703" s="130">
        <v>0</v>
      </c>
      <c r="I703" s="130">
        <v>0</v>
      </c>
      <c r="J703" s="136">
        <f t="shared" si="33"/>
        <v>0</v>
      </c>
      <c r="K703" s="16">
        <v>0</v>
      </c>
      <c r="L703" s="16">
        <v>0</v>
      </c>
      <c r="M703" s="16">
        <v>0</v>
      </c>
      <c r="N703" s="133">
        <f t="shared" si="34"/>
        <v>0</v>
      </c>
      <c r="O703" s="146">
        <v>0</v>
      </c>
      <c r="P703" s="132">
        <v>0</v>
      </c>
      <c r="Q703" s="132">
        <v>0</v>
      </c>
      <c r="R703" s="132">
        <v>0</v>
      </c>
      <c r="S703" s="132">
        <v>0</v>
      </c>
      <c r="T703" s="132">
        <v>0</v>
      </c>
      <c r="U703" s="132">
        <v>0</v>
      </c>
      <c r="V703" s="133">
        <f t="shared" si="35"/>
        <v>0</v>
      </c>
      <c r="W703" s="16">
        <v>0</v>
      </c>
      <c r="X703" s="16">
        <v>0</v>
      </c>
      <c r="Y703" s="137">
        <v>0</v>
      </c>
    </row>
    <row r="704" spans="1:25" s="3" customFormat="1" ht="15" x14ac:dyDescent="0.3">
      <c r="A704" s="156" t="str">
        <f>IF(ISBLANK(TableB[[#This Row],[BEDS Code]]),"",TableB[[#This Row],[BEDS Code]])</f>
        <v>310300011404</v>
      </c>
      <c r="B704" s="134" t="str">
        <f>IF(ISBLANK(TableB[[#This Row],[School Name]]),"",TableB[[#This Row],[School Name]])</f>
        <v>Innovation Diploma Plus</v>
      </c>
      <c r="C704" s="156" t="str">
        <f>IF(ISBLANK(TableB[[#This Row],[Local School Code]]),"",TableB[[#This Row],[Local School Code]])</f>
        <v>M404</v>
      </c>
      <c r="D704" s="15" t="s">
        <v>73</v>
      </c>
      <c r="E704" s="10" t="s">
        <v>73</v>
      </c>
      <c r="F704" s="130">
        <v>0</v>
      </c>
      <c r="G704" s="130">
        <v>0</v>
      </c>
      <c r="H704" s="130">
        <v>0</v>
      </c>
      <c r="I704" s="130">
        <v>0</v>
      </c>
      <c r="J704" s="136">
        <f t="shared" si="33"/>
        <v>0</v>
      </c>
      <c r="K704" s="16">
        <v>0</v>
      </c>
      <c r="L704" s="16">
        <v>0</v>
      </c>
      <c r="M704" s="16">
        <v>0</v>
      </c>
      <c r="N704" s="133">
        <f t="shared" si="34"/>
        <v>0</v>
      </c>
      <c r="O704" s="146">
        <v>0</v>
      </c>
      <c r="P704" s="132">
        <v>0</v>
      </c>
      <c r="Q704" s="132">
        <v>0</v>
      </c>
      <c r="R704" s="132">
        <v>0</v>
      </c>
      <c r="S704" s="132">
        <v>0</v>
      </c>
      <c r="T704" s="132">
        <v>0</v>
      </c>
      <c r="U704" s="132">
        <v>0</v>
      </c>
      <c r="V704" s="133">
        <f t="shared" si="35"/>
        <v>0</v>
      </c>
      <c r="W704" s="16">
        <v>0</v>
      </c>
      <c r="X704" s="16">
        <v>0</v>
      </c>
      <c r="Y704" s="137">
        <v>0</v>
      </c>
    </row>
    <row r="705" spans="1:25" s="3" customFormat="1" ht="15" x14ac:dyDescent="0.3">
      <c r="A705" s="156" t="str">
        <f>IF(ISBLANK(TableB[[#This Row],[BEDS Code]]),"",TableB[[#This Row],[BEDS Code]])</f>
        <v>310200011407</v>
      </c>
      <c r="B705" s="134" t="str">
        <f>IF(ISBLANK(TableB[[#This Row],[School Name]]),"",TableB[[#This Row],[School Name]])</f>
        <v>Institute for Collaborative Education</v>
      </c>
      <c r="C705" s="156" t="str">
        <f>IF(ISBLANK(TableB[[#This Row],[Local School Code]]),"",TableB[[#This Row],[Local School Code]])</f>
        <v>M407</v>
      </c>
      <c r="D705" s="15" t="s">
        <v>73</v>
      </c>
      <c r="E705" s="10" t="s">
        <v>73</v>
      </c>
      <c r="F705" s="130">
        <v>0</v>
      </c>
      <c r="G705" s="130">
        <v>0</v>
      </c>
      <c r="H705" s="130">
        <v>0</v>
      </c>
      <c r="I705" s="130">
        <v>0</v>
      </c>
      <c r="J705" s="136">
        <f t="shared" si="33"/>
        <v>0</v>
      </c>
      <c r="K705" s="16">
        <v>0</v>
      </c>
      <c r="L705" s="16">
        <v>0</v>
      </c>
      <c r="M705" s="16">
        <v>0</v>
      </c>
      <c r="N705" s="133">
        <f t="shared" si="34"/>
        <v>0</v>
      </c>
      <c r="O705" s="146">
        <v>0</v>
      </c>
      <c r="P705" s="132">
        <v>0</v>
      </c>
      <c r="Q705" s="132">
        <v>0</v>
      </c>
      <c r="R705" s="132">
        <v>0</v>
      </c>
      <c r="S705" s="132">
        <v>0</v>
      </c>
      <c r="T705" s="132">
        <v>0</v>
      </c>
      <c r="U705" s="132">
        <v>0</v>
      </c>
      <c r="V705" s="133">
        <f t="shared" si="35"/>
        <v>0</v>
      </c>
      <c r="W705" s="16">
        <v>0</v>
      </c>
      <c r="X705" s="16">
        <v>0</v>
      </c>
      <c r="Y705" s="137">
        <v>0</v>
      </c>
    </row>
    <row r="706" spans="1:25" s="3" customFormat="1" ht="15" x14ac:dyDescent="0.3">
      <c r="A706" s="156" t="str">
        <f>IF(ISBLANK(TableB[[#This Row],[BEDS Code]]),"",TableB[[#This Row],[BEDS Code]])</f>
        <v>310200011408</v>
      </c>
      <c r="B706" s="134" t="str">
        <f>IF(ISBLANK(TableB[[#This Row],[School Name]]),"",TableB[[#This Row],[School Name]])</f>
        <v>Professional Performing Arts High School</v>
      </c>
      <c r="C706" s="156" t="str">
        <f>IF(ISBLANK(TableB[[#This Row],[Local School Code]]),"",TableB[[#This Row],[Local School Code]])</f>
        <v>M408</v>
      </c>
      <c r="D706" s="15" t="s">
        <v>73</v>
      </c>
      <c r="E706" s="10" t="s">
        <v>73</v>
      </c>
      <c r="F706" s="130">
        <v>0</v>
      </c>
      <c r="G706" s="130">
        <v>0</v>
      </c>
      <c r="H706" s="130">
        <v>0</v>
      </c>
      <c r="I706" s="130">
        <v>0</v>
      </c>
      <c r="J706" s="136">
        <f t="shared" si="33"/>
        <v>0</v>
      </c>
      <c r="K706" s="16">
        <v>0</v>
      </c>
      <c r="L706" s="16">
        <v>0</v>
      </c>
      <c r="M706" s="16">
        <v>0</v>
      </c>
      <c r="N706" s="133">
        <f t="shared" si="34"/>
        <v>0</v>
      </c>
      <c r="O706" s="146">
        <v>0</v>
      </c>
      <c r="P706" s="132">
        <v>0</v>
      </c>
      <c r="Q706" s="132">
        <v>0</v>
      </c>
      <c r="R706" s="132">
        <v>0</v>
      </c>
      <c r="S706" s="132">
        <v>0</v>
      </c>
      <c r="T706" s="132">
        <v>0</v>
      </c>
      <c r="U706" s="132">
        <v>0</v>
      </c>
      <c r="V706" s="133">
        <f t="shared" si="35"/>
        <v>0</v>
      </c>
      <c r="W706" s="16">
        <v>0</v>
      </c>
      <c r="X706" s="16">
        <v>0</v>
      </c>
      <c r="Y706" s="137">
        <v>0</v>
      </c>
    </row>
    <row r="707" spans="1:25" s="3" customFormat="1" ht="15" x14ac:dyDescent="0.3">
      <c r="A707" s="156" t="str">
        <f>IF(ISBLANK(TableB[[#This Row],[BEDS Code]]),"",TableB[[#This Row],[BEDS Code]])</f>
        <v>310200011411</v>
      </c>
      <c r="B707" s="134" t="str">
        <f>IF(ISBLANK(TableB[[#This Row],[School Name]]),"",TableB[[#This Row],[School Name]])</f>
        <v>Baruch College Campus High School</v>
      </c>
      <c r="C707" s="156" t="str">
        <f>IF(ISBLANK(TableB[[#This Row],[Local School Code]]),"",TableB[[#This Row],[Local School Code]])</f>
        <v>M411</v>
      </c>
      <c r="D707" s="15" t="s">
        <v>73</v>
      </c>
      <c r="E707" s="10" t="s">
        <v>73</v>
      </c>
      <c r="F707" s="130">
        <v>0</v>
      </c>
      <c r="G707" s="130">
        <v>0</v>
      </c>
      <c r="H707" s="130">
        <v>0</v>
      </c>
      <c r="I707" s="130">
        <v>0</v>
      </c>
      <c r="J707" s="136">
        <f t="shared" si="33"/>
        <v>0</v>
      </c>
      <c r="K707" s="16">
        <v>0</v>
      </c>
      <c r="L707" s="16">
        <v>0</v>
      </c>
      <c r="M707" s="16">
        <v>0</v>
      </c>
      <c r="N707" s="133">
        <f t="shared" si="34"/>
        <v>0</v>
      </c>
      <c r="O707" s="146">
        <v>0</v>
      </c>
      <c r="P707" s="132">
        <v>0</v>
      </c>
      <c r="Q707" s="132">
        <v>0</v>
      </c>
      <c r="R707" s="132">
        <v>0</v>
      </c>
      <c r="S707" s="132">
        <v>0</v>
      </c>
      <c r="T707" s="132">
        <v>0</v>
      </c>
      <c r="U707" s="132">
        <v>0</v>
      </c>
      <c r="V707" s="133">
        <f t="shared" si="35"/>
        <v>0</v>
      </c>
      <c r="W707" s="16">
        <v>0</v>
      </c>
      <c r="X707" s="16">
        <v>0</v>
      </c>
      <c r="Y707" s="137">
        <v>0</v>
      </c>
    </row>
    <row r="708" spans="1:25" s="3" customFormat="1" ht="15" x14ac:dyDescent="0.3">
      <c r="A708" s="156" t="str">
        <f>IF(ISBLANK(TableB[[#This Row],[BEDS Code]]),"",TableB[[#This Row],[BEDS Code]])</f>
        <v>310200010412</v>
      </c>
      <c r="B708" s="134" t="str">
        <f>IF(ISBLANK(TableB[[#This Row],[School Name]]),"",TableB[[#This Row],[School Name]])</f>
        <v>N.Y.C. Lab School for Collaborative Studies</v>
      </c>
      <c r="C708" s="156" t="str">
        <f>IF(ISBLANK(TableB[[#This Row],[Local School Code]]),"",TableB[[#This Row],[Local School Code]])</f>
        <v>M412</v>
      </c>
      <c r="D708" s="15" t="s">
        <v>73</v>
      </c>
      <c r="E708" s="10" t="s">
        <v>73</v>
      </c>
      <c r="F708" s="130">
        <v>0</v>
      </c>
      <c r="G708" s="130">
        <v>0</v>
      </c>
      <c r="H708" s="130">
        <v>0</v>
      </c>
      <c r="I708" s="130">
        <v>0</v>
      </c>
      <c r="J708" s="136">
        <f t="shared" si="33"/>
        <v>0</v>
      </c>
      <c r="K708" s="16">
        <v>0</v>
      </c>
      <c r="L708" s="16">
        <v>0</v>
      </c>
      <c r="M708" s="16">
        <v>0</v>
      </c>
      <c r="N708" s="133">
        <f t="shared" si="34"/>
        <v>0</v>
      </c>
      <c r="O708" s="146">
        <v>0</v>
      </c>
      <c r="P708" s="132">
        <v>0</v>
      </c>
      <c r="Q708" s="132">
        <v>0</v>
      </c>
      <c r="R708" s="132">
        <v>0</v>
      </c>
      <c r="S708" s="132">
        <v>0</v>
      </c>
      <c r="T708" s="132">
        <v>0</v>
      </c>
      <c r="U708" s="132">
        <v>0</v>
      </c>
      <c r="V708" s="133">
        <f t="shared" si="35"/>
        <v>0</v>
      </c>
      <c r="W708" s="16">
        <v>0</v>
      </c>
      <c r="X708" s="16">
        <v>0</v>
      </c>
      <c r="Y708" s="137">
        <v>0</v>
      </c>
    </row>
    <row r="709" spans="1:25" s="3" customFormat="1" ht="15" x14ac:dyDescent="0.3">
      <c r="A709" s="156" t="str">
        <f>IF(ISBLANK(TableB[[#This Row],[BEDS Code]]),"",TableB[[#This Row],[BEDS Code]])</f>
        <v>310200010413</v>
      </c>
      <c r="B709" s="134" t="str">
        <f>IF(ISBLANK(TableB[[#This Row],[School Name]]),"",TableB[[#This Row],[School Name]])</f>
        <v>School of the Future High School</v>
      </c>
      <c r="C709" s="156" t="str">
        <f>IF(ISBLANK(TableB[[#This Row],[Local School Code]]),"",TableB[[#This Row],[Local School Code]])</f>
        <v>M413</v>
      </c>
      <c r="D709" s="15" t="s">
        <v>73</v>
      </c>
      <c r="E709" s="10" t="s">
        <v>73</v>
      </c>
      <c r="F709" s="130">
        <v>0</v>
      </c>
      <c r="G709" s="130">
        <v>0</v>
      </c>
      <c r="H709" s="130">
        <v>0</v>
      </c>
      <c r="I709" s="130">
        <v>0</v>
      </c>
      <c r="J709" s="136">
        <f t="shared" si="33"/>
        <v>0</v>
      </c>
      <c r="K709" s="16">
        <v>0</v>
      </c>
      <c r="L709" s="16">
        <v>0</v>
      </c>
      <c r="M709" s="16">
        <v>0</v>
      </c>
      <c r="N709" s="133">
        <f t="shared" si="34"/>
        <v>0</v>
      </c>
      <c r="O709" s="146">
        <v>0</v>
      </c>
      <c r="P709" s="132">
        <v>0</v>
      </c>
      <c r="Q709" s="132">
        <v>0</v>
      </c>
      <c r="R709" s="132">
        <v>0</v>
      </c>
      <c r="S709" s="132">
        <v>0</v>
      </c>
      <c r="T709" s="132">
        <v>0</v>
      </c>
      <c r="U709" s="132">
        <v>0</v>
      </c>
      <c r="V709" s="133">
        <f t="shared" si="35"/>
        <v>0</v>
      </c>
      <c r="W709" s="16">
        <v>0</v>
      </c>
      <c r="X709" s="16">
        <v>0</v>
      </c>
      <c r="Y709" s="137">
        <v>0</v>
      </c>
    </row>
    <row r="710" spans="1:25" s="3" customFormat="1" ht="15" x14ac:dyDescent="0.3">
      <c r="A710" s="156" t="str">
        <f>IF(ISBLANK(TableB[[#This Row],[BEDS Code]]),"",TableB[[#This Row],[BEDS Code]])</f>
        <v>310200010414</v>
      </c>
      <c r="B710" s="134" t="str">
        <f>IF(ISBLANK(TableB[[#This Row],[School Name]]),"",TableB[[#This Row],[School Name]])</f>
        <v>N.Y.C. Museum School</v>
      </c>
      <c r="C710" s="156" t="str">
        <f>IF(ISBLANK(TableB[[#This Row],[Local School Code]]),"",TableB[[#This Row],[Local School Code]])</f>
        <v>M414</v>
      </c>
      <c r="D710" s="15" t="s">
        <v>73</v>
      </c>
      <c r="E710" s="10" t="s">
        <v>73</v>
      </c>
      <c r="F710" s="130">
        <v>0</v>
      </c>
      <c r="G710" s="130">
        <v>0</v>
      </c>
      <c r="H710" s="130">
        <v>0</v>
      </c>
      <c r="I710" s="130">
        <v>0</v>
      </c>
      <c r="J710" s="136">
        <f t="shared" si="33"/>
        <v>0</v>
      </c>
      <c r="K710" s="16">
        <v>0</v>
      </c>
      <c r="L710" s="16">
        <v>0</v>
      </c>
      <c r="M710" s="16">
        <v>0</v>
      </c>
      <c r="N710" s="133">
        <f t="shared" si="34"/>
        <v>0</v>
      </c>
      <c r="O710" s="146">
        <v>0</v>
      </c>
      <c r="P710" s="132">
        <v>0</v>
      </c>
      <c r="Q710" s="132">
        <v>0</v>
      </c>
      <c r="R710" s="132">
        <v>0</v>
      </c>
      <c r="S710" s="132">
        <v>0</v>
      </c>
      <c r="T710" s="132">
        <v>0</v>
      </c>
      <c r="U710" s="132">
        <v>0</v>
      </c>
      <c r="V710" s="133">
        <f t="shared" si="35"/>
        <v>0</v>
      </c>
      <c r="W710" s="16">
        <v>0</v>
      </c>
      <c r="X710" s="16">
        <v>0</v>
      </c>
      <c r="Y710" s="137">
        <v>0</v>
      </c>
    </row>
    <row r="711" spans="1:25" s="3" customFormat="1" ht="15" x14ac:dyDescent="0.3">
      <c r="A711" s="156" t="str">
        <f>IF(ISBLANK(TableB[[#This Row],[BEDS Code]]),"",TableB[[#This Row],[BEDS Code]])</f>
        <v>310300011415</v>
      </c>
      <c r="B711" s="134" t="str">
        <f>IF(ISBLANK(TableB[[#This Row],[School Name]]),"",TableB[[#This Row],[School Name]])</f>
        <v>Wadleigh Secondary School for the Performing &amp; Visual Arts</v>
      </c>
      <c r="C711" s="156" t="str">
        <f>IF(ISBLANK(TableB[[#This Row],[Local School Code]]),"",TableB[[#This Row],[Local School Code]])</f>
        <v>M415</v>
      </c>
      <c r="D711" s="15" t="s">
        <v>73</v>
      </c>
      <c r="E711" s="10" t="s">
        <v>72</v>
      </c>
      <c r="F711" s="130">
        <v>0</v>
      </c>
      <c r="G711" s="130">
        <v>0</v>
      </c>
      <c r="H711" s="130">
        <v>0</v>
      </c>
      <c r="I711" s="130">
        <v>0</v>
      </c>
      <c r="J711" s="136">
        <f t="shared" si="33"/>
        <v>0</v>
      </c>
      <c r="K711" s="16">
        <v>0</v>
      </c>
      <c r="L711" s="16">
        <v>0</v>
      </c>
      <c r="M711" s="16">
        <v>0</v>
      </c>
      <c r="N711" s="133">
        <f t="shared" si="34"/>
        <v>0</v>
      </c>
      <c r="O711" s="146">
        <v>1</v>
      </c>
      <c r="P711" s="132">
        <v>34804.6</v>
      </c>
      <c r="Q711" s="132">
        <v>138804.6</v>
      </c>
      <c r="R711" s="132">
        <v>0</v>
      </c>
      <c r="S711" s="132">
        <v>0</v>
      </c>
      <c r="T711" s="132">
        <v>174023</v>
      </c>
      <c r="U711" s="132">
        <v>104413.8</v>
      </c>
      <c r="V711" s="133">
        <f t="shared" si="35"/>
        <v>452046</v>
      </c>
      <c r="W711" s="16">
        <v>224832</v>
      </c>
      <c r="X711" s="16">
        <v>227214</v>
      </c>
      <c r="Y711" s="137">
        <v>0</v>
      </c>
    </row>
    <row r="712" spans="1:25" s="3" customFormat="1" ht="15" x14ac:dyDescent="0.3">
      <c r="A712" s="156" t="str">
        <f>IF(ISBLANK(TableB[[#This Row],[BEDS Code]]),"",TableB[[#This Row],[BEDS Code]])</f>
        <v>310200010416</v>
      </c>
      <c r="B712" s="134" t="str">
        <f>IF(ISBLANK(TableB[[#This Row],[School Name]]),"",TableB[[#This Row],[School Name]])</f>
        <v>Eleanor Roosevelt High School</v>
      </c>
      <c r="C712" s="156" t="str">
        <f>IF(ISBLANK(TableB[[#This Row],[Local School Code]]),"",TableB[[#This Row],[Local School Code]])</f>
        <v>M416</v>
      </c>
      <c r="D712" s="15" t="s">
        <v>73</v>
      </c>
      <c r="E712" s="10" t="s">
        <v>73</v>
      </c>
      <c r="F712" s="130">
        <v>0</v>
      </c>
      <c r="G712" s="130">
        <v>0</v>
      </c>
      <c r="H712" s="130">
        <v>0</v>
      </c>
      <c r="I712" s="130">
        <v>0</v>
      </c>
      <c r="J712" s="136">
        <f t="shared" si="33"/>
        <v>0</v>
      </c>
      <c r="K712" s="16">
        <v>0</v>
      </c>
      <c r="L712" s="16">
        <v>0</v>
      </c>
      <c r="M712" s="16">
        <v>0</v>
      </c>
      <c r="N712" s="133">
        <f t="shared" si="34"/>
        <v>0</v>
      </c>
      <c r="O712" s="146">
        <v>0</v>
      </c>
      <c r="P712" s="132">
        <v>0</v>
      </c>
      <c r="Q712" s="132">
        <v>0</v>
      </c>
      <c r="R712" s="132">
        <v>0</v>
      </c>
      <c r="S712" s="132">
        <v>0</v>
      </c>
      <c r="T712" s="132">
        <v>0</v>
      </c>
      <c r="U712" s="132">
        <v>0</v>
      </c>
      <c r="V712" s="133">
        <f t="shared" si="35"/>
        <v>0</v>
      </c>
      <c r="W712" s="16">
        <v>0</v>
      </c>
      <c r="X712" s="16">
        <v>0</v>
      </c>
      <c r="Y712" s="137">
        <v>0</v>
      </c>
    </row>
    <row r="713" spans="1:25" s="3" customFormat="1" ht="15" x14ac:dyDescent="0.3">
      <c r="A713" s="156" t="str">
        <f>IF(ISBLANK(TableB[[#This Row],[BEDS Code]]),"",TableB[[#This Row],[BEDS Code]])</f>
        <v>310300011417</v>
      </c>
      <c r="B713" s="134" t="str">
        <f>IF(ISBLANK(TableB[[#This Row],[School Name]]),"",TableB[[#This Row],[School Name]])</f>
        <v>Frank McCourt High School</v>
      </c>
      <c r="C713" s="156" t="str">
        <f>IF(ISBLANK(TableB[[#This Row],[Local School Code]]),"",TableB[[#This Row],[Local School Code]])</f>
        <v>M417</v>
      </c>
      <c r="D713" s="15" t="s">
        <v>73</v>
      </c>
      <c r="E713" s="10" t="s">
        <v>73</v>
      </c>
      <c r="F713" s="130">
        <v>0</v>
      </c>
      <c r="G713" s="130">
        <v>0</v>
      </c>
      <c r="H713" s="130">
        <v>0</v>
      </c>
      <c r="I713" s="130">
        <v>0</v>
      </c>
      <c r="J713" s="136">
        <f t="shared" si="33"/>
        <v>0</v>
      </c>
      <c r="K713" s="16">
        <v>0</v>
      </c>
      <c r="L713" s="16">
        <v>0</v>
      </c>
      <c r="M713" s="16">
        <v>0</v>
      </c>
      <c r="N713" s="133">
        <f t="shared" si="34"/>
        <v>0</v>
      </c>
      <c r="O713" s="146">
        <v>0</v>
      </c>
      <c r="P713" s="132">
        <v>0</v>
      </c>
      <c r="Q713" s="132">
        <v>0</v>
      </c>
      <c r="R713" s="132">
        <v>0</v>
      </c>
      <c r="S713" s="132">
        <v>0</v>
      </c>
      <c r="T713" s="132">
        <v>0</v>
      </c>
      <c r="U713" s="132">
        <v>0</v>
      </c>
      <c r="V713" s="133">
        <f t="shared" si="35"/>
        <v>0</v>
      </c>
      <c r="W713" s="16">
        <v>0</v>
      </c>
      <c r="X713" s="16">
        <v>0</v>
      </c>
      <c r="Y713" s="137">
        <v>0</v>
      </c>
    </row>
    <row r="714" spans="1:25" s="3" customFormat="1" ht="15" x14ac:dyDescent="0.3">
      <c r="A714" s="156" t="str">
        <f>IF(ISBLANK(TableB[[#This Row],[BEDS Code]]),"",TableB[[#This Row],[BEDS Code]])</f>
        <v>310200010418</v>
      </c>
      <c r="B714" s="134" t="str">
        <f>IF(ISBLANK(TableB[[#This Row],[School Name]]),"",TableB[[#This Row],[School Name]])</f>
        <v>Millennium High School</v>
      </c>
      <c r="C714" s="156" t="str">
        <f>IF(ISBLANK(TableB[[#This Row],[Local School Code]]),"",TableB[[#This Row],[Local School Code]])</f>
        <v>M418</v>
      </c>
      <c r="D714" s="15" t="s">
        <v>73</v>
      </c>
      <c r="E714" s="10" t="s">
        <v>73</v>
      </c>
      <c r="F714" s="130">
        <v>0</v>
      </c>
      <c r="G714" s="130">
        <v>0</v>
      </c>
      <c r="H714" s="130">
        <v>0</v>
      </c>
      <c r="I714" s="130">
        <v>0</v>
      </c>
      <c r="J714" s="136">
        <f t="shared" si="33"/>
        <v>0</v>
      </c>
      <c r="K714" s="16">
        <v>0</v>
      </c>
      <c r="L714" s="16">
        <v>0</v>
      </c>
      <c r="M714" s="16">
        <v>0</v>
      </c>
      <c r="N714" s="133">
        <f t="shared" si="34"/>
        <v>0</v>
      </c>
      <c r="O714" s="146">
        <v>0</v>
      </c>
      <c r="P714" s="132">
        <v>0</v>
      </c>
      <c r="Q714" s="132">
        <v>0</v>
      </c>
      <c r="R714" s="132">
        <v>0</v>
      </c>
      <c r="S714" s="132">
        <v>0</v>
      </c>
      <c r="T714" s="132">
        <v>0</v>
      </c>
      <c r="U714" s="132">
        <v>0</v>
      </c>
      <c r="V714" s="133">
        <f t="shared" si="35"/>
        <v>0</v>
      </c>
      <c r="W714" s="16">
        <v>0</v>
      </c>
      <c r="X714" s="16">
        <v>0</v>
      </c>
      <c r="Y714" s="137">
        <v>0</v>
      </c>
    </row>
    <row r="715" spans="1:25" s="3" customFormat="1" ht="15" x14ac:dyDescent="0.3">
      <c r="A715" s="156" t="str">
        <f>IF(ISBLANK(TableB[[#This Row],[BEDS Code]]),"",TableB[[#This Row],[BEDS Code]])</f>
        <v>310200011419</v>
      </c>
      <c r="B715" s="134" t="str">
        <f>IF(ISBLANK(TableB[[#This Row],[School Name]]),"",TableB[[#This Row],[School Name]])</f>
        <v>Landmark High School</v>
      </c>
      <c r="C715" s="156" t="str">
        <f>IF(ISBLANK(TableB[[#This Row],[Local School Code]]),"",TableB[[#This Row],[Local School Code]])</f>
        <v>M419</v>
      </c>
      <c r="D715" s="15" t="s">
        <v>73</v>
      </c>
      <c r="E715" s="10" t="s">
        <v>73</v>
      </c>
      <c r="F715" s="130">
        <v>0</v>
      </c>
      <c r="G715" s="130">
        <v>0</v>
      </c>
      <c r="H715" s="130">
        <v>0</v>
      </c>
      <c r="I715" s="130">
        <v>0</v>
      </c>
      <c r="J715" s="136">
        <f t="shared" ref="J715:J778" si="36">SUM(F715:I715)</f>
        <v>0</v>
      </c>
      <c r="K715" s="16">
        <v>0</v>
      </c>
      <c r="L715" s="16">
        <v>0</v>
      </c>
      <c r="M715" s="16">
        <v>0</v>
      </c>
      <c r="N715" s="133">
        <f t="shared" ref="N715:N778" si="37">SUM(K715:M715)</f>
        <v>0</v>
      </c>
      <c r="O715" s="146">
        <v>0</v>
      </c>
      <c r="P715" s="132">
        <v>0</v>
      </c>
      <c r="Q715" s="132">
        <v>0</v>
      </c>
      <c r="R715" s="132">
        <v>0</v>
      </c>
      <c r="S715" s="132">
        <v>0</v>
      </c>
      <c r="T715" s="132">
        <v>0</v>
      </c>
      <c r="U715" s="132">
        <v>0</v>
      </c>
      <c r="V715" s="133">
        <f t="shared" ref="V715:V778" si="38">SUM(P715:U715)</f>
        <v>0</v>
      </c>
      <c r="W715" s="16">
        <v>0</v>
      </c>
      <c r="X715" s="16">
        <v>0</v>
      </c>
      <c r="Y715" s="137">
        <v>0</v>
      </c>
    </row>
    <row r="716" spans="1:25" s="3" customFormat="1" ht="15" x14ac:dyDescent="0.3">
      <c r="A716" s="156" t="str">
        <f>IF(ISBLANK(TableB[[#This Row],[BEDS Code]]),"",TableB[[#This Row],[BEDS Code]])</f>
        <v>310200011420</v>
      </c>
      <c r="B716" s="134" t="str">
        <f>IF(ISBLANK(TableB[[#This Row],[School Name]]),"",TableB[[#This Row],[School Name]])</f>
        <v>High School for Health Professions and Human Services</v>
      </c>
      <c r="C716" s="156" t="str">
        <f>IF(ISBLANK(TableB[[#This Row],[Local School Code]]),"",TableB[[#This Row],[Local School Code]])</f>
        <v>M420</v>
      </c>
      <c r="D716" s="15" t="s">
        <v>73</v>
      </c>
      <c r="E716" s="10" t="s">
        <v>73</v>
      </c>
      <c r="F716" s="130">
        <v>0</v>
      </c>
      <c r="G716" s="130">
        <v>0</v>
      </c>
      <c r="H716" s="130">
        <v>0</v>
      </c>
      <c r="I716" s="130">
        <v>0</v>
      </c>
      <c r="J716" s="136">
        <f t="shared" si="36"/>
        <v>0</v>
      </c>
      <c r="K716" s="16">
        <v>0</v>
      </c>
      <c r="L716" s="16">
        <v>0</v>
      </c>
      <c r="M716" s="16">
        <v>0</v>
      </c>
      <c r="N716" s="133">
        <f t="shared" si="37"/>
        <v>0</v>
      </c>
      <c r="O716" s="146">
        <v>0</v>
      </c>
      <c r="P716" s="132">
        <v>0</v>
      </c>
      <c r="Q716" s="132">
        <v>0</v>
      </c>
      <c r="R716" s="132">
        <v>0</v>
      </c>
      <c r="S716" s="132">
        <v>0</v>
      </c>
      <c r="T716" s="132">
        <v>0</v>
      </c>
      <c r="U716" s="132">
        <v>0</v>
      </c>
      <c r="V716" s="133">
        <f t="shared" si="38"/>
        <v>0</v>
      </c>
      <c r="W716" s="16">
        <v>0</v>
      </c>
      <c r="X716" s="16">
        <v>0</v>
      </c>
      <c r="Y716" s="137">
        <v>0</v>
      </c>
    </row>
    <row r="717" spans="1:25" s="3" customFormat="1" ht="15" x14ac:dyDescent="0.3">
      <c r="A717" s="156" t="str">
        <f>IF(ISBLANK(TableB[[#This Row],[BEDS Code]]),"",TableB[[#This Row],[BEDS Code]])</f>
        <v>310300010421</v>
      </c>
      <c r="B717" s="134" t="str">
        <f>IF(ISBLANK(TableB[[#This Row],[School Name]]),"",TableB[[#This Row],[School Name]])</f>
        <v>West Prep Academy</v>
      </c>
      <c r="C717" s="156" t="str">
        <f>IF(ISBLANK(TableB[[#This Row],[Local School Code]]),"",TableB[[#This Row],[Local School Code]])</f>
        <v>M421</v>
      </c>
      <c r="D717" s="15" t="s">
        <v>73</v>
      </c>
      <c r="E717" s="10" t="s">
        <v>73</v>
      </c>
      <c r="F717" s="130">
        <v>0</v>
      </c>
      <c r="G717" s="130">
        <v>0</v>
      </c>
      <c r="H717" s="130">
        <v>0</v>
      </c>
      <c r="I717" s="130">
        <v>0</v>
      </c>
      <c r="J717" s="136">
        <f t="shared" si="36"/>
        <v>0</v>
      </c>
      <c r="K717" s="16">
        <v>0</v>
      </c>
      <c r="L717" s="16">
        <v>0</v>
      </c>
      <c r="M717" s="16">
        <v>0</v>
      </c>
      <c r="N717" s="133">
        <f t="shared" si="37"/>
        <v>0</v>
      </c>
      <c r="O717" s="146">
        <v>0</v>
      </c>
      <c r="P717" s="132">
        <v>0</v>
      </c>
      <c r="Q717" s="132">
        <v>0</v>
      </c>
      <c r="R717" s="132">
        <v>0</v>
      </c>
      <c r="S717" s="132">
        <v>0</v>
      </c>
      <c r="T717" s="132">
        <v>0</v>
      </c>
      <c r="U717" s="132">
        <v>0</v>
      </c>
      <c r="V717" s="133">
        <f t="shared" si="38"/>
        <v>0</v>
      </c>
      <c r="W717" s="16">
        <v>0</v>
      </c>
      <c r="X717" s="16">
        <v>0</v>
      </c>
      <c r="Y717" s="137">
        <v>0</v>
      </c>
    </row>
    <row r="718" spans="1:25" s="3" customFormat="1" ht="15" x14ac:dyDescent="0.3">
      <c r="A718" s="156" t="str">
        <f>IF(ISBLANK(TableB[[#This Row],[BEDS Code]]),"",TableB[[#This Row],[BEDS Code]])</f>
        <v>310200011422</v>
      </c>
      <c r="B718" s="134" t="str">
        <f>IF(ISBLANK(TableB[[#This Row],[School Name]]),"",TableB[[#This Row],[School Name]])</f>
        <v>Quest to Learn</v>
      </c>
      <c r="C718" s="156" t="str">
        <f>IF(ISBLANK(TableB[[#This Row],[Local School Code]]),"",TableB[[#This Row],[Local School Code]])</f>
        <v>M422</v>
      </c>
      <c r="D718" s="15" t="s">
        <v>73</v>
      </c>
      <c r="E718" s="10" t="s">
        <v>73</v>
      </c>
      <c r="F718" s="130">
        <v>0</v>
      </c>
      <c r="G718" s="130">
        <v>0</v>
      </c>
      <c r="H718" s="130">
        <v>0</v>
      </c>
      <c r="I718" s="130">
        <v>0</v>
      </c>
      <c r="J718" s="136">
        <f t="shared" si="36"/>
        <v>0</v>
      </c>
      <c r="K718" s="16">
        <v>0</v>
      </c>
      <c r="L718" s="16">
        <v>0</v>
      </c>
      <c r="M718" s="16">
        <v>0</v>
      </c>
      <c r="N718" s="133">
        <f t="shared" si="37"/>
        <v>0</v>
      </c>
      <c r="O718" s="146">
        <v>0</v>
      </c>
      <c r="P718" s="132">
        <v>0</v>
      </c>
      <c r="Q718" s="132">
        <v>0</v>
      </c>
      <c r="R718" s="132">
        <v>0</v>
      </c>
      <c r="S718" s="132">
        <v>0</v>
      </c>
      <c r="T718" s="132">
        <v>0</v>
      </c>
      <c r="U718" s="132">
        <v>0</v>
      </c>
      <c r="V718" s="133">
        <f t="shared" si="38"/>
        <v>0</v>
      </c>
      <c r="W718" s="16">
        <v>0</v>
      </c>
      <c r="X718" s="16">
        <v>0</v>
      </c>
      <c r="Y718" s="137">
        <v>0</v>
      </c>
    </row>
    <row r="719" spans="1:25" s="3" customFormat="1" ht="15" x14ac:dyDescent="0.3">
      <c r="A719" s="156" t="str">
        <f>IF(ISBLANK(TableB[[#This Row],[BEDS Code]]),"",TableB[[#This Row],[BEDS Code]])</f>
        <v>310600011423</v>
      </c>
      <c r="B719" s="134" t="str">
        <f>IF(ISBLANK(TableB[[#This Row],[School Name]]),"",TableB[[#This Row],[School Name]])</f>
        <v>High School for Excellence and Innovation</v>
      </c>
      <c r="C719" s="156" t="str">
        <f>IF(ISBLANK(TableB[[#This Row],[Local School Code]]),"",TableB[[#This Row],[Local School Code]])</f>
        <v>M423</v>
      </c>
      <c r="D719" s="15" t="s">
        <v>73</v>
      </c>
      <c r="E719" s="10" t="s">
        <v>72</v>
      </c>
      <c r="F719" s="130">
        <v>0</v>
      </c>
      <c r="G719" s="130">
        <v>0</v>
      </c>
      <c r="H719" s="130">
        <v>0</v>
      </c>
      <c r="I719" s="130">
        <v>0</v>
      </c>
      <c r="J719" s="136">
        <f t="shared" si="36"/>
        <v>0</v>
      </c>
      <c r="K719" s="16">
        <v>0</v>
      </c>
      <c r="L719" s="16">
        <v>0</v>
      </c>
      <c r="M719" s="16">
        <v>0</v>
      </c>
      <c r="N719" s="133">
        <f t="shared" si="37"/>
        <v>0</v>
      </c>
      <c r="O719" s="146">
        <v>1</v>
      </c>
      <c r="P719" s="132">
        <v>478731.09627209615</v>
      </c>
      <c r="Q719" s="132">
        <v>76235.863854194322</v>
      </c>
      <c r="R719" s="132">
        <v>0</v>
      </c>
      <c r="S719" s="132">
        <v>0</v>
      </c>
      <c r="T719" s="132">
        <v>131179.31927097161</v>
      </c>
      <c r="U719" s="132">
        <v>78707.591562582966</v>
      </c>
      <c r="V719" s="133">
        <f t="shared" si="38"/>
        <v>764853.87095984502</v>
      </c>
      <c r="W719" s="16">
        <v>380412</v>
      </c>
      <c r="X719" s="16">
        <v>384441.87095984502</v>
      </c>
      <c r="Y719" s="137">
        <v>0</v>
      </c>
    </row>
    <row r="720" spans="1:25" s="3" customFormat="1" ht="15" x14ac:dyDescent="0.3">
      <c r="A720" s="156" t="str">
        <f>IF(ISBLANK(TableB[[#This Row],[BEDS Code]]),"",TableB[[#This Row],[BEDS Code]])</f>
        <v>310200011425</v>
      </c>
      <c r="B720" s="134" t="str">
        <f>IF(ISBLANK(TableB[[#This Row],[School Name]]),"",TableB[[#This Row],[School Name]])</f>
        <v>Leadership and Public Service High School</v>
      </c>
      <c r="C720" s="156" t="str">
        <f>IF(ISBLANK(TableB[[#This Row],[Local School Code]]),"",TableB[[#This Row],[Local School Code]])</f>
        <v>M425</v>
      </c>
      <c r="D720" s="15" t="s">
        <v>73</v>
      </c>
      <c r="E720" s="10" t="s">
        <v>73</v>
      </c>
      <c r="F720" s="130">
        <v>0</v>
      </c>
      <c r="G720" s="130">
        <v>0</v>
      </c>
      <c r="H720" s="130">
        <v>0</v>
      </c>
      <c r="I720" s="130">
        <v>0</v>
      </c>
      <c r="J720" s="136">
        <f t="shared" si="36"/>
        <v>0</v>
      </c>
      <c r="K720" s="16">
        <v>0</v>
      </c>
      <c r="L720" s="16">
        <v>0</v>
      </c>
      <c r="M720" s="16">
        <v>0</v>
      </c>
      <c r="N720" s="133">
        <f t="shared" si="37"/>
        <v>0</v>
      </c>
      <c r="O720" s="146">
        <v>0</v>
      </c>
      <c r="P720" s="132">
        <v>0</v>
      </c>
      <c r="Q720" s="132">
        <v>0</v>
      </c>
      <c r="R720" s="132">
        <v>0</v>
      </c>
      <c r="S720" s="132">
        <v>0</v>
      </c>
      <c r="T720" s="132">
        <v>0</v>
      </c>
      <c r="U720" s="132">
        <v>0</v>
      </c>
      <c r="V720" s="133">
        <f t="shared" si="38"/>
        <v>0</v>
      </c>
      <c r="W720" s="16">
        <v>0</v>
      </c>
      <c r="X720" s="16">
        <v>0</v>
      </c>
      <c r="Y720" s="137">
        <v>0</v>
      </c>
    </row>
    <row r="721" spans="1:25" s="3" customFormat="1" ht="15" x14ac:dyDescent="0.3">
      <c r="A721" s="156" t="str">
        <f>IF(ISBLANK(TableB[[#This Row],[BEDS Code]]),"",TableB[[#This Row],[BEDS Code]])</f>
        <v>310200011427</v>
      </c>
      <c r="B721" s="134" t="str">
        <f>IF(ISBLANK(TableB[[#This Row],[School Name]]),"",TableB[[#This Row],[School Name]])</f>
        <v>Manhattan Academy for Arts &amp; Language</v>
      </c>
      <c r="C721" s="156" t="str">
        <f>IF(ISBLANK(TableB[[#This Row],[Local School Code]]),"",TableB[[#This Row],[Local School Code]])</f>
        <v>M427</v>
      </c>
      <c r="D721" s="15" t="s">
        <v>73</v>
      </c>
      <c r="E721" s="10" t="s">
        <v>73</v>
      </c>
      <c r="F721" s="130">
        <v>0</v>
      </c>
      <c r="G721" s="130">
        <v>0</v>
      </c>
      <c r="H721" s="130">
        <v>0</v>
      </c>
      <c r="I721" s="130">
        <v>0</v>
      </c>
      <c r="J721" s="136">
        <f t="shared" si="36"/>
        <v>0</v>
      </c>
      <c r="K721" s="16">
        <v>0</v>
      </c>
      <c r="L721" s="16">
        <v>0</v>
      </c>
      <c r="M721" s="16">
        <v>0</v>
      </c>
      <c r="N721" s="133">
        <f t="shared" si="37"/>
        <v>0</v>
      </c>
      <c r="O721" s="146">
        <v>0</v>
      </c>
      <c r="P721" s="132">
        <v>0</v>
      </c>
      <c r="Q721" s="132">
        <v>0</v>
      </c>
      <c r="R721" s="132">
        <v>0</v>
      </c>
      <c r="S721" s="132">
        <v>0</v>
      </c>
      <c r="T721" s="132">
        <v>0</v>
      </c>
      <c r="U721" s="132">
        <v>0</v>
      </c>
      <c r="V721" s="133">
        <f t="shared" si="38"/>
        <v>0</v>
      </c>
      <c r="W721" s="16">
        <v>0</v>
      </c>
      <c r="X721" s="16">
        <v>0</v>
      </c>
      <c r="Y721" s="137">
        <v>0</v>
      </c>
    </row>
    <row r="722" spans="1:25" s="3" customFormat="1" ht="15" x14ac:dyDescent="0.3">
      <c r="A722" s="156" t="str">
        <f>IF(ISBLANK(TableB[[#This Row],[BEDS Code]]),"",TableB[[#This Row],[BEDS Code]])</f>
        <v>310200011432</v>
      </c>
      <c r="B722" s="134" t="str">
        <f>IF(ISBLANK(TableB[[#This Row],[School Name]]),"",TableB[[#This Row],[School Name]])</f>
        <v>Murray Hill Academy</v>
      </c>
      <c r="C722" s="156" t="str">
        <f>IF(ISBLANK(TableB[[#This Row],[Local School Code]]),"",TableB[[#This Row],[Local School Code]])</f>
        <v>M432</v>
      </c>
      <c r="D722" s="15" t="s">
        <v>73</v>
      </c>
      <c r="E722" s="10" t="s">
        <v>73</v>
      </c>
      <c r="F722" s="130">
        <v>0</v>
      </c>
      <c r="G722" s="130">
        <v>0</v>
      </c>
      <c r="H722" s="130">
        <v>0</v>
      </c>
      <c r="I722" s="130">
        <v>0</v>
      </c>
      <c r="J722" s="136">
        <f t="shared" si="36"/>
        <v>0</v>
      </c>
      <c r="K722" s="16">
        <v>0</v>
      </c>
      <c r="L722" s="16">
        <v>0</v>
      </c>
      <c r="M722" s="16">
        <v>0</v>
      </c>
      <c r="N722" s="133">
        <f t="shared" si="37"/>
        <v>0</v>
      </c>
      <c r="O722" s="146">
        <v>0</v>
      </c>
      <c r="P722" s="132">
        <v>0</v>
      </c>
      <c r="Q722" s="132">
        <v>0</v>
      </c>
      <c r="R722" s="132">
        <v>0</v>
      </c>
      <c r="S722" s="132">
        <v>0</v>
      </c>
      <c r="T722" s="132">
        <v>0</v>
      </c>
      <c r="U722" s="132">
        <v>0</v>
      </c>
      <c r="V722" s="133">
        <f t="shared" si="38"/>
        <v>0</v>
      </c>
      <c r="W722" s="16">
        <v>0</v>
      </c>
      <c r="X722" s="16">
        <v>0</v>
      </c>
      <c r="Y722" s="137">
        <v>0</v>
      </c>
    </row>
    <row r="723" spans="1:25" s="3" customFormat="1" ht="15" x14ac:dyDescent="0.3">
      <c r="A723" s="156" t="str">
        <f>IF(ISBLANK(TableB[[#This Row],[BEDS Code]]),"",TableB[[#This Row],[BEDS Code]])</f>
        <v>310400011435</v>
      </c>
      <c r="B723" s="134" t="str">
        <f>IF(ISBLANK(TableB[[#This Row],[School Name]]),"",TableB[[#This Row],[School Name]])</f>
        <v>Manhattan Center for Science and Mathematics</v>
      </c>
      <c r="C723" s="156" t="str">
        <f>IF(ISBLANK(TableB[[#This Row],[Local School Code]]),"",TableB[[#This Row],[Local School Code]])</f>
        <v>M435</v>
      </c>
      <c r="D723" s="15" t="s">
        <v>73</v>
      </c>
      <c r="E723" s="10" t="s">
        <v>73</v>
      </c>
      <c r="F723" s="130">
        <v>0</v>
      </c>
      <c r="G723" s="130">
        <v>0</v>
      </c>
      <c r="H723" s="130">
        <v>0</v>
      </c>
      <c r="I723" s="130">
        <v>0</v>
      </c>
      <c r="J723" s="136">
        <f t="shared" si="36"/>
        <v>0</v>
      </c>
      <c r="K723" s="16">
        <v>0</v>
      </c>
      <c r="L723" s="16">
        <v>0</v>
      </c>
      <c r="M723" s="16">
        <v>0</v>
      </c>
      <c r="N723" s="133">
        <f t="shared" si="37"/>
        <v>0</v>
      </c>
      <c r="O723" s="146">
        <v>0</v>
      </c>
      <c r="P723" s="132">
        <v>0</v>
      </c>
      <c r="Q723" s="132">
        <v>0</v>
      </c>
      <c r="R723" s="132">
        <v>0</v>
      </c>
      <c r="S723" s="132">
        <v>0</v>
      </c>
      <c r="T723" s="132">
        <v>0</v>
      </c>
      <c r="U723" s="132">
        <v>0</v>
      </c>
      <c r="V723" s="133">
        <f t="shared" si="38"/>
        <v>0</v>
      </c>
      <c r="W723" s="16">
        <v>0</v>
      </c>
      <c r="X723" s="16">
        <v>0</v>
      </c>
      <c r="Y723" s="137">
        <v>0</v>
      </c>
    </row>
    <row r="724" spans="1:25" s="3" customFormat="1" ht="15" x14ac:dyDescent="0.3">
      <c r="A724" s="156" t="str">
        <f>IF(ISBLANK(TableB[[#This Row],[BEDS Code]]),"",TableB[[#This Row],[BEDS Code]])</f>
        <v>310200011437</v>
      </c>
      <c r="B724" s="134" t="str">
        <f>IF(ISBLANK(TableB[[#This Row],[School Name]]),"",TableB[[#This Row],[School Name]])</f>
        <v>Hudson High School of Learning Technologies</v>
      </c>
      <c r="C724" s="156" t="str">
        <f>IF(ISBLANK(TableB[[#This Row],[Local School Code]]),"",TableB[[#This Row],[Local School Code]])</f>
        <v>M437</v>
      </c>
      <c r="D724" s="15" t="s">
        <v>73</v>
      </c>
      <c r="E724" s="10" t="s">
        <v>73</v>
      </c>
      <c r="F724" s="130">
        <v>0</v>
      </c>
      <c r="G724" s="130">
        <v>0</v>
      </c>
      <c r="H724" s="130">
        <v>0</v>
      </c>
      <c r="I724" s="130">
        <v>0</v>
      </c>
      <c r="J724" s="136">
        <f t="shared" si="36"/>
        <v>0</v>
      </c>
      <c r="K724" s="16">
        <v>0</v>
      </c>
      <c r="L724" s="16">
        <v>0</v>
      </c>
      <c r="M724" s="16">
        <v>0</v>
      </c>
      <c r="N724" s="133">
        <f t="shared" si="37"/>
        <v>0</v>
      </c>
      <c r="O724" s="146">
        <v>0</v>
      </c>
      <c r="P724" s="132">
        <v>0</v>
      </c>
      <c r="Q724" s="132">
        <v>0</v>
      </c>
      <c r="R724" s="132">
        <v>0</v>
      </c>
      <c r="S724" s="132">
        <v>0</v>
      </c>
      <c r="T724" s="132">
        <v>0</v>
      </c>
      <c r="U724" s="132">
        <v>0</v>
      </c>
      <c r="V724" s="133">
        <f t="shared" si="38"/>
        <v>0</v>
      </c>
      <c r="W724" s="16">
        <v>0</v>
      </c>
      <c r="X724" s="16">
        <v>0</v>
      </c>
      <c r="Y724" s="137">
        <v>0</v>
      </c>
    </row>
    <row r="725" spans="1:25" s="3" customFormat="1" ht="15" x14ac:dyDescent="0.3">
      <c r="A725" s="156" t="str">
        <f>IF(ISBLANK(TableB[[#This Row],[BEDS Code]]),"",TableB[[#This Row],[BEDS Code]])</f>
        <v>310200011438</v>
      </c>
      <c r="B725" s="134" t="str">
        <f>IF(ISBLANK(TableB[[#This Row],[School Name]]),"",TableB[[#This Row],[School Name]])</f>
        <v>International High School at Union Square</v>
      </c>
      <c r="C725" s="156" t="str">
        <f>IF(ISBLANK(TableB[[#This Row],[Local School Code]]),"",TableB[[#This Row],[Local School Code]])</f>
        <v>M438</v>
      </c>
      <c r="D725" s="15" t="s">
        <v>73</v>
      </c>
      <c r="E725" s="10" t="s">
        <v>73</v>
      </c>
      <c r="F725" s="130">
        <v>0</v>
      </c>
      <c r="G725" s="130">
        <v>0</v>
      </c>
      <c r="H725" s="130">
        <v>0</v>
      </c>
      <c r="I725" s="130">
        <v>0</v>
      </c>
      <c r="J725" s="136">
        <f t="shared" si="36"/>
        <v>0</v>
      </c>
      <c r="K725" s="16">
        <v>0</v>
      </c>
      <c r="L725" s="16">
        <v>0</v>
      </c>
      <c r="M725" s="16">
        <v>0</v>
      </c>
      <c r="N725" s="133">
        <f t="shared" si="37"/>
        <v>0</v>
      </c>
      <c r="O725" s="146">
        <v>0</v>
      </c>
      <c r="P725" s="132">
        <v>0</v>
      </c>
      <c r="Q725" s="132">
        <v>0</v>
      </c>
      <c r="R725" s="132">
        <v>0</v>
      </c>
      <c r="S725" s="132">
        <v>0</v>
      </c>
      <c r="T725" s="132">
        <v>0</v>
      </c>
      <c r="U725" s="132">
        <v>0</v>
      </c>
      <c r="V725" s="133">
        <f t="shared" si="38"/>
        <v>0</v>
      </c>
      <c r="W725" s="16">
        <v>0</v>
      </c>
      <c r="X725" s="16">
        <v>0</v>
      </c>
      <c r="Y725" s="137">
        <v>0</v>
      </c>
    </row>
    <row r="726" spans="1:25" s="3" customFormat="1" ht="15" x14ac:dyDescent="0.3">
      <c r="A726" s="156" t="str">
        <f>IF(ISBLANK(TableB[[#This Row],[BEDS Code]]),"",TableB[[#This Row],[BEDS Code]])</f>
        <v>310200011439</v>
      </c>
      <c r="B726" s="134" t="str">
        <f>IF(ISBLANK(TableB[[#This Row],[School Name]]),"",TableB[[#This Row],[School Name]])</f>
        <v>Manhattan Village Academy</v>
      </c>
      <c r="C726" s="156" t="str">
        <f>IF(ISBLANK(TableB[[#This Row],[Local School Code]]),"",TableB[[#This Row],[Local School Code]])</f>
        <v>M439</v>
      </c>
      <c r="D726" s="15" t="s">
        <v>73</v>
      </c>
      <c r="E726" s="10" t="s">
        <v>73</v>
      </c>
      <c r="F726" s="130">
        <v>0</v>
      </c>
      <c r="G726" s="130">
        <v>0</v>
      </c>
      <c r="H726" s="130">
        <v>0</v>
      </c>
      <c r="I726" s="130">
        <v>0</v>
      </c>
      <c r="J726" s="136">
        <f t="shared" si="36"/>
        <v>0</v>
      </c>
      <c r="K726" s="16">
        <v>0</v>
      </c>
      <c r="L726" s="16">
        <v>0</v>
      </c>
      <c r="M726" s="16">
        <v>0</v>
      </c>
      <c r="N726" s="133">
        <f t="shared" si="37"/>
        <v>0</v>
      </c>
      <c r="O726" s="146">
        <v>0</v>
      </c>
      <c r="P726" s="132">
        <v>0</v>
      </c>
      <c r="Q726" s="132">
        <v>0</v>
      </c>
      <c r="R726" s="132">
        <v>0</v>
      </c>
      <c r="S726" s="132">
        <v>0</v>
      </c>
      <c r="T726" s="132">
        <v>0</v>
      </c>
      <c r="U726" s="132">
        <v>0</v>
      </c>
      <c r="V726" s="133">
        <f t="shared" si="38"/>
        <v>0</v>
      </c>
      <c r="W726" s="16">
        <v>0</v>
      </c>
      <c r="X726" s="16">
        <v>0</v>
      </c>
      <c r="Y726" s="137">
        <v>0</v>
      </c>
    </row>
    <row r="727" spans="1:25" s="3" customFormat="1" ht="15" x14ac:dyDescent="0.3">
      <c r="A727" s="156" t="str">
        <f>IF(ISBLANK(TableB[[#This Row],[BEDS Code]]),"",TableB[[#This Row],[BEDS Code]])</f>
        <v>310200011442</v>
      </c>
      <c r="B727" s="134" t="str">
        <f>IF(ISBLANK(TableB[[#This Row],[School Name]]),"",TableB[[#This Row],[School Name]])</f>
        <v>Ballet Tech, NYC Public School for Dance</v>
      </c>
      <c r="C727" s="156" t="str">
        <f>IF(ISBLANK(TableB[[#This Row],[Local School Code]]),"",TableB[[#This Row],[Local School Code]])</f>
        <v>M442</v>
      </c>
      <c r="D727" s="15" t="s">
        <v>73</v>
      </c>
      <c r="E727" s="10" t="s">
        <v>73</v>
      </c>
      <c r="F727" s="130">
        <v>0</v>
      </c>
      <c r="G727" s="130">
        <v>0</v>
      </c>
      <c r="H727" s="130">
        <v>0</v>
      </c>
      <c r="I727" s="130">
        <v>0</v>
      </c>
      <c r="J727" s="136">
        <f t="shared" si="36"/>
        <v>0</v>
      </c>
      <c r="K727" s="16">
        <v>0</v>
      </c>
      <c r="L727" s="16">
        <v>0</v>
      </c>
      <c r="M727" s="16">
        <v>0</v>
      </c>
      <c r="N727" s="133">
        <f t="shared" si="37"/>
        <v>0</v>
      </c>
      <c r="O727" s="146">
        <v>0</v>
      </c>
      <c r="P727" s="132">
        <v>0</v>
      </c>
      <c r="Q727" s="132">
        <v>0</v>
      </c>
      <c r="R727" s="132">
        <v>0</v>
      </c>
      <c r="S727" s="132">
        <v>0</v>
      </c>
      <c r="T727" s="132">
        <v>0</v>
      </c>
      <c r="U727" s="132">
        <v>0</v>
      </c>
      <c r="V727" s="133">
        <f t="shared" si="38"/>
        <v>0</v>
      </c>
      <c r="W727" s="16">
        <v>0</v>
      </c>
      <c r="X727" s="16">
        <v>0</v>
      </c>
      <c r="Y727" s="137">
        <v>0</v>
      </c>
    </row>
    <row r="728" spans="1:25" s="3" customFormat="1" ht="15" x14ac:dyDescent="0.3">
      <c r="A728" s="156" t="str">
        <f>IF(ISBLANK(TableB[[#This Row],[BEDS Code]]),"",TableB[[#This Row],[BEDS Code]])</f>
        <v>310100011448</v>
      </c>
      <c r="B728" s="134" t="str">
        <f>IF(ISBLANK(TableB[[#This Row],[School Name]]),"",TableB[[#This Row],[School Name]])</f>
        <v>University Neighborhood High School</v>
      </c>
      <c r="C728" s="156" t="str">
        <f>IF(ISBLANK(TableB[[#This Row],[Local School Code]]),"",TableB[[#This Row],[Local School Code]])</f>
        <v>M448</v>
      </c>
      <c r="D728" s="15" t="s">
        <v>73</v>
      </c>
      <c r="E728" s="10" t="s">
        <v>73</v>
      </c>
      <c r="F728" s="130">
        <v>0</v>
      </c>
      <c r="G728" s="130">
        <v>0</v>
      </c>
      <c r="H728" s="130">
        <v>0</v>
      </c>
      <c r="I728" s="130">
        <v>0</v>
      </c>
      <c r="J728" s="136">
        <f t="shared" si="36"/>
        <v>0</v>
      </c>
      <c r="K728" s="16">
        <v>0</v>
      </c>
      <c r="L728" s="16">
        <v>0</v>
      </c>
      <c r="M728" s="16">
        <v>0</v>
      </c>
      <c r="N728" s="133">
        <f t="shared" si="37"/>
        <v>0</v>
      </c>
      <c r="O728" s="146">
        <v>0</v>
      </c>
      <c r="P728" s="132">
        <v>0</v>
      </c>
      <c r="Q728" s="132">
        <v>0</v>
      </c>
      <c r="R728" s="132">
        <v>0</v>
      </c>
      <c r="S728" s="132">
        <v>0</v>
      </c>
      <c r="T728" s="132">
        <v>0</v>
      </c>
      <c r="U728" s="132">
        <v>0</v>
      </c>
      <c r="V728" s="133">
        <f t="shared" si="38"/>
        <v>0</v>
      </c>
      <c r="W728" s="16">
        <v>0</v>
      </c>
      <c r="X728" s="16">
        <v>0</v>
      </c>
      <c r="Y728" s="137">
        <v>0</v>
      </c>
    </row>
    <row r="729" spans="1:25" s="3" customFormat="1" ht="15" x14ac:dyDescent="0.3">
      <c r="A729" s="156" t="str">
        <f>IF(ISBLANK(TableB[[#This Row],[BEDS Code]]),"",TableB[[#This Row],[BEDS Code]])</f>
        <v>310200011449</v>
      </c>
      <c r="B729" s="134" t="str">
        <f>IF(ISBLANK(TableB[[#This Row],[School Name]]),"",TableB[[#This Row],[School Name]])</f>
        <v>Vanguard High School</v>
      </c>
      <c r="C729" s="156" t="str">
        <f>IF(ISBLANK(TableB[[#This Row],[Local School Code]]),"",TableB[[#This Row],[Local School Code]])</f>
        <v>M449</v>
      </c>
      <c r="D729" s="15" t="s">
        <v>73</v>
      </c>
      <c r="E729" s="10" t="s">
        <v>73</v>
      </c>
      <c r="F729" s="130">
        <v>0</v>
      </c>
      <c r="G729" s="130">
        <v>0</v>
      </c>
      <c r="H729" s="130">
        <v>0</v>
      </c>
      <c r="I729" s="130">
        <v>0</v>
      </c>
      <c r="J729" s="136">
        <f t="shared" si="36"/>
        <v>0</v>
      </c>
      <c r="K729" s="16">
        <v>0</v>
      </c>
      <c r="L729" s="16">
        <v>0</v>
      </c>
      <c r="M729" s="16">
        <v>0</v>
      </c>
      <c r="N729" s="133">
        <f t="shared" si="37"/>
        <v>0</v>
      </c>
      <c r="O729" s="146">
        <v>0</v>
      </c>
      <c r="P729" s="132">
        <v>0</v>
      </c>
      <c r="Q729" s="132">
        <v>0</v>
      </c>
      <c r="R729" s="132">
        <v>0</v>
      </c>
      <c r="S729" s="132">
        <v>0</v>
      </c>
      <c r="T729" s="132">
        <v>0</v>
      </c>
      <c r="U729" s="132">
        <v>0</v>
      </c>
      <c r="V729" s="133">
        <f t="shared" si="38"/>
        <v>0</v>
      </c>
      <c r="W729" s="16">
        <v>0</v>
      </c>
      <c r="X729" s="16">
        <v>0</v>
      </c>
      <c r="Y729" s="137">
        <v>0</v>
      </c>
    </row>
    <row r="730" spans="1:25" s="3" customFormat="1" ht="15" x14ac:dyDescent="0.3">
      <c r="A730" s="156" t="str">
        <f>IF(ISBLANK(TableB[[#This Row],[BEDS Code]]),"",TableB[[#This Row],[BEDS Code]])</f>
        <v>310100011450</v>
      </c>
      <c r="B730" s="134" t="str">
        <f>IF(ISBLANK(TableB[[#This Row],[School Name]]),"",TableB[[#This Row],[School Name]])</f>
        <v>East Side Community School</v>
      </c>
      <c r="C730" s="156" t="str">
        <f>IF(ISBLANK(TableB[[#This Row],[Local School Code]]),"",TableB[[#This Row],[Local School Code]])</f>
        <v>M450</v>
      </c>
      <c r="D730" s="15" t="s">
        <v>73</v>
      </c>
      <c r="E730" s="10" t="s">
        <v>73</v>
      </c>
      <c r="F730" s="130">
        <v>0</v>
      </c>
      <c r="G730" s="130">
        <v>0</v>
      </c>
      <c r="H730" s="130">
        <v>0</v>
      </c>
      <c r="I730" s="130">
        <v>0</v>
      </c>
      <c r="J730" s="136">
        <f t="shared" si="36"/>
        <v>0</v>
      </c>
      <c r="K730" s="16">
        <v>0</v>
      </c>
      <c r="L730" s="16">
        <v>0</v>
      </c>
      <c r="M730" s="16">
        <v>0</v>
      </c>
      <c r="N730" s="133">
        <f t="shared" si="37"/>
        <v>0</v>
      </c>
      <c r="O730" s="146">
        <v>0</v>
      </c>
      <c r="P730" s="132">
        <v>0</v>
      </c>
      <c r="Q730" s="132">
        <v>0</v>
      </c>
      <c r="R730" s="132">
        <v>0</v>
      </c>
      <c r="S730" s="132">
        <v>0</v>
      </c>
      <c r="T730" s="132">
        <v>0</v>
      </c>
      <c r="U730" s="132">
        <v>0</v>
      </c>
      <c r="V730" s="133">
        <f t="shared" si="38"/>
        <v>0</v>
      </c>
      <c r="W730" s="16">
        <v>0</v>
      </c>
      <c r="X730" s="16">
        <v>0</v>
      </c>
      <c r="Y730" s="137">
        <v>0</v>
      </c>
    </row>
    <row r="731" spans="1:25" s="3" customFormat="1" ht="15" x14ac:dyDescent="0.3">
      <c r="A731" s="156" t="str">
        <f>IF(ISBLANK(TableB[[#This Row],[BEDS Code]]),"",TableB[[#This Row],[BEDS Code]])</f>
        <v>310300010452</v>
      </c>
      <c r="B731" s="134" t="str">
        <f>IF(ISBLANK(TableB[[#This Row],[School Name]]),"",TableB[[#This Row],[School Name]])</f>
        <v>P.S. 452</v>
      </c>
      <c r="C731" s="156" t="str">
        <f>IF(ISBLANK(TableB[[#This Row],[Local School Code]]),"",TableB[[#This Row],[Local School Code]])</f>
        <v>M452</v>
      </c>
      <c r="D731" s="15" t="s">
        <v>72</v>
      </c>
      <c r="E731" s="10" t="s">
        <v>73</v>
      </c>
      <c r="F731" s="130">
        <v>46</v>
      </c>
      <c r="G731" s="130">
        <v>0</v>
      </c>
      <c r="H731" s="130">
        <v>0</v>
      </c>
      <c r="I731" s="130">
        <v>0</v>
      </c>
      <c r="J731" s="136">
        <f t="shared" si="36"/>
        <v>46</v>
      </c>
      <c r="K731" s="16">
        <v>530000</v>
      </c>
      <c r="L731" s="16">
        <v>137789.05705279158</v>
      </c>
      <c r="M731" s="16">
        <v>0</v>
      </c>
      <c r="N731" s="133">
        <f t="shared" si="37"/>
        <v>667789.05705279158</v>
      </c>
      <c r="O731" s="146">
        <v>0</v>
      </c>
      <c r="P731" s="132">
        <v>0</v>
      </c>
      <c r="Q731" s="132">
        <v>0</v>
      </c>
      <c r="R731" s="132">
        <v>0</v>
      </c>
      <c r="S731" s="132">
        <v>0</v>
      </c>
      <c r="T731" s="132">
        <v>0</v>
      </c>
      <c r="U731" s="132">
        <v>0</v>
      </c>
      <c r="V731" s="133">
        <f t="shared" si="38"/>
        <v>0</v>
      </c>
      <c r="W731" s="16">
        <v>0</v>
      </c>
      <c r="X731" s="16">
        <v>0</v>
      </c>
      <c r="Y731" s="137">
        <v>0</v>
      </c>
    </row>
    <row r="732" spans="1:25" s="3" customFormat="1" ht="15" x14ac:dyDescent="0.3">
      <c r="A732" s="156" t="str">
        <f>IF(ISBLANK(TableB[[#This Row],[BEDS Code]]),"",TableB[[#This Row],[BEDS Code]])</f>
        <v>(blank)</v>
      </c>
      <c r="B732" s="134" t="str">
        <f>IF(ISBLANK(TableB[[#This Row],[School Name]]),"",TableB[[#This Row],[School Name]])</f>
        <v>George Washington YABC</v>
      </c>
      <c r="C732" s="156" t="str">
        <f>IF(ISBLANK(TableB[[#This Row],[Local School Code]]),"",TableB[[#This Row],[Local School Code]])</f>
        <v>M457</v>
      </c>
      <c r="D732" s="15" t="s">
        <v>73</v>
      </c>
      <c r="E732" s="10" t="s">
        <v>73</v>
      </c>
      <c r="F732" s="130">
        <v>0</v>
      </c>
      <c r="G732" s="130">
        <v>0</v>
      </c>
      <c r="H732" s="130">
        <v>0</v>
      </c>
      <c r="I732" s="130">
        <v>0</v>
      </c>
      <c r="J732" s="136">
        <f t="shared" si="36"/>
        <v>0</v>
      </c>
      <c r="K732" s="16">
        <v>0</v>
      </c>
      <c r="L732" s="16">
        <v>0</v>
      </c>
      <c r="M732" s="16">
        <v>0</v>
      </c>
      <c r="N732" s="133">
        <f t="shared" si="37"/>
        <v>0</v>
      </c>
      <c r="O732" s="146">
        <v>0</v>
      </c>
      <c r="P732" s="132">
        <v>0</v>
      </c>
      <c r="Q732" s="132">
        <v>0</v>
      </c>
      <c r="R732" s="132">
        <v>0</v>
      </c>
      <c r="S732" s="132">
        <v>0</v>
      </c>
      <c r="T732" s="132">
        <v>0</v>
      </c>
      <c r="U732" s="132">
        <v>0</v>
      </c>
      <c r="V732" s="133">
        <f t="shared" si="38"/>
        <v>0</v>
      </c>
      <c r="W732" s="16">
        <v>0</v>
      </c>
      <c r="X732" s="16">
        <v>0</v>
      </c>
      <c r="Y732" s="137">
        <v>0</v>
      </c>
    </row>
    <row r="733" spans="1:25" s="3" customFormat="1" ht="15" x14ac:dyDescent="0.3">
      <c r="A733" s="156" t="str">
        <f>IF(ISBLANK(TableB[[#This Row],[BEDS Code]]),"",TableB[[#This Row],[BEDS Code]])</f>
        <v>310100011458</v>
      </c>
      <c r="B733" s="134" t="str">
        <f>IF(ISBLANK(TableB[[#This Row],[School Name]]),"",TableB[[#This Row],[School Name]])</f>
        <v>Forsyth Satellite Academy</v>
      </c>
      <c r="C733" s="156" t="str">
        <f>IF(ISBLANK(TableB[[#This Row],[Local School Code]]),"",TableB[[#This Row],[Local School Code]])</f>
        <v>M458</v>
      </c>
      <c r="D733" s="15" t="s">
        <v>73</v>
      </c>
      <c r="E733" s="10" t="s">
        <v>73</v>
      </c>
      <c r="F733" s="130">
        <v>0</v>
      </c>
      <c r="G733" s="130">
        <v>0</v>
      </c>
      <c r="H733" s="130">
        <v>0</v>
      </c>
      <c r="I733" s="130">
        <v>0</v>
      </c>
      <c r="J733" s="136">
        <f t="shared" si="36"/>
        <v>0</v>
      </c>
      <c r="K733" s="16">
        <v>0</v>
      </c>
      <c r="L733" s="16">
        <v>0</v>
      </c>
      <c r="M733" s="16">
        <v>0</v>
      </c>
      <c r="N733" s="133">
        <f t="shared" si="37"/>
        <v>0</v>
      </c>
      <c r="O733" s="146">
        <v>0</v>
      </c>
      <c r="P733" s="132">
        <v>0</v>
      </c>
      <c r="Q733" s="132">
        <v>0</v>
      </c>
      <c r="R733" s="132">
        <v>0</v>
      </c>
      <c r="S733" s="132">
        <v>0</v>
      </c>
      <c r="T733" s="132">
        <v>0</v>
      </c>
      <c r="U733" s="132">
        <v>0</v>
      </c>
      <c r="V733" s="133">
        <f t="shared" si="38"/>
        <v>0</v>
      </c>
      <c r="W733" s="16">
        <v>0</v>
      </c>
      <c r="X733" s="16">
        <v>0</v>
      </c>
      <c r="Y733" s="137">
        <v>0</v>
      </c>
    </row>
    <row r="734" spans="1:25" s="3" customFormat="1" ht="15" x14ac:dyDescent="0.3">
      <c r="A734" s="156" t="str">
        <f>IF(ISBLANK(TableB[[#This Row],[BEDS Code]]),"",TableB[[#This Row],[BEDS Code]])</f>
        <v>310200011459</v>
      </c>
      <c r="B734" s="134" t="str">
        <f>IF(ISBLANK(TableB[[#This Row],[School Name]]),"",TableB[[#This Row],[School Name]])</f>
        <v>Manhattan International High School</v>
      </c>
      <c r="C734" s="156" t="str">
        <f>IF(ISBLANK(TableB[[#This Row],[Local School Code]]),"",TableB[[#This Row],[Local School Code]])</f>
        <v>M459</v>
      </c>
      <c r="D734" s="15" t="s">
        <v>73</v>
      </c>
      <c r="E734" s="10" t="s">
        <v>73</v>
      </c>
      <c r="F734" s="130">
        <v>0</v>
      </c>
      <c r="G734" s="130">
        <v>0</v>
      </c>
      <c r="H734" s="130">
        <v>0</v>
      </c>
      <c r="I734" s="130">
        <v>0</v>
      </c>
      <c r="J734" s="136">
        <f t="shared" si="36"/>
        <v>0</v>
      </c>
      <c r="K734" s="16">
        <v>0</v>
      </c>
      <c r="L734" s="16">
        <v>0</v>
      </c>
      <c r="M734" s="16">
        <v>0</v>
      </c>
      <c r="N734" s="133">
        <f t="shared" si="37"/>
        <v>0</v>
      </c>
      <c r="O734" s="146">
        <v>0</v>
      </c>
      <c r="P734" s="132">
        <v>0</v>
      </c>
      <c r="Q734" s="132">
        <v>0</v>
      </c>
      <c r="R734" s="132">
        <v>0</v>
      </c>
      <c r="S734" s="132">
        <v>0</v>
      </c>
      <c r="T734" s="132">
        <v>0</v>
      </c>
      <c r="U734" s="132">
        <v>0</v>
      </c>
      <c r="V734" s="133">
        <f t="shared" si="38"/>
        <v>0</v>
      </c>
      <c r="W734" s="16">
        <v>0</v>
      </c>
      <c r="X734" s="16">
        <v>0</v>
      </c>
      <c r="Y734" s="137">
        <v>0</v>
      </c>
    </row>
    <row r="735" spans="1:25" s="3" customFormat="1" ht="15" x14ac:dyDescent="0.3">
      <c r="A735" s="156" t="str">
        <f>IF(ISBLANK(TableB[[#This Row],[BEDS Code]]),"",TableB[[#This Row],[BEDS Code]])</f>
        <v>310600011462</v>
      </c>
      <c r="B735" s="134" t="str">
        <f>IF(ISBLANK(TableB[[#This Row],[School Name]]),"",TableB[[#This Row],[School Name]])</f>
        <v>The College Academy</v>
      </c>
      <c r="C735" s="156" t="str">
        <f>IF(ISBLANK(TableB[[#This Row],[Local School Code]]),"",TableB[[#This Row],[Local School Code]])</f>
        <v>M462</v>
      </c>
      <c r="D735" s="15" t="s">
        <v>73</v>
      </c>
      <c r="E735" s="10" t="s">
        <v>73</v>
      </c>
      <c r="F735" s="130">
        <v>0</v>
      </c>
      <c r="G735" s="130">
        <v>0</v>
      </c>
      <c r="H735" s="130">
        <v>0</v>
      </c>
      <c r="I735" s="130">
        <v>0</v>
      </c>
      <c r="J735" s="136">
        <f t="shared" si="36"/>
        <v>0</v>
      </c>
      <c r="K735" s="16">
        <v>0</v>
      </c>
      <c r="L735" s="16">
        <v>0</v>
      </c>
      <c r="M735" s="16">
        <v>0</v>
      </c>
      <c r="N735" s="133">
        <f t="shared" si="37"/>
        <v>0</v>
      </c>
      <c r="O735" s="146">
        <v>0</v>
      </c>
      <c r="P735" s="132">
        <v>0</v>
      </c>
      <c r="Q735" s="132">
        <v>0</v>
      </c>
      <c r="R735" s="132">
        <v>0</v>
      </c>
      <c r="S735" s="132">
        <v>0</v>
      </c>
      <c r="T735" s="132">
        <v>0</v>
      </c>
      <c r="U735" s="132">
        <v>0</v>
      </c>
      <c r="V735" s="133">
        <f t="shared" si="38"/>
        <v>0</v>
      </c>
      <c r="W735" s="16">
        <v>0</v>
      </c>
      <c r="X735" s="16">
        <v>0</v>
      </c>
      <c r="Y735" s="137">
        <v>0</v>
      </c>
    </row>
    <row r="736" spans="1:25" s="3" customFormat="1" ht="15" x14ac:dyDescent="0.3">
      <c r="A736" s="156" t="str">
        <f>IF(ISBLANK(TableB[[#This Row],[BEDS Code]]),"",TableB[[#This Row],[BEDS Code]])</f>
        <v>310600011463</v>
      </c>
      <c r="B736" s="134" t="str">
        <f>IF(ISBLANK(TableB[[#This Row],[School Name]]),"",TableB[[#This Row],[School Name]])</f>
        <v>High School for Media and Communications</v>
      </c>
      <c r="C736" s="156" t="str">
        <f>IF(ISBLANK(TableB[[#This Row],[Local School Code]]),"",TableB[[#This Row],[Local School Code]])</f>
        <v>M463</v>
      </c>
      <c r="D736" s="15" t="s">
        <v>73</v>
      </c>
      <c r="E736" s="10" t="s">
        <v>72</v>
      </c>
      <c r="F736" s="130">
        <v>0</v>
      </c>
      <c r="G736" s="130">
        <v>0</v>
      </c>
      <c r="H736" s="130">
        <v>0</v>
      </c>
      <c r="I736" s="130">
        <v>0</v>
      </c>
      <c r="J736" s="136">
        <f t="shared" si="36"/>
        <v>0</v>
      </c>
      <c r="K736" s="16">
        <v>0</v>
      </c>
      <c r="L736" s="16">
        <v>0</v>
      </c>
      <c r="M736" s="16">
        <v>0</v>
      </c>
      <c r="N736" s="133">
        <f t="shared" si="37"/>
        <v>0</v>
      </c>
      <c r="O736" s="146">
        <v>1</v>
      </c>
      <c r="P736" s="132">
        <v>1011644.5416323175</v>
      </c>
      <c r="Q736" s="132">
        <v>202689.34698106162</v>
      </c>
      <c r="R736" s="132">
        <v>0</v>
      </c>
      <c r="S736" s="132">
        <v>0</v>
      </c>
      <c r="T736" s="132">
        <v>153446.73490530811</v>
      </c>
      <c r="U736" s="132">
        <v>92068.040943184868</v>
      </c>
      <c r="V736" s="133">
        <f t="shared" si="38"/>
        <v>1459848.6644618721</v>
      </c>
      <c r="W736" s="16">
        <v>726079</v>
      </c>
      <c r="X736" s="16">
        <v>733769.66446187207</v>
      </c>
      <c r="Y736" s="137">
        <v>0</v>
      </c>
    </row>
    <row r="737" spans="1:25" s="3" customFormat="1" ht="15" x14ac:dyDescent="0.3">
      <c r="A737" s="156" t="str">
        <f>IF(ISBLANK(TableB[[#This Row],[BEDS Code]]),"",TableB[[#This Row],[BEDS Code]])</f>
        <v>310600011467</v>
      </c>
      <c r="B737" s="134" t="str">
        <f>IF(ISBLANK(TableB[[#This Row],[School Name]]),"",TableB[[#This Row],[School Name]])</f>
        <v>High School for Law and Public Service</v>
      </c>
      <c r="C737" s="156" t="str">
        <f>IF(ISBLANK(TableB[[#This Row],[Local School Code]]),"",TableB[[#This Row],[Local School Code]])</f>
        <v>M467</v>
      </c>
      <c r="D737" s="15" t="s">
        <v>73</v>
      </c>
      <c r="E737" s="10" t="s">
        <v>73</v>
      </c>
      <c r="F737" s="130">
        <v>0</v>
      </c>
      <c r="G737" s="130">
        <v>0</v>
      </c>
      <c r="H737" s="130">
        <v>0</v>
      </c>
      <c r="I737" s="130">
        <v>0</v>
      </c>
      <c r="J737" s="136">
        <f t="shared" si="36"/>
        <v>0</v>
      </c>
      <c r="K737" s="16">
        <v>0</v>
      </c>
      <c r="L737" s="16">
        <v>0</v>
      </c>
      <c r="M737" s="16">
        <v>0</v>
      </c>
      <c r="N737" s="133">
        <f t="shared" si="37"/>
        <v>0</v>
      </c>
      <c r="O737" s="146">
        <v>0</v>
      </c>
      <c r="P737" s="132">
        <v>0</v>
      </c>
      <c r="Q737" s="132">
        <v>0</v>
      </c>
      <c r="R737" s="132">
        <v>0</v>
      </c>
      <c r="S737" s="132">
        <v>0</v>
      </c>
      <c r="T737" s="132">
        <v>0</v>
      </c>
      <c r="U737" s="132">
        <v>0</v>
      </c>
      <c r="V737" s="133">
        <f t="shared" si="38"/>
        <v>0</v>
      </c>
      <c r="W737" s="16">
        <v>0</v>
      </c>
      <c r="X737" s="16">
        <v>0</v>
      </c>
      <c r="Y737" s="137">
        <v>0</v>
      </c>
    </row>
    <row r="738" spans="1:25" s="3" customFormat="1" ht="15" x14ac:dyDescent="0.3">
      <c r="A738" s="156" t="str">
        <f>IF(ISBLANK(TableB[[#This Row],[BEDS Code]]),"",TableB[[#This Row],[BEDS Code]])</f>
        <v>310600011468</v>
      </c>
      <c r="B738" s="134" t="str">
        <f>IF(ISBLANK(TableB[[#This Row],[School Name]]),"",TableB[[#This Row],[School Name]])</f>
        <v>High School for Health Careers and Sciences</v>
      </c>
      <c r="C738" s="156" t="str">
        <f>IF(ISBLANK(TableB[[#This Row],[Local School Code]]),"",TableB[[#This Row],[Local School Code]])</f>
        <v>M468</v>
      </c>
      <c r="D738" s="15" t="s">
        <v>73</v>
      </c>
      <c r="E738" s="10" t="s">
        <v>72</v>
      </c>
      <c r="F738" s="130">
        <v>0</v>
      </c>
      <c r="G738" s="130">
        <v>0</v>
      </c>
      <c r="H738" s="130">
        <v>0</v>
      </c>
      <c r="I738" s="130">
        <v>0</v>
      </c>
      <c r="J738" s="136">
        <f t="shared" si="36"/>
        <v>0</v>
      </c>
      <c r="K738" s="16">
        <v>0</v>
      </c>
      <c r="L738" s="16">
        <v>0</v>
      </c>
      <c r="M738" s="16">
        <v>0</v>
      </c>
      <c r="N738" s="133">
        <f t="shared" si="37"/>
        <v>0</v>
      </c>
      <c r="O738" s="146">
        <v>1</v>
      </c>
      <c r="P738" s="132">
        <v>1389905.4234183191</v>
      </c>
      <c r="Q738" s="132">
        <v>228111.2</v>
      </c>
      <c r="R738" s="132">
        <v>0</v>
      </c>
      <c r="S738" s="132">
        <v>0</v>
      </c>
      <c r="T738" s="132">
        <v>250556</v>
      </c>
      <c r="U738" s="132">
        <v>150333.6</v>
      </c>
      <c r="V738" s="133">
        <f t="shared" si="38"/>
        <v>2018906.2234183191</v>
      </c>
      <c r="W738" s="16">
        <v>1004136</v>
      </c>
      <c r="X738" s="16">
        <v>1014770.2234183191</v>
      </c>
      <c r="Y738" s="137">
        <v>0</v>
      </c>
    </row>
    <row r="739" spans="1:25" s="3" customFormat="1" ht="15" x14ac:dyDescent="0.3">
      <c r="A739" s="156" t="str">
        <f>IF(ISBLANK(TableB[[#This Row],[BEDS Code]]),"",TableB[[#This Row],[BEDS Code]])</f>
        <v>(blank)</v>
      </c>
      <c r="B739" s="134" t="str">
        <f>IF(ISBLANK(TableB[[#This Row],[School Name]]),"",TableB[[#This Row],[School Name]])</f>
        <v>Washington Irving YABC</v>
      </c>
      <c r="C739" s="156" t="str">
        <f>IF(ISBLANK(TableB[[#This Row],[Local School Code]]),"",TableB[[#This Row],[Local School Code]])</f>
        <v>M473</v>
      </c>
      <c r="D739" s="15" t="s">
        <v>73</v>
      </c>
      <c r="E739" s="10" t="s">
        <v>73</v>
      </c>
      <c r="F739" s="130">
        <v>0</v>
      </c>
      <c r="G739" s="130">
        <v>0</v>
      </c>
      <c r="H739" s="130">
        <v>0</v>
      </c>
      <c r="I739" s="130">
        <v>0</v>
      </c>
      <c r="J739" s="136">
        <f t="shared" si="36"/>
        <v>0</v>
      </c>
      <c r="K739" s="16">
        <v>0</v>
      </c>
      <c r="L739" s="16">
        <v>0</v>
      </c>
      <c r="M739" s="16">
        <v>0</v>
      </c>
      <c r="N739" s="133">
        <f t="shared" si="37"/>
        <v>0</v>
      </c>
      <c r="O739" s="146">
        <v>0</v>
      </c>
      <c r="P739" s="132">
        <v>0</v>
      </c>
      <c r="Q739" s="132">
        <v>0</v>
      </c>
      <c r="R739" s="132">
        <v>0</v>
      </c>
      <c r="S739" s="132">
        <v>0</v>
      </c>
      <c r="T739" s="132">
        <v>0</v>
      </c>
      <c r="U739" s="132">
        <v>0</v>
      </c>
      <c r="V739" s="133">
        <f t="shared" si="38"/>
        <v>0</v>
      </c>
      <c r="W739" s="16">
        <v>0</v>
      </c>
      <c r="X739" s="16">
        <v>0</v>
      </c>
      <c r="Y739" s="137">
        <v>0</v>
      </c>
    </row>
    <row r="740" spans="1:25" s="3" customFormat="1" ht="15" x14ac:dyDescent="0.3">
      <c r="A740" s="156" t="str">
        <f>IF(ISBLANK(TableB[[#This Row],[BEDS Code]]),"",TableB[[#This Row],[BEDS Code]])</f>
        <v>310200011475</v>
      </c>
      <c r="B740" s="134" t="str">
        <f>IF(ISBLANK(TableB[[#This Row],[School Name]]),"",TableB[[#This Row],[School Name]])</f>
        <v>Stuyvesant High School</v>
      </c>
      <c r="C740" s="156" t="str">
        <f>IF(ISBLANK(TableB[[#This Row],[Local School Code]]),"",TableB[[#This Row],[Local School Code]])</f>
        <v>M475</v>
      </c>
      <c r="D740" s="15" t="s">
        <v>73</v>
      </c>
      <c r="E740" s="10" t="s">
        <v>73</v>
      </c>
      <c r="F740" s="130">
        <v>0</v>
      </c>
      <c r="G740" s="130">
        <v>0</v>
      </c>
      <c r="H740" s="130">
        <v>0</v>
      </c>
      <c r="I740" s="130">
        <v>0</v>
      </c>
      <c r="J740" s="136">
        <f t="shared" si="36"/>
        <v>0</v>
      </c>
      <c r="K740" s="16">
        <v>0</v>
      </c>
      <c r="L740" s="16">
        <v>0</v>
      </c>
      <c r="M740" s="16">
        <v>0</v>
      </c>
      <c r="N740" s="133">
        <f t="shared" si="37"/>
        <v>0</v>
      </c>
      <c r="O740" s="146">
        <v>0</v>
      </c>
      <c r="P740" s="132">
        <v>0</v>
      </c>
      <c r="Q740" s="132">
        <v>0</v>
      </c>
      <c r="R740" s="132">
        <v>0</v>
      </c>
      <c r="S740" s="132">
        <v>0</v>
      </c>
      <c r="T740" s="132">
        <v>0</v>
      </c>
      <c r="U740" s="132">
        <v>0</v>
      </c>
      <c r="V740" s="133">
        <f t="shared" si="38"/>
        <v>0</v>
      </c>
      <c r="W740" s="16">
        <v>0</v>
      </c>
      <c r="X740" s="16">
        <v>0</v>
      </c>
      <c r="Y740" s="137">
        <v>0</v>
      </c>
    </row>
    <row r="741" spans="1:25" s="3" customFormat="1" ht="15" x14ac:dyDescent="0.3">
      <c r="A741" s="156" t="str">
        <f>IF(ISBLANK(TableB[[#This Row],[BEDS Code]]),"",TableB[[#This Row],[BEDS Code]])</f>
        <v>310300011479</v>
      </c>
      <c r="B741" s="134" t="str">
        <f>IF(ISBLANK(TableB[[#This Row],[School Name]]),"",TableB[[#This Row],[School Name]])</f>
        <v>Beacon High School</v>
      </c>
      <c r="C741" s="156" t="str">
        <f>IF(ISBLANK(TableB[[#This Row],[Local School Code]]),"",TableB[[#This Row],[Local School Code]])</f>
        <v>M479</v>
      </c>
      <c r="D741" s="15" t="s">
        <v>73</v>
      </c>
      <c r="E741" s="10" t="s">
        <v>73</v>
      </c>
      <c r="F741" s="130">
        <v>0</v>
      </c>
      <c r="G741" s="130">
        <v>0</v>
      </c>
      <c r="H741" s="130">
        <v>0</v>
      </c>
      <c r="I741" s="130">
        <v>0</v>
      </c>
      <c r="J741" s="136">
        <f t="shared" si="36"/>
        <v>0</v>
      </c>
      <c r="K741" s="16">
        <v>0</v>
      </c>
      <c r="L741" s="16">
        <v>0</v>
      </c>
      <c r="M741" s="16">
        <v>0</v>
      </c>
      <c r="N741" s="133">
        <f t="shared" si="37"/>
        <v>0</v>
      </c>
      <c r="O741" s="146">
        <v>0</v>
      </c>
      <c r="P741" s="132">
        <v>0</v>
      </c>
      <c r="Q741" s="132">
        <v>0</v>
      </c>
      <c r="R741" s="132">
        <v>0</v>
      </c>
      <c r="S741" s="132">
        <v>0</v>
      </c>
      <c r="T741" s="132">
        <v>0</v>
      </c>
      <c r="U741" s="132">
        <v>0</v>
      </c>
      <c r="V741" s="133">
        <f t="shared" si="38"/>
        <v>0</v>
      </c>
      <c r="W741" s="16">
        <v>0</v>
      </c>
      <c r="X741" s="16">
        <v>0</v>
      </c>
      <c r="Y741" s="137">
        <v>0</v>
      </c>
    </row>
    <row r="742" spans="1:25" s="3" customFormat="1" ht="15" x14ac:dyDescent="0.3">
      <c r="A742" s="156" t="str">
        <f>IF(ISBLANK(TableB[[#This Row],[BEDS Code]]),"",TableB[[#This Row],[BEDS Code]])</f>
        <v>310300011485</v>
      </c>
      <c r="B742" s="134" t="str">
        <f>IF(ISBLANK(TableB[[#This Row],[School Name]]),"",TableB[[#This Row],[School Name]])</f>
        <v>Fiorello H. LaGuardia High School of Music &amp; Art and Performing Arts</v>
      </c>
      <c r="C742" s="156" t="str">
        <f>IF(ISBLANK(TableB[[#This Row],[Local School Code]]),"",TableB[[#This Row],[Local School Code]])</f>
        <v>M485</v>
      </c>
      <c r="D742" s="15" t="s">
        <v>73</v>
      </c>
      <c r="E742" s="10" t="s">
        <v>73</v>
      </c>
      <c r="F742" s="130">
        <v>0</v>
      </c>
      <c r="G742" s="130">
        <v>0</v>
      </c>
      <c r="H742" s="130">
        <v>0</v>
      </c>
      <c r="I742" s="130">
        <v>0</v>
      </c>
      <c r="J742" s="136">
        <f t="shared" si="36"/>
        <v>0</v>
      </c>
      <c r="K742" s="16">
        <v>0</v>
      </c>
      <c r="L742" s="16">
        <v>0</v>
      </c>
      <c r="M742" s="16">
        <v>0</v>
      </c>
      <c r="N742" s="133">
        <f t="shared" si="37"/>
        <v>0</v>
      </c>
      <c r="O742" s="146">
        <v>0</v>
      </c>
      <c r="P742" s="132">
        <v>0</v>
      </c>
      <c r="Q742" s="132">
        <v>0</v>
      </c>
      <c r="R742" s="132">
        <v>0</v>
      </c>
      <c r="S742" s="132">
        <v>0</v>
      </c>
      <c r="T742" s="132">
        <v>0</v>
      </c>
      <c r="U742" s="132">
        <v>0</v>
      </c>
      <c r="V742" s="133">
        <f t="shared" si="38"/>
        <v>0</v>
      </c>
      <c r="W742" s="16">
        <v>0</v>
      </c>
      <c r="X742" s="16">
        <v>0</v>
      </c>
      <c r="Y742" s="137">
        <v>0</v>
      </c>
    </row>
    <row r="743" spans="1:25" s="3" customFormat="1" ht="15" x14ac:dyDescent="0.3">
      <c r="A743" s="156" t="str">
        <f>IF(ISBLANK(TableB[[#This Row],[BEDS Code]]),"",TableB[[#This Row],[BEDS Code]])</f>
        <v>310200011489</v>
      </c>
      <c r="B743" s="134" t="str">
        <f>IF(ISBLANK(TableB[[#This Row],[School Name]]),"",TableB[[#This Row],[School Name]])</f>
        <v>High School of Economics and Finance</v>
      </c>
      <c r="C743" s="156" t="str">
        <f>IF(ISBLANK(TableB[[#This Row],[Local School Code]]),"",TableB[[#This Row],[Local School Code]])</f>
        <v>M489</v>
      </c>
      <c r="D743" s="15" t="s">
        <v>73</v>
      </c>
      <c r="E743" s="10" t="s">
        <v>73</v>
      </c>
      <c r="F743" s="130">
        <v>0</v>
      </c>
      <c r="G743" s="130">
        <v>0</v>
      </c>
      <c r="H743" s="130">
        <v>0</v>
      </c>
      <c r="I743" s="130">
        <v>0</v>
      </c>
      <c r="J743" s="136">
        <f t="shared" si="36"/>
        <v>0</v>
      </c>
      <c r="K743" s="16">
        <v>0</v>
      </c>
      <c r="L743" s="16">
        <v>0</v>
      </c>
      <c r="M743" s="16">
        <v>0</v>
      </c>
      <c r="N743" s="133">
        <f t="shared" si="37"/>
        <v>0</v>
      </c>
      <c r="O743" s="146">
        <v>0</v>
      </c>
      <c r="P743" s="132">
        <v>0</v>
      </c>
      <c r="Q743" s="132">
        <v>0</v>
      </c>
      <c r="R743" s="132">
        <v>0</v>
      </c>
      <c r="S743" s="132">
        <v>0</v>
      </c>
      <c r="T743" s="132">
        <v>0</v>
      </c>
      <c r="U743" s="132">
        <v>0</v>
      </c>
      <c r="V743" s="133">
        <f t="shared" si="38"/>
        <v>0</v>
      </c>
      <c r="W743" s="16">
        <v>0</v>
      </c>
      <c r="X743" s="16">
        <v>0</v>
      </c>
      <c r="Y743" s="137">
        <v>0</v>
      </c>
    </row>
    <row r="744" spans="1:25" s="3" customFormat="1" ht="15" x14ac:dyDescent="0.3">
      <c r="A744" s="156" t="str">
        <f>IF(ISBLANK(TableB[[#This Row],[BEDS Code]]),"",TableB[[#This Row],[BEDS Code]])</f>
        <v>310300011492</v>
      </c>
      <c r="B744" s="134" t="str">
        <f>IF(ISBLANK(TableB[[#This Row],[School Name]]),"",TableB[[#This Row],[School Name]])</f>
        <v>High School for Law, Advocacy and Community Justice</v>
      </c>
      <c r="C744" s="156" t="str">
        <f>IF(ISBLANK(TableB[[#This Row],[Local School Code]]),"",TableB[[#This Row],[Local School Code]])</f>
        <v>M492</v>
      </c>
      <c r="D744" s="15" t="s">
        <v>73</v>
      </c>
      <c r="E744" s="10" t="s">
        <v>73</v>
      </c>
      <c r="F744" s="130">
        <v>0</v>
      </c>
      <c r="G744" s="130">
        <v>0</v>
      </c>
      <c r="H744" s="130">
        <v>0</v>
      </c>
      <c r="I744" s="130">
        <v>0</v>
      </c>
      <c r="J744" s="136">
        <f t="shared" si="36"/>
        <v>0</v>
      </c>
      <c r="K744" s="16">
        <v>0</v>
      </c>
      <c r="L744" s="16">
        <v>0</v>
      </c>
      <c r="M744" s="16">
        <v>0</v>
      </c>
      <c r="N744" s="133">
        <f t="shared" si="37"/>
        <v>0</v>
      </c>
      <c r="O744" s="146">
        <v>0</v>
      </c>
      <c r="P744" s="132">
        <v>0</v>
      </c>
      <c r="Q744" s="132">
        <v>0</v>
      </c>
      <c r="R744" s="132">
        <v>0</v>
      </c>
      <c r="S744" s="132">
        <v>0</v>
      </c>
      <c r="T744" s="132">
        <v>0</v>
      </c>
      <c r="U744" s="132">
        <v>0</v>
      </c>
      <c r="V744" s="133">
        <f t="shared" si="38"/>
        <v>0</v>
      </c>
      <c r="W744" s="16">
        <v>0</v>
      </c>
      <c r="X744" s="16">
        <v>0</v>
      </c>
      <c r="Y744" s="137">
        <v>0</v>
      </c>
    </row>
    <row r="745" spans="1:25" s="3" customFormat="1" ht="15" x14ac:dyDescent="0.3">
      <c r="A745" s="156" t="str">
        <f>IF(ISBLANK(TableB[[#This Row],[BEDS Code]]),"",TableB[[#This Row],[BEDS Code]])</f>
        <v>310300011494</v>
      </c>
      <c r="B745" s="134" t="str">
        <f>IF(ISBLANK(TableB[[#This Row],[School Name]]),"",TableB[[#This Row],[School Name]])</f>
        <v>High School of Arts and Technology</v>
      </c>
      <c r="C745" s="156" t="str">
        <f>IF(ISBLANK(TableB[[#This Row],[Local School Code]]),"",TableB[[#This Row],[Local School Code]])</f>
        <v>M494</v>
      </c>
      <c r="D745" s="15" t="s">
        <v>73</v>
      </c>
      <c r="E745" s="10" t="s">
        <v>73</v>
      </c>
      <c r="F745" s="130">
        <v>0</v>
      </c>
      <c r="G745" s="130">
        <v>0</v>
      </c>
      <c r="H745" s="130">
        <v>0</v>
      </c>
      <c r="I745" s="130">
        <v>0</v>
      </c>
      <c r="J745" s="136">
        <f t="shared" si="36"/>
        <v>0</v>
      </c>
      <c r="K745" s="16">
        <v>0</v>
      </c>
      <c r="L745" s="16">
        <v>0</v>
      </c>
      <c r="M745" s="16">
        <v>0</v>
      </c>
      <c r="N745" s="133">
        <f t="shared" si="37"/>
        <v>0</v>
      </c>
      <c r="O745" s="146">
        <v>0</v>
      </c>
      <c r="P745" s="132">
        <v>0</v>
      </c>
      <c r="Q745" s="132">
        <v>0</v>
      </c>
      <c r="R745" s="132">
        <v>0</v>
      </c>
      <c r="S745" s="132">
        <v>0</v>
      </c>
      <c r="T745" s="132">
        <v>0</v>
      </c>
      <c r="U745" s="132">
        <v>0</v>
      </c>
      <c r="V745" s="133">
        <f t="shared" si="38"/>
        <v>0</v>
      </c>
      <c r="W745" s="16">
        <v>0</v>
      </c>
      <c r="X745" s="16">
        <v>0</v>
      </c>
      <c r="Y745" s="137">
        <v>0</v>
      </c>
    </row>
    <row r="746" spans="1:25" s="3" customFormat="1" ht="15" x14ac:dyDescent="0.3">
      <c r="A746" s="156" t="str">
        <f>IF(ISBLANK(TableB[[#This Row],[BEDS Code]]),"",TableB[[#This Row],[BEDS Code]])</f>
        <v>310400011495</v>
      </c>
      <c r="B746" s="134" t="str">
        <f>IF(ISBLANK(TableB[[#This Row],[School Name]]),"",TableB[[#This Row],[School Name]])</f>
        <v>Park East High School</v>
      </c>
      <c r="C746" s="156" t="str">
        <f>IF(ISBLANK(TableB[[#This Row],[Local School Code]]),"",TableB[[#This Row],[Local School Code]])</f>
        <v>M495</v>
      </c>
      <c r="D746" s="15" t="s">
        <v>73</v>
      </c>
      <c r="E746" s="10" t="s">
        <v>73</v>
      </c>
      <c r="F746" s="130">
        <v>0</v>
      </c>
      <c r="G746" s="130">
        <v>0</v>
      </c>
      <c r="H746" s="130">
        <v>0</v>
      </c>
      <c r="I746" s="130">
        <v>0</v>
      </c>
      <c r="J746" s="136">
        <f t="shared" si="36"/>
        <v>0</v>
      </c>
      <c r="K746" s="16">
        <v>0</v>
      </c>
      <c r="L746" s="16">
        <v>0</v>
      </c>
      <c r="M746" s="16">
        <v>0</v>
      </c>
      <c r="N746" s="133">
        <f t="shared" si="37"/>
        <v>0</v>
      </c>
      <c r="O746" s="146">
        <v>0</v>
      </c>
      <c r="P746" s="132">
        <v>0</v>
      </c>
      <c r="Q746" s="132">
        <v>0</v>
      </c>
      <c r="R746" s="132">
        <v>0</v>
      </c>
      <c r="S746" s="132">
        <v>0</v>
      </c>
      <c r="T746" s="132">
        <v>0</v>
      </c>
      <c r="U746" s="132">
        <v>0</v>
      </c>
      <c r="V746" s="133">
        <f t="shared" si="38"/>
        <v>0</v>
      </c>
      <c r="W746" s="16">
        <v>0</v>
      </c>
      <c r="X746" s="16">
        <v>0</v>
      </c>
      <c r="Y746" s="137">
        <v>0</v>
      </c>
    </row>
    <row r="747" spans="1:25" s="3" customFormat="1" ht="15" x14ac:dyDescent="0.3">
      <c r="A747" s="156" t="str">
        <f>IF(ISBLANK(TableB[[#This Row],[BEDS Code]]),"",TableB[[#This Row],[BEDS Code]])</f>
        <v>310400010497</v>
      </c>
      <c r="B747" s="134" t="str">
        <f>IF(ISBLANK(TableB[[#This Row],[School Name]]),"",TableB[[#This Row],[School Name]])</f>
        <v>Central Park East I</v>
      </c>
      <c r="C747" s="156" t="str">
        <f>IF(ISBLANK(TableB[[#This Row],[Local School Code]]),"",TableB[[#This Row],[Local School Code]])</f>
        <v>M497</v>
      </c>
      <c r="D747" s="15" t="s">
        <v>72</v>
      </c>
      <c r="E747" s="10" t="s">
        <v>73</v>
      </c>
      <c r="F747" s="130">
        <v>30</v>
      </c>
      <c r="G747" s="130">
        <v>0</v>
      </c>
      <c r="H747" s="130">
        <v>0</v>
      </c>
      <c r="I747" s="130">
        <v>0</v>
      </c>
      <c r="J747" s="136">
        <f t="shared" si="36"/>
        <v>30</v>
      </c>
      <c r="K747" s="16">
        <v>250000</v>
      </c>
      <c r="L747" s="16">
        <v>198638.35753909528</v>
      </c>
      <c r="M747" s="16">
        <v>0</v>
      </c>
      <c r="N747" s="133">
        <f t="shared" si="37"/>
        <v>448638.35753909528</v>
      </c>
      <c r="O747" s="146">
        <v>0</v>
      </c>
      <c r="P747" s="132">
        <v>0</v>
      </c>
      <c r="Q747" s="132">
        <v>0</v>
      </c>
      <c r="R747" s="132">
        <v>0</v>
      </c>
      <c r="S747" s="132">
        <v>0</v>
      </c>
      <c r="T747" s="132">
        <v>0</v>
      </c>
      <c r="U747" s="132">
        <v>0</v>
      </c>
      <c r="V747" s="133">
        <f t="shared" si="38"/>
        <v>0</v>
      </c>
      <c r="W747" s="16">
        <v>0</v>
      </c>
      <c r="X747" s="16">
        <v>0</v>
      </c>
      <c r="Y747" s="137">
        <v>0</v>
      </c>
    </row>
    <row r="748" spans="1:25" s="3" customFormat="1" ht="15" x14ac:dyDescent="0.3">
      <c r="A748" s="156" t="str">
        <f>IF(ISBLANK(TableB[[#This Row],[BEDS Code]]),"",TableB[[#This Row],[BEDS Code]])</f>
        <v>310500011499</v>
      </c>
      <c r="B748" s="134" t="str">
        <f>IF(ISBLANK(TableB[[#This Row],[School Name]]),"",TableB[[#This Row],[School Name]])</f>
        <v>Frederick Douglass Academy</v>
      </c>
      <c r="C748" s="156" t="str">
        <f>IF(ISBLANK(TableB[[#This Row],[Local School Code]]),"",TableB[[#This Row],[Local School Code]])</f>
        <v>M499</v>
      </c>
      <c r="D748" s="15" t="s">
        <v>73</v>
      </c>
      <c r="E748" s="10" t="s">
        <v>73</v>
      </c>
      <c r="F748" s="130">
        <v>0</v>
      </c>
      <c r="G748" s="130">
        <v>0</v>
      </c>
      <c r="H748" s="130">
        <v>0</v>
      </c>
      <c r="I748" s="130">
        <v>0</v>
      </c>
      <c r="J748" s="136">
        <f t="shared" si="36"/>
        <v>0</v>
      </c>
      <c r="K748" s="16">
        <v>0</v>
      </c>
      <c r="L748" s="16">
        <v>0</v>
      </c>
      <c r="M748" s="16">
        <v>0</v>
      </c>
      <c r="N748" s="133">
        <f t="shared" si="37"/>
        <v>0</v>
      </c>
      <c r="O748" s="146">
        <v>0</v>
      </c>
      <c r="P748" s="132">
        <v>0</v>
      </c>
      <c r="Q748" s="132">
        <v>0</v>
      </c>
      <c r="R748" s="132">
        <v>0</v>
      </c>
      <c r="S748" s="132">
        <v>0</v>
      </c>
      <c r="T748" s="132">
        <v>0</v>
      </c>
      <c r="U748" s="132">
        <v>0</v>
      </c>
      <c r="V748" s="133">
        <f t="shared" si="38"/>
        <v>0</v>
      </c>
      <c r="W748" s="16">
        <v>0</v>
      </c>
      <c r="X748" s="16">
        <v>0</v>
      </c>
      <c r="Y748" s="137">
        <v>0</v>
      </c>
    </row>
    <row r="749" spans="1:25" s="3" customFormat="1" ht="15" x14ac:dyDescent="0.3">
      <c r="A749" s="156" t="str">
        <f>IF(ISBLANK(TableB[[#This Row],[BEDS Code]]),"",TableB[[#This Row],[BEDS Code]])</f>
        <v>310200011500</v>
      </c>
      <c r="B749" s="134" t="str">
        <f>IF(ISBLANK(TableB[[#This Row],[School Name]]),"",TableB[[#This Row],[School Name]])</f>
        <v>Unity Center for Urban Technologies</v>
      </c>
      <c r="C749" s="156" t="str">
        <f>IF(ISBLANK(TableB[[#This Row],[Local School Code]]),"",TableB[[#This Row],[Local School Code]])</f>
        <v>M500</v>
      </c>
      <c r="D749" s="15" t="s">
        <v>73</v>
      </c>
      <c r="E749" s="10" t="s">
        <v>73</v>
      </c>
      <c r="F749" s="130">
        <v>0</v>
      </c>
      <c r="G749" s="130">
        <v>0</v>
      </c>
      <c r="H749" s="130">
        <v>0</v>
      </c>
      <c r="I749" s="130">
        <v>0</v>
      </c>
      <c r="J749" s="136">
        <f t="shared" si="36"/>
        <v>0</v>
      </c>
      <c r="K749" s="16">
        <v>0</v>
      </c>
      <c r="L749" s="16">
        <v>0</v>
      </c>
      <c r="M749" s="16">
        <v>0</v>
      </c>
      <c r="N749" s="133">
        <f t="shared" si="37"/>
        <v>0</v>
      </c>
      <c r="O749" s="146">
        <v>0</v>
      </c>
      <c r="P749" s="132">
        <v>0</v>
      </c>
      <c r="Q749" s="132">
        <v>0</v>
      </c>
      <c r="R749" s="132">
        <v>0</v>
      </c>
      <c r="S749" s="132">
        <v>0</v>
      </c>
      <c r="T749" s="132">
        <v>0</v>
      </c>
      <c r="U749" s="132">
        <v>0</v>
      </c>
      <c r="V749" s="133">
        <f t="shared" si="38"/>
        <v>0</v>
      </c>
      <c r="W749" s="16">
        <v>0</v>
      </c>
      <c r="X749" s="16">
        <v>0</v>
      </c>
      <c r="Y749" s="137">
        <v>0</v>
      </c>
    </row>
    <row r="750" spans="1:25" s="3" customFormat="1" ht="15" x14ac:dyDescent="0.3">
      <c r="A750" s="156" t="str">
        <f>IF(ISBLANK(TableB[[#This Row],[BEDS Code]]),"",TableB[[#This Row],[BEDS Code]])</f>
        <v>307500010000</v>
      </c>
      <c r="B750" s="134" t="str">
        <f>IF(ISBLANK(TableB[[#This Row],[School Name]]),"",TableB[[#This Row],[School Name]])</f>
        <v>Home Instruction</v>
      </c>
      <c r="C750" s="156" t="str">
        <f>IF(ISBLANK(TableB[[#This Row],[Local School Code]]),"",TableB[[#This Row],[Local School Code]])</f>
        <v>M501</v>
      </c>
      <c r="D750" s="15" t="s">
        <v>73</v>
      </c>
      <c r="E750" s="10" t="s">
        <v>73</v>
      </c>
      <c r="F750" s="130">
        <v>0</v>
      </c>
      <c r="G750" s="130">
        <v>0</v>
      </c>
      <c r="H750" s="130">
        <v>0</v>
      </c>
      <c r="I750" s="130">
        <v>0</v>
      </c>
      <c r="J750" s="136">
        <f t="shared" si="36"/>
        <v>0</v>
      </c>
      <c r="K750" s="16">
        <v>0</v>
      </c>
      <c r="L750" s="16">
        <v>0</v>
      </c>
      <c r="M750" s="16">
        <v>0</v>
      </c>
      <c r="N750" s="133">
        <f t="shared" si="37"/>
        <v>0</v>
      </c>
      <c r="O750" s="146">
        <v>0</v>
      </c>
      <c r="P750" s="132">
        <v>0</v>
      </c>
      <c r="Q750" s="132">
        <v>0</v>
      </c>
      <c r="R750" s="132">
        <v>0</v>
      </c>
      <c r="S750" s="132">
        <v>0</v>
      </c>
      <c r="T750" s="132">
        <v>0</v>
      </c>
      <c r="U750" s="132">
        <v>0</v>
      </c>
      <c r="V750" s="133">
        <f t="shared" si="38"/>
        <v>0</v>
      </c>
      <c r="W750" s="16">
        <v>0</v>
      </c>
      <c r="X750" s="16">
        <v>0</v>
      </c>
      <c r="Y750" s="137">
        <v>0</v>
      </c>
    </row>
    <row r="751" spans="1:25" s="3" customFormat="1" ht="15" x14ac:dyDescent="0.3">
      <c r="A751" s="156" t="str">
        <f>IF(ISBLANK(TableB[[#This Row],[BEDS Code]]),"",TableB[[#This Row],[BEDS Code]])</f>
        <v>310300011505</v>
      </c>
      <c r="B751" s="134" t="str">
        <f>IF(ISBLANK(TableB[[#This Row],[School Name]]),"",TableB[[#This Row],[School Name]])</f>
        <v>Edward A. Reynolds West Side High School</v>
      </c>
      <c r="C751" s="156" t="str">
        <f>IF(ISBLANK(TableB[[#This Row],[Local School Code]]),"",TableB[[#This Row],[Local School Code]])</f>
        <v>M505</v>
      </c>
      <c r="D751" s="15" t="s">
        <v>73</v>
      </c>
      <c r="E751" s="10" t="s">
        <v>73</v>
      </c>
      <c r="F751" s="130">
        <v>0</v>
      </c>
      <c r="G751" s="130">
        <v>0</v>
      </c>
      <c r="H751" s="130">
        <v>0</v>
      </c>
      <c r="I751" s="130">
        <v>0</v>
      </c>
      <c r="J751" s="136">
        <f t="shared" si="36"/>
        <v>0</v>
      </c>
      <c r="K751" s="16">
        <v>0</v>
      </c>
      <c r="L751" s="16">
        <v>0</v>
      </c>
      <c r="M751" s="16">
        <v>0</v>
      </c>
      <c r="N751" s="133">
        <f t="shared" si="37"/>
        <v>0</v>
      </c>
      <c r="O751" s="146">
        <v>0</v>
      </c>
      <c r="P751" s="132">
        <v>0</v>
      </c>
      <c r="Q751" s="132">
        <v>0</v>
      </c>
      <c r="R751" s="132">
        <v>0</v>
      </c>
      <c r="S751" s="132">
        <v>0</v>
      </c>
      <c r="T751" s="132">
        <v>0</v>
      </c>
      <c r="U751" s="132">
        <v>0</v>
      </c>
      <c r="V751" s="133">
        <f t="shared" si="38"/>
        <v>0</v>
      </c>
      <c r="W751" s="16">
        <v>0</v>
      </c>
      <c r="X751" s="16">
        <v>0</v>
      </c>
      <c r="Y751" s="137">
        <v>0</v>
      </c>
    </row>
    <row r="752" spans="1:25" s="3" customFormat="1" ht="15" x14ac:dyDescent="0.3">
      <c r="A752" s="156" t="str">
        <f>IF(ISBLANK(TableB[[#This Row],[BEDS Code]]),"",TableB[[#This Row],[BEDS Code]])</f>
        <v>310200011507</v>
      </c>
      <c r="B752" s="134" t="str">
        <f>IF(ISBLANK(TableB[[#This Row],[School Name]]),"",TableB[[#This Row],[School Name]])</f>
        <v>Urban Assembly Gateway School for Technology</v>
      </c>
      <c r="C752" s="156" t="str">
        <f>IF(ISBLANK(TableB[[#This Row],[Local School Code]]),"",TableB[[#This Row],[Local School Code]])</f>
        <v>M507</v>
      </c>
      <c r="D752" s="15" t="s">
        <v>73</v>
      </c>
      <c r="E752" s="10" t="s">
        <v>73</v>
      </c>
      <c r="F752" s="130">
        <v>0</v>
      </c>
      <c r="G752" s="130">
        <v>0</v>
      </c>
      <c r="H752" s="130">
        <v>0</v>
      </c>
      <c r="I752" s="130">
        <v>0</v>
      </c>
      <c r="J752" s="136">
        <f t="shared" si="36"/>
        <v>0</v>
      </c>
      <c r="K752" s="16">
        <v>0</v>
      </c>
      <c r="L752" s="16">
        <v>0</v>
      </c>
      <c r="M752" s="16">
        <v>0</v>
      </c>
      <c r="N752" s="133">
        <f t="shared" si="37"/>
        <v>0</v>
      </c>
      <c r="O752" s="146">
        <v>0</v>
      </c>
      <c r="P752" s="132">
        <v>0</v>
      </c>
      <c r="Q752" s="132">
        <v>0</v>
      </c>
      <c r="R752" s="132">
        <v>0</v>
      </c>
      <c r="S752" s="132">
        <v>0</v>
      </c>
      <c r="T752" s="132">
        <v>0</v>
      </c>
      <c r="U752" s="132">
        <v>0</v>
      </c>
      <c r="V752" s="133">
        <f t="shared" si="38"/>
        <v>0</v>
      </c>
      <c r="W752" s="16">
        <v>0</v>
      </c>
      <c r="X752" s="16">
        <v>0</v>
      </c>
      <c r="Y752" s="137">
        <v>0</v>
      </c>
    </row>
    <row r="753" spans="1:25" s="3" customFormat="1" ht="15" x14ac:dyDescent="0.3">
      <c r="A753" s="156" t="str">
        <f>IF(ISBLANK(TableB[[#This Row],[BEDS Code]]),"",TableB[[#This Row],[BEDS Code]])</f>
        <v>310100011509</v>
      </c>
      <c r="B753" s="134" t="str">
        <f>IF(ISBLANK(TableB[[#This Row],[School Name]]),"",TableB[[#This Row],[School Name]])</f>
        <v>Marta Valle High School</v>
      </c>
      <c r="C753" s="156" t="str">
        <f>IF(ISBLANK(TableB[[#This Row],[Local School Code]]),"",TableB[[#This Row],[Local School Code]])</f>
        <v>M509</v>
      </c>
      <c r="D753" s="15" t="s">
        <v>73</v>
      </c>
      <c r="E753" s="10" t="s">
        <v>73</v>
      </c>
      <c r="F753" s="130">
        <v>0</v>
      </c>
      <c r="G753" s="130">
        <v>0</v>
      </c>
      <c r="H753" s="130">
        <v>0</v>
      </c>
      <c r="I753" s="130">
        <v>0</v>
      </c>
      <c r="J753" s="136">
        <f t="shared" si="36"/>
        <v>0</v>
      </c>
      <c r="K753" s="16">
        <v>0</v>
      </c>
      <c r="L753" s="16">
        <v>0</v>
      </c>
      <c r="M753" s="16">
        <v>0</v>
      </c>
      <c r="N753" s="133">
        <f t="shared" si="37"/>
        <v>0</v>
      </c>
      <c r="O753" s="146">
        <v>0</v>
      </c>
      <c r="P753" s="132">
        <v>0</v>
      </c>
      <c r="Q753" s="132">
        <v>0</v>
      </c>
      <c r="R753" s="132">
        <v>0</v>
      </c>
      <c r="S753" s="132">
        <v>0</v>
      </c>
      <c r="T753" s="132">
        <v>0</v>
      </c>
      <c r="U753" s="132">
        <v>0</v>
      </c>
      <c r="V753" s="133">
        <f t="shared" si="38"/>
        <v>0</v>
      </c>
      <c r="W753" s="16">
        <v>0</v>
      </c>
      <c r="X753" s="16">
        <v>0</v>
      </c>
      <c r="Y753" s="137">
        <v>0</v>
      </c>
    </row>
    <row r="754" spans="1:25" s="3" customFormat="1" ht="15" x14ac:dyDescent="0.3">
      <c r="A754" s="156" t="str">
        <f>IF(ISBLANK(TableB[[#This Row],[BEDS Code]]),"",TableB[[#This Row],[BEDS Code]])</f>
        <v>310600010513</v>
      </c>
      <c r="B754" s="134" t="str">
        <f>IF(ISBLANK(TableB[[#This Row],[School Name]]),"",TableB[[#This Row],[School Name]])</f>
        <v>Castle Bridge School</v>
      </c>
      <c r="C754" s="156" t="str">
        <f>IF(ISBLANK(TableB[[#This Row],[Local School Code]]),"",TableB[[#This Row],[Local School Code]])</f>
        <v>M513</v>
      </c>
      <c r="D754" s="15" t="s">
        <v>72</v>
      </c>
      <c r="E754" s="10" t="s">
        <v>73</v>
      </c>
      <c r="F754" s="130">
        <v>14</v>
      </c>
      <c r="G754" s="130">
        <v>0</v>
      </c>
      <c r="H754" s="130">
        <v>0</v>
      </c>
      <c r="I754" s="130">
        <v>0</v>
      </c>
      <c r="J754" s="136">
        <f t="shared" si="36"/>
        <v>14</v>
      </c>
      <c r="K754" s="16">
        <v>68867.14643165491</v>
      </c>
      <c r="L754" s="16">
        <v>149844.99714510108</v>
      </c>
      <c r="M754" s="16">
        <v>0</v>
      </c>
      <c r="N754" s="133">
        <f t="shared" si="37"/>
        <v>218712.143576756</v>
      </c>
      <c r="O754" s="146">
        <v>0</v>
      </c>
      <c r="P754" s="132">
        <v>0</v>
      </c>
      <c r="Q754" s="132">
        <v>0</v>
      </c>
      <c r="R754" s="132">
        <v>0</v>
      </c>
      <c r="S754" s="132">
        <v>0</v>
      </c>
      <c r="T754" s="132">
        <v>0</v>
      </c>
      <c r="U754" s="132">
        <v>0</v>
      </c>
      <c r="V754" s="133">
        <f t="shared" si="38"/>
        <v>0</v>
      </c>
      <c r="W754" s="16">
        <v>0</v>
      </c>
      <c r="X754" s="16">
        <v>0</v>
      </c>
      <c r="Y754" s="137">
        <v>0</v>
      </c>
    </row>
    <row r="755" spans="1:25" s="3" customFormat="1" ht="15" x14ac:dyDescent="0.3">
      <c r="A755" s="156" t="str">
        <f>IF(ISBLANK(TableB[[#This Row],[BEDS Code]]),"",TableB[[#This Row],[BEDS Code]])</f>
        <v>310500010514</v>
      </c>
      <c r="B755" s="134" t="str">
        <f>IF(ISBLANK(TableB[[#This Row],[School Name]]),"",TableB[[#This Row],[School Name]])</f>
        <v>New Design Middle School</v>
      </c>
      <c r="C755" s="156" t="str">
        <f>IF(ISBLANK(TableB[[#This Row],[Local School Code]]),"",TableB[[#This Row],[Local School Code]])</f>
        <v>M514</v>
      </c>
      <c r="D755" s="15" t="s">
        <v>73</v>
      </c>
      <c r="E755" s="10" t="s">
        <v>73</v>
      </c>
      <c r="F755" s="130">
        <v>0</v>
      </c>
      <c r="G755" s="130">
        <v>0</v>
      </c>
      <c r="H755" s="130">
        <v>0</v>
      </c>
      <c r="I755" s="130">
        <v>0</v>
      </c>
      <c r="J755" s="136">
        <f t="shared" si="36"/>
        <v>0</v>
      </c>
      <c r="K755" s="16">
        <v>0</v>
      </c>
      <c r="L755" s="16">
        <v>0</v>
      </c>
      <c r="M755" s="16">
        <v>0</v>
      </c>
      <c r="N755" s="133">
        <f t="shared" si="37"/>
        <v>0</v>
      </c>
      <c r="O755" s="146">
        <v>0</v>
      </c>
      <c r="P755" s="132">
        <v>0</v>
      </c>
      <c r="Q755" s="132">
        <v>0</v>
      </c>
      <c r="R755" s="132">
        <v>0</v>
      </c>
      <c r="S755" s="132">
        <v>0</v>
      </c>
      <c r="T755" s="132">
        <v>0</v>
      </c>
      <c r="U755" s="132">
        <v>0</v>
      </c>
      <c r="V755" s="133">
        <f t="shared" si="38"/>
        <v>0</v>
      </c>
      <c r="W755" s="16">
        <v>0</v>
      </c>
      <c r="X755" s="16">
        <v>0</v>
      </c>
      <c r="Y755" s="137">
        <v>0</v>
      </c>
    </row>
    <row r="756" spans="1:25" s="3" customFormat="1" ht="15" x14ac:dyDescent="0.3">
      <c r="A756" s="156" t="str">
        <f>IF(ISBLANK(TableB[[#This Row],[BEDS Code]]),"",TableB[[#This Row],[BEDS Code]])</f>
        <v>310100011515</v>
      </c>
      <c r="B756" s="134" t="str">
        <f>IF(ISBLANK(TableB[[#This Row],[School Name]]),"",TableB[[#This Row],[School Name]])</f>
        <v>Lower East Side Preparatory High School</v>
      </c>
      <c r="C756" s="156" t="str">
        <f>IF(ISBLANK(TableB[[#This Row],[Local School Code]]),"",TableB[[#This Row],[Local School Code]])</f>
        <v>M515</v>
      </c>
      <c r="D756" s="15" t="s">
        <v>73</v>
      </c>
      <c r="E756" s="10" t="s">
        <v>73</v>
      </c>
      <c r="F756" s="130">
        <v>0</v>
      </c>
      <c r="G756" s="130">
        <v>0</v>
      </c>
      <c r="H756" s="130">
        <v>0</v>
      </c>
      <c r="I756" s="130">
        <v>0</v>
      </c>
      <c r="J756" s="136">
        <f t="shared" si="36"/>
        <v>0</v>
      </c>
      <c r="K756" s="16">
        <v>0</v>
      </c>
      <c r="L756" s="16">
        <v>0</v>
      </c>
      <c r="M756" s="16">
        <v>0</v>
      </c>
      <c r="N756" s="133">
        <f t="shared" si="37"/>
        <v>0</v>
      </c>
      <c r="O756" s="146">
        <v>0</v>
      </c>
      <c r="P756" s="132">
        <v>0</v>
      </c>
      <c r="Q756" s="132">
        <v>0</v>
      </c>
      <c r="R756" s="132">
        <v>0</v>
      </c>
      <c r="S756" s="132">
        <v>0</v>
      </c>
      <c r="T756" s="132">
        <v>0</v>
      </c>
      <c r="U756" s="132">
        <v>0</v>
      </c>
      <c r="V756" s="133">
        <f t="shared" si="38"/>
        <v>0</v>
      </c>
      <c r="W756" s="16">
        <v>0</v>
      </c>
      <c r="X756" s="16">
        <v>0</v>
      </c>
      <c r="Y756" s="137">
        <v>0</v>
      </c>
    </row>
    <row r="757" spans="1:25" s="3" customFormat="1" ht="15" x14ac:dyDescent="0.3">
      <c r="A757" s="156" t="str">
        <f>IF(ISBLANK(TableB[[#This Row],[BEDS Code]]),"",TableB[[#This Row],[BEDS Code]])</f>
        <v>310500010517</v>
      </c>
      <c r="B757" s="134" t="str">
        <f>IF(ISBLANK(TableB[[#This Row],[School Name]]),"",TableB[[#This Row],[School Name]])</f>
        <v>Teachers College Community School</v>
      </c>
      <c r="C757" s="156" t="str">
        <f>IF(ISBLANK(TableB[[#This Row],[Local School Code]]),"",TableB[[#This Row],[Local School Code]])</f>
        <v>M517</v>
      </c>
      <c r="D757" s="15" t="s">
        <v>72</v>
      </c>
      <c r="E757" s="10" t="s">
        <v>73</v>
      </c>
      <c r="F757" s="130">
        <v>14</v>
      </c>
      <c r="G757" s="130">
        <v>0</v>
      </c>
      <c r="H757" s="130">
        <v>0</v>
      </c>
      <c r="I757" s="130">
        <v>0</v>
      </c>
      <c r="J757" s="136">
        <f t="shared" si="36"/>
        <v>14</v>
      </c>
      <c r="K757" s="16">
        <v>180000</v>
      </c>
      <c r="L757" s="16">
        <v>37926.393394999002</v>
      </c>
      <c r="M757" s="16">
        <v>0</v>
      </c>
      <c r="N757" s="133">
        <f t="shared" si="37"/>
        <v>217926.393394999</v>
      </c>
      <c r="O757" s="146">
        <v>0</v>
      </c>
      <c r="P757" s="132">
        <v>0</v>
      </c>
      <c r="Q757" s="132">
        <v>0</v>
      </c>
      <c r="R757" s="132">
        <v>0</v>
      </c>
      <c r="S757" s="132">
        <v>0</v>
      </c>
      <c r="T757" s="132">
        <v>0</v>
      </c>
      <c r="U757" s="132">
        <v>0</v>
      </c>
      <c r="V757" s="133">
        <f t="shared" si="38"/>
        <v>0</v>
      </c>
      <c r="W757" s="16">
        <v>0</v>
      </c>
      <c r="X757" s="16">
        <v>0</v>
      </c>
      <c r="Y757" s="137">
        <v>0</v>
      </c>
    </row>
    <row r="758" spans="1:25" s="3" customFormat="1" ht="15" x14ac:dyDescent="0.3">
      <c r="A758" s="156" t="str">
        <f>IF(ISBLANK(TableB[[#This Row],[BEDS Code]]),"",TableB[[#This Row],[BEDS Code]])</f>
        <v>310200011519</v>
      </c>
      <c r="B758" s="134" t="str">
        <f>IF(ISBLANK(TableB[[#This Row],[School Name]]),"",TableB[[#This Row],[School Name]])</f>
        <v>Talent Unlimited High School</v>
      </c>
      <c r="C758" s="156" t="str">
        <f>IF(ISBLANK(TableB[[#This Row],[Local School Code]]),"",TableB[[#This Row],[Local School Code]])</f>
        <v>M519</v>
      </c>
      <c r="D758" s="15" t="s">
        <v>73</v>
      </c>
      <c r="E758" s="10" t="s">
        <v>73</v>
      </c>
      <c r="F758" s="130">
        <v>0</v>
      </c>
      <c r="G758" s="130">
        <v>0</v>
      </c>
      <c r="H758" s="130">
        <v>0</v>
      </c>
      <c r="I758" s="130">
        <v>0</v>
      </c>
      <c r="J758" s="136">
        <f t="shared" si="36"/>
        <v>0</v>
      </c>
      <c r="K758" s="16">
        <v>0</v>
      </c>
      <c r="L758" s="16">
        <v>0</v>
      </c>
      <c r="M758" s="16">
        <v>0</v>
      </c>
      <c r="N758" s="133">
        <f t="shared" si="37"/>
        <v>0</v>
      </c>
      <c r="O758" s="146">
        <v>0</v>
      </c>
      <c r="P758" s="132">
        <v>0</v>
      </c>
      <c r="Q758" s="132">
        <v>0</v>
      </c>
      <c r="R758" s="132">
        <v>0</v>
      </c>
      <c r="S758" s="132">
        <v>0</v>
      </c>
      <c r="T758" s="132">
        <v>0</v>
      </c>
      <c r="U758" s="132">
        <v>0</v>
      </c>
      <c r="V758" s="133">
        <f t="shared" si="38"/>
        <v>0</v>
      </c>
      <c r="W758" s="16">
        <v>0</v>
      </c>
      <c r="X758" s="16">
        <v>0</v>
      </c>
      <c r="Y758" s="137">
        <v>0</v>
      </c>
    </row>
    <row r="759" spans="1:25" s="3" customFormat="1" ht="15" x14ac:dyDescent="0.3">
      <c r="A759" s="156" t="str">
        <f>IF(ISBLANK(TableB[[#This Row],[BEDS Code]]),"",TableB[[#This Row],[BEDS Code]])</f>
        <v>310200011520</v>
      </c>
      <c r="B759" s="134" t="str">
        <f>IF(ISBLANK(TableB[[#This Row],[School Name]]),"",TableB[[#This Row],[School Name]])</f>
        <v>Murry Bergtraum High School for Business Careers</v>
      </c>
      <c r="C759" s="156" t="str">
        <f>IF(ISBLANK(TableB[[#This Row],[Local School Code]]),"",TableB[[#This Row],[Local School Code]])</f>
        <v>M520</v>
      </c>
      <c r="D759" s="15" t="s">
        <v>73</v>
      </c>
      <c r="E759" s="10" t="s">
        <v>73</v>
      </c>
      <c r="F759" s="130">
        <v>0</v>
      </c>
      <c r="G759" s="130">
        <v>0</v>
      </c>
      <c r="H759" s="130">
        <v>0</v>
      </c>
      <c r="I759" s="130">
        <v>0</v>
      </c>
      <c r="J759" s="136">
        <f t="shared" si="36"/>
        <v>0</v>
      </c>
      <c r="K759" s="16">
        <v>0</v>
      </c>
      <c r="L759" s="16">
        <v>0</v>
      </c>
      <c r="M759" s="16">
        <v>0</v>
      </c>
      <c r="N759" s="133">
        <f t="shared" si="37"/>
        <v>0</v>
      </c>
      <c r="O759" s="146">
        <v>0</v>
      </c>
      <c r="P759" s="132">
        <v>0</v>
      </c>
      <c r="Q759" s="132">
        <v>0</v>
      </c>
      <c r="R759" s="132">
        <v>0</v>
      </c>
      <c r="S759" s="132">
        <v>0</v>
      </c>
      <c r="T759" s="132">
        <v>0</v>
      </c>
      <c r="U759" s="132">
        <v>0</v>
      </c>
      <c r="V759" s="133">
        <f t="shared" si="38"/>
        <v>0</v>
      </c>
      <c r="W759" s="16">
        <v>0</v>
      </c>
      <c r="X759" s="16">
        <v>0</v>
      </c>
      <c r="Y759" s="137">
        <v>0</v>
      </c>
    </row>
    <row r="760" spans="1:25" s="3" customFormat="1" ht="15" x14ac:dyDescent="0.3">
      <c r="A760" s="156" t="str">
        <f>IF(ISBLANK(TableB[[#This Row],[BEDS Code]]),"",TableB[[#This Row],[BEDS Code]])</f>
        <v>310200010527</v>
      </c>
      <c r="B760" s="134" t="str">
        <f>IF(ISBLANK(TableB[[#This Row],[School Name]]),"",TableB[[#This Row],[School Name]])</f>
        <v>P.S. 527 - East Side School for Social Action</v>
      </c>
      <c r="C760" s="156" t="str">
        <f>IF(ISBLANK(TableB[[#This Row],[Local School Code]]),"",TableB[[#This Row],[Local School Code]])</f>
        <v>M527</v>
      </c>
      <c r="D760" s="15" t="s">
        <v>73</v>
      </c>
      <c r="E760" s="10" t="s">
        <v>73</v>
      </c>
      <c r="F760" s="130">
        <v>0</v>
      </c>
      <c r="G760" s="130">
        <v>0</v>
      </c>
      <c r="H760" s="130">
        <v>0</v>
      </c>
      <c r="I760" s="130">
        <v>0</v>
      </c>
      <c r="J760" s="136">
        <f t="shared" si="36"/>
        <v>0</v>
      </c>
      <c r="K760" s="16">
        <v>0</v>
      </c>
      <c r="L760" s="16">
        <v>0</v>
      </c>
      <c r="M760" s="16">
        <v>0</v>
      </c>
      <c r="N760" s="133">
        <f t="shared" si="37"/>
        <v>0</v>
      </c>
      <c r="O760" s="146">
        <v>0</v>
      </c>
      <c r="P760" s="132">
        <v>0</v>
      </c>
      <c r="Q760" s="132">
        <v>0</v>
      </c>
      <c r="R760" s="132">
        <v>0</v>
      </c>
      <c r="S760" s="132">
        <v>0</v>
      </c>
      <c r="T760" s="132">
        <v>0</v>
      </c>
      <c r="U760" s="132">
        <v>0</v>
      </c>
      <c r="V760" s="133">
        <f t="shared" si="38"/>
        <v>0</v>
      </c>
      <c r="W760" s="16">
        <v>0</v>
      </c>
      <c r="X760" s="16">
        <v>0</v>
      </c>
      <c r="Y760" s="137">
        <v>0</v>
      </c>
    </row>
    <row r="761" spans="1:25" s="3" customFormat="1" ht="15" x14ac:dyDescent="0.3">
      <c r="A761" s="156" t="str">
        <f>IF(ISBLANK(TableB[[#This Row],[BEDS Code]]),"",TableB[[#This Row],[BEDS Code]])</f>
        <v>310600010528</v>
      </c>
      <c r="B761" s="134" t="str">
        <f>IF(ISBLANK(TableB[[#This Row],[School Name]]),"",TableB[[#This Row],[School Name]])</f>
        <v>I.S. 528 Bea Fuller Rodgers School</v>
      </c>
      <c r="C761" s="156" t="str">
        <f>IF(ISBLANK(TableB[[#This Row],[Local School Code]]),"",TableB[[#This Row],[Local School Code]])</f>
        <v>M528</v>
      </c>
      <c r="D761" s="15" t="s">
        <v>73</v>
      </c>
      <c r="E761" s="10" t="s">
        <v>72</v>
      </c>
      <c r="F761" s="130">
        <v>0</v>
      </c>
      <c r="G761" s="130">
        <v>0</v>
      </c>
      <c r="H761" s="130">
        <v>0</v>
      </c>
      <c r="I761" s="130">
        <v>0</v>
      </c>
      <c r="J761" s="136">
        <f t="shared" si="36"/>
        <v>0</v>
      </c>
      <c r="K761" s="16">
        <v>0</v>
      </c>
      <c r="L761" s="16">
        <v>0</v>
      </c>
      <c r="M761" s="16">
        <v>0</v>
      </c>
      <c r="N761" s="133">
        <f t="shared" si="37"/>
        <v>0</v>
      </c>
      <c r="O761" s="146">
        <v>1</v>
      </c>
      <c r="P761" s="132">
        <v>503846.43816425756</v>
      </c>
      <c r="Q761" s="132">
        <v>63000</v>
      </c>
      <c r="R761" s="132">
        <v>0</v>
      </c>
      <c r="S761" s="132">
        <v>0</v>
      </c>
      <c r="T761" s="132">
        <v>165000</v>
      </c>
      <c r="U761" s="132">
        <v>99000</v>
      </c>
      <c r="V761" s="133">
        <f t="shared" si="38"/>
        <v>830846.43816425756</v>
      </c>
      <c r="W761" s="16">
        <v>413235</v>
      </c>
      <c r="X761" s="16">
        <v>417611.43816425756</v>
      </c>
      <c r="Y761" s="137">
        <v>0</v>
      </c>
    </row>
    <row r="762" spans="1:25" s="3" customFormat="1" ht="15" x14ac:dyDescent="0.3">
      <c r="A762" s="156" t="str">
        <f>IF(ISBLANK(TableB[[#This Row],[BEDS Code]]),"",TableB[[#This Row],[BEDS Code]])</f>
        <v>310200011529</v>
      </c>
      <c r="B762" s="134" t="str">
        <f>IF(ISBLANK(TableB[[#This Row],[School Name]]),"",TableB[[#This Row],[School Name]])</f>
        <v>Jacqueline Kennedy Onassis High School</v>
      </c>
      <c r="C762" s="156" t="str">
        <f>IF(ISBLANK(TableB[[#This Row],[Local School Code]]),"",TableB[[#This Row],[Local School Code]])</f>
        <v>M529</v>
      </c>
      <c r="D762" s="15" t="s">
        <v>73</v>
      </c>
      <c r="E762" s="10" t="s">
        <v>73</v>
      </c>
      <c r="F762" s="130">
        <v>0</v>
      </c>
      <c r="G762" s="130">
        <v>0</v>
      </c>
      <c r="H762" s="130">
        <v>0</v>
      </c>
      <c r="I762" s="130">
        <v>0</v>
      </c>
      <c r="J762" s="136">
        <f t="shared" si="36"/>
        <v>0</v>
      </c>
      <c r="K762" s="16">
        <v>0</v>
      </c>
      <c r="L762" s="16">
        <v>0</v>
      </c>
      <c r="M762" s="16">
        <v>0</v>
      </c>
      <c r="N762" s="133">
        <f t="shared" si="37"/>
        <v>0</v>
      </c>
      <c r="O762" s="146">
        <v>0</v>
      </c>
      <c r="P762" s="132">
        <v>0</v>
      </c>
      <c r="Q762" s="132">
        <v>0</v>
      </c>
      <c r="R762" s="132">
        <v>0</v>
      </c>
      <c r="S762" s="132">
        <v>0</v>
      </c>
      <c r="T762" s="132">
        <v>0</v>
      </c>
      <c r="U762" s="132">
        <v>0</v>
      </c>
      <c r="V762" s="133">
        <f t="shared" si="38"/>
        <v>0</v>
      </c>
      <c r="W762" s="16">
        <v>0</v>
      </c>
      <c r="X762" s="16">
        <v>0</v>
      </c>
      <c r="Y762" s="137">
        <v>0</v>
      </c>
    </row>
    <row r="763" spans="1:25" s="3" customFormat="1" ht="15" x14ac:dyDescent="0.3">
      <c r="A763" s="156" t="str">
        <f>IF(ISBLANK(TableB[[#This Row],[BEDS Code]]),"",TableB[[#This Row],[BEDS Code]])</f>
        <v>310200011531</v>
      </c>
      <c r="B763" s="134" t="str">
        <f>IF(ISBLANK(TableB[[#This Row],[School Name]]),"",TableB[[#This Row],[School Name]])</f>
        <v>Repertory Company High School for Theatre Arts</v>
      </c>
      <c r="C763" s="156" t="str">
        <f>IF(ISBLANK(TableB[[#This Row],[Local School Code]]),"",TableB[[#This Row],[Local School Code]])</f>
        <v>M531</v>
      </c>
      <c r="D763" s="15" t="s">
        <v>73</v>
      </c>
      <c r="E763" s="10" t="s">
        <v>73</v>
      </c>
      <c r="F763" s="130">
        <v>0</v>
      </c>
      <c r="G763" s="130">
        <v>0</v>
      </c>
      <c r="H763" s="130">
        <v>0</v>
      </c>
      <c r="I763" s="130">
        <v>0</v>
      </c>
      <c r="J763" s="136">
        <f t="shared" si="36"/>
        <v>0</v>
      </c>
      <c r="K763" s="16">
        <v>0</v>
      </c>
      <c r="L763" s="16">
        <v>0</v>
      </c>
      <c r="M763" s="16">
        <v>0</v>
      </c>
      <c r="N763" s="133">
        <f t="shared" si="37"/>
        <v>0</v>
      </c>
      <c r="O763" s="146">
        <v>0</v>
      </c>
      <c r="P763" s="132">
        <v>0</v>
      </c>
      <c r="Q763" s="132">
        <v>0</v>
      </c>
      <c r="R763" s="132">
        <v>0</v>
      </c>
      <c r="S763" s="132">
        <v>0</v>
      </c>
      <c r="T763" s="132">
        <v>0</v>
      </c>
      <c r="U763" s="132">
        <v>0</v>
      </c>
      <c r="V763" s="133">
        <f t="shared" si="38"/>
        <v>0</v>
      </c>
      <c r="W763" s="16">
        <v>0</v>
      </c>
      <c r="X763" s="16">
        <v>0</v>
      </c>
      <c r="Y763" s="137">
        <v>0</v>
      </c>
    </row>
    <row r="764" spans="1:25" s="3" customFormat="1" ht="15" x14ac:dyDescent="0.3">
      <c r="A764" s="156" t="str">
        <f>IF(ISBLANK(TableB[[#This Row],[BEDS Code]]),"",TableB[[#This Row],[BEDS Code]])</f>
        <v>310200011533</v>
      </c>
      <c r="B764" s="134" t="str">
        <f>IF(ISBLANK(TableB[[#This Row],[School Name]]),"",TableB[[#This Row],[School Name]])</f>
        <v>Union Square Academy for Health Sciences</v>
      </c>
      <c r="C764" s="156" t="str">
        <f>IF(ISBLANK(TableB[[#This Row],[Local School Code]]),"",TableB[[#This Row],[Local School Code]])</f>
        <v>M533</v>
      </c>
      <c r="D764" s="15" t="s">
        <v>73</v>
      </c>
      <c r="E764" s="10" t="s">
        <v>73</v>
      </c>
      <c r="F764" s="130">
        <v>0</v>
      </c>
      <c r="G764" s="130">
        <v>0</v>
      </c>
      <c r="H764" s="130">
        <v>0</v>
      </c>
      <c r="I764" s="130">
        <v>0</v>
      </c>
      <c r="J764" s="136">
        <f t="shared" si="36"/>
        <v>0</v>
      </c>
      <c r="K764" s="16">
        <v>0</v>
      </c>
      <c r="L764" s="16">
        <v>0</v>
      </c>
      <c r="M764" s="16">
        <v>0</v>
      </c>
      <c r="N764" s="133">
        <f t="shared" si="37"/>
        <v>0</v>
      </c>
      <c r="O764" s="146">
        <v>0</v>
      </c>
      <c r="P764" s="132">
        <v>0</v>
      </c>
      <c r="Q764" s="132">
        <v>0</v>
      </c>
      <c r="R764" s="132">
        <v>0</v>
      </c>
      <c r="S764" s="132">
        <v>0</v>
      </c>
      <c r="T764" s="132">
        <v>0</v>
      </c>
      <c r="U764" s="132">
        <v>0</v>
      </c>
      <c r="V764" s="133">
        <f t="shared" si="38"/>
        <v>0</v>
      </c>
      <c r="W764" s="16">
        <v>0</v>
      </c>
      <c r="X764" s="16">
        <v>0</v>
      </c>
      <c r="Y764" s="137">
        <v>0</v>
      </c>
    </row>
    <row r="765" spans="1:25" s="3" customFormat="1" ht="15" x14ac:dyDescent="0.3">
      <c r="A765" s="156" t="str">
        <f>IF(ISBLANK(TableB[[#This Row],[BEDS Code]]),"",TableB[[#This Row],[BEDS Code]])</f>
        <v>310200011534</v>
      </c>
      <c r="B765" s="134" t="str">
        <f>IF(ISBLANK(TableB[[#This Row],[School Name]]),"",TableB[[#This Row],[School Name]])</f>
        <v>Harvest Collegiate High School</v>
      </c>
      <c r="C765" s="156" t="str">
        <f>IF(ISBLANK(TableB[[#This Row],[Local School Code]]),"",TableB[[#This Row],[Local School Code]])</f>
        <v>M534</v>
      </c>
      <c r="D765" s="15" t="s">
        <v>73</v>
      </c>
      <c r="E765" s="10" t="s">
        <v>73</v>
      </c>
      <c r="F765" s="130">
        <v>0</v>
      </c>
      <c r="G765" s="130">
        <v>0</v>
      </c>
      <c r="H765" s="130">
        <v>0</v>
      </c>
      <c r="I765" s="130">
        <v>0</v>
      </c>
      <c r="J765" s="136">
        <f t="shared" si="36"/>
        <v>0</v>
      </c>
      <c r="K765" s="16">
        <v>0</v>
      </c>
      <c r="L765" s="16">
        <v>0</v>
      </c>
      <c r="M765" s="16">
        <v>0</v>
      </c>
      <c r="N765" s="133">
        <f t="shared" si="37"/>
        <v>0</v>
      </c>
      <c r="O765" s="146">
        <v>0</v>
      </c>
      <c r="P765" s="132">
        <v>0</v>
      </c>
      <c r="Q765" s="132">
        <v>0</v>
      </c>
      <c r="R765" s="132">
        <v>0</v>
      </c>
      <c r="S765" s="132">
        <v>0</v>
      </c>
      <c r="T765" s="132">
        <v>0</v>
      </c>
      <c r="U765" s="132">
        <v>0</v>
      </c>
      <c r="V765" s="133">
        <f t="shared" si="38"/>
        <v>0</v>
      </c>
      <c r="W765" s="16">
        <v>0</v>
      </c>
      <c r="X765" s="16">
        <v>0</v>
      </c>
      <c r="Y765" s="137">
        <v>0</v>
      </c>
    </row>
    <row r="766" spans="1:25" s="3" customFormat="1" ht="15" x14ac:dyDescent="0.3">
      <c r="A766" s="156" t="str">
        <f>IF(ISBLANK(TableB[[#This Row],[BEDS Code]]),"",TableB[[#This Row],[BEDS Code]])</f>
        <v>310100011539</v>
      </c>
      <c r="B766" s="134" t="str">
        <f>IF(ISBLANK(TableB[[#This Row],[School Name]]),"",TableB[[#This Row],[School Name]])</f>
        <v>New Explorations into Science, Technology and Math High School</v>
      </c>
      <c r="C766" s="156" t="str">
        <f>IF(ISBLANK(TableB[[#This Row],[Local School Code]]),"",TableB[[#This Row],[Local School Code]])</f>
        <v>M539</v>
      </c>
      <c r="D766" s="15" t="s">
        <v>73</v>
      </c>
      <c r="E766" s="10" t="s">
        <v>73</v>
      </c>
      <c r="F766" s="130">
        <v>0</v>
      </c>
      <c r="G766" s="130">
        <v>0</v>
      </c>
      <c r="H766" s="130">
        <v>0</v>
      </c>
      <c r="I766" s="130">
        <v>0</v>
      </c>
      <c r="J766" s="136">
        <f t="shared" si="36"/>
        <v>0</v>
      </c>
      <c r="K766" s="16">
        <v>0</v>
      </c>
      <c r="L766" s="16">
        <v>0</v>
      </c>
      <c r="M766" s="16">
        <v>0</v>
      </c>
      <c r="N766" s="133">
        <f t="shared" si="37"/>
        <v>0</v>
      </c>
      <c r="O766" s="146">
        <v>0</v>
      </c>
      <c r="P766" s="132">
        <v>0</v>
      </c>
      <c r="Q766" s="132">
        <v>0</v>
      </c>
      <c r="R766" s="132">
        <v>0</v>
      </c>
      <c r="S766" s="132">
        <v>0</v>
      </c>
      <c r="T766" s="132">
        <v>0</v>
      </c>
      <c r="U766" s="132">
        <v>0</v>
      </c>
      <c r="V766" s="133">
        <f t="shared" si="38"/>
        <v>0</v>
      </c>
      <c r="W766" s="16">
        <v>0</v>
      </c>
      <c r="X766" s="16">
        <v>0</v>
      </c>
      <c r="Y766" s="137">
        <v>0</v>
      </c>
    </row>
    <row r="767" spans="1:25" s="3" customFormat="1" ht="15" x14ac:dyDescent="0.3">
      <c r="A767" s="156" t="str">
        <f>IF(ISBLANK(TableB[[#This Row],[BEDS Code]]),"",TableB[[#This Row],[BEDS Code]])</f>
        <v>310600011540</v>
      </c>
      <c r="B767" s="134" t="str">
        <f>IF(ISBLANK(TableB[[#This Row],[School Name]]),"",TableB[[#This Row],[School Name]])</f>
        <v>A. Philip Randolph Campus High School</v>
      </c>
      <c r="C767" s="156" t="str">
        <f>IF(ISBLANK(TableB[[#This Row],[Local School Code]]),"",TableB[[#This Row],[Local School Code]])</f>
        <v>M540</v>
      </c>
      <c r="D767" s="15" t="s">
        <v>73</v>
      </c>
      <c r="E767" s="10" t="s">
        <v>73</v>
      </c>
      <c r="F767" s="130">
        <v>0</v>
      </c>
      <c r="G767" s="130">
        <v>0</v>
      </c>
      <c r="H767" s="130">
        <v>0</v>
      </c>
      <c r="I767" s="130">
        <v>0</v>
      </c>
      <c r="J767" s="136">
        <f t="shared" si="36"/>
        <v>0</v>
      </c>
      <c r="K767" s="16">
        <v>0</v>
      </c>
      <c r="L767" s="16">
        <v>0</v>
      </c>
      <c r="M767" s="16">
        <v>0</v>
      </c>
      <c r="N767" s="133">
        <f t="shared" si="37"/>
        <v>0</v>
      </c>
      <c r="O767" s="146">
        <v>0</v>
      </c>
      <c r="P767" s="132">
        <v>0</v>
      </c>
      <c r="Q767" s="132">
        <v>0</v>
      </c>
      <c r="R767" s="132">
        <v>0</v>
      </c>
      <c r="S767" s="132">
        <v>0</v>
      </c>
      <c r="T767" s="132">
        <v>0</v>
      </c>
      <c r="U767" s="132">
        <v>0</v>
      </c>
      <c r="V767" s="133">
        <f t="shared" si="38"/>
        <v>0</v>
      </c>
      <c r="W767" s="16">
        <v>0</v>
      </c>
      <c r="X767" s="16">
        <v>0</v>
      </c>
      <c r="Y767" s="137">
        <v>0</v>
      </c>
    </row>
    <row r="768" spans="1:25" s="3" customFormat="1" ht="15" x14ac:dyDescent="0.3">
      <c r="A768" s="156" t="str">
        <f>IF(ISBLANK(TableB[[#This Row],[BEDS Code]]),"",TableB[[#This Row],[BEDS Code]])</f>
        <v>310300011541</v>
      </c>
      <c r="B768" s="134" t="str">
        <f>IF(ISBLANK(TableB[[#This Row],[School Name]]),"",TableB[[#This Row],[School Name]])</f>
        <v>Manhattan / Hunter Science High School</v>
      </c>
      <c r="C768" s="156" t="str">
        <f>IF(ISBLANK(TableB[[#This Row],[Local School Code]]),"",TableB[[#This Row],[Local School Code]])</f>
        <v>M541</v>
      </c>
      <c r="D768" s="15" t="s">
        <v>73</v>
      </c>
      <c r="E768" s="10" t="s">
        <v>73</v>
      </c>
      <c r="F768" s="130">
        <v>0</v>
      </c>
      <c r="G768" s="130">
        <v>0</v>
      </c>
      <c r="H768" s="130">
        <v>0</v>
      </c>
      <c r="I768" s="130">
        <v>0</v>
      </c>
      <c r="J768" s="136">
        <f t="shared" si="36"/>
        <v>0</v>
      </c>
      <c r="K768" s="16">
        <v>0</v>
      </c>
      <c r="L768" s="16">
        <v>0</v>
      </c>
      <c r="M768" s="16">
        <v>0</v>
      </c>
      <c r="N768" s="133">
        <f t="shared" si="37"/>
        <v>0</v>
      </c>
      <c r="O768" s="146">
        <v>0</v>
      </c>
      <c r="P768" s="132">
        <v>0</v>
      </c>
      <c r="Q768" s="132">
        <v>0</v>
      </c>
      <c r="R768" s="132">
        <v>0</v>
      </c>
      <c r="S768" s="132">
        <v>0</v>
      </c>
      <c r="T768" s="132">
        <v>0</v>
      </c>
      <c r="U768" s="132">
        <v>0</v>
      </c>
      <c r="V768" s="133">
        <f t="shared" si="38"/>
        <v>0</v>
      </c>
      <c r="W768" s="16">
        <v>0</v>
      </c>
      <c r="X768" s="16">
        <v>0</v>
      </c>
      <c r="Y768" s="137">
        <v>0</v>
      </c>
    </row>
    <row r="769" spans="1:25" s="3" customFormat="1" ht="15" x14ac:dyDescent="0.3">
      <c r="A769" s="156" t="str">
        <f>IF(ISBLANK(TableB[[#This Row],[BEDS Code]]),"",TableB[[#This Row],[BEDS Code]])</f>
        <v>310200011542</v>
      </c>
      <c r="B769" s="134" t="str">
        <f>IF(ISBLANK(TableB[[#This Row],[School Name]]),"",TableB[[#This Row],[School Name]])</f>
        <v>Manhattan Bridges High School</v>
      </c>
      <c r="C769" s="156" t="str">
        <f>IF(ISBLANK(TableB[[#This Row],[Local School Code]]),"",TableB[[#This Row],[Local School Code]])</f>
        <v>M542</v>
      </c>
      <c r="D769" s="15" t="s">
        <v>73</v>
      </c>
      <c r="E769" s="10" t="s">
        <v>73</v>
      </c>
      <c r="F769" s="130">
        <v>0</v>
      </c>
      <c r="G769" s="130">
        <v>0</v>
      </c>
      <c r="H769" s="130">
        <v>0</v>
      </c>
      <c r="I769" s="130">
        <v>0</v>
      </c>
      <c r="J769" s="136">
        <f t="shared" si="36"/>
        <v>0</v>
      </c>
      <c r="K769" s="16">
        <v>0</v>
      </c>
      <c r="L769" s="16">
        <v>0</v>
      </c>
      <c r="M769" s="16">
        <v>0</v>
      </c>
      <c r="N769" s="133">
        <f t="shared" si="37"/>
        <v>0</v>
      </c>
      <c r="O769" s="146">
        <v>0</v>
      </c>
      <c r="P769" s="132">
        <v>0</v>
      </c>
      <c r="Q769" s="132">
        <v>0</v>
      </c>
      <c r="R769" s="132">
        <v>0</v>
      </c>
      <c r="S769" s="132">
        <v>0</v>
      </c>
      <c r="T769" s="132">
        <v>0</v>
      </c>
      <c r="U769" s="132">
        <v>0</v>
      </c>
      <c r="V769" s="133">
        <f t="shared" si="38"/>
        <v>0</v>
      </c>
      <c r="W769" s="16">
        <v>0</v>
      </c>
      <c r="X769" s="16">
        <v>0</v>
      </c>
      <c r="Y769" s="137">
        <v>0</v>
      </c>
    </row>
    <row r="770" spans="1:25" s="3" customFormat="1" ht="15" x14ac:dyDescent="0.3">
      <c r="A770" s="156" t="str">
        <f>IF(ISBLANK(TableB[[#This Row],[BEDS Code]]),"",TableB[[#This Row],[BEDS Code]])</f>
        <v>310200011543</v>
      </c>
      <c r="B770" s="134" t="str">
        <f>IF(ISBLANK(TableB[[#This Row],[School Name]]),"",TableB[[#This Row],[School Name]])</f>
        <v>New Design High School</v>
      </c>
      <c r="C770" s="156" t="str">
        <f>IF(ISBLANK(TableB[[#This Row],[Local School Code]]),"",TableB[[#This Row],[Local School Code]])</f>
        <v>M543</v>
      </c>
      <c r="D770" s="15" t="s">
        <v>73</v>
      </c>
      <c r="E770" s="10" t="s">
        <v>73</v>
      </c>
      <c r="F770" s="130">
        <v>0</v>
      </c>
      <c r="G770" s="130">
        <v>0</v>
      </c>
      <c r="H770" s="130">
        <v>0</v>
      </c>
      <c r="I770" s="130">
        <v>0</v>
      </c>
      <c r="J770" s="136">
        <f t="shared" si="36"/>
        <v>0</v>
      </c>
      <c r="K770" s="16">
        <v>0</v>
      </c>
      <c r="L770" s="16">
        <v>0</v>
      </c>
      <c r="M770" s="16">
        <v>0</v>
      </c>
      <c r="N770" s="133">
        <f t="shared" si="37"/>
        <v>0</v>
      </c>
      <c r="O770" s="146">
        <v>0</v>
      </c>
      <c r="P770" s="132">
        <v>0</v>
      </c>
      <c r="Q770" s="132">
        <v>0</v>
      </c>
      <c r="R770" s="132">
        <v>0</v>
      </c>
      <c r="S770" s="132">
        <v>0</v>
      </c>
      <c r="T770" s="132">
        <v>0</v>
      </c>
      <c r="U770" s="132">
        <v>0</v>
      </c>
      <c r="V770" s="133">
        <f t="shared" si="38"/>
        <v>0</v>
      </c>
      <c r="W770" s="16">
        <v>0</v>
      </c>
      <c r="X770" s="16">
        <v>0</v>
      </c>
      <c r="Y770" s="137">
        <v>0</v>
      </c>
    </row>
    <row r="771" spans="1:25" s="3" customFormat="1" ht="15" x14ac:dyDescent="0.3">
      <c r="A771" s="156" t="str">
        <f>IF(ISBLANK(TableB[[#This Row],[BEDS Code]]),"",TableB[[#This Row],[BEDS Code]])</f>
        <v>310200011544</v>
      </c>
      <c r="B771" s="134" t="str">
        <f>IF(ISBLANK(TableB[[#This Row],[School Name]]),"",TableB[[#This Row],[School Name]])</f>
        <v>Independence High School</v>
      </c>
      <c r="C771" s="156" t="str">
        <f>IF(ISBLANK(TableB[[#This Row],[Local School Code]]),"",TableB[[#This Row],[Local School Code]])</f>
        <v>M544</v>
      </c>
      <c r="D771" s="15" t="s">
        <v>73</v>
      </c>
      <c r="E771" s="10" t="s">
        <v>73</v>
      </c>
      <c r="F771" s="130">
        <v>0</v>
      </c>
      <c r="G771" s="130">
        <v>0</v>
      </c>
      <c r="H771" s="130">
        <v>0</v>
      </c>
      <c r="I771" s="130">
        <v>0</v>
      </c>
      <c r="J771" s="136">
        <f t="shared" si="36"/>
        <v>0</v>
      </c>
      <c r="K771" s="16">
        <v>0</v>
      </c>
      <c r="L771" s="16">
        <v>0</v>
      </c>
      <c r="M771" s="16">
        <v>0</v>
      </c>
      <c r="N771" s="133">
        <f t="shared" si="37"/>
        <v>0</v>
      </c>
      <c r="O771" s="146">
        <v>0</v>
      </c>
      <c r="P771" s="132">
        <v>0</v>
      </c>
      <c r="Q771" s="132">
        <v>0</v>
      </c>
      <c r="R771" s="132">
        <v>0</v>
      </c>
      <c r="S771" s="132">
        <v>0</v>
      </c>
      <c r="T771" s="132">
        <v>0</v>
      </c>
      <c r="U771" s="132">
        <v>0</v>
      </c>
      <c r="V771" s="133">
        <f t="shared" si="38"/>
        <v>0</v>
      </c>
      <c r="W771" s="16">
        <v>0</v>
      </c>
      <c r="X771" s="16">
        <v>0</v>
      </c>
      <c r="Y771" s="137">
        <v>0</v>
      </c>
    </row>
    <row r="772" spans="1:25" s="3" customFormat="1" ht="15" x14ac:dyDescent="0.3">
      <c r="A772" s="156" t="str">
        <f>IF(ISBLANK(TableB[[#This Row],[BEDS Code]]),"",TableB[[#This Row],[BEDS Code]])</f>
        <v>310200011545</v>
      </c>
      <c r="B772" s="134" t="str">
        <f>IF(ISBLANK(TableB[[#This Row],[School Name]]),"",TableB[[#This Row],[School Name]])</f>
        <v>High School for Dual Language and Asian Studies</v>
      </c>
      <c r="C772" s="156" t="str">
        <f>IF(ISBLANK(TableB[[#This Row],[Local School Code]]),"",TableB[[#This Row],[Local School Code]])</f>
        <v>M545</v>
      </c>
      <c r="D772" s="15" t="s">
        <v>73</v>
      </c>
      <c r="E772" s="10" t="s">
        <v>73</v>
      </c>
      <c r="F772" s="130">
        <v>0</v>
      </c>
      <c r="G772" s="130">
        <v>0</v>
      </c>
      <c r="H772" s="130">
        <v>0</v>
      </c>
      <c r="I772" s="130">
        <v>0</v>
      </c>
      <c r="J772" s="136">
        <f t="shared" si="36"/>
        <v>0</v>
      </c>
      <c r="K772" s="16">
        <v>0</v>
      </c>
      <c r="L772" s="16">
        <v>0</v>
      </c>
      <c r="M772" s="16">
        <v>0</v>
      </c>
      <c r="N772" s="133">
        <f t="shared" si="37"/>
        <v>0</v>
      </c>
      <c r="O772" s="146">
        <v>0</v>
      </c>
      <c r="P772" s="132">
        <v>0</v>
      </c>
      <c r="Q772" s="132">
        <v>0</v>
      </c>
      <c r="R772" s="132">
        <v>0</v>
      </c>
      <c r="S772" s="132">
        <v>0</v>
      </c>
      <c r="T772" s="132">
        <v>0</v>
      </c>
      <c r="U772" s="132">
        <v>0</v>
      </c>
      <c r="V772" s="133">
        <f t="shared" si="38"/>
        <v>0</v>
      </c>
      <c r="W772" s="16">
        <v>0</v>
      </c>
      <c r="X772" s="16">
        <v>0</v>
      </c>
      <c r="Y772" s="137">
        <v>0</v>
      </c>
    </row>
    <row r="773" spans="1:25" s="3" customFormat="1" ht="15" x14ac:dyDescent="0.3">
      <c r="A773" s="156" t="str">
        <f>IF(ISBLANK(TableB[[#This Row],[BEDS Code]]),"",TableB[[#This Row],[BEDS Code]])</f>
        <v>310200011546</v>
      </c>
      <c r="B773" s="134" t="str">
        <f>IF(ISBLANK(TableB[[#This Row],[School Name]]),"",TableB[[#This Row],[School Name]])</f>
        <v>Academy for Software Engineering</v>
      </c>
      <c r="C773" s="156" t="str">
        <f>IF(ISBLANK(TableB[[#This Row],[Local School Code]]),"",TableB[[#This Row],[Local School Code]])</f>
        <v>M546</v>
      </c>
      <c r="D773" s="15" t="s">
        <v>73</v>
      </c>
      <c r="E773" s="10" t="s">
        <v>73</v>
      </c>
      <c r="F773" s="130">
        <v>0</v>
      </c>
      <c r="G773" s="130">
        <v>0</v>
      </c>
      <c r="H773" s="130">
        <v>0</v>
      </c>
      <c r="I773" s="130">
        <v>0</v>
      </c>
      <c r="J773" s="136">
        <f t="shared" si="36"/>
        <v>0</v>
      </c>
      <c r="K773" s="16">
        <v>0</v>
      </c>
      <c r="L773" s="16">
        <v>0</v>
      </c>
      <c r="M773" s="16">
        <v>0</v>
      </c>
      <c r="N773" s="133">
        <f t="shared" si="37"/>
        <v>0</v>
      </c>
      <c r="O773" s="146">
        <v>0</v>
      </c>
      <c r="P773" s="132">
        <v>0</v>
      </c>
      <c r="Q773" s="132">
        <v>0</v>
      </c>
      <c r="R773" s="132">
        <v>0</v>
      </c>
      <c r="S773" s="132">
        <v>0</v>
      </c>
      <c r="T773" s="132">
        <v>0</v>
      </c>
      <c r="U773" s="132">
        <v>0</v>
      </c>
      <c r="V773" s="133">
        <f t="shared" si="38"/>
        <v>0</v>
      </c>
      <c r="W773" s="16">
        <v>0</v>
      </c>
      <c r="X773" s="16">
        <v>0</v>
      </c>
      <c r="Y773" s="137">
        <v>0</v>
      </c>
    </row>
    <row r="774" spans="1:25" s="3" customFormat="1" ht="15" x14ac:dyDescent="0.3">
      <c r="A774" s="156" t="str">
        <f>IF(ISBLANK(TableB[[#This Row],[BEDS Code]]),"",TableB[[#This Row],[BEDS Code]])</f>
        <v>310200011550</v>
      </c>
      <c r="B774" s="134" t="str">
        <f>IF(ISBLANK(TableB[[#This Row],[School Name]]),"",TableB[[#This Row],[School Name]])</f>
        <v>Liberty High School Academy for Newcomers</v>
      </c>
      <c r="C774" s="156" t="str">
        <f>IF(ISBLANK(TableB[[#This Row],[Local School Code]]),"",TableB[[#This Row],[Local School Code]])</f>
        <v>M550</v>
      </c>
      <c r="D774" s="15" t="s">
        <v>73</v>
      </c>
      <c r="E774" s="10" t="s">
        <v>73</v>
      </c>
      <c r="F774" s="130">
        <v>0</v>
      </c>
      <c r="G774" s="130">
        <v>0</v>
      </c>
      <c r="H774" s="130">
        <v>0</v>
      </c>
      <c r="I774" s="130">
        <v>0</v>
      </c>
      <c r="J774" s="136">
        <f t="shared" si="36"/>
        <v>0</v>
      </c>
      <c r="K774" s="16">
        <v>0</v>
      </c>
      <c r="L774" s="16">
        <v>0</v>
      </c>
      <c r="M774" s="16">
        <v>0</v>
      </c>
      <c r="N774" s="133">
        <f t="shared" si="37"/>
        <v>0</v>
      </c>
      <c r="O774" s="146">
        <v>0</v>
      </c>
      <c r="P774" s="132">
        <v>0</v>
      </c>
      <c r="Q774" s="132">
        <v>0</v>
      </c>
      <c r="R774" s="132">
        <v>0</v>
      </c>
      <c r="S774" s="132">
        <v>0</v>
      </c>
      <c r="T774" s="132">
        <v>0</v>
      </c>
      <c r="U774" s="132">
        <v>0</v>
      </c>
      <c r="V774" s="133">
        <f t="shared" si="38"/>
        <v>0</v>
      </c>
      <c r="W774" s="16">
        <v>0</v>
      </c>
      <c r="X774" s="16">
        <v>0</v>
      </c>
      <c r="Y774" s="137">
        <v>0</v>
      </c>
    </row>
    <row r="775" spans="1:25" s="3" customFormat="1" ht="15" x14ac:dyDescent="0.3">
      <c r="A775" s="156" t="str">
        <f>IF(ISBLANK(TableB[[#This Row],[BEDS Code]]),"",TableB[[#This Row],[BEDS Code]])</f>
        <v>310200011551</v>
      </c>
      <c r="B775" s="134" t="str">
        <f>IF(ISBLANK(TableB[[#This Row],[School Name]]),"",TableB[[#This Row],[School Name]])</f>
        <v>Urban Assembly New York Harbor School</v>
      </c>
      <c r="C775" s="156" t="str">
        <f>IF(ISBLANK(TableB[[#This Row],[Local School Code]]),"",TableB[[#This Row],[Local School Code]])</f>
        <v>M551</v>
      </c>
      <c r="D775" s="15" t="s">
        <v>73</v>
      </c>
      <c r="E775" s="10" t="s">
        <v>73</v>
      </c>
      <c r="F775" s="130">
        <v>0</v>
      </c>
      <c r="G775" s="130">
        <v>0</v>
      </c>
      <c r="H775" s="130">
        <v>0</v>
      </c>
      <c r="I775" s="130">
        <v>0</v>
      </c>
      <c r="J775" s="136">
        <f t="shared" si="36"/>
        <v>0</v>
      </c>
      <c r="K775" s="16">
        <v>0</v>
      </c>
      <c r="L775" s="16">
        <v>0</v>
      </c>
      <c r="M775" s="16">
        <v>0</v>
      </c>
      <c r="N775" s="133">
        <f t="shared" si="37"/>
        <v>0</v>
      </c>
      <c r="O775" s="146">
        <v>0</v>
      </c>
      <c r="P775" s="132">
        <v>0</v>
      </c>
      <c r="Q775" s="132">
        <v>0</v>
      </c>
      <c r="R775" s="132">
        <v>0</v>
      </c>
      <c r="S775" s="132">
        <v>0</v>
      </c>
      <c r="T775" s="132">
        <v>0</v>
      </c>
      <c r="U775" s="132">
        <v>0</v>
      </c>
      <c r="V775" s="133">
        <f t="shared" si="38"/>
        <v>0</v>
      </c>
      <c r="W775" s="16">
        <v>0</v>
      </c>
      <c r="X775" s="16">
        <v>0</v>
      </c>
      <c r="Y775" s="137">
        <v>0</v>
      </c>
    </row>
    <row r="776" spans="1:25" s="3" customFormat="1" ht="15" x14ac:dyDescent="0.3">
      <c r="A776" s="156" t="str">
        <f>IF(ISBLANK(TableB[[#This Row],[BEDS Code]]),"",TableB[[#This Row],[BEDS Code]])</f>
        <v>310600011552</v>
      </c>
      <c r="B776" s="134" t="str">
        <f>IF(ISBLANK(TableB[[#This Row],[School Name]]),"",TableB[[#This Row],[School Name]])</f>
        <v>Gregorio Luperon High School for Science and Mathematics</v>
      </c>
      <c r="C776" s="156" t="str">
        <f>IF(ISBLANK(TableB[[#This Row],[Local School Code]]),"",TableB[[#This Row],[Local School Code]])</f>
        <v>M552</v>
      </c>
      <c r="D776" s="15" t="s">
        <v>73</v>
      </c>
      <c r="E776" s="10" t="s">
        <v>73</v>
      </c>
      <c r="F776" s="130">
        <v>0</v>
      </c>
      <c r="G776" s="130">
        <v>0</v>
      </c>
      <c r="H776" s="130">
        <v>0</v>
      </c>
      <c r="I776" s="130">
        <v>0</v>
      </c>
      <c r="J776" s="136">
        <f t="shared" si="36"/>
        <v>0</v>
      </c>
      <c r="K776" s="16">
        <v>0</v>
      </c>
      <c r="L776" s="16">
        <v>0</v>
      </c>
      <c r="M776" s="16">
        <v>0</v>
      </c>
      <c r="N776" s="133">
        <f t="shared" si="37"/>
        <v>0</v>
      </c>
      <c r="O776" s="146">
        <v>0</v>
      </c>
      <c r="P776" s="132">
        <v>0</v>
      </c>
      <c r="Q776" s="132">
        <v>0</v>
      </c>
      <c r="R776" s="132">
        <v>0</v>
      </c>
      <c r="S776" s="132">
        <v>0</v>
      </c>
      <c r="T776" s="132">
        <v>0</v>
      </c>
      <c r="U776" s="132">
        <v>0</v>
      </c>
      <c r="V776" s="133">
        <f t="shared" si="38"/>
        <v>0</v>
      </c>
      <c r="W776" s="16">
        <v>0</v>
      </c>
      <c r="X776" s="16">
        <v>0</v>
      </c>
      <c r="Y776" s="137">
        <v>0</v>
      </c>
    </row>
    <row r="777" spans="1:25" s="3" customFormat="1" ht="15" x14ac:dyDescent="0.3">
      <c r="A777" s="156" t="str">
        <f>IF(ISBLANK(TableB[[#This Row],[BEDS Code]]),"",TableB[[#This Row],[BEDS Code]])</f>
        <v>310400011555</v>
      </c>
      <c r="B777" s="134" t="str">
        <f>IF(ISBLANK(TableB[[#This Row],[School Name]]),"",TableB[[#This Row],[School Name]])</f>
        <v>Central Park East High School</v>
      </c>
      <c r="C777" s="156" t="str">
        <f>IF(ISBLANK(TableB[[#This Row],[Local School Code]]),"",TableB[[#This Row],[Local School Code]])</f>
        <v>M555</v>
      </c>
      <c r="D777" s="15" t="s">
        <v>73</v>
      </c>
      <c r="E777" s="10" t="s">
        <v>73</v>
      </c>
      <c r="F777" s="130">
        <v>0</v>
      </c>
      <c r="G777" s="130">
        <v>0</v>
      </c>
      <c r="H777" s="130">
        <v>0</v>
      </c>
      <c r="I777" s="130">
        <v>0</v>
      </c>
      <c r="J777" s="136">
        <f t="shared" si="36"/>
        <v>0</v>
      </c>
      <c r="K777" s="16">
        <v>0</v>
      </c>
      <c r="L777" s="16">
        <v>0</v>
      </c>
      <c r="M777" s="16">
        <v>0</v>
      </c>
      <c r="N777" s="133">
        <f t="shared" si="37"/>
        <v>0</v>
      </c>
      <c r="O777" s="146">
        <v>0</v>
      </c>
      <c r="P777" s="132">
        <v>0</v>
      </c>
      <c r="Q777" s="132">
        <v>0</v>
      </c>
      <c r="R777" s="132">
        <v>0</v>
      </c>
      <c r="S777" s="132">
        <v>0</v>
      </c>
      <c r="T777" s="132">
        <v>0</v>
      </c>
      <c r="U777" s="132">
        <v>0</v>
      </c>
      <c r="V777" s="133">
        <f t="shared" si="38"/>
        <v>0</v>
      </c>
      <c r="W777" s="16">
        <v>0</v>
      </c>
      <c r="X777" s="16">
        <v>0</v>
      </c>
      <c r="Y777" s="137">
        <v>0</v>
      </c>
    </row>
    <row r="778" spans="1:25" s="3" customFormat="1" ht="15" x14ac:dyDescent="0.3">
      <c r="A778" s="156" t="str">
        <f>IF(ISBLANK(TableB[[#This Row],[BEDS Code]]),"",TableB[[#This Row],[BEDS Code]])</f>
        <v>310200011560</v>
      </c>
      <c r="B778" s="134" t="str">
        <f>IF(ISBLANK(TableB[[#This Row],[School Name]]),"",TableB[[#This Row],[School Name]])</f>
        <v>High School M560 - City As School</v>
      </c>
      <c r="C778" s="156" t="str">
        <f>IF(ISBLANK(TableB[[#This Row],[Local School Code]]),"",TableB[[#This Row],[Local School Code]])</f>
        <v>M560</v>
      </c>
      <c r="D778" s="15" t="s">
        <v>73</v>
      </c>
      <c r="E778" s="10" t="s">
        <v>73</v>
      </c>
      <c r="F778" s="130">
        <v>0</v>
      </c>
      <c r="G778" s="130">
        <v>0</v>
      </c>
      <c r="H778" s="130">
        <v>0</v>
      </c>
      <c r="I778" s="130">
        <v>0</v>
      </c>
      <c r="J778" s="136">
        <f t="shared" si="36"/>
        <v>0</v>
      </c>
      <c r="K778" s="16">
        <v>0</v>
      </c>
      <c r="L778" s="16">
        <v>0</v>
      </c>
      <c r="M778" s="16">
        <v>0</v>
      </c>
      <c r="N778" s="133">
        <f t="shared" si="37"/>
        <v>0</v>
      </c>
      <c r="O778" s="146">
        <v>0</v>
      </c>
      <c r="P778" s="132">
        <v>0</v>
      </c>
      <c r="Q778" s="132">
        <v>0</v>
      </c>
      <c r="R778" s="132">
        <v>0</v>
      </c>
      <c r="S778" s="132">
        <v>0</v>
      </c>
      <c r="T778" s="132">
        <v>0</v>
      </c>
      <c r="U778" s="132">
        <v>0</v>
      </c>
      <c r="V778" s="133">
        <f t="shared" si="38"/>
        <v>0</v>
      </c>
      <c r="W778" s="16">
        <v>0</v>
      </c>
      <c r="X778" s="16">
        <v>0</v>
      </c>
      <c r="Y778" s="137">
        <v>0</v>
      </c>
    </row>
    <row r="779" spans="1:25" s="3" customFormat="1" ht="15" x14ac:dyDescent="0.3">
      <c r="A779" s="156" t="str">
        <f>IF(ISBLANK(TableB[[#This Row],[BEDS Code]]),"",TableB[[#This Row],[BEDS Code]])</f>
        <v>310200011565</v>
      </c>
      <c r="B779" s="134" t="str">
        <f>IF(ISBLANK(TableB[[#This Row],[School Name]]),"",TableB[[#This Row],[School Name]])</f>
        <v>Urban Academy Laboratory High School</v>
      </c>
      <c r="C779" s="156" t="str">
        <f>IF(ISBLANK(TableB[[#This Row],[Local School Code]]),"",TableB[[#This Row],[Local School Code]])</f>
        <v>M565</v>
      </c>
      <c r="D779" s="15" t="s">
        <v>73</v>
      </c>
      <c r="E779" s="10" t="s">
        <v>73</v>
      </c>
      <c r="F779" s="130">
        <v>0</v>
      </c>
      <c r="G779" s="130">
        <v>0</v>
      </c>
      <c r="H779" s="130">
        <v>0</v>
      </c>
      <c r="I779" s="130">
        <v>0</v>
      </c>
      <c r="J779" s="136">
        <f t="shared" ref="J779:J842" si="39">SUM(F779:I779)</f>
        <v>0</v>
      </c>
      <c r="K779" s="16">
        <v>0</v>
      </c>
      <c r="L779" s="16">
        <v>0</v>
      </c>
      <c r="M779" s="16">
        <v>0</v>
      </c>
      <c r="N779" s="133">
        <f t="shared" ref="N779:N842" si="40">SUM(K779:M779)</f>
        <v>0</v>
      </c>
      <c r="O779" s="146">
        <v>0</v>
      </c>
      <c r="P779" s="132">
        <v>0</v>
      </c>
      <c r="Q779" s="132">
        <v>0</v>
      </c>
      <c r="R779" s="132">
        <v>0</v>
      </c>
      <c r="S779" s="132">
        <v>0</v>
      </c>
      <c r="T779" s="132">
        <v>0</v>
      </c>
      <c r="U779" s="132">
        <v>0</v>
      </c>
      <c r="V779" s="133">
        <f t="shared" ref="V779:V842" si="41">SUM(P779:U779)</f>
        <v>0</v>
      </c>
      <c r="W779" s="16">
        <v>0</v>
      </c>
      <c r="X779" s="16">
        <v>0</v>
      </c>
      <c r="Y779" s="137">
        <v>0</v>
      </c>
    </row>
    <row r="780" spans="1:25" s="3" customFormat="1" ht="15" x14ac:dyDescent="0.3">
      <c r="A780" s="156" t="str">
        <f>IF(ISBLANK(TableB[[#This Row],[BEDS Code]]),"",TableB[[#This Row],[BEDS Code]])</f>
        <v>310200011570</v>
      </c>
      <c r="B780" s="134" t="str">
        <f>IF(ISBLANK(TableB[[#This Row],[School Name]]),"",TableB[[#This Row],[School Name]])</f>
        <v>Satellite Academy High School</v>
      </c>
      <c r="C780" s="156" t="str">
        <f>IF(ISBLANK(TableB[[#This Row],[Local School Code]]),"",TableB[[#This Row],[Local School Code]])</f>
        <v>M570</v>
      </c>
      <c r="D780" s="15" t="s">
        <v>73</v>
      </c>
      <c r="E780" s="10" t="s">
        <v>73</v>
      </c>
      <c r="F780" s="130">
        <v>0</v>
      </c>
      <c r="G780" s="130">
        <v>0</v>
      </c>
      <c r="H780" s="130">
        <v>0</v>
      </c>
      <c r="I780" s="130">
        <v>0</v>
      </c>
      <c r="J780" s="136">
        <f t="shared" si="39"/>
        <v>0</v>
      </c>
      <c r="K780" s="16">
        <v>0</v>
      </c>
      <c r="L780" s="16">
        <v>0</v>
      </c>
      <c r="M780" s="16">
        <v>0</v>
      </c>
      <c r="N780" s="133">
        <f t="shared" si="40"/>
        <v>0</v>
      </c>
      <c r="O780" s="146">
        <v>0</v>
      </c>
      <c r="P780" s="132">
        <v>0</v>
      </c>
      <c r="Q780" s="132">
        <v>0</v>
      </c>
      <c r="R780" s="132">
        <v>0</v>
      </c>
      <c r="S780" s="132">
        <v>0</v>
      </c>
      <c r="T780" s="132">
        <v>0</v>
      </c>
      <c r="U780" s="132">
        <v>0</v>
      </c>
      <c r="V780" s="133">
        <f t="shared" si="41"/>
        <v>0</v>
      </c>
      <c r="W780" s="16">
        <v>0</v>
      </c>
      <c r="X780" s="16">
        <v>0</v>
      </c>
      <c r="Y780" s="137">
        <v>0</v>
      </c>
    </row>
    <row r="781" spans="1:25" s="3" customFormat="1" ht="15" x14ac:dyDescent="0.3">
      <c r="A781" s="156" t="str">
        <f>IF(ISBLANK(TableB[[#This Row],[BEDS Code]]),"",TableB[[#This Row],[BEDS Code]])</f>
        <v>310200011575</v>
      </c>
      <c r="B781" s="134" t="str">
        <f>IF(ISBLANK(TableB[[#This Row],[School Name]]),"",TableB[[#This Row],[School Name]])</f>
        <v>Manhattan Comprehensive Night and Day High School</v>
      </c>
      <c r="C781" s="156" t="str">
        <f>IF(ISBLANK(TableB[[#This Row],[Local School Code]]),"",TableB[[#This Row],[Local School Code]])</f>
        <v>M575</v>
      </c>
      <c r="D781" s="15" t="s">
        <v>73</v>
      </c>
      <c r="E781" s="10" t="s">
        <v>72</v>
      </c>
      <c r="F781" s="130">
        <v>0</v>
      </c>
      <c r="G781" s="130">
        <v>0</v>
      </c>
      <c r="H781" s="130">
        <v>0</v>
      </c>
      <c r="I781" s="130">
        <v>0</v>
      </c>
      <c r="J781" s="136">
        <f t="shared" si="39"/>
        <v>0</v>
      </c>
      <c r="K781" s="16">
        <v>0</v>
      </c>
      <c r="L781" s="16">
        <v>0</v>
      </c>
      <c r="M781" s="16">
        <v>0</v>
      </c>
      <c r="N781" s="133">
        <f t="shared" si="40"/>
        <v>0</v>
      </c>
      <c r="O781" s="146">
        <v>1</v>
      </c>
      <c r="P781" s="132">
        <v>99292.67551216112</v>
      </c>
      <c r="Q781" s="132">
        <v>57003.9</v>
      </c>
      <c r="R781" s="132">
        <v>0</v>
      </c>
      <c r="S781" s="132">
        <v>0</v>
      </c>
      <c r="T781" s="132">
        <v>285019.5</v>
      </c>
      <c r="U781" s="132">
        <v>171011.69999999998</v>
      </c>
      <c r="V781" s="133">
        <f t="shared" si="41"/>
        <v>612327.77551216108</v>
      </c>
      <c r="W781" s="16">
        <v>21033</v>
      </c>
      <c r="X781" s="16">
        <v>21255.775512161083</v>
      </c>
      <c r="Y781" s="137">
        <v>570039</v>
      </c>
    </row>
    <row r="782" spans="1:25" s="3" customFormat="1" ht="15" x14ac:dyDescent="0.3">
      <c r="A782" s="156" t="str">
        <f>IF(ISBLANK(TableB[[#This Row],[BEDS Code]]),"",TableB[[#This Row],[BEDS Code]])</f>
        <v>310200011580</v>
      </c>
      <c r="B782" s="134" t="str">
        <f>IF(ISBLANK(TableB[[#This Row],[School Name]]),"",TableB[[#This Row],[School Name]])</f>
        <v>Richard R. Green High School of Teaching</v>
      </c>
      <c r="C782" s="156" t="str">
        <f>IF(ISBLANK(TableB[[#This Row],[Local School Code]]),"",TableB[[#This Row],[Local School Code]])</f>
        <v>M580</v>
      </c>
      <c r="D782" s="15" t="s">
        <v>73</v>
      </c>
      <c r="E782" s="10" t="s">
        <v>72</v>
      </c>
      <c r="F782" s="130">
        <v>0</v>
      </c>
      <c r="G782" s="130">
        <v>0</v>
      </c>
      <c r="H782" s="130">
        <v>0</v>
      </c>
      <c r="I782" s="130">
        <v>0</v>
      </c>
      <c r="J782" s="136">
        <f t="shared" si="39"/>
        <v>0</v>
      </c>
      <c r="K782" s="16">
        <v>0</v>
      </c>
      <c r="L782" s="16">
        <v>0</v>
      </c>
      <c r="M782" s="16">
        <v>0</v>
      </c>
      <c r="N782" s="133">
        <f t="shared" si="40"/>
        <v>0</v>
      </c>
      <c r="O782" s="146">
        <v>1</v>
      </c>
      <c r="P782" s="132">
        <v>14199.1</v>
      </c>
      <c r="Q782" s="132">
        <v>14199.1</v>
      </c>
      <c r="R782" s="132">
        <v>0</v>
      </c>
      <c r="S782" s="132">
        <v>0</v>
      </c>
      <c r="T782" s="132">
        <v>70995.5</v>
      </c>
      <c r="U782" s="132">
        <v>42597.299999999996</v>
      </c>
      <c r="V782" s="133">
        <f t="shared" si="41"/>
        <v>141991</v>
      </c>
      <c r="W782" s="16">
        <v>0</v>
      </c>
      <c r="X782" s="16">
        <v>0</v>
      </c>
      <c r="Y782" s="137">
        <v>141991</v>
      </c>
    </row>
    <row r="783" spans="1:25" s="3" customFormat="1" ht="15" x14ac:dyDescent="0.3">
      <c r="A783" s="156" t="str">
        <f>IF(ISBLANK(TableB[[#This Row],[BEDS Code]]),"",TableB[[#This Row],[BEDS Code]])</f>
        <v>310200011586</v>
      </c>
      <c r="B783" s="134" t="str">
        <f>IF(ISBLANK(TableB[[#This Row],[School Name]]),"",TableB[[#This Row],[School Name]])</f>
        <v>Harvey Milk High School</v>
      </c>
      <c r="C783" s="156" t="str">
        <f>IF(ISBLANK(TableB[[#This Row],[Local School Code]]),"",TableB[[#This Row],[Local School Code]])</f>
        <v>M586</v>
      </c>
      <c r="D783" s="15" t="s">
        <v>73</v>
      </c>
      <c r="E783" s="10" t="s">
        <v>73</v>
      </c>
      <c r="F783" s="130">
        <v>0</v>
      </c>
      <c r="G783" s="130">
        <v>0</v>
      </c>
      <c r="H783" s="130">
        <v>0</v>
      </c>
      <c r="I783" s="130">
        <v>0</v>
      </c>
      <c r="J783" s="136">
        <f t="shared" si="39"/>
        <v>0</v>
      </c>
      <c r="K783" s="16">
        <v>0</v>
      </c>
      <c r="L783" s="16">
        <v>0</v>
      </c>
      <c r="M783" s="16">
        <v>0</v>
      </c>
      <c r="N783" s="133">
        <f t="shared" si="40"/>
        <v>0</v>
      </c>
      <c r="O783" s="146">
        <v>0</v>
      </c>
      <c r="P783" s="132">
        <v>0</v>
      </c>
      <c r="Q783" s="132">
        <v>0</v>
      </c>
      <c r="R783" s="132">
        <v>0</v>
      </c>
      <c r="S783" s="132">
        <v>0</v>
      </c>
      <c r="T783" s="132">
        <v>0</v>
      </c>
      <c r="U783" s="132">
        <v>0</v>
      </c>
      <c r="V783" s="133">
        <f t="shared" si="41"/>
        <v>0</v>
      </c>
      <c r="W783" s="16">
        <v>0</v>
      </c>
      <c r="X783" s="16">
        <v>0</v>
      </c>
      <c r="Y783" s="137">
        <v>0</v>
      </c>
    </row>
    <row r="784" spans="1:25" s="3" customFormat="1" ht="15" x14ac:dyDescent="0.3">
      <c r="A784" s="156" t="str">
        <f>IF(ISBLANK(TableB[[#This Row],[BEDS Code]]),"",TableB[[#This Row],[BEDS Code]])</f>
        <v>310200011600</v>
      </c>
      <c r="B784" s="134" t="str">
        <f>IF(ISBLANK(TableB[[#This Row],[School Name]]),"",TableB[[#This Row],[School Name]])</f>
        <v>The High School of Fashion Industries</v>
      </c>
      <c r="C784" s="156" t="str">
        <f>IF(ISBLANK(TableB[[#This Row],[Local School Code]]),"",TableB[[#This Row],[Local School Code]])</f>
        <v>M600</v>
      </c>
      <c r="D784" s="15" t="s">
        <v>73</v>
      </c>
      <c r="E784" s="10" t="s">
        <v>73</v>
      </c>
      <c r="F784" s="130">
        <v>0</v>
      </c>
      <c r="G784" s="130">
        <v>0</v>
      </c>
      <c r="H784" s="130">
        <v>0</v>
      </c>
      <c r="I784" s="130">
        <v>0</v>
      </c>
      <c r="J784" s="136">
        <f t="shared" si="39"/>
        <v>0</v>
      </c>
      <c r="K784" s="16">
        <v>0</v>
      </c>
      <c r="L784" s="16">
        <v>0</v>
      </c>
      <c r="M784" s="16">
        <v>0</v>
      </c>
      <c r="N784" s="133">
        <f t="shared" si="40"/>
        <v>0</v>
      </c>
      <c r="O784" s="146">
        <v>0</v>
      </c>
      <c r="P784" s="132">
        <v>0</v>
      </c>
      <c r="Q784" s="132">
        <v>0</v>
      </c>
      <c r="R784" s="132">
        <v>0</v>
      </c>
      <c r="S784" s="132">
        <v>0</v>
      </c>
      <c r="T784" s="132">
        <v>0</v>
      </c>
      <c r="U784" s="132">
        <v>0</v>
      </c>
      <c r="V784" s="133">
        <f t="shared" si="41"/>
        <v>0</v>
      </c>
      <c r="W784" s="16">
        <v>0</v>
      </c>
      <c r="X784" s="16">
        <v>0</v>
      </c>
      <c r="Y784" s="137">
        <v>0</v>
      </c>
    </row>
    <row r="785" spans="1:25" s="3" customFormat="1" ht="15" x14ac:dyDescent="0.3">
      <c r="A785" s="156" t="str">
        <f>IF(ISBLANK(TableB[[#This Row],[BEDS Code]]),"",TableB[[#This Row],[BEDS Code]])</f>
        <v>310200011605</v>
      </c>
      <c r="B785" s="134" t="str">
        <f>IF(ISBLANK(TableB[[#This Row],[School Name]]),"",TableB[[#This Row],[School Name]])</f>
        <v>Humanities Preparatory Academy</v>
      </c>
      <c r="C785" s="156" t="str">
        <f>IF(ISBLANK(TableB[[#This Row],[Local School Code]]),"",TableB[[#This Row],[Local School Code]])</f>
        <v>M605</v>
      </c>
      <c r="D785" s="15" t="s">
        <v>73</v>
      </c>
      <c r="E785" s="10" t="s">
        <v>73</v>
      </c>
      <c r="F785" s="130">
        <v>0</v>
      </c>
      <c r="G785" s="130">
        <v>0</v>
      </c>
      <c r="H785" s="130">
        <v>0</v>
      </c>
      <c r="I785" s="130">
        <v>0</v>
      </c>
      <c r="J785" s="136">
        <f t="shared" si="39"/>
        <v>0</v>
      </c>
      <c r="K785" s="16">
        <v>0</v>
      </c>
      <c r="L785" s="16">
        <v>0</v>
      </c>
      <c r="M785" s="16">
        <v>0</v>
      </c>
      <c r="N785" s="133">
        <f t="shared" si="40"/>
        <v>0</v>
      </c>
      <c r="O785" s="146">
        <v>0</v>
      </c>
      <c r="P785" s="132">
        <v>0</v>
      </c>
      <c r="Q785" s="132">
        <v>0</v>
      </c>
      <c r="R785" s="132">
        <v>0</v>
      </c>
      <c r="S785" s="132">
        <v>0</v>
      </c>
      <c r="T785" s="132">
        <v>0</v>
      </c>
      <c r="U785" s="132">
        <v>0</v>
      </c>
      <c r="V785" s="133">
        <f t="shared" si="41"/>
        <v>0</v>
      </c>
      <c r="W785" s="16">
        <v>0</v>
      </c>
      <c r="X785" s="16">
        <v>0</v>
      </c>
      <c r="Y785" s="137">
        <v>0</v>
      </c>
    </row>
    <row r="786" spans="1:25" s="3" customFormat="1" ht="15" x14ac:dyDescent="0.3">
      <c r="A786" s="156" t="str">
        <f>IF(ISBLANK(TableB[[#This Row],[BEDS Code]]),"",TableB[[#This Row],[BEDS Code]])</f>
        <v>310400011610</v>
      </c>
      <c r="B786" s="134" t="str">
        <f>IF(ISBLANK(TableB[[#This Row],[School Name]]),"",TableB[[#This Row],[School Name]])</f>
        <v>Young Women's Leadership School</v>
      </c>
      <c r="C786" s="156" t="str">
        <f>IF(ISBLANK(TableB[[#This Row],[Local School Code]]),"",TableB[[#This Row],[Local School Code]])</f>
        <v>M610</v>
      </c>
      <c r="D786" s="15" t="s">
        <v>73</v>
      </c>
      <c r="E786" s="10" t="s">
        <v>73</v>
      </c>
      <c r="F786" s="130">
        <v>0</v>
      </c>
      <c r="G786" s="130">
        <v>0</v>
      </c>
      <c r="H786" s="130">
        <v>0</v>
      </c>
      <c r="I786" s="130">
        <v>0</v>
      </c>
      <c r="J786" s="136">
        <f t="shared" si="39"/>
        <v>0</v>
      </c>
      <c r="K786" s="16">
        <v>0</v>
      </c>
      <c r="L786" s="16">
        <v>0</v>
      </c>
      <c r="M786" s="16">
        <v>0</v>
      </c>
      <c r="N786" s="133">
        <f t="shared" si="40"/>
        <v>0</v>
      </c>
      <c r="O786" s="146">
        <v>0</v>
      </c>
      <c r="P786" s="132">
        <v>0</v>
      </c>
      <c r="Q786" s="132">
        <v>0</v>
      </c>
      <c r="R786" s="132">
        <v>0</v>
      </c>
      <c r="S786" s="132">
        <v>0</v>
      </c>
      <c r="T786" s="132">
        <v>0</v>
      </c>
      <c r="U786" s="132">
        <v>0</v>
      </c>
      <c r="V786" s="133">
        <f t="shared" si="41"/>
        <v>0</v>
      </c>
      <c r="W786" s="16">
        <v>0</v>
      </c>
      <c r="X786" s="16">
        <v>0</v>
      </c>
      <c r="Y786" s="137">
        <v>0</v>
      </c>
    </row>
    <row r="787" spans="1:25" s="3" customFormat="1" ht="15" x14ac:dyDescent="0.3">
      <c r="A787" s="156" t="str">
        <f>IF(ISBLANK(TableB[[#This Row],[BEDS Code]]),"",TableB[[#This Row],[BEDS Code]])</f>
        <v>310200011615</v>
      </c>
      <c r="B787" s="134" t="str">
        <f>IF(ISBLANK(TableB[[#This Row],[School Name]]),"",TableB[[#This Row],[School Name]])</f>
        <v>Chelsea Career and Technical Education High School</v>
      </c>
      <c r="C787" s="156" t="str">
        <f>IF(ISBLANK(TableB[[#This Row],[Local School Code]]),"",TableB[[#This Row],[Local School Code]])</f>
        <v>M615</v>
      </c>
      <c r="D787" s="15" t="s">
        <v>73</v>
      </c>
      <c r="E787" s="10" t="s">
        <v>73</v>
      </c>
      <c r="F787" s="130">
        <v>0</v>
      </c>
      <c r="G787" s="130">
        <v>0</v>
      </c>
      <c r="H787" s="130">
        <v>0</v>
      </c>
      <c r="I787" s="130">
        <v>0</v>
      </c>
      <c r="J787" s="136">
        <f t="shared" si="39"/>
        <v>0</v>
      </c>
      <c r="K787" s="16">
        <v>0</v>
      </c>
      <c r="L787" s="16">
        <v>0</v>
      </c>
      <c r="M787" s="16">
        <v>0</v>
      </c>
      <c r="N787" s="133">
        <f t="shared" si="40"/>
        <v>0</v>
      </c>
      <c r="O787" s="146">
        <v>0</v>
      </c>
      <c r="P787" s="132">
        <v>0</v>
      </c>
      <c r="Q787" s="132">
        <v>0</v>
      </c>
      <c r="R787" s="132">
        <v>0</v>
      </c>
      <c r="S787" s="132">
        <v>0</v>
      </c>
      <c r="T787" s="132">
        <v>0</v>
      </c>
      <c r="U787" s="132">
        <v>0</v>
      </c>
      <c r="V787" s="133">
        <f t="shared" si="41"/>
        <v>0</v>
      </c>
      <c r="W787" s="16">
        <v>0</v>
      </c>
      <c r="X787" s="16">
        <v>0</v>
      </c>
      <c r="Y787" s="137">
        <v>0</v>
      </c>
    </row>
    <row r="788" spans="1:25" s="3" customFormat="1" ht="15" x14ac:dyDescent="0.3">
      <c r="A788" s="156" t="str">
        <f>IF(ISBLANK(TableB[[#This Row],[BEDS Code]]),"",TableB[[#This Row],[BEDS Code]])</f>
        <v>310200011630</v>
      </c>
      <c r="B788" s="134" t="str">
        <f>IF(ISBLANK(TableB[[#This Row],[School Name]]),"",TableB[[#This Row],[School Name]])</f>
        <v>Art and Design High School</v>
      </c>
      <c r="C788" s="156" t="str">
        <f>IF(ISBLANK(TableB[[#This Row],[Local School Code]]),"",TableB[[#This Row],[Local School Code]])</f>
        <v>M630</v>
      </c>
      <c r="D788" s="15" t="s">
        <v>73</v>
      </c>
      <c r="E788" s="10" t="s">
        <v>73</v>
      </c>
      <c r="F788" s="130">
        <v>0</v>
      </c>
      <c r="G788" s="130">
        <v>0</v>
      </c>
      <c r="H788" s="130">
        <v>0</v>
      </c>
      <c r="I788" s="130">
        <v>0</v>
      </c>
      <c r="J788" s="136">
        <f t="shared" si="39"/>
        <v>0</v>
      </c>
      <c r="K788" s="16">
        <v>0</v>
      </c>
      <c r="L788" s="16">
        <v>0</v>
      </c>
      <c r="M788" s="16">
        <v>0</v>
      </c>
      <c r="N788" s="133">
        <f t="shared" si="40"/>
        <v>0</v>
      </c>
      <c r="O788" s="146">
        <v>0</v>
      </c>
      <c r="P788" s="132">
        <v>0</v>
      </c>
      <c r="Q788" s="132">
        <v>0</v>
      </c>
      <c r="R788" s="132">
        <v>0</v>
      </c>
      <c r="S788" s="132">
        <v>0</v>
      </c>
      <c r="T788" s="132">
        <v>0</v>
      </c>
      <c r="U788" s="132">
        <v>0</v>
      </c>
      <c r="V788" s="133">
        <f t="shared" si="41"/>
        <v>0</v>
      </c>
      <c r="W788" s="16">
        <v>0</v>
      </c>
      <c r="X788" s="16">
        <v>0</v>
      </c>
      <c r="Y788" s="137">
        <v>0</v>
      </c>
    </row>
    <row r="789" spans="1:25" s="3" customFormat="1" ht="15" x14ac:dyDescent="0.3">
      <c r="A789" s="156" t="str">
        <f>IF(ISBLANK(TableB[[#This Row],[BEDS Code]]),"",TableB[[#This Row],[BEDS Code]])</f>
        <v>310100011650</v>
      </c>
      <c r="B789" s="134" t="str">
        <f>IF(ISBLANK(TableB[[#This Row],[School Name]]),"",TableB[[#This Row],[School Name]])</f>
        <v>Cascades High School</v>
      </c>
      <c r="C789" s="156" t="str">
        <f>IF(ISBLANK(TableB[[#This Row],[Local School Code]]),"",TableB[[#This Row],[Local School Code]])</f>
        <v>M650</v>
      </c>
      <c r="D789" s="15" t="s">
        <v>73</v>
      </c>
      <c r="E789" s="10" t="s">
        <v>73</v>
      </c>
      <c r="F789" s="130">
        <v>0</v>
      </c>
      <c r="G789" s="130">
        <v>0</v>
      </c>
      <c r="H789" s="130">
        <v>0</v>
      </c>
      <c r="I789" s="130">
        <v>0</v>
      </c>
      <c r="J789" s="136">
        <f t="shared" si="39"/>
        <v>0</v>
      </c>
      <c r="K789" s="16">
        <v>0</v>
      </c>
      <c r="L789" s="16">
        <v>0</v>
      </c>
      <c r="M789" s="16">
        <v>0</v>
      </c>
      <c r="N789" s="133">
        <f t="shared" si="40"/>
        <v>0</v>
      </c>
      <c r="O789" s="146">
        <v>0</v>
      </c>
      <c r="P789" s="132">
        <v>0</v>
      </c>
      <c r="Q789" s="132">
        <v>0</v>
      </c>
      <c r="R789" s="132">
        <v>0</v>
      </c>
      <c r="S789" s="132">
        <v>0</v>
      </c>
      <c r="T789" s="132">
        <v>0</v>
      </c>
      <c r="U789" s="132">
        <v>0</v>
      </c>
      <c r="V789" s="133">
        <f t="shared" si="41"/>
        <v>0</v>
      </c>
      <c r="W789" s="16">
        <v>0</v>
      </c>
      <c r="X789" s="16">
        <v>0</v>
      </c>
      <c r="Y789" s="137">
        <v>0</v>
      </c>
    </row>
    <row r="790" spans="1:25" s="3" customFormat="1" ht="15" x14ac:dyDescent="0.3">
      <c r="A790" s="156" t="str">
        <f>IF(ISBLANK(TableB[[#This Row],[BEDS Code]]),"",TableB[[#This Row],[BEDS Code]])</f>
        <v>310200011655</v>
      </c>
      <c r="B790" s="134" t="str">
        <f>IF(ISBLANK(TableB[[#This Row],[School Name]]),"",TableB[[#This Row],[School Name]])</f>
        <v>Life Sciences Secondary School</v>
      </c>
      <c r="C790" s="156" t="str">
        <f>IF(ISBLANK(TableB[[#This Row],[Local School Code]]),"",TableB[[#This Row],[Local School Code]])</f>
        <v>M655</v>
      </c>
      <c r="D790" s="15" t="s">
        <v>73</v>
      </c>
      <c r="E790" s="10" t="s">
        <v>73</v>
      </c>
      <c r="F790" s="130">
        <v>0</v>
      </c>
      <c r="G790" s="130">
        <v>0</v>
      </c>
      <c r="H790" s="130">
        <v>0</v>
      </c>
      <c r="I790" s="130">
        <v>0</v>
      </c>
      <c r="J790" s="136">
        <f t="shared" si="39"/>
        <v>0</v>
      </c>
      <c r="K790" s="16">
        <v>0</v>
      </c>
      <c r="L790" s="16">
        <v>0</v>
      </c>
      <c r="M790" s="16">
        <v>0</v>
      </c>
      <c r="N790" s="133">
        <f t="shared" si="40"/>
        <v>0</v>
      </c>
      <c r="O790" s="146">
        <v>0</v>
      </c>
      <c r="P790" s="132">
        <v>0</v>
      </c>
      <c r="Q790" s="132">
        <v>0</v>
      </c>
      <c r="R790" s="132">
        <v>0</v>
      </c>
      <c r="S790" s="132">
        <v>0</v>
      </c>
      <c r="T790" s="132">
        <v>0</v>
      </c>
      <c r="U790" s="132">
        <v>0</v>
      </c>
      <c r="V790" s="133">
        <f t="shared" si="41"/>
        <v>0</v>
      </c>
      <c r="W790" s="16">
        <v>0</v>
      </c>
      <c r="X790" s="16">
        <v>0</v>
      </c>
      <c r="Y790" s="137">
        <v>0</v>
      </c>
    </row>
    <row r="791" spans="1:25" s="3" customFormat="1" ht="15" x14ac:dyDescent="0.3">
      <c r="A791" s="156" t="str">
        <f>IF(ISBLANK(TableB[[#This Row],[BEDS Code]]),"",TableB[[#This Row],[BEDS Code]])</f>
        <v>310500011670</v>
      </c>
      <c r="B791" s="134" t="str">
        <f>IF(ISBLANK(TableB[[#This Row],[School Name]]),"",TableB[[#This Row],[School Name]])</f>
        <v>Thurgood Marshall Academy for Learning and Social Change</v>
      </c>
      <c r="C791" s="156" t="str">
        <f>IF(ISBLANK(TableB[[#This Row],[Local School Code]]),"",TableB[[#This Row],[Local School Code]])</f>
        <v>M670</v>
      </c>
      <c r="D791" s="15" t="s">
        <v>73</v>
      </c>
      <c r="E791" s="10" t="s">
        <v>73</v>
      </c>
      <c r="F791" s="130">
        <v>0</v>
      </c>
      <c r="G791" s="130">
        <v>0</v>
      </c>
      <c r="H791" s="130">
        <v>0</v>
      </c>
      <c r="I791" s="130">
        <v>0</v>
      </c>
      <c r="J791" s="136">
        <f t="shared" si="39"/>
        <v>0</v>
      </c>
      <c r="K791" s="16">
        <v>0</v>
      </c>
      <c r="L791" s="16">
        <v>0</v>
      </c>
      <c r="M791" s="16">
        <v>0</v>
      </c>
      <c r="N791" s="133">
        <f t="shared" si="40"/>
        <v>0</v>
      </c>
      <c r="O791" s="146">
        <v>0</v>
      </c>
      <c r="P791" s="132">
        <v>0</v>
      </c>
      <c r="Q791" s="132">
        <v>0</v>
      </c>
      <c r="R791" s="132">
        <v>0</v>
      </c>
      <c r="S791" s="132">
        <v>0</v>
      </c>
      <c r="T791" s="132">
        <v>0</v>
      </c>
      <c r="U791" s="132">
        <v>0</v>
      </c>
      <c r="V791" s="133">
        <f t="shared" si="41"/>
        <v>0</v>
      </c>
      <c r="W791" s="16">
        <v>0</v>
      </c>
      <c r="X791" s="16">
        <v>0</v>
      </c>
      <c r="Y791" s="137">
        <v>0</v>
      </c>
    </row>
    <row r="792" spans="1:25" s="3" customFormat="1" ht="15" x14ac:dyDescent="0.3">
      <c r="A792" s="156" t="str">
        <f>IF(ISBLANK(TableB[[#This Row],[BEDS Code]]),"",TableB[[#This Row],[BEDS Code]])</f>
        <v>310400011680</v>
      </c>
      <c r="B792" s="134" t="str">
        <f>IF(ISBLANK(TableB[[#This Row],[School Name]]),"",TableB[[#This Row],[School Name]])</f>
        <v>Heritage School, The</v>
      </c>
      <c r="C792" s="156" t="str">
        <f>IF(ISBLANK(TableB[[#This Row],[Local School Code]]),"",TableB[[#This Row],[Local School Code]])</f>
        <v>M680</v>
      </c>
      <c r="D792" s="15" t="s">
        <v>73</v>
      </c>
      <c r="E792" s="10" t="s">
        <v>72</v>
      </c>
      <c r="F792" s="130">
        <v>0</v>
      </c>
      <c r="G792" s="130">
        <v>0</v>
      </c>
      <c r="H792" s="130">
        <v>0</v>
      </c>
      <c r="I792" s="130">
        <v>0</v>
      </c>
      <c r="J792" s="136">
        <f t="shared" si="39"/>
        <v>0</v>
      </c>
      <c r="K792" s="16">
        <v>0</v>
      </c>
      <c r="L792" s="16">
        <v>0</v>
      </c>
      <c r="M792" s="16">
        <v>0</v>
      </c>
      <c r="N792" s="133">
        <f t="shared" si="40"/>
        <v>0</v>
      </c>
      <c r="O792" s="146">
        <v>1</v>
      </c>
      <c r="P792" s="132">
        <v>148549.65768895019</v>
      </c>
      <c r="Q792" s="132">
        <v>16666.7</v>
      </c>
      <c r="R792" s="132">
        <v>0</v>
      </c>
      <c r="S792" s="132">
        <v>0</v>
      </c>
      <c r="T792" s="132">
        <v>83333.5</v>
      </c>
      <c r="U792" s="132">
        <v>50000.1</v>
      </c>
      <c r="V792" s="133">
        <f t="shared" si="41"/>
        <v>298549.95768895018</v>
      </c>
      <c r="W792" s="16">
        <v>148489</v>
      </c>
      <c r="X792" s="16">
        <v>150060.95768895018</v>
      </c>
      <c r="Y792" s="137">
        <v>0</v>
      </c>
    </row>
    <row r="793" spans="1:25" s="3" customFormat="1" ht="15" x14ac:dyDescent="0.3">
      <c r="A793" s="156" t="str">
        <f>IF(ISBLANK(TableB[[#This Row],[BEDS Code]]),"",TableB[[#This Row],[BEDS Code]])</f>
        <v>310500011692</v>
      </c>
      <c r="B793" s="134" t="str">
        <f>IF(ISBLANK(TableB[[#This Row],[School Name]]),"",TableB[[#This Row],[School Name]])</f>
        <v>High School for Mathematics, Science and Engineering at City College</v>
      </c>
      <c r="C793" s="156" t="str">
        <f>IF(ISBLANK(TableB[[#This Row],[Local School Code]]),"",TableB[[#This Row],[Local School Code]])</f>
        <v>M692</v>
      </c>
      <c r="D793" s="15" t="s">
        <v>73</v>
      </c>
      <c r="E793" s="10" t="s">
        <v>73</v>
      </c>
      <c r="F793" s="130">
        <v>0</v>
      </c>
      <c r="G793" s="130">
        <v>0</v>
      </c>
      <c r="H793" s="130">
        <v>0</v>
      </c>
      <c r="I793" s="130">
        <v>0</v>
      </c>
      <c r="J793" s="136">
        <f t="shared" si="39"/>
        <v>0</v>
      </c>
      <c r="K793" s="16">
        <v>0</v>
      </c>
      <c r="L793" s="16">
        <v>0</v>
      </c>
      <c r="M793" s="16">
        <v>0</v>
      </c>
      <c r="N793" s="133">
        <f t="shared" si="40"/>
        <v>0</v>
      </c>
      <c r="O793" s="146">
        <v>0</v>
      </c>
      <c r="P793" s="132">
        <v>0</v>
      </c>
      <c r="Q793" s="132">
        <v>0</v>
      </c>
      <c r="R793" s="132">
        <v>0</v>
      </c>
      <c r="S793" s="132">
        <v>0</v>
      </c>
      <c r="T793" s="132">
        <v>0</v>
      </c>
      <c r="U793" s="132">
        <v>0</v>
      </c>
      <c r="V793" s="133">
        <f t="shared" si="41"/>
        <v>0</v>
      </c>
      <c r="W793" s="16">
        <v>0</v>
      </c>
      <c r="X793" s="16">
        <v>0</v>
      </c>
      <c r="Y793" s="137">
        <v>0</v>
      </c>
    </row>
    <row r="794" spans="1:25" s="3" customFormat="1" ht="15" x14ac:dyDescent="0.3">
      <c r="A794" s="156" t="str">
        <f>IF(ISBLANK(TableB[[#This Row],[BEDS Code]]),"",TableB[[#This Row],[BEDS Code]])</f>
        <v>310100011696</v>
      </c>
      <c r="B794" s="134" t="str">
        <f>IF(ISBLANK(TableB[[#This Row],[School Name]]),"",TableB[[#This Row],[School Name]])</f>
        <v>Bard High School Early College</v>
      </c>
      <c r="C794" s="156" t="str">
        <f>IF(ISBLANK(TableB[[#This Row],[Local School Code]]),"",TableB[[#This Row],[Local School Code]])</f>
        <v>M696</v>
      </c>
      <c r="D794" s="15" t="s">
        <v>73</v>
      </c>
      <c r="E794" s="10" t="s">
        <v>73</v>
      </c>
      <c r="F794" s="130">
        <v>0</v>
      </c>
      <c r="G794" s="130">
        <v>0</v>
      </c>
      <c r="H794" s="130">
        <v>0</v>
      </c>
      <c r="I794" s="130">
        <v>0</v>
      </c>
      <c r="J794" s="136">
        <f t="shared" si="39"/>
        <v>0</v>
      </c>
      <c r="K794" s="16">
        <v>0</v>
      </c>
      <c r="L794" s="16">
        <v>0</v>
      </c>
      <c r="M794" s="16">
        <v>0</v>
      </c>
      <c r="N794" s="133">
        <f t="shared" si="40"/>
        <v>0</v>
      </c>
      <c r="O794" s="146">
        <v>0</v>
      </c>
      <c r="P794" s="132">
        <v>0</v>
      </c>
      <c r="Q794" s="132">
        <v>0</v>
      </c>
      <c r="R794" s="132">
        <v>0</v>
      </c>
      <c r="S794" s="132">
        <v>0</v>
      </c>
      <c r="T794" s="132">
        <v>0</v>
      </c>
      <c r="U794" s="132">
        <v>0</v>
      </c>
      <c r="V794" s="133">
        <f t="shared" si="41"/>
        <v>0</v>
      </c>
      <c r="W794" s="16">
        <v>0</v>
      </c>
      <c r="X794" s="16">
        <v>0</v>
      </c>
      <c r="Y794" s="137">
        <v>0</v>
      </c>
    </row>
    <row r="795" spans="1:25" s="3" customFormat="1" ht="15" x14ac:dyDescent="0.3">
      <c r="A795" s="156" t="str">
        <f>IF(ISBLANK(TableB[[#This Row],[BEDS Code]]),"",TableB[[#This Row],[BEDS Code]])</f>
        <v>307500011721</v>
      </c>
      <c r="B795" s="134" t="str">
        <f>IF(ISBLANK(TableB[[#This Row],[School Name]]),"",TableB[[#This Row],[School Name]])</f>
        <v>P.S. M721 - Manhattan Occupational Training Center</v>
      </c>
      <c r="C795" s="156" t="str">
        <f>IF(ISBLANK(TableB[[#This Row],[Local School Code]]),"",TableB[[#This Row],[Local School Code]])</f>
        <v>M721</v>
      </c>
      <c r="D795" s="15" t="s">
        <v>73</v>
      </c>
      <c r="E795" s="10" t="s">
        <v>73</v>
      </c>
      <c r="F795" s="130">
        <v>0</v>
      </c>
      <c r="G795" s="130">
        <v>0</v>
      </c>
      <c r="H795" s="130">
        <v>0</v>
      </c>
      <c r="I795" s="130">
        <v>0</v>
      </c>
      <c r="J795" s="136">
        <f t="shared" si="39"/>
        <v>0</v>
      </c>
      <c r="K795" s="16">
        <v>0</v>
      </c>
      <c r="L795" s="16">
        <v>0</v>
      </c>
      <c r="M795" s="16">
        <v>0</v>
      </c>
      <c r="N795" s="133">
        <f t="shared" si="40"/>
        <v>0</v>
      </c>
      <c r="O795" s="146">
        <v>0</v>
      </c>
      <c r="P795" s="132">
        <v>0</v>
      </c>
      <c r="Q795" s="132">
        <v>0</v>
      </c>
      <c r="R795" s="132">
        <v>0</v>
      </c>
      <c r="S795" s="132">
        <v>0</v>
      </c>
      <c r="T795" s="132">
        <v>0</v>
      </c>
      <c r="U795" s="132">
        <v>0</v>
      </c>
      <c r="V795" s="133">
        <f t="shared" si="41"/>
        <v>0</v>
      </c>
      <c r="W795" s="16">
        <v>0</v>
      </c>
      <c r="X795" s="16">
        <v>0</v>
      </c>
      <c r="Y795" s="137">
        <v>0</v>
      </c>
    </row>
    <row r="796" spans="1:25" s="3" customFormat="1" ht="15" x14ac:dyDescent="0.3">
      <c r="A796" s="156" t="str">
        <f>IF(ISBLANK(TableB[[#This Row],[BEDS Code]]),"",TableB[[#This Row],[BEDS Code]])</f>
        <v>307500011751</v>
      </c>
      <c r="B796" s="134" t="str">
        <f>IF(ISBLANK(TableB[[#This Row],[School Name]]),"",TableB[[#This Row],[School Name]])</f>
        <v>Manhattan School for Career Development</v>
      </c>
      <c r="C796" s="156" t="str">
        <f>IF(ISBLANK(TableB[[#This Row],[Local School Code]]),"",TableB[[#This Row],[Local School Code]])</f>
        <v>M751</v>
      </c>
      <c r="D796" s="15" t="s">
        <v>73</v>
      </c>
      <c r="E796" s="10" t="s">
        <v>73</v>
      </c>
      <c r="F796" s="130">
        <v>0</v>
      </c>
      <c r="G796" s="130">
        <v>0</v>
      </c>
      <c r="H796" s="130">
        <v>0</v>
      </c>
      <c r="I796" s="130">
        <v>0</v>
      </c>
      <c r="J796" s="136">
        <f t="shared" si="39"/>
        <v>0</v>
      </c>
      <c r="K796" s="16">
        <v>0</v>
      </c>
      <c r="L796" s="16">
        <v>0</v>
      </c>
      <c r="M796" s="16">
        <v>0</v>
      </c>
      <c r="N796" s="133">
        <f t="shared" si="40"/>
        <v>0</v>
      </c>
      <c r="O796" s="146">
        <v>0</v>
      </c>
      <c r="P796" s="132">
        <v>0</v>
      </c>
      <c r="Q796" s="132">
        <v>0</v>
      </c>
      <c r="R796" s="132">
        <v>0</v>
      </c>
      <c r="S796" s="132">
        <v>0</v>
      </c>
      <c r="T796" s="132">
        <v>0</v>
      </c>
      <c r="U796" s="132">
        <v>0</v>
      </c>
      <c r="V796" s="133">
        <f t="shared" si="41"/>
        <v>0</v>
      </c>
      <c r="W796" s="16">
        <v>0</v>
      </c>
      <c r="X796" s="16">
        <v>0</v>
      </c>
      <c r="Y796" s="137">
        <v>0</v>
      </c>
    </row>
    <row r="797" spans="1:25" s="3" customFormat="1" ht="15" x14ac:dyDescent="0.3">
      <c r="A797" s="156" t="str">
        <f>IF(ISBLANK(TableB[[#This Row],[BEDS Code]]),"",TableB[[#This Row],[BEDS Code]])</f>
        <v>307500011811</v>
      </c>
      <c r="B797" s="134" t="str">
        <f>IF(ISBLANK(TableB[[#This Row],[School Name]]),"",TableB[[#This Row],[School Name]])</f>
        <v>P.S. M811 - Mickey Mantle School</v>
      </c>
      <c r="C797" s="156" t="str">
        <f>IF(ISBLANK(TableB[[#This Row],[Local School Code]]),"",TableB[[#This Row],[Local School Code]])</f>
        <v>M811</v>
      </c>
      <c r="D797" s="15" t="s">
        <v>72</v>
      </c>
      <c r="E797" s="10" t="s">
        <v>73</v>
      </c>
      <c r="F797" s="130">
        <v>16</v>
      </c>
      <c r="G797" s="130">
        <v>0</v>
      </c>
      <c r="H797" s="130">
        <v>8</v>
      </c>
      <c r="I797" s="130">
        <v>0</v>
      </c>
      <c r="J797" s="136">
        <f t="shared" si="39"/>
        <v>24</v>
      </c>
      <c r="K797" s="16">
        <v>692368.8176564367</v>
      </c>
      <c r="L797" s="16">
        <v>1159023.3364898511</v>
      </c>
      <c r="M797" s="16">
        <v>0</v>
      </c>
      <c r="N797" s="133">
        <f t="shared" si="40"/>
        <v>1851392.1541462878</v>
      </c>
      <c r="O797" s="146">
        <v>0</v>
      </c>
      <c r="P797" s="132">
        <v>0</v>
      </c>
      <c r="Q797" s="132">
        <v>0</v>
      </c>
      <c r="R797" s="132">
        <v>0</v>
      </c>
      <c r="S797" s="132">
        <v>0</v>
      </c>
      <c r="T797" s="132">
        <v>0</v>
      </c>
      <c r="U797" s="132">
        <v>0</v>
      </c>
      <c r="V797" s="133">
        <f t="shared" si="41"/>
        <v>0</v>
      </c>
      <c r="W797" s="16">
        <v>0</v>
      </c>
      <c r="X797" s="16">
        <v>0</v>
      </c>
      <c r="Y797" s="137">
        <v>0</v>
      </c>
    </row>
    <row r="798" spans="1:25" s="3" customFormat="1" ht="15" x14ac:dyDescent="0.3">
      <c r="A798" s="156" t="str">
        <f>IF(ISBLANK(TableB[[#This Row],[BEDS Code]]),"",TableB[[#This Row],[BEDS Code]])</f>
        <v>310400010825</v>
      </c>
      <c r="B798" s="134" t="str">
        <f>IF(ISBLANK(TableB[[#This Row],[School Name]]),"",TableB[[#This Row],[School Name]])</f>
        <v>Isaac Newton Middle School for Math &amp; Science</v>
      </c>
      <c r="C798" s="156" t="str">
        <f>IF(ISBLANK(TableB[[#This Row],[Local School Code]]),"",TableB[[#This Row],[Local School Code]])</f>
        <v>M825</v>
      </c>
      <c r="D798" s="15" t="s">
        <v>73</v>
      </c>
      <c r="E798" s="10" t="s">
        <v>73</v>
      </c>
      <c r="F798" s="130">
        <v>0</v>
      </c>
      <c r="G798" s="130">
        <v>0</v>
      </c>
      <c r="H798" s="130">
        <v>0</v>
      </c>
      <c r="I798" s="130">
        <v>0</v>
      </c>
      <c r="J798" s="136">
        <f t="shared" si="39"/>
        <v>0</v>
      </c>
      <c r="K798" s="16">
        <v>0</v>
      </c>
      <c r="L798" s="16">
        <v>0</v>
      </c>
      <c r="M798" s="16">
        <v>0</v>
      </c>
      <c r="N798" s="133">
        <f t="shared" si="40"/>
        <v>0</v>
      </c>
      <c r="O798" s="146">
        <v>0</v>
      </c>
      <c r="P798" s="132">
        <v>0</v>
      </c>
      <c r="Q798" s="132">
        <v>0</v>
      </c>
      <c r="R798" s="132">
        <v>0</v>
      </c>
      <c r="S798" s="132">
        <v>0</v>
      </c>
      <c r="T798" s="132">
        <v>0</v>
      </c>
      <c r="U798" s="132">
        <v>0</v>
      </c>
      <c r="V798" s="133">
        <f t="shared" si="41"/>
        <v>0</v>
      </c>
      <c r="W798" s="16">
        <v>0</v>
      </c>
      <c r="X798" s="16">
        <v>0</v>
      </c>
      <c r="Y798" s="137">
        <v>0</v>
      </c>
    </row>
    <row r="799" spans="1:25" s="3" customFormat="1" ht="15" x14ac:dyDescent="0.3">
      <c r="A799" s="156" t="str">
        <f>IF(ISBLANK(TableB[[#This Row],[BEDS Code]]),"",TableB[[#This Row],[BEDS Code]])</f>
        <v>310100010839</v>
      </c>
      <c r="B799" s="134" t="str">
        <f>IF(ISBLANK(TableB[[#This Row],[School Name]]),"",TableB[[#This Row],[School Name]])</f>
        <v>Tompkins Square Middle School</v>
      </c>
      <c r="C799" s="156" t="str">
        <f>IF(ISBLANK(TableB[[#This Row],[Local School Code]]),"",TableB[[#This Row],[Local School Code]])</f>
        <v>M839</v>
      </c>
      <c r="D799" s="15" t="s">
        <v>73</v>
      </c>
      <c r="E799" s="10" t="s">
        <v>72</v>
      </c>
      <c r="F799" s="130">
        <v>0</v>
      </c>
      <c r="G799" s="130">
        <v>0</v>
      </c>
      <c r="H799" s="130">
        <v>0</v>
      </c>
      <c r="I799" s="130">
        <v>0</v>
      </c>
      <c r="J799" s="136">
        <f t="shared" si="39"/>
        <v>0</v>
      </c>
      <c r="K799" s="16">
        <v>0</v>
      </c>
      <c r="L799" s="16">
        <v>0</v>
      </c>
      <c r="M799" s="16">
        <v>0</v>
      </c>
      <c r="N799" s="133">
        <f t="shared" si="40"/>
        <v>0</v>
      </c>
      <c r="O799" s="146">
        <v>1</v>
      </c>
      <c r="P799" s="132">
        <v>272542.95152572473</v>
      </c>
      <c r="Q799" s="132">
        <v>36381.599999999999</v>
      </c>
      <c r="R799" s="132">
        <v>0</v>
      </c>
      <c r="S799" s="132">
        <v>0</v>
      </c>
      <c r="T799" s="132">
        <v>181908</v>
      </c>
      <c r="U799" s="132">
        <v>109144.8</v>
      </c>
      <c r="V799" s="133">
        <f t="shared" si="41"/>
        <v>599977.35152572475</v>
      </c>
      <c r="W799" s="16">
        <v>117459</v>
      </c>
      <c r="X799" s="16">
        <v>118702.35152572475</v>
      </c>
      <c r="Y799" s="137">
        <v>363816</v>
      </c>
    </row>
    <row r="800" spans="1:25" s="3" customFormat="1" ht="15" x14ac:dyDescent="0.3">
      <c r="A800" s="156" t="str">
        <f>IF(ISBLANK(TableB[[#This Row],[BEDS Code]]),"",TableB[[#This Row],[BEDS Code]])</f>
        <v>310300011859</v>
      </c>
      <c r="B800" s="134" t="str">
        <f>IF(ISBLANK(TableB[[#This Row],[School Name]]),"",TableB[[#This Row],[School Name]])</f>
        <v>Special Music School</v>
      </c>
      <c r="C800" s="156" t="str">
        <f>IF(ISBLANK(TableB[[#This Row],[Local School Code]]),"",TableB[[#This Row],[Local School Code]])</f>
        <v>M859</v>
      </c>
      <c r="D800" s="15" t="s">
        <v>73</v>
      </c>
      <c r="E800" s="10" t="s">
        <v>73</v>
      </c>
      <c r="F800" s="130">
        <v>0</v>
      </c>
      <c r="G800" s="130">
        <v>0</v>
      </c>
      <c r="H800" s="130">
        <v>0</v>
      </c>
      <c r="I800" s="130">
        <v>0</v>
      </c>
      <c r="J800" s="136">
        <f t="shared" si="39"/>
        <v>0</v>
      </c>
      <c r="K800" s="16">
        <v>0</v>
      </c>
      <c r="L800" s="16">
        <v>0</v>
      </c>
      <c r="M800" s="16">
        <v>0</v>
      </c>
      <c r="N800" s="133">
        <f t="shared" si="40"/>
        <v>0</v>
      </c>
      <c r="O800" s="146">
        <v>0</v>
      </c>
      <c r="P800" s="132">
        <v>0</v>
      </c>
      <c r="Q800" s="132">
        <v>0</v>
      </c>
      <c r="R800" s="132">
        <v>0</v>
      </c>
      <c r="S800" s="132">
        <v>0</v>
      </c>
      <c r="T800" s="132">
        <v>0</v>
      </c>
      <c r="U800" s="132">
        <v>0</v>
      </c>
      <c r="V800" s="133">
        <f t="shared" si="41"/>
        <v>0</v>
      </c>
      <c r="W800" s="16">
        <v>0</v>
      </c>
      <c r="X800" s="16">
        <v>0</v>
      </c>
      <c r="Y800" s="137">
        <v>0</v>
      </c>
    </row>
    <row r="801" spans="1:25" s="3" customFormat="1" ht="15" x14ac:dyDescent="0.3">
      <c r="A801" s="156" t="str">
        <f>IF(ISBLANK(TableB[[#This Row],[BEDS Code]]),"",TableB[[#This Row],[BEDS Code]])</f>
        <v>310300011860</v>
      </c>
      <c r="B801" s="134" t="str">
        <f>IF(ISBLANK(TableB[[#This Row],[School Name]]),"",TableB[[#This Row],[School Name]])</f>
        <v>Frederick Douglass Academy II Secondary School</v>
      </c>
      <c r="C801" s="156" t="str">
        <f>IF(ISBLANK(TableB[[#This Row],[Local School Code]]),"",TableB[[#This Row],[Local School Code]])</f>
        <v>M860</v>
      </c>
      <c r="D801" s="15" t="s">
        <v>73</v>
      </c>
      <c r="E801" s="10" t="s">
        <v>73</v>
      </c>
      <c r="F801" s="130">
        <v>0</v>
      </c>
      <c r="G801" s="130">
        <v>0</v>
      </c>
      <c r="H801" s="130">
        <v>0</v>
      </c>
      <c r="I801" s="130">
        <v>0</v>
      </c>
      <c r="J801" s="136">
        <f t="shared" si="39"/>
        <v>0</v>
      </c>
      <c r="K801" s="16">
        <v>0</v>
      </c>
      <c r="L801" s="16">
        <v>0</v>
      </c>
      <c r="M801" s="16">
        <v>0</v>
      </c>
      <c r="N801" s="133">
        <f t="shared" si="40"/>
        <v>0</v>
      </c>
      <c r="O801" s="146">
        <v>0</v>
      </c>
      <c r="P801" s="132">
        <v>0</v>
      </c>
      <c r="Q801" s="132">
        <v>0</v>
      </c>
      <c r="R801" s="132">
        <v>0</v>
      </c>
      <c r="S801" s="132">
        <v>0</v>
      </c>
      <c r="T801" s="132">
        <v>0</v>
      </c>
      <c r="U801" s="132">
        <v>0</v>
      </c>
      <c r="V801" s="133">
        <f t="shared" si="41"/>
        <v>0</v>
      </c>
      <c r="W801" s="16">
        <v>0</v>
      </c>
      <c r="X801" s="16">
        <v>0</v>
      </c>
      <c r="Y801" s="137">
        <v>0</v>
      </c>
    </row>
    <row r="802" spans="1:25" s="3" customFormat="1" ht="15" x14ac:dyDescent="0.3">
      <c r="A802" s="156" t="str">
        <f>IF(ISBLANK(TableB[[#This Row],[BEDS Code]]),"",TableB[[#This Row],[BEDS Code]])</f>
        <v>310300010862</v>
      </c>
      <c r="B802" s="134" t="str">
        <f>IF(ISBLANK(TableB[[#This Row],[School Name]]),"",TableB[[#This Row],[School Name]])</f>
        <v>Mott Hall II</v>
      </c>
      <c r="C802" s="156" t="str">
        <f>IF(ISBLANK(TableB[[#This Row],[Local School Code]]),"",TableB[[#This Row],[Local School Code]])</f>
        <v>M862</v>
      </c>
      <c r="D802" s="15" t="s">
        <v>73</v>
      </c>
      <c r="E802" s="10" t="s">
        <v>73</v>
      </c>
      <c r="F802" s="130">
        <v>0</v>
      </c>
      <c r="G802" s="130">
        <v>0</v>
      </c>
      <c r="H802" s="130">
        <v>0</v>
      </c>
      <c r="I802" s="130">
        <v>0</v>
      </c>
      <c r="J802" s="136">
        <f t="shared" si="39"/>
        <v>0</v>
      </c>
      <c r="K802" s="16">
        <v>0</v>
      </c>
      <c r="L802" s="16">
        <v>0</v>
      </c>
      <c r="M802" s="16">
        <v>0</v>
      </c>
      <c r="N802" s="133">
        <f t="shared" si="40"/>
        <v>0</v>
      </c>
      <c r="O802" s="146">
        <v>0</v>
      </c>
      <c r="P802" s="132">
        <v>0</v>
      </c>
      <c r="Q802" s="132">
        <v>0</v>
      </c>
      <c r="R802" s="132">
        <v>0</v>
      </c>
      <c r="S802" s="132">
        <v>0</v>
      </c>
      <c r="T802" s="132">
        <v>0</v>
      </c>
      <c r="U802" s="132">
        <v>0</v>
      </c>
      <c r="V802" s="133">
        <f t="shared" si="41"/>
        <v>0</v>
      </c>
      <c r="W802" s="16">
        <v>0</v>
      </c>
      <c r="X802" s="16">
        <v>0</v>
      </c>
      <c r="Y802" s="137">
        <v>0</v>
      </c>
    </row>
    <row r="803" spans="1:25" s="3" customFormat="1" ht="15" x14ac:dyDescent="0.3">
      <c r="A803" s="156" t="str">
        <f>IF(ISBLANK(TableB[[#This Row],[BEDS Code]]),"",TableB[[#This Row],[BEDS Code]])</f>
        <v>310200010896</v>
      </c>
      <c r="B803" s="134" t="str">
        <f>IF(ISBLANK(TableB[[#This Row],[School Name]]),"",TableB[[#This Row],[School Name]])</f>
        <v>Lower Manhattan Community Middle School</v>
      </c>
      <c r="C803" s="156" t="str">
        <f>IF(ISBLANK(TableB[[#This Row],[Local School Code]]),"",TableB[[#This Row],[Local School Code]])</f>
        <v>M896</v>
      </c>
      <c r="D803" s="15" t="s">
        <v>73</v>
      </c>
      <c r="E803" s="10" t="s">
        <v>73</v>
      </c>
      <c r="F803" s="130">
        <v>0</v>
      </c>
      <c r="G803" s="130">
        <v>0</v>
      </c>
      <c r="H803" s="130">
        <v>0</v>
      </c>
      <c r="I803" s="130">
        <v>0</v>
      </c>
      <c r="J803" s="136">
        <f t="shared" si="39"/>
        <v>0</v>
      </c>
      <c r="K803" s="16">
        <v>0</v>
      </c>
      <c r="L803" s="16">
        <v>0</v>
      </c>
      <c r="M803" s="16">
        <v>0</v>
      </c>
      <c r="N803" s="133">
        <f t="shared" si="40"/>
        <v>0</v>
      </c>
      <c r="O803" s="146">
        <v>0</v>
      </c>
      <c r="P803" s="132">
        <v>0</v>
      </c>
      <c r="Q803" s="132">
        <v>0</v>
      </c>
      <c r="R803" s="132">
        <v>0</v>
      </c>
      <c r="S803" s="132">
        <v>0</v>
      </c>
      <c r="T803" s="132">
        <v>0</v>
      </c>
      <c r="U803" s="132">
        <v>0</v>
      </c>
      <c r="V803" s="133">
        <f t="shared" si="41"/>
        <v>0</v>
      </c>
      <c r="W803" s="16">
        <v>0</v>
      </c>
      <c r="X803" s="16">
        <v>0</v>
      </c>
      <c r="Y803" s="137">
        <v>0</v>
      </c>
    </row>
    <row r="804" spans="1:25" s="3" customFormat="1" ht="15" x14ac:dyDescent="0.3">
      <c r="A804" s="156" t="str">
        <f>IF(ISBLANK(TableB[[#This Row],[BEDS Code]]),"",TableB[[#This Row],[BEDS Code]])</f>
        <v>310200010933</v>
      </c>
      <c r="B804" s="134" t="str">
        <f>IF(ISBLANK(TableB[[#This Row],[School Name]]),"",TableB[[#This Row],[School Name]])</f>
        <v>City Knoll Middle School</v>
      </c>
      <c r="C804" s="156" t="str">
        <f>IF(ISBLANK(TableB[[#This Row],[Local School Code]]),"",TableB[[#This Row],[Local School Code]])</f>
        <v>M933</v>
      </c>
      <c r="D804" s="15" t="s">
        <v>73</v>
      </c>
      <c r="E804" s="10" t="s">
        <v>73</v>
      </c>
      <c r="F804" s="130">
        <v>0</v>
      </c>
      <c r="G804" s="130">
        <v>0</v>
      </c>
      <c r="H804" s="130">
        <v>0</v>
      </c>
      <c r="I804" s="130">
        <v>0</v>
      </c>
      <c r="J804" s="136">
        <f t="shared" si="39"/>
        <v>0</v>
      </c>
      <c r="K804" s="16">
        <v>0</v>
      </c>
      <c r="L804" s="16">
        <v>0</v>
      </c>
      <c r="M804" s="16">
        <v>0</v>
      </c>
      <c r="N804" s="133">
        <f t="shared" si="40"/>
        <v>0</v>
      </c>
      <c r="O804" s="146">
        <v>0</v>
      </c>
      <c r="P804" s="132">
        <v>0</v>
      </c>
      <c r="Q804" s="132">
        <v>0</v>
      </c>
      <c r="R804" s="132">
        <v>0</v>
      </c>
      <c r="S804" s="132">
        <v>0</v>
      </c>
      <c r="T804" s="132">
        <v>0</v>
      </c>
      <c r="U804" s="132">
        <v>0</v>
      </c>
      <c r="V804" s="133">
        <f t="shared" si="41"/>
        <v>0</v>
      </c>
      <c r="W804" s="16">
        <v>0</v>
      </c>
      <c r="X804" s="16">
        <v>0</v>
      </c>
      <c r="Y804" s="137">
        <v>0</v>
      </c>
    </row>
    <row r="805" spans="1:25" s="3" customFormat="1" ht="15" x14ac:dyDescent="0.3">
      <c r="A805" s="156" t="str">
        <f>IF(ISBLANK(TableB[[#This Row],[BEDS Code]]),"",TableB[[#This Row],[BEDS Code]])</f>
        <v>310400010964</v>
      </c>
      <c r="B805" s="134" t="str">
        <f>IF(ISBLANK(TableB[[#This Row],[School Name]]),"",TableB[[#This Row],[School Name]])</f>
        <v>Central Park East II</v>
      </c>
      <c r="C805" s="156" t="str">
        <f>IF(ISBLANK(TableB[[#This Row],[Local School Code]]),"",TableB[[#This Row],[Local School Code]])</f>
        <v>M964</v>
      </c>
      <c r="D805" s="15" t="s">
        <v>72</v>
      </c>
      <c r="E805" s="10" t="s">
        <v>72</v>
      </c>
      <c r="F805" s="130">
        <v>14</v>
      </c>
      <c r="G805" s="130">
        <v>0</v>
      </c>
      <c r="H805" s="130">
        <v>13</v>
      </c>
      <c r="I805" s="130">
        <v>0</v>
      </c>
      <c r="J805" s="136">
        <f t="shared" si="39"/>
        <v>27</v>
      </c>
      <c r="K805" s="16">
        <v>170000</v>
      </c>
      <c r="L805" s="16">
        <v>295433.13191307965</v>
      </c>
      <c r="M805" s="16">
        <v>0</v>
      </c>
      <c r="N805" s="133">
        <f t="shared" si="40"/>
        <v>465433.13191307965</v>
      </c>
      <c r="O805" s="146">
        <v>1</v>
      </c>
      <c r="P805" s="132">
        <v>37554.800000000003</v>
      </c>
      <c r="Q805" s="132">
        <v>67554.8</v>
      </c>
      <c r="R805" s="132">
        <v>0</v>
      </c>
      <c r="S805" s="132">
        <v>0</v>
      </c>
      <c r="T805" s="132">
        <v>187774</v>
      </c>
      <c r="U805" s="132">
        <v>112664.4</v>
      </c>
      <c r="V805" s="133">
        <f t="shared" si="41"/>
        <v>405548</v>
      </c>
      <c r="W805" s="16">
        <v>201706</v>
      </c>
      <c r="X805" s="16">
        <v>203842</v>
      </c>
      <c r="Y805" s="137">
        <v>0</v>
      </c>
    </row>
    <row r="806" spans="1:25" s="3" customFormat="1" ht="15" x14ac:dyDescent="0.3">
      <c r="A806" s="156" t="str">
        <f>IF(ISBLANK(TableB[[#This Row],[BEDS Code]]),"",TableB[[#This Row],[BEDS Code]])</f>
        <v>(blank)</v>
      </c>
      <c r="B806" s="134" t="str">
        <f>IF(ISBLANK(TableB[[#This Row],[School Name]]),"",TableB[[#This Row],[School Name]])</f>
        <v>Restart  Program</v>
      </c>
      <c r="C806" s="156" t="str">
        <f>IF(ISBLANK(TableB[[#This Row],[Local School Code]]),"",TableB[[#This Row],[Local School Code]])</f>
        <v>M973</v>
      </c>
      <c r="D806" s="15" t="s">
        <v>73</v>
      </c>
      <c r="E806" s="10" t="s">
        <v>73</v>
      </c>
      <c r="F806" s="130">
        <v>0</v>
      </c>
      <c r="G806" s="130">
        <v>0</v>
      </c>
      <c r="H806" s="130">
        <v>0</v>
      </c>
      <c r="I806" s="130">
        <v>0</v>
      </c>
      <c r="J806" s="136">
        <f t="shared" si="39"/>
        <v>0</v>
      </c>
      <c r="K806" s="16">
        <v>0</v>
      </c>
      <c r="L806" s="16">
        <v>0</v>
      </c>
      <c r="M806" s="16">
        <v>0</v>
      </c>
      <c r="N806" s="133">
        <f t="shared" si="40"/>
        <v>0</v>
      </c>
      <c r="O806" s="146">
        <v>0</v>
      </c>
      <c r="P806" s="132">
        <v>0</v>
      </c>
      <c r="Q806" s="132">
        <v>0</v>
      </c>
      <c r="R806" s="132">
        <v>0</v>
      </c>
      <c r="S806" s="132">
        <v>0</v>
      </c>
      <c r="T806" s="132">
        <v>0</v>
      </c>
      <c r="U806" s="132">
        <v>0</v>
      </c>
      <c r="V806" s="133">
        <f t="shared" si="41"/>
        <v>0</v>
      </c>
      <c r="W806" s="16">
        <v>0</v>
      </c>
      <c r="X806" s="16">
        <v>0</v>
      </c>
      <c r="Y806" s="137">
        <v>0</v>
      </c>
    </row>
    <row r="807" spans="1:25" s="3" customFormat="1" ht="15" x14ac:dyDescent="0.3">
      <c r="A807" s="156" t="str">
        <f>IF(ISBLANK(TableB[[#This Row],[BEDS Code]]),"",TableB[[#This Row],[BEDS Code]])</f>
        <v>(blank)</v>
      </c>
      <c r="B807" s="134" t="str">
        <f>IF(ISBLANK(TableB[[#This Row],[School Name]]),"",TableB[[#This Row],[School Name]])</f>
        <v>Pre-K Center District 02</v>
      </c>
      <c r="C807" s="156" t="str">
        <f>IF(ISBLANK(TableB[[#This Row],[Local School Code]]),"",TableB[[#This Row],[Local School Code]])</f>
        <v>MP02</v>
      </c>
      <c r="D807" s="15" t="s">
        <v>72</v>
      </c>
      <c r="E807" s="10" t="s">
        <v>73</v>
      </c>
      <c r="F807" s="130">
        <v>425</v>
      </c>
      <c r="G807" s="130">
        <v>0</v>
      </c>
      <c r="H807" s="130">
        <v>0</v>
      </c>
      <c r="I807" s="130">
        <v>0</v>
      </c>
      <c r="J807" s="136">
        <f t="shared" si="39"/>
        <v>425</v>
      </c>
      <c r="K807" s="16">
        <v>3207471.6763972826</v>
      </c>
      <c r="L807" s="16">
        <v>6928099.3793743253</v>
      </c>
      <c r="M807" s="16">
        <v>0</v>
      </c>
      <c r="N807" s="133">
        <f t="shared" si="40"/>
        <v>10135571.055771608</v>
      </c>
      <c r="O807" s="146">
        <v>0</v>
      </c>
      <c r="P807" s="132">
        <v>0</v>
      </c>
      <c r="Q807" s="132">
        <v>0</v>
      </c>
      <c r="R807" s="132">
        <v>0</v>
      </c>
      <c r="S807" s="132">
        <v>0</v>
      </c>
      <c r="T807" s="132">
        <v>0</v>
      </c>
      <c r="U807" s="132">
        <v>0</v>
      </c>
      <c r="V807" s="133">
        <f t="shared" si="41"/>
        <v>0</v>
      </c>
      <c r="W807" s="16">
        <v>0</v>
      </c>
      <c r="X807" s="16">
        <v>0</v>
      </c>
      <c r="Y807" s="137">
        <v>0</v>
      </c>
    </row>
    <row r="808" spans="1:25" s="3" customFormat="1" ht="15" x14ac:dyDescent="0.3">
      <c r="A808" s="156" t="str">
        <f>IF(ISBLANK(TableB[[#This Row],[BEDS Code]]),"",TableB[[#This Row],[BEDS Code]])</f>
        <v>343000010002</v>
      </c>
      <c r="B808" s="134" t="str">
        <f>IF(ISBLANK(TableB[[#This Row],[School Name]]),"",TableB[[#This Row],[School Name]])</f>
        <v>P.S. 002 Alfred Zimberg</v>
      </c>
      <c r="C808" s="156" t="str">
        <f>IF(ISBLANK(TableB[[#This Row],[Local School Code]]),"",TableB[[#This Row],[Local School Code]])</f>
        <v>Q002</v>
      </c>
      <c r="D808" s="15" t="s">
        <v>73</v>
      </c>
      <c r="E808" s="10" t="s">
        <v>73</v>
      </c>
      <c r="F808" s="130">
        <v>0</v>
      </c>
      <c r="G808" s="130">
        <v>0</v>
      </c>
      <c r="H808" s="130">
        <v>0</v>
      </c>
      <c r="I808" s="130">
        <v>0</v>
      </c>
      <c r="J808" s="136">
        <f t="shared" si="39"/>
        <v>0</v>
      </c>
      <c r="K808" s="16">
        <v>0</v>
      </c>
      <c r="L808" s="16">
        <v>0</v>
      </c>
      <c r="M808" s="16">
        <v>0</v>
      </c>
      <c r="N808" s="133">
        <f t="shared" si="40"/>
        <v>0</v>
      </c>
      <c r="O808" s="146">
        <v>0</v>
      </c>
      <c r="P808" s="132">
        <v>0</v>
      </c>
      <c r="Q808" s="132">
        <v>0</v>
      </c>
      <c r="R808" s="132">
        <v>0</v>
      </c>
      <c r="S808" s="132">
        <v>0</v>
      </c>
      <c r="T808" s="132">
        <v>0</v>
      </c>
      <c r="U808" s="132">
        <v>0</v>
      </c>
      <c r="V808" s="133">
        <f t="shared" si="41"/>
        <v>0</v>
      </c>
      <c r="W808" s="16">
        <v>0</v>
      </c>
      <c r="X808" s="16">
        <v>0</v>
      </c>
      <c r="Y808" s="137">
        <v>0</v>
      </c>
    </row>
    <row r="809" spans="1:25" s="3" customFormat="1" ht="15" x14ac:dyDescent="0.3">
      <c r="A809" s="156" t="str">
        <f>IF(ISBLANK(TableB[[#This Row],[BEDS Code]]),"",TableB[[#This Row],[BEDS Code]])</f>
        <v>307500014004</v>
      </c>
      <c r="B809" s="134" t="str">
        <f>IF(ISBLANK(TableB[[#This Row],[School Name]]),"",TableB[[#This Row],[School Name]])</f>
        <v>P.S. Q004</v>
      </c>
      <c r="C809" s="156" t="str">
        <f>IF(ISBLANK(TableB[[#This Row],[Local School Code]]),"",TableB[[#This Row],[Local School Code]])</f>
        <v>Q004</v>
      </c>
      <c r="D809" s="15" t="s">
        <v>72</v>
      </c>
      <c r="E809" s="10" t="s">
        <v>73</v>
      </c>
      <c r="F809" s="130">
        <v>13</v>
      </c>
      <c r="G809" s="130">
        <v>0</v>
      </c>
      <c r="H809" s="130">
        <v>11</v>
      </c>
      <c r="I809" s="130">
        <v>0</v>
      </c>
      <c r="J809" s="136">
        <f t="shared" si="39"/>
        <v>24</v>
      </c>
      <c r="K809" s="16">
        <v>914172.36272156134</v>
      </c>
      <c r="L809" s="16">
        <v>1530051.6488919379</v>
      </c>
      <c r="M809" s="16">
        <v>0</v>
      </c>
      <c r="N809" s="133">
        <f t="shared" si="40"/>
        <v>2444224.0116134994</v>
      </c>
      <c r="O809" s="146">
        <v>0</v>
      </c>
      <c r="P809" s="132">
        <v>0</v>
      </c>
      <c r="Q809" s="132">
        <v>0</v>
      </c>
      <c r="R809" s="132">
        <v>0</v>
      </c>
      <c r="S809" s="132">
        <v>0</v>
      </c>
      <c r="T809" s="132">
        <v>0</v>
      </c>
      <c r="U809" s="132">
        <v>0</v>
      </c>
      <c r="V809" s="133">
        <f t="shared" si="41"/>
        <v>0</v>
      </c>
      <c r="W809" s="16">
        <v>0</v>
      </c>
      <c r="X809" s="16">
        <v>0</v>
      </c>
      <c r="Y809" s="137">
        <v>0</v>
      </c>
    </row>
    <row r="810" spans="1:25" s="3" customFormat="1" ht="15" x14ac:dyDescent="0.3">
      <c r="A810" s="156" t="str">
        <f>IF(ISBLANK(TableB[[#This Row],[BEDS Code]]),"",TableB[[#This Row],[BEDS Code]])</f>
        <v>342400010005</v>
      </c>
      <c r="B810" s="134" t="str">
        <f>IF(ISBLANK(TableB[[#This Row],[School Name]]),"",TableB[[#This Row],[School Name]])</f>
        <v>I.S. 5 - The Walter Crowley Intermediate School</v>
      </c>
      <c r="C810" s="156" t="str">
        <f>IF(ISBLANK(TableB[[#This Row],[Local School Code]]),"",TableB[[#This Row],[Local School Code]])</f>
        <v>Q005</v>
      </c>
      <c r="D810" s="15" t="s">
        <v>73</v>
      </c>
      <c r="E810" s="10" t="s">
        <v>73</v>
      </c>
      <c r="F810" s="130">
        <v>0</v>
      </c>
      <c r="G810" s="130">
        <v>0</v>
      </c>
      <c r="H810" s="130">
        <v>0</v>
      </c>
      <c r="I810" s="130">
        <v>0</v>
      </c>
      <c r="J810" s="136">
        <f t="shared" si="39"/>
        <v>0</v>
      </c>
      <c r="K810" s="16">
        <v>0</v>
      </c>
      <c r="L810" s="16">
        <v>0</v>
      </c>
      <c r="M810" s="16">
        <v>0</v>
      </c>
      <c r="N810" s="133">
        <f t="shared" si="40"/>
        <v>0</v>
      </c>
      <c r="O810" s="146">
        <v>0</v>
      </c>
      <c r="P810" s="132">
        <v>0</v>
      </c>
      <c r="Q810" s="132">
        <v>0</v>
      </c>
      <c r="R810" s="132">
        <v>0</v>
      </c>
      <c r="S810" s="132">
        <v>0</v>
      </c>
      <c r="T810" s="132">
        <v>0</v>
      </c>
      <c r="U810" s="132">
        <v>0</v>
      </c>
      <c r="V810" s="133">
        <f t="shared" si="41"/>
        <v>0</v>
      </c>
      <c r="W810" s="16">
        <v>0</v>
      </c>
      <c r="X810" s="16">
        <v>0</v>
      </c>
      <c r="Y810" s="137">
        <v>0</v>
      </c>
    </row>
    <row r="811" spans="1:25" s="3" customFormat="1" ht="15" x14ac:dyDescent="0.3">
      <c r="A811" s="156" t="str">
        <f>IF(ISBLANK(TableB[[#This Row],[BEDS Code]]),"",TableB[[#This Row],[BEDS Code]])</f>
        <v>342400010007</v>
      </c>
      <c r="B811" s="134" t="str">
        <f>IF(ISBLANK(TableB[[#This Row],[School Name]]),"",TableB[[#This Row],[School Name]])</f>
        <v>P.S. 007 Louis F. Simeone</v>
      </c>
      <c r="C811" s="156" t="str">
        <f>IF(ISBLANK(TableB[[#This Row],[Local School Code]]),"",TableB[[#This Row],[Local School Code]])</f>
        <v>Q007</v>
      </c>
      <c r="D811" s="15" t="s">
        <v>72</v>
      </c>
      <c r="E811" s="10" t="s">
        <v>73</v>
      </c>
      <c r="F811" s="130">
        <v>46</v>
      </c>
      <c r="G811" s="130">
        <v>0</v>
      </c>
      <c r="H811" s="130">
        <v>0</v>
      </c>
      <c r="I811" s="130">
        <v>0</v>
      </c>
      <c r="J811" s="136">
        <f t="shared" si="39"/>
        <v>46</v>
      </c>
      <c r="K811" s="16">
        <v>0</v>
      </c>
      <c r="L811" s="16">
        <v>741448.87474206649</v>
      </c>
      <c r="M811" s="16">
        <v>0</v>
      </c>
      <c r="N811" s="133">
        <f t="shared" si="40"/>
        <v>741448.87474206649</v>
      </c>
      <c r="O811" s="146">
        <v>0</v>
      </c>
      <c r="P811" s="132">
        <v>0</v>
      </c>
      <c r="Q811" s="132">
        <v>0</v>
      </c>
      <c r="R811" s="132">
        <v>0</v>
      </c>
      <c r="S811" s="132">
        <v>0</v>
      </c>
      <c r="T811" s="132">
        <v>0</v>
      </c>
      <c r="U811" s="132">
        <v>0</v>
      </c>
      <c r="V811" s="133">
        <f t="shared" si="41"/>
        <v>0</v>
      </c>
      <c r="W811" s="16">
        <v>0</v>
      </c>
      <c r="X811" s="16">
        <v>0</v>
      </c>
      <c r="Y811" s="137">
        <v>0</v>
      </c>
    </row>
    <row r="812" spans="1:25" s="3" customFormat="1" ht="15" x14ac:dyDescent="0.3">
      <c r="A812" s="156" t="str">
        <f>IF(ISBLANK(TableB[[#This Row],[BEDS Code]]),"",TableB[[#This Row],[BEDS Code]])</f>
        <v>342800010008</v>
      </c>
      <c r="B812" s="134" t="str">
        <f>IF(ISBLANK(TableB[[#This Row],[School Name]]),"",TableB[[#This Row],[School Name]])</f>
        <v>J.H.S. 008 Richard S. Grossley</v>
      </c>
      <c r="C812" s="156" t="str">
        <f>IF(ISBLANK(TableB[[#This Row],[Local School Code]]),"",TableB[[#This Row],[Local School Code]])</f>
        <v>Q008</v>
      </c>
      <c r="D812" s="15" t="s">
        <v>73</v>
      </c>
      <c r="E812" s="10" t="s">
        <v>72</v>
      </c>
      <c r="F812" s="130">
        <v>0</v>
      </c>
      <c r="G812" s="130">
        <v>0</v>
      </c>
      <c r="H812" s="130">
        <v>0</v>
      </c>
      <c r="I812" s="130">
        <v>0</v>
      </c>
      <c r="J812" s="136">
        <f t="shared" si="39"/>
        <v>0</v>
      </c>
      <c r="K812" s="16">
        <v>0</v>
      </c>
      <c r="L812" s="16">
        <v>0</v>
      </c>
      <c r="M812" s="16">
        <v>0</v>
      </c>
      <c r="N812" s="133">
        <f t="shared" si="40"/>
        <v>0</v>
      </c>
      <c r="O812" s="146">
        <v>1</v>
      </c>
      <c r="P812" s="132">
        <v>931864.39841046964</v>
      </c>
      <c r="Q812" s="132">
        <v>196891.2</v>
      </c>
      <c r="R812" s="132">
        <v>0</v>
      </c>
      <c r="S812" s="132">
        <v>0</v>
      </c>
      <c r="T812" s="132">
        <v>184456</v>
      </c>
      <c r="U812" s="132">
        <v>110673.59999999999</v>
      </c>
      <c r="V812" s="133">
        <f t="shared" si="41"/>
        <v>1423885.1984104698</v>
      </c>
      <c r="W812" s="16">
        <v>708192</v>
      </c>
      <c r="X812" s="16">
        <v>715693.19841046981</v>
      </c>
      <c r="Y812" s="137">
        <v>0</v>
      </c>
    </row>
    <row r="813" spans="1:25" s="3" customFormat="1" ht="15" x14ac:dyDescent="0.3">
      <c r="A813" s="156" t="str">
        <f>IF(ISBLANK(TableB[[#This Row],[BEDS Code]]),"",TableB[[#This Row],[BEDS Code]])</f>
        <v>307500014009</v>
      </c>
      <c r="B813" s="134" t="str">
        <f>IF(ISBLANK(TableB[[#This Row],[School Name]]),"",TableB[[#This Row],[School Name]])</f>
        <v>P.S. 009</v>
      </c>
      <c r="C813" s="156" t="str">
        <f>IF(ISBLANK(TableB[[#This Row],[Local School Code]]),"",TableB[[#This Row],[Local School Code]])</f>
        <v>Q009</v>
      </c>
      <c r="D813" s="15" t="s">
        <v>73</v>
      </c>
      <c r="E813" s="10" t="s">
        <v>73</v>
      </c>
      <c r="F813" s="130">
        <v>0</v>
      </c>
      <c r="G813" s="130">
        <v>0</v>
      </c>
      <c r="H813" s="130">
        <v>0</v>
      </c>
      <c r="I813" s="130">
        <v>0</v>
      </c>
      <c r="J813" s="136">
        <f t="shared" si="39"/>
        <v>0</v>
      </c>
      <c r="K813" s="16">
        <v>0</v>
      </c>
      <c r="L813" s="16">
        <v>0</v>
      </c>
      <c r="M813" s="16">
        <v>0</v>
      </c>
      <c r="N813" s="133">
        <f t="shared" si="40"/>
        <v>0</v>
      </c>
      <c r="O813" s="146">
        <v>0</v>
      </c>
      <c r="P813" s="132">
        <v>0</v>
      </c>
      <c r="Q813" s="132">
        <v>0</v>
      </c>
      <c r="R813" s="132">
        <v>0</v>
      </c>
      <c r="S813" s="132">
        <v>0</v>
      </c>
      <c r="T813" s="132">
        <v>0</v>
      </c>
      <c r="U813" s="132">
        <v>0</v>
      </c>
      <c r="V813" s="133">
        <f t="shared" si="41"/>
        <v>0</v>
      </c>
      <c r="W813" s="16">
        <v>0</v>
      </c>
      <c r="X813" s="16">
        <v>0</v>
      </c>
      <c r="Y813" s="137">
        <v>0</v>
      </c>
    </row>
    <row r="814" spans="1:25" s="3" customFormat="1" ht="15" x14ac:dyDescent="0.3">
      <c r="A814" s="156" t="str">
        <f>IF(ISBLANK(TableB[[#This Row],[BEDS Code]]),"",TableB[[#This Row],[BEDS Code]])</f>
        <v>343000010010</v>
      </c>
      <c r="B814" s="134" t="str">
        <f>IF(ISBLANK(TableB[[#This Row],[School Name]]),"",TableB[[#This Row],[School Name]])</f>
        <v>I.S. 010 Horace Greeley</v>
      </c>
      <c r="C814" s="156" t="str">
        <f>IF(ISBLANK(TableB[[#This Row],[Local School Code]]),"",TableB[[#This Row],[Local School Code]])</f>
        <v>Q010</v>
      </c>
      <c r="D814" s="15" t="s">
        <v>73</v>
      </c>
      <c r="E814" s="10" t="s">
        <v>73</v>
      </c>
      <c r="F814" s="130">
        <v>0</v>
      </c>
      <c r="G814" s="130">
        <v>0</v>
      </c>
      <c r="H814" s="130">
        <v>0</v>
      </c>
      <c r="I814" s="130">
        <v>0</v>
      </c>
      <c r="J814" s="136">
        <f t="shared" si="39"/>
        <v>0</v>
      </c>
      <c r="K814" s="16">
        <v>0</v>
      </c>
      <c r="L814" s="16">
        <v>0</v>
      </c>
      <c r="M814" s="16">
        <v>0</v>
      </c>
      <c r="N814" s="133">
        <f t="shared" si="40"/>
        <v>0</v>
      </c>
      <c r="O814" s="146">
        <v>0</v>
      </c>
      <c r="P814" s="132">
        <v>0</v>
      </c>
      <c r="Q814" s="132">
        <v>0</v>
      </c>
      <c r="R814" s="132">
        <v>0</v>
      </c>
      <c r="S814" s="132">
        <v>0</v>
      </c>
      <c r="T814" s="132">
        <v>0</v>
      </c>
      <c r="U814" s="132">
        <v>0</v>
      </c>
      <c r="V814" s="133">
        <f t="shared" si="41"/>
        <v>0</v>
      </c>
      <c r="W814" s="16">
        <v>0</v>
      </c>
      <c r="X814" s="16">
        <v>0</v>
      </c>
      <c r="Y814" s="137">
        <v>0</v>
      </c>
    </row>
    <row r="815" spans="1:25" s="3" customFormat="1" ht="15" x14ac:dyDescent="0.3">
      <c r="A815" s="156" t="str">
        <f>IF(ISBLANK(TableB[[#This Row],[BEDS Code]]),"",TableB[[#This Row],[BEDS Code]])</f>
        <v>343000010011</v>
      </c>
      <c r="B815" s="134" t="str">
        <f>IF(ISBLANK(TableB[[#This Row],[School Name]]),"",TableB[[#This Row],[School Name]])</f>
        <v>P.S. 011 Kathryn Phelan</v>
      </c>
      <c r="C815" s="156" t="str">
        <f>IF(ISBLANK(TableB[[#This Row],[Local School Code]]),"",TableB[[#This Row],[Local School Code]])</f>
        <v>Q011</v>
      </c>
      <c r="D815" s="15" t="s">
        <v>73</v>
      </c>
      <c r="E815" s="10" t="s">
        <v>73</v>
      </c>
      <c r="F815" s="130">
        <v>0</v>
      </c>
      <c r="G815" s="130">
        <v>0</v>
      </c>
      <c r="H815" s="130">
        <v>0</v>
      </c>
      <c r="I815" s="130">
        <v>0</v>
      </c>
      <c r="J815" s="136">
        <f t="shared" si="39"/>
        <v>0</v>
      </c>
      <c r="K815" s="16">
        <v>0</v>
      </c>
      <c r="L815" s="16">
        <v>0</v>
      </c>
      <c r="M815" s="16">
        <v>0</v>
      </c>
      <c r="N815" s="133">
        <f t="shared" si="40"/>
        <v>0</v>
      </c>
      <c r="O815" s="146">
        <v>0</v>
      </c>
      <c r="P815" s="132">
        <v>0</v>
      </c>
      <c r="Q815" s="132">
        <v>0</v>
      </c>
      <c r="R815" s="132">
        <v>0</v>
      </c>
      <c r="S815" s="132">
        <v>0</v>
      </c>
      <c r="T815" s="132">
        <v>0</v>
      </c>
      <c r="U815" s="132">
        <v>0</v>
      </c>
      <c r="V815" s="133">
        <f t="shared" si="41"/>
        <v>0</v>
      </c>
      <c r="W815" s="16">
        <v>0</v>
      </c>
      <c r="X815" s="16">
        <v>0</v>
      </c>
      <c r="Y815" s="137">
        <v>0</v>
      </c>
    </row>
    <row r="816" spans="1:25" s="3" customFormat="1" ht="15" x14ac:dyDescent="0.3">
      <c r="A816" s="156" t="str">
        <f>IF(ISBLANK(TableB[[#This Row],[BEDS Code]]),"",TableB[[#This Row],[BEDS Code]])</f>
        <v>342400010012</v>
      </c>
      <c r="B816" s="134" t="str">
        <f>IF(ISBLANK(TableB[[#This Row],[School Name]]),"",TableB[[#This Row],[School Name]])</f>
        <v>P.S. 012 James B. Colgate</v>
      </c>
      <c r="C816" s="156" t="str">
        <f>IF(ISBLANK(TableB[[#This Row],[Local School Code]]),"",TableB[[#This Row],[Local School Code]])</f>
        <v>Q012</v>
      </c>
      <c r="D816" s="15" t="s">
        <v>73</v>
      </c>
      <c r="E816" s="10" t="s">
        <v>73</v>
      </c>
      <c r="F816" s="130">
        <v>0</v>
      </c>
      <c r="G816" s="130">
        <v>0</v>
      </c>
      <c r="H816" s="130">
        <v>0</v>
      </c>
      <c r="I816" s="130">
        <v>0</v>
      </c>
      <c r="J816" s="136">
        <f t="shared" si="39"/>
        <v>0</v>
      </c>
      <c r="K816" s="16">
        <v>0</v>
      </c>
      <c r="L816" s="16">
        <v>0</v>
      </c>
      <c r="M816" s="16">
        <v>0</v>
      </c>
      <c r="N816" s="133">
        <f t="shared" si="40"/>
        <v>0</v>
      </c>
      <c r="O816" s="146">
        <v>0</v>
      </c>
      <c r="P816" s="132">
        <v>0</v>
      </c>
      <c r="Q816" s="132">
        <v>0</v>
      </c>
      <c r="R816" s="132">
        <v>0</v>
      </c>
      <c r="S816" s="132">
        <v>0</v>
      </c>
      <c r="T816" s="132">
        <v>0</v>
      </c>
      <c r="U816" s="132">
        <v>0</v>
      </c>
      <c r="V816" s="133">
        <f t="shared" si="41"/>
        <v>0</v>
      </c>
      <c r="W816" s="16">
        <v>0</v>
      </c>
      <c r="X816" s="16">
        <v>0</v>
      </c>
      <c r="Y816" s="137">
        <v>0</v>
      </c>
    </row>
    <row r="817" spans="1:25" s="3" customFormat="1" ht="15" x14ac:dyDescent="0.3">
      <c r="A817" s="156" t="str">
        <f>IF(ISBLANK(TableB[[#This Row],[BEDS Code]]),"",TableB[[#This Row],[BEDS Code]])</f>
        <v>342400010013</v>
      </c>
      <c r="B817" s="134" t="str">
        <f>IF(ISBLANK(TableB[[#This Row],[School Name]]),"",TableB[[#This Row],[School Name]])</f>
        <v>P.S. 013 Clement C. Moore</v>
      </c>
      <c r="C817" s="156" t="str">
        <f>IF(ISBLANK(TableB[[#This Row],[Local School Code]]),"",TableB[[#This Row],[Local School Code]])</f>
        <v>Q013</v>
      </c>
      <c r="D817" s="15" t="s">
        <v>73</v>
      </c>
      <c r="E817" s="10" t="s">
        <v>73</v>
      </c>
      <c r="F817" s="130">
        <v>0</v>
      </c>
      <c r="G817" s="130">
        <v>0</v>
      </c>
      <c r="H817" s="130">
        <v>0</v>
      </c>
      <c r="I817" s="130">
        <v>0</v>
      </c>
      <c r="J817" s="136">
        <f t="shared" si="39"/>
        <v>0</v>
      </c>
      <c r="K817" s="16">
        <v>0</v>
      </c>
      <c r="L817" s="16">
        <v>0</v>
      </c>
      <c r="M817" s="16">
        <v>0</v>
      </c>
      <c r="N817" s="133">
        <f t="shared" si="40"/>
        <v>0</v>
      </c>
      <c r="O817" s="146">
        <v>0</v>
      </c>
      <c r="P817" s="132">
        <v>0</v>
      </c>
      <c r="Q817" s="132">
        <v>0</v>
      </c>
      <c r="R817" s="132">
        <v>0</v>
      </c>
      <c r="S817" s="132">
        <v>0</v>
      </c>
      <c r="T817" s="132">
        <v>0</v>
      </c>
      <c r="U817" s="132">
        <v>0</v>
      </c>
      <c r="V817" s="133">
        <f t="shared" si="41"/>
        <v>0</v>
      </c>
      <c r="W817" s="16">
        <v>0</v>
      </c>
      <c r="X817" s="16">
        <v>0</v>
      </c>
      <c r="Y817" s="137">
        <v>0</v>
      </c>
    </row>
    <row r="818" spans="1:25" s="3" customFormat="1" ht="15" x14ac:dyDescent="0.3">
      <c r="A818" s="156" t="str">
        <f>IF(ISBLANK(TableB[[#This Row],[BEDS Code]]),"",TableB[[#This Row],[BEDS Code]])</f>
        <v>342400010014</v>
      </c>
      <c r="B818" s="134" t="str">
        <f>IF(ISBLANK(TableB[[#This Row],[School Name]]),"",TableB[[#This Row],[School Name]])</f>
        <v>P.S. 014 Fairview</v>
      </c>
      <c r="C818" s="156" t="str">
        <f>IF(ISBLANK(TableB[[#This Row],[Local School Code]]),"",TableB[[#This Row],[Local School Code]])</f>
        <v>Q014</v>
      </c>
      <c r="D818" s="15" t="s">
        <v>73</v>
      </c>
      <c r="E818" s="10" t="s">
        <v>73</v>
      </c>
      <c r="F818" s="130">
        <v>0</v>
      </c>
      <c r="G818" s="130">
        <v>0</v>
      </c>
      <c r="H818" s="130">
        <v>0</v>
      </c>
      <c r="I818" s="130">
        <v>0</v>
      </c>
      <c r="J818" s="136">
        <f t="shared" si="39"/>
        <v>0</v>
      </c>
      <c r="K818" s="16">
        <v>0</v>
      </c>
      <c r="L818" s="16">
        <v>0</v>
      </c>
      <c r="M818" s="16">
        <v>0</v>
      </c>
      <c r="N818" s="133">
        <f t="shared" si="40"/>
        <v>0</v>
      </c>
      <c r="O818" s="146">
        <v>0</v>
      </c>
      <c r="P818" s="132">
        <v>0</v>
      </c>
      <c r="Q818" s="132">
        <v>0</v>
      </c>
      <c r="R818" s="132">
        <v>0</v>
      </c>
      <c r="S818" s="132">
        <v>0</v>
      </c>
      <c r="T818" s="132">
        <v>0</v>
      </c>
      <c r="U818" s="132">
        <v>0</v>
      </c>
      <c r="V818" s="133">
        <f t="shared" si="41"/>
        <v>0</v>
      </c>
      <c r="W818" s="16">
        <v>0</v>
      </c>
      <c r="X818" s="16">
        <v>0</v>
      </c>
      <c r="Y818" s="137">
        <v>0</v>
      </c>
    </row>
    <row r="819" spans="1:25" s="3" customFormat="1" ht="15" x14ac:dyDescent="0.3">
      <c r="A819" s="156" t="str">
        <f>IF(ISBLANK(TableB[[#This Row],[BEDS Code]]),"",TableB[[#This Row],[BEDS Code]])</f>
        <v>342900010015</v>
      </c>
      <c r="B819" s="134" t="str">
        <f>IF(ISBLANK(TableB[[#This Row],[School Name]]),"",TableB[[#This Row],[School Name]])</f>
        <v>P.S. 015 Jackie Robinson</v>
      </c>
      <c r="C819" s="156" t="str">
        <f>IF(ISBLANK(TableB[[#This Row],[Local School Code]]),"",TableB[[#This Row],[Local School Code]])</f>
        <v>Q015</v>
      </c>
      <c r="D819" s="15" t="s">
        <v>72</v>
      </c>
      <c r="E819" s="10" t="s">
        <v>73</v>
      </c>
      <c r="F819" s="130">
        <v>31</v>
      </c>
      <c r="G819" s="130">
        <v>0</v>
      </c>
      <c r="H819" s="130">
        <v>0</v>
      </c>
      <c r="I819" s="130">
        <v>0</v>
      </c>
      <c r="J819" s="136">
        <f t="shared" si="39"/>
        <v>31</v>
      </c>
      <c r="K819" s="16">
        <v>130082.38770423704</v>
      </c>
      <c r="L819" s="16">
        <v>310522.36771457735</v>
      </c>
      <c r="M819" s="16">
        <v>0</v>
      </c>
      <c r="N819" s="133">
        <f t="shared" si="40"/>
        <v>440604.75541881437</v>
      </c>
      <c r="O819" s="146">
        <v>0</v>
      </c>
      <c r="P819" s="132">
        <v>0</v>
      </c>
      <c r="Q819" s="132">
        <v>0</v>
      </c>
      <c r="R819" s="132">
        <v>0</v>
      </c>
      <c r="S819" s="132">
        <v>0</v>
      </c>
      <c r="T819" s="132">
        <v>0</v>
      </c>
      <c r="U819" s="132">
        <v>0</v>
      </c>
      <c r="V819" s="133">
        <f t="shared" si="41"/>
        <v>0</v>
      </c>
      <c r="W819" s="16">
        <v>0</v>
      </c>
      <c r="X819" s="16">
        <v>0</v>
      </c>
      <c r="Y819" s="137">
        <v>0</v>
      </c>
    </row>
    <row r="820" spans="1:25" s="3" customFormat="1" ht="15" x14ac:dyDescent="0.3">
      <c r="A820" s="156" t="str">
        <f>IF(ISBLANK(TableB[[#This Row],[BEDS Code]]),"",TableB[[#This Row],[BEDS Code]])</f>
        <v>342400010016</v>
      </c>
      <c r="B820" s="134" t="str">
        <f>IF(ISBLANK(TableB[[#This Row],[School Name]]),"",TableB[[#This Row],[School Name]])</f>
        <v>P.S. Q016 The Nancy Debenedittis School</v>
      </c>
      <c r="C820" s="156" t="str">
        <f>IF(ISBLANK(TableB[[#This Row],[Local School Code]]),"",TableB[[#This Row],[Local School Code]])</f>
        <v>Q016</v>
      </c>
      <c r="D820" s="15" t="s">
        <v>73</v>
      </c>
      <c r="E820" s="10" t="s">
        <v>73</v>
      </c>
      <c r="F820" s="130">
        <v>0</v>
      </c>
      <c r="G820" s="130">
        <v>0</v>
      </c>
      <c r="H820" s="130">
        <v>0</v>
      </c>
      <c r="I820" s="130">
        <v>0</v>
      </c>
      <c r="J820" s="136">
        <f t="shared" si="39"/>
        <v>0</v>
      </c>
      <c r="K820" s="16">
        <v>0</v>
      </c>
      <c r="L820" s="16">
        <v>0</v>
      </c>
      <c r="M820" s="16">
        <v>0</v>
      </c>
      <c r="N820" s="133">
        <f t="shared" si="40"/>
        <v>0</v>
      </c>
      <c r="O820" s="146">
        <v>0</v>
      </c>
      <c r="P820" s="132">
        <v>0</v>
      </c>
      <c r="Q820" s="132">
        <v>0</v>
      </c>
      <c r="R820" s="132">
        <v>0</v>
      </c>
      <c r="S820" s="132">
        <v>0</v>
      </c>
      <c r="T820" s="132">
        <v>0</v>
      </c>
      <c r="U820" s="132">
        <v>0</v>
      </c>
      <c r="V820" s="133">
        <f t="shared" si="41"/>
        <v>0</v>
      </c>
      <c r="W820" s="16">
        <v>0</v>
      </c>
      <c r="X820" s="16">
        <v>0</v>
      </c>
      <c r="Y820" s="137">
        <v>0</v>
      </c>
    </row>
    <row r="821" spans="1:25" s="3" customFormat="1" ht="15" x14ac:dyDescent="0.3">
      <c r="A821" s="156" t="str">
        <f>IF(ISBLANK(TableB[[#This Row],[BEDS Code]]),"",TableB[[#This Row],[BEDS Code]])</f>
        <v>343000010017</v>
      </c>
      <c r="B821" s="134" t="str">
        <f>IF(ISBLANK(TableB[[#This Row],[School Name]]),"",TableB[[#This Row],[School Name]])</f>
        <v>P.S. 017 Henry David Thoreau</v>
      </c>
      <c r="C821" s="156" t="str">
        <f>IF(ISBLANK(TableB[[#This Row],[Local School Code]]),"",TableB[[#This Row],[Local School Code]])</f>
        <v>Q017</v>
      </c>
      <c r="D821" s="15" t="s">
        <v>72</v>
      </c>
      <c r="E821" s="10" t="s">
        <v>73</v>
      </c>
      <c r="F821" s="130">
        <v>47</v>
      </c>
      <c r="G821" s="130">
        <v>0</v>
      </c>
      <c r="H821" s="130">
        <v>0</v>
      </c>
      <c r="I821" s="130">
        <v>0</v>
      </c>
      <c r="J821" s="136">
        <f t="shared" si="39"/>
        <v>47</v>
      </c>
      <c r="K821" s="16">
        <v>540000</v>
      </c>
      <c r="L821" s="16">
        <v>121818.11407025845</v>
      </c>
      <c r="M821" s="16">
        <v>0</v>
      </c>
      <c r="N821" s="133">
        <f t="shared" si="40"/>
        <v>661818.11407025845</v>
      </c>
      <c r="O821" s="146">
        <v>0</v>
      </c>
      <c r="P821" s="132">
        <v>0</v>
      </c>
      <c r="Q821" s="132">
        <v>0</v>
      </c>
      <c r="R821" s="132">
        <v>0</v>
      </c>
      <c r="S821" s="132">
        <v>0</v>
      </c>
      <c r="T821" s="132">
        <v>0</v>
      </c>
      <c r="U821" s="132">
        <v>0</v>
      </c>
      <c r="V821" s="133">
        <f t="shared" si="41"/>
        <v>0</v>
      </c>
      <c r="W821" s="16">
        <v>0</v>
      </c>
      <c r="X821" s="16">
        <v>0</v>
      </c>
      <c r="Y821" s="137">
        <v>0</v>
      </c>
    </row>
    <row r="822" spans="1:25" s="3" customFormat="1" ht="15" x14ac:dyDescent="0.3">
      <c r="A822" s="156" t="str">
        <f>IF(ISBLANK(TableB[[#This Row],[BEDS Code]]),"",TableB[[#This Row],[BEDS Code]])</f>
        <v>342600010018</v>
      </c>
      <c r="B822" s="134" t="str">
        <f>IF(ISBLANK(TableB[[#This Row],[School Name]]),"",TableB[[#This Row],[School Name]])</f>
        <v>P.S. 018 Winchester</v>
      </c>
      <c r="C822" s="156" t="str">
        <f>IF(ISBLANK(TableB[[#This Row],[Local School Code]]),"",TableB[[#This Row],[Local School Code]])</f>
        <v>Q018</v>
      </c>
      <c r="D822" s="15" t="s">
        <v>72</v>
      </c>
      <c r="E822" s="10" t="s">
        <v>73</v>
      </c>
      <c r="F822" s="130">
        <v>31</v>
      </c>
      <c r="G822" s="130">
        <v>0</v>
      </c>
      <c r="H822" s="130">
        <v>0</v>
      </c>
      <c r="I822" s="130">
        <v>0</v>
      </c>
      <c r="J822" s="136">
        <f t="shared" si="39"/>
        <v>31</v>
      </c>
      <c r="K822" s="16">
        <v>68867.14643165491</v>
      </c>
      <c r="L822" s="16">
        <v>420421.57295097894</v>
      </c>
      <c r="M822" s="16">
        <v>0</v>
      </c>
      <c r="N822" s="133">
        <f t="shared" si="40"/>
        <v>489288.71938263386</v>
      </c>
      <c r="O822" s="146">
        <v>0</v>
      </c>
      <c r="P822" s="132">
        <v>0</v>
      </c>
      <c r="Q822" s="132">
        <v>0</v>
      </c>
      <c r="R822" s="132">
        <v>0</v>
      </c>
      <c r="S822" s="132">
        <v>0</v>
      </c>
      <c r="T822" s="132">
        <v>0</v>
      </c>
      <c r="U822" s="132">
        <v>0</v>
      </c>
      <c r="V822" s="133">
        <f t="shared" si="41"/>
        <v>0</v>
      </c>
      <c r="W822" s="16">
        <v>0</v>
      </c>
      <c r="X822" s="16">
        <v>0</v>
      </c>
      <c r="Y822" s="137">
        <v>0</v>
      </c>
    </row>
    <row r="823" spans="1:25" s="3" customFormat="1" ht="15" x14ac:dyDescent="0.3">
      <c r="A823" s="156" t="str">
        <f>IF(ISBLANK(TableB[[#This Row],[BEDS Code]]),"",TableB[[#This Row],[BEDS Code]])</f>
        <v>342400010019</v>
      </c>
      <c r="B823" s="134" t="str">
        <f>IF(ISBLANK(TableB[[#This Row],[School Name]]),"",TableB[[#This Row],[School Name]])</f>
        <v>P.S. 019 Marino Jeantet</v>
      </c>
      <c r="C823" s="156" t="str">
        <f>IF(ISBLANK(TableB[[#This Row],[Local School Code]]),"",TableB[[#This Row],[Local School Code]])</f>
        <v>Q019</v>
      </c>
      <c r="D823" s="15" t="s">
        <v>73</v>
      </c>
      <c r="E823" s="10" t="s">
        <v>73</v>
      </c>
      <c r="F823" s="130">
        <v>0</v>
      </c>
      <c r="G823" s="130">
        <v>0</v>
      </c>
      <c r="H823" s="130">
        <v>0</v>
      </c>
      <c r="I823" s="130">
        <v>0</v>
      </c>
      <c r="J823" s="136">
        <f t="shared" si="39"/>
        <v>0</v>
      </c>
      <c r="K823" s="16">
        <v>0</v>
      </c>
      <c r="L823" s="16">
        <v>0</v>
      </c>
      <c r="M823" s="16">
        <v>0</v>
      </c>
      <c r="N823" s="133">
        <f t="shared" si="40"/>
        <v>0</v>
      </c>
      <c r="O823" s="146">
        <v>0</v>
      </c>
      <c r="P823" s="132">
        <v>0</v>
      </c>
      <c r="Q823" s="132">
        <v>0</v>
      </c>
      <c r="R823" s="132">
        <v>0</v>
      </c>
      <c r="S823" s="132">
        <v>0</v>
      </c>
      <c r="T823" s="132">
        <v>0</v>
      </c>
      <c r="U823" s="132">
        <v>0</v>
      </c>
      <c r="V823" s="133">
        <f t="shared" si="41"/>
        <v>0</v>
      </c>
      <c r="W823" s="16">
        <v>0</v>
      </c>
      <c r="X823" s="16">
        <v>0</v>
      </c>
      <c r="Y823" s="137">
        <v>0</v>
      </c>
    </row>
    <row r="824" spans="1:25" s="3" customFormat="1" ht="15" x14ac:dyDescent="0.3">
      <c r="A824" s="156" t="str">
        <f>IF(ISBLANK(TableB[[#This Row],[BEDS Code]]),"",TableB[[#This Row],[BEDS Code]])</f>
        <v>342500010020</v>
      </c>
      <c r="B824" s="134" t="str">
        <f>IF(ISBLANK(TableB[[#This Row],[School Name]]),"",TableB[[#This Row],[School Name]])</f>
        <v>P.S. 020 John Bowne</v>
      </c>
      <c r="C824" s="156" t="str">
        <f>IF(ISBLANK(TableB[[#This Row],[Local School Code]]),"",TableB[[#This Row],[Local School Code]])</f>
        <v>Q020</v>
      </c>
      <c r="D824" s="15" t="s">
        <v>72</v>
      </c>
      <c r="E824" s="10" t="s">
        <v>73</v>
      </c>
      <c r="F824" s="130">
        <v>94</v>
      </c>
      <c r="G824" s="130">
        <v>0</v>
      </c>
      <c r="H824" s="130">
        <v>1</v>
      </c>
      <c r="I824" s="130">
        <v>0</v>
      </c>
      <c r="J824" s="136">
        <f t="shared" si="39"/>
        <v>95</v>
      </c>
      <c r="K824" s="16">
        <v>479902.1589424471</v>
      </c>
      <c r="L824" s="16">
        <v>1005662.7169048632</v>
      </c>
      <c r="M824" s="16">
        <v>0</v>
      </c>
      <c r="N824" s="133">
        <f t="shared" si="40"/>
        <v>1485564.8758473103</v>
      </c>
      <c r="O824" s="146">
        <v>0</v>
      </c>
      <c r="P824" s="132">
        <v>0</v>
      </c>
      <c r="Q824" s="132">
        <v>0</v>
      </c>
      <c r="R824" s="132">
        <v>0</v>
      </c>
      <c r="S824" s="132">
        <v>0</v>
      </c>
      <c r="T824" s="132">
        <v>0</v>
      </c>
      <c r="U824" s="132">
        <v>0</v>
      </c>
      <c r="V824" s="133">
        <f t="shared" si="41"/>
        <v>0</v>
      </c>
      <c r="W824" s="16">
        <v>0</v>
      </c>
      <c r="X824" s="16">
        <v>0</v>
      </c>
      <c r="Y824" s="137">
        <v>0</v>
      </c>
    </row>
    <row r="825" spans="1:25" s="3" customFormat="1" ht="15" x14ac:dyDescent="0.3">
      <c r="A825" s="156" t="str">
        <f>IF(ISBLANK(TableB[[#This Row],[BEDS Code]]),"",TableB[[#This Row],[BEDS Code]])</f>
        <v>342500010021</v>
      </c>
      <c r="B825" s="134" t="str">
        <f>IF(ISBLANK(TableB[[#This Row],[School Name]]),"",TableB[[#This Row],[School Name]])</f>
        <v>P.S. 021 Edward Hart</v>
      </c>
      <c r="C825" s="156" t="str">
        <f>IF(ISBLANK(TableB[[#This Row],[Local School Code]]),"",TableB[[#This Row],[Local School Code]])</f>
        <v>Q021</v>
      </c>
      <c r="D825" s="15" t="s">
        <v>72</v>
      </c>
      <c r="E825" s="10" t="s">
        <v>73</v>
      </c>
      <c r="F825" s="130">
        <v>78</v>
      </c>
      <c r="G825" s="130">
        <v>0</v>
      </c>
      <c r="H825" s="130">
        <v>0</v>
      </c>
      <c r="I825" s="130">
        <v>0</v>
      </c>
      <c r="J825" s="136">
        <f t="shared" si="39"/>
        <v>78</v>
      </c>
      <c r="K825" s="16">
        <v>332857.87441966537</v>
      </c>
      <c r="L825" s="16">
        <v>902816.36683739931</v>
      </c>
      <c r="M825" s="16">
        <v>0</v>
      </c>
      <c r="N825" s="133">
        <f t="shared" si="40"/>
        <v>1235674.2412570647</v>
      </c>
      <c r="O825" s="146">
        <v>0</v>
      </c>
      <c r="P825" s="132">
        <v>0</v>
      </c>
      <c r="Q825" s="132">
        <v>0</v>
      </c>
      <c r="R825" s="132">
        <v>0</v>
      </c>
      <c r="S825" s="132">
        <v>0</v>
      </c>
      <c r="T825" s="132">
        <v>0</v>
      </c>
      <c r="U825" s="132">
        <v>0</v>
      </c>
      <c r="V825" s="133">
        <f t="shared" si="41"/>
        <v>0</v>
      </c>
      <c r="W825" s="16">
        <v>0</v>
      </c>
      <c r="X825" s="16">
        <v>0</v>
      </c>
      <c r="Y825" s="137">
        <v>0</v>
      </c>
    </row>
    <row r="826" spans="1:25" s="3" customFormat="1" ht="15" x14ac:dyDescent="0.3">
      <c r="A826" s="156" t="str">
        <f>IF(ISBLANK(TableB[[#This Row],[BEDS Code]]),"",TableB[[#This Row],[BEDS Code]])</f>
        <v>342500010022</v>
      </c>
      <c r="B826" s="134" t="str">
        <f>IF(ISBLANK(TableB[[#This Row],[School Name]]),"",TableB[[#This Row],[School Name]])</f>
        <v>P.S. 022 Thomas Jefferson</v>
      </c>
      <c r="C826" s="156" t="str">
        <f>IF(ISBLANK(TableB[[#This Row],[Local School Code]]),"",TableB[[#This Row],[Local School Code]])</f>
        <v>Q022</v>
      </c>
      <c r="D826" s="15" t="s">
        <v>72</v>
      </c>
      <c r="E826" s="10" t="s">
        <v>73</v>
      </c>
      <c r="F826" s="130">
        <v>31</v>
      </c>
      <c r="G826" s="130">
        <v>0</v>
      </c>
      <c r="H826" s="130">
        <v>0</v>
      </c>
      <c r="I826" s="130">
        <v>0</v>
      </c>
      <c r="J826" s="136">
        <f t="shared" si="39"/>
        <v>31</v>
      </c>
      <c r="K826" s="16">
        <v>350000</v>
      </c>
      <c r="L826" s="16">
        <v>124226.99852236098</v>
      </c>
      <c r="M826" s="16">
        <v>0</v>
      </c>
      <c r="N826" s="133">
        <f t="shared" si="40"/>
        <v>474226.99852236098</v>
      </c>
      <c r="O826" s="146">
        <v>0</v>
      </c>
      <c r="P826" s="132">
        <v>0</v>
      </c>
      <c r="Q826" s="132">
        <v>0</v>
      </c>
      <c r="R826" s="132">
        <v>0</v>
      </c>
      <c r="S826" s="132">
        <v>0</v>
      </c>
      <c r="T826" s="132">
        <v>0</v>
      </c>
      <c r="U826" s="132">
        <v>0</v>
      </c>
      <c r="V826" s="133">
        <f t="shared" si="41"/>
        <v>0</v>
      </c>
      <c r="W826" s="16">
        <v>0</v>
      </c>
      <c r="X826" s="16">
        <v>0</v>
      </c>
      <c r="Y826" s="137">
        <v>0</v>
      </c>
    </row>
    <row r="827" spans="1:25" s="3" customFormat="1" ht="15" x14ac:dyDescent="0.3">
      <c r="A827" s="156" t="str">
        <f>IF(ISBLANK(TableB[[#This Row],[BEDS Code]]),"",TableB[[#This Row],[BEDS Code]])</f>
        <v>307500014023</v>
      </c>
      <c r="B827" s="134" t="str">
        <f>IF(ISBLANK(TableB[[#This Row],[School Name]]),"",TableB[[#This Row],[School Name]])</f>
        <v>P.S. Q023 @ Queens Children Center</v>
      </c>
      <c r="C827" s="156" t="str">
        <f>IF(ISBLANK(TableB[[#This Row],[Local School Code]]),"",TableB[[#This Row],[Local School Code]])</f>
        <v>Q023</v>
      </c>
      <c r="D827" s="15" t="s">
        <v>73</v>
      </c>
      <c r="E827" s="10" t="s">
        <v>73</v>
      </c>
      <c r="F827" s="130">
        <v>0</v>
      </c>
      <c r="G827" s="130">
        <v>0</v>
      </c>
      <c r="H827" s="130">
        <v>0</v>
      </c>
      <c r="I827" s="130">
        <v>0</v>
      </c>
      <c r="J827" s="136">
        <f t="shared" si="39"/>
        <v>0</v>
      </c>
      <c r="K827" s="16">
        <v>0</v>
      </c>
      <c r="L827" s="16">
        <v>0</v>
      </c>
      <c r="M827" s="16">
        <v>0</v>
      </c>
      <c r="N827" s="133">
        <f t="shared" si="40"/>
        <v>0</v>
      </c>
      <c r="O827" s="146">
        <v>0</v>
      </c>
      <c r="P827" s="132">
        <v>0</v>
      </c>
      <c r="Q827" s="132">
        <v>0</v>
      </c>
      <c r="R827" s="132">
        <v>0</v>
      </c>
      <c r="S827" s="132">
        <v>0</v>
      </c>
      <c r="T827" s="132">
        <v>0</v>
      </c>
      <c r="U827" s="132">
        <v>0</v>
      </c>
      <c r="V827" s="133">
        <f t="shared" si="41"/>
        <v>0</v>
      </c>
      <c r="W827" s="16">
        <v>0</v>
      </c>
      <c r="X827" s="16">
        <v>0</v>
      </c>
      <c r="Y827" s="137">
        <v>0</v>
      </c>
    </row>
    <row r="828" spans="1:25" s="3" customFormat="1" ht="15" x14ac:dyDescent="0.3">
      <c r="A828" s="156" t="str">
        <f>IF(ISBLANK(TableB[[#This Row],[BEDS Code]]),"",TableB[[#This Row],[BEDS Code]])</f>
        <v>342500010024</v>
      </c>
      <c r="B828" s="134" t="str">
        <f>IF(ISBLANK(TableB[[#This Row],[School Name]]),"",TableB[[#This Row],[School Name]])</f>
        <v>P.S. 024 Andrew Jackson</v>
      </c>
      <c r="C828" s="156" t="str">
        <f>IF(ISBLANK(TableB[[#This Row],[Local School Code]]),"",TableB[[#This Row],[Local School Code]])</f>
        <v>Q024</v>
      </c>
      <c r="D828" s="15" t="s">
        <v>72</v>
      </c>
      <c r="E828" s="10" t="s">
        <v>73</v>
      </c>
      <c r="F828" s="130">
        <v>31</v>
      </c>
      <c r="G828" s="130">
        <v>0</v>
      </c>
      <c r="H828" s="130">
        <v>0</v>
      </c>
      <c r="I828" s="130">
        <v>0</v>
      </c>
      <c r="J828" s="136">
        <f t="shared" si="39"/>
        <v>31</v>
      </c>
      <c r="K828" s="16">
        <v>183005.69627971406</v>
      </c>
      <c r="L828" s="16">
        <v>306828.8717904411</v>
      </c>
      <c r="M828" s="16">
        <v>0</v>
      </c>
      <c r="N828" s="133">
        <f t="shared" si="40"/>
        <v>489834.56807015516</v>
      </c>
      <c r="O828" s="146">
        <v>0</v>
      </c>
      <c r="P828" s="132">
        <v>0</v>
      </c>
      <c r="Q828" s="132">
        <v>0</v>
      </c>
      <c r="R828" s="132">
        <v>0</v>
      </c>
      <c r="S828" s="132">
        <v>0</v>
      </c>
      <c r="T828" s="132">
        <v>0</v>
      </c>
      <c r="U828" s="132">
        <v>0</v>
      </c>
      <c r="V828" s="133">
        <f t="shared" si="41"/>
        <v>0</v>
      </c>
      <c r="W828" s="16">
        <v>0</v>
      </c>
      <c r="X828" s="16">
        <v>0</v>
      </c>
      <c r="Y828" s="137">
        <v>0</v>
      </c>
    </row>
    <row r="829" spans="1:25" s="3" customFormat="1" ht="15" x14ac:dyDescent="0.3">
      <c r="A829" s="156" t="str">
        <f>IF(ISBLANK(TableB[[#This Row],[BEDS Code]]),"",TableB[[#This Row],[BEDS Code]])</f>
        <v>342500010025</v>
      </c>
      <c r="B829" s="134" t="str">
        <f>IF(ISBLANK(TableB[[#This Row],[School Name]]),"",TableB[[#This Row],[School Name]])</f>
        <v>I.S. 025 Adrien Block</v>
      </c>
      <c r="C829" s="156" t="str">
        <f>IF(ISBLANK(TableB[[#This Row],[Local School Code]]),"",TableB[[#This Row],[Local School Code]])</f>
        <v>Q025</v>
      </c>
      <c r="D829" s="15" t="s">
        <v>73</v>
      </c>
      <c r="E829" s="10" t="s">
        <v>73</v>
      </c>
      <c r="F829" s="130">
        <v>0</v>
      </c>
      <c r="G829" s="130">
        <v>0</v>
      </c>
      <c r="H829" s="130">
        <v>0</v>
      </c>
      <c r="I829" s="130">
        <v>0</v>
      </c>
      <c r="J829" s="136">
        <f t="shared" si="39"/>
        <v>0</v>
      </c>
      <c r="K829" s="16">
        <v>0</v>
      </c>
      <c r="L829" s="16">
        <v>0</v>
      </c>
      <c r="M829" s="16">
        <v>0</v>
      </c>
      <c r="N829" s="133">
        <f t="shared" si="40"/>
        <v>0</v>
      </c>
      <c r="O829" s="146">
        <v>0</v>
      </c>
      <c r="P829" s="132">
        <v>0</v>
      </c>
      <c r="Q829" s="132">
        <v>0</v>
      </c>
      <c r="R829" s="132">
        <v>0</v>
      </c>
      <c r="S829" s="132">
        <v>0</v>
      </c>
      <c r="T829" s="132">
        <v>0</v>
      </c>
      <c r="U829" s="132">
        <v>0</v>
      </c>
      <c r="V829" s="133">
        <f t="shared" si="41"/>
        <v>0</v>
      </c>
      <c r="W829" s="16">
        <v>0</v>
      </c>
      <c r="X829" s="16">
        <v>0</v>
      </c>
      <c r="Y829" s="137">
        <v>0</v>
      </c>
    </row>
    <row r="830" spans="1:25" s="3" customFormat="1" ht="15" x14ac:dyDescent="0.3">
      <c r="A830" s="156" t="str">
        <f>IF(ISBLANK(TableB[[#This Row],[BEDS Code]]),"",TableB[[#This Row],[BEDS Code]])</f>
        <v>342600010026</v>
      </c>
      <c r="B830" s="134" t="str">
        <f>IF(ISBLANK(TableB[[#This Row],[School Name]]),"",TableB[[#This Row],[School Name]])</f>
        <v>P.S. 026 Rufus King</v>
      </c>
      <c r="C830" s="156" t="str">
        <f>IF(ISBLANK(TableB[[#This Row],[Local School Code]]),"",TableB[[#This Row],[Local School Code]])</f>
        <v>Q026</v>
      </c>
      <c r="D830" s="15" t="s">
        <v>72</v>
      </c>
      <c r="E830" s="10" t="s">
        <v>73</v>
      </c>
      <c r="F830" s="130">
        <v>31</v>
      </c>
      <c r="G830" s="130">
        <v>0</v>
      </c>
      <c r="H830" s="130">
        <v>0</v>
      </c>
      <c r="I830" s="130">
        <v>0</v>
      </c>
      <c r="J830" s="136">
        <f t="shared" si="39"/>
        <v>31</v>
      </c>
      <c r="K830" s="16">
        <v>290000</v>
      </c>
      <c r="L830" s="16">
        <v>189285.62981271109</v>
      </c>
      <c r="M830" s="16">
        <v>0</v>
      </c>
      <c r="N830" s="133">
        <f t="shared" si="40"/>
        <v>479285.62981271109</v>
      </c>
      <c r="O830" s="146">
        <v>0</v>
      </c>
      <c r="P830" s="132">
        <v>0</v>
      </c>
      <c r="Q830" s="132">
        <v>0</v>
      </c>
      <c r="R830" s="132">
        <v>0</v>
      </c>
      <c r="S830" s="132">
        <v>0</v>
      </c>
      <c r="T830" s="132">
        <v>0</v>
      </c>
      <c r="U830" s="132">
        <v>0</v>
      </c>
      <c r="V830" s="133">
        <f t="shared" si="41"/>
        <v>0</v>
      </c>
      <c r="W830" s="16">
        <v>0</v>
      </c>
      <c r="X830" s="16">
        <v>0</v>
      </c>
      <c r="Y830" s="137">
        <v>0</v>
      </c>
    </row>
    <row r="831" spans="1:25" s="3" customFormat="1" ht="15" x14ac:dyDescent="0.3">
      <c r="A831" s="156" t="str">
        <f>IF(ISBLANK(TableB[[#This Row],[BEDS Code]]),"",TableB[[#This Row],[BEDS Code]])</f>
        <v>342400010028</v>
      </c>
      <c r="B831" s="134" t="str">
        <f>IF(ISBLANK(TableB[[#This Row],[School Name]]),"",TableB[[#This Row],[School Name]])</f>
        <v>P.S. 28 - The Thomas Emanuel Early Childhood Center</v>
      </c>
      <c r="C831" s="156" t="str">
        <f>IF(ISBLANK(TableB[[#This Row],[Local School Code]]),"",TableB[[#This Row],[Local School Code]])</f>
        <v>Q028</v>
      </c>
      <c r="D831" s="15" t="s">
        <v>72</v>
      </c>
      <c r="E831" s="10" t="s">
        <v>73</v>
      </c>
      <c r="F831" s="130">
        <v>14</v>
      </c>
      <c r="G831" s="130">
        <v>0</v>
      </c>
      <c r="H831" s="130">
        <v>0</v>
      </c>
      <c r="I831" s="130">
        <v>0</v>
      </c>
      <c r="J831" s="136">
        <f t="shared" si="39"/>
        <v>14</v>
      </c>
      <c r="K831" s="16">
        <v>130000</v>
      </c>
      <c r="L831" s="16">
        <v>367803.87232061388</v>
      </c>
      <c r="M831" s="16">
        <v>0</v>
      </c>
      <c r="N831" s="133">
        <f t="shared" si="40"/>
        <v>497803.87232061388</v>
      </c>
      <c r="O831" s="146">
        <v>0</v>
      </c>
      <c r="P831" s="132">
        <v>0</v>
      </c>
      <c r="Q831" s="132">
        <v>0</v>
      </c>
      <c r="R831" s="132">
        <v>0</v>
      </c>
      <c r="S831" s="132">
        <v>0</v>
      </c>
      <c r="T831" s="132">
        <v>0</v>
      </c>
      <c r="U831" s="132">
        <v>0</v>
      </c>
      <c r="V831" s="133">
        <f t="shared" si="41"/>
        <v>0</v>
      </c>
      <c r="W831" s="16">
        <v>0</v>
      </c>
      <c r="X831" s="16">
        <v>0</v>
      </c>
      <c r="Y831" s="137">
        <v>0</v>
      </c>
    </row>
    <row r="832" spans="1:25" s="3" customFormat="1" ht="15" x14ac:dyDescent="0.3">
      <c r="A832" s="156" t="str">
        <f>IF(ISBLANK(TableB[[#This Row],[BEDS Code]]),"",TableB[[#This Row],[BEDS Code]])</f>
        <v>342500010029</v>
      </c>
      <c r="B832" s="134" t="str">
        <f>IF(ISBLANK(TableB[[#This Row],[School Name]]),"",TableB[[#This Row],[School Name]])</f>
        <v>P.S. 029 Queens</v>
      </c>
      <c r="C832" s="156" t="str">
        <f>IF(ISBLANK(TableB[[#This Row],[Local School Code]]),"",TableB[[#This Row],[Local School Code]])</f>
        <v>Q029</v>
      </c>
      <c r="D832" s="15" t="s">
        <v>72</v>
      </c>
      <c r="E832" s="10" t="s">
        <v>73</v>
      </c>
      <c r="F832" s="130">
        <v>31</v>
      </c>
      <c r="G832" s="130">
        <v>0</v>
      </c>
      <c r="H832" s="130">
        <v>0</v>
      </c>
      <c r="I832" s="130">
        <v>0</v>
      </c>
      <c r="J832" s="136">
        <f t="shared" si="39"/>
        <v>31</v>
      </c>
      <c r="K832" s="16">
        <v>350000</v>
      </c>
      <c r="L832" s="16">
        <v>128021.67863137962</v>
      </c>
      <c r="M832" s="16">
        <v>0</v>
      </c>
      <c r="N832" s="133">
        <f t="shared" si="40"/>
        <v>478021.67863137962</v>
      </c>
      <c r="O832" s="146">
        <v>0</v>
      </c>
      <c r="P832" s="132">
        <v>0</v>
      </c>
      <c r="Q832" s="132">
        <v>0</v>
      </c>
      <c r="R832" s="132">
        <v>0</v>
      </c>
      <c r="S832" s="132">
        <v>0</v>
      </c>
      <c r="T832" s="132">
        <v>0</v>
      </c>
      <c r="U832" s="132">
        <v>0</v>
      </c>
      <c r="V832" s="133">
        <f t="shared" si="41"/>
        <v>0</v>
      </c>
      <c r="W832" s="16">
        <v>0</v>
      </c>
      <c r="X832" s="16">
        <v>0</v>
      </c>
      <c r="Y832" s="137">
        <v>0</v>
      </c>
    </row>
    <row r="833" spans="1:25" s="3" customFormat="1" ht="15" x14ac:dyDescent="0.3">
      <c r="A833" s="156" t="str">
        <f>IF(ISBLANK(TableB[[#This Row],[BEDS Code]]),"",TableB[[#This Row],[BEDS Code]])</f>
        <v>342600010031</v>
      </c>
      <c r="B833" s="134" t="str">
        <f>IF(ISBLANK(TableB[[#This Row],[School Name]]),"",TableB[[#This Row],[School Name]])</f>
        <v>P.S. 031 Bayside</v>
      </c>
      <c r="C833" s="156" t="str">
        <f>IF(ISBLANK(TableB[[#This Row],[Local School Code]]),"",TableB[[#This Row],[Local School Code]])</f>
        <v>Q031</v>
      </c>
      <c r="D833" s="15" t="s">
        <v>72</v>
      </c>
      <c r="E833" s="10" t="s">
        <v>73</v>
      </c>
      <c r="F833" s="130">
        <v>31</v>
      </c>
      <c r="G833" s="130">
        <v>0</v>
      </c>
      <c r="H833" s="130">
        <v>0</v>
      </c>
      <c r="I833" s="130">
        <v>0</v>
      </c>
      <c r="J833" s="136">
        <f t="shared" si="39"/>
        <v>31</v>
      </c>
      <c r="K833" s="16">
        <v>118604.52996562789</v>
      </c>
      <c r="L833" s="16">
        <v>364070.17505909357</v>
      </c>
      <c r="M833" s="16">
        <v>0</v>
      </c>
      <c r="N833" s="133">
        <f t="shared" si="40"/>
        <v>482674.70502472145</v>
      </c>
      <c r="O833" s="146">
        <v>0</v>
      </c>
      <c r="P833" s="132">
        <v>0</v>
      </c>
      <c r="Q833" s="132">
        <v>0</v>
      </c>
      <c r="R833" s="132">
        <v>0</v>
      </c>
      <c r="S833" s="132">
        <v>0</v>
      </c>
      <c r="T833" s="132">
        <v>0</v>
      </c>
      <c r="U833" s="132">
        <v>0</v>
      </c>
      <c r="V833" s="133">
        <f t="shared" si="41"/>
        <v>0</v>
      </c>
      <c r="W833" s="16">
        <v>0</v>
      </c>
      <c r="X833" s="16">
        <v>0</v>
      </c>
      <c r="Y833" s="137">
        <v>0</v>
      </c>
    </row>
    <row r="834" spans="1:25" s="3" customFormat="1" ht="15" x14ac:dyDescent="0.3">
      <c r="A834" s="156" t="str">
        <f>IF(ISBLANK(TableB[[#This Row],[BEDS Code]]),"",TableB[[#This Row],[BEDS Code]])</f>
        <v>342500010032</v>
      </c>
      <c r="B834" s="134" t="str">
        <f>IF(ISBLANK(TableB[[#This Row],[School Name]]),"",TableB[[#This Row],[School Name]])</f>
        <v>P.S. 032 State Street</v>
      </c>
      <c r="C834" s="156" t="str">
        <f>IF(ISBLANK(TableB[[#This Row],[Local School Code]]),"",TableB[[#This Row],[Local School Code]])</f>
        <v>Q032</v>
      </c>
      <c r="D834" s="15" t="s">
        <v>72</v>
      </c>
      <c r="E834" s="10" t="s">
        <v>73</v>
      </c>
      <c r="F834" s="130">
        <v>31</v>
      </c>
      <c r="G834" s="130">
        <v>0</v>
      </c>
      <c r="H834" s="130">
        <v>0</v>
      </c>
      <c r="I834" s="130">
        <v>0</v>
      </c>
      <c r="J834" s="136">
        <f t="shared" si="39"/>
        <v>31</v>
      </c>
      <c r="K834" s="16">
        <v>350000</v>
      </c>
      <c r="L834" s="16">
        <v>129365.68141812243</v>
      </c>
      <c r="M834" s="16">
        <v>0</v>
      </c>
      <c r="N834" s="133">
        <f t="shared" si="40"/>
        <v>479365.68141812243</v>
      </c>
      <c r="O834" s="146">
        <v>0</v>
      </c>
      <c r="P834" s="132">
        <v>0</v>
      </c>
      <c r="Q834" s="132">
        <v>0</v>
      </c>
      <c r="R834" s="132">
        <v>0</v>
      </c>
      <c r="S834" s="132">
        <v>0</v>
      </c>
      <c r="T834" s="132">
        <v>0</v>
      </c>
      <c r="U834" s="132">
        <v>0</v>
      </c>
      <c r="V834" s="133">
        <f t="shared" si="41"/>
        <v>0</v>
      </c>
      <c r="W834" s="16">
        <v>0</v>
      </c>
      <c r="X834" s="16">
        <v>0</v>
      </c>
      <c r="Y834" s="137">
        <v>0</v>
      </c>
    </row>
    <row r="835" spans="1:25" s="3" customFormat="1" ht="15" x14ac:dyDescent="0.3">
      <c r="A835" s="156" t="str">
        <f>IF(ISBLANK(TableB[[#This Row],[BEDS Code]]),"",TableB[[#This Row],[BEDS Code]])</f>
        <v>342900010033</v>
      </c>
      <c r="B835" s="134" t="str">
        <f>IF(ISBLANK(TableB[[#This Row],[School Name]]),"",TableB[[#This Row],[School Name]])</f>
        <v>P.S. 033 Edward M. Funk</v>
      </c>
      <c r="C835" s="156" t="str">
        <f>IF(ISBLANK(TableB[[#This Row],[Local School Code]]),"",TableB[[#This Row],[Local School Code]])</f>
        <v>Q033</v>
      </c>
      <c r="D835" s="15" t="s">
        <v>73</v>
      </c>
      <c r="E835" s="10" t="s">
        <v>73</v>
      </c>
      <c r="F835" s="130">
        <v>0</v>
      </c>
      <c r="G835" s="130">
        <v>0</v>
      </c>
      <c r="H835" s="130">
        <v>0</v>
      </c>
      <c r="I835" s="130">
        <v>0</v>
      </c>
      <c r="J835" s="136">
        <f t="shared" si="39"/>
        <v>0</v>
      </c>
      <c r="K835" s="16">
        <v>0</v>
      </c>
      <c r="L835" s="16">
        <v>0</v>
      </c>
      <c r="M835" s="16">
        <v>0</v>
      </c>
      <c r="N835" s="133">
        <f t="shared" si="40"/>
        <v>0</v>
      </c>
      <c r="O835" s="146">
        <v>0</v>
      </c>
      <c r="P835" s="132">
        <v>0</v>
      </c>
      <c r="Q835" s="132">
        <v>0</v>
      </c>
      <c r="R835" s="132">
        <v>0</v>
      </c>
      <c r="S835" s="132">
        <v>0</v>
      </c>
      <c r="T835" s="132">
        <v>0</v>
      </c>
      <c r="U835" s="132">
        <v>0</v>
      </c>
      <c r="V835" s="133">
        <f t="shared" si="41"/>
        <v>0</v>
      </c>
      <c r="W835" s="16">
        <v>0</v>
      </c>
      <c r="X835" s="16">
        <v>0</v>
      </c>
      <c r="Y835" s="137">
        <v>0</v>
      </c>
    </row>
    <row r="836" spans="1:25" s="3" customFormat="1" ht="15" x14ac:dyDescent="0.3">
      <c r="A836" s="156" t="str">
        <f>IF(ISBLANK(TableB[[#This Row],[BEDS Code]]),"",TableB[[#This Row],[BEDS Code]])</f>
        <v>342900010034</v>
      </c>
      <c r="B836" s="134" t="str">
        <f>IF(ISBLANK(TableB[[#This Row],[School Name]]),"",TableB[[#This Row],[School Name]])</f>
        <v>P.S. 034 John Harvard</v>
      </c>
      <c r="C836" s="156" t="str">
        <f>IF(ISBLANK(TableB[[#This Row],[Local School Code]]),"",TableB[[#This Row],[Local School Code]])</f>
        <v>Q034</v>
      </c>
      <c r="D836" s="15" t="s">
        <v>72</v>
      </c>
      <c r="E836" s="10" t="s">
        <v>73</v>
      </c>
      <c r="F836" s="130">
        <v>31</v>
      </c>
      <c r="G836" s="130">
        <v>0</v>
      </c>
      <c r="H836" s="130">
        <v>0</v>
      </c>
      <c r="I836" s="130">
        <v>0</v>
      </c>
      <c r="J836" s="136">
        <f t="shared" si="39"/>
        <v>31</v>
      </c>
      <c r="K836" s="16">
        <v>360000</v>
      </c>
      <c r="L836" s="16">
        <v>73070.878561035148</v>
      </c>
      <c r="M836" s="16">
        <v>0</v>
      </c>
      <c r="N836" s="133">
        <f t="shared" si="40"/>
        <v>433070.87856103515</v>
      </c>
      <c r="O836" s="146">
        <v>0</v>
      </c>
      <c r="P836" s="132">
        <v>0</v>
      </c>
      <c r="Q836" s="132">
        <v>0</v>
      </c>
      <c r="R836" s="132">
        <v>0</v>
      </c>
      <c r="S836" s="132">
        <v>0</v>
      </c>
      <c r="T836" s="132">
        <v>0</v>
      </c>
      <c r="U836" s="132">
        <v>0</v>
      </c>
      <c r="V836" s="133">
        <f t="shared" si="41"/>
        <v>0</v>
      </c>
      <c r="W836" s="16">
        <v>0</v>
      </c>
      <c r="X836" s="16">
        <v>0</v>
      </c>
      <c r="Y836" s="137">
        <v>0</v>
      </c>
    </row>
    <row r="837" spans="1:25" s="3" customFormat="1" ht="15" x14ac:dyDescent="0.3">
      <c r="A837" s="156" t="str">
        <f>IF(ISBLANK(TableB[[#This Row],[BEDS Code]]),"",TableB[[#This Row],[BEDS Code]])</f>
        <v>342900010035</v>
      </c>
      <c r="B837" s="134" t="str">
        <f>IF(ISBLANK(TableB[[#This Row],[School Name]]),"",TableB[[#This Row],[School Name]])</f>
        <v>P.S. 035 Nathaniel Woodhull</v>
      </c>
      <c r="C837" s="156" t="str">
        <f>IF(ISBLANK(TableB[[#This Row],[Local School Code]]),"",TableB[[#This Row],[Local School Code]])</f>
        <v>Q035</v>
      </c>
      <c r="D837" s="15" t="s">
        <v>72</v>
      </c>
      <c r="E837" s="10" t="s">
        <v>73</v>
      </c>
      <c r="F837" s="130">
        <v>31</v>
      </c>
      <c r="G837" s="130">
        <v>0</v>
      </c>
      <c r="H837" s="130">
        <v>0</v>
      </c>
      <c r="I837" s="130">
        <v>0</v>
      </c>
      <c r="J837" s="136">
        <f t="shared" si="39"/>
        <v>31</v>
      </c>
      <c r="K837" s="16">
        <v>114778.57738609152</v>
      </c>
      <c r="L837" s="16">
        <v>374094.21941968246</v>
      </c>
      <c r="M837" s="16">
        <v>0</v>
      </c>
      <c r="N837" s="133">
        <f t="shared" si="40"/>
        <v>488872.79680577398</v>
      </c>
      <c r="O837" s="146">
        <v>0</v>
      </c>
      <c r="P837" s="132">
        <v>0</v>
      </c>
      <c r="Q837" s="132">
        <v>0</v>
      </c>
      <c r="R837" s="132">
        <v>0</v>
      </c>
      <c r="S837" s="132">
        <v>0</v>
      </c>
      <c r="T837" s="132">
        <v>0</v>
      </c>
      <c r="U837" s="132">
        <v>0</v>
      </c>
      <c r="V837" s="133">
        <f t="shared" si="41"/>
        <v>0</v>
      </c>
      <c r="W837" s="16">
        <v>0</v>
      </c>
      <c r="X837" s="16">
        <v>0</v>
      </c>
      <c r="Y837" s="137">
        <v>0</v>
      </c>
    </row>
    <row r="838" spans="1:25" s="3" customFormat="1" ht="15" x14ac:dyDescent="0.3">
      <c r="A838" s="156" t="str">
        <f>IF(ISBLANK(TableB[[#This Row],[BEDS Code]]),"",TableB[[#This Row],[BEDS Code]])</f>
        <v>342900010036</v>
      </c>
      <c r="B838" s="134" t="str">
        <f>IF(ISBLANK(TableB[[#This Row],[School Name]]),"",TableB[[#This Row],[School Name]])</f>
        <v>P.S. 036 Saint Albans School</v>
      </c>
      <c r="C838" s="156" t="str">
        <f>IF(ISBLANK(TableB[[#This Row],[Local School Code]]),"",TableB[[#This Row],[Local School Code]])</f>
        <v>Q036</v>
      </c>
      <c r="D838" s="15" t="s">
        <v>73</v>
      </c>
      <c r="E838" s="10" t="s">
        <v>73</v>
      </c>
      <c r="F838" s="130">
        <v>0</v>
      </c>
      <c r="G838" s="130">
        <v>0</v>
      </c>
      <c r="H838" s="130">
        <v>0</v>
      </c>
      <c r="I838" s="130">
        <v>0</v>
      </c>
      <c r="J838" s="136">
        <f t="shared" si="39"/>
        <v>0</v>
      </c>
      <c r="K838" s="16">
        <v>0</v>
      </c>
      <c r="L838" s="16">
        <v>0</v>
      </c>
      <c r="M838" s="16">
        <v>0</v>
      </c>
      <c r="N838" s="133">
        <f t="shared" si="40"/>
        <v>0</v>
      </c>
      <c r="O838" s="146">
        <v>0</v>
      </c>
      <c r="P838" s="132">
        <v>0</v>
      </c>
      <c r="Q838" s="132">
        <v>0</v>
      </c>
      <c r="R838" s="132">
        <v>0</v>
      </c>
      <c r="S838" s="132">
        <v>0</v>
      </c>
      <c r="T838" s="132">
        <v>0</v>
      </c>
      <c r="U838" s="132">
        <v>0</v>
      </c>
      <c r="V838" s="133">
        <f t="shared" si="41"/>
        <v>0</v>
      </c>
      <c r="W838" s="16">
        <v>0</v>
      </c>
      <c r="X838" s="16">
        <v>0</v>
      </c>
      <c r="Y838" s="137">
        <v>0</v>
      </c>
    </row>
    <row r="839" spans="1:25" s="3" customFormat="1" ht="15" x14ac:dyDescent="0.3">
      <c r="A839" s="156" t="str">
        <f>IF(ISBLANK(TableB[[#This Row],[BEDS Code]]),"",TableB[[#This Row],[BEDS Code]])</f>
        <v>342900010037</v>
      </c>
      <c r="B839" s="134" t="str">
        <f>IF(ISBLANK(TableB[[#This Row],[School Name]]),"",TableB[[#This Row],[School Name]])</f>
        <v>Cynthia Jenkins School</v>
      </c>
      <c r="C839" s="156" t="str">
        <f>IF(ISBLANK(TableB[[#This Row],[Local School Code]]),"",TableB[[#This Row],[Local School Code]])</f>
        <v>Q037</v>
      </c>
      <c r="D839" s="15" t="s">
        <v>72</v>
      </c>
      <c r="E839" s="10" t="s">
        <v>73</v>
      </c>
      <c r="F839" s="130">
        <v>47</v>
      </c>
      <c r="G839" s="130">
        <v>0</v>
      </c>
      <c r="H839" s="130">
        <v>0</v>
      </c>
      <c r="I839" s="130">
        <v>0</v>
      </c>
      <c r="J839" s="136">
        <f t="shared" si="39"/>
        <v>47</v>
      </c>
      <c r="K839" s="16">
        <v>137734.29286330982</v>
      </c>
      <c r="L839" s="16">
        <v>585141.47761804576</v>
      </c>
      <c r="M839" s="16">
        <v>0</v>
      </c>
      <c r="N839" s="133">
        <f t="shared" si="40"/>
        <v>722875.7704813556</v>
      </c>
      <c r="O839" s="146">
        <v>0</v>
      </c>
      <c r="P839" s="132">
        <v>0</v>
      </c>
      <c r="Q839" s="132">
        <v>0</v>
      </c>
      <c r="R839" s="132">
        <v>0</v>
      </c>
      <c r="S839" s="132">
        <v>0</v>
      </c>
      <c r="T839" s="132">
        <v>0</v>
      </c>
      <c r="U839" s="132">
        <v>0</v>
      </c>
      <c r="V839" s="133">
        <f t="shared" si="41"/>
        <v>0</v>
      </c>
      <c r="W839" s="16">
        <v>0</v>
      </c>
      <c r="X839" s="16">
        <v>0</v>
      </c>
      <c r="Y839" s="137">
        <v>0</v>
      </c>
    </row>
    <row r="840" spans="1:25" s="3" customFormat="1" ht="15" x14ac:dyDescent="0.3">
      <c r="A840" s="156" t="str">
        <f>IF(ISBLANK(TableB[[#This Row],[BEDS Code]]),"",TableB[[#This Row],[BEDS Code]])</f>
        <v>342900010038</v>
      </c>
      <c r="B840" s="134" t="str">
        <f>IF(ISBLANK(TableB[[#This Row],[School Name]]),"",TableB[[#This Row],[School Name]])</f>
        <v>P.S. 038 Rosedale</v>
      </c>
      <c r="C840" s="156" t="str">
        <f>IF(ISBLANK(TableB[[#This Row],[Local School Code]]),"",TableB[[#This Row],[Local School Code]])</f>
        <v>Q038</v>
      </c>
      <c r="D840" s="15" t="s">
        <v>73</v>
      </c>
      <c r="E840" s="10" t="s">
        <v>73</v>
      </c>
      <c r="F840" s="130">
        <v>0</v>
      </c>
      <c r="G840" s="130">
        <v>0</v>
      </c>
      <c r="H840" s="130">
        <v>0</v>
      </c>
      <c r="I840" s="130">
        <v>0</v>
      </c>
      <c r="J840" s="136">
        <f t="shared" si="39"/>
        <v>0</v>
      </c>
      <c r="K840" s="16">
        <v>0</v>
      </c>
      <c r="L840" s="16">
        <v>0</v>
      </c>
      <c r="M840" s="16">
        <v>0</v>
      </c>
      <c r="N840" s="133">
        <f t="shared" si="40"/>
        <v>0</v>
      </c>
      <c r="O840" s="146">
        <v>0</v>
      </c>
      <c r="P840" s="132">
        <v>0</v>
      </c>
      <c r="Q840" s="132">
        <v>0</v>
      </c>
      <c r="R840" s="132">
        <v>0</v>
      </c>
      <c r="S840" s="132">
        <v>0</v>
      </c>
      <c r="T840" s="132">
        <v>0</v>
      </c>
      <c r="U840" s="132">
        <v>0</v>
      </c>
      <c r="V840" s="133">
        <f t="shared" si="41"/>
        <v>0</v>
      </c>
      <c r="W840" s="16">
        <v>0</v>
      </c>
      <c r="X840" s="16">
        <v>0</v>
      </c>
      <c r="Y840" s="137">
        <v>0</v>
      </c>
    </row>
    <row r="841" spans="1:25" s="3" customFormat="1" ht="15" x14ac:dyDescent="0.3">
      <c r="A841" s="156" t="str">
        <f>IF(ISBLANK(TableB[[#This Row],[BEDS Code]]),"",TableB[[#This Row],[BEDS Code]])</f>
        <v>342800010040</v>
      </c>
      <c r="B841" s="134" t="str">
        <f>IF(ISBLANK(TableB[[#This Row],[School Name]]),"",TableB[[#This Row],[School Name]])</f>
        <v>P.S. 040 Samuel Huntington</v>
      </c>
      <c r="C841" s="156" t="str">
        <f>IF(ISBLANK(TableB[[#This Row],[Local School Code]]),"",TableB[[#This Row],[Local School Code]])</f>
        <v>Q040</v>
      </c>
      <c r="D841" s="15" t="s">
        <v>72</v>
      </c>
      <c r="E841" s="10" t="s">
        <v>73</v>
      </c>
      <c r="F841" s="130">
        <v>31</v>
      </c>
      <c r="G841" s="130">
        <v>0</v>
      </c>
      <c r="H841" s="130">
        <v>0</v>
      </c>
      <c r="I841" s="130">
        <v>0</v>
      </c>
      <c r="J841" s="136">
        <f t="shared" si="39"/>
        <v>31</v>
      </c>
      <c r="K841" s="16">
        <v>137734.29286330982</v>
      </c>
      <c r="L841" s="16">
        <v>340074.21482702263</v>
      </c>
      <c r="M841" s="16">
        <v>0</v>
      </c>
      <c r="N841" s="133">
        <f t="shared" si="40"/>
        <v>477808.50769033248</v>
      </c>
      <c r="O841" s="146">
        <v>0</v>
      </c>
      <c r="P841" s="132">
        <v>0</v>
      </c>
      <c r="Q841" s="132">
        <v>0</v>
      </c>
      <c r="R841" s="132">
        <v>0</v>
      </c>
      <c r="S841" s="132">
        <v>0</v>
      </c>
      <c r="T841" s="132">
        <v>0</v>
      </c>
      <c r="U841" s="132">
        <v>0</v>
      </c>
      <c r="V841" s="133">
        <f t="shared" si="41"/>
        <v>0</v>
      </c>
      <c r="W841" s="16">
        <v>0</v>
      </c>
      <c r="X841" s="16">
        <v>0</v>
      </c>
      <c r="Y841" s="137">
        <v>0</v>
      </c>
    </row>
    <row r="842" spans="1:25" s="3" customFormat="1" ht="15" x14ac:dyDescent="0.3">
      <c r="A842" s="156" t="str">
        <f>IF(ISBLANK(TableB[[#This Row],[BEDS Code]]),"",TableB[[#This Row],[BEDS Code]])</f>
        <v>342600010041</v>
      </c>
      <c r="B842" s="134" t="str">
        <f>IF(ISBLANK(TableB[[#This Row],[School Name]]),"",TableB[[#This Row],[School Name]])</f>
        <v>P.S. 041 Crocheron</v>
      </c>
      <c r="C842" s="156" t="str">
        <f>IF(ISBLANK(TableB[[#This Row],[Local School Code]]),"",TableB[[#This Row],[Local School Code]])</f>
        <v>Q041</v>
      </c>
      <c r="D842" s="15" t="s">
        <v>73</v>
      </c>
      <c r="E842" s="10" t="s">
        <v>73</v>
      </c>
      <c r="F842" s="130">
        <v>0</v>
      </c>
      <c r="G842" s="130">
        <v>0</v>
      </c>
      <c r="H842" s="130">
        <v>0</v>
      </c>
      <c r="I842" s="130">
        <v>0</v>
      </c>
      <c r="J842" s="136">
        <f t="shared" si="39"/>
        <v>0</v>
      </c>
      <c r="K842" s="16">
        <v>0</v>
      </c>
      <c r="L842" s="16">
        <v>0</v>
      </c>
      <c r="M842" s="16">
        <v>0</v>
      </c>
      <c r="N842" s="133">
        <f t="shared" si="40"/>
        <v>0</v>
      </c>
      <c r="O842" s="146">
        <v>0</v>
      </c>
      <c r="P842" s="132">
        <v>0</v>
      </c>
      <c r="Q842" s="132">
        <v>0</v>
      </c>
      <c r="R842" s="132">
        <v>0</v>
      </c>
      <c r="S842" s="132">
        <v>0</v>
      </c>
      <c r="T842" s="132">
        <v>0</v>
      </c>
      <c r="U842" s="132">
        <v>0</v>
      </c>
      <c r="V842" s="133">
        <f t="shared" si="41"/>
        <v>0</v>
      </c>
      <c r="W842" s="16">
        <v>0</v>
      </c>
      <c r="X842" s="16">
        <v>0</v>
      </c>
      <c r="Y842" s="137">
        <v>0</v>
      </c>
    </row>
    <row r="843" spans="1:25" s="3" customFormat="1" ht="15" x14ac:dyDescent="0.3">
      <c r="A843" s="156" t="str">
        <f>IF(ISBLANK(TableB[[#This Row],[BEDS Code]]),"",TableB[[#This Row],[BEDS Code]])</f>
        <v>342700010042</v>
      </c>
      <c r="B843" s="134" t="str">
        <f>IF(ISBLANK(TableB[[#This Row],[School Name]]),"",TableB[[#This Row],[School Name]])</f>
        <v>P.S./M.S 042 R. Vernam</v>
      </c>
      <c r="C843" s="156" t="str">
        <f>IF(ISBLANK(TableB[[#This Row],[Local School Code]]),"",TableB[[#This Row],[Local School Code]])</f>
        <v>Q042</v>
      </c>
      <c r="D843" s="15" t="s">
        <v>72</v>
      </c>
      <c r="E843" s="10" t="s">
        <v>72</v>
      </c>
      <c r="F843" s="130">
        <v>47</v>
      </c>
      <c r="G843" s="130">
        <v>0</v>
      </c>
      <c r="H843" s="130">
        <v>12</v>
      </c>
      <c r="I843" s="130">
        <v>0</v>
      </c>
      <c r="J843" s="136">
        <f t="shared" ref="J843:J906" si="42">SUM(F843:I843)</f>
        <v>59</v>
      </c>
      <c r="K843" s="16">
        <v>255911.4309544366</v>
      </c>
      <c r="L843" s="16">
        <v>692024.52619744302</v>
      </c>
      <c r="M843" s="16">
        <v>0</v>
      </c>
      <c r="N843" s="133">
        <f t="shared" ref="N843:N906" si="43">SUM(K843:M843)</f>
        <v>947935.95715187956</v>
      </c>
      <c r="O843" s="146">
        <v>1</v>
      </c>
      <c r="P843" s="132">
        <v>781773.68474122905</v>
      </c>
      <c r="Q843" s="132">
        <v>134553.66494544648</v>
      </c>
      <c r="R843" s="132">
        <v>0</v>
      </c>
      <c r="S843" s="132">
        <v>0</v>
      </c>
      <c r="T843" s="132">
        <v>252768.32472723222</v>
      </c>
      <c r="U843" s="132">
        <v>151660.99483633932</v>
      </c>
      <c r="V843" s="133">
        <f t="shared" ref="V843:V906" si="44">SUM(P843:U843)</f>
        <v>1320756.6692502471</v>
      </c>
      <c r="W843" s="16">
        <v>656900</v>
      </c>
      <c r="X843" s="16">
        <v>663856.66925024707</v>
      </c>
      <c r="Y843" s="137">
        <v>0</v>
      </c>
    </row>
    <row r="844" spans="1:25" s="3" customFormat="1" ht="15" x14ac:dyDescent="0.3">
      <c r="A844" s="156" t="str">
        <f>IF(ISBLANK(TableB[[#This Row],[BEDS Code]]),"",TableB[[#This Row],[BEDS Code]])</f>
        <v>342700010043</v>
      </c>
      <c r="B844" s="134" t="str">
        <f>IF(ISBLANK(TableB[[#This Row],[School Name]]),"",TableB[[#This Row],[School Name]])</f>
        <v>P.S. 043</v>
      </c>
      <c r="C844" s="156" t="str">
        <f>IF(ISBLANK(TableB[[#This Row],[Local School Code]]),"",TableB[[#This Row],[Local School Code]])</f>
        <v>Q043</v>
      </c>
      <c r="D844" s="15" t="s">
        <v>72</v>
      </c>
      <c r="E844" s="10" t="s">
        <v>73</v>
      </c>
      <c r="F844" s="130">
        <v>63</v>
      </c>
      <c r="G844" s="130">
        <v>0</v>
      </c>
      <c r="H844" s="130">
        <v>25</v>
      </c>
      <c r="I844" s="130">
        <v>0</v>
      </c>
      <c r="J844" s="136">
        <f t="shared" si="42"/>
        <v>88</v>
      </c>
      <c r="K844" s="16">
        <v>241035.01251079218</v>
      </c>
      <c r="L844" s="16">
        <v>1225157.0984439424</v>
      </c>
      <c r="M844" s="16">
        <v>0</v>
      </c>
      <c r="N844" s="133">
        <f t="shared" si="43"/>
        <v>1466192.1109547345</v>
      </c>
      <c r="O844" s="146">
        <v>0</v>
      </c>
      <c r="P844" s="132">
        <v>0</v>
      </c>
      <c r="Q844" s="132">
        <v>0</v>
      </c>
      <c r="R844" s="132">
        <v>0</v>
      </c>
      <c r="S844" s="132">
        <v>0</v>
      </c>
      <c r="T844" s="132">
        <v>0</v>
      </c>
      <c r="U844" s="132">
        <v>0</v>
      </c>
      <c r="V844" s="133">
        <f t="shared" si="44"/>
        <v>0</v>
      </c>
      <c r="W844" s="16">
        <v>0</v>
      </c>
      <c r="X844" s="16">
        <v>0</v>
      </c>
      <c r="Y844" s="137">
        <v>0</v>
      </c>
    </row>
    <row r="845" spans="1:25" s="3" customFormat="1" ht="15" x14ac:dyDescent="0.3">
      <c r="A845" s="156" t="str">
        <f>IF(ISBLANK(TableB[[#This Row],[BEDS Code]]),"",TableB[[#This Row],[BEDS Code]])</f>
        <v>342700010045</v>
      </c>
      <c r="B845" s="134" t="str">
        <f>IF(ISBLANK(TableB[[#This Row],[School Name]]),"",TableB[[#This Row],[School Name]])</f>
        <v>P.S. 045 Clarence Witherspoon</v>
      </c>
      <c r="C845" s="156" t="str">
        <f>IF(ISBLANK(TableB[[#This Row],[Local School Code]]),"",TableB[[#This Row],[Local School Code]])</f>
        <v>Q045</v>
      </c>
      <c r="D845" s="15" t="s">
        <v>72</v>
      </c>
      <c r="E845" s="10" t="s">
        <v>73</v>
      </c>
      <c r="F845" s="130">
        <v>31</v>
      </c>
      <c r="G845" s="130">
        <v>0</v>
      </c>
      <c r="H845" s="130">
        <v>25</v>
      </c>
      <c r="I845" s="130">
        <v>0</v>
      </c>
      <c r="J845" s="136">
        <f t="shared" si="42"/>
        <v>56</v>
      </c>
      <c r="K845" s="16">
        <v>91822.861908873208</v>
      </c>
      <c r="L845" s="16">
        <v>933448.37575548212</v>
      </c>
      <c r="M845" s="16">
        <v>0</v>
      </c>
      <c r="N845" s="133">
        <f t="shared" si="43"/>
        <v>1025271.2376643553</v>
      </c>
      <c r="O845" s="146">
        <v>0</v>
      </c>
      <c r="P845" s="132">
        <v>0</v>
      </c>
      <c r="Q845" s="132">
        <v>0</v>
      </c>
      <c r="R845" s="132">
        <v>0</v>
      </c>
      <c r="S845" s="132">
        <v>0</v>
      </c>
      <c r="T845" s="132">
        <v>0</v>
      </c>
      <c r="U845" s="132">
        <v>0</v>
      </c>
      <c r="V845" s="133">
        <f t="shared" si="44"/>
        <v>0</v>
      </c>
      <c r="W845" s="16">
        <v>0</v>
      </c>
      <c r="X845" s="16">
        <v>0</v>
      </c>
      <c r="Y845" s="137">
        <v>0</v>
      </c>
    </row>
    <row r="846" spans="1:25" s="3" customFormat="1" ht="15" x14ac:dyDescent="0.3">
      <c r="A846" s="156" t="str">
        <f>IF(ISBLANK(TableB[[#This Row],[BEDS Code]]),"",TableB[[#This Row],[BEDS Code]])</f>
        <v>342600010046</v>
      </c>
      <c r="B846" s="134" t="str">
        <f>IF(ISBLANK(TableB[[#This Row],[School Name]]),"",TableB[[#This Row],[School Name]])</f>
        <v>P.S. 046 Alley Pond</v>
      </c>
      <c r="C846" s="156" t="str">
        <f>IF(ISBLANK(TableB[[#This Row],[Local School Code]]),"",TableB[[#This Row],[Local School Code]])</f>
        <v>Q046</v>
      </c>
      <c r="D846" s="15" t="s">
        <v>72</v>
      </c>
      <c r="E846" s="10" t="s">
        <v>73</v>
      </c>
      <c r="F846" s="130">
        <v>31</v>
      </c>
      <c r="G846" s="130">
        <v>0</v>
      </c>
      <c r="H846" s="130">
        <v>0</v>
      </c>
      <c r="I846" s="130">
        <v>0</v>
      </c>
      <c r="J846" s="136">
        <f t="shared" si="42"/>
        <v>31</v>
      </c>
      <c r="K846" s="16">
        <v>68867.14643165491</v>
      </c>
      <c r="L846" s="16">
        <v>413934.6695584585</v>
      </c>
      <c r="M846" s="16">
        <v>0</v>
      </c>
      <c r="N846" s="133">
        <f t="shared" si="43"/>
        <v>482801.81599011342</v>
      </c>
      <c r="O846" s="146">
        <v>0</v>
      </c>
      <c r="P846" s="132">
        <v>0</v>
      </c>
      <c r="Q846" s="132">
        <v>0</v>
      </c>
      <c r="R846" s="132">
        <v>0</v>
      </c>
      <c r="S846" s="132">
        <v>0</v>
      </c>
      <c r="T846" s="132">
        <v>0</v>
      </c>
      <c r="U846" s="132">
        <v>0</v>
      </c>
      <c r="V846" s="133">
        <f t="shared" si="44"/>
        <v>0</v>
      </c>
      <c r="W846" s="16">
        <v>0</v>
      </c>
      <c r="X846" s="16">
        <v>0</v>
      </c>
      <c r="Y846" s="137">
        <v>0</v>
      </c>
    </row>
    <row r="847" spans="1:25" s="3" customFormat="1" ht="15" x14ac:dyDescent="0.3">
      <c r="A847" s="156" t="str">
        <f>IF(ISBLANK(TableB[[#This Row],[BEDS Code]]),"",TableB[[#This Row],[BEDS Code]])</f>
        <v>342700010047</v>
      </c>
      <c r="B847" s="134" t="str">
        <f>IF(ISBLANK(TableB[[#This Row],[School Name]]),"",TableB[[#This Row],[School Name]])</f>
        <v>P.S. 047 Chris Galas</v>
      </c>
      <c r="C847" s="156" t="str">
        <f>IF(ISBLANK(TableB[[#This Row],[Local School Code]]),"",TableB[[#This Row],[Local School Code]])</f>
        <v>Q047</v>
      </c>
      <c r="D847" s="15" t="s">
        <v>72</v>
      </c>
      <c r="E847" s="10" t="s">
        <v>73</v>
      </c>
      <c r="F847" s="130">
        <v>15</v>
      </c>
      <c r="G847" s="130">
        <v>0</v>
      </c>
      <c r="H847" s="130">
        <v>12</v>
      </c>
      <c r="I847" s="130">
        <v>0</v>
      </c>
      <c r="J847" s="136">
        <f t="shared" si="42"/>
        <v>27</v>
      </c>
      <c r="K847" s="16">
        <v>160000</v>
      </c>
      <c r="L847" s="16">
        <v>346516.33880900021</v>
      </c>
      <c r="M847" s="16">
        <v>0</v>
      </c>
      <c r="N847" s="133">
        <f t="shared" si="43"/>
        <v>506516.33880900021</v>
      </c>
      <c r="O847" s="146">
        <v>0</v>
      </c>
      <c r="P847" s="132">
        <v>0</v>
      </c>
      <c r="Q847" s="132">
        <v>0</v>
      </c>
      <c r="R847" s="132">
        <v>0</v>
      </c>
      <c r="S847" s="132">
        <v>0</v>
      </c>
      <c r="T847" s="132">
        <v>0</v>
      </c>
      <c r="U847" s="132">
        <v>0</v>
      </c>
      <c r="V847" s="133">
        <f t="shared" si="44"/>
        <v>0</v>
      </c>
      <c r="W847" s="16">
        <v>0</v>
      </c>
      <c r="X847" s="16">
        <v>0</v>
      </c>
      <c r="Y847" s="137">
        <v>0</v>
      </c>
    </row>
    <row r="848" spans="1:25" s="3" customFormat="1" ht="15" x14ac:dyDescent="0.3">
      <c r="A848" s="156" t="str">
        <f>IF(ISBLANK(TableB[[#This Row],[BEDS Code]]),"",TableB[[#This Row],[BEDS Code]])</f>
        <v>342800010048</v>
      </c>
      <c r="B848" s="134" t="str">
        <f>IF(ISBLANK(TableB[[#This Row],[School Name]]),"",TableB[[#This Row],[School Name]])</f>
        <v>P.S. 048 William Wordsworth</v>
      </c>
      <c r="C848" s="156" t="str">
        <f>IF(ISBLANK(TableB[[#This Row],[Local School Code]]),"",TableB[[#This Row],[Local School Code]])</f>
        <v>Q048</v>
      </c>
      <c r="D848" s="15" t="s">
        <v>72</v>
      </c>
      <c r="E848" s="10" t="s">
        <v>73</v>
      </c>
      <c r="F848" s="130">
        <v>47</v>
      </c>
      <c r="G848" s="130">
        <v>0</v>
      </c>
      <c r="H848" s="130">
        <v>0</v>
      </c>
      <c r="I848" s="130">
        <v>0</v>
      </c>
      <c r="J848" s="136">
        <f t="shared" si="42"/>
        <v>47</v>
      </c>
      <c r="K848" s="16">
        <v>300082.38770423701</v>
      </c>
      <c r="L848" s="16">
        <v>415555.65868587384</v>
      </c>
      <c r="M848" s="16">
        <v>0</v>
      </c>
      <c r="N848" s="133">
        <f t="shared" si="43"/>
        <v>715638.04639011086</v>
      </c>
      <c r="O848" s="146">
        <v>0</v>
      </c>
      <c r="P848" s="132">
        <v>0</v>
      </c>
      <c r="Q848" s="132">
        <v>0</v>
      </c>
      <c r="R848" s="132">
        <v>0</v>
      </c>
      <c r="S848" s="132">
        <v>0</v>
      </c>
      <c r="T848" s="132">
        <v>0</v>
      </c>
      <c r="U848" s="132">
        <v>0</v>
      </c>
      <c r="V848" s="133">
        <f t="shared" si="44"/>
        <v>0</v>
      </c>
      <c r="W848" s="16">
        <v>0</v>
      </c>
      <c r="X848" s="16">
        <v>0</v>
      </c>
      <c r="Y848" s="137">
        <v>0</v>
      </c>
    </row>
    <row r="849" spans="1:25" s="3" customFormat="1" ht="15" x14ac:dyDescent="0.3">
      <c r="A849" s="156" t="str">
        <f>IF(ISBLANK(TableB[[#This Row],[BEDS Code]]),"",TableB[[#This Row],[BEDS Code]])</f>
        <v>342400010049</v>
      </c>
      <c r="B849" s="134" t="str">
        <f>IF(ISBLANK(TableB[[#This Row],[School Name]]),"",TableB[[#This Row],[School Name]])</f>
        <v>P.S. 049 Dorothy Bonawit Kole</v>
      </c>
      <c r="C849" s="156" t="str">
        <f>IF(ISBLANK(TableB[[#This Row],[Local School Code]]),"",TableB[[#This Row],[Local School Code]])</f>
        <v>Q049</v>
      </c>
      <c r="D849" s="15" t="s">
        <v>73</v>
      </c>
      <c r="E849" s="10" t="s">
        <v>73</v>
      </c>
      <c r="F849" s="130">
        <v>0</v>
      </c>
      <c r="G849" s="130">
        <v>0</v>
      </c>
      <c r="H849" s="130">
        <v>0</v>
      </c>
      <c r="I849" s="130">
        <v>0</v>
      </c>
      <c r="J849" s="136">
        <f t="shared" si="42"/>
        <v>0</v>
      </c>
      <c r="K849" s="16">
        <v>0</v>
      </c>
      <c r="L849" s="16">
        <v>0</v>
      </c>
      <c r="M849" s="16">
        <v>0</v>
      </c>
      <c r="N849" s="133">
        <f t="shared" si="43"/>
        <v>0</v>
      </c>
      <c r="O849" s="146">
        <v>0</v>
      </c>
      <c r="P849" s="132">
        <v>0</v>
      </c>
      <c r="Q849" s="132">
        <v>0</v>
      </c>
      <c r="R849" s="132">
        <v>0</v>
      </c>
      <c r="S849" s="132">
        <v>0</v>
      </c>
      <c r="T849" s="132">
        <v>0</v>
      </c>
      <c r="U849" s="132">
        <v>0</v>
      </c>
      <c r="V849" s="133">
        <f t="shared" si="44"/>
        <v>0</v>
      </c>
      <c r="W849" s="16">
        <v>0</v>
      </c>
      <c r="X849" s="16">
        <v>0</v>
      </c>
      <c r="Y849" s="137">
        <v>0</v>
      </c>
    </row>
    <row r="850" spans="1:25" s="3" customFormat="1" ht="15" x14ac:dyDescent="0.3">
      <c r="A850" s="156" t="str">
        <f>IF(ISBLANK(TableB[[#This Row],[BEDS Code]]),"",TableB[[#This Row],[BEDS Code]])</f>
        <v>342800010050</v>
      </c>
      <c r="B850" s="134" t="str">
        <f>IF(ISBLANK(TableB[[#This Row],[School Name]]),"",TableB[[#This Row],[School Name]])</f>
        <v>P.S. 050 Talfourd Lawn Elementary School</v>
      </c>
      <c r="C850" s="156" t="str">
        <f>IF(ISBLANK(TableB[[#This Row],[Local School Code]]),"",TableB[[#This Row],[Local School Code]])</f>
        <v>Q050</v>
      </c>
      <c r="D850" s="15" t="s">
        <v>72</v>
      </c>
      <c r="E850" s="10" t="s">
        <v>73</v>
      </c>
      <c r="F850" s="130">
        <v>78</v>
      </c>
      <c r="G850" s="130">
        <v>0</v>
      </c>
      <c r="H850" s="130">
        <v>0</v>
      </c>
      <c r="I850" s="130">
        <v>0</v>
      </c>
      <c r="J850" s="136">
        <f t="shared" si="42"/>
        <v>78</v>
      </c>
      <c r="K850" s="16">
        <v>385731.20219264668</v>
      </c>
      <c r="L850" s="16">
        <v>764906.78990309546</v>
      </c>
      <c r="M850" s="16">
        <v>0</v>
      </c>
      <c r="N850" s="133">
        <f t="shared" si="43"/>
        <v>1150637.9920957421</v>
      </c>
      <c r="O850" s="146">
        <v>0</v>
      </c>
      <c r="P850" s="132">
        <v>0</v>
      </c>
      <c r="Q850" s="132">
        <v>0</v>
      </c>
      <c r="R850" s="132">
        <v>0</v>
      </c>
      <c r="S850" s="132">
        <v>0</v>
      </c>
      <c r="T850" s="132">
        <v>0</v>
      </c>
      <c r="U850" s="132">
        <v>0</v>
      </c>
      <c r="V850" s="133">
        <f t="shared" si="44"/>
        <v>0</v>
      </c>
      <c r="W850" s="16">
        <v>0</v>
      </c>
      <c r="X850" s="16">
        <v>0</v>
      </c>
      <c r="Y850" s="137">
        <v>0</v>
      </c>
    </row>
    <row r="851" spans="1:25" s="3" customFormat="1" ht="15" x14ac:dyDescent="0.3">
      <c r="A851" s="156" t="str">
        <f>IF(ISBLANK(TableB[[#This Row],[BEDS Code]]),"",TableB[[#This Row],[BEDS Code]])</f>
        <v>342700010051</v>
      </c>
      <c r="B851" s="134" t="str">
        <f>IF(ISBLANK(TableB[[#This Row],[School Name]]),"",TableB[[#This Row],[School Name]])</f>
        <v>P.S. 051</v>
      </c>
      <c r="C851" s="156" t="str">
        <f>IF(ISBLANK(TableB[[#This Row],[Local School Code]]),"",TableB[[#This Row],[Local School Code]])</f>
        <v>Q051</v>
      </c>
      <c r="D851" s="15" t="s">
        <v>72</v>
      </c>
      <c r="E851" s="10" t="s">
        <v>73</v>
      </c>
      <c r="F851" s="130">
        <v>31</v>
      </c>
      <c r="G851" s="130">
        <v>0</v>
      </c>
      <c r="H851" s="130">
        <v>0</v>
      </c>
      <c r="I851" s="130">
        <v>0</v>
      </c>
      <c r="J851" s="136">
        <f t="shared" si="42"/>
        <v>31</v>
      </c>
      <c r="K851" s="16">
        <v>360000</v>
      </c>
      <c r="L851" s="16">
        <v>138920.09633114358</v>
      </c>
      <c r="M851" s="16">
        <v>0</v>
      </c>
      <c r="N851" s="133">
        <f t="shared" si="43"/>
        <v>498920.09633114358</v>
      </c>
      <c r="O851" s="146">
        <v>0</v>
      </c>
      <c r="P851" s="132">
        <v>0</v>
      </c>
      <c r="Q851" s="132">
        <v>0</v>
      </c>
      <c r="R851" s="132">
        <v>0</v>
      </c>
      <c r="S851" s="132">
        <v>0</v>
      </c>
      <c r="T851" s="132">
        <v>0</v>
      </c>
      <c r="U851" s="132">
        <v>0</v>
      </c>
      <c r="V851" s="133">
        <f t="shared" si="44"/>
        <v>0</v>
      </c>
      <c r="W851" s="16">
        <v>0</v>
      </c>
      <c r="X851" s="16">
        <v>0</v>
      </c>
      <c r="Y851" s="137">
        <v>0</v>
      </c>
    </row>
    <row r="852" spans="1:25" s="3" customFormat="1" ht="15" x14ac:dyDescent="0.3">
      <c r="A852" s="156" t="str">
        <f>IF(ISBLANK(TableB[[#This Row],[BEDS Code]]),"",TableB[[#This Row],[BEDS Code]])</f>
        <v>342900010052</v>
      </c>
      <c r="B852" s="134" t="str">
        <f>IF(ISBLANK(TableB[[#This Row],[School Name]]),"",TableB[[#This Row],[School Name]])</f>
        <v>P.S. 052 Queens</v>
      </c>
      <c r="C852" s="156" t="str">
        <f>IF(ISBLANK(TableB[[#This Row],[Local School Code]]),"",TableB[[#This Row],[Local School Code]])</f>
        <v>Q052</v>
      </c>
      <c r="D852" s="15" t="s">
        <v>72</v>
      </c>
      <c r="E852" s="10" t="s">
        <v>72</v>
      </c>
      <c r="F852" s="130">
        <v>47</v>
      </c>
      <c r="G852" s="130">
        <v>0</v>
      </c>
      <c r="H852" s="130">
        <v>0</v>
      </c>
      <c r="I852" s="130">
        <v>0</v>
      </c>
      <c r="J852" s="136">
        <f t="shared" si="42"/>
        <v>47</v>
      </c>
      <c r="K852" s="16">
        <v>110952.62480655513</v>
      </c>
      <c r="L852" s="16">
        <v>624370.98603213939</v>
      </c>
      <c r="M852" s="16">
        <v>0</v>
      </c>
      <c r="N852" s="133">
        <f t="shared" si="43"/>
        <v>735323.6108386945</v>
      </c>
      <c r="O852" s="146">
        <v>0</v>
      </c>
      <c r="P852" s="132">
        <v>15000</v>
      </c>
      <c r="Q852" s="132">
        <v>15000</v>
      </c>
      <c r="R852" s="132">
        <v>0</v>
      </c>
      <c r="S852" s="132">
        <v>0</v>
      </c>
      <c r="T852" s="132">
        <v>75000</v>
      </c>
      <c r="U852" s="132">
        <v>45000</v>
      </c>
      <c r="V852" s="133">
        <f t="shared" si="44"/>
        <v>150000</v>
      </c>
      <c r="W852" s="16">
        <v>150000</v>
      </c>
      <c r="X852" s="16">
        <v>0</v>
      </c>
      <c r="Y852" s="137">
        <v>0</v>
      </c>
    </row>
    <row r="853" spans="1:25" s="3" customFormat="1" ht="15" x14ac:dyDescent="0.3">
      <c r="A853" s="156" t="str">
        <f>IF(ISBLANK(TableB[[#This Row],[BEDS Code]]),"",TableB[[#This Row],[BEDS Code]])</f>
        <v>342700010053</v>
      </c>
      <c r="B853" s="134" t="str">
        <f>IF(ISBLANK(TableB[[#This Row],[School Name]]),"",TableB[[#This Row],[School Name]])</f>
        <v>M.S. 053 Brian Piccolo</v>
      </c>
      <c r="C853" s="156" t="str">
        <f>IF(ISBLANK(TableB[[#This Row],[Local School Code]]),"",TableB[[#This Row],[Local School Code]])</f>
        <v>Q053</v>
      </c>
      <c r="D853" s="15" t="s">
        <v>73</v>
      </c>
      <c r="E853" s="10" t="s">
        <v>72</v>
      </c>
      <c r="F853" s="130">
        <v>0</v>
      </c>
      <c r="G853" s="130">
        <v>0</v>
      </c>
      <c r="H853" s="130">
        <v>0</v>
      </c>
      <c r="I853" s="130">
        <v>0</v>
      </c>
      <c r="J853" s="136">
        <f t="shared" si="42"/>
        <v>0</v>
      </c>
      <c r="K853" s="16">
        <v>0</v>
      </c>
      <c r="L853" s="16">
        <v>0</v>
      </c>
      <c r="M853" s="16">
        <v>0</v>
      </c>
      <c r="N853" s="133">
        <f t="shared" si="43"/>
        <v>0</v>
      </c>
      <c r="O853" s="146">
        <v>1</v>
      </c>
      <c r="P853" s="132">
        <v>900424.28787097742</v>
      </c>
      <c r="Q853" s="132">
        <v>55015.9</v>
      </c>
      <c r="R853" s="132">
        <v>0</v>
      </c>
      <c r="S853" s="132">
        <v>0</v>
      </c>
      <c r="T853" s="132">
        <v>175079.5</v>
      </c>
      <c r="U853" s="132">
        <v>105047.7</v>
      </c>
      <c r="V853" s="133">
        <f t="shared" si="44"/>
        <v>1235567.3878709774</v>
      </c>
      <c r="W853" s="16">
        <v>614530</v>
      </c>
      <c r="X853" s="16">
        <v>621037.3878709774</v>
      </c>
      <c r="Y853" s="137">
        <v>0</v>
      </c>
    </row>
    <row r="854" spans="1:25" s="3" customFormat="1" ht="15" x14ac:dyDescent="0.3">
      <c r="A854" s="156" t="str">
        <f>IF(ISBLANK(TableB[[#This Row],[BEDS Code]]),"",TableB[[#This Row],[BEDS Code]])</f>
        <v>342800010054</v>
      </c>
      <c r="B854" s="134" t="str">
        <f>IF(ISBLANK(TableB[[#This Row],[School Name]]),"",TableB[[#This Row],[School Name]])</f>
        <v>P.S. 054 Hillside</v>
      </c>
      <c r="C854" s="156" t="str">
        <f>IF(ISBLANK(TableB[[#This Row],[Local School Code]]),"",TableB[[#This Row],[Local School Code]])</f>
        <v>Q054</v>
      </c>
      <c r="D854" s="15" t="s">
        <v>73</v>
      </c>
      <c r="E854" s="10" t="s">
        <v>73</v>
      </c>
      <c r="F854" s="130">
        <v>0</v>
      </c>
      <c r="G854" s="130">
        <v>0</v>
      </c>
      <c r="H854" s="130">
        <v>0</v>
      </c>
      <c r="I854" s="130">
        <v>0</v>
      </c>
      <c r="J854" s="136">
        <f t="shared" si="42"/>
        <v>0</v>
      </c>
      <c r="K854" s="16">
        <v>0</v>
      </c>
      <c r="L854" s="16">
        <v>0</v>
      </c>
      <c r="M854" s="16">
        <v>0</v>
      </c>
      <c r="N854" s="133">
        <f t="shared" si="43"/>
        <v>0</v>
      </c>
      <c r="O854" s="146">
        <v>0</v>
      </c>
      <c r="P854" s="132">
        <v>0</v>
      </c>
      <c r="Q854" s="132">
        <v>0</v>
      </c>
      <c r="R854" s="132">
        <v>0</v>
      </c>
      <c r="S854" s="132">
        <v>0</v>
      </c>
      <c r="T854" s="132">
        <v>0</v>
      </c>
      <c r="U854" s="132">
        <v>0</v>
      </c>
      <c r="V854" s="133">
        <f t="shared" si="44"/>
        <v>0</v>
      </c>
      <c r="W854" s="16">
        <v>0</v>
      </c>
      <c r="X854" s="16">
        <v>0</v>
      </c>
      <c r="Y854" s="137">
        <v>0</v>
      </c>
    </row>
    <row r="855" spans="1:25" s="3" customFormat="1" ht="15" x14ac:dyDescent="0.3">
      <c r="A855" s="156" t="str">
        <f>IF(ISBLANK(TableB[[#This Row],[BEDS Code]]),"",TableB[[#This Row],[BEDS Code]])</f>
        <v>342800010055</v>
      </c>
      <c r="B855" s="134" t="str">
        <f>IF(ISBLANK(TableB[[#This Row],[School Name]]),"",TableB[[#This Row],[School Name]])</f>
        <v>P.S. 055 Maure</v>
      </c>
      <c r="C855" s="156" t="str">
        <f>IF(ISBLANK(TableB[[#This Row],[Local School Code]]),"",TableB[[#This Row],[Local School Code]])</f>
        <v>Q055</v>
      </c>
      <c r="D855" s="15" t="s">
        <v>72</v>
      </c>
      <c r="E855" s="10" t="s">
        <v>73</v>
      </c>
      <c r="F855" s="130">
        <v>63</v>
      </c>
      <c r="G855" s="130">
        <v>0</v>
      </c>
      <c r="H855" s="130">
        <v>0</v>
      </c>
      <c r="I855" s="130">
        <v>0</v>
      </c>
      <c r="J855" s="136">
        <f t="shared" si="42"/>
        <v>63</v>
      </c>
      <c r="K855" s="16">
        <v>590000</v>
      </c>
      <c r="L855" s="16">
        <v>432270.2695098141</v>
      </c>
      <c r="M855" s="16">
        <v>0</v>
      </c>
      <c r="N855" s="133">
        <f t="shared" si="43"/>
        <v>1022270.2695098141</v>
      </c>
      <c r="O855" s="146">
        <v>0</v>
      </c>
      <c r="P855" s="132">
        <v>0</v>
      </c>
      <c r="Q855" s="132">
        <v>0</v>
      </c>
      <c r="R855" s="132">
        <v>0</v>
      </c>
      <c r="S855" s="132">
        <v>0</v>
      </c>
      <c r="T855" s="132">
        <v>0</v>
      </c>
      <c r="U855" s="132">
        <v>0</v>
      </c>
      <c r="V855" s="133">
        <f t="shared" si="44"/>
        <v>0</v>
      </c>
      <c r="W855" s="16">
        <v>0</v>
      </c>
      <c r="X855" s="16">
        <v>0</v>
      </c>
      <c r="Y855" s="137">
        <v>0</v>
      </c>
    </row>
    <row r="856" spans="1:25" s="3" customFormat="1" ht="15" x14ac:dyDescent="0.3">
      <c r="A856" s="156" t="str">
        <f>IF(ISBLANK(TableB[[#This Row],[BEDS Code]]),"",TableB[[#This Row],[BEDS Code]])</f>
        <v>342700010056</v>
      </c>
      <c r="B856" s="134" t="str">
        <f>IF(ISBLANK(TableB[[#This Row],[School Name]]),"",TableB[[#This Row],[School Name]])</f>
        <v>P.S. 056 Harry Eichler</v>
      </c>
      <c r="C856" s="156" t="str">
        <f>IF(ISBLANK(TableB[[#This Row],[Local School Code]]),"",TableB[[#This Row],[Local School Code]])</f>
        <v>Q056</v>
      </c>
      <c r="D856" s="15" t="s">
        <v>73</v>
      </c>
      <c r="E856" s="10" t="s">
        <v>73</v>
      </c>
      <c r="F856" s="130">
        <v>0</v>
      </c>
      <c r="G856" s="130">
        <v>0</v>
      </c>
      <c r="H856" s="130">
        <v>0</v>
      </c>
      <c r="I856" s="130">
        <v>0</v>
      </c>
      <c r="J856" s="136">
        <f t="shared" si="42"/>
        <v>0</v>
      </c>
      <c r="K856" s="16">
        <v>0</v>
      </c>
      <c r="L856" s="16">
        <v>0</v>
      </c>
      <c r="M856" s="16">
        <v>0</v>
      </c>
      <c r="N856" s="133">
        <f t="shared" si="43"/>
        <v>0</v>
      </c>
      <c r="O856" s="146">
        <v>0</v>
      </c>
      <c r="P856" s="132">
        <v>0</v>
      </c>
      <c r="Q856" s="132">
        <v>0</v>
      </c>
      <c r="R856" s="132">
        <v>0</v>
      </c>
      <c r="S856" s="132">
        <v>0</v>
      </c>
      <c r="T856" s="132">
        <v>0</v>
      </c>
      <c r="U856" s="132">
        <v>0</v>
      </c>
      <c r="V856" s="133">
        <f t="shared" si="44"/>
        <v>0</v>
      </c>
      <c r="W856" s="16">
        <v>0</v>
      </c>
      <c r="X856" s="16">
        <v>0</v>
      </c>
      <c r="Y856" s="137">
        <v>0</v>
      </c>
    </row>
    <row r="857" spans="1:25" s="3" customFormat="1" ht="15" x14ac:dyDescent="0.3">
      <c r="A857" s="156" t="str">
        <f>IF(ISBLANK(TableB[[#This Row],[BEDS Code]]),"",TableB[[#This Row],[BEDS Code]])</f>
        <v>342400010058</v>
      </c>
      <c r="B857" s="134" t="str">
        <f>IF(ISBLANK(TableB[[#This Row],[School Name]]),"",TableB[[#This Row],[School Name]])</f>
        <v>P.S. 58 - The School of Heroes</v>
      </c>
      <c r="C857" s="156" t="str">
        <f>IF(ISBLANK(TableB[[#This Row],[Local School Code]]),"",TableB[[#This Row],[Local School Code]])</f>
        <v>Q058</v>
      </c>
      <c r="D857" s="15" t="s">
        <v>72</v>
      </c>
      <c r="E857" s="10" t="s">
        <v>73</v>
      </c>
      <c r="F857" s="130">
        <v>30</v>
      </c>
      <c r="G857" s="130">
        <v>0</v>
      </c>
      <c r="H857" s="130">
        <v>0</v>
      </c>
      <c r="I857" s="130">
        <v>0</v>
      </c>
      <c r="J857" s="136">
        <f t="shared" si="42"/>
        <v>30</v>
      </c>
      <c r="K857" s="16">
        <v>360000</v>
      </c>
      <c r="L857" s="16">
        <v>120988.69945123576</v>
      </c>
      <c r="M857" s="16">
        <v>0</v>
      </c>
      <c r="N857" s="133">
        <f t="shared" si="43"/>
        <v>480988.69945123576</v>
      </c>
      <c r="O857" s="146">
        <v>0</v>
      </c>
      <c r="P857" s="132">
        <v>0</v>
      </c>
      <c r="Q857" s="132">
        <v>0</v>
      </c>
      <c r="R857" s="132">
        <v>0</v>
      </c>
      <c r="S857" s="132">
        <v>0</v>
      </c>
      <c r="T857" s="132">
        <v>0</v>
      </c>
      <c r="U857" s="132">
        <v>0</v>
      </c>
      <c r="V857" s="133">
        <f t="shared" si="44"/>
        <v>0</v>
      </c>
      <c r="W857" s="16">
        <v>0</v>
      </c>
      <c r="X857" s="16">
        <v>0</v>
      </c>
      <c r="Y857" s="137">
        <v>0</v>
      </c>
    </row>
    <row r="858" spans="1:25" s="3" customFormat="1" ht="15" x14ac:dyDescent="0.3">
      <c r="A858" s="156" t="str">
        <f>IF(ISBLANK(TableB[[#This Row],[BEDS Code]]),"",TableB[[#This Row],[BEDS Code]])</f>
        <v>342900010059</v>
      </c>
      <c r="B858" s="134" t="str">
        <f>IF(ISBLANK(TableB[[#This Row],[School Name]]),"",TableB[[#This Row],[School Name]])</f>
        <v>I.S. 059 Springfield Gardens</v>
      </c>
      <c r="C858" s="156" t="str">
        <f>IF(ISBLANK(TableB[[#This Row],[Local School Code]]),"",TableB[[#This Row],[Local School Code]])</f>
        <v>Q059</v>
      </c>
      <c r="D858" s="15" t="s">
        <v>73</v>
      </c>
      <c r="E858" s="10" t="s">
        <v>73</v>
      </c>
      <c r="F858" s="130">
        <v>0</v>
      </c>
      <c r="G858" s="130">
        <v>0</v>
      </c>
      <c r="H858" s="130">
        <v>0</v>
      </c>
      <c r="I858" s="130">
        <v>0</v>
      </c>
      <c r="J858" s="136">
        <f t="shared" si="42"/>
        <v>0</v>
      </c>
      <c r="K858" s="16">
        <v>0</v>
      </c>
      <c r="L858" s="16">
        <v>0</v>
      </c>
      <c r="M858" s="16">
        <v>0</v>
      </c>
      <c r="N858" s="133">
        <f t="shared" si="43"/>
        <v>0</v>
      </c>
      <c r="O858" s="146">
        <v>0</v>
      </c>
      <c r="P858" s="132">
        <v>0</v>
      </c>
      <c r="Q858" s="132">
        <v>0</v>
      </c>
      <c r="R858" s="132">
        <v>0</v>
      </c>
      <c r="S858" s="132">
        <v>0</v>
      </c>
      <c r="T858" s="132">
        <v>0</v>
      </c>
      <c r="U858" s="132">
        <v>0</v>
      </c>
      <c r="V858" s="133">
        <f t="shared" si="44"/>
        <v>0</v>
      </c>
      <c r="W858" s="16">
        <v>0</v>
      </c>
      <c r="X858" s="16">
        <v>0</v>
      </c>
      <c r="Y858" s="137">
        <v>0</v>
      </c>
    </row>
    <row r="859" spans="1:25" s="3" customFormat="1" ht="15" x14ac:dyDescent="0.3">
      <c r="A859" s="156" t="str">
        <f>IF(ISBLANK(TableB[[#This Row],[BEDS Code]]),"",TableB[[#This Row],[BEDS Code]])</f>
        <v>342700010060</v>
      </c>
      <c r="B859" s="134" t="str">
        <f>IF(ISBLANK(TableB[[#This Row],[School Name]]),"",TableB[[#This Row],[School Name]])</f>
        <v>P.S. 060 Woodhaven</v>
      </c>
      <c r="C859" s="156" t="str">
        <f>IF(ISBLANK(TableB[[#This Row],[Local School Code]]),"",TableB[[#This Row],[Local School Code]])</f>
        <v>Q060</v>
      </c>
      <c r="D859" s="15" t="s">
        <v>72</v>
      </c>
      <c r="E859" s="10" t="s">
        <v>73</v>
      </c>
      <c r="F859" s="130">
        <v>63</v>
      </c>
      <c r="G859" s="130">
        <v>0</v>
      </c>
      <c r="H859" s="130">
        <v>50</v>
      </c>
      <c r="I859" s="130">
        <v>0</v>
      </c>
      <c r="J859" s="136">
        <f t="shared" si="42"/>
        <v>113</v>
      </c>
      <c r="K859" s="16">
        <v>690000</v>
      </c>
      <c r="L859" s="16">
        <v>1348287.3451289022</v>
      </c>
      <c r="M859" s="16">
        <v>0</v>
      </c>
      <c r="N859" s="133">
        <f t="shared" si="43"/>
        <v>2038287.3451289022</v>
      </c>
      <c r="O859" s="146">
        <v>0</v>
      </c>
      <c r="P859" s="132">
        <v>0</v>
      </c>
      <c r="Q859" s="132">
        <v>0</v>
      </c>
      <c r="R859" s="132">
        <v>0</v>
      </c>
      <c r="S859" s="132">
        <v>0</v>
      </c>
      <c r="T859" s="132">
        <v>0</v>
      </c>
      <c r="U859" s="132">
        <v>0</v>
      </c>
      <c r="V859" s="133">
        <f t="shared" si="44"/>
        <v>0</v>
      </c>
      <c r="W859" s="16">
        <v>0</v>
      </c>
      <c r="X859" s="16">
        <v>0</v>
      </c>
      <c r="Y859" s="137">
        <v>0</v>
      </c>
    </row>
    <row r="860" spans="1:25" s="3" customFormat="1" ht="15" x14ac:dyDescent="0.3">
      <c r="A860" s="156" t="str">
        <f>IF(ISBLANK(TableB[[#This Row],[BEDS Code]]),"",TableB[[#This Row],[BEDS Code]])</f>
        <v>342400010061</v>
      </c>
      <c r="B860" s="134" t="str">
        <f>IF(ISBLANK(TableB[[#This Row],[School Name]]),"",TableB[[#This Row],[School Name]])</f>
        <v>I.S. 061 Leonardo Da Vinci</v>
      </c>
      <c r="C860" s="156" t="str">
        <f>IF(ISBLANK(TableB[[#This Row],[Local School Code]]),"",TableB[[#This Row],[Local School Code]])</f>
        <v>Q061</v>
      </c>
      <c r="D860" s="15" t="s">
        <v>73</v>
      </c>
      <c r="E860" s="10" t="s">
        <v>73</v>
      </c>
      <c r="F860" s="130">
        <v>0</v>
      </c>
      <c r="G860" s="130">
        <v>0</v>
      </c>
      <c r="H860" s="130">
        <v>0</v>
      </c>
      <c r="I860" s="130">
        <v>0</v>
      </c>
      <c r="J860" s="136">
        <f t="shared" si="42"/>
        <v>0</v>
      </c>
      <c r="K860" s="16">
        <v>0</v>
      </c>
      <c r="L860" s="16">
        <v>0</v>
      </c>
      <c r="M860" s="16">
        <v>0</v>
      </c>
      <c r="N860" s="133">
        <f t="shared" si="43"/>
        <v>0</v>
      </c>
      <c r="O860" s="146">
        <v>0</v>
      </c>
      <c r="P860" s="132">
        <v>0</v>
      </c>
      <c r="Q860" s="132">
        <v>0</v>
      </c>
      <c r="R860" s="132">
        <v>0</v>
      </c>
      <c r="S860" s="132">
        <v>0</v>
      </c>
      <c r="T860" s="132">
        <v>0</v>
      </c>
      <c r="U860" s="132">
        <v>0</v>
      </c>
      <c r="V860" s="133">
        <f t="shared" si="44"/>
        <v>0</v>
      </c>
      <c r="W860" s="16">
        <v>0</v>
      </c>
      <c r="X860" s="16">
        <v>0</v>
      </c>
      <c r="Y860" s="137">
        <v>0</v>
      </c>
    </row>
    <row r="861" spans="1:25" s="3" customFormat="1" ht="15" x14ac:dyDescent="0.3">
      <c r="A861" s="156" t="str">
        <f>IF(ISBLANK(TableB[[#This Row],[BEDS Code]]),"",TableB[[#This Row],[BEDS Code]])</f>
        <v>342700010062</v>
      </c>
      <c r="B861" s="134" t="str">
        <f>IF(ISBLANK(TableB[[#This Row],[School Name]]),"",TableB[[#This Row],[School Name]])</f>
        <v>P. S. 62 - Chester Park School</v>
      </c>
      <c r="C861" s="156" t="str">
        <f>IF(ISBLANK(TableB[[#This Row],[Local School Code]]),"",TableB[[#This Row],[Local School Code]])</f>
        <v>Q062</v>
      </c>
      <c r="D861" s="15" t="s">
        <v>72</v>
      </c>
      <c r="E861" s="10" t="s">
        <v>73</v>
      </c>
      <c r="F861" s="130">
        <v>31</v>
      </c>
      <c r="G861" s="130">
        <v>0</v>
      </c>
      <c r="H861" s="130">
        <v>0</v>
      </c>
      <c r="I861" s="130">
        <v>0</v>
      </c>
      <c r="J861" s="136">
        <f t="shared" si="42"/>
        <v>31</v>
      </c>
      <c r="K861" s="16">
        <v>360000</v>
      </c>
      <c r="L861" s="16">
        <v>114116.53231677349</v>
      </c>
      <c r="M861" s="16">
        <v>0</v>
      </c>
      <c r="N861" s="133">
        <f t="shared" si="43"/>
        <v>474116.53231677349</v>
      </c>
      <c r="O861" s="146">
        <v>0</v>
      </c>
      <c r="P861" s="132">
        <v>0</v>
      </c>
      <c r="Q861" s="132">
        <v>0</v>
      </c>
      <c r="R861" s="132">
        <v>0</v>
      </c>
      <c r="S861" s="132">
        <v>0</v>
      </c>
      <c r="T861" s="132">
        <v>0</v>
      </c>
      <c r="U861" s="132">
        <v>0</v>
      </c>
      <c r="V861" s="133">
        <f t="shared" si="44"/>
        <v>0</v>
      </c>
      <c r="W861" s="16">
        <v>0</v>
      </c>
      <c r="X861" s="16">
        <v>0</v>
      </c>
      <c r="Y861" s="137">
        <v>0</v>
      </c>
    </row>
    <row r="862" spans="1:25" s="3" customFormat="1" ht="15" x14ac:dyDescent="0.3">
      <c r="A862" s="156" t="str">
        <f>IF(ISBLANK(TableB[[#This Row],[BEDS Code]]),"",TableB[[#This Row],[BEDS Code]])</f>
        <v>342700010063</v>
      </c>
      <c r="B862" s="134" t="str">
        <f>IF(ISBLANK(TableB[[#This Row],[School Name]]),"",TableB[[#This Row],[School Name]])</f>
        <v>P.S. 063 Old South</v>
      </c>
      <c r="C862" s="156" t="str">
        <f>IF(ISBLANK(TableB[[#This Row],[Local School Code]]),"",TableB[[#This Row],[Local School Code]])</f>
        <v>Q063</v>
      </c>
      <c r="D862" s="15" t="s">
        <v>72</v>
      </c>
      <c r="E862" s="10" t="s">
        <v>73</v>
      </c>
      <c r="F862" s="130">
        <v>47</v>
      </c>
      <c r="G862" s="130">
        <v>0</v>
      </c>
      <c r="H862" s="130">
        <v>37</v>
      </c>
      <c r="I862" s="130">
        <v>0</v>
      </c>
      <c r="J862" s="136">
        <f t="shared" si="42"/>
        <v>84</v>
      </c>
      <c r="K862" s="16">
        <v>540000</v>
      </c>
      <c r="L862" s="16">
        <v>988660.18919622502</v>
      </c>
      <c r="M862" s="16">
        <v>0</v>
      </c>
      <c r="N862" s="133">
        <f t="shared" si="43"/>
        <v>1528660.189196225</v>
      </c>
      <c r="O862" s="146">
        <v>0</v>
      </c>
      <c r="P862" s="132">
        <v>0</v>
      </c>
      <c r="Q862" s="132">
        <v>0</v>
      </c>
      <c r="R862" s="132">
        <v>0</v>
      </c>
      <c r="S862" s="132">
        <v>0</v>
      </c>
      <c r="T862" s="132">
        <v>0</v>
      </c>
      <c r="U862" s="132">
        <v>0</v>
      </c>
      <c r="V862" s="133">
        <f t="shared" si="44"/>
        <v>0</v>
      </c>
      <c r="W862" s="16">
        <v>0</v>
      </c>
      <c r="X862" s="16">
        <v>0</v>
      </c>
      <c r="Y862" s="137">
        <v>0</v>
      </c>
    </row>
    <row r="863" spans="1:25" s="3" customFormat="1" ht="15" x14ac:dyDescent="0.3">
      <c r="A863" s="156" t="str">
        <f>IF(ISBLANK(TableB[[#This Row],[BEDS Code]]),"",TableB[[#This Row],[BEDS Code]])</f>
        <v>342700010064</v>
      </c>
      <c r="B863" s="134" t="str">
        <f>IF(ISBLANK(TableB[[#This Row],[School Name]]),"",TableB[[#This Row],[School Name]])</f>
        <v>P.S. 064 Joseph P. Addabbo</v>
      </c>
      <c r="C863" s="156" t="str">
        <f>IF(ISBLANK(TableB[[#This Row],[Local School Code]]),"",TableB[[#This Row],[Local School Code]])</f>
        <v>Q064</v>
      </c>
      <c r="D863" s="15" t="s">
        <v>73</v>
      </c>
      <c r="E863" s="10" t="s">
        <v>73</v>
      </c>
      <c r="F863" s="130">
        <v>0</v>
      </c>
      <c r="G863" s="130">
        <v>0</v>
      </c>
      <c r="H863" s="130">
        <v>0</v>
      </c>
      <c r="I863" s="130">
        <v>0</v>
      </c>
      <c r="J863" s="136">
        <f t="shared" si="42"/>
        <v>0</v>
      </c>
      <c r="K863" s="16">
        <v>0</v>
      </c>
      <c r="L863" s="16">
        <v>0</v>
      </c>
      <c r="M863" s="16">
        <v>0</v>
      </c>
      <c r="N863" s="133">
        <f t="shared" si="43"/>
        <v>0</v>
      </c>
      <c r="O863" s="146">
        <v>0</v>
      </c>
      <c r="P863" s="132">
        <v>0</v>
      </c>
      <c r="Q863" s="132">
        <v>0</v>
      </c>
      <c r="R863" s="132">
        <v>0</v>
      </c>
      <c r="S863" s="132">
        <v>0</v>
      </c>
      <c r="T863" s="132">
        <v>0</v>
      </c>
      <c r="U863" s="132">
        <v>0</v>
      </c>
      <c r="V863" s="133">
        <f t="shared" si="44"/>
        <v>0</v>
      </c>
      <c r="W863" s="16">
        <v>0</v>
      </c>
      <c r="X863" s="16">
        <v>0</v>
      </c>
      <c r="Y863" s="137">
        <v>0</v>
      </c>
    </row>
    <row r="864" spans="1:25" s="3" customFormat="1" ht="15" x14ac:dyDescent="0.3">
      <c r="A864" s="156" t="str">
        <f>IF(ISBLANK(TableB[[#This Row],[BEDS Code]]),"",TableB[[#This Row],[BEDS Code]])</f>
        <v>342700010065</v>
      </c>
      <c r="B864" s="134" t="str">
        <f>IF(ISBLANK(TableB[[#This Row],[School Name]]),"",TableB[[#This Row],[School Name]])</f>
        <v>P.S. 65 - The Raymond York Elementary School</v>
      </c>
      <c r="C864" s="156" t="str">
        <f>IF(ISBLANK(TableB[[#This Row],[Local School Code]]),"",TableB[[#This Row],[Local School Code]])</f>
        <v>Q065</v>
      </c>
      <c r="D864" s="15" t="s">
        <v>72</v>
      </c>
      <c r="E864" s="10" t="s">
        <v>72</v>
      </c>
      <c r="F864" s="130">
        <v>15</v>
      </c>
      <c r="G864" s="130">
        <v>0</v>
      </c>
      <c r="H864" s="130">
        <v>12</v>
      </c>
      <c r="I864" s="130">
        <v>0</v>
      </c>
      <c r="J864" s="136">
        <f t="shared" si="42"/>
        <v>27</v>
      </c>
      <c r="K864" s="16">
        <v>198881.26186441284</v>
      </c>
      <c r="L864" s="16">
        <v>333372.57526841713</v>
      </c>
      <c r="M864" s="16">
        <v>0</v>
      </c>
      <c r="N864" s="133">
        <f t="shared" si="43"/>
        <v>532253.83713282994</v>
      </c>
      <c r="O864" s="146">
        <v>0</v>
      </c>
      <c r="P864" s="132">
        <v>15000</v>
      </c>
      <c r="Q864" s="132">
        <v>15000</v>
      </c>
      <c r="R864" s="132">
        <v>0</v>
      </c>
      <c r="S864" s="132">
        <v>0</v>
      </c>
      <c r="T864" s="132">
        <v>75000</v>
      </c>
      <c r="U864" s="132">
        <v>45000</v>
      </c>
      <c r="V864" s="133">
        <f t="shared" si="44"/>
        <v>150000</v>
      </c>
      <c r="W864" s="16">
        <v>150000</v>
      </c>
      <c r="X864" s="16">
        <v>0</v>
      </c>
      <c r="Y864" s="137">
        <v>0</v>
      </c>
    </row>
    <row r="865" spans="1:25" s="3" customFormat="1" ht="15" x14ac:dyDescent="0.3">
      <c r="A865" s="156" t="str">
        <f>IF(ISBLANK(TableB[[#This Row],[BEDS Code]]),"",TableB[[#This Row],[BEDS Code]])</f>
        <v>342700010066</v>
      </c>
      <c r="B865" s="134" t="str">
        <f>IF(ISBLANK(TableB[[#This Row],[School Name]]),"",TableB[[#This Row],[School Name]])</f>
        <v>P.S. 066 Jacqueline Kennedy Onassis</v>
      </c>
      <c r="C865" s="156" t="str">
        <f>IF(ISBLANK(TableB[[#This Row],[Local School Code]]),"",TableB[[#This Row],[Local School Code]])</f>
        <v>Q066</v>
      </c>
      <c r="D865" s="15" t="s">
        <v>72</v>
      </c>
      <c r="E865" s="10" t="s">
        <v>73</v>
      </c>
      <c r="F865" s="130">
        <v>31</v>
      </c>
      <c r="G865" s="130">
        <v>0</v>
      </c>
      <c r="H865" s="130">
        <v>0</v>
      </c>
      <c r="I865" s="130">
        <v>0</v>
      </c>
      <c r="J865" s="136">
        <f t="shared" si="42"/>
        <v>31</v>
      </c>
      <c r="K865" s="16">
        <v>133908.34028377343</v>
      </c>
      <c r="L865" s="16">
        <v>344852.8027963083</v>
      </c>
      <c r="M865" s="16">
        <v>0</v>
      </c>
      <c r="N865" s="133">
        <f t="shared" si="43"/>
        <v>478761.14308008173</v>
      </c>
      <c r="O865" s="146">
        <v>0</v>
      </c>
      <c r="P865" s="132">
        <v>0</v>
      </c>
      <c r="Q865" s="132">
        <v>0</v>
      </c>
      <c r="R865" s="132">
        <v>0</v>
      </c>
      <c r="S865" s="132">
        <v>0</v>
      </c>
      <c r="T865" s="132">
        <v>0</v>
      </c>
      <c r="U865" s="132">
        <v>0</v>
      </c>
      <c r="V865" s="133">
        <f t="shared" si="44"/>
        <v>0</v>
      </c>
      <c r="W865" s="16">
        <v>0</v>
      </c>
      <c r="X865" s="16">
        <v>0</v>
      </c>
      <c r="Y865" s="137">
        <v>0</v>
      </c>
    </row>
    <row r="866" spans="1:25" s="3" customFormat="1" ht="15" x14ac:dyDescent="0.3">
      <c r="A866" s="156" t="str">
        <f>IF(ISBLANK(TableB[[#This Row],[BEDS Code]]),"",TableB[[#This Row],[BEDS Code]])</f>
        <v>342600010067</v>
      </c>
      <c r="B866" s="134" t="str">
        <f>IF(ISBLANK(TableB[[#This Row],[School Name]]),"",TableB[[#This Row],[School Name]])</f>
        <v>J.H.S. 067 Louis Pasteur</v>
      </c>
      <c r="C866" s="156" t="str">
        <f>IF(ISBLANK(TableB[[#This Row],[Local School Code]]),"",TableB[[#This Row],[Local School Code]])</f>
        <v>Q067</v>
      </c>
      <c r="D866" s="15" t="s">
        <v>73</v>
      </c>
      <c r="E866" s="10" t="s">
        <v>73</v>
      </c>
      <c r="F866" s="130">
        <v>0</v>
      </c>
      <c r="G866" s="130">
        <v>0</v>
      </c>
      <c r="H866" s="130">
        <v>0</v>
      </c>
      <c r="I866" s="130">
        <v>0</v>
      </c>
      <c r="J866" s="136">
        <f t="shared" si="42"/>
        <v>0</v>
      </c>
      <c r="K866" s="16">
        <v>0</v>
      </c>
      <c r="L866" s="16">
        <v>0</v>
      </c>
      <c r="M866" s="16">
        <v>0</v>
      </c>
      <c r="N866" s="133">
        <f t="shared" si="43"/>
        <v>0</v>
      </c>
      <c r="O866" s="146">
        <v>0</v>
      </c>
      <c r="P866" s="132">
        <v>0</v>
      </c>
      <c r="Q866" s="132">
        <v>0</v>
      </c>
      <c r="R866" s="132">
        <v>0</v>
      </c>
      <c r="S866" s="132">
        <v>0</v>
      </c>
      <c r="T866" s="132">
        <v>0</v>
      </c>
      <c r="U866" s="132">
        <v>0</v>
      </c>
      <c r="V866" s="133">
        <f t="shared" si="44"/>
        <v>0</v>
      </c>
      <c r="W866" s="16">
        <v>0</v>
      </c>
      <c r="X866" s="16">
        <v>0</v>
      </c>
      <c r="Y866" s="137">
        <v>0</v>
      </c>
    </row>
    <row r="867" spans="1:25" s="3" customFormat="1" ht="15" x14ac:dyDescent="0.3">
      <c r="A867" s="156" t="str">
        <f>IF(ISBLANK(TableB[[#This Row],[BEDS Code]]),"",TableB[[#This Row],[BEDS Code]])</f>
        <v>342400010068</v>
      </c>
      <c r="B867" s="134" t="str">
        <f>IF(ISBLANK(TableB[[#This Row],[School Name]]),"",TableB[[#This Row],[School Name]])</f>
        <v>P.S. 068 Cambridge</v>
      </c>
      <c r="C867" s="156" t="str">
        <f>IF(ISBLANK(TableB[[#This Row],[Local School Code]]),"",TableB[[#This Row],[Local School Code]])</f>
        <v>Q068</v>
      </c>
      <c r="D867" s="15" t="s">
        <v>72</v>
      </c>
      <c r="E867" s="10" t="s">
        <v>73</v>
      </c>
      <c r="F867" s="130">
        <v>46</v>
      </c>
      <c r="G867" s="130">
        <v>0</v>
      </c>
      <c r="H867" s="130">
        <v>0</v>
      </c>
      <c r="I867" s="130">
        <v>0</v>
      </c>
      <c r="J867" s="136">
        <f t="shared" si="42"/>
        <v>46</v>
      </c>
      <c r="K867" s="16">
        <v>410000</v>
      </c>
      <c r="L867" s="16">
        <v>342780.04056387243</v>
      </c>
      <c r="M867" s="16">
        <v>0</v>
      </c>
      <c r="N867" s="133">
        <f t="shared" si="43"/>
        <v>752780.04056387243</v>
      </c>
      <c r="O867" s="146">
        <v>0</v>
      </c>
      <c r="P867" s="132">
        <v>0</v>
      </c>
      <c r="Q867" s="132">
        <v>0</v>
      </c>
      <c r="R867" s="132">
        <v>0</v>
      </c>
      <c r="S867" s="132">
        <v>0</v>
      </c>
      <c r="T867" s="132">
        <v>0</v>
      </c>
      <c r="U867" s="132">
        <v>0</v>
      </c>
      <c r="V867" s="133">
        <f t="shared" si="44"/>
        <v>0</v>
      </c>
      <c r="W867" s="16">
        <v>0</v>
      </c>
      <c r="X867" s="16">
        <v>0</v>
      </c>
      <c r="Y867" s="137">
        <v>0</v>
      </c>
    </row>
    <row r="868" spans="1:25" s="3" customFormat="1" ht="15" x14ac:dyDescent="0.3">
      <c r="A868" s="156" t="str">
        <f>IF(ISBLANK(TableB[[#This Row],[BEDS Code]]),"",TableB[[#This Row],[BEDS Code]])</f>
        <v>343000010069</v>
      </c>
      <c r="B868" s="134" t="str">
        <f>IF(ISBLANK(TableB[[#This Row],[School Name]]),"",TableB[[#This Row],[School Name]])</f>
        <v>P.S. 069 Jackson Heights</v>
      </c>
      <c r="C868" s="156" t="str">
        <f>IF(ISBLANK(TableB[[#This Row],[Local School Code]]),"",TableB[[#This Row],[Local School Code]])</f>
        <v>Q069</v>
      </c>
      <c r="D868" s="15" t="s">
        <v>72</v>
      </c>
      <c r="E868" s="10" t="s">
        <v>73</v>
      </c>
      <c r="F868" s="130">
        <v>47</v>
      </c>
      <c r="G868" s="130">
        <v>0</v>
      </c>
      <c r="H868" s="130">
        <v>0</v>
      </c>
      <c r="I868" s="130">
        <v>0</v>
      </c>
      <c r="J868" s="136">
        <f t="shared" si="42"/>
        <v>47</v>
      </c>
      <c r="K868" s="16">
        <v>600000</v>
      </c>
      <c r="L868" s="16">
        <v>451153.46379469219</v>
      </c>
      <c r="M868" s="16">
        <v>0</v>
      </c>
      <c r="N868" s="133">
        <f t="shared" si="43"/>
        <v>1051153.4637946922</v>
      </c>
      <c r="O868" s="146">
        <v>0</v>
      </c>
      <c r="P868" s="132">
        <v>0</v>
      </c>
      <c r="Q868" s="132">
        <v>0</v>
      </c>
      <c r="R868" s="132">
        <v>0</v>
      </c>
      <c r="S868" s="132">
        <v>0</v>
      </c>
      <c r="T868" s="132">
        <v>0</v>
      </c>
      <c r="U868" s="132">
        <v>0</v>
      </c>
      <c r="V868" s="133">
        <f t="shared" si="44"/>
        <v>0</v>
      </c>
      <c r="W868" s="16">
        <v>0</v>
      </c>
      <c r="X868" s="16">
        <v>0</v>
      </c>
      <c r="Y868" s="137">
        <v>0</v>
      </c>
    </row>
    <row r="869" spans="1:25" s="3" customFormat="1" ht="15" x14ac:dyDescent="0.3">
      <c r="A869" s="156" t="str">
        <f>IF(ISBLANK(TableB[[#This Row],[BEDS Code]]),"",TableB[[#This Row],[BEDS Code]])</f>
        <v>343000010070</v>
      </c>
      <c r="B869" s="134" t="str">
        <f>IF(ISBLANK(TableB[[#This Row],[School Name]]),"",TableB[[#This Row],[School Name]])</f>
        <v>P.S. 070</v>
      </c>
      <c r="C869" s="156" t="str">
        <f>IF(ISBLANK(TableB[[#This Row],[Local School Code]]),"",TableB[[#This Row],[Local School Code]])</f>
        <v>Q070</v>
      </c>
      <c r="D869" s="15" t="s">
        <v>72</v>
      </c>
      <c r="E869" s="10" t="s">
        <v>73</v>
      </c>
      <c r="F869" s="130">
        <v>94</v>
      </c>
      <c r="G869" s="130">
        <v>0</v>
      </c>
      <c r="H869" s="130">
        <v>0</v>
      </c>
      <c r="I869" s="130">
        <v>0</v>
      </c>
      <c r="J869" s="136">
        <f t="shared" si="42"/>
        <v>94</v>
      </c>
      <c r="K869" s="16">
        <v>920000</v>
      </c>
      <c r="L869" s="16">
        <v>573554.8050575594</v>
      </c>
      <c r="M869" s="16">
        <v>0</v>
      </c>
      <c r="N869" s="133">
        <f t="shared" si="43"/>
        <v>1493554.8050575594</v>
      </c>
      <c r="O869" s="146">
        <v>0</v>
      </c>
      <c r="P869" s="132">
        <v>0</v>
      </c>
      <c r="Q869" s="132">
        <v>0</v>
      </c>
      <c r="R869" s="132">
        <v>0</v>
      </c>
      <c r="S869" s="132">
        <v>0</v>
      </c>
      <c r="T869" s="132">
        <v>0</v>
      </c>
      <c r="U869" s="132">
        <v>0</v>
      </c>
      <c r="V869" s="133">
        <f t="shared" si="44"/>
        <v>0</v>
      </c>
      <c r="W869" s="16">
        <v>0</v>
      </c>
      <c r="X869" s="16">
        <v>0</v>
      </c>
      <c r="Y869" s="137">
        <v>0</v>
      </c>
    </row>
    <row r="870" spans="1:25" s="3" customFormat="1" ht="15" x14ac:dyDescent="0.3">
      <c r="A870" s="156" t="str">
        <f>IF(ISBLANK(TableB[[#This Row],[BEDS Code]]),"",TableB[[#This Row],[BEDS Code]])</f>
        <v>342400010071</v>
      </c>
      <c r="B870" s="134" t="str">
        <f>IF(ISBLANK(TableB[[#This Row],[School Name]]),"",TableB[[#This Row],[School Name]])</f>
        <v>P.S. 071 Forest</v>
      </c>
      <c r="C870" s="156" t="str">
        <f>IF(ISBLANK(TableB[[#This Row],[Local School Code]]),"",TableB[[#This Row],[Local School Code]])</f>
        <v>Q071</v>
      </c>
      <c r="D870" s="15" t="s">
        <v>72</v>
      </c>
      <c r="E870" s="10" t="s">
        <v>73</v>
      </c>
      <c r="F870" s="130">
        <v>63</v>
      </c>
      <c r="G870" s="130">
        <v>0</v>
      </c>
      <c r="H870" s="130">
        <v>0</v>
      </c>
      <c r="I870" s="130">
        <v>0</v>
      </c>
      <c r="J870" s="136">
        <f t="shared" si="42"/>
        <v>63</v>
      </c>
      <c r="K870" s="16">
        <v>530000</v>
      </c>
      <c r="L870" s="16">
        <v>719404.62216357421</v>
      </c>
      <c r="M870" s="16">
        <v>0</v>
      </c>
      <c r="N870" s="133">
        <f t="shared" si="43"/>
        <v>1249404.6221635742</v>
      </c>
      <c r="O870" s="146">
        <v>0</v>
      </c>
      <c r="P870" s="132">
        <v>0</v>
      </c>
      <c r="Q870" s="132">
        <v>0</v>
      </c>
      <c r="R870" s="132">
        <v>0</v>
      </c>
      <c r="S870" s="132">
        <v>0</v>
      </c>
      <c r="T870" s="132">
        <v>0</v>
      </c>
      <c r="U870" s="132">
        <v>0</v>
      </c>
      <c r="V870" s="133">
        <f t="shared" si="44"/>
        <v>0</v>
      </c>
      <c r="W870" s="16">
        <v>0</v>
      </c>
      <c r="X870" s="16">
        <v>0</v>
      </c>
      <c r="Y870" s="137">
        <v>0</v>
      </c>
    </row>
    <row r="871" spans="1:25" s="3" customFormat="1" ht="15" x14ac:dyDescent="0.3">
      <c r="A871" s="156" t="str">
        <f>IF(ISBLANK(TableB[[#This Row],[BEDS Code]]),"",TableB[[#This Row],[BEDS Code]])</f>
        <v>342800010072</v>
      </c>
      <c r="B871" s="134" t="str">
        <f>IF(ISBLANK(TableB[[#This Row],[School Name]]),"",TableB[[#This Row],[School Name]])</f>
        <v>Catherine &amp; Count Basie Middle School 72</v>
      </c>
      <c r="C871" s="156" t="str">
        <f>IF(ISBLANK(TableB[[#This Row],[Local School Code]]),"",TableB[[#This Row],[Local School Code]])</f>
        <v>Q072</v>
      </c>
      <c r="D871" s="15" t="s">
        <v>73</v>
      </c>
      <c r="E871" s="10" t="s">
        <v>72</v>
      </c>
      <c r="F871" s="130">
        <v>0</v>
      </c>
      <c r="G871" s="130">
        <v>0</v>
      </c>
      <c r="H871" s="130">
        <v>0</v>
      </c>
      <c r="I871" s="130">
        <v>0</v>
      </c>
      <c r="J871" s="136">
        <f t="shared" si="42"/>
        <v>0</v>
      </c>
      <c r="K871" s="16">
        <v>0</v>
      </c>
      <c r="L871" s="16">
        <v>0</v>
      </c>
      <c r="M871" s="16">
        <v>0</v>
      </c>
      <c r="N871" s="133">
        <f t="shared" si="43"/>
        <v>0</v>
      </c>
      <c r="O871" s="146">
        <v>1</v>
      </c>
      <c r="P871" s="132">
        <v>16666.7</v>
      </c>
      <c r="Q871" s="132">
        <v>16666.7</v>
      </c>
      <c r="R871" s="132">
        <v>0</v>
      </c>
      <c r="S871" s="132">
        <v>0</v>
      </c>
      <c r="T871" s="132">
        <v>83333.5</v>
      </c>
      <c r="U871" s="132">
        <v>50000.1</v>
      </c>
      <c r="V871" s="133">
        <f t="shared" si="44"/>
        <v>166667</v>
      </c>
      <c r="W871" s="16">
        <v>82895</v>
      </c>
      <c r="X871" s="16">
        <v>83772</v>
      </c>
      <c r="Y871" s="137">
        <v>0</v>
      </c>
    </row>
    <row r="872" spans="1:25" s="3" customFormat="1" ht="15" x14ac:dyDescent="0.3">
      <c r="A872" s="156" t="str">
        <f>IF(ISBLANK(TableB[[#This Row],[BEDS Code]]),"",TableB[[#This Row],[BEDS Code]])</f>
        <v>342400010073</v>
      </c>
      <c r="B872" s="134" t="str">
        <f>IF(ISBLANK(TableB[[#This Row],[School Name]]),"",TableB[[#This Row],[School Name]])</f>
        <v>I.S. 73 - The Frank Sansivieri Intermediate School</v>
      </c>
      <c r="C872" s="156" t="str">
        <f>IF(ISBLANK(TableB[[#This Row],[Local School Code]]),"",TableB[[#This Row],[Local School Code]])</f>
        <v>Q073</v>
      </c>
      <c r="D872" s="15" t="s">
        <v>73</v>
      </c>
      <c r="E872" s="10" t="s">
        <v>73</v>
      </c>
      <c r="F872" s="130">
        <v>0</v>
      </c>
      <c r="G872" s="130">
        <v>0</v>
      </c>
      <c r="H872" s="130">
        <v>0</v>
      </c>
      <c r="I872" s="130">
        <v>0</v>
      </c>
      <c r="J872" s="136">
        <f t="shared" si="42"/>
        <v>0</v>
      </c>
      <c r="K872" s="16">
        <v>0</v>
      </c>
      <c r="L872" s="16">
        <v>0</v>
      </c>
      <c r="M872" s="16">
        <v>0</v>
      </c>
      <c r="N872" s="133">
        <f t="shared" si="43"/>
        <v>0</v>
      </c>
      <c r="O872" s="146">
        <v>0</v>
      </c>
      <c r="P872" s="132">
        <v>0</v>
      </c>
      <c r="Q872" s="132">
        <v>0</v>
      </c>
      <c r="R872" s="132">
        <v>0</v>
      </c>
      <c r="S872" s="132">
        <v>0</v>
      </c>
      <c r="T872" s="132">
        <v>0</v>
      </c>
      <c r="U872" s="132">
        <v>0</v>
      </c>
      <c r="V872" s="133">
        <f t="shared" si="44"/>
        <v>0</v>
      </c>
      <c r="W872" s="16">
        <v>0</v>
      </c>
      <c r="X872" s="16">
        <v>0</v>
      </c>
      <c r="Y872" s="137">
        <v>0</v>
      </c>
    </row>
    <row r="873" spans="1:25" s="3" customFormat="1" ht="15" x14ac:dyDescent="0.3">
      <c r="A873" s="156" t="str">
        <f>IF(ISBLANK(TableB[[#This Row],[BEDS Code]]),"",TableB[[#This Row],[BEDS Code]])</f>
        <v>342600010074</v>
      </c>
      <c r="B873" s="134" t="str">
        <f>IF(ISBLANK(TableB[[#This Row],[School Name]]),"",TableB[[#This Row],[School Name]])</f>
        <v>J.H.S. 074 Nathaniel Hawthorne</v>
      </c>
      <c r="C873" s="156" t="str">
        <f>IF(ISBLANK(TableB[[#This Row],[Local School Code]]),"",TableB[[#This Row],[Local School Code]])</f>
        <v>Q074</v>
      </c>
      <c r="D873" s="15" t="s">
        <v>73</v>
      </c>
      <c r="E873" s="10" t="s">
        <v>73</v>
      </c>
      <c r="F873" s="130">
        <v>0</v>
      </c>
      <c r="G873" s="130">
        <v>0</v>
      </c>
      <c r="H873" s="130">
        <v>0</v>
      </c>
      <c r="I873" s="130">
        <v>0</v>
      </c>
      <c r="J873" s="136">
        <f t="shared" si="42"/>
        <v>0</v>
      </c>
      <c r="K873" s="16">
        <v>0</v>
      </c>
      <c r="L873" s="16">
        <v>0</v>
      </c>
      <c r="M873" s="16">
        <v>0</v>
      </c>
      <c r="N873" s="133">
        <f t="shared" si="43"/>
        <v>0</v>
      </c>
      <c r="O873" s="146">
        <v>0</v>
      </c>
      <c r="P873" s="132">
        <v>0</v>
      </c>
      <c r="Q873" s="132">
        <v>0</v>
      </c>
      <c r="R873" s="132">
        <v>0</v>
      </c>
      <c r="S873" s="132">
        <v>0</v>
      </c>
      <c r="T873" s="132">
        <v>0</v>
      </c>
      <c r="U873" s="132">
        <v>0</v>
      </c>
      <c r="V873" s="133">
        <f t="shared" si="44"/>
        <v>0</v>
      </c>
      <c r="W873" s="16">
        <v>0</v>
      </c>
      <c r="X873" s="16">
        <v>0</v>
      </c>
      <c r="Y873" s="137">
        <v>0</v>
      </c>
    </row>
    <row r="874" spans="1:25" s="3" customFormat="1" ht="15" x14ac:dyDescent="0.3">
      <c r="A874" s="156" t="str">
        <f>IF(ISBLANK(TableB[[#This Row],[BEDS Code]]),"",TableB[[#This Row],[BEDS Code]])</f>
        <v>307500014075</v>
      </c>
      <c r="B874" s="134" t="str">
        <f>IF(ISBLANK(TableB[[#This Row],[School Name]]),"",TableB[[#This Row],[School Name]])</f>
        <v>Robert E. Peary School</v>
      </c>
      <c r="C874" s="156" t="str">
        <f>IF(ISBLANK(TableB[[#This Row],[Local School Code]]),"",TableB[[#This Row],[Local School Code]])</f>
        <v>Q075</v>
      </c>
      <c r="D874" s="15" t="s">
        <v>72</v>
      </c>
      <c r="E874" s="10" t="s">
        <v>73</v>
      </c>
      <c r="F874" s="130">
        <v>7</v>
      </c>
      <c r="G874" s="130">
        <v>0</v>
      </c>
      <c r="H874" s="130">
        <v>5</v>
      </c>
      <c r="I874" s="130">
        <v>0</v>
      </c>
      <c r="J874" s="136">
        <f t="shared" si="42"/>
        <v>12</v>
      </c>
      <c r="K874" s="16">
        <v>346946.02476576634</v>
      </c>
      <c r="L874" s="16">
        <v>580820.48802022403</v>
      </c>
      <c r="M874" s="16">
        <v>0</v>
      </c>
      <c r="N874" s="133">
        <f t="shared" si="43"/>
        <v>927766.51278599037</v>
      </c>
      <c r="O874" s="146">
        <v>0</v>
      </c>
      <c r="P874" s="132">
        <v>0</v>
      </c>
      <c r="Q874" s="132">
        <v>0</v>
      </c>
      <c r="R874" s="132">
        <v>0</v>
      </c>
      <c r="S874" s="132">
        <v>0</v>
      </c>
      <c r="T874" s="132">
        <v>0</v>
      </c>
      <c r="U874" s="132">
        <v>0</v>
      </c>
      <c r="V874" s="133">
        <f t="shared" si="44"/>
        <v>0</v>
      </c>
      <c r="W874" s="16">
        <v>0</v>
      </c>
      <c r="X874" s="16">
        <v>0</v>
      </c>
      <c r="Y874" s="137">
        <v>0</v>
      </c>
    </row>
    <row r="875" spans="1:25" s="3" customFormat="1" ht="15" x14ac:dyDescent="0.3">
      <c r="A875" s="156" t="str">
        <f>IF(ISBLANK(TableB[[#This Row],[BEDS Code]]),"",TableB[[#This Row],[BEDS Code]])</f>
        <v>343000010076</v>
      </c>
      <c r="B875" s="134" t="str">
        <f>IF(ISBLANK(TableB[[#This Row],[School Name]]),"",TableB[[#This Row],[School Name]])</f>
        <v>P.S. 076 William Hallet</v>
      </c>
      <c r="C875" s="156" t="str">
        <f>IF(ISBLANK(TableB[[#This Row],[Local School Code]]),"",TableB[[#This Row],[Local School Code]])</f>
        <v>Q076</v>
      </c>
      <c r="D875" s="15" t="s">
        <v>72</v>
      </c>
      <c r="E875" s="10" t="s">
        <v>73</v>
      </c>
      <c r="F875" s="130">
        <v>47</v>
      </c>
      <c r="G875" s="130">
        <v>0</v>
      </c>
      <c r="H875" s="130">
        <v>0</v>
      </c>
      <c r="I875" s="130">
        <v>0</v>
      </c>
      <c r="J875" s="136">
        <f t="shared" si="42"/>
        <v>47</v>
      </c>
      <c r="K875" s="16">
        <v>164515.96092006451</v>
      </c>
      <c r="L875" s="16">
        <v>849208.86594068422</v>
      </c>
      <c r="M875" s="16">
        <v>0</v>
      </c>
      <c r="N875" s="133">
        <f t="shared" si="43"/>
        <v>1013724.8268607487</v>
      </c>
      <c r="O875" s="146">
        <v>0</v>
      </c>
      <c r="P875" s="132">
        <v>0</v>
      </c>
      <c r="Q875" s="132">
        <v>0</v>
      </c>
      <c r="R875" s="132">
        <v>0</v>
      </c>
      <c r="S875" s="132">
        <v>0</v>
      </c>
      <c r="T875" s="132">
        <v>0</v>
      </c>
      <c r="U875" s="132">
        <v>0</v>
      </c>
      <c r="V875" s="133">
        <f t="shared" si="44"/>
        <v>0</v>
      </c>
      <c r="W875" s="16">
        <v>0</v>
      </c>
      <c r="X875" s="16">
        <v>0</v>
      </c>
      <c r="Y875" s="137">
        <v>0</v>
      </c>
    </row>
    <row r="876" spans="1:25" s="3" customFormat="1" ht="15" x14ac:dyDescent="0.3">
      <c r="A876" s="156" t="str">
        <f>IF(ISBLANK(TableB[[#This Row],[BEDS Code]]),"",TableB[[#This Row],[BEDS Code]])</f>
        <v>342400010077</v>
      </c>
      <c r="B876" s="134" t="str">
        <f>IF(ISBLANK(TableB[[#This Row],[School Name]]),"",TableB[[#This Row],[School Name]])</f>
        <v>I.S. 077</v>
      </c>
      <c r="C876" s="156" t="str">
        <f>IF(ISBLANK(TableB[[#This Row],[Local School Code]]),"",TableB[[#This Row],[Local School Code]])</f>
        <v>Q077</v>
      </c>
      <c r="D876" s="15" t="s">
        <v>73</v>
      </c>
      <c r="E876" s="10" t="s">
        <v>73</v>
      </c>
      <c r="F876" s="130">
        <v>0</v>
      </c>
      <c r="G876" s="130">
        <v>0</v>
      </c>
      <c r="H876" s="130">
        <v>0</v>
      </c>
      <c r="I876" s="130">
        <v>0</v>
      </c>
      <c r="J876" s="136">
        <f t="shared" si="42"/>
        <v>0</v>
      </c>
      <c r="K876" s="16">
        <v>0</v>
      </c>
      <c r="L876" s="16">
        <v>0</v>
      </c>
      <c r="M876" s="16">
        <v>0</v>
      </c>
      <c r="N876" s="133">
        <f t="shared" si="43"/>
        <v>0</v>
      </c>
      <c r="O876" s="146">
        <v>0</v>
      </c>
      <c r="P876" s="132">
        <v>0</v>
      </c>
      <c r="Q876" s="132">
        <v>0</v>
      </c>
      <c r="R876" s="132">
        <v>0</v>
      </c>
      <c r="S876" s="132">
        <v>0</v>
      </c>
      <c r="T876" s="132">
        <v>0</v>
      </c>
      <c r="U876" s="132">
        <v>0</v>
      </c>
      <c r="V876" s="133">
        <f t="shared" si="44"/>
        <v>0</v>
      </c>
      <c r="W876" s="16">
        <v>0</v>
      </c>
      <c r="X876" s="16">
        <v>0</v>
      </c>
      <c r="Y876" s="137">
        <v>0</v>
      </c>
    </row>
    <row r="877" spans="1:25" s="3" customFormat="1" ht="15" x14ac:dyDescent="0.3">
      <c r="A877" s="156" t="str">
        <f>IF(ISBLANK(TableB[[#This Row],[BEDS Code]]),"",TableB[[#This Row],[BEDS Code]])</f>
        <v>343000010078</v>
      </c>
      <c r="B877" s="134" t="str">
        <f>IF(ISBLANK(TableB[[#This Row],[School Name]]),"",TableB[[#This Row],[School Name]])</f>
        <v>P.S./I.S. 78Q</v>
      </c>
      <c r="C877" s="156" t="str">
        <f>IF(ISBLANK(TableB[[#This Row],[Local School Code]]),"",TableB[[#This Row],[Local School Code]])</f>
        <v>Q078</v>
      </c>
      <c r="D877" s="15" t="s">
        <v>72</v>
      </c>
      <c r="E877" s="10" t="s">
        <v>73</v>
      </c>
      <c r="F877" s="130">
        <v>31</v>
      </c>
      <c r="G877" s="130">
        <v>0</v>
      </c>
      <c r="H877" s="130">
        <v>0</v>
      </c>
      <c r="I877" s="130">
        <v>0</v>
      </c>
      <c r="J877" s="136">
        <f t="shared" si="42"/>
        <v>31</v>
      </c>
      <c r="K877" s="16">
        <v>130082.38770423704</v>
      </c>
      <c r="L877" s="16">
        <v>495392.5602313705</v>
      </c>
      <c r="M877" s="16">
        <v>0</v>
      </c>
      <c r="N877" s="133">
        <f t="shared" si="43"/>
        <v>625474.94793560752</v>
      </c>
      <c r="O877" s="146">
        <v>0</v>
      </c>
      <c r="P877" s="132">
        <v>0</v>
      </c>
      <c r="Q877" s="132">
        <v>0</v>
      </c>
      <c r="R877" s="132">
        <v>0</v>
      </c>
      <c r="S877" s="132">
        <v>0</v>
      </c>
      <c r="T877" s="132">
        <v>0</v>
      </c>
      <c r="U877" s="132">
        <v>0</v>
      </c>
      <c r="V877" s="133">
        <f t="shared" si="44"/>
        <v>0</v>
      </c>
      <c r="W877" s="16">
        <v>0</v>
      </c>
      <c r="X877" s="16">
        <v>0</v>
      </c>
      <c r="Y877" s="137">
        <v>0</v>
      </c>
    </row>
    <row r="878" spans="1:25" s="3" customFormat="1" ht="15" x14ac:dyDescent="0.3">
      <c r="A878" s="156" t="str">
        <f>IF(ISBLANK(TableB[[#This Row],[BEDS Code]]),"",TableB[[#This Row],[BEDS Code]])</f>
        <v>342500010079</v>
      </c>
      <c r="B878" s="134" t="str">
        <f>IF(ISBLANK(TableB[[#This Row],[School Name]]),"",TableB[[#This Row],[School Name]])</f>
        <v>P.S. 079 Francis Lewis</v>
      </c>
      <c r="C878" s="156" t="str">
        <f>IF(ISBLANK(TableB[[#This Row],[Local School Code]]),"",TableB[[#This Row],[Local School Code]])</f>
        <v>Q079</v>
      </c>
      <c r="D878" s="15" t="s">
        <v>72</v>
      </c>
      <c r="E878" s="10" t="s">
        <v>73</v>
      </c>
      <c r="F878" s="130">
        <v>31</v>
      </c>
      <c r="G878" s="130">
        <v>0</v>
      </c>
      <c r="H878" s="130">
        <v>0</v>
      </c>
      <c r="I878" s="130">
        <v>0</v>
      </c>
      <c r="J878" s="136">
        <f t="shared" si="42"/>
        <v>31</v>
      </c>
      <c r="K878" s="16">
        <v>350000</v>
      </c>
      <c r="L878" s="16">
        <v>126019.26300134603</v>
      </c>
      <c r="M878" s="16">
        <v>0</v>
      </c>
      <c r="N878" s="133">
        <f t="shared" si="43"/>
        <v>476019.26300134603</v>
      </c>
      <c r="O878" s="146">
        <v>0</v>
      </c>
      <c r="P878" s="132">
        <v>0</v>
      </c>
      <c r="Q878" s="132">
        <v>0</v>
      </c>
      <c r="R878" s="132">
        <v>0</v>
      </c>
      <c r="S878" s="132">
        <v>0</v>
      </c>
      <c r="T878" s="132">
        <v>0</v>
      </c>
      <c r="U878" s="132">
        <v>0</v>
      </c>
      <c r="V878" s="133">
        <f t="shared" si="44"/>
        <v>0</v>
      </c>
      <c r="W878" s="16">
        <v>0</v>
      </c>
      <c r="X878" s="16">
        <v>0</v>
      </c>
      <c r="Y878" s="137">
        <v>0</v>
      </c>
    </row>
    <row r="879" spans="1:25" s="3" customFormat="1" ht="15" x14ac:dyDescent="0.3">
      <c r="A879" s="156" t="str">
        <f>IF(ISBLANK(TableB[[#This Row],[BEDS Code]]),"",TableB[[#This Row],[BEDS Code]])</f>
        <v>342800010080</v>
      </c>
      <c r="B879" s="134" t="str">
        <f>IF(ISBLANK(TableB[[#This Row],[School Name]]),"",TableB[[#This Row],[School Name]])</f>
        <v>PS 80  The Thurgood Marshall Magnet School of Multimedia and Communication</v>
      </c>
      <c r="C879" s="156" t="str">
        <f>IF(ISBLANK(TableB[[#This Row],[Local School Code]]),"",TableB[[#This Row],[Local School Code]])</f>
        <v>Q080</v>
      </c>
      <c r="D879" s="15" t="s">
        <v>72</v>
      </c>
      <c r="E879" s="10" t="s">
        <v>73</v>
      </c>
      <c r="F879" s="130">
        <v>31</v>
      </c>
      <c r="G879" s="130">
        <v>0</v>
      </c>
      <c r="H879" s="130">
        <v>0</v>
      </c>
      <c r="I879" s="130">
        <v>0</v>
      </c>
      <c r="J879" s="136">
        <f t="shared" si="42"/>
        <v>31</v>
      </c>
      <c r="K879" s="16">
        <v>310000</v>
      </c>
      <c r="L879" s="16">
        <v>174199.09749238507</v>
      </c>
      <c r="M879" s="16">
        <v>0</v>
      </c>
      <c r="N879" s="133">
        <f t="shared" si="43"/>
        <v>484199.09749238507</v>
      </c>
      <c r="O879" s="146">
        <v>0</v>
      </c>
      <c r="P879" s="132">
        <v>0</v>
      </c>
      <c r="Q879" s="132">
        <v>0</v>
      </c>
      <c r="R879" s="132">
        <v>0</v>
      </c>
      <c r="S879" s="132">
        <v>0</v>
      </c>
      <c r="T879" s="132">
        <v>0</v>
      </c>
      <c r="U879" s="132">
        <v>0</v>
      </c>
      <c r="V879" s="133">
        <f t="shared" si="44"/>
        <v>0</v>
      </c>
      <c r="W879" s="16">
        <v>0</v>
      </c>
      <c r="X879" s="16">
        <v>0</v>
      </c>
      <c r="Y879" s="137">
        <v>0</v>
      </c>
    </row>
    <row r="880" spans="1:25" s="3" customFormat="1" ht="15" x14ac:dyDescent="0.3">
      <c r="A880" s="156" t="str">
        <f>IF(ISBLANK(TableB[[#This Row],[BEDS Code]]),"",TableB[[#This Row],[BEDS Code]])</f>
        <v>342400010081</v>
      </c>
      <c r="B880" s="134" t="str">
        <f>IF(ISBLANK(TableB[[#This Row],[School Name]]),"",TableB[[#This Row],[School Name]])</f>
        <v>P.S. 81Q Jean Paul Richter</v>
      </c>
      <c r="C880" s="156" t="str">
        <f>IF(ISBLANK(TableB[[#This Row],[Local School Code]]),"",TableB[[#This Row],[Local School Code]])</f>
        <v>Q081</v>
      </c>
      <c r="D880" s="15" t="s">
        <v>72</v>
      </c>
      <c r="E880" s="10" t="s">
        <v>73</v>
      </c>
      <c r="F880" s="130">
        <v>63</v>
      </c>
      <c r="G880" s="130">
        <v>0</v>
      </c>
      <c r="H880" s="130">
        <v>0</v>
      </c>
      <c r="I880" s="130">
        <v>0</v>
      </c>
      <c r="J880" s="136">
        <f t="shared" si="42"/>
        <v>63</v>
      </c>
      <c r="K880" s="16">
        <v>415911.4309544366</v>
      </c>
      <c r="L880" s="16">
        <v>627453.08369860821</v>
      </c>
      <c r="M880" s="16">
        <v>0</v>
      </c>
      <c r="N880" s="133">
        <f t="shared" si="43"/>
        <v>1043364.5146530448</v>
      </c>
      <c r="O880" s="146">
        <v>0</v>
      </c>
      <c r="P880" s="132">
        <v>0</v>
      </c>
      <c r="Q880" s="132">
        <v>0</v>
      </c>
      <c r="R880" s="132">
        <v>0</v>
      </c>
      <c r="S880" s="132">
        <v>0</v>
      </c>
      <c r="T880" s="132">
        <v>0</v>
      </c>
      <c r="U880" s="132">
        <v>0</v>
      </c>
      <c r="V880" s="133">
        <f t="shared" si="44"/>
        <v>0</v>
      </c>
      <c r="W880" s="16">
        <v>0</v>
      </c>
      <c r="X880" s="16">
        <v>0</v>
      </c>
      <c r="Y880" s="137">
        <v>0</v>
      </c>
    </row>
    <row r="881" spans="1:25" s="3" customFormat="1" ht="15" x14ac:dyDescent="0.3">
      <c r="A881" s="156" t="str">
        <f>IF(ISBLANK(TableB[[#This Row],[BEDS Code]]),"",TableB[[#This Row],[BEDS Code]])</f>
        <v>342800010082</v>
      </c>
      <c r="B881" s="134" t="str">
        <f>IF(ISBLANK(TableB[[#This Row],[School Name]]),"",TableB[[#This Row],[School Name]])</f>
        <v>P.S. 082 Hammond</v>
      </c>
      <c r="C881" s="156" t="str">
        <f>IF(ISBLANK(TableB[[#This Row],[Local School Code]]),"",TableB[[#This Row],[Local School Code]])</f>
        <v>Q082</v>
      </c>
      <c r="D881" s="15" t="s">
        <v>73</v>
      </c>
      <c r="E881" s="10" t="s">
        <v>73</v>
      </c>
      <c r="F881" s="130">
        <v>0</v>
      </c>
      <c r="G881" s="130">
        <v>0</v>
      </c>
      <c r="H881" s="130">
        <v>0</v>
      </c>
      <c r="I881" s="130">
        <v>0</v>
      </c>
      <c r="J881" s="136">
        <f t="shared" si="42"/>
        <v>0</v>
      </c>
      <c r="K881" s="16">
        <v>0</v>
      </c>
      <c r="L881" s="16">
        <v>0</v>
      </c>
      <c r="M881" s="16">
        <v>0</v>
      </c>
      <c r="N881" s="133">
        <f t="shared" si="43"/>
        <v>0</v>
      </c>
      <c r="O881" s="146">
        <v>0</v>
      </c>
      <c r="P881" s="132">
        <v>0</v>
      </c>
      <c r="Q881" s="132">
        <v>0</v>
      </c>
      <c r="R881" s="132">
        <v>0</v>
      </c>
      <c r="S881" s="132">
        <v>0</v>
      </c>
      <c r="T881" s="132">
        <v>0</v>
      </c>
      <c r="U881" s="132">
        <v>0</v>
      </c>
      <c r="V881" s="133">
        <f t="shared" si="44"/>
        <v>0</v>
      </c>
      <c r="W881" s="16">
        <v>0</v>
      </c>
      <c r="X881" s="16">
        <v>0</v>
      </c>
      <c r="Y881" s="137">
        <v>0</v>
      </c>
    </row>
    <row r="882" spans="1:25" s="3" customFormat="1" ht="15" x14ac:dyDescent="0.3">
      <c r="A882" s="156" t="str">
        <f>IF(ISBLANK(TableB[[#This Row],[BEDS Code]]),"",TableB[[#This Row],[BEDS Code]])</f>
        <v>343000010084</v>
      </c>
      <c r="B882" s="134" t="str">
        <f>IF(ISBLANK(TableB[[#This Row],[School Name]]),"",TableB[[#This Row],[School Name]])</f>
        <v>P.S. 084 Steinway</v>
      </c>
      <c r="C882" s="156" t="str">
        <f>IF(ISBLANK(TableB[[#This Row],[Local School Code]]),"",TableB[[#This Row],[Local School Code]])</f>
        <v>Q084</v>
      </c>
      <c r="D882" s="15" t="s">
        <v>72</v>
      </c>
      <c r="E882" s="10" t="s">
        <v>73</v>
      </c>
      <c r="F882" s="130">
        <v>47</v>
      </c>
      <c r="G882" s="130">
        <v>0</v>
      </c>
      <c r="H882" s="130">
        <v>0</v>
      </c>
      <c r="I882" s="130">
        <v>0</v>
      </c>
      <c r="J882" s="136">
        <f t="shared" si="42"/>
        <v>47</v>
      </c>
      <c r="K882" s="16">
        <v>282430.4825451643</v>
      </c>
      <c r="L882" s="16">
        <v>489658.71446044347</v>
      </c>
      <c r="M882" s="16">
        <v>0</v>
      </c>
      <c r="N882" s="133">
        <f t="shared" si="43"/>
        <v>772089.19700560777</v>
      </c>
      <c r="O882" s="146">
        <v>0</v>
      </c>
      <c r="P882" s="132">
        <v>0</v>
      </c>
      <c r="Q882" s="132">
        <v>0</v>
      </c>
      <c r="R882" s="132">
        <v>0</v>
      </c>
      <c r="S882" s="132">
        <v>0</v>
      </c>
      <c r="T882" s="132">
        <v>0</v>
      </c>
      <c r="U882" s="132">
        <v>0</v>
      </c>
      <c r="V882" s="133">
        <f t="shared" si="44"/>
        <v>0</v>
      </c>
      <c r="W882" s="16">
        <v>0</v>
      </c>
      <c r="X882" s="16">
        <v>0</v>
      </c>
      <c r="Y882" s="137">
        <v>0</v>
      </c>
    </row>
    <row r="883" spans="1:25" s="3" customFormat="1" ht="15" x14ac:dyDescent="0.3">
      <c r="A883" s="156" t="str">
        <f>IF(ISBLANK(TableB[[#This Row],[BEDS Code]]),"",TableB[[#This Row],[BEDS Code]])</f>
        <v>343000010085</v>
      </c>
      <c r="B883" s="134" t="str">
        <f>IF(ISBLANK(TableB[[#This Row],[School Name]]),"",TableB[[#This Row],[School Name]])</f>
        <v>P.S. 085 Judge Charles Vallone</v>
      </c>
      <c r="C883" s="156" t="str">
        <f>IF(ISBLANK(TableB[[#This Row],[Local School Code]]),"",TableB[[#This Row],[Local School Code]])</f>
        <v>Q085</v>
      </c>
      <c r="D883" s="15" t="s">
        <v>72</v>
      </c>
      <c r="E883" s="10" t="s">
        <v>73</v>
      </c>
      <c r="F883" s="130">
        <v>63</v>
      </c>
      <c r="G883" s="130">
        <v>0</v>
      </c>
      <c r="H883" s="130">
        <v>1</v>
      </c>
      <c r="I883" s="130">
        <v>0</v>
      </c>
      <c r="J883" s="136">
        <f t="shared" si="42"/>
        <v>64</v>
      </c>
      <c r="K883" s="16">
        <v>312167.86607913731</v>
      </c>
      <c r="L883" s="16">
        <v>954253.4584773829</v>
      </c>
      <c r="M883" s="16">
        <v>0</v>
      </c>
      <c r="N883" s="133">
        <f t="shared" si="43"/>
        <v>1266421.3245565202</v>
      </c>
      <c r="O883" s="146">
        <v>0</v>
      </c>
      <c r="P883" s="132">
        <v>0</v>
      </c>
      <c r="Q883" s="132">
        <v>0</v>
      </c>
      <c r="R883" s="132">
        <v>0</v>
      </c>
      <c r="S883" s="132">
        <v>0</v>
      </c>
      <c r="T883" s="132">
        <v>0</v>
      </c>
      <c r="U883" s="132">
        <v>0</v>
      </c>
      <c r="V883" s="133">
        <f t="shared" si="44"/>
        <v>0</v>
      </c>
      <c r="W883" s="16">
        <v>0</v>
      </c>
      <c r="X883" s="16">
        <v>0</v>
      </c>
      <c r="Y883" s="137">
        <v>0</v>
      </c>
    </row>
    <row r="884" spans="1:25" s="3" customFormat="1" ht="15" x14ac:dyDescent="0.3">
      <c r="A884" s="156" t="str">
        <f>IF(ISBLANK(TableB[[#This Row],[BEDS Code]]),"",TableB[[#This Row],[BEDS Code]])</f>
        <v>342800010086</v>
      </c>
      <c r="B884" s="134" t="str">
        <f>IF(ISBLANK(TableB[[#This Row],[School Name]]),"",TableB[[#This Row],[School Name]])</f>
        <v>P.S. Q086</v>
      </c>
      <c r="C884" s="156" t="str">
        <f>IF(ISBLANK(TableB[[#This Row],[Local School Code]]),"",TableB[[#This Row],[Local School Code]])</f>
        <v>Q086</v>
      </c>
      <c r="D884" s="15" t="s">
        <v>72</v>
      </c>
      <c r="E884" s="10" t="s">
        <v>73</v>
      </c>
      <c r="F884" s="130">
        <v>31</v>
      </c>
      <c r="G884" s="130">
        <v>0</v>
      </c>
      <c r="H884" s="130">
        <v>0</v>
      </c>
      <c r="I884" s="130">
        <v>0</v>
      </c>
      <c r="J884" s="136">
        <f t="shared" si="42"/>
        <v>31</v>
      </c>
      <c r="K884" s="16">
        <v>350000</v>
      </c>
      <c r="L884" s="16">
        <v>149970.43836465274</v>
      </c>
      <c r="M884" s="16">
        <v>0</v>
      </c>
      <c r="N884" s="133">
        <f t="shared" si="43"/>
        <v>499970.43836465274</v>
      </c>
      <c r="O884" s="146">
        <v>0</v>
      </c>
      <c r="P884" s="132">
        <v>0</v>
      </c>
      <c r="Q884" s="132">
        <v>0</v>
      </c>
      <c r="R884" s="132">
        <v>0</v>
      </c>
      <c r="S884" s="132">
        <v>0</v>
      </c>
      <c r="T884" s="132">
        <v>0</v>
      </c>
      <c r="U884" s="132">
        <v>0</v>
      </c>
      <c r="V884" s="133">
        <f t="shared" si="44"/>
        <v>0</v>
      </c>
      <c r="W884" s="16">
        <v>0</v>
      </c>
      <c r="X884" s="16">
        <v>0</v>
      </c>
      <c r="Y884" s="137">
        <v>0</v>
      </c>
    </row>
    <row r="885" spans="1:25" s="3" customFormat="1" ht="15" x14ac:dyDescent="0.3">
      <c r="A885" s="156" t="str">
        <f>IF(ISBLANK(TableB[[#This Row],[BEDS Code]]),"",TableB[[#This Row],[BEDS Code]])</f>
        <v>342400010087</v>
      </c>
      <c r="B885" s="134" t="str">
        <f>IF(ISBLANK(TableB[[#This Row],[School Name]]),"",TableB[[#This Row],[School Name]])</f>
        <v>P.S./I.S. 087 Middle Village</v>
      </c>
      <c r="C885" s="156" t="str">
        <f>IF(ISBLANK(TableB[[#This Row],[Local School Code]]),"",TableB[[#This Row],[Local School Code]])</f>
        <v>Q087</v>
      </c>
      <c r="D885" s="15" t="s">
        <v>72</v>
      </c>
      <c r="E885" s="10" t="s">
        <v>73</v>
      </c>
      <c r="F885" s="130">
        <v>78</v>
      </c>
      <c r="G885" s="130">
        <v>0</v>
      </c>
      <c r="H885" s="130">
        <v>0</v>
      </c>
      <c r="I885" s="130">
        <v>0</v>
      </c>
      <c r="J885" s="136">
        <f t="shared" si="42"/>
        <v>78</v>
      </c>
      <c r="K885" s="16">
        <v>450000</v>
      </c>
      <c r="L885" s="16">
        <v>1010930.317093581</v>
      </c>
      <c r="M885" s="16">
        <v>0</v>
      </c>
      <c r="N885" s="133">
        <f t="shared" si="43"/>
        <v>1460930.317093581</v>
      </c>
      <c r="O885" s="146">
        <v>0</v>
      </c>
      <c r="P885" s="132">
        <v>0</v>
      </c>
      <c r="Q885" s="132">
        <v>0</v>
      </c>
      <c r="R885" s="132">
        <v>0</v>
      </c>
      <c r="S885" s="132">
        <v>0</v>
      </c>
      <c r="T885" s="132">
        <v>0</v>
      </c>
      <c r="U885" s="132">
        <v>0</v>
      </c>
      <c r="V885" s="133">
        <f t="shared" si="44"/>
        <v>0</v>
      </c>
      <c r="W885" s="16">
        <v>0</v>
      </c>
      <c r="X885" s="16">
        <v>0</v>
      </c>
      <c r="Y885" s="137">
        <v>0</v>
      </c>
    </row>
    <row r="886" spans="1:25" s="3" customFormat="1" ht="15" x14ac:dyDescent="0.3">
      <c r="A886" s="156" t="str">
        <f>IF(ISBLANK(TableB[[#This Row],[BEDS Code]]),"",TableB[[#This Row],[BEDS Code]])</f>
        <v>342400010088</v>
      </c>
      <c r="B886" s="134" t="str">
        <f>IF(ISBLANK(TableB[[#This Row],[School Name]]),"",TableB[[#This Row],[School Name]])</f>
        <v>P.S. 088 Seneca</v>
      </c>
      <c r="C886" s="156" t="str">
        <f>IF(ISBLANK(TableB[[#This Row],[Local School Code]]),"",TableB[[#This Row],[Local School Code]])</f>
        <v>Q088</v>
      </c>
      <c r="D886" s="15" t="s">
        <v>72</v>
      </c>
      <c r="E886" s="10" t="s">
        <v>73</v>
      </c>
      <c r="F886" s="130">
        <v>31</v>
      </c>
      <c r="G886" s="130">
        <v>0</v>
      </c>
      <c r="H886" s="130">
        <v>1</v>
      </c>
      <c r="I886" s="130">
        <v>0</v>
      </c>
      <c r="J886" s="136">
        <f t="shared" si="42"/>
        <v>32</v>
      </c>
      <c r="K886" s="16">
        <v>290000</v>
      </c>
      <c r="L886" s="16">
        <v>500867.36004067084</v>
      </c>
      <c r="M886" s="16">
        <v>0</v>
      </c>
      <c r="N886" s="133">
        <f t="shared" si="43"/>
        <v>790867.36004067084</v>
      </c>
      <c r="O886" s="146">
        <v>0</v>
      </c>
      <c r="P886" s="132">
        <v>0</v>
      </c>
      <c r="Q886" s="132">
        <v>0</v>
      </c>
      <c r="R886" s="132">
        <v>0</v>
      </c>
      <c r="S886" s="132">
        <v>0</v>
      </c>
      <c r="T886" s="132">
        <v>0</v>
      </c>
      <c r="U886" s="132">
        <v>0</v>
      </c>
      <c r="V886" s="133">
        <f t="shared" si="44"/>
        <v>0</v>
      </c>
      <c r="W886" s="16">
        <v>0</v>
      </c>
      <c r="X886" s="16">
        <v>0</v>
      </c>
      <c r="Y886" s="137">
        <v>0</v>
      </c>
    </row>
    <row r="887" spans="1:25" s="3" customFormat="1" ht="15" x14ac:dyDescent="0.3">
      <c r="A887" s="156" t="str">
        <f>IF(ISBLANK(TableB[[#This Row],[BEDS Code]]),"",TableB[[#This Row],[BEDS Code]])</f>
        <v>342400010089</v>
      </c>
      <c r="B887" s="134" t="str">
        <f>IF(ISBLANK(TableB[[#This Row],[School Name]]),"",TableB[[#This Row],[School Name]])</f>
        <v>P.S. 089 Elmhurst</v>
      </c>
      <c r="C887" s="156" t="str">
        <f>IF(ISBLANK(TableB[[#This Row],[Local School Code]]),"",TableB[[#This Row],[Local School Code]])</f>
        <v>Q089</v>
      </c>
      <c r="D887" s="15" t="s">
        <v>73</v>
      </c>
      <c r="E887" s="10" t="s">
        <v>73</v>
      </c>
      <c r="F887" s="130">
        <v>0</v>
      </c>
      <c r="G887" s="130">
        <v>0</v>
      </c>
      <c r="H887" s="130">
        <v>0</v>
      </c>
      <c r="I887" s="130">
        <v>0</v>
      </c>
      <c r="J887" s="136">
        <f t="shared" si="42"/>
        <v>0</v>
      </c>
      <c r="K887" s="16">
        <v>0</v>
      </c>
      <c r="L887" s="16">
        <v>0</v>
      </c>
      <c r="M887" s="16">
        <v>0</v>
      </c>
      <c r="N887" s="133">
        <f t="shared" si="43"/>
        <v>0</v>
      </c>
      <c r="O887" s="146">
        <v>0</v>
      </c>
      <c r="P887" s="132">
        <v>0</v>
      </c>
      <c r="Q887" s="132">
        <v>0</v>
      </c>
      <c r="R887" s="132">
        <v>0</v>
      </c>
      <c r="S887" s="132">
        <v>0</v>
      </c>
      <c r="T887" s="132">
        <v>0</v>
      </c>
      <c r="U887" s="132">
        <v>0</v>
      </c>
      <c r="V887" s="133">
        <f t="shared" si="44"/>
        <v>0</v>
      </c>
      <c r="W887" s="16">
        <v>0</v>
      </c>
      <c r="X887" s="16">
        <v>0</v>
      </c>
      <c r="Y887" s="137">
        <v>0</v>
      </c>
    </row>
    <row r="888" spans="1:25" s="3" customFormat="1" ht="15" x14ac:dyDescent="0.3">
      <c r="A888" s="156" t="str">
        <f>IF(ISBLANK(TableB[[#This Row],[BEDS Code]]),"",TableB[[#This Row],[BEDS Code]])</f>
        <v>342700010090</v>
      </c>
      <c r="B888" s="134" t="str">
        <f>IF(ISBLANK(TableB[[#This Row],[School Name]]),"",TableB[[#This Row],[School Name]])</f>
        <v>P.S. 090 Horace Mann</v>
      </c>
      <c r="C888" s="156" t="str">
        <f>IF(ISBLANK(TableB[[#This Row],[Local School Code]]),"",TableB[[#This Row],[Local School Code]])</f>
        <v>Q090</v>
      </c>
      <c r="D888" s="15" t="s">
        <v>72</v>
      </c>
      <c r="E888" s="10" t="s">
        <v>73</v>
      </c>
      <c r="F888" s="130">
        <v>47</v>
      </c>
      <c r="G888" s="130">
        <v>0</v>
      </c>
      <c r="H888" s="130">
        <v>0</v>
      </c>
      <c r="I888" s="130">
        <v>0</v>
      </c>
      <c r="J888" s="136">
        <f t="shared" si="42"/>
        <v>47</v>
      </c>
      <c r="K888" s="16">
        <v>520000</v>
      </c>
      <c r="L888" s="16">
        <v>228504.83075984044</v>
      </c>
      <c r="M888" s="16">
        <v>0</v>
      </c>
      <c r="N888" s="133">
        <f t="shared" si="43"/>
        <v>748504.83075984044</v>
      </c>
      <c r="O888" s="146">
        <v>0</v>
      </c>
      <c r="P888" s="132">
        <v>0</v>
      </c>
      <c r="Q888" s="132">
        <v>0</v>
      </c>
      <c r="R888" s="132">
        <v>0</v>
      </c>
      <c r="S888" s="132">
        <v>0</v>
      </c>
      <c r="T888" s="132">
        <v>0</v>
      </c>
      <c r="U888" s="132">
        <v>0</v>
      </c>
      <c r="V888" s="133">
        <f t="shared" si="44"/>
        <v>0</v>
      </c>
      <c r="W888" s="16">
        <v>0</v>
      </c>
      <c r="X888" s="16">
        <v>0</v>
      </c>
      <c r="Y888" s="137">
        <v>0</v>
      </c>
    </row>
    <row r="889" spans="1:25" s="3" customFormat="1" ht="15" x14ac:dyDescent="0.3">
      <c r="A889" s="156" t="str">
        <f>IF(ISBLANK(TableB[[#This Row],[BEDS Code]]),"",TableB[[#This Row],[BEDS Code]])</f>
        <v>342400010091</v>
      </c>
      <c r="B889" s="134" t="str">
        <f>IF(ISBLANK(TableB[[#This Row],[School Name]]),"",TableB[[#This Row],[School Name]])</f>
        <v>P.S. 091 Richard Arkwright</v>
      </c>
      <c r="C889" s="156" t="str">
        <f>IF(ISBLANK(TableB[[#This Row],[Local School Code]]),"",TableB[[#This Row],[Local School Code]])</f>
        <v>Q091</v>
      </c>
      <c r="D889" s="15" t="s">
        <v>72</v>
      </c>
      <c r="E889" s="10" t="s">
        <v>73</v>
      </c>
      <c r="F889" s="130">
        <v>94</v>
      </c>
      <c r="G889" s="130">
        <v>0</v>
      </c>
      <c r="H889" s="130">
        <v>2</v>
      </c>
      <c r="I889" s="130">
        <v>0</v>
      </c>
      <c r="J889" s="136">
        <f t="shared" si="42"/>
        <v>96</v>
      </c>
      <c r="K889" s="16">
        <v>225731.20219264666</v>
      </c>
      <c r="L889" s="16">
        <v>1533993.6066090371</v>
      </c>
      <c r="M889" s="16">
        <v>0</v>
      </c>
      <c r="N889" s="133">
        <f t="shared" si="43"/>
        <v>1759724.8088016838</v>
      </c>
      <c r="O889" s="146">
        <v>0</v>
      </c>
      <c r="P889" s="132">
        <v>0</v>
      </c>
      <c r="Q889" s="132">
        <v>0</v>
      </c>
      <c r="R889" s="132">
        <v>0</v>
      </c>
      <c r="S889" s="132">
        <v>0</v>
      </c>
      <c r="T889" s="132">
        <v>0</v>
      </c>
      <c r="U889" s="132">
        <v>0</v>
      </c>
      <c r="V889" s="133">
        <f t="shared" si="44"/>
        <v>0</v>
      </c>
      <c r="W889" s="16">
        <v>0</v>
      </c>
      <c r="X889" s="16">
        <v>0</v>
      </c>
      <c r="Y889" s="137">
        <v>0</v>
      </c>
    </row>
    <row r="890" spans="1:25" s="3" customFormat="1" ht="15" x14ac:dyDescent="0.3">
      <c r="A890" s="156" t="str">
        <f>IF(ISBLANK(TableB[[#This Row],[BEDS Code]]),"",TableB[[#This Row],[BEDS Code]])</f>
        <v>343000010092</v>
      </c>
      <c r="B890" s="134" t="str">
        <f>IF(ISBLANK(TableB[[#This Row],[School Name]]),"",TableB[[#This Row],[School Name]])</f>
        <v>P.S. 092 Harry T. Stewart Sr.</v>
      </c>
      <c r="C890" s="156" t="str">
        <f>IF(ISBLANK(TableB[[#This Row],[Local School Code]]),"",TableB[[#This Row],[Local School Code]])</f>
        <v>Q092</v>
      </c>
      <c r="D890" s="15" t="s">
        <v>72</v>
      </c>
      <c r="E890" s="10" t="s">
        <v>73</v>
      </c>
      <c r="F890" s="130">
        <v>78</v>
      </c>
      <c r="G890" s="130">
        <v>0</v>
      </c>
      <c r="H890" s="130">
        <v>0</v>
      </c>
      <c r="I890" s="130">
        <v>0</v>
      </c>
      <c r="J890" s="136">
        <f t="shared" si="42"/>
        <v>78</v>
      </c>
      <c r="K890" s="16">
        <v>810000</v>
      </c>
      <c r="L890" s="16">
        <v>408617.57272923109</v>
      </c>
      <c r="M890" s="16">
        <v>0</v>
      </c>
      <c r="N890" s="133">
        <f t="shared" si="43"/>
        <v>1218617.5727292311</v>
      </c>
      <c r="O890" s="146">
        <v>0</v>
      </c>
      <c r="P890" s="132">
        <v>0</v>
      </c>
      <c r="Q890" s="132">
        <v>0</v>
      </c>
      <c r="R890" s="132">
        <v>0</v>
      </c>
      <c r="S890" s="132">
        <v>0</v>
      </c>
      <c r="T890" s="132">
        <v>0</v>
      </c>
      <c r="U890" s="132">
        <v>0</v>
      </c>
      <c r="V890" s="133">
        <f t="shared" si="44"/>
        <v>0</v>
      </c>
      <c r="W890" s="16">
        <v>0</v>
      </c>
      <c r="X890" s="16">
        <v>0</v>
      </c>
      <c r="Y890" s="137">
        <v>0</v>
      </c>
    </row>
    <row r="891" spans="1:25" s="3" customFormat="1" ht="15" x14ac:dyDescent="0.3">
      <c r="A891" s="156" t="str">
        <f>IF(ISBLANK(TableB[[#This Row],[BEDS Code]]),"",TableB[[#This Row],[BEDS Code]])</f>
        <v>342400010093</v>
      </c>
      <c r="B891" s="134" t="str">
        <f>IF(ISBLANK(TableB[[#This Row],[School Name]]),"",TableB[[#This Row],[School Name]])</f>
        <v>I.S. 093 Ridgewood</v>
      </c>
      <c r="C891" s="156" t="str">
        <f>IF(ISBLANK(TableB[[#This Row],[Local School Code]]),"",TableB[[#This Row],[Local School Code]])</f>
        <v>Q093</v>
      </c>
      <c r="D891" s="15" t="s">
        <v>73</v>
      </c>
      <c r="E891" s="10" t="s">
        <v>73</v>
      </c>
      <c r="F891" s="130">
        <v>0</v>
      </c>
      <c r="G891" s="130">
        <v>0</v>
      </c>
      <c r="H891" s="130">
        <v>0</v>
      </c>
      <c r="I891" s="130">
        <v>0</v>
      </c>
      <c r="J891" s="136">
        <f t="shared" si="42"/>
        <v>0</v>
      </c>
      <c r="K891" s="16">
        <v>0</v>
      </c>
      <c r="L891" s="16">
        <v>0</v>
      </c>
      <c r="M891" s="16">
        <v>0</v>
      </c>
      <c r="N891" s="133">
        <f t="shared" si="43"/>
        <v>0</v>
      </c>
      <c r="O891" s="146">
        <v>0</v>
      </c>
      <c r="P891" s="132">
        <v>0</v>
      </c>
      <c r="Q891" s="132">
        <v>0</v>
      </c>
      <c r="R891" s="132">
        <v>0</v>
      </c>
      <c r="S891" s="132">
        <v>0</v>
      </c>
      <c r="T891" s="132">
        <v>0</v>
      </c>
      <c r="U891" s="132">
        <v>0</v>
      </c>
      <c r="V891" s="133">
        <f t="shared" si="44"/>
        <v>0</v>
      </c>
      <c r="W891" s="16">
        <v>0</v>
      </c>
      <c r="X891" s="16">
        <v>0</v>
      </c>
      <c r="Y891" s="137">
        <v>0</v>
      </c>
    </row>
    <row r="892" spans="1:25" s="3" customFormat="1" ht="15" x14ac:dyDescent="0.3">
      <c r="A892" s="156" t="str">
        <f>IF(ISBLANK(TableB[[#This Row],[BEDS Code]]),"",TableB[[#This Row],[BEDS Code]])</f>
        <v>342600010094</v>
      </c>
      <c r="B892" s="134" t="str">
        <f>IF(ISBLANK(TableB[[#This Row],[School Name]]),"",TableB[[#This Row],[School Name]])</f>
        <v>P.S. 094 David D. Porter</v>
      </c>
      <c r="C892" s="156" t="str">
        <f>IF(ISBLANK(TableB[[#This Row],[Local School Code]]),"",TableB[[#This Row],[Local School Code]])</f>
        <v>Q094</v>
      </c>
      <c r="D892" s="15" t="s">
        <v>73</v>
      </c>
      <c r="E892" s="10" t="s">
        <v>73</v>
      </c>
      <c r="F892" s="130">
        <v>0</v>
      </c>
      <c r="G892" s="130">
        <v>0</v>
      </c>
      <c r="H892" s="130">
        <v>0</v>
      </c>
      <c r="I892" s="130">
        <v>0</v>
      </c>
      <c r="J892" s="136">
        <f t="shared" si="42"/>
        <v>0</v>
      </c>
      <c r="K892" s="16">
        <v>0</v>
      </c>
      <c r="L892" s="16">
        <v>0</v>
      </c>
      <c r="M892" s="16">
        <v>0</v>
      </c>
      <c r="N892" s="133">
        <f t="shared" si="43"/>
        <v>0</v>
      </c>
      <c r="O892" s="146">
        <v>0</v>
      </c>
      <c r="P892" s="132">
        <v>0</v>
      </c>
      <c r="Q892" s="132">
        <v>0</v>
      </c>
      <c r="R892" s="132">
        <v>0</v>
      </c>
      <c r="S892" s="132">
        <v>0</v>
      </c>
      <c r="T892" s="132">
        <v>0</v>
      </c>
      <c r="U892" s="132">
        <v>0</v>
      </c>
      <c r="V892" s="133">
        <f t="shared" si="44"/>
        <v>0</v>
      </c>
      <c r="W892" s="16">
        <v>0</v>
      </c>
      <c r="X892" s="16">
        <v>0</v>
      </c>
      <c r="Y892" s="137">
        <v>0</v>
      </c>
    </row>
    <row r="893" spans="1:25" s="3" customFormat="1" ht="15" x14ac:dyDescent="0.3">
      <c r="A893" s="156" t="str">
        <f>IF(ISBLANK(TableB[[#This Row],[BEDS Code]]),"",TableB[[#This Row],[BEDS Code]])</f>
        <v>342900010095</v>
      </c>
      <c r="B893" s="134" t="str">
        <f>IF(ISBLANK(TableB[[#This Row],[School Name]]),"",TableB[[#This Row],[School Name]])</f>
        <v>P.S. 095 Eastwood</v>
      </c>
      <c r="C893" s="156" t="str">
        <f>IF(ISBLANK(TableB[[#This Row],[Local School Code]]),"",TableB[[#This Row],[Local School Code]])</f>
        <v>Q095</v>
      </c>
      <c r="D893" s="15" t="s">
        <v>73</v>
      </c>
      <c r="E893" s="10" t="s">
        <v>73</v>
      </c>
      <c r="F893" s="130">
        <v>0</v>
      </c>
      <c r="G893" s="130">
        <v>0</v>
      </c>
      <c r="H893" s="130">
        <v>0</v>
      </c>
      <c r="I893" s="130">
        <v>0</v>
      </c>
      <c r="J893" s="136">
        <f t="shared" si="42"/>
        <v>0</v>
      </c>
      <c r="K893" s="16">
        <v>0</v>
      </c>
      <c r="L893" s="16">
        <v>0</v>
      </c>
      <c r="M893" s="16">
        <v>0</v>
      </c>
      <c r="N893" s="133">
        <f t="shared" si="43"/>
        <v>0</v>
      </c>
      <c r="O893" s="146">
        <v>0</v>
      </c>
      <c r="P893" s="132">
        <v>0</v>
      </c>
      <c r="Q893" s="132">
        <v>0</v>
      </c>
      <c r="R893" s="132">
        <v>0</v>
      </c>
      <c r="S893" s="132">
        <v>0</v>
      </c>
      <c r="T893" s="132">
        <v>0</v>
      </c>
      <c r="U893" s="132">
        <v>0</v>
      </c>
      <c r="V893" s="133">
        <f t="shared" si="44"/>
        <v>0</v>
      </c>
      <c r="W893" s="16">
        <v>0</v>
      </c>
      <c r="X893" s="16">
        <v>0</v>
      </c>
      <c r="Y893" s="137">
        <v>0</v>
      </c>
    </row>
    <row r="894" spans="1:25" s="3" customFormat="1" ht="15" x14ac:dyDescent="0.3">
      <c r="A894" s="156" t="str">
        <f>IF(ISBLANK(TableB[[#This Row],[BEDS Code]]),"",TableB[[#This Row],[BEDS Code]])</f>
        <v>342700010096</v>
      </c>
      <c r="B894" s="134" t="str">
        <f>IF(ISBLANK(TableB[[#This Row],[School Name]]),"",TableB[[#This Row],[School Name]])</f>
        <v>P.S. 096</v>
      </c>
      <c r="C894" s="156" t="str">
        <f>IF(ISBLANK(TableB[[#This Row],[Local School Code]]),"",TableB[[#This Row],[Local School Code]])</f>
        <v>Q096</v>
      </c>
      <c r="D894" s="15" t="s">
        <v>72</v>
      </c>
      <c r="E894" s="10" t="s">
        <v>73</v>
      </c>
      <c r="F894" s="130">
        <v>31</v>
      </c>
      <c r="G894" s="130">
        <v>0</v>
      </c>
      <c r="H894" s="130">
        <v>0</v>
      </c>
      <c r="I894" s="130">
        <v>0</v>
      </c>
      <c r="J894" s="136">
        <f t="shared" si="42"/>
        <v>31</v>
      </c>
      <c r="K894" s="16">
        <v>130082.38770423704</v>
      </c>
      <c r="L894" s="16">
        <v>343684.86943080905</v>
      </c>
      <c r="M894" s="16">
        <v>0</v>
      </c>
      <c r="N894" s="133">
        <f t="shared" si="43"/>
        <v>473767.25713504606</v>
      </c>
      <c r="O894" s="146">
        <v>0</v>
      </c>
      <c r="P894" s="132">
        <v>0</v>
      </c>
      <c r="Q894" s="132">
        <v>0</v>
      </c>
      <c r="R894" s="132">
        <v>0</v>
      </c>
      <c r="S894" s="132">
        <v>0</v>
      </c>
      <c r="T894" s="132">
        <v>0</v>
      </c>
      <c r="U894" s="132">
        <v>0</v>
      </c>
      <c r="V894" s="133">
        <f t="shared" si="44"/>
        <v>0</v>
      </c>
      <c r="W894" s="16">
        <v>0</v>
      </c>
      <c r="X894" s="16">
        <v>0</v>
      </c>
      <c r="Y894" s="137">
        <v>0</v>
      </c>
    </row>
    <row r="895" spans="1:25" s="3" customFormat="1" ht="15" x14ac:dyDescent="0.3">
      <c r="A895" s="156" t="str">
        <f>IF(ISBLANK(TableB[[#This Row],[BEDS Code]]),"",TableB[[#This Row],[BEDS Code]])</f>
        <v>342700010097</v>
      </c>
      <c r="B895" s="134" t="str">
        <f>IF(ISBLANK(TableB[[#This Row],[School Name]]),"",TableB[[#This Row],[School Name]])</f>
        <v>P.S. 097 Forest Park</v>
      </c>
      <c r="C895" s="156" t="str">
        <f>IF(ISBLANK(TableB[[#This Row],[Local School Code]]),"",TableB[[#This Row],[Local School Code]])</f>
        <v>Q097</v>
      </c>
      <c r="D895" s="15" t="s">
        <v>72</v>
      </c>
      <c r="E895" s="10" t="s">
        <v>73</v>
      </c>
      <c r="F895" s="130">
        <v>31</v>
      </c>
      <c r="G895" s="130">
        <v>0</v>
      </c>
      <c r="H895" s="130">
        <v>0</v>
      </c>
      <c r="I895" s="130">
        <v>0</v>
      </c>
      <c r="J895" s="136">
        <f t="shared" si="42"/>
        <v>31</v>
      </c>
      <c r="K895" s="16">
        <v>130082.38770423704</v>
      </c>
      <c r="L895" s="16">
        <v>358695.48665606102</v>
      </c>
      <c r="M895" s="16">
        <v>0</v>
      </c>
      <c r="N895" s="133">
        <f t="shared" si="43"/>
        <v>488777.87436029804</v>
      </c>
      <c r="O895" s="146">
        <v>0</v>
      </c>
      <c r="P895" s="132">
        <v>0</v>
      </c>
      <c r="Q895" s="132">
        <v>0</v>
      </c>
      <c r="R895" s="132">
        <v>0</v>
      </c>
      <c r="S895" s="132">
        <v>0</v>
      </c>
      <c r="T895" s="132">
        <v>0</v>
      </c>
      <c r="U895" s="132">
        <v>0</v>
      </c>
      <c r="V895" s="133">
        <f t="shared" si="44"/>
        <v>0</v>
      </c>
      <c r="W895" s="16">
        <v>0</v>
      </c>
      <c r="X895" s="16">
        <v>0</v>
      </c>
      <c r="Y895" s="137">
        <v>0</v>
      </c>
    </row>
    <row r="896" spans="1:25" s="3" customFormat="1" ht="15" x14ac:dyDescent="0.3">
      <c r="A896" s="156" t="str">
        <f>IF(ISBLANK(TableB[[#This Row],[BEDS Code]]),"",TableB[[#This Row],[BEDS Code]])</f>
        <v>342600010098</v>
      </c>
      <c r="B896" s="134" t="str">
        <f>IF(ISBLANK(TableB[[#This Row],[School Name]]),"",TableB[[#This Row],[School Name]])</f>
        <v>P.S. 098 The Douglaston School</v>
      </c>
      <c r="C896" s="156" t="str">
        <f>IF(ISBLANK(TableB[[#This Row],[Local School Code]]),"",TableB[[#This Row],[Local School Code]])</f>
        <v>Q098</v>
      </c>
      <c r="D896" s="15" t="s">
        <v>72</v>
      </c>
      <c r="E896" s="10" t="s">
        <v>73</v>
      </c>
      <c r="F896" s="130">
        <v>15</v>
      </c>
      <c r="G896" s="130">
        <v>0</v>
      </c>
      <c r="H896" s="130">
        <v>0</v>
      </c>
      <c r="I896" s="130">
        <v>0</v>
      </c>
      <c r="J896" s="136">
        <f t="shared" si="42"/>
        <v>15</v>
      </c>
      <c r="K896" s="16">
        <v>170000</v>
      </c>
      <c r="L896" s="16">
        <v>71812.355884732009</v>
      </c>
      <c r="M896" s="16">
        <v>0</v>
      </c>
      <c r="N896" s="133">
        <f t="shared" si="43"/>
        <v>241812.35588473201</v>
      </c>
      <c r="O896" s="146">
        <v>0</v>
      </c>
      <c r="P896" s="132">
        <v>0</v>
      </c>
      <c r="Q896" s="132">
        <v>0</v>
      </c>
      <c r="R896" s="132">
        <v>0</v>
      </c>
      <c r="S896" s="132">
        <v>0</v>
      </c>
      <c r="T896" s="132">
        <v>0</v>
      </c>
      <c r="U896" s="132">
        <v>0</v>
      </c>
      <c r="V896" s="133">
        <f t="shared" si="44"/>
        <v>0</v>
      </c>
      <c r="W896" s="16">
        <v>0</v>
      </c>
      <c r="X896" s="16">
        <v>0</v>
      </c>
      <c r="Y896" s="137">
        <v>0</v>
      </c>
    </row>
    <row r="897" spans="1:25" s="3" customFormat="1" ht="15" x14ac:dyDescent="0.3">
      <c r="A897" s="156" t="str">
        <f>IF(ISBLANK(TableB[[#This Row],[BEDS Code]]),"",TableB[[#This Row],[BEDS Code]])</f>
        <v>342800010099</v>
      </c>
      <c r="B897" s="134" t="str">
        <f>IF(ISBLANK(TableB[[#This Row],[School Name]]),"",TableB[[#This Row],[School Name]])</f>
        <v>P.S. 099 Kew Gardens</v>
      </c>
      <c r="C897" s="156" t="str">
        <f>IF(ISBLANK(TableB[[#This Row],[Local School Code]]),"",TableB[[#This Row],[Local School Code]])</f>
        <v>Q099</v>
      </c>
      <c r="D897" s="15" t="s">
        <v>73</v>
      </c>
      <c r="E897" s="10" t="s">
        <v>73</v>
      </c>
      <c r="F897" s="130">
        <v>0</v>
      </c>
      <c r="G897" s="130">
        <v>0</v>
      </c>
      <c r="H897" s="130">
        <v>0</v>
      </c>
      <c r="I897" s="130">
        <v>0</v>
      </c>
      <c r="J897" s="136">
        <f t="shared" si="42"/>
        <v>0</v>
      </c>
      <c r="K897" s="16">
        <v>0</v>
      </c>
      <c r="L897" s="16">
        <v>0</v>
      </c>
      <c r="M897" s="16">
        <v>0</v>
      </c>
      <c r="N897" s="133">
        <f t="shared" si="43"/>
        <v>0</v>
      </c>
      <c r="O897" s="146">
        <v>0</v>
      </c>
      <c r="P897" s="132">
        <v>0</v>
      </c>
      <c r="Q897" s="132">
        <v>0</v>
      </c>
      <c r="R897" s="132">
        <v>0</v>
      </c>
      <c r="S897" s="132">
        <v>0</v>
      </c>
      <c r="T897" s="132">
        <v>0</v>
      </c>
      <c r="U897" s="132">
        <v>0</v>
      </c>
      <c r="V897" s="133">
        <f t="shared" si="44"/>
        <v>0</v>
      </c>
      <c r="W897" s="16">
        <v>0</v>
      </c>
      <c r="X897" s="16">
        <v>0</v>
      </c>
      <c r="Y897" s="137">
        <v>0</v>
      </c>
    </row>
    <row r="898" spans="1:25" s="3" customFormat="1" ht="15" x14ac:dyDescent="0.3">
      <c r="A898" s="156" t="str">
        <f>IF(ISBLANK(TableB[[#This Row],[BEDS Code]]),"",TableB[[#This Row],[BEDS Code]])</f>
        <v>342700010100</v>
      </c>
      <c r="B898" s="134" t="str">
        <f>IF(ISBLANK(TableB[[#This Row],[School Name]]),"",TableB[[#This Row],[School Name]])</f>
        <v>P.S. 100 Glen Morris</v>
      </c>
      <c r="C898" s="156" t="str">
        <f>IF(ISBLANK(TableB[[#This Row],[Local School Code]]),"",TableB[[#This Row],[Local School Code]])</f>
        <v>Q100</v>
      </c>
      <c r="D898" s="15" t="s">
        <v>72</v>
      </c>
      <c r="E898" s="10" t="s">
        <v>73</v>
      </c>
      <c r="F898" s="130">
        <v>63</v>
      </c>
      <c r="G898" s="130">
        <v>0</v>
      </c>
      <c r="H898" s="130">
        <v>12</v>
      </c>
      <c r="I898" s="130">
        <v>0</v>
      </c>
      <c r="J898" s="136">
        <f t="shared" si="42"/>
        <v>75</v>
      </c>
      <c r="K898" s="16">
        <v>640000</v>
      </c>
      <c r="L898" s="16">
        <v>654217.70413034246</v>
      </c>
      <c r="M898" s="16">
        <v>0</v>
      </c>
      <c r="N898" s="133">
        <f t="shared" si="43"/>
        <v>1294217.7041303425</v>
      </c>
      <c r="O898" s="146">
        <v>0</v>
      </c>
      <c r="P898" s="132">
        <v>0</v>
      </c>
      <c r="Q898" s="132">
        <v>0</v>
      </c>
      <c r="R898" s="132">
        <v>0</v>
      </c>
      <c r="S898" s="132">
        <v>0</v>
      </c>
      <c r="T898" s="132">
        <v>0</v>
      </c>
      <c r="U898" s="132">
        <v>0</v>
      </c>
      <c r="V898" s="133">
        <f t="shared" si="44"/>
        <v>0</v>
      </c>
      <c r="W898" s="16">
        <v>0</v>
      </c>
      <c r="X898" s="16">
        <v>0</v>
      </c>
      <c r="Y898" s="137">
        <v>0</v>
      </c>
    </row>
    <row r="899" spans="1:25" s="3" customFormat="1" ht="15" x14ac:dyDescent="0.3">
      <c r="A899" s="156" t="str">
        <f>IF(ISBLANK(TableB[[#This Row],[BEDS Code]]),"",TableB[[#This Row],[BEDS Code]])</f>
        <v>342800010101</v>
      </c>
      <c r="B899" s="134" t="str">
        <f>IF(ISBLANK(TableB[[#This Row],[School Name]]),"",TableB[[#This Row],[School Name]])</f>
        <v>P.S. 101 School in the Gardens</v>
      </c>
      <c r="C899" s="156" t="str">
        <f>IF(ISBLANK(TableB[[#This Row],[Local School Code]]),"",TableB[[#This Row],[Local School Code]])</f>
        <v>Q101</v>
      </c>
      <c r="D899" s="15" t="s">
        <v>72</v>
      </c>
      <c r="E899" s="10" t="s">
        <v>73</v>
      </c>
      <c r="F899" s="130">
        <v>15</v>
      </c>
      <c r="G899" s="130">
        <v>0</v>
      </c>
      <c r="H899" s="130">
        <v>0</v>
      </c>
      <c r="I899" s="130">
        <v>0</v>
      </c>
      <c r="J899" s="136">
        <f t="shared" si="42"/>
        <v>15</v>
      </c>
      <c r="K899" s="16">
        <v>65041.193852118522</v>
      </c>
      <c r="L899" s="16">
        <v>239561.55528739723</v>
      </c>
      <c r="M899" s="16">
        <v>0</v>
      </c>
      <c r="N899" s="133">
        <f t="shared" si="43"/>
        <v>304602.74913951574</v>
      </c>
      <c r="O899" s="146">
        <v>0</v>
      </c>
      <c r="P899" s="132">
        <v>0</v>
      </c>
      <c r="Q899" s="132">
        <v>0</v>
      </c>
      <c r="R899" s="132">
        <v>0</v>
      </c>
      <c r="S899" s="132">
        <v>0</v>
      </c>
      <c r="T899" s="132">
        <v>0</v>
      </c>
      <c r="U899" s="132">
        <v>0</v>
      </c>
      <c r="V899" s="133">
        <f t="shared" si="44"/>
        <v>0</v>
      </c>
      <c r="W899" s="16">
        <v>0</v>
      </c>
      <c r="X899" s="16">
        <v>0</v>
      </c>
      <c r="Y899" s="137">
        <v>0</v>
      </c>
    </row>
    <row r="900" spans="1:25" s="3" customFormat="1" ht="15" x14ac:dyDescent="0.3">
      <c r="A900" s="156" t="str">
        <f>IF(ISBLANK(TableB[[#This Row],[BEDS Code]]),"",TableB[[#This Row],[BEDS Code]])</f>
        <v>342400010102</v>
      </c>
      <c r="B900" s="134" t="str">
        <f>IF(ISBLANK(TableB[[#This Row],[School Name]]),"",TableB[[#This Row],[School Name]])</f>
        <v>P.S. 102 Bayview</v>
      </c>
      <c r="C900" s="156" t="str">
        <f>IF(ISBLANK(TableB[[#This Row],[Local School Code]]),"",TableB[[#This Row],[Local School Code]])</f>
        <v>Q102</v>
      </c>
      <c r="D900" s="15" t="s">
        <v>72</v>
      </c>
      <c r="E900" s="10" t="s">
        <v>73</v>
      </c>
      <c r="F900" s="130">
        <v>31</v>
      </c>
      <c r="G900" s="130">
        <v>0</v>
      </c>
      <c r="H900" s="130">
        <v>0</v>
      </c>
      <c r="I900" s="130">
        <v>0</v>
      </c>
      <c r="J900" s="136">
        <f t="shared" si="42"/>
        <v>31</v>
      </c>
      <c r="K900" s="16">
        <v>380000</v>
      </c>
      <c r="L900" s="16">
        <v>278803.28046767751</v>
      </c>
      <c r="M900" s="16">
        <v>0</v>
      </c>
      <c r="N900" s="133">
        <f t="shared" si="43"/>
        <v>658803.28046767751</v>
      </c>
      <c r="O900" s="146">
        <v>0</v>
      </c>
      <c r="P900" s="132">
        <v>0</v>
      </c>
      <c r="Q900" s="132">
        <v>0</v>
      </c>
      <c r="R900" s="132">
        <v>0</v>
      </c>
      <c r="S900" s="132">
        <v>0</v>
      </c>
      <c r="T900" s="132">
        <v>0</v>
      </c>
      <c r="U900" s="132">
        <v>0</v>
      </c>
      <c r="V900" s="133">
        <f t="shared" si="44"/>
        <v>0</v>
      </c>
      <c r="W900" s="16">
        <v>0</v>
      </c>
      <c r="X900" s="16">
        <v>0</v>
      </c>
      <c r="Y900" s="137">
        <v>0</v>
      </c>
    </row>
    <row r="901" spans="1:25" s="3" customFormat="1" ht="15" x14ac:dyDescent="0.3">
      <c r="A901" s="156" t="str">
        <f>IF(ISBLANK(TableB[[#This Row],[BEDS Code]]),"",TableB[[#This Row],[BEDS Code]])</f>
        <v>342700010104</v>
      </c>
      <c r="B901" s="134" t="str">
        <f>IF(ISBLANK(TableB[[#This Row],[School Name]]),"",TableB[[#This Row],[School Name]])</f>
        <v>P.S. 104 The Bays Water</v>
      </c>
      <c r="C901" s="156" t="str">
        <f>IF(ISBLANK(TableB[[#This Row],[Local School Code]]),"",TableB[[#This Row],[Local School Code]])</f>
        <v>Q104</v>
      </c>
      <c r="D901" s="15" t="s">
        <v>72</v>
      </c>
      <c r="E901" s="10" t="s">
        <v>73</v>
      </c>
      <c r="F901" s="130">
        <v>47</v>
      </c>
      <c r="G901" s="130">
        <v>0</v>
      </c>
      <c r="H901" s="130">
        <v>0</v>
      </c>
      <c r="I901" s="130">
        <v>0</v>
      </c>
      <c r="J901" s="136">
        <f t="shared" si="42"/>
        <v>47</v>
      </c>
      <c r="K901" s="16">
        <v>172167.86607913728</v>
      </c>
      <c r="L901" s="16">
        <v>798981.26131680759</v>
      </c>
      <c r="M901" s="16">
        <v>0</v>
      </c>
      <c r="N901" s="133">
        <f t="shared" si="43"/>
        <v>971149.1273959449</v>
      </c>
      <c r="O901" s="146">
        <v>0</v>
      </c>
      <c r="P901" s="132">
        <v>0</v>
      </c>
      <c r="Q901" s="132">
        <v>0</v>
      </c>
      <c r="R901" s="132">
        <v>0</v>
      </c>
      <c r="S901" s="132">
        <v>0</v>
      </c>
      <c r="T901" s="132">
        <v>0</v>
      </c>
      <c r="U901" s="132">
        <v>0</v>
      </c>
      <c r="V901" s="133">
        <f t="shared" si="44"/>
        <v>0</v>
      </c>
      <c r="W901" s="16">
        <v>0</v>
      </c>
      <c r="X901" s="16">
        <v>0</v>
      </c>
      <c r="Y901" s="137">
        <v>0</v>
      </c>
    </row>
    <row r="902" spans="1:25" s="3" customFormat="1" ht="15" x14ac:dyDescent="0.3">
      <c r="A902" s="156" t="str">
        <f>IF(ISBLANK(TableB[[#This Row],[BEDS Code]]),"",TableB[[#This Row],[BEDS Code]])</f>
        <v>342700010105</v>
      </c>
      <c r="B902" s="134" t="str">
        <f>IF(ISBLANK(TableB[[#This Row],[School Name]]),"",TableB[[#This Row],[School Name]])</f>
        <v>P.S. 105 The Bay School</v>
      </c>
      <c r="C902" s="156" t="str">
        <f>IF(ISBLANK(TableB[[#This Row],[Local School Code]]),"",TableB[[#This Row],[Local School Code]])</f>
        <v>Q105</v>
      </c>
      <c r="D902" s="15" t="s">
        <v>72</v>
      </c>
      <c r="E902" s="10" t="s">
        <v>73</v>
      </c>
      <c r="F902" s="130">
        <v>31</v>
      </c>
      <c r="G902" s="130">
        <v>0</v>
      </c>
      <c r="H902" s="130">
        <v>0</v>
      </c>
      <c r="I902" s="130">
        <v>0</v>
      </c>
      <c r="J902" s="136">
        <f t="shared" si="42"/>
        <v>31</v>
      </c>
      <c r="K902" s="16">
        <v>231215.24127258215</v>
      </c>
      <c r="L902" s="16">
        <v>262291.18711635616</v>
      </c>
      <c r="M902" s="16">
        <v>0</v>
      </c>
      <c r="N902" s="133">
        <f t="shared" si="43"/>
        <v>493506.42838893831</v>
      </c>
      <c r="O902" s="146">
        <v>0</v>
      </c>
      <c r="P902" s="132">
        <v>0</v>
      </c>
      <c r="Q902" s="132">
        <v>0</v>
      </c>
      <c r="R902" s="132">
        <v>0</v>
      </c>
      <c r="S902" s="132">
        <v>0</v>
      </c>
      <c r="T902" s="132">
        <v>0</v>
      </c>
      <c r="U902" s="132">
        <v>0</v>
      </c>
      <c r="V902" s="133">
        <f t="shared" si="44"/>
        <v>0</v>
      </c>
      <c r="W902" s="16">
        <v>0</v>
      </c>
      <c r="X902" s="16">
        <v>0</v>
      </c>
      <c r="Y902" s="137">
        <v>0</v>
      </c>
    </row>
    <row r="903" spans="1:25" s="3" customFormat="1" ht="15" x14ac:dyDescent="0.3">
      <c r="A903" s="156" t="str">
        <f>IF(ISBLANK(TableB[[#This Row],[BEDS Code]]),"",TableB[[#This Row],[BEDS Code]])</f>
        <v>342700010106</v>
      </c>
      <c r="B903" s="134" t="str">
        <f>IF(ISBLANK(TableB[[#This Row],[School Name]]),"",TableB[[#This Row],[School Name]])</f>
        <v>Lighthouse Elementary School</v>
      </c>
      <c r="C903" s="156" t="str">
        <f>IF(ISBLANK(TableB[[#This Row],[Local School Code]]),"",TableB[[#This Row],[Local School Code]])</f>
        <v>Q106</v>
      </c>
      <c r="D903" s="15" t="s">
        <v>72</v>
      </c>
      <c r="E903" s="10" t="s">
        <v>73</v>
      </c>
      <c r="F903" s="130">
        <v>15</v>
      </c>
      <c r="G903" s="130">
        <v>0</v>
      </c>
      <c r="H903" s="130">
        <v>0</v>
      </c>
      <c r="I903" s="130">
        <v>0</v>
      </c>
      <c r="J903" s="136">
        <f t="shared" si="42"/>
        <v>15</v>
      </c>
      <c r="K903" s="16">
        <v>53563.336113509373</v>
      </c>
      <c r="L903" s="16">
        <v>158626.78136271902</v>
      </c>
      <c r="M903" s="16">
        <v>0</v>
      </c>
      <c r="N903" s="133">
        <f t="shared" si="43"/>
        <v>212190.11747622839</v>
      </c>
      <c r="O903" s="146">
        <v>0</v>
      </c>
      <c r="P903" s="132">
        <v>0</v>
      </c>
      <c r="Q903" s="132">
        <v>0</v>
      </c>
      <c r="R903" s="132">
        <v>0</v>
      </c>
      <c r="S903" s="132">
        <v>0</v>
      </c>
      <c r="T903" s="132">
        <v>0</v>
      </c>
      <c r="U903" s="132">
        <v>0</v>
      </c>
      <c r="V903" s="133">
        <f t="shared" si="44"/>
        <v>0</v>
      </c>
      <c r="W903" s="16">
        <v>0</v>
      </c>
      <c r="X903" s="16">
        <v>0</v>
      </c>
      <c r="Y903" s="137">
        <v>0</v>
      </c>
    </row>
    <row r="904" spans="1:25" s="3" customFormat="1" ht="15" x14ac:dyDescent="0.3">
      <c r="A904" s="156" t="str">
        <f>IF(ISBLANK(TableB[[#This Row],[BEDS Code]]),"",TableB[[#This Row],[BEDS Code]])</f>
        <v>342500010107</v>
      </c>
      <c r="B904" s="134" t="str">
        <f>IF(ISBLANK(TableB[[#This Row],[School Name]]),"",TableB[[#This Row],[School Name]])</f>
        <v>P.S. 107 Thomas A Dooley</v>
      </c>
      <c r="C904" s="156" t="str">
        <f>IF(ISBLANK(TableB[[#This Row],[Local School Code]]),"",TableB[[#This Row],[Local School Code]])</f>
        <v>Q107</v>
      </c>
      <c r="D904" s="15" t="s">
        <v>72</v>
      </c>
      <c r="E904" s="10" t="s">
        <v>73</v>
      </c>
      <c r="F904" s="130">
        <v>63</v>
      </c>
      <c r="G904" s="130">
        <v>0</v>
      </c>
      <c r="H904" s="130">
        <v>0</v>
      </c>
      <c r="I904" s="130">
        <v>0</v>
      </c>
      <c r="J904" s="136">
        <f t="shared" si="42"/>
        <v>63</v>
      </c>
      <c r="K904" s="16">
        <v>267816.68056754686</v>
      </c>
      <c r="L904" s="16">
        <v>725226.90646068857</v>
      </c>
      <c r="M904" s="16">
        <v>0</v>
      </c>
      <c r="N904" s="133">
        <f t="shared" si="43"/>
        <v>993043.58702823543</v>
      </c>
      <c r="O904" s="146">
        <v>0</v>
      </c>
      <c r="P904" s="132">
        <v>0</v>
      </c>
      <c r="Q904" s="132">
        <v>0</v>
      </c>
      <c r="R904" s="132">
        <v>0</v>
      </c>
      <c r="S904" s="132">
        <v>0</v>
      </c>
      <c r="T904" s="132">
        <v>0</v>
      </c>
      <c r="U904" s="132">
        <v>0</v>
      </c>
      <c r="V904" s="133">
        <f t="shared" si="44"/>
        <v>0</v>
      </c>
      <c r="W904" s="16">
        <v>0</v>
      </c>
      <c r="X904" s="16">
        <v>0</v>
      </c>
      <c r="Y904" s="137">
        <v>0</v>
      </c>
    </row>
    <row r="905" spans="1:25" s="3" customFormat="1" ht="15" x14ac:dyDescent="0.3">
      <c r="A905" s="156" t="str">
        <f>IF(ISBLANK(TableB[[#This Row],[BEDS Code]]),"",TableB[[#This Row],[BEDS Code]])</f>
        <v>342700010108</v>
      </c>
      <c r="B905" s="134" t="str">
        <f>IF(ISBLANK(TableB[[#This Row],[School Name]]),"",TableB[[#This Row],[School Name]])</f>
        <v>P.S. 108 Captain Vincent G. Fowler</v>
      </c>
      <c r="C905" s="156" t="str">
        <f>IF(ISBLANK(TableB[[#This Row],[Local School Code]]),"",TableB[[#This Row],[Local School Code]])</f>
        <v>Q108</v>
      </c>
      <c r="D905" s="15" t="s">
        <v>72</v>
      </c>
      <c r="E905" s="10" t="s">
        <v>73</v>
      </c>
      <c r="F905" s="130">
        <v>31</v>
      </c>
      <c r="G905" s="130">
        <v>0</v>
      </c>
      <c r="H905" s="130">
        <v>0</v>
      </c>
      <c r="I905" s="130">
        <v>0</v>
      </c>
      <c r="J905" s="136">
        <f t="shared" si="42"/>
        <v>31</v>
      </c>
      <c r="K905" s="16">
        <v>350000</v>
      </c>
      <c r="L905" s="16">
        <v>115722.9820947182</v>
      </c>
      <c r="M905" s="16">
        <v>0</v>
      </c>
      <c r="N905" s="133">
        <f t="shared" si="43"/>
        <v>465722.9820947182</v>
      </c>
      <c r="O905" s="146">
        <v>0</v>
      </c>
      <c r="P905" s="132">
        <v>0</v>
      </c>
      <c r="Q905" s="132">
        <v>0</v>
      </c>
      <c r="R905" s="132">
        <v>0</v>
      </c>
      <c r="S905" s="132">
        <v>0</v>
      </c>
      <c r="T905" s="132">
        <v>0</v>
      </c>
      <c r="U905" s="132">
        <v>0</v>
      </c>
      <c r="V905" s="133">
        <f t="shared" si="44"/>
        <v>0</v>
      </c>
      <c r="W905" s="16">
        <v>0</v>
      </c>
      <c r="X905" s="16">
        <v>0</v>
      </c>
      <c r="Y905" s="137">
        <v>0</v>
      </c>
    </row>
    <row r="906" spans="1:25" s="3" customFormat="1" ht="15" x14ac:dyDescent="0.3">
      <c r="A906" s="156" t="str">
        <f>IF(ISBLANK(TableB[[#This Row],[BEDS Code]]),"",TableB[[#This Row],[BEDS Code]])</f>
        <v>342900010109</v>
      </c>
      <c r="B906" s="134" t="str">
        <f>IF(ISBLANK(TableB[[#This Row],[School Name]]),"",TableB[[#This Row],[School Name]])</f>
        <v>Jean Nuzzi Intermediate School</v>
      </c>
      <c r="C906" s="156" t="str">
        <f>IF(ISBLANK(TableB[[#This Row],[Local School Code]]),"",TableB[[#This Row],[Local School Code]])</f>
        <v>Q109</v>
      </c>
      <c r="D906" s="15" t="s">
        <v>73</v>
      </c>
      <c r="E906" s="10" t="s">
        <v>73</v>
      </c>
      <c r="F906" s="130">
        <v>0</v>
      </c>
      <c r="G906" s="130">
        <v>0</v>
      </c>
      <c r="H906" s="130">
        <v>0</v>
      </c>
      <c r="I906" s="130">
        <v>0</v>
      </c>
      <c r="J906" s="136">
        <f t="shared" si="42"/>
        <v>0</v>
      </c>
      <c r="K906" s="16">
        <v>0</v>
      </c>
      <c r="L906" s="16">
        <v>0</v>
      </c>
      <c r="M906" s="16">
        <v>0</v>
      </c>
      <c r="N906" s="133">
        <f t="shared" si="43"/>
        <v>0</v>
      </c>
      <c r="O906" s="146">
        <v>0</v>
      </c>
      <c r="P906" s="132">
        <v>0</v>
      </c>
      <c r="Q906" s="132">
        <v>0</v>
      </c>
      <c r="R906" s="132">
        <v>0</v>
      </c>
      <c r="S906" s="132">
        <v>0</v>
      </c>
      <c r="T906" s="132">
        <v>0</v>
      </c>
      <c r="U906" s="132">
        <v>0</v>
      </c>
      <c r="V906" s="133">
        <f t="shared" si="44"/>
        <v>0</v>
      </c>
      <c r="W906" s="16">
        <v>0</v>
      </c>
      <c r="X906" s="16">
        <v>0</v>
      </c>
      <c r="Y906" s="137">
        <v>0</v>
      </c>
    </row>
    <row r="907" spans="1:25" s="3" customFormat="1" ht="15" x14ac:dyDescent="0.3">
      <c r="A907" s="156" t="str">
        <f>IF(ISBLANK(TableB[[#This Row],[BEDS Code]]),"",TableB[[#This Row],[BEDS Code]])</f>
        <v>342400010110</v>
      </c>
      <c r="B907" s="134" t="str">
        <f>IF(ISBLANK(TableB[[#This Row],[School Name]]),"",TableB[[#This Row],[School Name]])</f>
        <v>P.S. 110</v>
      </c>
      <c r="C907" s="156" t="str">
        <f>IF(ISBLANK(TableB[[#This Row],[Local School Code]]),"",TableB[[#This Row],[Local School Code]])</f>
        <v>Q110</v>
      </c>
      <c r="D907" s="15" t="s">
        <v>73</v>
      </c>
      <c r="E907" s="10" t="s">
        <v>73</v>
      </c>
      <c r="F907" s="130">
        <v>0</v>
      </c>
      <c r="G907" s="130">
        <v>0</v>
      </c>
      <c r="H907" s="130">
        <v>0</v>
      </c>
      <c r="I907" s="130">
        <v>0</v>
      </c>
      <c r="J907" s="136">
        <f t="shared" ref="J907:J970" si="45">SUM(F907:I907)</f>
        <v>0</v>
      </c>
      <c r="K907" s="16">
        <v>0</v>
      </c>
      <c r="L907" s="16">
        <v>0</v>
      </c>
      <c r="M907" s="16">
        <v>0</v>
      </c>
      <c r="N907" s="133">
        <f t="shared" ref="N907:N970" si="46">SUM(K907:M907)</f>
        <v>0</v>
      </c>
      <c r="O907" s="146">
        <v>0</v>
      </c>
      <c r="P907" s="132">
        <v>0</v>
      </c>
      <c r="Q907" s="132">
        <v>0</v>
      </c>
      <c r="R907" s="132">
        <v>0</v>
      </c>
      <c r="S907" s="132">
        <v>0</v>
      </c>
      <c r="T907" s="132">
        <v>0</v>
      </c>
      <c r="U907" s="132">
        <v>0</v>
      </c>
      <c r="V907" s="133">
        <f t="shared" ref="V907:V970" si="47">SUM(P907:U907)</f>
        <v>0</v>
      </c>
      <c r="W907" s="16">
        <v>0</v>
      </c>
      <c r="X907" s="16">
        <v>0</v>
      </c>
      <c r="Y907" s="137">
        <v>0</v>
      </c>
    </row>
    <row r="908" spans="1:25" s="3" customFormat="1" ht="15" x14ac:dyDescent="0.3">
      <c r="A908" s="156" t="str">
        <f>IF(ISBLANK(TableB[[#This Row],[BEDS Code]]),"",TableB[[#This Row],[BEDS Code]])</f>
        <v>343000010111</v>
      </c>
      <c r="B908" s="134" t="str">
        <f>IF(ISBLANK(TableB[[#This Row],[School Name]]),"",TableB[[#This Row],[School Name]])</f>
        <v>P.S. 111 Jacob Blackwell</v>
      </c>
      <c r="C908" s="156" t="str">
        <f>IF(ISBLANK(TableB[[#This Row],[Local School Code]]),"",TableB[[#This Row],[Local School Code]])</f>
        <v>Q111</v>
      </c>
      <c r="D908" s="15" t="s">
        <v>72</v>
      </c>
      <c r="E908" s="10" t="s">
        <v>72</v>
      </c>
      <c r="F908" s="130">
        <v>31</v>
      </c>
      <c r="G908" s="130">
        <v>0</v>
      </c>
      <c r="H908" s="130">
        <v>0</v>
      </c>
      <c r="I908" s="130">
        <v>0</v>
      </c>
      <c r="J908" s="136">
        <f t="shared" si="45"/>
        <v>31</v>
      </c>
      <c r="K908" s="16">
        <v>87996.909329336835</v>
      </c>
      <c r="L908" s="16">
        <v>369398.63924363389</v>
      </c>
      <c r="M908" s="16">
        <v>0</v>
      </c>
      <c r="N908" s="133">
        <f t="shared" si="46"/>
        <v>457395.54857297073</v>
      </c>
      <c r="O908" s="146">
        <v>1</v>
      </c>
      <c r="P908" s="132">
        <v>229906.6406649744</v>
      </c>
      <c r="Q908" s="132">
        <v>58000</v>
      </c>
      <c r="R908" s="132">
        <v>0</v>
      </c>
      <c r="S908" s="132">
        <v>0</v>
      </c>
      <c r="T908" s="132">
        <v>190000</v>
      </c>
      <c r="U908" s="132">
        <v>114000</v>
      </c>
      <c r="V908" s="133">
        <f t="shared" si="47"/>
        <v>591906.64066497446</v>
      </c>
      <c r="W908" s="16">
        <v>294394</v>
      </c>
      <c r="X908" s="16">
        <v>297512.64066497446</v>
      </c>
      <c r="Y908" s="137">
        <v>0</v>
      </c>
    </row>
    <row r="909" spans="1:25" s="3" customFormat="1" ht="15" x14ac:dyDescent="0.3">
      <c r="A909" s="156" t="str">
        <f>IF(ISBLANK(TableB[[#This Row],[BEDS Code]]),"",TableB[[#This Row],[BEDS Code]])</f>
        <v>343000010112</v>
      </c>
      <c r="B909" s="134" t="str">
        <f>IF(ISBLANK(TableB[[#This Row],[School Name]]),"",TableB[[#This Row],[School Name]])</f>
        <v>P.S. 112 Dutch Kills</v>
      </c>
      <c r="C909" s="156" t="str">
        <f>IF(ISBLANK(TableB[[#This Row],[Local School Code]]),"",TableB[[#This Row],[Local School Code]])</f>
        <v>Q112</v>
      </c>
      <c r="D909" s="15" t="s">
        <v>72</v>
      </c>
      <c r="E909" s="10" t="s">
        <v>73</v>
      </c>
      <c r="F909" s="130">
        <v>63</v>
      </c>
      <c r="G909" s="130">
        <v>0</v>
      </c>
      <c r="H909" s="130">
        <v>0</v>
      </c>
      <c r="I909" s="130">
        <v>0</v>
      </c>
      <c r="J909" s="136">
        <f t="shared" si="45"/>
        <v>63</v>
      </c>
      <c r="K909" s="16">
        <v>206601.43929496472</v>
      </c>
      <c r="L909" s="16">
        <v>777150.57932668738</v>
      </c>
      <c r="M909" s="16">
        <v>0</v>
      </c>
      <c r="N909" s="133">
        <f t="shared" si="46"/>
        <v>983752.01862165215</v>
      </c>
      <c r="O909" s="146">
        <v>0</v>
      </c>
      <c r="P909" s="132">
        <v>0</v>
      </c>
      <c r="Q909" s="132">
        <v>0</v>
      </c>
      <c r="R909" s="132">
        <v>0</v>
      </c>
      <c r="S909" s="132">
        <v>0</v>
      </c>
      <c r="T909" s="132">
        <v>0</v>
      </c>
      <c r="U909" s="132">
        <v>0</v>
      </c>
      <c r="V909" s="133">
        <f t="shared" si="47"/>
        <v>0</v>
      </c>
      <c r="W909" s="16">
        <v>0</v>
      </c>
      <c r="X909" s="16">
        <v>0</v>
      </c>
      <c r="Y909" s="137">
        <v>0</v>
      </c>
    </row>
    <row r="910" spans="1:25" s="3" customFormat="1" ht="15" x14ac:dyDescent="0.3">
      <c r="A910" s="156" t="str">
        <f>IF(ISBLANK(TableB[[#This Row],[BEDS Code]]),"",TableB[[#This Row],[BEDS Code]])</f>
        <v>342400010113</v>
      </c>
      <c r="B910" s="134" t="str">
        <f>IF(ISBLANK(TableB[[#This Row],[School Name]]),"",TableB[[#This Row],[School Name]])</f>
        <v>P.S./I.S. 113 Anthony J. Pranzo</v>
      </c>
      <c r="C910" s="156" t="str">
        <f>IF(ISBLANK(TableB[[#This Row],[Local School Code]]),"",TableB[[#This Row],[Local School Code]])</f>
        <v>Q113</v>
      </c>
      <c r="D910" s="15" t="s">
        <v>72</v>
      </c>
      <c r="E910" s="10" t="s">
        <v>73</v>
      </c>
      <c r="F910" s="130">
        <v>31</v>
      </c>
      <c r="G910" s="130">
        <v>0</v>
      </c>
      <c r="H910" s="130">
        <v>0</v>
      </c>
      <c r="I910" s="130">
        <v>0</v>
      </c>
      <c r="J910" s="136">
        <f t="shared" si="45"/>
        <v>31</v>
      </c>
      <c r="K910" s="16">
        <v>208817.78055861374</v>
      </c>
      <c r="L910" s="16">
        <v>350030.62308251485</v>
      </c>
      <c r="M910" s="16">
        <v>0</v>
      </c>
      <c r="N910" s="133">
        <f t="shared" si="46"/>
        <v>558848.40364112856</v>
      </c>
      <c r="O910" s="146">
        <v>0</v>
      </c>
      <c r="P910" s="132">
        <v>0</v>
      </c>
      <c r="Q910" s="132">
        <v>0</v>
      </c>
      <c r="R910" s="132">
        <v>0</v>
      </c>
      <c r="S910" s="132">
        <v>0</v>
      </c>
      <c r="T910" s="132">
        <v>0</v>
      </c>
      <c r="U910" s="132">
        <v>0</v>
      </c>
      <c r="V910" s="133">
        <f t="shared" si="47"/>
        <v>0</v>
      </c>
      <c r="W910" s="16">
        <v>0</v>
      </c>
      <c r="X910" s="16">
        <v>0</v>
      </c>
      <c r="Y910" s="137">
        <v>0</v>
      </c>
    </row>
    <row r="911" spans="1:25" s="3" customFormat="1" ht="15" x14ac:dyDescent="0.3">
      <c r="A911" s="156" t="str">
        <f>IF(ISBLANK(TableB[[#This Row],[BEDS Code]]),"",TableB[[#This Row],[BEDS Code]])</f>
        <v>342700010114</v>
      </c>
      <c r="B911" s="134" t="str">
        <f>IF(ISBLANK(TableB[[#This Row],[School Name]]),"",TableB[[#This Row],[School Name]])</f>
        <v>P.S./M.S. 114 Belle Harbor</v>
      </c>
      <c r="C911" s="156" t="str">
        <f>IF(ISBLANK(TableB[[#This Row],[Local School Code]]),"",TableB[[#This Row],[Local School Code]])</f>
        <v>Q114</v>
      </c>
      <c r="D911" s="15" t="s">
        <v>72</v>
      </c>
      <c r="E911" s="10" t="s">
        <v>73</v>
      </c>
      <c r="F911" s="130">
        <v>31</v>
      </c>
      <c r="G911" s="130">
        <v>0</v>
      </c>
      <c r="H911" s="130">
        <v>0</v>
      </c>
      <c r="I911" s="130">
        <v>0</v>
      </c>
      <c r="J911" s="136">
        <f t="shared" si="45"/>
        <v>31</v>
      </c>
      <c r="K911" s="16">
        <v>137734.29286330982</v>
      </c>
      <c r="L911" s="16">
        <v>367844.85434621724</v>
      </c>
      <c r="M911" s="16">
        <v>0</v>
      </c>
      <c r="N911" s="133">
        <f t="shared" si="46"/>
        <v>505579.14720952709</v>
      </c>
      <c r="O911" s="146">
        <v>0</v>
      </c>
      <c r="P911" s="132">
        <v>0</v>
      </c>
      <c r="Q911" s="132">
        <v>0</v>
      </c>
      <c r="R911" s="132">
        <v>0</v>
      </c>
      <c r="S911" s="132">
        <v>0</v>
      </c>
      <c r="T911" s="132">
        <v>0</v>
      </c>
      <c r="U911" s="132">
        <v>0</v>
      </c>
      <c r="V911" s="133">
        <f t="shared" si="47"/>
        <v>0</v>
      </c>
      <c r="W911" s="16">
        <v>0</v>
      </c>
      <c r="X911" s="16">
        <v>0</v>
      </c>
      <c r="Y911" s="137">
        <v>0</v>
      </c>
    </row>
    <row r="912" spans="1:25" s="3" customFormat="1" ht="15" x14ac:dyDescent="0.3">
      <c r="A912" s="156" t="str">
        <f>IF(ISBLANK(TableB[[#This Row],[BEDS Code]]),"",TableB[[#This Row],[BEDS Code]])</f>
        <v>342600010115</v>
      </c>
      <c r="B912" s="134" t="str">
        <f>IF(ISBLANK(TableB[[#This Row],[School Name]]),"",TableB[[#This Row],[School Name]])</f>
        <v>The James J. Ambrose School</v>
      </c>
      <c r="C912" s="156" t="str">
        <f>IF(ISBLANK(TableB[[#This Row],[Local School Code]]),"",TableB[[#This Row],[Local School Code]])</f>
        <v>Q115</v>
      </c>
      <c r="D912" s="15" t="s">
        <v>72</v>
      </c>
      <c r="E912" s="10" t="s">
        <v>73</v>
      </c>
      <c r="F912" s="130">
        <v>47</v>
      </c>
      <c r="G912" s="130">
        <v>0</v>
      </c>
      <c r="H912" s="130">
        <v>0</v>
      </c>
      <c r="I912" s="130">
        <v>0</v>
      </c>
      <c r="J912" s="136">
        <f t="shared" si="45"/>
        <v>47</v>
      </c>
      <c r="K912" s="16">
        <v>202775.48671542836</v>
      </c>
      <c r="L912" s="16">
        <v>531276.99950695876</v>
      </c>
      <c r="M912" s="16">
        <v>0</v>
      </c>
      <c r="N912" s="133">
        <f t="shared" si="46"/>
        <v>734052.48622238706</v>
      </c>
      <c r="O912" s="146">
        <v>0</v>
      </c>
      <c r="P912" s="132">
        <v>0</v>
      </c>
      <c r="Q912" s="132">
        <v>0</v>
      </c>
      <c r="R912" s="132">
        <v>0</v>
      </c>
      <c r="S912" s="132">
        <v>0</v>
      </c>
      <c r="T912" s="132">
        <v>0</v>
      </c>
      <c r="U912" s="132">
        <v>0</v>
      </c>
      <c r="V912" s="133">
        <f t="shared" si="47"/>
        <v>0</v>
      </c>
      <c r="W912" s="16">
        <v>0</v>
      </c>
      <c r="X912" s="16">
        <v>0</v>
      </c>
      <c r="Y912" s="137">
        <v>0</v>
      </c>
    </row>
    <row r="913" spans="1:25" s="3" customFormat="1" ht="15" x14ac:dyDescent="0.3">
      <c r="A913" s="156" t="str">
        <f>IF(ISBLANK(TableB[[#This Row],[BEDS Code]]),"",TableB[[#This Row],[BEDS Code]])</f>
        <v>342900010116</v>
      </c>
      <c r="B913" s="134" t="str">
        <f>IF(ISBLANK(TableB[[#This Row],[School Name]]),"",TableB[[#This Row],[School Name]])</f>
        <v>P.S./I.S. 116 William C. Hughley</v>
      </c>
      <c r="C913" s="156" t="str">
        <f>IF(ISBLANK(TableB[[#This Row],[Local School Code]]),"",TableB[[#This Row],[Local School Code]])</f>
        <v>Q116</v>
      </c>
      <c r="D913" s="15" t="s">
        <v>72</v>
      </c>
      <c r="E913" s="10" t="s">
        <v>73</v>
      </c>
      <c r="F913" s="130">
        <v>47</v>
      </c>
      <c r="G913" s="130">
        <v>0</v>
      </c>
      <c r="H913" s="130">
        <v>0</v>
      </c>
      <c r="I913" s="130">
        <v>0</v>
      </c>
      <c r="J913" s="136">
        <f t="shared" si="45"/>
        <v>47</v>
      </c>
      <c r="K913" s="16">
        <v>172167.86607913728</v>
      </c>
      <c r="L913" s="16">
        <v>603983.52913930221</v>
      </c>
      <c r="M913" s="16">
        <v>0</v>
      </c>
      <c r="N913" s="133">
        <f t="shared" si="46"/>
        <v>776151.39521843952</v>
      </c>
      <c r="O913" s="146">
        <v>0</v>
      </c>
      <c r="P913" s="132">
        <v>0</v>
      </c>
      <c r="Q913" s="132">
        <v>0</v>
      </c>
      <c r="R913" s="132">
        <v>0</v>
      </c>
      <c r="S913" s="132">
        <v>0</v>
      </c>
      <c r="T913" s="132">
        <v>0</v>
      </c>
      <c r="U913" s="132">
        <v>0</v>
      </c>
      <c r="V913" s="133">
        <f t="shared" si="47"/>
        <v>0</v>
      </c>
      <c r="W913" s="16">
        <v>0</v>
      </c>
      <c r="X913" s="16">
        <v>0</v>
      </c>
      <c r="Y913" s="137">
        <v>0</v>
      </c>
    </row>
    <row r="914" spans="1:25" s="3" customFormat="1" ht="15" x14ac:dyDescent="0.3">
      <c r="A914" s="156" t="str">
        <f>IF(ISBLANK(TableB[[#This Row],[BEDS Code]]),"",TableB[[#This Row],[BEDS Code]])</f>
        <v>342800010117</v>
      </c>
      <c r="B914" s="134" t="str">
        <f>IF(ISBLANK(TableB[[#This Row],[School Name]]),"",TableB[[#This Row],[School Name]])</f>
        <v>P.S. 117 J. Keld / Briarwood School</v>
      </c>
      <c r="C914" s="156" t="str">
        <f>IF(ISBLANK(TableB[[#This Row],[Local School Code]]),"",TableB[[#This Row],[Local School Code]])</f>
        <v>Q117</v>
      </c>
      <c r="D914" s="15" t="s">
        <v>72</v>
      </c>
      <c r="E914" s="10" t="s">
        <v>73</v>
      </c>
      <c r="F914" s="130">
        <v>63</v>
      </c>
      <c r="G914" s="130">
        <v>0</v>
      </c>
      <c r="H914" s="130">
        <v>0</v>
      </c>
      <c r="I914" s="130">
        <v>0</v>
      </c>
      <c r="J914" s="136">
        <f t="shared" si="45"/>
        <v>63</v>
      </c>
      <c r="K914" s="16">
        <v>650000</v>
      </c>
      <c r="L914" s="16">
        <v>353684.77645664045</v>
      </c>
      <c r="M914" s="16">
        <v>0</v>
      </c>
      <c r="N914" s="133">
        <f t="shared" si="46"/>
        <v>1003684.7764566405</v>
      </c>
      <c r="O914" s="146">
        <v>0</v>
      </c>
      <c r="P914" s="132">
        <v>0</v>
      </c>
      <c r="Q914" s="132">
        <v>0</v>
      </c>
      <c r="R914" s="132">
        <v>0</v>
      </c>
      <c r="S914" s="132">
        <v>0</v>
      </c>
      <c r="T914" s="132">
        <v>0</v>
      </c>
      <c r="U914" s="132">
        <v>0</v>
      </c>
      <c r="V914" s="133">
        <f t="shared" si="47"/>
        <v>0</v>
      </c>
      <c r="W914" s="16">
        <v>0</v>
      </c>
      <c r="X914" s="16">
        <v>0</v>
      </c>
      <c r="Y914" s="137">
        <v>0</v>
      </c>
    </row>
    <row r="915" spans="1:25" s="3" customFormat="1" ht="15" x14ac:dyDescent="0.3">
      <c r="A915" s="156" t="str">
        <f>IF(ISBLANK(TableB[[#This Row],[BEDS Code]]),"",TableB[[#This Row],[BEDS Code]])</f>
        <v>342900010118</v>
      </c>
      <c r="B915" s="134" t="str">
        <f>IF(ISBLANK(TableB[[#This Row],[School Name]]),"",TableB[[#This Row],[School Name]])</f>
        <v>P.S. 118 Lorraine Hansberry</v>
      </c>
      <c r="C915" s="156" t="str">
        <f>IF(ISBLANK(TableB[[#This Row],[Local School Code]]),"",TableB[[#This Row],[Local School Code]])</f>
        <v>Q118</v>
      </c>
      <c r="D915" s="15" t="s">
        <v>72</v>
      </c>
      <c r="E915" s="10" t="s">
        <v>73</v>
      </c>
      <c r="F915" s="130">
        <v>31</v>
      </c>
      <c r="G915" s="130">
        <v>0</v>
      </c>
      <c r="H915" s="130">
        <v>0</v>
      </c>
      <c r="I915" s="130">
        <v>0</v>
      </c>
      <c r="J915" s="136">
        <f t="shared" si="45"/>
        <v>31</v>
      </c>
      <c r="K915" s="16">
        <v>360000</v>
      </c>
      <c r="L915" s="16">
        <v>147669.0498650042</v>
      </c>
      <c r="M915" s="16">
        <v>0</v>
      </c>
      <c r="N915" s="133">
        <f t="shared" si="46"/>
        <v>507669.0498650042</v>
      </c>
      <c r="O915" s="146">
        <v>0</v>
      </c>
      <c r="P915" s="132">
        <v>0</v>
      </c>
      <c r="Q915" s="132">
        <v>0</v>
      </c>
      <c r="R915" s="132">
        <v>0</v>
      </c>
      <c r="S915" s="132">
        <v>0</v>
      </c>
      <c r="T915" s="132">
        <v>0</v>
      </c>
      <c r="U915" s="132">
        <v>0</v>
      </c>
      <c r="V915" s="133">
        <f t="shared" si="47"/>
        <v>0</v>
      </c>
      <c r="W915" s="16">
        <v>0</v>
      </c>
      <c r="X915" s="16">
        <v>0</v>
      </c>
      <c r="Y915" s="137">
        <v>0</v>
      </c>
    </row>
    <row r="916" spans="1:25" s="3" customFormat="1" ht="15" x14ac:dyDescent="0.3">
      <c r="A916" s="156" t="str">
        <f>IF(ISBLANK(TableB[[#This Row],[BEDS Code]]),"",TableB[[#This Row],[BEDS Code]])</f>
        <v>342400010119</v>
      </c>
      <c r="B916" s="134" t="str">
        <f>IF(ISBLANK(TableB[[#This Row],[School Name]]),"",TableB[[#This Row],[School Name]])</f>
        <v>I.S. 119 The Glendale</v>
      </c>
      <c r="C916" s="156" t="str">
        <f>IF(ISBLANK(TableB[[#This Row],[Local School Code]]),"",TableB[[#This Row],[Local School Code]])</f>
        <v>Q119</v>
      </c>
      <c r="D916" s="15" t="s">
        <v>73</v>
      </c>
      <c r="E916" s="10" t="s">
        <v>73</v>
      </c>
      <c r="F916" s="130">
        <v>0</v>
      </c>
      <c r="G916" s="130">
        <v>0</v>
      </c>
      <c r="H916" s="130">
        <v>0</v>
      </c>
      <c r="I916" s="130">
        <v>0</v>
      </c>
      <c r="J916" s="136">
        <f t="shared" si="45"/>
        <v>0</v>
      </c>
      <c r="K916" s="16">
        <v>0</v>
      </c>
      <c r="L916" s="16">
        <v>0</v>
      </c>
      <c r="M916" s="16">
        <v>0</v>
      </c>
      <c r="N916" s="133">
        <f t="shared" si="46"/>
        <v>0</v>
      </c>
      <c r="O916" s="146">
        <v>0</v>
      </c>
      <c r="P916" s="132">
        <v>0</v>
      </c>
      <c r="Q916" s="132">
        <v>0</v>
      </c>
      <c r="R916" s="132">
        <v>0</v>
      </c>
      <c r="S916" s="132">
        <v>0</v>
      </c>
      <c r="T916" s="132">
        <v>0</v>
      </c>
      <c r="U916" s="132">
        <v>0</v>
      </c>
      <c r="V916" s="133">
        <f t="shared" si="47"/>
        <v>0</v>
      </c>
      <c r="W916" s="16">
        <v>0</v>
      </c>
      <c r="X916" s="16">
        <v>0</v>
      </c>
      <c r="Y916" s="137">
        <v>0</v>
      </c>
    </row>
    <row r="917" spans="1:25" s="3" customFormat="1" ht="15" x14ac:dyDescent="0.3">
      <c r="A917" s="156" t="str">
        <f>IF(ISBLANK(TableB[[#This Row],[BEDS Code]]),"",TableB[[#This Row],[BEDS Code]])</f>
        <v>342500010120</v>
      </c>
      <c r="B917" s="134" t="str">
        <f>IF(ISBLANK(TableB[[#This Row],[School Name]]),"",TableB[[#This Row],[School Name]])</f>
        <v>P.S. 120 Queens</v>
      </c>
      <c r="C917" s="156" t="str">
        <f>IF(ISBLANK(TableB[[#This Row],[Local School Code]]),"",TableB[[#This Row],[Local School Code]])</f>
        <v>Q120</v>
      </c>
      <c r="D917" s="15" t="s">
        <v>72</v>
      </c>
      <c r="E917" s="10" t="s">
        <v>73</v>
      </c>
      <c r="F917" s="130">
        <v>47</v>
      </c>
      <c r="G917" s="130">
        <v>0</v>
      </c>
      <c r="H917" s="130">
        <v>0</v>
      </c>
      <c r="I917" s="130">
        <v>0</v>
      </c>
      <c r="J917" s="136">
        <f t="shared" si="45"/>
        <v>47</v>
      </c>
      <c r="K917" s="16">
        <v>317734.29286330985</v>
      </c>
      <c r="L917" s="16">
        <v>417243.89384372311</v>
      </c>
      <c r="M917" s="16">
        <v>0</v>
      </c>
      <c r="N917" s="133">
        <f t="shared" si="46"/>
        <v>734978.18670703296</v>
      </c>
      <c r="O917" s="146">
        <v>0</v>
      </c>
      <c r="P917" s="132">
        <v>0</v>
      </c>
      <c r="Q917" s="132">
        <v>0</v>
      </c>
      <c r="R917" s="132">
        <v>0</v>
      </c>
      <c r="S917" s="132">
        <v>0</v>
      </c>
      <c r="T917" s="132">
        <v>0</v>
      </c>
      <c r="U917" s="132">
        <v>0</v>
      </c>
      <c r="V917" s="133">
        <f t="shared" si="47"/>
        <v>0</v>
      </c>
      <c r="W917" s="16">
        <v>0</v>
      </c>
      <c r="X917" s="16">
        <v>0</v>
      </c>
      <c r="Y917" s="137">
        <v>0</v>
      </c>
    </row>
    <row r="918" spans="1:25" s="3" customFormat="1" ht="15" x14ac:dyDescent="0.3">
      <c r="A918" s="156" t="str">
        <f>IF(ISBLANK(TableB[[#This Row],[BEDS Code]]),"",TableB[[#This Row],[BEDS Code]])</f>
        <v>342800010121</v>
      </c>
      <c r="B918" s="134" t="str">
        <f>IF(ISBLANK(TableB[[#This Row],[School Name]]),"",TableB[[#This Row],[School Name]])</f>
        <v>P.S. 121 Queens</v>
      </c>
      <c r="C918" s="156" t="str">
        <f>IF(ISBLANK(TableB[[#This Row],[Local School Code]]),"",TableB[[#This Row],[Local School Code]])</f>
        <v>Q121</v>
      </c>
      <c r="D918" s="15" t="s">
        <v>72</v>
      </c>
      <c r="E918" s="10" t="s">
        <v>73</v>
      </c>
      <c r="F918" s="130">
        <v>31</v>
      </c>
      <c r="G918" s="130">
        <v>0</v>
      </c>
      <c r="H918" s="130">
        <v>0</v>
      </c>
      <c r="I918" s="130">
        <v>0</v>
      </c>
      <c r="J918" s="136">
        <f t="shared" si="45"/>
        <v>31</v>
      </c>
      <c r="K918" s="16">
        <v>360000</v>
      </c>
      <c r="L918" s="16">
        <v>98575.295089542167</v>
      </c>
      <c r="M918" s="16">
        <v>0</v>
      </c>
      <c r="N918" s="133">
        <f t="shared" si="46"/>
        <v>458575.29508954217</v>
      </c>
      <c r="O918" s="146">
        <v>0</v>
      </c>
      <c r="P918" s="132">
        <v>0</v>
      </c>
      <c r="Q918" s="132">
        <v>0</v>
      </c>
      <c r="R918" s="132">
        <v>0</v>
      </c>
      <c r="S918" s="132">
        <v>0</v>
      </c>
      <c r="T918" s="132">
        <v>0</v>
      </c>
      <c r="U918" s="132">
        <v>0</v>
      </c>
      <c r="V918" s="133">
        <f t="shared" si="47"/>
        <v>0</v>
      </c>
      <c r="W918" s="16">
        <v>0</v>
      </c>
      <c r="X918" s="16">
        <v>0</v>
      </c>
      <c r="Y918" s="137">
        <v>0</v>
      </c>
    </row>
    <row r="919" spans="1:25" s="3" customFormat="1" ht="15" x14ac:dyDescent="0.3">
      <c r="A919" s="156" t="str">
        <f>IF(ISBLANK(TableB[[#This Row],[BEDS Code]]),"",TableB[[#This Row],[BEDS Code]])</f>
        <v>343000010122</v>
      </c>
      <c r="B919" s="134" t="str">
        <f>IF(ISBLANK(TableB[[#This Row],[School Name]]),"",TableB[[#This Row],[School Name]])</f>
        <v>P.S. 122 Mamie Fay</v>
      </c>
      <c r="C919" s="156" t="str">
        <f>IF(ISBLANK(TableB[[#This Row],[Local School Code]]),"",TableB[[#This Row],[Local School Code]])</f>
        <v>Q122</v>
      </c>
      <c r="D919" s="15" t="s">
        <v>72</v>
      </c>
      <c r="E919" s="10" t="s">
        <v>73</v>
      </c>
      <c r="F919" s="130">
        <v>31</v>
      </c>
      <c r="G919" s="130">
        <v>0</v>
      </c>
      <c r="H919" s="130">
        <v>0</v>
      </c>
      <c r="I919" s="130">
        <v>0</v>
      </c>
      <c r="J919" s="136">
        <f t="shared" si="45"/>
        <v>31</v>
      </c>
      <c r="K919" s="16">
        <v>360000</v>
      </c>
      <c r="L919" s="16">
        <v>132854.51972576178</v>
      </c>
      <c r="M919" s="16">
        <v>0</v>
      </c>
      <c r="N919" s="133">
        <f t="shared" si="46"/>
        <v>492854.51972576178</v>
      </c>
      <c r="O919" s="146">
        <v>0</v>
      </c>
      <c r="P919" s="132">
        <v>0</v>
      </c>
      <c r="Q919" s="132">
        <v>0</v>
      </c>
      <c r="R919" s="132">
        <v>0</v>
      </c>
      <c r="S919" s="132">
        <v>0</v>
      </c>
      <c r="T919" s="132">
        <v>0</v>
      </c>
      <c r="U919" s="132">
        <v>0</v>
      </c>
      <c r="V919" s="133">
        <f t="shared" si="47"/>
        <v>0</v>
      </c>
      <c r="W919" s="16">
        <v>0</v>
      </c>
      <c r="X919" s="16">
        <v>0</v>
      </c>
      <c r="Y919" s="137">
        <v>0</v>
      </c>
    </row>
    <row r="920" spans="1:25" s="3" customFormat="1" ht="15" x14ac:dyDescent="0.3">
      <c r="A920" s="156" t="str">
        <f>IF(ISBLANK(TableB[[#This Row],[BEDS Code]]),"",TableB[[#This Row],[BEDS Code]])</f>
        <v>342700010123</v>
      </c>
      <c r="B920" s="134" t="str">
        <f>IF(ISBLANK(TableB[[#This Row],[School Name]]),"",TableB[[#This Row],[School Name]])</f>
        <v>P.S. 123</v>
      </c>
      <c r="C920" s="156" t="str">
        <f>IF(ISBLANK(TableB[[#This Row],[Local School Code]]),"",TableB[[#This Row],[Local School Code]])</f>
        <v>Q123</v>
      </c>
      <c r="D920" s="15" t="s">
        <v>72</v>
      </c>
      <c r="E920" s="10" t="s">
        <v>73</v>
      </c>
      <c r="F920" s="130">
        <v>47</v>
      </c>
      <c r="G920" s="130">
        <v>0</v>
      </c>
      <c r="H920" s="130">
        <v>0</v>
      </c>
      <c r="I920" s="130">
        <v>0</v>
      </c>
      <c r="J920" s="136">
        <f t="shared" si="45"/>
        <v>47</v>
      </c>
      <c r="K920" s="16">
        <v>310082.38770423701</v>
      </c>
      <c r="L920" s="16">
        <v>434382.60813035071</v>
      </c>
      <c r="M920" s="16">
        <v>0</v>
      </c>
      <c r="N920" s="133">
        <f t="shared" si="46"/>
        <v>744464.99583458772</v>
      </c>
      <c r="O920" s="146">
        <v>0</v>
      </c>
      <c r="P920" s="132">
        <v>0</v>
      </c>
      <c r="Q920" s="132">
        <v>0</v>
      </c>
      <c r="R920" s="132">
        <v>0</v>
      </c>
      <c r="S920" s="132">
        <v>0</v>
      </c>
      <c r="T920" s="132">
        <v>0</v>
      </c>
      <c r="U920" s="132">
        <v>0</v>
      </c>
      <c r="V920" s="133">
        <f t="shared" si="47"/>
        <v>0</v>
      </c>
      <c r="W920" s="16">
        <v>0</v>
      </c>
      <c r="X920" s="16">
        <v>0</v>
      </c>
      <c r="Y920" s="137">
        <v>0</v>
      </c>
    </row>
    <row r="921" spans="1:25" s="3" customFormat="1" ht="15" x14ac:dyDescent="0.3">
      <c r="A921" s="156" t="str">
        <f>IF(ISBLANK(TableB[[#This Row],[BEDS Code]]),"",TableB[[#This Row],[BEDS Code]])</f>
        <v>342700010124</v>
      </c>
      <c r="B921" s="134" t="str">
        <f>IF(ISBLANK(TableB[[#This Row],[School Name]]),"",TableB[[#This Row],[School Name]])</f>
        <v>P.S. 124 Osmond A Church</v>
      </c>
      <c r="C921" s="156" t="str">
        <f>IF(ISBLANK(TableB[[#This Row],[Local School Code]]),"",TableB[[#This Row],[Local School Code]])</f>
        <v>Q124</v>
      </c>
      <c r="D921" s="15" t="s">
        <v>73</v>
      </c>
      <c r="E921" s="10" t="s">
        <v>73</v>
      </c>
      <c r="F921" s="130">
        <v>0</v>
      </c>
      <c r="G921" s="130">
        <v>0</v>
      </c>
      <c r="H921" s="130">
        <v>0</v>
      </c>
      <c r="I921" s="130">
        <v>0</v>
      </c>
      <c r="J921" s="136">
        <f t="shared" si="45"/>
        <v>0</v>
      </c>
      <c r="K921" s="16">
        <v>0</v>
      </c>
      <c r="L921" s="16">
        <v>0</v>
      </c>
      <c r="M921" s="16">
        <v>0</v>
      </c>
      <c r="N921" s="133">
        <f t="shared" si="46"/>
        <v>0</v>
      </c>
      <c r="O921" s="146">
        <v>0</v>
      </c>
      <c r="P921" s="132">
        <v>0</v>
      </c>
      <c r="Q921" s="132">
        <v>0</v>
      </c>
      <c r="R921" s="132">
        <v>0</v>
      </c>
      <c r="S921" s="132">
        <v>0</v>
      </c>
      <c r="T921" s="132">
        <v>0</v>
      </c>
      <c r="U921" s="132">
        <v>0</v>
      </c>
      <c r="V921" s="133">
        <f t="shared" si="47"/>
        <v>0</v>
      </c>
      <c r="W921" s="16">
        <v>0</v>
      </c>
      <c r="X921" s="16">
        <v>0</v>
      </c>
      <c r="Y921" s="137">
        <v>0</v>
      </c>
    </row>
    <row r="922" spans="1:25" s="3" customFormat="1" ht="15" x14ac:dyDescent="0.3">
      <c r="A922" s="156" t="str">
        <f>IF(ISBLANK(TableB[[#This Row],[BEDS Code]]),"",TableB[[#This Row],[BEDS Code]])</f>
        <v>342400010125</v>
      </c>
      <c r="B922" s="134" t="str">
        <f>IF(ISBLANK(TableB[[#This Row],[School Name]]),"",TableB[[#This Row],[School Name]])</f>
        <v>I.S. 125 Thom J. McCann Woodside</v>
      </c>
      <c r="C922" s="156" t="str">
        <f>IF(ISBLANK(TableB[[#This Row],[Local School Code]]),"",TableB[[#This Row],[Local School Code]])</f>
        <v>Q125</v>
      </c>
      <c r="D922" s="15" t="s">
        <v>73</v>
      </c>
      <c r="E922" s="10" t="s">
        <v>73</v>
      </c>
      <c r="F922" s="130">
        <v>0</v>
      </c>
      <c r="G922" s="130">
        <v>0</v>
      </c>
      <c r="H922" s="130">
        <v>0</v>
      </c>
      <c r="I922" s="130">
        <v>0</v>
      </c>
      <c r="J922" s="136">
        <f t="shared" si="45"/>
        <v>0</v>
      </c>
      <c r="K922" s="16">
        <v>0</v>
      </c>
      <c r="L922" s="16">
        <v>0</v>
      </c>
      <c r="M922" s="16">
        <v>0</v>
      </c>
      <c r="N922" s="133">
        <f t="shared" si="46"/>
        <v>0</v>
      </c>
      <c r="O922" s="146">
        <v>0</v>
      </c>
      <c r="P922" s="132">
        <v>0</v>
      </c>
      <c r="Q922" s="132">
        <v>0</v>
      </c>
      <c r="R922" s="132">
        <v>0</v>
      </c>
      <c r="S922" s="132">
        <v>0</v>
      </c>
      <c r="T922" s="132">
        <v>0</v>
      </c>
      <c r="U922" s="132">
        <v>0</v>
      </c>
      <c r="V922" s="133">
        <f t="shared" si="47"/>
        <v>0</v>
      </c>
      <c r="W922" s="16">
        <v>0</v>
      </c>
      <c r="X922" s="16">
        <v>0</v>
      </c>
      <c r="Y922" s="137">
        <v>0</v>
      </c>
    </row>
    <row r="923" spans="1:25" s="3" customFormat="1" ht="15" x14ac:dyDescent="0.3">
      <c r="A923" s="156" t="str">
        <f>IF(ISBLANK(TableB[[#This Row],[BEDS Code]]),"",TableB[[#This Row],[BEDS Code]])</f>
        <v>343000010126</v>
      </c>
      <c r="B923" s="134" t="str">
        <f>IF(ISBLANK(TableB[[#This Row],[School Name]]),"",TableB[[#This Row],[School Name]])</f>
        <v>Albert Shanker School for Visual and Performing Arts</v>
      </c>
      <c r="C923" s="156" t="str">
        <f>IF(ISBLANK(TableB[[#This Row],[Local School Code]]),"",TableB[[#This Row],[Local School Code]])</f>
        <v>Q126</v>
      </c>
      <c r="D923" s="15" t="s">
        <v>73</v>
      </c>
      <c r="E923" s="10" t="s">
        <v>73</v>
      </c>
      <c r="F923" s="130">
        <v>0</v>
      </c>
      <c r="G923" s="130">
        <v>0</v>
      </c>
      <c r="H923" s="130">
        <v>0</v>
      </c>
      <c r="I923" s="130">
        <v>0</v>
      </c>
      <c r="J923" s="136">
        <f t="shared" si="45"/>
        <v>0</v>
      </c>
      <c r="K923" s="16">
        <v>0</v>
      </c>
      <c r="L923" s="16">
        <v>0</v>
      </c>
      <c r="M923" s="16">
        <v>0</v>
      </c>
      <c r="N923" s="133">
        <f t="shared" si="46"/>
        <v>0</v>
      </c>
      <c r="O923" s="146">
        <v>0</v>
      </c>
      <c r="P923" s="132">
        <v>0</v>
      </c>
      <c r="Q923" s="132">
        <v>0</v>
      </c>
      <c r="R923" s="132">
        <v>0</v>
      </c>
      <c r="S923" s="132">
        <v>0</v>
      </c>
      <c r="T923" s="132">
        <v>0</v>
      </c>
      <c r="U923" s="132">
        <v>0</v>
      </c>
      <c r="V923" s="133">
        <f t="shared" si="47"/>
        <v>0</v>
      </c>
      <c r="W923" s="16">
        <v>0</v>
      </c>
      <c r="X923" s="16">
        <v>0</v>
      </c>
      <c r="Y923" s="137">
        <v>0</v>
      </c>
    </row>
    <row r="924" spans="1:25" s="3" customFormat="1" ht="15" x14ac:dyDescent="0.3">
      <c r="A924" s="156" t="str">
        <f>IF(ISBLANK(TableB[[#This Row],[BEDS Code]]),"",TableB[[#This Row],[BEDS Code]])</f>
        <v>343000010127</v>
      </c>
      <c r="B924" s="134" t="str">
        <f>IF(ISBLANK(TableB[[#This Row],[School Name]]),"",TableB[[#This Row],[School Name]])</f>
        <v>P.S. 127 Aerospace Science Magnet School</v>
      </c>
      <c r="C924" s="156" t="str">
        <f>IF(ISBLANK(TableB[[#This Row],[Local School Code]]),"",TableB[[#This Row],[Local School Code]])</f>
        <v>Q127</v>
      </c>
      <c r="D924" s="15" t="s">
        <v>72</v>
      </c>
      <c r="E924" s="10" t="s">
        <v>73</v>
      </c>
      <c r="F924" s="130">
        <v>31</v>
      </c>
      <c r="G924" s="130">
        <v>0</v>
      </c>
      <c r="H924" s="130">
        <v>0</v>
      </c>
      <c r="I924" s="130">
        <v>0</v>
      </c>
      <c r="J924" s="136">
        <f t="shared" si="45"/>
        <v>31</v>
      </c>
      <c r="K924" s="16">
        <v>340000</v>
      </c>
      <c r="L924" s="16">
        <v>127624.97007931961</v>
      </c>
      <c r="M924" s="16">
        <v>0</v>
      </c>
      <c r="N924" s="133">
        <f t="shared" si="46"/>
        <v>467624.97007931961</v>
      </c>
      <c r="O924" s="146">
        <v>0</v>
      </c>
      <c r="P924" s="132">
        <v>0</v>
      </c>
      <c r="Q924" s="132">
        <v>0</v>
      </c>
      <c r="R924" s="132">
        <v>0</v>
      </c>
      <c r="S924" s="132">
        <v>0</v>
      </c>
      <c r="T924" s="132">
        <v>0</v>
      </c>
      <c r="U924" s="132">
        <v>0</v>
      </c>
      <c r="V924" s="133">
        <f t="shared" si="47"/>
        <v>0</v>
      </c>
      <c r="W924" s="16">
        <v>0</v>
      </c>
      <c r="X924" s="16">
        <v>0</v>
      </c>
      <c r="Y924" s="137">
        <v>0</v>
      </c>
    </row>
    <row r="925" spans="1:25" s="3" customFormat="1" ht="15" x14ac:dyDescent="0.3">
      <c r="A925" s="156" t="str">
        <f>IF(ISBLANK(TableB[[#This Row],[BEDS Code]]),"",TableB[[#This Row],[BEDS Code]])</f>
        <v>342400010128</v>
      </c>
      <c r="B925" s="134" t="str">
        <f>IF(ISBLANK(TableB[[#This Row],[School Name]]),"",TableB[[#This Row],[School Name]])</f>
        <v>P.S. 128 The Lorraine Tuzzo, Juniper Valley Elementary School</v>
      </c>
      <c r="C925" s="156" t="str">
        <f>IF(ISBLANK(TableB[[#This Row],[Local School Code]]),"",TableB[[#This Row],[Local School Code]])</f>
        <v>Q128</v>
      </c>
      <c r="D925" s="15" t="s">
        <v>73</v>
      </c>
      <c r="E925" s="10" t="s">
        <v>73</v>
      </c>
      <c r="F925" s="130">
        <v>0</v>
      </c>
      <c r="G925" s="130">
        <v>0</v>
      </c>
      <c r="H925" s="130">
        <v>0</v>
      </c>
      <c r="I925" s="130">
        <v>0</v>
      </c>
      <c r="J925" s="136">
        <f t="shared" si="45"/>
        <v>0</v>
      </c>
      <c r="K925" s="16">
        <v>0</v>
      </c>
      <c r="L925" s="16">
        <v>0</v>
      </c>
      <c r="M925" s="16">
        <v>0</v>
      </c>
      <c r="N925" s="133">
        <f t="shared" si="46"/>
        <v>0</v>
      </c>
      <c r="O925" s="146">
        <v>0</v>
      </c>
      <c r="P925" s="132">
        <v>0</v>
      </c>
      <c r="Q925" s="132">
        <v>0</v>
      </c>
      <c r="R925" s="132">
        <v>0</v>
      </c>
      <c r="S925" s="132">
        <v>0</v>
      </c>
      <c r="T925" s="132">
        <v>0</v>
      </c>
      <c r="U925" s="132">
        <v>0</v>
      </c>
      <c r="V925" s="133">
        <f t="shared" si="47"/>
        <v>0</v>
      </c>
      <c r="W925" s="16">
        <v>0</v>
      </c>
      <c r="X925" s="16">
        <v>0</v>
      </c>
      <c r="Y925" s="137">
        <v>0</v>
      </c>
    </row>
    <row r="926" spans="1:25" s="3" customFormat="1" ht="15" x14ac:dyDescent="0.3">
      <c r="A926" s="156" t="str">
        <f>IF(ISBLANK(TableB[[#This Row],[BEDS Code]]),"",TableB[[#This Row],[BEDS Code]])</f>
        <v>342500010129</v>
      </c>
      <c r="B926" s="134" t="str">
        <f>IF(ISBLANK(TableB[[#This Row],[School Name]]),"",TableB[[#This Row],[School Name]])</f>
        <v>P.S. 129 Patricia Larkin</v>
      </c>
      <c r="C926" s="156" t="str">
        <f>IF(ISBLANK(TableB[[#This Row],[Local School Code]]),"",TableB[[#This Row],[Local School Code]])</f>
        <v>Q129</v>
      </c>
      <c r="D926" s="15" t="s">
        <v>73</v>
      </c>
      <c r="E926" s="10" t="s">
        <v>73</v>
      </c>
      <c r="F926" s="130">
        <v>0</v>
      </c>
      <c r="G926" s="130">
        <v>0</v>
      </c>
      <c r="H926" s="130">
        <v>0</v>
      </c>
      <c r="I926" s="130">
        <v>0</v>
      </c>
      <c r="J926" s="136">
        <f t="shared" si="45"/>
        <v>0</v>
      </c>
      <c r="K926" s="16">
        <v>0</v>
      </c>
      <c r="L926" s="16">
        <v>0</v>
      </c>
      <c r="M926" s="16">
        <v>0</v>
      </c>
      <c r="N926" s="133">
        <f t="shared" si="46"/>
        <v>0</v>
      </c>
      <c r="O926" s="146">
        <v>0</v>
      </c>
      <c r="P926" s="132">
        <v>0</v>
      </c>
      <c r="Q926" s="132">
        <v>0</v>
      </c>
      <c r="R926" s="132">
        <v>0</v>
      </c>
      <c r="S926" s="132">
        <v>0</v>
      </c>
      <c r="T926" s="132">
        <v>0</v>
      </c>
      <c r="U926" s="132">
        <v>0</v>
      </c>
      <c r="V926" s="133">
        <f t="shared" si="47"/>
        <v>0</v>
      </c>
      <c r="W926" s="16">
        <v>0</v>
      </c>
      <c r="X926" s="16">
        <v>0</v>
      </c>
      <c r="Y926" s="137">
        <v>0</v>
      </c>
    </row>
    <row r="927" spans="1:25" s="3" customFormat="1" ht="15" x14ac:dyDescent="0.3">
      <c r="A927" s="156" t="str">
        <f>IF(ISBLANK(TableB[[#This Row],[BEDS Code]]),"",TableB[[#This Row],[BEDS Code]])</f>
        <v>342500010130</v>
      </c>
      <c r="B927" s="134" t="str">
        <f>IF(ISBLANK(TableB[[#This Row],[School Name]]),"",TableB[[#This Row],[School Name]])</f>
        <v>P.S. 130</v>
      </c>
      <c r="C927" s="156" t="str">
        <f>IF(ISBLANK(TableB[[#This Row],[Local School Code]]),"",TableB[[#This Row],[Local School Code]])</f>
        <v>Q130</v>
      </c>
      <c r="D927" s="15" t="s">
        <v>72</v>
      </c>
      <c r="E927" s="10" t="s">
        <v>73</v>
      </c>
      <c r="F927" s="130">
        <v>31</v>
      </c>
      <c r="G927" s="130">
        <v>0</v>
      </c>
      <c r="H927" s="130">
        <v>0</v>
      </c>
      <c r="I927" s="130">
        <v>0</v>
      </c>
      <c r="J927" s="136">
        <f t="shared" si="45"/>
        <v>31</v>
      </c>
      <c r="K927" s="16">
        <v>133908.34028377343</v>
      </c>
      <c r="L927" s="16">
        <v>448011.13774099963</v>
      </c>
      <c r="M927" s="16">
        <v>0</v>
      </c>
      <c r="N927" s="133">
        <f t="shared" si="46"/>
        <v>581919.47802477307</v>
      </c>
      <c r="O927" s="146">
        <v>0</v>
      </c>
      <c r="P927" s="132">
        <v>0</v>
      </c>
      <c r="Q927" s="132">
        <v>0</v>
      </c>
      <c r="R927" s="132">
        <v>0</v>
      </c>
      <c r="S927" s="132">
        <v>0</v>
      </c>
      <c r="T927" s="132">
        <v>0</v>
      </c>
      <c r="U927" s="132">
        <v>0</v>
      </c>
      <c r="V927" s="133">
        <f t="shared" si="47"/>
        <v>0</v>
      </c>
      <c r="W927" s="16">
        <v>0</v>
      </c>
      <c r="X927" s="16">
        <v>0</v>
      </c>
      <c r="Y927" s="137">
        <v>0</v>
      </c>
    </row>
    <row r="928" spans="1:25" s="3" customFormat="1" ht="15" x14ac:dyDescent="0.3">
      <c r="A928" s="156" t="str">
        <f>IF(ISBLANK(TableB[[#This Row],[BEDS Code]]),"",TableB[[#This Row],[BEDS Code]])</f>
        <v>342900010131</v>
      </c>
      <c r="B928" s="134" t="str">
        <f>IF(ISBLANK(TableB[[#This Row],[School Name]]),"",TableB[[#This Row],[School Name]])</f>
        <v>P.S. 131 Abigail Adams</v>
      </c>
      <c r="C928" s="156" t="str">
        <f>IF(ISBLANK(TableB[[#This Row],[Local School Code]]),"",TableB[[#This Row],[Local School Code]])</f>
        <v>Q131</v>
      </c>
      <c r="D928" s="15" t="s">
        <v>73</v>
      </c>
      <c r="E928" s="10" t="s">
        <v>73</v>
      </c>
      <c r="F928" s="130">
        <v>0</v>
      </c>
      <c r="G928" s="130">
        <v>0</v>
      </c>
      <c r="H928" s="130">
        <v>0</v>
      </c>
      <c r="I928" s="130">
        <v>0</v>
      </c>
      <c r="J928" s="136">
        <f t="shared" si="45"/>
        <v>0</v>
      </c>
      <c r="K928" s="16">
        <v>0</v>
      </c>
      <c r="L928" s="16">
        <v>0</v>
      </c>
      <c r="M928" s="16">
        <v>0</v>
      </c>
      <c r="N928" s="133">
        <f t="shared" si="46"/>
        <v>0</v>
      </c>
      <c r="O928" s="146">
        <v>0</v>
      </c>
      <c r="P928" s="132">
        <v>0</v>
      </c>
      <c r="Q928" s="132">
        <v>0</v>
      </c>
      <c r="R928" s="132">
        <v>0</v>
      </c>
      <c r="S928" s="132">
        <v>0</v>
      </c>
      <c r="T928" s="132">
        <v>0</v>
      </c>
      <c r="U928" s="132">
        <v>0</v>
      </c>
      <c r="V928" s="133">
        <f t="shared" si="47"/>
        <v>0</v>
      </c>
      <c r="W928" s="16">
        <v>0</v>
      </c>
      <c r="X928" s="16">
        <v>0</v>
      </c>
      <c r="Y928" s="137">
        <v>0</v>
      </c>
    </row>
    <row r="929" spans="1:25" s="3" customFormat="1" ht="15" x14ac:dyDescent="0.3">
      <c r="A929" s="156" t="str">
        <f>IF(ISBLANK(TableB[[#This Row],[BEDS Code]]),"",TableB[[#This Row],[BEDS Code]])</f>
        <v>342900010132</v>
      </c>
      <c r="B929" s="134" t="str">
        <f>IF(ISBLANK(TableB[[#This Row],[School Name]]),"",TableB[[#This Row],[School Name]])</f>
        <v>P.S. 132 Ralph Bunche</v>
      </c>
      <c r="C929" s="156" t="str">
        <f>IF(ISBLANK(TableB[[#This Row],[Local School Code]]),"",TableB[[#This Row],[Local School Code]])</f>
        <v>Q132</v>
      </c>
      <c r="D929" s="15" t="s">
        <v>72</v>
      </c>
      <c r="E929" s="10" t="s">
        <v>73</v>
      </c>
      <c r="F929" s="130">
        <v>31</v>
      </c>
      <c r="G929" s="130">
        <v>0</v>
      </c>
      <c r="H929" s="130">
        <v>0</v>
      </c>
      <c r="I929" s="130">
        <v>0</v>
      </c>
      <c r="J929" s="136">
        <f t="shared" si="45"/>
        <v>31</v>
      </c>
      <c r="K929" s="16">
        <v>122430.48254516428</v>
      </c>
      <c r="L929" s="16">
        <v>361763.51232202654</v>
      </c>
      <c r="M929" s="16">
        <v>0</v>
      </c>
      <c r="N929" s="133">
        <f t="shared" si="46"/>
        <v>484193.99486719084</v>
      </c>
      <c r="O929" s="146">
        <v>0</v>
      </c>
      <c r="P929" s="132">
        <v>0</v>
      </c>
      <c r="Q929" s="132">
        <v>0</v>
      </c>
      <c r="R929" s="132">
        <v>0</v>
      </c>
      <c r="S929" s="132">
        <v>0</v>
      </c>
      <c r="T929" s="132">
        <v>0</v>
      </c>
      <c r="U929" s="132">
        <v>0</v>
      </c>
      <c r="V929" s="133">
        <f t="shared" si="47"/>
        <v>0</v>
      </c>
      <c r="W929" s="16">
        <v>0</v>
      </c>
      <c r="X929" s="16">
        <v>0</v>
      </c>
      <c r="Y929" s="137">
        <v>0</v>
      </c>
    </row>
    <row r="930" spans="1:25" s="3" customFormat="1" ht="15" x14ac:dyDescent="0.3">
      <c r="A930" s="156" t="str">
        <f>IF(ISBLANK(TableB[[#This Row],[BEDS Code]]),"",TableB[[#This Row],[BEDS Code]])</f>
        <v>342600010133</v>
      </c>
      <c r="B930" s="134" t="str">
        <f>IF(ISBLANK(TableB[[#This Row],[School Name]]),"",TableB[[#This Row],[School Name]])</f>
        <v>P.S. 133 Queens</v>
      </c>
      <c r="C930" s="156" t="str">
        <f>IF(ISBLANK(TableB[[#This Row],[Local School Code]]),"",TableB[[#This Row],[Local School Code]])</f>
        <v>Q133</v>
      </c>
      <c r="D930" s="15" t="s">
        <v>72</v>
      </c>
      <c r="E930" s="10" t="s">
        <v>73</v>
      </c>
      <c r="F930" s="130">
        <v>47</v>
      </c>
      <c r="G930" s="130">
        <v>0</v>
      </c>
      <c r="H930" s="130">
        <v>0</v>
      </c>
      <c r="I930" s="130">
        <v>0</v>
      </c>
      <c r="J930" s="136">
        <f t="shared" si="45"/>
        <v>47</v>
      </c>
      <c r="K930" s="16">
        <v>450000</v>
      </c>
      <c r="L930" s="16">
        <v>537808.82100446429</v>
      </c>
      <c r="M930" s="16">
        <v>0</v>
      </c>
      <c r="N930" s="133">
        <f t="shared" si="46"/>
        <v>987808.82100446429</v>
      </c>
      <c r="O930" s="146">
        <v>0</v>
      </c>
      <c r="P930" s="132">
        <v>0</v>
      </c>
      <c r="Q930" s="132">
        <v>0</v>
      </c>
      <c r="R930" s="132">
        <v>0</v>
      </c>
      <c r="S930" s="132">
        <v>0</v>
      </c>
      <c r="T930" s="132">
        <v>0</v>
      </c>
      <c r="U930" s="132">
        <v>0</v>
      </c>
      <c r="V930" s="133">
        <f t="shared" si="47"/>
        <v>0</v>
      </c>
      <c r="W930" s="16">
        <v>0</v>
      </c>
      <c r="X930" s="16">
        <v>0</v>
      </c>
      <c r="Y930" s="137">
        <v>0</v>
      </c>
    </row>
    <row r="931" spans="1:25" s="3" customFormat="1" ht="15" x14ac:dyDescent="0.3">
      <c r="A931" s="156" t="str">
        <f>IF(ISBLANK(TableB[[#This Row],[BEDS Code]]),"",TableB[[#This Row],[BEDS Code]])</f>
        <v>342900010134</v>
      </c>
      <c r="B931" s="134" t="str">
        <f>IF(ISBLANK(TableB[[#This Row],[School Name]]),"",TableB[[#This Row],[School Name]])</f>
        <v>P.S. 134 Hollis</v>
      </c>
      <c r="C931" s="156" t="str">
        <f>IF(ISBLANK(TableB[[#This Row],[Local School Code]]),"",TableB[[#This Row],[Local School Code]])</f>
        <v>Q134</v>
      </c>
      <c r="D931" s="15" t="s">
        <v>72</v>
      </c>
      <c r="E931" s="10" t="s">
        <v>73</v>
      </c>
      <c r="F931" s="130">
        <v>31</v>
      </c>
      <c r="G931" s="130">
        <v>0</v>
      </c>
      <c r="H931" s="130">
        <v>0</v>
      </c>
      <c r="I931" s="130">
        <v>0</v>
      </c>
      <c r="J931" s="136">
        <f t="shared" si="45"/>
        <v>31</v>
      </c>
      <c r="K931" s="16">
        <v>107126.67222701875</v>
      </c>
      <c r="L931" s="16">
        <v>394837.69914445275</v>
      </c>
      <c r="M931" s="16">
        <v>0</v>
      </c>
      <c r="N931" s="133">
        <f t="shared" si="46"/>
        <v>501964.3713714715</v>
      </c>
      <c r="O931" s="146">
        <v>0</v>
      </c>
      <c r="P931" s="132">
        <v>0</v>
      </c>
      <c r="Q931" s="132">
        <v>0</v>
      </c>
      <c r="R931" s="132">
        <v>0</v>
      </c>
      <c r="S931" s="132">
        <v>0</v>
      </c>
      <c r="T931" s="132">
        <v>0</v>
      </c>
      <c r="U931" s="132">
        <v>0</v>
      </c>
      <c r="V931" s="133">
        <f t="shared" si="47"/>
        <v>0</v>
      </c>
      <c r="W931" s="16">
        <v>0</v>
      </c>
      <c r="X931" s="16">
        <v>0</v>
      </c>
      <c r="Y931" s="137">
        <v>0</v>
      </c>
    </row>
    <row r="932" spans="1:25" s="3" customFormat="1" ht="15" x14ac:dyDescent="0.3">
      <c r="A932" s="156" t="str">
        <f>IF(ISBLANK(TableB[[#This Row],[BEDS Code]]),"",TableB[[#This Row],[BEDS Code]])</f>
        <v>342900010135</v>
      </c>
      <c r="B932" s="134" t="str">
        <f>IF(ISBLANK(TableB[[#This Row],[School Name]]),"",TableB[[#This Row],[School Name]])</f>
        <v>The Bellaire School</v>
      </c>
      <c r="C932" s="156" t="str">
        <f>IF(ISBLANK(TableB[[#This Row],[Local School Code]]),"",TableB[[#This Row],[Local School Code]])</f>
        <v>Q135</v>
      </c>
      <c r="D932" s="15" t="s">
        <v>72</v>
      </c>
      <c r="E932" s="10" t="s">
        <v>73</v>
      </c>
      <c r="F932" s="130">
        <v>94</v>
      </c>
      <c r="G932" s="130">
        <v>0</v>
      </c>
      <c r="H932" s="130">
        <v>0</v>
      </c>
      <c r="I932" s="130">
        <v>0</v>
      </c>
      <c r="J932" s="136">
        <f t="shared" si="45"/>
        <v>94</v>
      </c>
      <c r="K932" s="16">
        <v>1000000</v>
      </c>
      <c r="L932" s="16">
        <v>555109.85128096165</v>
      </c>
      <c r="M932" s="16">
        <v>0</v>
      </c>
      <c r="N932" s="133">
        <f t="shared" si="46"/>
        <v>1555109.8512809617</v>
      </c>
      <c r="O932" s="146">
        <v>0</v>
      </c>
      <c r="P932" s="132">
        <v>0</v>
      </c>
      <c r="Q932" s="132">
        <v>0</v>
      </c>
      <c r="R932" s="132">
        <v>0</v>
      </c>
      <c r="S932" s="132">
        <v>0</v>
      </c>
      <c r="T932" s="132">
        <v>0</v>
      </c>
      <c r="U932" s="132">
        <v>0</v>
      </c>
      <c r="V932" s="133">
        <f t="shared" si="47"/>
        <v>0</v>
      </c>
      <c r="W932" s="16">
        <v>0</v>
      </c>
      <c r="X932" s="16">
        <v>0</v>
      </c>
      <c r="Y932" s="137">
        <v>0</v>
      </c>
    </row>
    <row r="933" spans="1:25" s="3" customFormat="1" ht="15" x14ac:dyDescent="0.3">
      <c r="A933" s="156" t="str">
        <f>IF(ISBLANK(TableB[[#This Row],[BEDS Code]]),"",TableB[[#This Row],[BEDS Code]])</f>
        <v>342900010136</v>
      </c>
      <c r="B933" s="134" t="str">
        <f>IF(ISBLANK(TableB[[#This Row],[School Name]]),"",TableB[[#This Row],[School Name]])</f>
        <v>P.S. 136 Roy Wilkins</v>
      </c>
      <c r="C933" s="156" t="str">
        <f>IF(ISBLANK(TableB[[#This Row],[Local School Code]]),"",TableB[[#This Row],[Local School Code]])</f>
        <v>Q136</v>
      </c>
      <c r="D933" s="15" t="s">
        <v>72</v>
      </c>
      <c r="E933" s="10" t="s">
        <v>73</v>
      </c>
      <c r="F933" s="130">
        <v>47</v>
      </c>
      <c r="G933" s="130">
        <v>0</v>
      </c>
      <c r="H933" s="130">
        <v>0</v>
      </c>
      <c r="I933" s="130">
        <v>0</v>
      </c>
      <c r="J933" s="136">
        <f t="shared" si="45"/>
        <v>47</v>
      </c>
      <c r="K933" s="16">
        <v>164515.96092006451</v>
      </c>
      <c r="L933" s="16">
        <v>564539.42164727102</v>
      </c>
      <c r="M933" s="16">
        <v>0</v>
      </c>
      <c r="N933" s="133">
        <f t="shared" si="46"/>
        <v>729055.3825673355</v>
      </c>
      <c r="O933" s="146">
        <v>0</v>
      </c>
      <c r="P933" s="132">
        <v>0</v>
      </c>
      <c r="Q933" s="132">
        <v>0</v>
      </c>
      <c r="R933" s="132">
        <v>0</v>
      </c>
      <c r="S933" s="132">
        <v>0</v>
      </c>
      <c r="T933" s="132">
        <v>0</v>
      </c>
      <c r="U933" s="132">
        <v>0</v>
      </c>
      <c r="V933" s="133">
        <f t="shared" si="47"/>
        <v>0</v>
      </c>
      <c r="W933" s="16">
        <v>0</v>
      </c>
      <c r="X933" s="16">
        <v>0</v>
      </c>
      <c r="Y933" s="137">
        <v>0</v>
      </c>
    </row>
    <row r="934" spans="1:25" s="3" customFormat="1" ht="15" x14ac:dyDescent="0.3">
      <c r="A934" s="156" t="str">
        <f>IF(ISBLANK(TableB[[#This Row],[BEDS Code]]),"",TableB[[#This Row],[BEDS Code]])</f>
        <v>342700010137</v>
      </c>
      <c r="B934" s="134" t="str">
        <f>IF(ISBLANK(TableB[[#This Row],[School Name]]),"",TableB[[#This Row],[School Name]])</f>
        <v>M.S. 137 America's School of Heroes</v>
      </c>
      <c r="C934" s="156" t="str">
        <f>IF(ISBLANK(TableB[[#This Row],[Local School Code]]),"",TableB[[#This Row],[Local School Code]])</f>
        <v>Q137</v>
      </c>
      <c r="D934" s="15" t="s">
        <v>73</v>
      </c>
      <c r="E934" s="10" t="s">
        <v>73</v>
      </c>
      <c r="F934" s="130">
        <v>0</v>
      </c>
      <c r="G934" s="130">
        <v>0</v>
      </c>
      <c r="H934" s="130">
        <v>0</v>
      </c>
      <c r="I934" s="130">
        <v>0</v>
      </c>
      <c r="J934" s="136">
        <f t="shared" si="45"/>
        <v>0</v>
      </c>
      <c r="K934" s="16">
        <v>0</v>
      </c>
      <c r="L934" s="16">
        <v>0</v>
      </c>
      <c r="M934" s="16">
        <v>0</v>
      </c>
      <c r="N934" s="133">
        <f t="shared" si="46"/>
        <v>0</v>
      </c>
      <c r="O934" s="146">
        <v>0</v>
      </c>
      <c r="P934" s="132">
        <v>0</v>
      </c>
      <c r="Q934" s="132">
        <v>0</v>
      </c>
      <c r="R934" s="132">
        <v>0</v>
      </c>
      <c r="S934" s="132">
        <v>0</v>
      </c>
      <c r="T934" s="132">
        <v>0</v>
      </c>
      <c r="U934" s="132">
        <v>0</v>
      </c>
      <c r="V934" s="133">
        <f t="shared" si="47"/>
        <v>0</v>
      </c>
      <c r="W934" s="16">
        <v>0</v>
      </c>
      <c r="X934" s="16">
        <v>0</v>
      </c>
      <c r="Y934" s="137">
        <v>0</v>
      </c>
    </row>
    <row r="935" spans="1:25" s="3" customFormat="1" ht="15" x14ac:dyDescent="0.3">
      <c r="A935" s="156" t="str">
        <f>IF(ISBLANK(TableB[[#This Row],[BEDS Code]]),"",TableB[[#This Row],[BEDS Code]])</f>
        <v>342900010138</v>
      </c>
      <c r="B935" s="134" t="str">
        <f>IF(ISBLANK(TableB[[#This Row],[School Name]]),"",TableB[[#This Row],[School Name]])</f>
        <v>P.S./M.S. 138 Sunrise</v>
      </c>
      <c r="C935" s="156" t="str">
        <f>IF(ISBLANK(TableB[[#This Row],[Local School Code]]),"",TableB[[#This Row],[Local School Code]])</f>
        <v>Q138</v>
      </c>
      <c r="D935" s="15" t="s">
        <v>72</v>
      </c>
      <c r="E935" s="10" t="s">
        <v>73</v>
      </c>
      <c r="F935" s="130">
        <v>47</v>
      </c>
      <c r="G935" s="130">
        <v>0</v>
      </c>
      <c r="H935" s="130">
        <v>0</v>
      </c>
      <c r="I935" s="130">
        <v>0</v>
      </c>
      <c r="J935" s="136">
        <f t="shared" si="45"/>
        <v>47</v>
      </c>
      <c r="K935" s="16">
        <v>381215.24127258215</v>
      </c>
      <c r="L935" s="16">
        <v>346957.36194292718</v>
      </c>
      <c r="M935" s="16">
        <v>0</v>
      </c>
      <c r="N935" s="133">
        <f t="shared" si="46"/>
        <v>728172.60321550933</v>
      </c>
      <c r="O935" s="146">
        <v>0</v>
      </c>
      <c r="P935" s="132">
        <v>0</v>
      </c>
      <c r="Q935" s="132">
        <v>0</v>
      </c>
      <c r="R935" s="132">
        <v>0</v>
      </c>
      <c r="S935" s="132">
        <v>0</v>
      </c>
      <c r="T935" s="132">
        <v>0</v>
      </c>
      <c r="U935" s="132">
        <v>0</v>
      </c>
      <c r="V935" s="133">
        <f t="shared" si="47"/>
        <v>0</v>
      </c>
      <c r="W935" s="16">
        <v>0</v>
      </c>
      <c r="X935" s="16">
        <v>0</v>
      </c>
      <c r="Y935" s="137">
        <v>0</v>
      </c>
    </row>
    <row r="936" spans="1:25" s="3" customFormat="1" ht="15" x14ac:dyDescent="0.3">
      <c r="A936" s="156" t="str">
        <f>IF(ISBLANK(TableB[[#This Row],[BEDS Code]]),"",TableB[[#This Row],[BEDS Code]])</f>
        <v>342800010139</v>
      </c>
      <c r="B936" s="134" t="str">
        <f>IF(ISBLANK(TableB[[#This Row],[School Name]]),"",TableB[[#This Row],[School Name]])</f>
        <v>P.S. 139 Rego Park</v>
      </c>
      <c r="C936" s="156" t="str">
        <f>IF(ISBLANK(TableB[[#This Row],[Local School Code]]),"",TableB[[#This Row],[Local School Code]])</f>
        <v>Q139</v>
      </c>
      <c r="D936" s="15" t="s">
        <v>73</v>
      </c>
      <c r="E936" s="10" t="s">
        <v>73</v>
      </c>
      <c r="F936" s="130">
        <v>0</v>
      </c>
      <c r="G936" s="130">
        <v>0</v>
      </c>
      <c r="H936" s="130">
        <v>0</v>
      </c>
      <c r="I936" s="130">
        <v>0</v>
      </c>
      <c r="J936" s="136">
        <f t="shared" si="45"/>
        <v>0</v>
      </c>
      <c r="K936" s="16">
        <v>0</v>
      </c>
      <c r="L936" s="16">
        <v>0</v>
      </c>
      <c r="M936" s="16">
        <v>0</v>
      </c>
      <c r="N936" s="133">
        <f t="shared" si="46"/>
        <v>0</v>
      </c>
      <c r="O936" s="146">
        <v>0</v>
      </c>
      <c r="P936" s="132">
        <v>0</v>
      </c>
      <c r="Q936" s="132">
        <v>0</v>
      </c>
      <c r="R936" s="132">
        <v>0</v>
      </c>
      <c r="S936" s="132">
        <v>0</v>
      </c>
      <c r="T936" s="132">
        <v>0</v>
      </c>
      <c r="U936" s="132">
        <v>0</v>
      </c>
      <c r="V936" s="133">
        <f t="shared" si="47"/>
        <v>0</v>
      </c>
      <c r="W936" s="16">
        <v>0</v>
      </c>
      <c r="X936" s="16">
        <v>0</v>
      </c>
      <c r="Y936" s="137">
        <v>0</v>
      </c>
    </row>
    <row r="937" spans="1:25" s="3" customFormat="1" ht="15" x14ac:dyDescent="0.3">
      <c r="A937" s="156" t="str">
        <f>IF(ISBLANK(TableB[[#This Row],[BEDS Code]]),"",TableB[[#This Row],[BEDS Code]])</f>
        <v>342800010140</v>
      </c>
      <c r="B937" s="134" t="str">
        <f>IF(ISBLANK(TableB[[#This Row],[School Name]]),"",TableB[[#This Row],[School Name]])</f>
        <v>P.S. 140 Edward K Ellington</v>
      </c>
      <c r="C937" s="156" t="str">
        <f>IF(ISBLANK(TableB[[#This Row],[Local School Code]]),"",TableB[[#This Row],[Local School Code]])</f>
        <v>Q140</v>
      </c>
      <c r="D937" s="15" t="s">
        <v>72</v>
      </c>
      <c r="E937" s="10" t="s">
        <v>73</v>
      </c>
      <c r="F937" s="130">
        <v>31</v>
      </c>
      <c r="G937" s="130">
        <v>0</v>
      </c>
      <c r="H937" s="130">
        <v>0</v>
      </c>
      <c r="I937" s="130">
        <v>0</v>
      </c>
      <c r="J937" s="136">
        <f t="shared" si="45"/>
        <v>31</v>
      </c>
      <c r="K937" s="16">
        <v>122430.48254516428</v>
      </c>
      <c r="L937" s="16">
        <v>329240.5666841346</v>
      </c>
      <c r="M937" s="16">
        <v>0</v>
      </c>
      <c r="N937" s="133">
        <f t="shared" si="46"/>
        <v>451671.04922929889</v>
      </c>
      <c r="O937" s="146">
        <v>0</v>
      </c>
      <c r="P937" s="132">
        <v>0</v>
      </c>
      <c r="Q937" s="132">
        <v>0</v>
      </c>
      <c r="R937" s="132">
        <v>0</v>
      </c>
      <c r="S937" s="132">
        <v>0</v>
      </c>
      <c r="T937" s="132">
        <v>0</v>
      </c>
      <c r="U937" s="132">
        <v>0</v>
      </c>
      <c r="V937" s="133">
        <f t="shared" si="47"/>
        <v>0</v>
      </c>
      <c r="W937" s="16">
        <v>0</v>
      </c>
      <c r="X937" s="16">
        <v>0</v>
      </c>
      <c r="Y937" s="137">
        <v>0</v>
      </c>
    </row>
    <row r="938" spans="1:25" s="3" customFormat="1" ht="15" x14ac:dyDescent="0.3">
      <c r="A938" s="156" t="str">
        <f>IF(ISBLANK(TableB[[#This Row],[BEDS Code]]),"",TableB[[#This Row],[BEDS Code]])</f>
        <v>343000010141</v>
      </c>
      <c r="B938" s="134" t="str">
        <f>IF(ISBLANK(TableB[[#This Row],[School Name]]),"",TableB[[#This Row],[School Name]])</f>
        <v>I.S. 141 The Steinway</v>
      </c>
      <c r="C938" s="156" t="str">
        <f>IF(ISBLANK(TableB[[#This Row],[Local School Code]]),"",TableB[[#This Row],[Local School Code]])</f>
        <v>Q141</v>
      </c>
      <c r="D938" s="15" t="s">
        <v>73</v>
      </c>
      <c r="E938" s="10" t="s">
        <v>73</v>
      </c>
      <c r="F938" s="130">
        <v>0</v>
      </c>
      <c r="G938" s="130">
        <v>0</v>
      </c>
      <c r="H938" s="130">
        <v>0</v>
      </c>
      <c r="I938" s="130">
        <v>0</v>
      </c>
      <c r="J938" s="136">
        <f t="shared" si="45"/>
        <v>0</v>
      </c>
      <c r="K938" s="16">
        <v>0</v>
      </c>
      <c r="L938" s="16">
        <v>0</v>
      </c>
      <c r="M938" s="16">
        <v>0</v>
      </c>
      <c r="N938" s="133">
        <f t="shared" si="46"/>
        <v>0</v>
      </c>
      <c r="O938" s="146">
        <v>0</v>
      </c>
      <c r="P938" s="132">
        <v>0</v>
      </c>
      <c r="Q938" s="132">
        <v>0</v>
      </c>
      <c r="R938" s="132">
        <v>0</v>
      </c>
      <c r="S938" s="132">
        <v>0</v>
      </c>
      <c r="T938" s="132">
        <v>0</v>
      </c>
      <c r="U938" s="132">
        <v>0</v>
      </c>
      <c r="V938" s="133">
        <f t="shared" si="47"/>
        <v>0</v>
      </c>
      <c r="W938" s="16">
        <v>0</v>
      </c>
      <c r="X938" s="16">
        <v>0</v>
      </c>
      <c r="Y938" s="137">
        <v>0</v>
      </c>
    </row>
    <row r="939" spans="1:25" s="3" customFormat="1" ht="15" x14ac:dyDescent="0.3">
      <c r="A939" s="156" t="str">
        <f>IF(ISBLANK(TableB[[#This Row],[BEDS Code]]),"",TableB[[#This Row],[BEDS Code]])</f>
        <v>342400010143</v>
      </c>
      <c r="B939" s="134" t="str">
        <f>IF(ISBLANK(TableB[[#This Row],[School Name]]),"",TableB[[#This Row],[School Name]])</f>
        <v>P.S. 143 Louis Armstrong</v>
      </c>
      <c r="C939" s="156" t="str">
        <f>IF(ISBLANK(TableB[[#This Row],[Local School Code]]),"",TableB[[#This Row],[Local School Code]])</f>
        <v>Q143</v>
      </c>
      <c r="D939" s="15" t="s">
        <v>73</v>
      </c>
      <c r="E939" s="10" t="s">
        <v>73</v>
      </c>
      <c r="F939" s="130">
        <v>0</v>
      </c>
      <c r="G939" s="130">
        <v>0</v>
      </c>
      <c r="H939" s="130">
        <v>0</v>
      </c>
      <c r="I939" s="130">
        <v>0</v>
      </c>
      <c r="J939" s="136">
        <f t="shared" si="45"/>
        <v>0</v>
      </c>
      <c r="K939" s="16">
        <v>0</v>
      </c>
      <c r="L939" s="16">
        <v>0</v>
      </c>
      <c r="M939" s="16">
        <v>0</v>
      </c>
      <c r="N939" s="133">
        <f t="shared" si="46"/>
        <v>0</v>
      </c>
      <c r="O939" s="146">
        <v>0</v>
      </c>
      <c r="P939" s="132">
        <v>0</v>
      </c>
      <c r="Q939" s="132">
        <v>0</v>
      </c>
      <c r="R939" s="132">
        <v>0</v>
      </c>
      <c r="S939" s="132">
        <v>0</v>
      </c>
      <c r="T939" s="132">
        <v>0</v>
      </c>
      <c r="U939" s="132">
        <v>0</v>
      </c>
      <c r="V939" s="133">
        <f t="shared" si="47"/>
        <v>0</v>
      </c>
      <c r="W939" s="16">
        <v>0</v>
      </c>
      <c r="X939" s="16">
        <v>0</v>
      </c>
      <c r="Y939" s="137">
        <v>0</v>
      </c>
    </row>
    <row r="940" spans="1:25" s="3" customFormat="1" ht="15" x14ac:dyDescent="0.3">
      <c r="A940" s="156" t="str">
        <f>IF(ISBLANK(TableB[[#This Row],[BEDS Code]]),"",TableB[[#This Row],[BEDS Code]])</f>
        <v>342800010144</v>
      </c>
      <c r="B940" s="134" t="str">
        <f>IF(ISBLANK(TableB[[#This Row],[School Name]]),"",TableB[[#This Row],[School Name]])</f>
        <v>P.S. 144 Col Jeromus Remsen</v>
      </c>
      <c r="C940" s="156" t="str">
        <f>IF(ISBLANK(TableB[[#This Row],[Local School Code]]),"",TableB[[#This Row],[Local School Code]])</f>
        <v>Q144</v>
      </c>
      <c r="D940" s="15" t="s">
        <v>72</v>
      </c>
      <c r="E940" s="10" t="s">
        <v>73</v>
      </c>
      <c r="F940" s="130">
        <v>47</v>
      </c>
      <c r="G940" s="130">
        <v>0</v>
      </c>
      <c r="H940" s="130">
        <v>0</v>
      </c>
      <c r="I940" s="130">
        <v>0</v>
      </c>
      <c r="J940" s="136">
        <f t="shared" si="45"/>
        <v>47</v>
      </c>
      <c r="K940" s="16">
        <v>277734.29286330985</v>
      </c>
      <c r="L940" s="16">
        <v>484164.37678979838</v>
      </c>
      <c r="M940" s="16">
        <v>0</v>
      </c>
      <c r="N940" s="133">
        <f t="shared" si="46"/>
        <v>761898.66965310823</v>
      </c>
      <c r="O940" s="146">
        <v>0</v>
      </c>
      <c r="P940" s="132">
        <v>0</v>
      </c>
      <c r="Q940" s="132">
        <v>0</v>
      </c>
      <c r="R940" s="132">
        <v>0</v>
      </c>
      <c r="S940" s="132">
        <v>0</v>
      </c>
      <c r="T940" s="132">
        <v>0</v>
      </c>
      <c r="U940" s="132">
        <v>0</v>
      </c>
      <c r="V940" s="133">
        <f t="shared" si="47"/>
        <v>0</v>
      </c>
      <c r="W940" s="16">
        <v>0</v>
      </c>
      <c r="X940" s="16">
        <v>0</v>
      </c>
      <c r="Y940" s="137">
        <v>0</v>
      </c>
    </row>
    <row r="941" spans="1:25" s="3" customFormat="1" ht="15" x14ac:dyDescent="0.3">
      <c r="A941" s="156" t="str">
        <f>IF(ISBLANK(TableB[[#This Row],[BEDS Code]]),"",TableB[[#This Row],[BEDS Code]])</f>
        <v>343000010145</v>
      </c>
      <c r="B941" s="134" t="str">
        <f>IF(ISBLANK(TableB[[#This Row],[School Name]]),"",TableB[[#This Row],[School Name]])</f>
        <v>I.S. 145 Joseph Pulitzer</v>
      </c>
      <c r="C941" s="156" t="str">
        <f>IF(ISBLANK(TableB[[#This Row],[Local School Code]]),"",TableB[[#This Row],[Local School Code]])</f>
        <v>Q145</v>
      </c>
      <c r="D941" s="15" t="s">
        <v>73</v>
      </c>
      <c r="E941" s="10" t="s">
        <v>73</v>
      </c>
      <c r="F941" s="130">
        <v>0</v>
      </c>
      <c r="G941" s="130">
        <v>0</v>
      </c>
      <c r="H941" s="130">
        <v>0</v>
      </c>
      <c r="I941" s="130">
        <v>0</v>
      </c>
      <c r="J941" s="136">
        <f t="shared" si="45"/>
        <v>0</v>
      </c>
      <c r="K941" s="16">
        <v>0</v>
      </c>
      <c r="L941" s="16">
        <v>0</v>
      </c>
      <c r="M941" s="16">
        <v>0</v>
      </c>
      <c r="N941" s="133">
        <f t="shared" si="46"/>
        <v>0</v>
      </c>
      <c r="O941" s="146">
        <v>0</v>
      </c>
      <c r="P941" s="132">
        <v>0</v>
      </c>
      <c r="Q941" s="132">
        <v>0</v>
      </c>
      <c r="R941" s="132">
        <v>0</v>
      </c>
      <c r="S941" s="132">
        <v>0</v>
      </c>
      <c r="T941" s="132">
        <v>0</v>
      </c>
      <c r="U941" s="132">
        <v>0</v>
      </c>
      <c r="V941" s="133">
        <f t="shared" si="47"/>
        <v>0</v>
      </c>
      <c r="W941" s="16">
        <v>0</v>
      </c>
      <c r="X941" s="16">
        <v>0</v>
      </c>
      <c r="Y941" s="137">
        <v>0</v>
      </c>
    </row>
    <row r="942" spans="1:25" s="3" customFormat="1" ht="15" x14ac:dyDescent="0.3">
      <c r="A942" s="156" t="str">
        <f>IF(ISBLANK(TableB[[#This Row],[BEDS Code]]),"",TableB[[#This Row],[BEDS Code]])</f>
        <v>342700010146</v>
      </c>
      <c r="B942" s="134" t="str">
        <f>IF(ISBLANK(TableB[[#This Row],[School Name]]),"",TableB[[#This Row],[School Name]])</f>
        <v>P.S. 146 Howard Beach</v>
      </c>
      <c r="C942" s="156" t="str">
        <f>IF(ISBLANK(TableB[[#This Row],[Local School Code]]),"",TableB[[#This Row],[Local School Code]])</f>
        <v>Q146</v>
      </c>
      <c r="D942" s="15" t="s">
        <v>72</v>
      </c>
      <c r="E942" s="10" t="s">
        <v>73</v>
      </c>
      <c r="F942" s="130">
        <v>15</v>
      </c>
      <c r="G942" s="130">
        <v>0</v>
      </c>
      <c r="H942" s="130">
        <v>12</v>
      </c>
      <c r="I942" s="130">
        <v>0</v>
      </c>
      <c r="J942" s="136">
        <f t="shared" si="45"/>
        <v>27</v>
      </c>
      <c r="K942" s="16">
        <v>160000</v>
      </c>
      <c r="L942" s="16">
        <v>360796.53586059035</v>
      </c>
      <c r="M942" s="16">
        <v>0</v>
      </c>
      <c r="N942" s="133">
        <f t="shared" si="46"/>
        <v>520796.53586059035</v>
      </c>
      <c r="O942" s="146">
        <v>0</v>
      </c>
      <c r="P942" s="132">
        <v>0</v>
      </c>
      <c r="Q942" s="132">
        <v>0</v>
      </c>
      <c r="R942" s="132">
        <v>0</v>
      </c>
      <c r="S942" s="132">
        <v>0</v>
      </c>
      <c r="T942" s="132">
        <v>0</v>
      </c>
      <c r="U942" s="132">
        <v>0</v>
      </c>
      <c r="V942" s="133">
        <f t="shared" si="47"/>
        <v>0</v>
      </c>
      <c r="W942" s="16">
        <v>0</v>
      </c>
      <c r="X942" s="16">
        <v>0</v>
      </c>
      <c r="Y942" s="137">
        <v>0</v>
      </c>
    </row>
    <row r="943" spans="1:25" s="3" customFormat="1" ht="15" x14ac:dyDescent="0.3">
      <c r="A943" s="156" t="str">
        <f>IF(ISBLANK(TableB[[#This Row],[BEDS Code]]),"",TableB[[#This Row],[BEDS Code]])</f>
        <v>342900010147</v>
      </c>
      <c r="B943" s="134" t="str">
        <f>IF(ISBLANK(TableB[[#This Row],[School Name]]),"",TableB[[#This Row],[School Name]])</f>
        <v>P.S./M.S. 147 Ronald McNair</v>
      </c>
      <c r="C943" s="156" t="str">
        <f>IF(ISBLANK(TableB[[#This Row],[Local School Code]]),"",TableB[[#This Row],[Local School Code]])</f>
        <v>Q147</v>
      </c>
      <c r="D943" s="15" t="s">
        <v>72</v>
      </c>
      <c r="E943" s="10" t="s">
        <v>73</v>
      </c>
      <c r="F943" s="130">
        <v>15</v>
      </c>
      <c r="G943" s="130">
        <v>0</v>
      </c>
      <c r="H943" s="130">
        <v>0</v>
      </c>
      <c r="I943" s="130">
        <v>0</v>
      </c>
      <c r="J943" s="136">
        <f t="shared" si="45"/>
        <v>15</v>
      </c>
      <c r="K943" s="16">
        <v>53563.336113509373</v>
      </c>
      <c r="L943" s="16">
        <v>444520.47697850794</v>
      </c>
      <c r="M943" s="16">
        <v>0</v>
      </c>
      <c r="N943" s="133">
        <f t="shared" si="46"/>
        <v>498083.81309201731</v>
      </c>
      <c r="O943" s="146">
        <v>0</v>
      </c>
      <c r="P943" s="132">
        <v>0</v>
      </c>
      <c r="Q943" s="132">
        <v>0</v>
      </c>
      <c r="R943" s="132">
        <v>0</v>
      </c>
      <c r="S943" s="132">
        <v>0</v>
      </c>
      <c r="T943" s="132">
        <v>0</v>
      </c>
      <c r="U943" s="132">
        <v>0</v>
      </c>
      <c r="V943" s="133">
        <f t="shared" si="47"/>
        <v>0</v>
      </c>
      <c r="W943" s="16">
        <v>0</v>
      </c>
      <c r="X943" s="16">
        <v>0</v>
      </c>
      <c r="Y943" s="137">
        <v>0</v>
      </c>
    </row>
    <row r="944" spans="1:25" s="3" customFormat="1" ht="15" x14ac:dyDescent="0.3">
      <c r="A944" s="156" t="str">
        <f>IF(ISBLANK(TableB[[#This Row],[BEDS Code]]),"",TableB[[#This Row],[BEDS Code]])</f>
        <v>343000010148</v>
      </c>
      <c r="B944" s="134" t="str">
        <f>IF(ISBLANK(TableB[[#This Row],[School Name]]),"",TableB[[#This Row],[School Name]])</f>
        <v>P.S. 148 Queens</v>
      </c>
      <c r="C944" s="156" t="str">
        <f>IF(ISBLANK(TableB[[#This Row],[Local School Code]]),"",TableB[[#This Row],[Local School Code]])</f>
        <v>Q148</v>
      </c>
      <c r="D944" s="15" t="s">
        <v>72</v>
      </c>
      <c r="E944" s="10" t="s">
        <v>72</v>
      </c>
      <c r="F944" s="130">
        <v>63</v>
      </c>
      <c r="G944" s="130">
        <v>0</v>
      </c>
      <c r="H944" s="130">
        <v>0</v>
      </c>
      <c r="I944" s="130">
        <v>0</v>
      </c>
      <c r="J944" s="136">
        <f t="shared" si="45"/>
        <v>63</v>
      </c>
      <c r="K944" s="16">
        <v>730000</v>
      </c>
      <c r="L944" s="16">
        <v>210185.90732338442</v>
      </c>
      <c r="M944" s="16">
        <v>0</v>
      </c>
      <c r="N944" s="133">
        <f t="shared" si="46"/>
        <v>940185.90732338442</v>
      </c>
      <c r="O944" s="146">
        <v>1</v>
      </c>
      <c r="P944" s="132">
        <v>619043.5603867271</v>
      </c>
      <c r="Q944" s="132">
        <v>33349.300000000003</v>
      </c>
      <c r="R944" s="132">
        <v>0</v>
      </c>
      <c r="S944" s="132">
        <v>0</v>
      </c>
      <c r="T944" s="132">
        <v>166746.5</v>
      </c>
      <c r="U944" s="132">
        <v>100047.9</v>
      </c>
      <c r="V944" s="133">
        <f t="shared" si="47"/>
        <v>919187.26038672717</v>
      </c>
      <c r="W944" s="16">
        <v>291305</v>
      </c>
      <c r="X944" s="16">
        <v>294389.26038672717</v>
      </c>
      <c r="Y944" s="137">
        <v>333493</v>
      </c>
    </row>
    <row r="945" spans="1:25" s="3" customFormat="1" ht="15" x14ac:dyDescent="0.3">
      <c r="A945" s="156" t="str">
        <f>IF(ISBLANK(TableB[[#This Row],[BEDS Code]]),"",TableB[[#This Row],[BEDS Code]])</f>
        <v>343000010149</v>
      </c>
      <c r="B945" s="134" t="str">
        <f>IF(ISBLANK(TableB[[#This Row],[School Name]]),"",TableB[[#This Row],[School Name]])</f>
        <v>P.S. 149 Christa McAuliffe</v>
      </c>
      <c r="C945" s="156" t="str">
        <f>IF(ISBLANK(TableB[[#This Row],[Local School Code]]),"",TableB[[#This Row],[Local School Code]])</f>
        <v>Q149</v>
      </c>
      <c r="D945" s="15" t="s">
        <v>73</v>
      </c>
      <c r="E945" s="10" t="s">
        <v>72</v>
      </c>
      <c r="F945" s="130">
        <v>0</v>
      </c>
      <c r="G945" s="130">
        <v>0</v>
      </c>
      <c r="H945" s="130">
        <v>0</v>
      </c>
      <c r="I945" s="130">
        <v>0</v>
      </c>
      <c r="J945" s="136">
        <f t="shared" si="45"/>
        <v>0</v>
      </c>
      <c r="K945" s="16">
        <v>0</v>
      </c>
      <c r="L945" s="16">
        <v>0</v>
      </c>
      <c r="M945" s="16">
        <v>0</v>
      </c>
      <c r="N945" s="133">
        <f t="shared" si="46"/>
        <v>0</v>
      </c>
      <c r="O945" s="146">
        <v>1</v>
      </c>
      <c r="P945" s="132">
        <v>16666.7</v>
      </c>
      <c r="Q945" s="132">
        <v>16666.7</v>
      </c>
      <c r="R945" s="132">
        <v>0</v>
      </c>
      <c r="S945" s="132">
        <v>0</v>
      </c>
      <c r="T945" s="132">
        <v>83333.5</v>
      </c>
      <c r="U945" s="132">
        <v>50000.1</v>
      </c>
      <c r="V945" s="133">
        <f t="shared" si="47"/>
        <v>166667</v>
      </c>
      <c r="W945" s="16">
        <v>82895</v>
      </c>
      <c r="X945" s="16">
        <v>83772</v>
      </c>
      <c r="Y945" s="137">
        <v>0</v>
      </c>
    </row>
    <row r="946" spans="1:25" s="3" customFormat="1" ht="15" x14ac:dyDescent="0.3">
      <c r="A946" s="156" t="str">
        <f>IF(ISBLANK(TableB[[#This Row],[BEDS Code]]),"",TableB[[#This Row],[BEDS Code]])</f>
        <v>343000010150</v>
      </c>
      <c r="B946" s="134" t="str">
        <f>IF(ISBLANK(TableB[[#This Row],[School Name]]),"",TableB[[#This Row],[School Name]])</f>
        <v>P.S. 150 Queens</v>
      </c>
      <c r="C946" s="156" t="str">
        <f>IF(ISBLANK(TableB[[#This Row],[Local School Code]]),"",TableB[[#This Row],[Local School Code]])</f>
        <v>Q150</v>
      </c>
      <c r="D946" s="15" t="s">
        <v>72</v>
      </c>
      <c r="E946" s="10" t="s">
        <v>73</v>
      </c>
      <c r="F946" s="130">
        <v>47</v>
      </c>
      <c r="G946" s="130">
        <v>0</v>
      </c>
      <c r="H946" s="130">
        <v>3</v>
      </c>
      <c r="I946" s="130">
        <v>0</v>
      </c>
      <c r="J946" s="136">
        <f t="shared" si="45"/>
        <v>50</v>
      </c>
      <c r="K946" s="16">
        <v>420000</v>
      </c>
      <c r="L946" s="16">
        <v>515052.24421762163</v>
      </c>
      <c r="M946" s="16">
        <v>0</v>
      </c>
      <c r="N946" s="133">
        <f t="shared" si="46"/>
        <v>935052.24421762163</v>
      </c>
      <c r="O946" s="146">
        <v>0</v>
      </c>
      <c r="P946" s="132">
        <v>0</v>
      </c>
      <c r="Q946" s="132">
        <v>0</v>
      </c>
      <c r="R946" s="132">
        <v>0</v>
      </c>
      <c r="S946" s="132">
        <v>0</v>
      </c>
      <c r="T946" s="132">
        <v>0</v>
      </c>
      <c r="U946" s="132">
        <v>0</v>
      </c>
      <c r="V946" s="133">
        <f t="shared" si="47"/>
        <v>0</v>
      </c>
      <c r="W946" s="16">
        <v>0</v>
      </c>
      <c r="X946" s="16">
        <v>0</v>
      </c>
      <c r="Y946" s="137">
        <v>0</v>
      </c>
    </row>
    <row r="947" spans="1:25" s="3" customFormat="1" ht="15" x14ac:dyDescent="0.3">
      <c r="A947" s="156" t="str">
        <f>IF(ISBLANK(TableB[[#This Row],[BEDS Code]]),"",TableB[[#This Row],[BEDS Code]])</f>
        <v>343000010151</v>
      </c>
      <c r="B947" s="134" t="str">
        <f>IF(ISBLANK(TableB[[#This Row],[School Name]]),"",TableB[[#This Row],[School Name]])</f>
        <v>P.S. 151 Mary D. Carter</v>
      </c>
      <c r="C947" s="156" t="str">
        <f>IF(ISBLANK(TableB[[#This Row],[Local School Code]]),"",TableB[[#This Row],[Local School Code]])</f>
        <v>Q151</v>
      </c>
      <c r="D947" s="15" t="s">
        <v>72</v>
      </c>
      <c r="E947" s="10" t="s">
        <v>73</v>
      </c>
      <c r="F947" s="130">
        <v>47</v>
      </c>
      <c r="G947" s="130">
        <v>0</v>
      </c>
      <c r="H947" s="130">
        <v>0</v>
      </c>
      <c r="I947" s="130">
        <v>0</v>
      </c>
      <c r="J947" s="136">
        <f t="shared" si="45"/>
        <v>47</v>
      </c>
      <c r="K947" s="16">
        <v>190345.00417026406</v>
      </c>
      <c r="L947" s="16">
        <v>637246.79426865815</v>
      </c>
      <c r="M947" s="16">
        <v>0</v>
      </c>
      <c r="N947" s="133">
        <f t="shared" si="46"/>
        <v>827591.79843892227</v>
      </c>
      <c r="O947" s="146">
        <v>0</v>
      </c>
      <c r="P947" s="132">
        <v>0</v>
      </c>
      <c r="Q947" s="132">
        <v>0</v>
      </c>
      <c r="R947" s="132">
        <v>0</v>
      </c>
      <c r="S947" s="132">
        <v>0</v>
      </c>
      <c r="T947" s="132">
        <v>0</v>
      </c>
      <c r="U947" s="132">
        <v>0</v>
      </c>
      <c r="V947" s="133">
        <f t="shared" si="47"/>
        <v>0</v>
      </c>
      <c r="W947" s="16">
        <v>0</v>
      </c>
      <c r="X947" s="16">
        <v>0</v>
      </c>
      <c r="Y947" s="137">
        <v>0</v>
      </c>
    </row>
    <row r="948" spans="1:25" s="3" customFormat="1" ht="15" x14ac:dyDescent="0.3">
      <c r="A948" s="156" t="str">
        <f>IF(ISBLANK(TableB[[#This Row],[BEDS Code]]),"",TableB[[#This Row],[BEDS Code]])</f>
        <v>343000010152</v>
      </c>
      <c r="B948" s="134" t="str">
        <f>IF(ISBLANK(TableB[[#This Row],[School Name]]),"",TableB[[#This Row],[School Name]])</f>
        <v>P.S. 152 Gwendoline N. Alleyne School</v>
      </c>
      <c r="C948" s="156" t="str">
        <f>IF(ISBLANK(TableB[[#This Row],[Local School Code]]),"",TableB[[#This Row],[Local School Code]])</f>
        <v>Q152</v>
      </c>
      <c r="D948" s="15" t="s">
        <v>72</v>
      </c>
      <c r="E948" s="10" t="s">
        <v>73</v>
      </c>
      <c r="F948" s="130">
        <v>63</v>
      </c>
      <c r="G948" s="130">
        <v>0</v>
      </c>
      <c r="H948" s="130">
        <v>0</v>
      </c>
      <c r="I948" s="130">
        <v>0</v>
      </c>
      <c r="J948" s="136">
        <f t="shared" si="45"/>
        <v>63</v>
      </c>
      <c r="K948" s="16">
        <v>510000</v>
      </c>
      <c r="L948" s="16">
        <v>500242.66472415905</v>
      </c>
      <c r="M948" s="16">
        <v>0</v>
      </c>
      <c r="N948" s="133">
        <f t="shared" si="46"/>
        <v>1010242.6647241591</v>
      </c>
      <c r="O948" s="146">
        <v>0</v>
      </c>
      <c r="P948" s="132">
        <v>0</v>
      </c>
      <c r="Q948" s="132">
        <v>0</v>
      </c>
      <c r="R948" s="132">
        <v>0</v>
      </c>
      <c r="S948" s="132">
        <v>0</v>
      </c>
      <c r="T948" s="132">
        <v>0</v>
      </c>
      <c r="U948" s="132">
        <v>0</v>
      </c>
      <c r="V948" s="133">
        <f t="shared" si="47"/>
        <v>0</v>
      </c>
      <c r="W948" s="16">
        <v>0</v>
      </c>
      <c r="X948" s="16">
        <v>0</v>
      </c>
      <c r="Y948" s="137">
        <v>0</v>
      </c>
    </row>
    <row r="949" spans="1:25" s="3" customFormat="1" ht="15" x14ac:dyDescent="0.3">
      <c r="A949" s="156" t="str">
        <f>IF(ISBLANK(TableB[[#This Row],[BEDS Code]]),"",TableB[[#This Row],[BEDS Code]])</f>
        <v>342400010153</v>
      </c>
      <c r="B949" s="134" t="str">
        <f>IF(ISBLANK(TableB[[#This Row],[School Name]]),"",TableB[[#This Row],[School Name]])</f>
        <v>P.S. 153 Maspeth Elem</v>
      </c>
      <c r="C949" s="156" t="str">
        <f>IF(ISBLANK(TableB[[#This Row],[Local School Code]]),"",TableB[[#This Row],[Local School Code]])</f>
        <v>Q153</v>
      </c>
      <c r="D949" s="15" t="s">
        <v>72</v>
      </c>
      <c r="E949" s="10" t="s">
        <v>73</v>
      </c>
      <c r="F949" s="130">
        <v>47</v>
      </c>
      <c r="G949" s="130">
        <v>0</v>
      </c>
      <c r="H949" s="130">
        <v>0</v>
      </c>
      <c r="I949" s="130">
        <v>0</v>
      </c>
      <c r="J949" s="136">
        <f t="shared" si="45"/>
        <v>47</v>
      </c>
      <c r="K949" s="16">
        <v>540000</v>
      </c>
      <c r="L949" s="16">
        <v>244081.36385727115</v>
      </c>
      <c r="M949" s="16">
        <v>0</v>
      </c>
      <c r="N949" s="133">
        <f t="shared" si="46"/>
        <v>784081.36385727115</v>
      </c>
      <c r="O949" s="146">
        <v>0</v>
      </c>
      <c r="P949" s="132">
        <v>0</v>
      </c>
      <c r="Q949" s="132">
        <v>0</v>
      </c>
      <c r="R949" s="132">
        <v>0</v>
      </c>
      <c r="S949" s="132">
        <v>0</v>
      </c>
      <c r="T949" s="132">
        <v>0</v>
      </c>
      <c r="U949" s="132">
        <v>0</v>
      </c>
      <c r="V949" s="133">
        <f t="shared" si="47"/>
        <v>0</v>
      </c>
      <c r="W949" s="16">
        <v>0</v>
      </c>
      <c r="X949" s="16">
        <v>0</v>
      </c>
      <c r="Y949" s="137">
        <v>0</v>
      </c>
    </row>
    <row r="950" spans="1:25" s="3" customFormat="1" ht="15" x14ac:dyDescent="0.3">
      <c r="A950" s="156" t="str">
        <f>IF(ISBLANK(TableB[[#This Row],[BEDS Code]]),"",TableB[[#This Row],[BEDS Code]])</f>
        <v>342500010154</v>
      </c>
      <c r="B950" s="134" t="str">
        <f>IF(ISBLANK(TableB[[#This Row],[School Name]]),"",TableB[[#This Row],[School Name]])</f>
        <v>P.S. 154 Queens</v>
      </c>
      <c r="C950" s="156" t="str">
        <f>IF(ISBLANK(TableB[[#This Row],[Local School Code]]),"",TableB[[#This Row],[Local School Code]])</f>
        <v>Q154</v>
      </c>
      <c r="D950" s="15" t="s">
        <v>72</v>
      </c>
      <c r="E950" s="10" t="s">
        <v>73</v>
      </c>
      <c r="F950" s="130">
        <v>31</v>
      </c>
      <c r="G950" s="130">
        <v>0</v>
      </c>
      <c r="H950" s="130">
        <v>0</v>
      </c>
      <c r="I950" s="130">
        <v>0</v>
      </c>
      <c r="J950" s="136">
        <f t="shared" si="45"/>
        <v>31</v>
      </c>
      <c r="K950" s="16">
        <v>137734.29286330982</v>
      </c>
      <c r="L950" s="16">
        <v>358063.62475218647</v>
      </c>
      <c r="M950" s="16">
        <v>0</v>
      </c>
      <c r="N950" s="133">
        <f t="shared" si="46"/>
        <v>495797.91761549632</v>
      </c>
      <c r="O950" s="146">
        <v>0</v>
      </c>
      <c r="P950" s="132">
        <v>0</v>
      </c>
      <c r="Q950" s="132">
        <v>0</v>
      </c>
      <c r="R950" s="132">
        <v>0</v>
      </c>
      <c r="S950" s="132">
        <v>0</v>
      </c>
      <c r="T950" s="132">
        <v>0</v>
      </c>
      <c r="U950" s="132">
        <v>0</v>
      </c>
      <c r="V950" s="133">
        <f t="shared" si="47"/>
        <v>0</v>
      </c>
      <c r="W950" s="16">
        <v>0</v>
      </c>
      <c r="X950" s="16">
        <v>0</v>
      </c>
      <c r="Y950" s="137">
        <v>0</v>
      </c>
    </row>
    <row r="951" spans="1:25" s="3" customFormat="1" ht="15" x14ac:dyDescent="0.3">
      <c r="A951" s="156" t="str">
        <f>IF(ISBLANK(TableB[[#This Row],[BEDS Code]]),"",TableB[[#This Row],[BEDS Code]])</f>
        <v>342700010155</v>
      </c>
      <c r="B951" s="134" t="str">
        <f>IF(ISBLANK(TableB[[#This Row],[School Name]]),"",TableB[[#This Row],[School Name]])</f>
        <v>P.S. 155</v>
      </c>
      <c r="C951" s="156" t="str">
        <f>IF(ISBLANK(TableB[[#This Row],[Local School Code]]),"",TableB[[#This Row],[Local School Code]])</f>
        <v>Q155</v>
      </c>
      <c r="D951" s="15" t="s">
        <v>72</v>
      </c>
      <c r="E951" s="10" t="s">
        <v>73</v>
      </c>
      <c r="F951" s="130">
        <v>47</v>
      </c>
      <c r="G951" s="130">
        <v>0</v>
      </c>
      <c r="H951" s="130">
        <v>0</v>
      </c>
      <c r="I951" s="130">
        <v>0</v>
      </c>
      <c r="J951" s="136">
        <f t="shared" si="45"/>
        <v>47</v>
      </c>
      <c r="K951" s="16">
        <v>293908.34028377343</v>
      </c>
      <c r="L951" s="16">
        <v>450939.56304273388</v>
      </c>
      <c r="M951" s="16">
        <v>0</v>
      </c>
      <c r="N951" s="133">
        <f t="shared" si="46"/>
        <v>744847.90332650731</v>
      </c>
      <c r="O951" s="146">
        <v>0</v>
      </c>
      <c r="P951" s="132">
        <v>0</v>
      </c>
      <c r="Q951" s="132">
        <v>0</v>
      </c>
      <c r="R951" s="132">
        <v>0</v>
      </c>
      <c r="S951" s="132">
        <v>0</v>
      </c>
      <c r="T951" s="132">
        <v>0</v>
      </c>
      <c r="U951" s="132">
        <v>0</v>
      </c>
      <c r="V951" s="133">
        <f t="shared" si="47"/>
        <v>0</v>
      </c>
      <c r="W951" s="16">
        <v>0</v>
      </c>
      <c r="X951" s="16">
        <v>0</v>
      </c>
      <c r="Y951" s="137">
        <v>0</v>
      </c>
    </row>
    <row r="952" spans="1:25" s="3" customFormat="1" ht="15" x14ac:dyDescent="0.3">
      <c r="A952" s="156" t="str">
        <f>IF(ISBLANK(TableB[[#This Row],[BEDS Code]]),"",TableB[[#This Row],[BEDS Code]])</f>
        <v>342900010156</v>
      </c>
      <c r="B952" s="134" t="str">
        <f>IF(ISBLANK(TableB[[#This Row],[School Name]]),"",TableB[[#This Row],[School Name]])</f>
        <v>P.S. 156 Laurelton</v>
      </c>
      <c r="C952" s="156" t="str">
        <f>IF(ISBLANK(TableB[[#This Row],[Local School Code]]),"",TableB[[#This Row],[Local School Code]])</f>
        <v>Q156</v>
      </c>
      <c r="D952" s="15" t="s">
        <v>72</v>
      </c>
      <c r="E952" s="10" t="s">
        <v>73</v>
      </c>
      <c r="F952" s="130">
        <v>15</v>
      </c>
      <c r="G952" s="130">
        <v>0</v>
      </c>
      <c r="H952" s="130">
        <v>0</v>
      </c>
      <c r="I952" s="130">
        <v>0</v>
      </c>
      <c r="J952" s="136">
        <f t="shared" si="45"/>
        <v>15</v>
      </c>
      <c r="K952" s="16">
        <v>180000</v>
      </c>
      <c r="L952" s="16">
        <v>105883.39961420535</v>
      </c>
      <c r="M952" s="16">
        <v>0</v>
      </c>
      <c r="N952" s="133">
        <f t="shared" si="46"/>
        <v>285883.39961420535</v>
      </c>
      <c r="O952" s="146">
        <v>0</v>
      </c>
      <c r="P952" s="132">
        <v>0</v>
      </c>
      <c r="Q952" s="132">
        <v>0</v>
      </c>
      <c r="R952" s="132">
        <v>0</v>
      </c>
      <c r="S952" s="132">
        <v>0</v>
      </c>
      <c r="T952" s="132">
        <v>0</v>
      </c>
      <c r="U952" s="132">
        <v>0</v>
      </c>
      <c r="V952" s="133">
        <f t="shared" si="47"/>
        <v>0</v>
      </c>
      <c r="W952" s="16">
        <v>0</v>
      </c>
      <c r="X952" s="16">
        <v>0</v>
      </c>
      <c r="Y952" s="137">
        <v>0</v>
      </c>
    </row>
    <row r="953" spans="1:25" s="3" customFormat="1" ht="15" x14ac:dyDescent="0.3">
      <c r="A953" s="156" t="str">
        <f>IF(ISBLANK(TableB[[#This Row],[BEDS Code]]),"",TableB[[#This Row],[BEDS Code]])</f>
        <v>342800010157</v>
      </c>
      <c r="B953" s="134" t="str">
        <f>IF(ISBLANK(TableB[[#This Row],[School Name]]),"",TableB[[#This Row],[School Name]])</f>
        <v>J.H.S. 157 Stephen A. Halsey</v>
      </c>
      <c r="C953" s="156" t="str">
        <f>IF(ISBLANK(TableB[[#This Row],[Local School Code]]),"",TableB[[#This Row],[Local School Code]])</f>
        <v>Q157</v>
      </c>
      <c r="D953" s="15" t="s">
        <v>73</v>
      </c>
      <c r="E953" s="10" t="s">
        <v>73</v>
      </c>
      <c r="F953" s="130">
        <v>0</v>
      </c>
      <c r="G953" s="130">
        <v>0</v>
      </c>
      <c r="H953" s="130">
        <v>0</v>
      </c>
      <c r="I953" s="130">
        <v>0</v>
      </c>
      <c r="J953" s="136">
        <f t="shared" si="45"/>
        <v>0</v>
      </c>
      <c r="K953" s="16">
        <v>0</v>
      </c>
      <c r="L953" s="16">
        <v>0</v>
      </c>
      <c r="M953" s="16">
        <v>0</v>
      </c>
      <c r="N953" s="133">
        <f t="shared" si="46"/>
        <v>0</v>
      </c>
      <c r="O953" s="146">
        <v>0</v>
      </c>
      <c r="P953" s="132">
        <v>0</v>
      </c>
      <c r="Q953" s="132">
        <v>0</v>
      </c>
      <c r="R953" s="132">
        <v>0</v>
      </c>
      <c r="S953" s="132">
        <v>0</v>
      </c>
      <c r="T953" s="132">
        <v>0</v>
      </c>
      <c r="U953" s="132">
        <v>0</v>
      </c>
      <c r="V953" s="133">
        <f t="shared" si="47"/>
        <v>0</v>
      </c>
      <c r="W953" s="16">
        <v>0</v>
      </c>
      <c r="X953" s="16">
        <v>0</v>
      </c>
      <c r="Y953" s="137">
        <v>0</v>
      </c>
    </row>
    <row r="954" spans="1:25" s="3" customFormat="1" ht="15" x14ac:dyDescent="0.3">
      <c r="A954" s="156" t="str">
        <f>IF(ISBLANK(TableB[[#This Row],[BEDS Code]]),"",TableB[[#This Row],[BEDS Code]])</f>
        <v>342600010158</v>
      </c>
      <c r="B954" s="134" t="str">
        <f>IF(ISBLANK(TableB[[#This Row],[School Name]]),"",TableB[[#This Row],[School Name]])</f>
        <v>M.S. 158 Marie Curie</v>
      </c>
      <c r="C954" s="156" t="str">
        <f>IF(ISBLANK(TableB[[#This Row],[Local School Code]]),"",TableB[[#This Row],[Local School Code]])</f>
        <v>Q158</v>
      </c>
      <c r="D954" s="15" t="s">
        <v>73</v>
      </c>
      <c r="E954" s="10" t="s">
        <v>73</v>
      </c>
      <c r="F954" s="130">
        <v>0</v>
      </c>
      <c r="G954" s="130">
        <v>0</v>
      </c>
      <c r="H954" s="130">
        <v>0</v>
      </c>
      <c r="I954" s="130">
        <v>0</v>
      </c>
      <c r="J954" s="136">
        <f t="shared" si="45"/>
        <v>0</v>
      </c>
      <c r="K954" s="16">
        <v>0</v>
      </c>
      <c r="L954" s="16">
        <v>0</v>
      </c>
      <c r="M954" s="16">
        <v>0</v>
      </c>
      <c r="N954" s="133">
        <f t="shared" si="46"/>
        <v>0</v>
      </c>
      <c r="O954" s="146">
        <v>0</v>
      </c>
      <c r="P954" s="132">
        <v>0</v>
      </c>
      <c r="Q954" s="132">
        <v>0</v>
      </c>
      <c r="R954" s="132">
        <v>0</v>
      </c>
      <c r="S954" s="132">
        <v>0</v>
      </c>
      <c r="T954" s="132">
        <v>0</v>
      </c>
      <c r="U954" s="132">
        <v>0</v>
      </c>
      <c r="V954" s="133">
        <f t="shared" si="47"/>
        <v>0</v>
      </c>
      <c r="W954" s="16">
        <v>0</v>
      </c>
      <c r="X954" s="16">
        <v>0</v>
      </c>
      <c r="Y954" s="137">
        <v>0</v>
      </c>
    </row>
    <row r="955" spans="1:25" s="3" customFormat="1" ht="15" x14ac:dyDescent="0.3">
      <c r="A955" s="156" t="str">
        <f>IF(ISBLANK(TableB[[#This Row],[BEDS Code]]),"",TableB[[#This Row],[BEDS Code]])</f>
        <v>342600010159</v>
      </c>
      <c r="B955" s="134" t="str">
        <f>IF(ISBLANK(TableB[[#This Row],[School Name]]),"",TableB[[#This Row],[School Name]])</f>
        <v>P.S. 159</v>
      </c>
      <c r="C955" s="156" t="str">
        <f>IF(ISBLANK(TableB[[#This Row],[Local School Code]]),"",TableB[[#This Row],[Local School Code]])</f>
        <v>Q159</v>
      </c>
      <c r="D955" s="15" t="s">
        <v>72</v>
      </c>
      <c r="E955" s="10" t="s">
        <v>73</v>
      </c>
      <c r="F955" s="130">
        <v>47</v>
      </c>
      <c r="G955" s="130">
        <v>0</v>
      </c>
      <c r="H955" s="130">
        <v>0</v>
      </c>
      <c r="I955" s="130">
        <v>0</v>
      </c>
      <c r="J955" s="136">
        <f t="shared" si="45"/>
        <v>47</v>
      </c>
      <c r="K955" s="16">
        <v>430000</v>
      </c>
      <c r="L955" s="16">
        <v>282791.46729080053</v>
      </c>
      <c r="M955" s="16">
        <v>0</v>
      </c>
      <c r="N955" s="133">
        <f t="shared" si="46"/>
        <v>712791.46729080053</v>
      </c>
      <c r="O955" s="146">
        <v>0</v>
      </c>
      <c r="P955" s="132">
        <v>0</v>
      </c>
      <c r="Q955" s="132">
        <v>0</v>
      </c>
      <c r="R955" s="132">
        <v>0</v>
      </c>
      <c r="S955" s="132">
        <v>0</v>
      </c>
      <c r="T955" s="132">
        <v>0</v>
      </c>
      <c r="U955" s="132">
        <v>0</v>
      </c>
      <c r="V955" s="133">
        <f t="shared" si="47"/>
        <v>0</v>
      </c>
      <c r="W955" s="16">
        <v>0</v>
      </c>
      <c r="X955" s="16">
        <v>0</v>
      </c>
      <c r="Y955" s="137">
        <v>0</v>
      </c>
    </row>
    <row r="956" spans="1:25" s="3" customFormat="1" ht="15" x14ac:dyDescent="0.3">
      <c r="A956" s="156" t="str">
        <f>IF(ISBLANK(TableB[[#This Row],[BEDS Code]]),"",TableB[[#This Row],[BEDS Code]])</f>
        <v>342800010160</v>
      </c>
      <c r="B956" s="134" t="str">
        <f>IF(ISBLANK(TableB[[#This Row],[School Name]]),"",TableB[[#This Row],[School Name]])</f>
        <v>P.S. 160 Walter Francis Bishop</v>
      </c>
      <c r="C956" s="156" t="str">
        <f>IF(ISBLANK(TableB[[#This Row],[Local School Code]]),"",TableB[[#This Row],[Local School Code]])</f>
        <v>Q160</v>
      </c>
      <c r="D956" s="15" t="s">
        <v>72</v>
      </c>
      <c r="E956" s="10" t="s">
        <v>73</v>
      </c>
      <c r="F956" s="130">
        <v>63</v>
      </c>
      <c r="G956" s="130">
        <v>0</v>
      </c>
      <c r="H956" s="130">
        <v>0</v>
      </c>
      <c r="I956" s="130">
        <v>0</v>
      </c>
      <c r="J956" s="136">
        <f t="shared" si="45"/>
        <v>63</v>
      </c>
      <c r="K956" s="16">
        <v>368949.53413589194</v>
      </c>
      <c r="L956" s="16">
        <v>675315.23882700852</v>
      </c>
      <c r="M956" s="16">
        <v>0</v>
      </c>
      <c r="N956" s="133">
        <f t="shared" si="46"/>
        <v>1044264.7729629005</v>
      </c>
      <c r="O956" s="146">
        <v>0</v>
      </c>
      <c r="P956" s="132">
        <v>0</v>
      </c>
      <c r="Q956" s="132">
        <v>0</v>
      </c>
      <c r="R956" s="132">
        <v>0</v>
      </c>
      <c r="S956" s="132">
        <v>0</v>
      </c>
      <c r="T956" s="132">
        <v>0</v>
      </c>
      <c r="U956" s="132">
        <v>0</v>
      </c>
      <c r="V956" s="133">
        <f t="shared" si="47"/>
        <v>0</v>
      </c>
      <c r="W956" s="16">
        <v>0</v>
      </c>
      <c r="X956" s="16">
        <v>0</v>
      </c>
      <c r="Y956" s="137">
        <v>0</v>
      </c>
    </row>
    <row r="957" spans="1:25" s="3" customFormat="1" ht="15" x14ac:dyDescent="0.3">
      <c r="A957" s="156" t="str">
        <f>IF(ISBLANK(TableB[[#This Row],[BEDS Code]]),"",TableB[[#This Row],[BEDS Code]])</f>
        <v>342800010161</v>
      </c>
      <c r="B957" s="134" t="str">
        <f>IF(ISBLANK(TableB[[#This Row],[School Name]]),"",TableB[[#This Row],[School Name]])</f>
        <v>P.S. 161 Arthur Ashe School</v>
      </c>
      <c r="C957" s="156" t="str">
        <f>IF(ISBLANK(TableB[[#This Row],[Local School Code]]),"",TableB[[#This Row],[Local School Code]])</f>
        <v>Q161</v>
      </c>
      <c r="D957" s="15" t="s">
        <v>72</v>
      </c>
      <c r="E957" s="10" t="s">
        <v>73</v>
      </c>
      <c r="F957" s="130">
        <v>63</v>
      </c>
      <c r="G957" s="130">
        <v>0</v>
      </c>
      <c r="H957" s="130">
        <v>0</v>
      </c>
      <c r="I957" s="130">
        <v>0</v>
      </c>
      <c r="J957" s="136">
        <f t="shared" si="45"/>
        <v>63</v>
      </c>
      <c r="K957" s="16">
        <v>460000</v>
      </c>
      <c r="L957" s="16">
        <v>864368.31344961002</v>
      </c>
      <c r="M957" s="16">
        <v>0</v>
      </c>
      <c r="N957" s="133">
        <f t="shared" si="46"/>
        <v>1324368.31344961</v>
      </c>
      <c r="O957" s="146">
        <v>0</v>
      </c>
      <c r="P957" s="132">
        <v>0</v>
      </c>
      <c r="Q957" s="132">
        <v>0</v>
      </c>
      <c r="R957" s="132">
        <v>0</v>
      </c>
      <c r="S957" s="132">
        <v>0</v>
      </c>
      <c r="T957" s="132">
        <v>0</v>
      </c>
      <c r="U957" s="132">
        <v>0</v>
      </c>
      <c r="V957" s="133">
        <f t="shared" si="47"/>
        <v>0</v>
      </c>
      <c r="W957" s="16">
        <v>0</v>
      </c>
      <c r="X957" s="16">
        <v>0</v>
      </c>
      <c r="Y957" s="137">
        <v>0</v>
      </c>
    </row>
    <row r="958" spans="1:25" s="3" customFormat="1" ht="15" x14ac:dyDescent="0.3">
      <c r="A958" s="156" t="str">
        <f>IF(ISBLANK(TableB[[#This Row],[BEDS Code]]),"",TableB[[#This Row],[BEDS Code]])</f>
        <v>342600010162</v>
      </c>
      <c r="B958" s="134" t="str">
        <f>IF(ISBLANK(TableB[[#This Row],[School Name]]),"",TableB[[#This Row],[School Name]])</f>
        <v>P.S. 162 John Golden</v>
      </c>
      <c r="C958" s="156" t="str">
        <f>IF(ISBLANK(TableB[[#This Row],[Local School Code]]),"",TableB[[#This Row],[Local School Code]])</f>
        <v>Q162</v>
      </c>
      <c r="D958" s="15" t="s">
        <v>72</v>
      </c>
      <c r="E958" s="10" t="s">
        <v>73</v>
      </c>
      <c r="F958" s="130">
        <v>15</v>
      </c>
      <c r="G958" s="130">
        <v>0</v>
      </c>
      <c r="H958" s="130">
        <v>0</v>
      </c>
      <c r="I958" s="130">
        <v>0</v>
      </c>
      <c r="J958" s="136">
        <f t="shared" si="45"/>
        <v>15</v>
      </c>
      <c r="K958" s="16">
        <v>0</v>
      </c>
      <c r="L958" s="16">
        <v>253569.86828367531</v>
      </c>
      <c r="M958" s="16">
        <v>0</v>
      </c>
      <c r="N958" s="133">
        <f t="shared" si="46"/>
        <v>253569.86828367531</v>
      </c>
      <c r="O958" s="146">
        <v>0</v>
      </c>
      <c r="P958" s="132">
        <v>0</v>
      </c>
      <c r="Q958" s="132">
        <v>0</v>
      </c>
      <c r="R958" s="132">
        <v>0</v>
      </c>
      <c r="S958" s="132">
        <v>0</v>
      </c>
      <c r="T958" s="132">
        <v>0</v>
      </c>
      <c r="U958" s="132">
        <v>0</v>
      </c>
      <c r="V958" s="133">
        <f t="shared" si="47"/>
        <v>0</v>
      </c>
      <c r="W958" s="16">
        <v>0</v>
      </c>
      <c r="X958" s="16">
        <v>0</v>
      </c>
      <c r="Y958" s="137">
        <v>0</v>
      </c>
    </row>
    <row r="959" spans="1:25" s="3" customFormat="1" ht="15" x14ac:dyDescent="0.3">
      <c r="A959" s="156" t="str">
        <f>IF(ISBLANK(TableB[[#This Row],[BEDS Code]]),"",TableB[[#This Row],[BEDS Code]])</f>
        <v>342500010163</v>
      </c>
      <c r="B959" s="134" t="str">
        <f>IF(ISBLANK(TableB[[#This Row],[School Name]]),"",TableB[[#This Row],[School Name]])</f>
        <v>P.S. 163 Flushing Heights</v>
      </c>
      <c r="C959" s="156" t="str">
        <f>IF(ISBLANK(TableB[[#This Row],[Local School Code]]),"",TableB[[#This Row],[Local School Code]])</f>
        <v>Q163</v>
      </c>
      <c r="D959" s="15" t="s">
        <v>72</v>
      </c>
      <c r="E959" s="10" t="s">
        <v>73</v>
      </c>
      <c r="F959" s="130">
        <v>63</v>
      </c>
      <c r="G959" s="130">
        <v>0</v>
      </c>
      <c r="H959" s="130">
        <v>0</v>
      </c>
      <c r="I959" s="130">
        <v>0</v>
      </c>
      <c r="J959" s="136">
        <f t="shared" si="45"/>
        <v>63</v>
      </c>
      <c r="K959" s="16">
        <v>700000</v>
      </c>
      <c r="L959" s="16">
        <v>215376.11151386925</v>
      </c>
      <c r="M959" s="16">
        <v>0</v>
      </c>
      <c r="N959" s="133">
        <f t="shared" si="46"/>
        <v>915376.11151386925</v>
      </c>
      <c r="O959" s="146">
        <v>0</v>
      </c>
      <c r="P959" s="132">
        <v>0</v>
      </c>
      <c r="Q959" s="132">
        <v>0</v>
      </c>
      <c r="R959" s="132">
        <v>0</v>
      </c>
      <c r="S959" s="132">
        <v>0</v>
      </c>
      <c r="T959" s="132">
        <v>0</v>
      </c>
      <c r="U959" s="132">
        <v>0</v>
      </c>
      <c r="V959" s="133">
        <f t="shared" si="47"/>
        <v>0</v>
      </c>
      <c r="W959" s="16">
        <v>0</v>
      </c>
      <c r="X959" s="16">
        <v>0</v>
      </c>
      <c r="Y959" s="137">
        <v>0</v>
      </c>
    </row>
    <row r="960" spans="1:25" s="3" customFormat="1" ht="15" x14ac:dyDescent="0.3">
      <c r="A960" s="156" t="str">
        <f>IF(ISBLANK(TableB[[#This Row],[BEDS Code]]),"",TableB[[#This Row],[BEDS Code]])</f>
        <v>342500010164</v>
      </c>
      <c r="B960" s="134" t="str">
        <f>IF(ISBLANK(TableB[[#This Row],[School Name]]),"",TableB[[#This Row],[School Name]])</f>
        <v>P.S. 164 Queens Valley</v>
      </c>
      <c r="C960" s="156" t="str">
        <f>IF(ISBLANK(TableB[[#This Row],[Local School Code]]),"",TableB[[#This Row],[Local School Code]])</f>
        <v>Q164</v>
      </c>
      <c r="D960" s="15" t="s">
        <v>72</v>
      </c>
      <c r="E960" s="10" t="s">
        <v>73</v>
      </c>
      <c r="F960" s="130">
        <v>31</v>
      </c>
      <c r="G960" s="130">
        <v>0</v>
      </c>
      <c r="H960" s="130">
        <v>0</v>
      </c>
      <c r="I960" s="130">
        <v>0</v>
      </c>
      <c r="J960" s="136">
        <f t="shared" si="45"/>
        <v>31</v>
      </c>
      <c r="K960" s="16">
        <v>310000</v>
      </c>
      <c r="L960" s="16">
        <v>177212.1159697274</v>
      </c>
      <c r="M960" s="16">
        <v>0</v>
      </c>
      <c r="N960" s="133">
        <f t="shared" si="46"/>
        <v>487212.1159697274</v>
      </c>
      <c r="O960" s="146">
        <v>0</v>
      </c>
      <c r="P960" s="132">
        <v>0</v>
      </c>
      <c r="Q960" s="132">
        <v>0</v>
      </c>
      <c r="R960" s="132">
        <v>0</v>
      </c>
      <c r="S960" s="132">
        <v>0</v>
      </c>
      <c r="T960" s="132">
        <v>0</v>
      </c>
      <c r="U960" s="132">
        <v>0</v>
      </c>
      <c r="V960" s="133">
        <f t="shared" si="47"/>
        <v>0</v>
      </c>
      <c r="W960" s="16">
        <v>0</v>
      </c>
      <c r="X960" s="16">
        <v>0</v>
      </c>
      <c r="Y960" s="137">
        <v>0</v>
      </c>
    </row>
    <row r="961" spans="1:25" s="3" customFormat="1" ht="15" x14ac:dyDescent="0.3">
      <c r="A961" s="156" t="str">
        <f>IF(ISBLANK(TableB[[#This Row],[BEDS Code]]),"",TableB[[#This Row],[BEDS Code]])</f>
        <v>342500010165</v>
      </c>
      <c r="B961" s="134" t="str">
        <f>IF(ISBLANK(TableB[[#This Row],[School Name]]),"",TableB[[#This Row],[School Name]])</f>
        <v>P.S. 165 Edith K. Bergtraum</v>
      </c>
      <c r="C961" s="156" t="str">
        <f>IF(ISBLANK(TableB[[#This Row],[Local School Code]]),"",TableB[[#This Row],[Local School Code]])</f>
        <v>Q165</v>
      </c>
      <c r="D961" s="15" t="s">
        <v>72</v>
      </c>
      <c r="E961" s="10" t="s">
        <v>73</v>
      </c>
      <c r="F961" s="130">
        <v>47</v>
      </c>
      <c r="G961" s="130">
        <v>0</v>
      </c>
      <c r="H961" s="130">
        <v>0</v>
      </c>
      <c r="I961" s="130">
        <v>0</v>
      </c>
      <c r="J961" s="136">
        <f t="shared" si="45"/>
        <v>47</v>
      </c>
      <c r="K961" s="16">
        <v>160690.00834052812</v>
      </c>
      <c r="L961" s="16">
        <v>800514.00454620819</v>
      </c>
      <c r="M961" s="16">
        <v>0</v>
      </c>
      <c r="N961" s="133">
        <f t="shared" si="46"/>
        <v>961204.01288673631</v>
      </c>
      <c r="O961" s="146">
        <v>0</v>
      </c>
      <c r="P961" s="132">
        <v>0</v>
      </c>
      <c r="Q961" s="132">
        <v>0</v>
      </c>
      <c r="R961" s="132">
        <v>0</v>
      </c>
      <c r="S961" s="132">
        <v>0</v>
      </c>
      <c r="T961" s="132">
        <v>0</v>
      </c>
      <c r="U961" s="132">
        <v>0</v>
      </c>
      <c r="V961" s="133">
        <f t="shared" si="47"/>
        <v>0</v>
      </c>
      <c r="W961" s="16">
        <v>0</v>
      </c>
      <c r="X961" s="16">
        <v>0</v>
      </c>
      <c r="Y961" s="137">
        <v>0</v>
      </c>
    </row>
    <row r="962" spans="1:25" s="3" customFormat="1" ht="15" x14ac:dyDescent="0.3">
      <c r="A962" s="156" t="str">
        <f>IF(ISBLANK(TableB[[#This Row],[BEDS Code]]),"",TableB[[#This Row],[BEDS Code]])</f>
        <v>343000010166</v>
      </c>
      <c r="B962" s="134" t="str">
        <f>IF(ISBLANK(TableB[[#This Row],[School Name]]),"",TableB[[#This Row],[School Name]])</f>
        <v>P.S. 166 Henry Gradstein</v>
      </c>
      <c r="C962" s="156" t="str">
        <f>IF(ISBLANK(TableB[[#This Row],[Local School Code]]),"",TableB[[#This Row],[Local School Code]])</f>
        <v>Q166</v>
      </c>
      <c r="D962" s="15" t="s">
        <v>72</v>
      </c>
      <c r="E962" s="10" t="s">
        <v>73</v>
      </c>
      <c r="F962" s="130">
        <v>31</v>
      </c>
      <c r="G962" s="130">
        <v>0</v>
      </c>
      <c r="H962" s="130">
        <v>0</v>
      </c>
      <c r="I962" s="130">
        <v>0</v>
      </c>
      <c r="J962" s="136">
        <f t="shared" si="45"/>
        <v>31</v>
      </c>
      <c r="K962" s="16">
        <v>360000</v>
      </c>
      <c r="L962" s="16">
        <v>170314.36860475945</v>
      </c>
      <c r="M962" s="16">
        <v>0</v>
      </c>
      <c r="N962" s="133">
        <f t="shared" si="46"/>
        <v>530314.36860475945</v>
      </c>
      <c r="O962" s="146">
        <v>0</v>
      </c>
      <c r="P962" s="132">
        <v>0</v>
      </c>
      <c r="Q962" s="132">
        <v>0</v>
      </c>
      <c r="R962" s="132">
        <v>0</v>
      </c>
      <c r="S962" s="132">
        <v>0</v>
      </c>
      <c r="T962" s="132">
        <v>0</v>
      </c>
      <c r="U962" s="132">
        <v>0</v>
      </c>
      <c r="V962" s="133">
        <f t="shared" si="47"/>
        <v>0</v>
      </c>
      <c r="W962" s="16">
        <v>0</v>
      </c>
      <c r="X962" s="16">
        <v>0</v>
      </c>
      <c r="Y962" s="137">
        <v>0</v>
      </c>
    </row>
    <row r="963" spans="1:25" s="3" customFormat="1" ht="15" x14ac:dyDescent="0.3">
      <c r="A963" s="156" t="str">
        <f>IF(ISBLANK(TableB[[#This Row],[BEDS Code]]),"",TableB[[#This Row],[BEDS Code]])</f>
        <v>342800011167</v>
      </c>
      <c r="B963" s="134" t="str">
        <f>IF(ISBLANK(TableB[[#This Row],[School Name]]),"",TableB[[#This Row],[School Name]])</f>
        <v>Metropolitan Expeditionary Learning School</v>
      </c>
      <c r="C963" s="156" t="str">
        <f>IF(ISBLANK(TableB[[#This Row],[Local School Code]]),"",TableB[[#This Row],[Local School Code]])</f>
        <v>Q167</v>
      </c>
      <c r="D963" s="15" t="s">
        <v>73</v>
      </c>
      <c r="E963" s="10" t="s">
        <v>73</v>
      </c>
      <c r="F963" s="130">
        <v>0</v>
      </c>
      <c r="G963" s="130">
        <v>0</v>
      </c>
      <c r="H963" s="130">
        <v>0</v>
      </c>
      <c r="I963" s="130">
        <v>0</v>
      </c>
      <c r="J963" s="136">
        <f t="shared" si="45"/>
        <v>0</v>
      </c>
      <c r="K963" s="16">
        <v>0</v>
      </c>
      <c r="L963" s="16">
        <v>0</v>
      </c>
      <c r="M963" s="16">
        <v>0</v>
      </c>
      <c r="N963" s="133">
        <f t="shared" si="46"/>
        <v>0</v>
      </c>
      <c r="O963" s="146">
        <v>0</v>
      </c>
      <c r="P963" s="132">
        <v>0</v>
      </c>
      <c r="Q963" s="132">
        <v>0</v>
      </c>
      <c r="R963" s="132">
        <v>0</v>
      </c>
      <c r="S963" s="132">
        <v>0</v>
      </c>
      <c r="T963" s="132">
        <v>0</v>
      </c>
      <c r="U963" s="132">
        <v>0</v>
      </c>
      <c r="V963" s="133">
        <f t="shared" si="47"/>
        <v>0</v>
      </c>
      <c r="W963" s="16">
        <v>0</v>
      </c>
      <c r="X963" s="16">
        <v>0</v>
      </c>
      <c r="Y963" s="137">
        <v>0</v>
      </c>
    </row>
    <row r="964" spans="1:25" s="3" customFormat="1" ht="15" x14ac:dyDescent="0.3">
      <c r="A964" s="156" t="str">
        <f>IF(ISBLANK(TableB[[#This Row],[BEDS Code]]),"",TableB[[#This Row],[BEDS Code]])</f>
        <v>342500010169</v>
      </c>
      <c r="B964" s="134" t="str">
        <f>IF(ISBLANK(TableB[[#This Row],[School Name]]),"",TableB[[#This Row],[School Name]])</f>
        <v>P.S. 169 Bay Terrace</v>
      </c>
      <c r="C964" s="156" t="str">
        <f>IF(ISBLANK(TableB[[#This Row],[Local School Code]]),"",TableB[[#This Row],[Local School Code]])</f>
        <v>Q169</v>
      </c>
      <c r="D964" s="15" t="s">
        <v>72</v>
      </c>
      <c r="E964" s="10" t="s">
        <v>73</v>
      </c>
      <c r="F964" s="130">
        <v>31</v>
      </c>
      <c r="G964" s="130">
        <v>0</v>
      </c>
      <c r="H964" s="130">
        <v>0</v>
      </c>
      <c r="I964" s="130">
        <v>0</v>
      </c>
      <c r="J964" s="136">
        <f t="shared" si="45"/>
        <v>31</v>
      </c>
      <c r="K964" s="16">
        <v>133908.34028377343</v>
      </c>
      <c r="L964" s="16">
        <v>330261.70558316953</v>
      </c>
      <c r="M964" s="16">
        <v>0</v>
      </c>
      <c r="N964" s="133">
        <f t="shared" si="46"/>
        <v>464170.04586694296</v>
      </c>
      <c r="O964" s="146">
        <v>0</v>
      </c>
      <c r="P964" s="132">
        <v>0</v>
      </c>
      <c r="Q964" s="132">
        <v>0</v>
      </c>
      <c r="R964" s="132">
        <v>0</v>
      </c>
      <c r="S964" s="132">
        <v>0</v>
      </c>
      <c r="T964" s="132">
        <v>0</v>
      </c>
      <c r="U964" s="132">
        <v>0</v>
      </c>
      <c r="V964" s="133">
        <f t="shared" si="47"/>
        <v>0</v>
      </c>
      <c r="W964" s="16">
        <v>0</v>
      </c>
      <c r="X964" s="16">
        <v>0</v>
      </c>
      <c r="Y964" s="137">
        <v>0</v>
      </c>
    </row>
    <row r="965" spans="1:25" s="3" customFormat="1" ht="15" x14ac:dyDescent="0.3">
      <c r="A965" s="156" t="str">
        <f>IF(ISBLANK(TableB[[#This Row],[BEDS Code]]),"",TableB[[#This Row],[BEDS Code]])</f>
        <v>343000010171</v>
      </c>
      <c r="B965" s="134" t="str">
        <f>IF(ISBLANK(TableB[[#This Row],[School Name]]),"",TableB[[#This Row],[School Name]])</f>
        <v>P.S. 171 Peter G. Van Alst</v>
      </c>
      <c r="C965" s="156" t="str">
        <f>IF(ISBLANK(TableB[[#This Row],[Local School Code]]),"",TableB[[#This Row],[Local School Code]])</f>
        <v>Q171</v>
      </c>
      <c r="D965" s="15" t="s">
        <v>72</v>
      </c>
      <c r="E965" s="10" t="s">
        <v>73</v>
      </c>
      <c r="F965" s="130">
        <v>47</v>
      </c>
      <c r="G965" s="130">
        <v>0</v>
      </c>
      <c r="H965" s="130">
        <v>1</v>
      </c>
      <c r="I965" s="130">
        <v>0</v>
      </c>
      <c r="J965" s="136">
        <f t="shared" si="45"/>
        <v>48</v>
      </c>
      <c r="K965" s="16">
        <v>164515.96092006451</v>
      </c>
      <c r="L965" s="16">
        <v>817295.04861433129</v>
      </c>
      <c r="M965" s="16">
        <v>0</v>
      </c>
      <c r="N965" s="133">
        <f t="shared" si="46"/>
        <v>981811.00953439577</v>
      </c>
      <c r="O965" s="146">
        <v>0</v>
      </c>
      <c r="P965" s="132">
        <v>0</v>
      </c>
      <c r="Q965" s="132">
        <v>0</v>
      </c>
      <c r="R965" s="132">
        <v>0</v>
      </c>
      <c r="S965" s="132">
        <v>0</v>
      </c>
      <c r="T965" s="132">
        <v>0</v>
      </c>
      <c r="U965" s="132">
        <v>0</v>
      </c>
      <c r="V965" s="133">
        <f t="shared" si="47"/>
        <v>0</v>
      </c>
      <c r="W965" s="16">
        <v>0</v>
      </c>
      <c r="X965" s="16">
        <v>0</v>
      </c>
      <c r="Y965" s="137">
        <v>0</v>
      </c>
    </row>
    <row r="966" spans="1:25" s="3" customFormat="1" ht="15" x14ac:dyDescent="0.3">
      <c r="A966" s="156" t="str">
        <f>IF(ISBLANK(TableB[[#This Row],[BEDS Code]]),"",TableB[[#This Row],[BEDS Code]])</f>
        <v>342600010172</v>
      </c>
      <c r="B966" s="134" t="str">
        <f>IF(ISBLANK(TableB[[#This Row],[School Name]]),"",TableB[[#This Row],[School Name]])</f>
        <v>Irwin Altman Middle School 172</v>
      </c>
      <c r="C966" s="156" t="str">
        <f>IF(ISBLANK(TableB[[#This Row],[Local School Code]]),"",TableB[[#This Row],[Local School Code]])</f>
        <v>Q172</v>
      </c>
      <c r="D966" s="15" t="s">
        <v>73</v>
      </c>
      <c r="E966" s="10" t="s">
        <v>73</v>
      </c>
      <c r="F966" s="130">
        <v>0</v>
      </c>
      <c r="G966" s="130">
        <v>0</v>
      </c>
      <c r="H966" s="130">
        <v>0</v>
      </c>
      <c r="I966" s="130">
        <v>0</v>
      </c>
      <c r="J966" s="136">
        <f t="shared" si="45"/>
        <v>0</v>
      </c>
      <c r="K966" s="16">
        <v>0</v>
      </c>
      <c r="L966" s="16">
        <v>0</v>
      </c>
      <c r="M966" s="16">
        <v>0</v>
      </c>
      <c r="N966" s="133">
        <f t="shared" si="46"/>
        <v>0</v>
      </c>
      <c r="O966" s="146">
        <v>0</v>
      </c>
      <c r="P966" s="132">
        <v>0</v>
      </c>
      <c r="Q966" s="132">
        <v>0</v>
      </c>
      <c r="R966" s="132">
        <v>0</v>
      </c>
      <c r="S966" s="132">
        <v>0</v>
      </c>
      <c r="T966" s="132">
        <v>0</v>
      </c>
      <c r="U966" s="132">
        <v>0</v>
      </c>
      <c r="V966" s="133">
        <f t="shared" si="47"/>
        <v>0</v>
      </c>
      <c r="W966" s="16">
        <v>0</v>
      </c>
      <c r="X966" s="16">
        <v>0</v>
      </c>
      <c r="Y966" s="137">
        <v>0</v>
      </c>
    </row>
    <row r="967" spans="1:25" s="3" customFormat="1" ht="15" x14ac:dyDescent="0.3">
      <c r="A967" s="156" t="str">
        <f>IF(ISBLANK(TableB[[#This Row],[BEDS Code]]),"",TableB[[#This Row],[BEDS Code]])</f>
        <v>342600010173</v>
      </c>
      <c r="B967" s="134" t="str">
        <f>IF(ISBLANK(TableB[[#This Row],[School Name]]),"",TableB[[#This Row],[School Name]])</f>
        <v>P.S. 173 Fresh Meadows</v>
      </c>
      <c r="C967" s="156" t="str">
        <f>IF(ISBLANK(TableB[[#This Row],[Local School Code]]),"",TableB[[#This Row],[Local School Code]])</f>
        <v>Q173</v>
      </c>
      <c r="D967" s="15" t="s">
        <v>72</v>
      </c>
      <c r="E967" s="10" t="s">
        <v>73</v>
      </c>
      <c r="F967" s="130">
        <v>31</v>
      </c>
      <c r="G967" s="130">
        <v>0</v>
      </c>
      <c r="H967" s="130">
        <v>0</v>
      </c>
      <c r="I967" s="130">
        <v>0</v>
      </c>
      <c r="J967" s="136">
        <f t="shared" si="45"/>
        <v>31</v>
      </c>
      <c r="K967" s="16">
        <v>360000</v>
      </c>
      <c r="L967" s="16">
        <v>116534.48774891894</v>
      </c>
      <c r="M967" s="16">
        <v>0</v>
      </c>
      <c r="N967" s="133">
        <f t="shared" si="46"/>
        <v>476534.48774891894</v>
      </c>
      <c r="O967" s="146">
        <v>0</v>
      </c>
      <c r="P967" s="132">
        <v>0</v>
      </c>
      <c r="Q967" s="132">
        <v>0</v>
      </c>
      <c r="R967" s="132">
        <v>0</v>
      </c>
      <c r="S967" s="132">
        <v>0</v>
      </c>
      <c r="T967" s="132">
        <v>0</v>
      </c>
      <c r="U967" s="132">
        <v>0</v>
      </c>
      <c r="V967" s="133">
        <f t="shared" si="47"/>
        <v>0</v>
      </c>
      <c r="W967" s="16">
        <v>0</v>
      </c>
      <c r="X967" s="16">
        <v>0</v>
      </c>
      <c r="Y967" s="137">
        <v>0</v>
      </c>
    </row>
    <row r="968" spans="1:25" s="3" customFormat="1" ht="15" x14ac:dyDescent="0.3">
      <c r="A968" s="156" t="str">
        <f>IF(ISBLANK(TableB[[#This Row],[BEDS Code]]),"",TableB[[#This Row],[BEDS Code]])</f>
        <v>342800010174</v>
      </c>
      <c r="B968" s="134" t="str">
        <f>IF(ISBLANK(TableB[[#This Row],[School Name]]),"",TableB[[#This Row],[School Name]])</f>
        <v>P.S. 174 William Sidney Mount</v>
      </c>
      <c r="C968" s="156" t="str">
        <f>IF(ISBLANK(TableB[[#This Row],[Local School Code]]),"",TableB[[#This Row],[Local School Code]])</f>
        <v>Q174</v>
      </c>
      <c r="D968" s="15" t="s">
        <v>72</v>
      </c>
      <c r="E968" s="10" t="s">
        <v>73</v>
      </c>
      <c r="F968" s="130">
        <v>31</v>
      </c>
      <c r="G968" s="130">
        <v>0</v>
      </c>
      <c r="H968" s="130">
        <v>0</v>
      </c>
      <c r="I968" s="130">
        <v>0</v>
      </c>
      <c r="J968" s="136">
        <f t="shared" si="45"/>
        <v>31</v>
      </c>
      <c r="K968" s="16">
        <v>290000</v>
      </c>
      <c r="L968" s="16">
        <v>207295.17725803895</v>
      </c>
      <c r="M968" s="16">
        <v>0</v>
      </c>
      <c r="N968" s="133">
        <f t="shared" si="46"/>
        <v>497295.17725803895</v>
      </c>
      <c r="O968" s="146">
        <v>0</v>
      </c>
      <c r="P968" s="132">
        <v>0</v>
      </c>
      <c r="Q968" s="132">
        <v>0</v>
      </c>
      <c r="R968" s="132">
        <v>0</v>
      </c>
      <c r="S968" s="132">
        <v>0</v>
      </c>
      <c r="T968" s="132">
        <v>0</v>
      </c>
      <c r="U968" s="132">
        <v>0</v>
      </c>
      <c r="V968" s="133">
        <f t="shared" si="47"/>
        <v>0</v>
      </c>
      <c r="W968" s="16">
        <v>0</v>
      </c>
      <c r="X968" s="16">
        <v>0</v>
      </c>
      <c r="Y968" s="137">
        <v>0</v>
      </c>
    </row>
    <row r="969" spans="1:25" s="3" customFormat="1" ht="15" x14ac:dyDescent="0.3">
      <c r="A969" s="156" t="str">
        <f>IF(ISBLANK(TableB[[#This Row],[BEDS Code]]),"",TableB[[#This Row],[BEDS Code]])</f>
        <v>342800010175</v>
      </c>
      <c r="B969" s="134" t="str">
        <f>IF(ISBLANK(TableB[[#This Row],[School Name]]),"",TableB[[#This Row],[School Name]])</f>
        <v>P.S. 175 The Lynn Gross Discovery School</v>
      </c>
      <c r="C969" s="156" t="str">
        <f>IF(ISBLANK(TableB[[#This Row],[Local School Code]]),"",TableB[[#This Row],[Local School Code]])</f>
        <v>Q175</v>
      </c>
      <c r="D969" s="15" t="s">
        <v>72</v>
      </c>
      <c r="E969" s="10" t="s">
        <v>73</v>
      </c>
      <c r="F969" s="130">
        <v>47</v>
      </c>
      <c r="G969" s="130">
        <v>0</v>
      </c>
      <c r="H969" s="130">
        <v>0</v>
      </c>
      <c r="I969" s="130">
        <v>0</v>
      </c>
      <c r="J969" s="136">
        <f t="shared" si="45"/>
        <v>47</v>
      </c>
      <c r="K969" s="16">
        <v>510000</v>
      </c>
      <c r="L969" s="16">
        <v>490681.43060653098</v>
      </c>
      <c r="M969" s="16">
        <v>0</v>
      </c>
      <c r="N969" s="133">
        <f t="shared" si="46"/>
        <v>1000681.430606531</v>
      </c>
      <c r="O969" s="146">
        <v>0</v>
      </c>
      <c r="P969" s="132">
        <v>0</v>
      </c>
      <c r="Q969" s="132">
        <v>0</v>
      </c>
      <c r="R969" s="132">
        <v>0</v>
      </c>
      <c r="S969" s="132">
        <v>0</v>
      </c>
      <c r="T969" s="132">
        <v>0</v>
      </c>
      <c r="U969" s="132">
        <v>0</v>
      </c>
      <c r="V969" s="133">
        <f t="shared" si="47"/>
        <v>0</v>
      </c>
      <c r="W969" s="16">
        <v>0</v>
      </c>
      <c r="X969" s="16">
        <v>0</v>
      </c>
      <c r="Y969" s="137">
        <v>0</v>
      </c>
    </row>
    <row r="970" spans="1:25" s="3" customFormat="1" ht="15" x14ac:dyDescent="0.3">
      <c r="A970" s="156" t="str">
        <f>IF(ISBLANK(TableB[[#This Row],[BEDS Code]]),"",TableB[[#This Row],[BEDS Code]])</f>
        <v>342900010176</v>
      </c>
      <c r="B970" s="134" t="str">
        <f>IF(ISBLANK(TableB[[#This Row],[School Name]]),"",TableB[[#This Row],[School Name]])</f>
        <v>P.S. 176 Cambria Heights</v>
      </c>
      <c r="C970" s="156" t="str">
        <f>IF(ISBLANK(TableB[[#This Row],[Local School Code]]),"",TableB[[#This Row],[Local School Code]])</f>
        <v>Q176</v>
      </c>
      <c r="D970" s="15" t="s">
        <v>72</v>
      </c>
      <c r="E970" s="10" t="s">
        <v>73</v>
      </c>
      <c r="F970" s="130">
        <v>47</v>
      </c>
      <c r="G970" s="130">
        <v>0</v>
      </c>
      <c r="H970" s="130">
        <v>0</v>
      </c>
      <c r="I970" s="130">
        <v>0</v>
      </c>
      <c r="J970" s="136">
        <f t="shared" si="45"/>
        <v>47</v>
      </c>
      <c r="K970" s="16">
        <v>264778.57738609152</v>
      </c>
      <c r="L970" s="16">
        <v>494705.68880379648</v>
      </c>
      <c r="M970" s="16">
        <v>0</v>
      </c>
      <c r="N970" s="133">
        <f t="shared" si="46"/>
        <v>759484.266189888</v>
      </c>
      <c r="O970" s="146">
        <v>0</v>
      </c>
      <c r="P970" s="132">
        <v>0</v>
      </c>
      <c r="Q970" s="132">
        <v>0</v>
      </c>
      <c r="R970" s="132">
        <v>0</v>
      </c>
      <c r="S970" s="132">
        <v>0</v>
      </c>
      <c r="T970" s="132">
        <v>0</v>
      </c>
      <c r="U970" s="132">
        <v>0</v>
      </c>
      <c r="V970" s="133">
        <f t="shared" si="47"/>
        <v>0</v>
      </c>
      <c r="W970" s="16">
        <v>0</v>
      </c>
      <c r="X970" s="16">
        <v>0</v>
      </c>
      <c r="Y970" s="137">
        <v>0</v>
      </c>
    </row>
    <row r="971" spans="1:25" s="3" customFormat="1" ht="15" x14ac:dyDescent="0.3">
      <c r="A971" s="156" t="str">
        <f>IF(ISBLANK(TableB[[#This Row],[BEDS Code]]),"",TableB[[#This Row],[BEDS Code]])</f>
        <v>307500014177</v>
      </c>
      <c r="B971" s="134" t="str">
        <f>IF(ISBLANK(TableB[[#This Row],[School Name]]),"",TableB[[#This Row],[School Name]])</f>
        <v>P.S. Q177</v>
      </c>
      <c r="C971" s="156" t="str">
        <f>IF(ISBLANK(TableB[[#This Row],[Local School Code]]),"",TableB[[#This Row],[Local School Code]])</f>
        <v>Q177</v>
      </c>
      <c r="D971" s="15" t="s">
        <v>73</v>
      </c>
      <c r="E971" s="10" t="s">
        <v>73</v>
      </c>
      <c r="F971" s="130">
        <v>0</v>
      </c>
      <c r="G971" s="130">
        <v>0</v>
      </c>
      <c r="H971" s="130">
        <v>0</v>
      </c>
      <c r="I971" s="130">
        <v>0</v>
      </c>
      <c r="J971" s="136">
        <f t="shared" ref="J971:J1034" si="48">SUM(F971:I971)</f>
        <v>0</v>
      </c>
      <c r="K971" s="16">
        <v>0</v>
      </c>
      <c r="L971" s="16">
        <v>0</v>
      </c>
      <c r="M971" s="16">
        <v>0</v>
      </c>
      <c r="N971" s="133">
        <f t="shared" ref="N971:N1034" si="49">SUM(K971:M971)</f>
        <v>0</v>
      </c>
      <c r="O971" s="146">
        <v>0</v>
      </c>
      <c r="P971" s="132">
        <v>0</v>
      </c>
      <c r="Q971" s="132">
        <v>0</v>
      </c>
      <c r="R971" s="132">
        <v>0</v>
      </c>
      <c r="S971" s="132">
        <v>0</v>
      </c>
      <c r="T971" s="132">
        <v>0</v>
      </c>
      <c r="U971" s="132">
        <v>0</v>
      </c>
      <c r="V971" s="133">
        <f t="shared" ref="V971:V1034" si="50">SUM(P971:U971)</f>
        <v>0</v>
      </c>
      <c r="W971" s="16">
        <v>0</v>
      </c>
      <c r="X971" s="16">
        <v>0</v>
      </c>
      <c r="Y971" s="137">
        <v>0</v>
      </c>
    </row>
    <row r="972" spans="1:25" s="3" customFormat="1" ht="15" x14ac:dyDescent="0.3">
      <c r="A972" s="156" t="str">
        <f>IF(ISBLANK(TableB[[#This Row],[BEDS Code]]),"",TableB[[#This Row],[BEDS Code]])</f>
        <v>342600010178</v>
      </c>
      <c r="B972" s="134" t="str">
        <f>IF(ISBLANK(TableB[[#This Row],[School Name]]),"",TableB[[#This Row],[School Name]])</f>
        <v>P.S./ IS 178 Holliswood</v>
      </c>
      <c r="C972" s="156" t="str">
        <f>IF(ISBLANK(TableB[[#This Row],[Local School Code]]),"",TableB[[#This Row],[Local School Code]])</f>
        <v>Q178</v>
      </c>
      <c r="D972" s="15" t="s">
        <v>72</v>
      </c>
      <c r="E972" s="10" t="s">
        <v>73</v>
      </c>
      <c r="F972" s="130">
        <v>31</v>
      </c>
      <c r="G972" s="130">
        <v>0</v>
      </c>
      <c r="H972" s="130">
        <v>0</v>
      </c>
      <c r="I972" s="130">
        <v>0</v>
      </c>
      <c r="J972" s="136">
        <f t="shared" si="48"/>
        <v>31</v>
      </c>
      <c r="K972" s="16">
        <v>126256.43512470067</v>
      </c>
      <c r="L972" s="16">
        <v>307654.6568955367</v>
      </c>
      <c r="M972" s="16">
        <v>0</v>
      </c>
      <c r="N972" s="133">
        <f t="shared" si="49"/>
        <v>433911.09202023735</v>
      </c>
      <c r="O972" s="146">
        <v>0</v>
      </c>
      <c r="P972" s="132">
        <v>0</v>
      </c>
      <c r="Q972" s="132">
        <v>0</v>
      </c>
      <c r="R972" s="132">
        <v>0</v>
      </c>
      <c r="S972" s="132">
        <v>0</v>
      </c>
      <c r="T972" s="132">
        <v>0</v>
      </c>
      <c r="U972" s="132">
        <v>0</v>
      </c>
      <c r="V972" s="133">
        <f t="shared" si="50"/>
        <v>0</v>
      </c>
      <c r="W972" s="16">
        <v>0</v>
      </c>
      <c r="X972" s="16">
        <v>0</v>
      </c>
      <c r="Y972" s="137">
        <v>0</v>
      </c>
    </row>
    <row r="973" spans="1:25" s="3" customFormat="1" ht="15" x14ac:dyDescent="0.3">
      <c r="A973" s="156" t="str">
        <f>IF(ISBLANK(TableB[[#This Row],[BEDS Code]]),"",TableB[[#This Row],[BEDS Code]])</f>
        <v>342900010181</v>
      </c>
      <c r="B973" s="134" t="str">
        <f>IF(ISBLANK(TableB[[#This Row],[School Name]]),"",TableB[[#This Row],[School Name]])</f>
        <v>P.S. 181 Brookfield</v>
      </c>
      <c r="C973" s="156" t="str">
        <f>IF(ISBLANK(TableB[[#This Row],[Local School Code]]),"",TableB[[#This Row],[Local School Code]])</f>
        <v>Q181</v>
      </c>
      <c r="D973" s="15" t="s">
        <v>72</v>
      </c>
      <c r="E973" s="10" t="s">
        <v>73</v>
      </c>
      <c r="F973" s="130">
        <v>31</v>
      </c>
      <c r="G973" s="130">
        <v>0</v>
      </c>
      <c r="H973" s="130">
        <v>0</v>
      </c>
      <c r="I973" s="130">
        <v>0</v>
      </c>
      <c r="J973" s="136">
        <f t="shared" si="48"/>
        <v>31</v>
      </c>
      <c r="K973" s="16">
        <v>190000</v>
      </c>
      <c r="L973" s="16">
        <v>290423.09030341351</v>
      </c>
      <c r="M973" s="16">
        <v>0</v>
      </c>
      <c r="N973" s="133">
        <f t="shared" si="49"/>
        <v>480423.09030341351</v>
      </c>
      <c r="O973" s="146">
        <v>0</v>
      </c>
      <c r="P973" s="132">
        <v>0</v>
      </c>
      <c r="Q973" s="132">
        <v>0</v>
      </c>
      <c r="R973" s="132">
        <v>0</v>
      </c>
      <c r="S973" s="132">
        <v>0</v>
      </c>
      <c r="T973" s="132">
        <v>0</v>
      </c>
      <c r="U973" s="132">
        <v>0</v>
      </c>
      <c r="V973" s="133">
        <f t="shared" si="50"/>
        <v>0</v>
      </c>
      <c r="W973" s="16">
        <v>0</v>
      </c>
      <c r="X973" s="16">
        <v>0</v>
      </c>
      <c r="Y973" s="137">
        <v>0</v>
      </c>
    </row>
    <row r="974" spans="1:25" s="3" customFormat="1" ht="15" x14ac:dyDescent="0.3">
      <c r="A974" s="156" t="str">
        <f>IF(ISBLANK(TableB[[#This Row],[BEDS Code]]),"",TableB[[#This Row],[BEDS Code]])</f>
        <v>342800010182</v>
      </c>
      <c r="B974" s="134" t="str">
        <f>IF(ISBLANK(TableB[[#This Row],[School Name]]),"",TableB[[#This Row],[School Name]])</f>
        <v>P.S. 182 Samantha Smith</v>
      </c>
      <c r="C974" s="156" t="str">
        <f>IF(ISBLANK(TableB[[#This Row],[Local School Code]]),"",TableB[[#This Row],[Local School Code]])</f>
        <v>Q182</v>
      </c>
      <c r="D974" s="15" t="s">
        <v>73</v>
      </c>
      <c r="E974" s="10" t="s">
        <v>73</v>
      </c>
      <c r="F974" s="130">
        <v>0</v>
      </c>
      <c r="G974" s="130">
        <v>0</v>
      </c>
      <c r="H974" s="130">
        <v>0</v>
      </c>
      <c r="I974" s="130">
        <v>0</v>
      </c>
      <c r="J974" s="136">
        <f t="shared" si="48"/>
        <v>0</v>
      </c>
      <c r="K974" s="16">
        <v>0</v>
      </c>
      <c r="L974" s="16">
        <v>0</v>
      </c>
      <c r="M974" s="16">
        <v>0</v>
      </c>
      <c r="N974" s="133">
        <f t="shared" si="49"/>
        <v>0</v>
      </c>
      <c r="O974" s="146">
        <v>0</v>
      </c>
      <c r="P974" s="132">
        <v>0</v>
      </c>
      <c r="Q974" s="132">
        <v>0</v>
      </c>
      <c r="R974" s="132">
        <v>0</v>
      </c>
      <c r="S974" s="132">
        <v>0</v>
      </c>
      <c r="T974" s="132">
        <v>0</v>
      </c>
      <c r="U974" s="132">
        <v>0</v>
      </c>
      <c r="V974" s="133">
        <f t="shared" si="50"/>
        <v>0</v>
      </c>
      <c r="W974" s="16">
        <v>0</v>
      </c>
      <c r="X974" s="16">
        <v>0</v>
      </c>
      <c r="Y974" s="137">
        <v>0</v>
      </c>
    </row>
    <row r="975" spans="1:25" s="3" customFormat="1" ht="15" x14ac:dyDescent="0.3">
      <c r="A975" s="156" t="str">
        <f>IF(ISBLANK(TableB[[#This Row],[BEDS Code]]),"",TableB[[#This Row],[BEDS Code]])</f>
        <v>342700010183</v>
      </c>
      <c r="B975" s="134" t="str">
        <f>IF(ISBLANK(TableB[[#This Row],[School Name]]),"",TableB[[#This Row],[School Name]])</f>
        <v>P.S. 183 Dr. Richard R. Green</v>
      </c>
      <c r="C975" s="156" t="str">
        <f>IF(ISBLANK(TableB[[#This Row],[Local School Code]]),"",TableB[[#This Row],[Local School Code]])</f>
        <v>Q183</v>
      </c>
      <c r="D975" s="15" t="s">
        <v>72</v>
      </c>
      <c r="E975" s="10" t="s">
        <v>73</v>
      </c>
      <c r="F975" s="130">
        <v>15</v>
      </c>
      <c r="G975" s="130">
        <v>0</v>
      </c>
      <c r="H975" s="130">
        <v>25</v>
      </c>
      <c r="I975" s="130">
        <v>0</v>
      </c>
      <c r="J975" s="136">
        <f t="shared" si="48"/>
        <v>40</v>
      </c>
      <c r="K975" s="16">
        <v>68867.14643165491</v>
      </c>
      <c r="L975" s="16">
        <v>675591.48109745048</v>
      </c>
      <c r="M975" s="16">
        <v>0</v>
      </c>
      <c r="N975" s="133">
        <f t="shared" si="49"/>
        <v>744458.6275291054</v>
      </c>
      <c r="O975" s="146">
        <v>0</v>
      </c>
      <c r="P975" s="132">
        <v>0</v>
      </c>
      <c r="Q975" s="132">
        <v>0</v>
      </c>
      <c r="R975" s="132">
        <v>0</v>
      </c>
      <c r="S975" s="132">
        <v>0</v>
      </c>
      <c r="T975" s="132">
        <v>0</v>
      </c>
      <c r="U975" s="132">
        <v>0</v>
      </c>
      <c r="V975" s="133">
        <f t="shared" si="50"/>
        <v>0</v>
      </c>
      <c r="W975" s="16">
        <v>0</v>
      </c>
      <c r="X975" s="16">
        <v>0</v>
      </c>
      <c r="Y975" s="137">
        <v>0</v>
      </c>
    </row>
    <row r="976" spans="1:25" s="3" customFormat="1" ht="15" x14ac:dyDescent="0.3">
      <c r="A976" s="156" t="str">
        <f>IF(ISBLANK(TableB[[#This Row],[BEDS Code]]),"",TableB[[#This Row],[BEDS Code]])</f>
        <v>342500010184</v>
      </c>
      <c r="B976" s="134" t="str">
        <f>IF(ISBLANK(TableB[[#This Row],[School Name]]),"",TableB[[#This Row],[School Name]])</f>
        <v>P.S. 184 Flushing Manor</v>
      </c>
      <c r="C976" s="156" t="str">
        <f>IF(ISBLANK(TableB[[#This Row],[Local School Code]]),"",TableB[[#This Row],[Local School Code]])</f>
        <v>Q184</v>
      </c>
      <c r="D976" s="15" t="s">
        <v>72</v>
      </c>
      <c r="E976" s="10" t="s">
        <v>73</v>
      </c>
      <c r="F976" s="130">
        <v>31</v>
      </c>
      <c r="G976" s="130">
        <v>0</v>
      </c>
      <c r="H976" s="130">
        <v>0</v>
      </c>
      <c r="I976" s="130">
        <v>0</v>
      </c>
      <c r="J976" s="136">
        <f t="shared" si="48"/>
        <v>31</v>
      </c>
      <c r="K976" s="16">
        <v>114778.57738609152</v>
      </c>
      <c r="L976" s="16">
        <v>372514.32380176202</v>
      </c>
      <c r="M976" s="16">
        <v>0</v>
      </c>
      <c r="N976" s="133">
        <f t="shared" si="49"/>
        <v>487292.90118785354</v>
      </c>
      <c r="O976" s="146">
        <v>0</v>
      </c>
      <c r="P976" s="132">
        <v>0</v>
      </c>
      <c r="Q976" s="132">
        <v>0</v>
      </c>
      <c r="R976" s="132">
        <v>0</v>
      </c>
      <c r="S976" s="132">
        <v>0</v>
      </c>
      <c r="T976" s="132">
        <v>0</v>
      </c>
      <c r="U976" s="132">
        <v>0</v>
      </c>
      <c r="V976" s="133">
        <f t="shared" si="50"/>
        <v>0</v>
      </c>
      <c r="W976" s="16">
        <v>0</v>
      </c>
      <c r="X976" s="16">
        <v>0</v>
      </c>
      <c r="Y976" s="137">
        <v>0</v>
      </c>
    </row>
    <row r="977" spans="1:25" s="3" customFormat="1" ht="15" x14ac:dyDescent="0.3">
      <c r="A977" s="156" t="str">
        <f>IF(ISBLANK(TableB[[#This Row],[BEDS Code]]),"",TableB[[#This Row],[BEDS Code]])</f>
        <v>342500010185</v>
      </c>
      <c r="B977" s="134" t="str">
        <f>IF(ISBLANK(TableB[[#This Row],[School Name]]),"",TableB[[#This Row],[School Name]])</f>
        <v>J.H.S. 185 Edward Bleeker</v>
      </c>
      <c r="C977" s="156" t="str">
        <f>IF(ISBLANK(TableB[[#This Row],[Local School Code]]),"",TableB[[#This Row],[Local School Code]])</f>
        <v>Q185</v>
      </c>
      <c r="D977" s="15" t="s">
        <v>73</v>
      </c>
      <c r="E977" s="10" t="s">
        <v>73</v>
      </c>
      <c r="F977" s="130">
        <v>0</v>
      </c>
      <c r="G977" s="130">
        <v>0</v>
      </c>
      <c r="H977" s="130">
        <v>0</v>
      </c>
      <c r="I977" s="130">
        <v>0</v>
      </c>
      <c r="J977" s="136">
        <f t="shared" si="48"/>
        <v>0</v>
      </c>
      <c r="K977" s="16">
        <v>0</v>
      </c>
      <c r="L977" s="16">
        <v>0</v>
      </c>
      <c r="M977" s="16">
        <v>0</v>
      </c>
      <c r="N977" s="133">
        <f t="shared" si="49"/>
        <v>0</v>
      </c>
      <c r="O977" s="146">
        <v>0</v>
      </c>
      <c r="P977" s="132">
        <v>0</v>
      </c>
      <c r="Q977" s="132">
        <v>0</v>
      </c>
      <c r="R977" s="132">
        <v>0</v>
      </c>
      <c r="S977" s="132">
        <v>0</v>
      </c>
      <c r="T977" s="132">
        <v>0</v>
      </c>
      <c r="U977" s="132">
        <v>0</v>
      </c>
      <c r="V977" s="133">
        <f t="shared" si="50"/>
        <v>0</v>
      </c>
      <c r="W977" s="16">
        <v>0</v>
      </c>
      <c r="X977" s="16">
        <v>0</v>
      </c>
      <c r="Y977" s="137">
        <v>0</v>
      </c>
    </row>
    <row r="978" spans="1:25" s="3" customFormat="1" ht="15" x14ac:dyDescent="0.3">
      <c r="A978" s="156" t="str">
        <f>IF(ISBLANK(TableB[[#This Row],[BEDS Code]]),"",TableB[[#This Row],[BEDS Code]])</f>
        <v>342600010186</v>
      </c>
      <c r="B978" s="134" t="str">
        <f>IF(ISBLANK(TableB[[#This Row],[School Name]]),"",TableB[[#This Row],[School Name]])</f>
        <v>P.S. 186 Castlewood</v>
      </c>
      <c r="C978" s="156" t="str">
        <f>IF(ISBLANK(TableB[[#This Row],[Local School Code]]),"",TableB[[#This Row],[Local School Code]])</f>
        <v>Q186</v>
      </c>
      <c r="D978" s="15" t="s">
        <v>72</v>
      </c>
      <c r="E978" s="10" t="s">
        <v>73</v>
      </c>
      <c r="F978" s="130">
        <v>31</v>
      </c>
      <c r="G978" s="130">
        <v>0</v>
      </c>
      <c r="H978" s="130">
        <v>0</v>
      </c>
      <c r="I978" s="130">
        <v>0</v>
      </c>
      <c r="J978" s="136">
        <f t="shared" si="48"/>
        <v>31</v>
      </c>
      <c r="K978" s="16">
        <v>222085.47837490024</v>
      </c>
      <c r="L978" s="16">
        <v>248689.30844514392</v>
      </c>
      <c r="M978" s="16">
        <v>0</v>
      </c>
      <c r="N978" s="133">
        <f t="shared" si="49"/>
        <v>470774.78682004416</v>
      </c>
      <c r="O978" s="146">
        <v>0</v>
      </c>
      <c r="P978" s="132">
        <v>0</v>
      </c>
      <c r="Q978" s="132">
        <v>0</v>
      </c>
      <c r="R978" s="132">
        <v>0</v>
      </c>
      <c r="S978" s="132">
        <v>0</v>
      </c>
      <c r="T978" s="132">
        <v>0</v>
      </c>
      <c r="U978" s="132">
        <v>0</v>
      </c>
      <c r="V978" s="133">
        <f t="shared" si="50"/>
        <v>0</v>
      </c>
      <c r="W978" s="16">
        <v>0</v>
      </c>
      <c r="X978" s="16">
        <v>0</v>
      </c>
      <c r="Y978" s="137">
        <v>0</v>
      </c>
    </row>
    <row r="979" spans="1:25" s="3" customFormat="1" ht="15" x14ac:dyDescent="0.3">
      <c r="A979" s="156" t="str">
        <f>IF(ISBLANK(TableB[[#This Row],[BEDS Code]]),"",TableB[[#This Row],[BEDS Code]])</f>
        <v>342600010188</v>
      </c>
      <c r="B979" s="134" t="str">
        <f>IF(ISBLANK(TableB[[#This Row],[School Name]]),"",TableB[[#This Row],[School Name]])</f>
        <v>P.S. 188 Kingsbury</v>
      </c>
      <c r="C979" s="156" t="str">
        <f>IF(ISBLANK(TableB[[#This Row],[Local School Code]]),"",TableB[[#This Row],[Local School Code]])</f>
        <v>Q188</v>
      </c>
      <c r="D979" s="15" t="s">
        <v>72</v>
      </c>
      <c r="E979" s="10" t="s">
        <v>73</v>
      </c>
      <c r="F979" s="130">
        <v>31</v>
      </c>
      <c r="G979" s="130">
        <v>0</v>
      </c>
      <c r="H979" s="130">
        <v>0</v>
      </c>
      <c r="I979" s="130">
        <v>0</v>
      </c>
      <c r="J979" s="136">
        <f t="shared" si="48"/>
        <v>31</v>
      </c>
      <c r="K979" s="16">
        <v>133908.34028377343</v>
      </c>
      <c r="L979" s="16">
        <v>356031.12739234802</v>
      </c>
      <c r="M979" s="16">
        <v>0</v>
      </c>
      <c r="N979" s="133">
        <f t="shared" si="49"/>
        <v>489939.46767612145</v>
      </c>
      <c r="O979" s="146">
        <v>0</v>
      </c>
      <c r="P979" s="132">
        <v>0</v>
      </c>
      <c r="Q979" s="132">
        <v>0</v>
      </c>
      <c r="R979" s="132">
        <v>0</v>
      </c>
      <c r="S979" s="132">
        <v>0</v>
      </c>
      <c r="T979" s="132">
        <v>0</v>
      </c>
      <c r="U979" s="132">
        <v>0</v>
      </c>
      <c r="V979" s="133">
        <f t="shared" si="50"/>
        <v>0</v>
      </c>
      <c r="W979" s="16">
        <v>0</v>
      </c>
      <c r="X979" s="16">
        <v>0</v>
      </c>
      <c r="Y979" s="137">
        <v>0</v>
      </c>
    </row>
    <row r="980" spans="1:25" s="3" customFormat="1" ht="15" x14ac:dyDescent="0.3">
      <c r="A980" s="156" t="str">
        <f>IF(ISBLANK(TableB[[#This Row],[BEDS Code]]),"",TableB[[#This Row],[BEDS Code]])</f>
        <v>342500010189</v>
      </c>
      <c r="B980" s="134" t="str">
        <f>IF(ISBLANK(TableB[[#This Row],[School Name]]),"",TableB[[#This Row],[School Name]])</f>
        <v>J.H.S. 189 Daniel Carter Beard</v>
      </c>
      <c r="C980" s="156" t="str">
        <f>IF(ISBLANK(TableB[[#This Row],[Local School Code]]),"",TableB[[#This Row],[Local School Code]])</f>
        <v>Q189</v>
      </c>
      <c r="D980" s="15" t="s">
        <v>73</v>
      </c>
      <c r="E980" s="10" t="s">
        <v>72</v>
      </c>
      <c r="F980" s="130">
        <v>0</v>
      </c>
      <c r="G980" s="130">
        <v>0</v>
      </c>
      <c r="H980" s="130">
        <v>0</v>
      </c>
      <c r="I980" s="130">
        <v>0</v>
      </c>
      <c r="J980" s="136">
        <f t="shared" si="48"/>
        <v>0</v>
      </c>
      <c r="K980" s="16">
        <v>0</v>
      </c>
      <c r="L980" s="16">
        <v>0</v>
      </c>
      <c r="M980" s="16">
        <v>0</v>
      </c>
      <c r="N980" s="133">
        <f t="shared" si="49"/>
        <v>0</v>
      </c>
      <c r="O980" s="146">
        <v>1</v>
      </c>
      <c r="P980" s="132">
        <v>362709.21492112579</v>
      </c>
      <c r="Q980" s="132">
        <v>30507</v>
      </c>
      <c r="R980" s="132">
        <v>0</v>
      </c>
      <c r="S980" s="132">
        <v>0</v>
      </c>
      <c r="T980" s="132">
        <v>152535</v>
      </c>
      <c r="U980" s="132">
        <v>91521</v>
      </c>
      <c r="V980" s="133">
        <f t="shared" si="50"/>
        <v>637272.21492112579</v>
      </c>
      <c r="W980" s="16">
        <v>165226</v>
      </c>
      <c r="X980" s="16">
        <v>166976.21492112579</v>
      </c>
      <c r="Y980" s="137">
        <v>305070</v>
      </c>
    </row>
    <row r="981" spans="1:25" s="3" customFormat="1" ht="15" x14ac:dyDescent="0.3">
      <c r="A981" s="156" t="str">
        <f>IF(ISBLANK(TableB[[#This Row],[BEDS Code]]),"",TableB[[#This Row],[BEDS Code]])</f>
        <v>342800010190</v>
      </c>
      <c r="B981" s="134" t="str">
        <f>IF(ISBLANK(TableB[[#This Row],[School Name]]),"",TableB[[#This Row],[School Name]])</f>
        <v>J.H.S. 190 Russell Sage</v>
      </c>
      <c r="C981" s="156" t="str">
        <f>IF(ISBLANK(TableB[[#This Row],[Local School Code]]),"",TableB[[#This Row],[Local School Code]])</f>
        <v>Q190</v>
      </c>
      <c r="D981" s="15" t="s">
        <v>73</v>
      </c>
      <c r="E981" s="10" t="s">
        <v>73</v>
      </c>
      <c r="F981" s="130">
        <v>0</v>
      </c>
      <c r="G981" s="130">
        <v>0</v>
      </c>
      <c r="H981" s="130">
        <v>0</v>
      </c>
      <c r="I981" s="130">
        <v>0</v>
      </c>
      <c r="J981" s="136">
        <f t="shared" si="48"/>
        <v>0</v>
      </c>
      <c r="K981" s="16">
        <v>0</v>
      </c>
      <c r="L981" s="16">
        <v>0</v>
      </c>
      <c r="M981" s="16">
        <v>0</v>
      </c>
      <c r="N981" s="133">
        <f t="shared" si="49"/>
        <v>0</v>
      </c>
      <c r="O981" s="146">
        <v>0</v>
      </c>
      <c r="P981" s="132">
        <v>0</v>
      </c>
      <c r="Q981" s="132">
        <v>0</v>
      </c>
      <c r="R981" s="132">
        <v>0</v>
      </c>
      <c r="S981" s="132">
        <v>0</v>
      </c>
      <c r="T981" s="132">
        <v>0</v>
      </c>
      <c r="U981" s="132">
        <v>0</v>
      </c>
      <c r="V981" s="133">
        <f t="shared" si="50"/>
        <v>0</v>
      </c>
      <c r="W981" s="16">
        <v>0</v>
      </c>
      <c r="X981" s="16">
        <v>0</v>
      </c>
      <c r="Y981" s="137">
        <v>0</v>
      </c>
    </row>
    <row r="982" spans="1:25" s="3" customFormat="1" ht="15" x14ac:dyDescent="0.3">
      <c r="A982" s="156" t="str">
        <f>IF(ISBLANK(TableB[[#This Row],[BEDS Code]]),"",TableB[[#This Row],[BEDS Code]])</f>
        <v>342600010191</v>
      </c>
      <c r="B982" s="134" t="str">
        <f>IF(ISBLANK(TableB[[#This Row],[School Name]]),"",TableB[[#This Row],[School Name]])</f>
        <v>P.S. 191 Mayflower</v>
      </c>
      <c r="C982" s="156" t="str">
        <f>IF(ISBLANK(TableB[[#This Row],[Local School Code]]),"",TableB[[#This Row],[Local School Code]])</f>
        <v>Q191</v>
      </c>
      <c r="D982" s="15" t="s">
        <v>72</v>
      </c>
      <c r="E982" s="10" t="s">
        <v>73</v>
      </c>
      <c r="F982" s="130">
        <v>31</v>
      </c>
      <c r="G982" s="130">
        <v>0</v>
      </c>
      <c r="H982" s="130">
        <v>0</v>
      </c>
      <c r="I982" s="130">
        <v>0</v>
      </c>
      <c r="J982" s="136">
        <f t="shared" si="48"/>
        <v>31</v>
      </c>
      <c r="K982" s="16">
        <v>340000</v>
      </c>
      <c r="L982" s="16">
        <v>177613.38266985764</v>
      </c>
      <c r="M982" s="16">
        <v>0</v>
      </c>
      <c r="N982" s="133">
        <f t="shared" si="49"/>
        <v>517613.38266985764</v>
      </c>
      <c r="O982" s="146">
        <v>0</v>
      </c>
      <c r="P982" s="132">
        <v>0</v>
      </c>
      <c r="Q982" s="132">
        <v>0</v>
      </c>
      <c r="R982" s="132">
        <v>0</v>
      </c>
      <c r="S982" s="132">
        <v>0</v>
      </c>
      <c r="T982" s="132">
        <v>0</v>
      </c>
      <c r="U982" s="132">
        <v>0</v>
      </c>
      <c r="V982" s="133">
        <f t="shared" si="50"/>
        <v>0</v>
      </c>
      <c r="W982" s="16">
        <v>0</v>
      </c>
      <c r="X982" s="16">
        <v>0</v>
      </c>
      <c r="Y982" s="137">
        <v>0</v>
      </c>
    </row>
    <row r="983" spans="1:25" s="3" customFormat="1" ht="15" x14ac:dyDescent="0.3">
      <c r="A983" s="156" t="str">
        <f>IF(ISBLANK(TableB[[#This Row],[BEDS Code]]),"",TableB[[#This Row],[BEDS Code]])</f>
        <v>342900010192</v>
      </c>
      <c r="B983" s="134" t="str">
        <f>IF(ISBLANK(TableB[[#This Row],[School Name]]),"",TableB[[#This Row],[School Name]])</f>
        <v>I.S. 192 The Linden</v>
      </c>
      <c r="C983" s="156" t="str">
        <f>IF(ISBLANK(TableB[[#This Row],[Local School Code]]),"",TableB[[#This Row],[Local School Code]])</f>
        <v>Q192</v>
      </c>
      <c r="D983" s="15" t="s">
        <v>73</v>
      </c>
      <c r="E983" s="10" t="s">
        <v>73</v>
      </c>
      <c r="F983" s="130">
        <v>0</v>
      </c>
      <c r="G983" s="130">
        <v>0</v>
      </c>
      <c r="H983" s="130">
        <v>0</v>
      </c>
      <c r="I983" s="130">
        <v>0</v>
      </c>
      <c r="J983" s="136">
        <f t="shared" si="48"/>
        <v>0</v>
      </c>
      <c r="K983" s="16">
        <v>0</v>
      </c>
      <c r="L983" s="16">
        <v>0</v>
      </c>
      <c r="M983" s="16">
        <v>0</v>
      </c>
      <c r="N983" s="133">
        <f t="shared" si="49"/>
        <v>0</v>
      </c>
      <c r="O983" s="146">
        <v>0</v>
      </c>
      <c r="P983" s="132">
        <v>0</v>
      </c>
      <c r="Q983" s="132">
        <v>0</v>
      </c>
      <c r="R983" s="132">
        <v>0</v>
      </c>
      <c r="S983" s="132">
        <v>0</v>
      </c>
      <c r="T983" s="132">
        <v>0</v>
      </c>
      <c r="U983" s="132">
        <v>0</v>
      </c>
      <c r="V983" s="133">
        <f t="shared" si="50"/>
        <v>0</v>
      </c>
      <c r="W983" s="16">
        <v>0</v>
      </c>
      <c r="X983" s="16">
        <v>0</v>
      </c>
      <c r="Y983" s="137">
        <v>0</v>
      </c>
    </row>
    <row r="984" spans="1:25" s="3" customFormat="1" ht="15" x14ac:dyDescent="0.3">
      <c r="A984" s="156" t="str">
        <f>IF(ISBLANK(TableB[[#This Row],[BEDS Code]]),"",TableB[[#This Row],[BEDS Code]])</f>
        <v>342500010193</v>
      </c>
      <c r="B984" s="134" t="str">
        <f>IF(ISBLANK(TableB[[#This Row],[School Name]]),"",TableB[[#This Row],[School Name]])</f>
        <v>P.S. 193 Alfred J. Kennedy</v>
      </c>
      <c r="C984" s="156" t="str">
        <f>IF(ISBLANK(TableB[[#This Row],[Local School Code]]),"",TableB[[#This Row],[Local School Code]])</f>
        <v>Q193</v>
      </c>
      <c r="D984" s="15" t="s">
        <v>72</v>
      </c>
      <c r="E984" s="10" t="s">
        <v>73</v>
      </c>
      <c r="F984" s="130">
        <v>63</v>
      </c>
      <c r="G984" s="130">
        <v>0</v>
      </c>
      <c r="H984" s="130">
        <v>0</v>
      </c>
      <c r="I984" s="130">
        <v>0</v>
      </c>
      <c r="J984" s="136">
        <f t="shared" si="48"/>
        <v>63</v>
      </c>
      <c r="K984" s="16">
        <v>206601.43929496472</v>
      </c>
      <c r="L984" s="16">
        <v>741644.18888869253</v>
      </c>
      <c r="M984" s="16">
        <v>0</v>
      </c>
      <c r="N984" s="133">
        <f t="shared" si="49"/>
        <v>948245.6281836573</v>
      </c>
      <c r="O984" s="146">
        <v>0</v>
      </c>
      <c r="P984" s="132">
        <v>0</v>
      </c>
      <c r="Q984" s="132">
        <v>0</v>
      </c>
      <c r="R984" s="132">
        <v>0</v>
      </c>
      <c r="S984" s="132">
        <v>0</v>
      </c>
      <c r="T984" s="132">
        <v>0</v>
      </c>
      <c r="U984" s="132">
        <v>0</v>
      </c>
      <c r="V984" s="133">
        <f t="shared" si="50"/>
        <v>0</v>
      </c>
      <c r="W984" s="16">
        <v>0</v>
      </c>
      <c r="X984" s="16">
        <v>0</v>
      </c>
      <c r="Y984" s="137">
        <v>0</v>
      </c>
    </row>
    <row r="985" spans="1:25" s="3" customFormat="1" ht="15" x14ac:dyDescent="0.3">
      <c r="A985" s="156" t="str">
        <f>IF(ISBLANK(TableB[[#This Row],[BEDS Code]]),"",TableB[[#This Row],[BEDS Code]])</f>
        <v>342500010194</v>
      </c>
      <c r="B985" s="134" t="str">
        <f>IF(ISBLANK(TableB[[#This Row],[School Name]]),"",TableB[[#This Row],[School Name]])</f>
        <v>J.H.S. 194 William Carr</v>
      </c>
      <c r="C985" s="156" t="str">
        <f>IF(ISBLANK(TableB[[#This Row],[Local School Code]]),"",TableB[[#This Row],[Local School Code]])</f>
        <v>Q194</v>
      </c>
      <c r="D985" s="15" t="s">
        <v>73</v>
      </c>
      <c r="E985" s="10" t="s">
        <v>73</v>
      </c>
      <c r="F985" s="130">
        <v>0</v>
      </c>
      <c r="G985" s="130">
        <v>0</v>
      </c>
      <c r="H985" s="130">
        <v>0</v>
      </c>
      <c r="I985" s="130">
        <v>0</v>
      </c>
      <c r="J985" s="136">
        <f t="shared" si="48"/>
        <v>0</v>
      </c>
      <c r="K985" s="16">
        <v>0</v>
      </c>
      <c r="L985" s="16">
        <v>0</v>
      </c>
      <c r="M985" s="16">
        <v>0</v>
      </c>
      <c r="N985" s="133">
        <f t="shared" si="49"/>
        <v>0</v>
      </c>
      <c r="O985" s="146">
        <v>0</v>
      </c>
      <c r="P985" s="132">
        <v>0</v>
      </c>
      <c r="Q985" s="132">
        <v>0</v>
      </c>
      <c r="R985" s="132">
        <v>0</v>
      </c>
      <c r="S985" s="132">
        <v>0</v>
      </c>
      <c r="T985" s="132">
        <v>0</v>
      </c>
      <c r="U985" s="132">
        <v>0</v>
      </c>
      <c r="V985" s="133">
        <f t="shared" si="50"/>
        <v>0</v>
      </c>
      <c r="W985" s="16">
        <v>0</v>
      </c>
      <c r="X985" s="16">
        <v>0</v>
      </c>
      <c r="Y985" s="137">
        <v>0</v>
      </c>
    </row>
    <row r="986" spans="1:25" s="3" customFormat="1" ht="15" x14ac:dyDescent="0.3">
      <c r="A986" s="156" t="str">
        <f>IF(ISBLANK(TableB[[#This Row],[BEDS Code]]),"",TableB[[#This Row],[BEDS Code]])</f>
        <v>342900010195</v>
      </c>
      <c r="B986" s="134" t="str">
        <f>IF(ISBLANK(TableB[[#This Row],[School Name]]),"",TableB[[#This Row],[School Name]])</f>
        <v>P.S. 195 William Haberle</v>
      </c>
      <c r="C986" s="156" t="str">
        <f>IF(ISBLANK(TableB[[#This Row],[Local School Code]]),"",TableB[[#This Row],[Local School Code]])</f>
        <v>Q195</v>
      </c>
      <c r="D986" s="15" t="s">
        <v>72</v>
      </c>
      <c r="E986" s="10" t="s">
        <v>73</v>
      </c>
      <c r="F986" s="130">
        <v>63</v>
      </c>
      <c r="G986" s="130">
        <v>0</v>
      </c>
      <c r="H986" s="130">
        <v>0</v>
      </c>
      <c r="I986" s="130">
        <v>0</v>
      </c>
      <c r="J986" s="136">
        <f t="shared" si="48"/>
        <v>63</v>
      </c>
      <c r="K986" s="16">
        <v>296864.05576099176</v>
      </c>
      <c r="L986" s="16">
        <v>752346.26845382154</v>
      </c>
      <c r="M986" s="16">
        <v>0</v>
      </c>
      <c r="N986" s="133">
        <f t="shared" si="49"/>
        <v>1049210.3242148133</v>
      </c>
      <c r="O986" s="146">
        <v>0</v>
      </c>
      <c r="P986" s="132">
        <v>0</v>
      </c>
      <c r="Q986" s="132">
        <v>0</v>
      </c>
      <c r="R986" s="132">
        <v>0</v>
      </c>
      <c r="S986" s="132">
        <v>0</v>
      </c>
      <c r="T986" s="132">
        <v>0</v>
      </c>
      <c r="U986" s="132">
        <v>0</v>
      </c>
      <c r="V986" s="133">
        <f t="shared" si="50"/>
        <v>0</v>
      </c>
      <c r="W986" s="16">
        <v>0</v>
      </c>
      <c r="X986" s="16">
        <v>0</v>
      </c>
      <c r="Y986" s="137">
        <v>0</v>
      </c>
    </row>
    <row r="987" spans="1:25" s="3" customFormat="1" ht="15" x14ac:dyDescent="0.3">
      <c r="A987" s="156" t="str">
        <f>IF(ISBLANK(TableB[[#This Row],[BEDS Code]]),"",TableB[[#This Row],[BEDS Code]])</f>
        <v>342800010196</v>
      </c>
      <c r="B987" s="134" t="str">
        <f>IF(ISBLANK(TableB[[#This Row],[School Name]]),"",TableB[[#This Row],[School Name]])</f>
        <v>P.S. 196 Grand Central Parkway</v>
      </c>
      <c r="C987" s="156" t="str">
        <f>IF(ISBLANK(TableB[[#This Row],[Local School Code]]),"",TableB[[#This Row],[Local School Code]])</f>
        <v>Q196</v>
      </c>
      <c r="D987" s="15" t="s">
        <v>72</v>
      </c>
      <c r="E987" s="10" t="s">
        <v>73</v>
      </c>
      <c r="F987" s="130">
        <v>15</v>
      </c>
      <c r="G987" s="130">
        <v>0</v>
      </c>
      <c r="H987" s="130">
        <v>0</v>
      </c>
      <c r="I987" s="130">
        <v>0</v>
      </c>
      <c r="J987" s="136">
        <f t="shared" si="48"/>
        <v>15</v>
      </c>
      <c r="K987" s="16">
        <v>180000</v>
      </c>
      <c r="L987" s="16">
        <v>53742.528431249753</v>
      </c>
      <c r="M987" s="16">
        <v>0</v>
      </c>
      <c r="N987" s="133">
        <f t="shared" si="49"/>
        <v>233742.52843124975</v>
      </c>
      <c r="O987" s="146">
        <v>0</v>
      </c>
      <c r="P987" s="132">
        <v>0</v>
      </c>
      <c r="Q987" s="132">
        <v>0</v>
      </c>
      <c r="R987" s="132">
        <v>0</v>
      </c>
      <c r="S987" s="132">
        <v>0</v>
      </c>
      <c r="T987" s="132">
        <v>0</v>
      </c>
      <c r="U987" s="132">
        <v>0</v>
      </c>
      <c r="V987" s="133">
        <f t="shared" si="50"/>
        <v>0</v>
      </c>
      <c r="W987" s="16">
        <v>0</v>
      </c>
      <c r="X987" s="16">
        <v>0</v>
      </c>
      <c r="Y987" s="137">
        <v>0</v>
      </c>
    </row>
    <row r="988" spans="1:25" s="3" customFormat="1" ht="15" x14ac:dyDescent="0.3">
      <c r="A988" s="156" t="str">
        <f>IF(ISBLANK(TableB[[#This Row],[BEDS Code]]),"",TableB[[#This Row],[BEDS Code]])</f>
        <v>342700010197</v>
      </c>
      <c r="B988" s="134" t="str">
        <f>IF(ISBLANK(TableB[[#This Row],[School Name]]),"",TableB[[#This Row],[School Name]])</f>
        <v>P.S. 197 The Ocean School</v>
      </c>
      <c r="C988" s="156" t="str">
        <f>IF(ISBLANK(TableB[[#This Row],[Local School Code]]),"",TableB[[#This Row],[Local School Code]])</f>
        <v>Q197</v>
      </c>
      <c r="D988" s="15" t="s">
        <v>72</v>
      </c>
      <c r="E988" s="10" t="s">
        <v>72</v>
      </c>
      <c r="F988" s="130">
        <v>47</v>
      </c>
      <c r="G988" s="130">
        <v>0</v>
      </c>
      <c r="H988" s="130">
        <v>25</v>
      </c>
      <c r="I988" s="130">
        <v>0</v>
      </c>
      <c r="J988" s="136">
        <f t="shared" si="48"/>
        <v>72</v>
      </c>
      <c r="K988" s="16">
        <v>307389.28869304573</v>
      </c>
      <c r="L988" s="16">
        <v>933587.41464016121</v>
      </c>
      <c r="M988" s="16">
        <v>0</v>
      </c>
      <c r="N988" s="133">
        <f t="shared" si="49"/>
        <v>1240976.7033332069</v>
      </c>
      <c r="O988" s="146">
        <v>1</v>
      </c>
      <c r="P988" s="132">
        <v>642843.64281320886</v>
      </c>
      <c r="Q988" s="132">
        <v>106876.9</v>
      </c>
      <c r="R988" s="132">
        <v>0</v>
      </c>
      <c r="S988" s="132">
        <v>0</v>
      </c>
      <c r="T988" s="132">
        <v>219384.5</v>
      </c>
      <c r="U988" s="132">
        <v>131630.69999999998</v>
      </c>
      <c r="V988" s="133">
        <f t="shared" si="50"/>
        <v>1100735.7428132088</v>
      </c>
      <c r="W988" s="16">
        <v>547469</v>
      </c>
      <c r="X988" s="16">
        <v>553266.74281320884</v>
      </c>
      <c r="Y988" s="137">
        <v>0</v>
      </c>
    </row>
    <row r="989" spans="1:25" s="3" customFormat="1" ht="15" x14ac:dyDescent="0.3">
      <c r="A989" s="156" t="str">
        <f>IF(ISBLANK(TableB[[#This Row],[BEDS Code]]),"",TableB[[#This Row],[BEDS Code]])</f>
        <v>342400010199</v>
      </c>
      <c r="B989" s="134" t="str">
        <f>IF(ISBLANK(TableB[[#This Row],[School Name]]),"",TableB[[#This Row],[School Name]])</f>
        <v>P.S. 199 Maurice A. Fitzgerald</v>
      </c>
      <c r="C989" s="156" t="str">
        <f>IF(ISBLANK(TableB[[#This Row],[Local School Code]]),"",TableB[[#This Row],[Local School Code]])</f>
        <v>Q199</v>
      </c>
      <c r="D989" s="15" t="s">
        <v>72</v>
      </c>
      <c r="E989" s="10" t="s">
        <v>73</v>
      </c>
      <c r="F989" s="130">
        <v>78</v>
      </c>
      <c r="G989" s="130">
        <v>0</v>
      </c>
      <c r="H989" s="130">
        <v>0</v>
      </c>
      <c r="I989" s="130">
        <v>0</v>
      </c>
      <c r="J989" s="136">
        <f t="shared" si="48"/>
        <v>78</v>
      </c>
      <c r="K989" s="16">
        <v>700000</v>
      </c>
      <c r="L989" s="16">
        <v>565675.48947985261</v>
      </c>
      <c r="M989" s="16">
        <v>0</v>
      </c>
      <c r="N989" s="133">
        <f t="shared" si="49"/>
        <v>1265675.4894798526</v>
      </c>
      <c r="O989" s="146">
        <v>0</v>
      </c>
      <c r="P989" s="132">
        <v>0</v>
      </c>
      <c r="Q989" s="132">
        <v>0</v>
      </c>
      <c r="R989" s="132">
        <v>0</v>
      </c>
      <c r="S989" s="132">
        <v>0</v>
      </c>
      <c r="T989" s="132">
        <v>0</v>
      </c>
      <c r="U989" s="132">
        <v>0</v>
      </c>
      <c r="V989" s="133">
        <f t="shared" si="50"/>
        <v>0</v>
      </c>
      <c r="W989" s="16">
        <v>0</v>
      </c>
      <c r="X989" s="16">
        <v>0</v>
      </c>
      <c r="Y989" s="137">
        <v>0</v>
      </c>
    </row>
    <row r="990" spans="1:25" s="3" customFormat="1" ht="15" x14ac:dyDescent="0.3">
      <c r="A990" s="156" t="str">
        <f>IF(ISBLANK(TableB[[#This Row],[BEDS Code]]),"",TableB[[#This Row],[BEDS Code]])</f>
        <v>342500010200</v>
      </c>
      <c r="B990" s="134" t="str">
        <f>IF(ISBLANK(TableB[[#This Row],[School Name]]),"",TableB[[#This Row],[School Name]])</f>
        <v>P.S./M.S. 200 - The Pomonok School &amp; STAR Academy</v>
      </c>
      <c r="C990" s="156" t="str">
        <f>IF(ISBLANK(TableB[[#This Row],[Local School Code]]),"",TableB[[#This Row],[Local School Code]])</f>
        <v>Q200</v>
      </c>
      <c r="D990" s="15" t="s">
        <v>72</v>
      </c>
      <c r="E990" s="10" t="s">
        <v>73</v>
      </c>
      <c r="F990" s="130">
        <v>47</v>
      </c>
      <c r="G990" s="130">
        <v>0</v>
      </c>
      <c r="H990" s="130">
        <v>0</v>
      </c>
      <c r="I990" s="130">
        <v>0</v>
      </c>
      <c r="J990" s="136">
        <f t="shared" si="48"/>
        <v>47</v>
      </c>
      <c r="K990" s="16">
        <v>420000</v>
      </c>
      <c r="L990" s="16">
        <v>317756.07045095426</v>
      </c>
      <c r="M990" s="16">
        <v>0</v>
      </c>
      <c r="N990" s="133">
        <f t="shared" si="49"/>
        <v>737756.07045095426</v>
      </c>
      <c r="O990" s="146">
        <v>0</v>
      </c>
      <c r="P990" s="132">
        <v>0</v>
      </c>
      <c r="Q990" s="132">
        <v>0</v>
      </c>
      <c r="R990" s="132">
        <v>0</v>
      </c>
      <c r="S990" s="132">
        <v>0</v>
      </c>
      <c r="T990" s="132">
        <v>0</v>
      </c>
      <c r="U990" s="132">
        <v>0</v>
      </c>
      <c r="V990" s="133">
        <f t="shared" si="50"/>
        <v>0</v>
      </c>
      <c r="W990" s="16">
        <v>0</v>
      </c>
      <c r="X990" s="16">
        <v>0</v>
      </c>
      <c r="Y990" s="137">
        <v>0</v>
      </c>
    </row>
    <row r="991" spans="1:25" s="3" customFormat="1" ht="15" x14ac:dyDescent="0.3">
      <c r="A991" s="156" t="str">
        <f>IF(ISBLANK(TableB[[#This Row],[BEDS Code]]),"",TableB[[#This Row],[BEDS Code]])</f>
        <v>342500010201</v>
      </c>
      <c r="B991" s="134" t="str">
        <f>IF(ISBLANK(TableB[[#This Row],[School Name]]),"",TableB[[#This Row],[School Name]])</f>
        <v>P.S. 201 The Discovery School for Inquiry and Research</v>
      </c>
      <c r="C991" s="156" t="str">
        <f>IF(ISBLANK(TableB[[#This Row],[Local School Code]]),"",TableB[[#This Row],[Local School Code]])</f>
        <v>Q201</v>
      </c>
      <c r="D991" s="15" t="s">
        <v>72</v>
      </c>
      <c r="E991" s="10" t="s">
        <v>73</v>
      </c>
      <c r="F991" s="130">
        <v>63</v>
      </c>
      <c r="G991" s="130">
        <v>0</v>
      </c>
      <c r="H991" s="130">
        <v>0</v>
      </c>
      <c r="I991" s="130">
        <v>0</v>
      </c>
      <c r="J991" s="136">
        <f t="shared" si="48"/>
        <v>63</v>
      </c>
      <c r="K991" s="16">
        <v>218604.52996562788</v>
      </c>
      <c r="L991" s="16">
        <v>881677.66601776937</v>
      </c>
      <c r="M991" s="16">
        <v>0</v>
      </c>
      <c r="N991" s="133">
        <f t="shared" si="49"/>
        <v>1100282.1959833973</v>
      </c>
      <c r="O991" s="146">
        <v>0</v>
      </c>
      <c r="P991" s="132">
        <v>0</v>
      </c>
      <c r="Q991" s="132">
        <v>0</v>
      </c>
      <c r="R991" s="132">
        <v>0</v>
      </c>
      <c r="S991" s="132">
        <v>0</v>
      </c>
      <c r="T991" s="132">
        <v>0</v>
      </c>
      <c r="U991" s="132">
        <v>0</v>
      </c>
      <c r="V991" s="133">
        <f t="shared" si="50"/>
        <v>0</v>
      </c>
      <c r="W991" s="16">
        <v>0</v>
      </c>
      <c r="X991" s="16">
        <v>0</v>
      </c>
      <c r="Y991" s="137">
        <v>0</v>
      </c>
    </row>
    <row r="992" spans="1:25" s="3" customFormat="1" ht="15" x14ac:dyDescent="0.3">
      <c r="A992" s="156" t="str">
        <f>IF(ISBLANK(TableB[[#This Row],[BEDS Code]]),"",TableB[[#This Row],[BEDS Code]])</f>
        <v>342700010202</v>
      </c>
      <c r="B992" s="134" t="str">
        <f>IF(ISBLANK(TableB[[#This Row],[School Name]]),"",TableB[[#This Row],[School Name]])</f>
        <v>J.H.S. 202 Robert H. Goddard</v>
      </c>
      <c r="C992" s="156" t="str">
        <f>IF(ISBLANK(TableB[[#This Row],[Local School Code]]),"",TableB[[#This Row],[Local School Code]])</f>
        <v>Q202</v>
      </c>
      <c r="D992" s="15" t="s">
        <v>73</v>
      </c>
      <c r="E992" s="10" t="s">
        <v>73</v>
      </c>
      <c r="F992" s="130">
        <v>0</v>
      </c>
      <c r="G992" s="130">
        <v>0</v>
      </c>
      <c r="H992" s="130">
        <v>0</v>
      </c>
      <c r="I992" s="130">
        <v>0</v>
      </c>
      <c r="J992" s="136">
        <f t="shared" si="48"/>
        <v>0</v>
      </c>
      <c r="K992" s="16">
        <v>0</v>
      </c>
      <c r="L992" s="16">
        <v>0</v>
      </c>
      <c r="M992" s="16">
        <v>0</v>
      </c>
      <c r="N992" s="133">
        <f t="shared" si="49"/>
        <v>0</v>
      </c>
      <c r="O992" s="146">
        <v>0</v>
      </c>
      <c r="P992" s="132">
        <v>0</v>
      </c>
      <c r="Q992" s="132">
        <v>0</v>
      </c>
      <c r="R992" s="132">
        <v>0</v>
      </c>
      <c r="S992" s="132">
        <v>0</v>
      </c>
      <c r="T992" s="132">
        <v>0</v>
      </c>
      <c r="U992" s="132">
        <v>0</v>
      </c>
      <c r="V992" s="133">
        <f t="shared" si="50"/>
        <v>0</v>
      </c>
      <c r="W992" s="16">
        <v>0</v>
      </c>
      <c r="X992" s="16">
        <v>0</v>
      </c>
      <c r="Y992" s="137">
        <v>0</v>
      </c>
    </row>
    <row r="993" spans="1:25" s="3" customFormat="1" ht="15" x14ac:dyDescent="0.3">
      <c r="A993" s="156" t="str">
        <f>IF(ISBLANK(TableB[[#This Row],[BEDS Code]]),"",TableB[[#This Row],[BEDS Code]])</f>
        <v>342600010203</v>
      </c>
      <c r="B993" s="134" t="str">
        <f>IF(ISBLANK(TableB[[#This Row],[School Name]]),"",TableB[[#This Row],[School Name]])</f>
        <v>P.S. 203 Oakland Gardens</v>
      </c>
      <c r="C993" s="156" t="str">
        <f>IF(ISBLANK(TableB[[#This Row],[Local School Code]]),"",TableB[[#This Row],[Local School Code]])</f>
        <v>Q203</v>
      </c>
      <c r="D993" s="15" t="s">
        <v>72</v>
      </c>
      <c r="E993" s="10" t="s">
        <v>73</v>
      </c>
      <c r="F993" s="130">
        <v>47</v>
      </c>
      <c r="G993" s="130">
        <v>0</v>
      </c>
      <c r="H993" s="130">
        <v>0</v>
      </c>
      <c r="I993" s="130">
        <v>0</v>
      </c>
      <c r="J993" s="136">
        <f t="shared" si="48"/>
        <v>47</v>
      </c>
      <c r="K993" s="16">
        <v>397734.29286330985</v>
      </c>
      <c r="L993" s="16">
        <v>315234.14847837784</v>
      </c>
      <c r="M993" s="16">
        <v>0</v>
      </c>
      <c r="N993" s="133">
        <f t="shared" si="49"/>
        <v>712968.44134168769</v>
      </c>
      <c r="O993" s="146">
        <v>0</v>
      </c>
      <c r="P993" s="132">
        <v>0</v>
      </c>
      <c r="Q993" s="132">
        <v>0</v>
      </c>
      <c r="R993" s="132">
        <v>0</v>
      </c>
      <c r="S993" s="132">
        <v>0</v>
      </c>
      <c r="T993" s="132">
        <v>0</v>
      </c>
      <c r="U993" s="132">
        <v>0</v>
      </c>
      <c r="V993" s="133">
        <f t="shared" si="50"/>
        <v>0</v>
      </c>
      <c r="W993" s="16">
        <v>0</v>
      </c>
      <c r="X993" s="16">
        <v>0</v>
      </c>
      <c r="Y993" s="137">
        <v>0</v>
      </c>
    </row>
    <row r="994" spans="1:25" s="3" customFormat="1" ht="15" x14ac:dyDescent="0.3">
      <c r="A994" s="156" t="str">
        <f>IF(ISBLANK(TableB[[#This Row],[BEDS Code]]),"",TableB[[#This Row],[BEDS Code]])</f>
        <v>343000010204</v>
      </c>
      <c r="B994" s="134" t="str">
        <f>IF(ISBLANK(TableB[[#This Row],[School Name]]),"",TableB[[#This Row],[School Name]])</f>
        <v>I.S. 204 Oliver W. Holmes</v>
      </c>
      <c r="C994" s="156" t="str">
        <f>IF(ISBLANK(TableB[[#This Row],[Local School Code]]),"",TableB[[#This Row],[Local School Code]])</f>
        <v>Q204</v>
      </c>
      <c r="D994" s="15" t="s">
        <v>73</v>
      </c>
      <c r="E994" s="10" t="s">
        <v>73</v>
      </c>
      <c r="F994" s="130">
        <v>0</v>
      </c>
      <c r="G994" s="130">
        <v>0</v>
      </c>
      <c r="H994" s="130">
        <v>0</v>
      </c>
      <c r="I994" s="130">
        <v>0</v>
      </c>
      <c r="J994" s="136">
        <f t="shared" si="48"/>
        <v>0</v>
      </c>
      <c r="K994" s="16">
        <v>0</v>
      </c>
      <c r="L994" s="16">
        <v>0</v>
      </c>
      <c r="M994" s="16">
        <v>0</v>
      </c>
      <c r="N994" s="133">
        <f t="shared" si="49"/>
        <v>0</v>
      </c>
      <c r="O994" s="146">
        <v>0</v>
      </c>
      <c r="P994" s="132">
        <v>0</v>
      </c>
      <c r="Q994" s="132">
        <v>0</v>
      </c>
      <c r="R994" s="132">
        <v>0</v>
      </c>
      <c r="S994" s="132">
        <v>0</v>
      </c>
      <c r="T994" s="132">
        <v>0</v>
      </c>
      <c r="U994" s="132">
        <v>0</v>
      </c>
      <c r="V994" s="133">
        <f t="shared" si="50"/>
        <v>0</v>
      </c>
      <c r="W994" s="16">
        <v>0</v>
      </c>
      <c r="X994" s="16">
        <v>0</v>
      </c>
      <c r="Y994" s="137">
        <v>0</v>
      </c>
    </row>
    <row r="995" spans="1:25" s="3" customFormat="1" ht="15" x14ac:dyDescent="0.3">
      <c r="A995" s="156" t="str">
        <f>IF(ISBLANK(TableB[[#This Row],[BEDS Code]]),"",TableB[[#This Row],[BEDS Code]])</f>
        <v>342600010205</v>
      </c>
      <c r="B995" s="134" t="str">
        <f>IF(ISBLANK(TableB[[#This Row],[School Name]]),"",TableB[[#This Row],[School Name]])</f>
        <v>P.S. 205 Alexander Graham Bell</v>
      </c>
      <c r="C995" s="156" t="str">
        <f>IF(ISBLANK(TableB[[#This Row],[Local School Code]]),"",TableB[[#This Row],[Local School Code]])</f>
        <v>Q205</v>
      </c>
      <c r="D995" s="15" t="s">
        <v>72</v>
      </c>
      <c r="E995" s="10" t="s">
        <v>73</v>
      </c>
      <c r="F995" s="130">
        <v>31</v>
      </c>
      <c r="G995" s="130">
        <v>0</v>
      </c>
      <c r="H995" s="130">
        <v>0</v>
      </c>
      <c r="I995" s="130">
        <v>0</v>
      </c>
      <c r="J995" s="136">
        <f t="shared" si="48"/>
        <v>31</v>
      </c>
      <c r="K995" s="16">
        <v>340000</v>
      </c>
      <c r="L995" s="16">
        <v>148485.06274883013</v>
      </c>
      <c r="M995" s="16">
        <v>0</v>
      </c>
      <c r="N995" s="133">
        <f t="shared" si="49"/>
        <v>488485.06274883013</v>
      </c>
      <c r="O995" s="146">
        <v>0</v>
      </c>
      <c r="P995" s="132">
        <v>0</v>
      </c>
      <c r="Q995" s="132">
        <v>0</v>
      </c>
      <c r="R995" s="132">
        <v>0</v>
      </c>
      <c r="S995" s="132">
        <v>0</v>
      </c>
      <c r="T995" s="132">
        <v>0</v>
      </c>
      <c r="U995" s="132">
        <v>0</v>
      </c>
      <c r="V995" s="133">
        <f t="shared" si="50"/>
        <v>0</v>
      </c>
      <c r="W995" s="16">
        <v>0</v>
      </c>
      <c r="X995" s="16">
        <v>0</v>
      </c>
      <c r="Y995" s="137">
        <v>0</v>
      </c>
    </row>
    <row r="996" spans="1:25" s="3" customFormat="1" ht="15" x14ac:dyDescent="0.3">
      <c r="A996" s="156" t="str">
        <f>IF(ISBLANK(TableB[[#This Row],[BEDS Code]]),"",TableB[[#This Row],[BEDS Code]])</f>
        <v>342800010206</v>
      </c>
      <c r="B996" s="134" t="str">
        <f>IF(ISBLANK(TableB[[#This Row],[School Name]]),"",TableB[[#This Row],[School Name]])</f>
        <v>P.S. 206 The Horace Harding School</v>
      </c>
      <c r="C996" s="156" t="str">
        <f>IF(ISBLANK(TableB[[#This Row],[Local School Code]]),"",TableB[[#This Row],[Local School Code]])</f>
        <v>Q206</v>
      </c>
      <c r="D996" s="15" t="s">
        <v>72</v>
      </c>
      <c r="E996" s="10" t="s">
        <v>73</v>
      </c>
      <c r="F996" s="130">
        <v>31</v>
      </c>
      <c r="G996" s="130">
        <v>0</v>
      </c>
      <c r="H996" s="130">
        <v>0</v>
      </c>
      <c r="I996" s="130">
        <v>0</v>
      </c>
      <c r="J996" s="136">
        <f t="shared" si="48"/>
        <v>31</v>
      </c>
      <c r="K996" s="16">
        <v>340000</v>
      </c>
      <c r="L996" s="16">
        <v>163595.23575960769</v>
      </c>
      <c r="M996" s="16">
        <v>0</v>
      </c>
      <c r="N996" s="133">
        <f t="shared" si="49"/>
        <v>503595.23575960769</v>
      </c>
      <c r="O996" s="146">
        <v>0</v>
      </c>
      <c r="P996" s="132">
        <v>0</v>
      </c>
      <c r="Q996" s="132">
        <v>0</v>
      </c>
      <c r="R996" s="132">
        <v>0</v>
      </c>
      <c r="S996" s="132">
        <v>0</v>
      </c>
      <c r="T996" s="132">
        <v>0</v>
      </c>
      <c r="U996" s="132">
        <v>0</v>
      </c>
      <c r="V996" s="133">
        <f t="shared" si="50"/>
        <v>0</v>
      </c>
      <c r="W996" s="16">
        <v>0</v>
      </c>
      <c r="X996" s="16">
        <v>0</v>
      </c>
      <c r="Y996" s="137">
        <v>0</v>
      </c>
    </row>
    <row r="997" spans="1:25" s="3" customFormat="1" ht="15" x14ac:dyDescent="0.3">
      <c r="A997" s="156" t="str">
        <f>IF(ISBLANK(TableB[[#This Row],[BEDS Code]]),"",TableB[[#This Row],[BEDS Code]])</f>
        <v>342700010207</v>
      </c>
      <c r="B997" s="134" t="str">
        <f>IF(ISBLANK(TableB[[#This Row],[School Name]]),"",TableB[[#This Row],[School Name]])</f>
        <v>P.S. 207 Rockwood Park</v>
      </c>
      <c r="C997" s="156" t="str">
        <f>IF(ISBLANK(TableB[[#This Row],[Local School Code]]),"",TableB[[#This Row],[Local School Code]])</f>
        <v>Q207</v>
      </c>
      <c r="D997" s="15" t="s">
        <v>72</v>
      </c>
      <c r="E997" s="10" t="s">
        <v>73</v>
      </c>
      <c r="F997" s="130">
        <v>47</v>
      </c>
      <c r="G997" s="130">
        <v>0</v>
      </c>
      <c r="H997" s="130">
        <v>25</v>
      </c>
      <c r="I997" s="130">
        <v>0</v>
      </c>
      <c r="J997" s="136">
        <f t="shared" si="48"/>
        <v>72</v>
      </c>
      <c r="K997" s="16">
        <v>520000</v>
      </c>
      <c r="L997" s="16">
        <v>773126.129564645</v>
      </c>
      <c r="M997" s="16">
        <v>0</v>
      </c>
      <c r="N997" s="133">
        <f t="shared" si="49"/>
        <v>1293126.129564645</v>
      </c>
      <c r="O997" s="146">
        <v>0</v>
      </c>
      <c r="P997" s="132">
        <v>0</v>
      </c>
      <c r="Q997" s="132">
        <v>0</v>
      </c>
      <c r="R997" s="132">
        <v>0</v>
      </c>
      <c r="S997" s="132">
        <v>0</v>
      </c>
      <c r="T997" s="132">
        <v>0</v>
      </c>
      <c r="U997" s="132">
        <v>0</v>
      </c>
      <c r="V997" s="133">
        <f t="shared" si="50"/>
        <v>0</v>
      </c>
      <c r="W997" s="16">
        <v>0</v>
      </c>
      <c r="X997" s="16">
        <v>0</v>
      </c>
      <c r="Y997" s="137">
        <v>0</v>
      </c>
    </row>
    <row r="998" spans="1:25" s="3" customFormat="1" ht="15" x14ac:dyDescent="0.3">
      <c r="A998" s="156" t="str">
        <f>IF(ISBLANK(TableB[[#This Row],[BEDS Code]]),"",TableB[[#This Row],[BEDS Code]])</f>
        <v>342900010208</v>
      </c>
      <c r="B998" s="134" t="str">
        <f>IF(ISBLANK(TableB[[#This Row],[School Name]]),"",TableB[[#This Row],[School Name]])</f>
        <v>P.S./I.S. 208</v>
      </c>
      <c r="C998" s="156" t="str">
        <f>IF(ISBLANK(TableB[[#This Row],[Local School Code]]),"",TableB[[#This Row],[Local School Code]])</f>
        <v>Q208</v>
      </c>
      <c r="D998" s="15" t="s">
        <v>73</v>
      </c>
      <c r="E998" s="10" t="s">
        <v>73</v>
      </c>
      <c r="F998" s="130">
        <v>0</v>
      </c>
      <c r="G998" s="130">
        <v>0</v>
      </c>
      <c r="H998" s="130">
        <v>0</v>
      </c>
      <c r="I998" s="130">
        <v>0</v>
      </c>
      <c r="J998" s="136">
        <f t="shared" si="48"/>
        <v>0</v>
      </c>
      <c r="K998" s="16">
        <v>0</v>
      </c>
      <c r="L998" s="16">
        <v>0</v>
      </c>
      <c r="M998" s="16">
        <v>0</v>
      </c>
      <c r="N998" s="133">
        <f t="shared" si="49"/>
        <v>0</v>
      </c>
      <c r="O998" s="146">
        <v>0</v>
      </c>
      <c r="P998" s="132">
        <v>0</v>
      </c>
      <c r="Q998" s="132">
        <v>0</v>
      </c>
      <c r="R998" s="132">
        <v>0</v>
      </c>
      <c r="S998" s="132">
        <v>0</v>
      </c>
      <c r="T998" s="132">
        <v>0</v>
      </c>
      <c r="U998" s="132">
        <v>0</v>
      </c>
      <c r="V998" s="133">
        <f t="shared" si="50"/>
        <v>0</v>
      </c>
      <c r="W998" s="16">
        <v>0</v>
      </c>
      <c r="X998" s="16">
        <v>0</v>
      </c>
      <c r="Y998" s="137">
        <v>0</v>
      </c>
    </row>
    <row r="999" spans="1:25" s="3" customFormat="1" ht="15" x14ac:dyDescent="0.3">
      <c r="A999" s="156" t="str">
        <f>IF(ISBLANK(TableB[[#This Row],[BEDS Code]]),"",TableB[[#This Row],[BEDS Code]])</f>
        <v>342500010209</v>
      </c>
      <c r="B999" s="134" t="str">
        <f>IF(ISBLANK(TableB[[#This Row],[School Name]]),"",TableB[[#This Row],[School Name]])</f>
        <v>P.S. 209 Clearview Gardens</v>
      </c>
      <c r="C999" s="156" t="str">
        <f>IF(ISBLANK(TableB[[#This Row],[Local School Code]]),"",TableB[[#This Row],[Local School Code]])</f>
        <v>Q209</v>
      </c>
      <c r="D999" s="15" t="s">
        <v>72</v>
      </c>
      <c r="E999" s="10" t="s">
        <v>73</v>
      </c>
      <c r="F999" s="130">
        <v>15</v>
      </c>
      <c r="G999" s="130">
        <v>0</v>
      </c>
      <c r="H999" s="130">
        <v>0</v>
      </c>
      <c r="I999" s="130">
        <v>0</v>
      </c>
      <c r="J999" s="136">
        <f t="shared" si="48"/>
        <v>15</v>
      </c>
      <c r="K999" s="16">
        <v>170000</v>
      </c>
      <c r="L999" s="16">
        <v>85509.851573233696</v>
      </c>
      <c r="M999" s="16">
        <v>0</v>
      </c>
      <c r="N999" s="133">
        <f t="shared" si="49"/>
        <v>255509.8515732337</v>
      </c>
      <c r="O999" s="146">
        <v>0</v>
      </c>
      <c r="P999" s="132">
        <v>0</v>
      </c>
      <c r="Q999" s="132">
        <v>0</v>
      </c>
      <c r="R999" s="132">
        <v>0</v>
      </c>
      <c r="S999" s="132">
        <v>0</v>
      </c>
      <c r="T999" s="132">
        <v>0</v>
      </c>
      <c r="U999" s="132">
        <v>0</v>
      </c>
      <c r="V999" s="133">
        <f t="shared" si="50"/>
        <v>0</v>
      </c>
      <c r="W999" s="16">
        <v>0</v>
      </c>
      <c r="X999" s="16">
        <v>0</v>
      </c>
      <c r="Y999" s="137">
        <v>0</v>
      </c>
    </row>
    <row r="1000" spans="1:25" s="3" customFormat="1" ht="15" x14ac:dyDescent="0.3">
      <c r="A1000" s="156" t="str">
        <f>IF(ISBLANK(TableB[[#This Row],[BEDS Code]]),"",TableB[[#This Row],[BEDS Code]])</f>
        <v>342700010210</v>
      </c>
      <c r="B1000" s="134" t="str">
        <f>IF(ISBLANK(TableB[[#This Row],[School Name]]),"",TableB[[#This Row],[School Name]])</f>
        <v>J.H.S. 210 Elizabeth Blackwell</v>
      </c>
      <c r="C1000" s="156" t="str">
        <f>IF(ISBLANK(TableB[[#This Row],[Local School Code]]),"",TableB[[#This Row],[Local School Code]])</f>
        <v>Q210</v>
      </c>
      <c r="D1000" s="15" t="s">
        <v>73</v>
      </c>
      <c r="E1000" s="10" t="s">
        <v>73</v>
      </c>
      <c r="F1000" s="130">
        <v>0</v>
      </c>
      <c r="G1000" s="130">
        <v>0</v>
      </c>
      <c r="H1000" s="130">
        <v>0</v>
      </c>
      <c r="I1000" s="130">
        <v>0</v>
      </c>
      <c r="J1000" s="136">
        <f t="shared" si="48"/>
        <v>0</v>
      </c>
      <c r="K1000" s="16">
        <v>0</v>
      </c>
      <c r="L1000" s="16">
        <v>0</v>
      </c>
      <c r="M1000" s="16">
        <v>0</v>
      </c>
      <c r="N1000" s="133">
        <f t="shared" si="49"/>
        <v>0</v>
      </c>
      <c r="O1000" s="146">
        <v>0</v>
      </c>
      <c r="P1000" s="132">
        <v>0</v>
      </c>
      <c r="Q1000" s="132">
        <v>0</v>
      </c>
      <c r="R1000" s="132">
        <v>0</v>
      </c>
      <c r="S1000" s="132">
        <v>0</v>
      </c>
      <c r="T1000" s="132">
        <v>0</v>
      </c>
      <c r="U1000" s="132">
        <v>0</v>
      </c>
      <c r="V1000" s="133">
        <f t="shared" si="50"/>
        <v>0</v>
      </c>
      <c r="W1000" s="16">
        <v>0</v>
      </c>
      <c r="X1000" s="16">
        <v>0</v>
      </c>
      <c r="Y1000" s="137">
        <v>0</v>
      </c>
    </row>
    <row r="1001" spans="1:25" s="3" customFormat="1" ht="15" x14ac:dyDescent="0.3">
      <c r="A1001" s="156" t="str">
        <f>IF(ISBLANK(TableB[[#This Row],[BEDS Code]]),"",TableB[[#This Row],[BEDS Code]])</f>
        <v>342400010211</v>
      </c>
      <c r="B1001" s="134" t="str">
        <f>IF(ISBLANK(TableB[[#This Row],[School Name]]),"",TableB[[#This Row],[School Name]])</f>
        <v>Elm Tree Elementary School</v>
      </c>
      <c r="C1001" s="156" t="str">
        <f>IF(ISBLANK(TableB[[#This Row],[Local School Code]]),"",TableB[[#This Row],[Local School Code]])</f>
        <v>Q211</v>
      </c>
      <c r="D1001" s="15" t="s">
        <v>72</v>
      </c>
      <c r="E1001" s="10" t="s">
        <v>73</v>
      </c>
      <c r="F1001" s="130">
        <v>31</v>
      </c>
      <c r="G1001" s="130">
        <v>0</v>
      </c>
      <c r="H1001" s="130">
        <v>0</v>
      </c>
      <c r="I1001" s="130">
        <v>0</v>
      </c>
      <c r="J1001" s="136">
        <f t="shared" si="48"/>
        <v>31</v>
      </c>
      <c r="K1001" s="16">
        <v>169647.45162571396</v>
      </c>
      <c r="L1001" s="16">
        <v>284471.1441203932</v>
      </c>
      <c r="M1001" s="16">
        <v>0</v>
      </c>
      <c r="N1001" s="133">
        <f t="shared" si="49"/>
        <v>454118.59574610717</v>
      </c>
      <c r="O1001" s="146">
        <v>0</v>
      </c>
      <c r="P1001" s="132">
        <v>0</v>
      </c>
      <c r="Q1001" s="132">
        <v>0</v>
      </c>
      <c r="R1001" s="132">
        <v>0</v>
      </c>
      <c r="S1001" s="132">
        <v>0</v>
      </c>
      <c r="T1001" s="132">
        <v>0</v>
      </c>
      <c r="U1001" s="132">
        <v>0</v>
      </c>
      <c r="V1001" s="133">
        <f t="shared" si="50"/>
        <v>0</v>
      </c>
      <c r="W1001" s="16">
        <v>0</v>
      </c>
      <c r="X1001" s="16">
        <v>0</v>
      </c>
      <c r="Y1001" s="137">
        <v>0</v>
      </c>
    </row>
    <row r="1002" spans="1:25" s="3" customFormat="1" ht="15" x14ac:dyDescent="0.3">
      <c r="A1002" s="156" t="str">
        <f>IF(ISBLANK(TableB[[#This Row],[BEDS Code]]),"",TableB[[#This Row],[BEDS Code]])</f>
        <v>343000010212</v>
      </c>
      <c r="B1002" s="134" t="str">
        <f>IF(ISBLANK(TableB[[#This Row],[School Name]]),"",TableB[[#This Row],[School Name]])</f>
        <v>P.S. 212</v>
      </c>
      <c r="C1002" s="156" t="str">
        <f>IF(ISBLANK(TableB[[#This Row],[Local School Code]]),"",TableB[[#This Row],[Local School Code]])</f>
        <v>Q212</v>
      </c>
      <c r="D1002" s="15" t="s">
        <v>72</v>
      </c>
      <c r="E1002" s="10" t="s">
        <v>73</v>
      </c>
      <c r="F1002" s="130">
        <v>31</v>
      </c>
      <c r="G1002" s="130">
        <v>0</v>
      </c>
      <c r="H1002" s="130">
        <v>0</v>
      </c>
      <c r="I1002" s="130">
        <v>0</v>
      </c>
      <c r="J1002" s="136">
        <f t="shared" si="48"/>
        <v>31</v>
      </c>
      <c r="K1002" s="16">
        <v>370000</v>
      </c>
      <c r="L1002" s="16">
        <v>222691.30943625502</v>
      </c>
      <c r="M1002" s="16">
        <v>0</v>
      </c>
      <c r="N1002" s="133">
        <f t="shared" si="49"/>
        <v>592691.30943625502</v>
      </c>
      <c r="O1002" s="146">
        <v>0</v>
      </c>
      <c r="P1002" s="132">
        <v>0</v>
      </c>
      <c r="Q1002" s="132">
        <v>0</v>
      </c>
      <c r="R1002" s="132">
        <v>0</v>
      </c>
      <c r="S1002" s="132">
        <v>0</v>
      </c>
      <c r="T1002" s="132">
        <v>0</v>
      </c>
      <c r="U1002" s="132">
        <v>0</v>
      </c>
      <c r="V1002" s="133">
        <f t="shared" si="50"/>
        <v>0</v>
      </c>
      <c r="W1002" s="16">
        <v>0</v>
      </c>
      <c r="X1002" s="16">
        <v>0</v>
      </c>
      <c r="Y1002" s="137">
        <v>0</v>
      </c>
    </row>
    <row r="1003" spans="1:25" s="3" customFormat="1" ht="15" x14ac:dyDescent="0.3">
      <c r="A1003" s="156" t="str">
        <f>IF(ISBLANK(TableB[[#This Row],[BEDS Code]]),"",TableB[[#This Row],[BEDS Code]])</f>
        <v>342600010213</v>
      </c>
      <c r="B1003" s="134" t="str">
        <f>IF(ISBLANK(TableB[[#This Row],[School Name]]),"",TableB[[#This Row],[School Name]])</f>
        <v>P.S. 213 The Carl Ullman School</v>
      </c>
      <c r="C1003" s="156" t="str">
        <f>IF(ISBLANK(TableB[[#This Row],[Local School Code]]),"",TableB[[#This Row],[Local School Code]])</f>
        <v>Q213</v>
      </c>
      <c r="D1003" s="15" t="s">
        <v>72</v>
      </c>
      <c r="E1003" s="10" t="s">
        <v>73</v>
      </c>
      <c r="F1003" s="130">
        <v>63</v>
      </c>
      <c r="G1003" s="130">
        <v>0</v>
      </c>
      <c r="H1003" s="130">
        <v>0</v>
      </c>
      <c r="I1003" s="130">
        <v>0</v>
      </c>
      <c r="J1003" s="136">
        <f t="shared" si="48"/>
        <v>63</v>
      </c>
      <c r="K1003" s="16">
        <v>367471.6763972828</v>
      </c>
      <c r="L1003" s="16">
        <v>640497.86739578517</v>
      </c>
      <c r="M1003" s="16">
        <v>0</v>
      </c>
      <c r="N1003" s="133">
        <f t="shared" si="49"/>
        <v>1007969.543793068</v>
      </c>
      <c r="O1003" s="146">
        <v>0</v>
      </c>
      <c r="P1003" s="132">
        <v>0</v>
      </c>
      <c r="Q1003" s="132">
        <v>0</v>
      </c>
      <c r="R1003" s="132">
        <v>0</v>
      </c>
      <c r="S1003" s="132">
        <v>0</v>
      </c>
      <c r="T1003" s="132">
        <v>0</v>
      </c>
      <c r="U1003" s="132">
        <v>0</v>
      </c>
      <c r="V1003" s="133">
        <f t="shared" si="50"/>
        <v>0</v>
      </c>
      <c r="W1003" s="16">
        <v>0</v>
      </c>
      <c r="X1003" s="16">
        <v>0</v>
      </c>
      <c r="Y1003" s="137">
        <v>0</v>
      </c>
    </row>
    <row r="1004" spans="1:25" s="3" customFormat="1" ht="15" x14ac:dyDescent="0.3">
      <c r="A1004" s="156" t="str">
        <f>IF(ISBLANK(TableB[[#This Row],[BEDS Code]]),"",TableB[[#This Row],[BEDS Code]])</f>
        <v>342500010214</v>
      </c>
      <c r="B1004" s="134" t="str">
        <f>IF(ISBLANK(TableB[[#This Row],[School Name]]),"",TableB[[#This Row],[School Name]])</f>
        <v>P.S. 214 Cadwallader Colden</v>
      </c>
      <c r="C1004" s="156" t="str">
        <f>IF(ISBLANK(TableB[[#This Row],[Local School Code]]),"",TableB[[#This Row],[Local School Code]])</f>
        <v>Q214</v>
      </c>
      <c r="D1004" s="15" t="s">
        <v>72</v>
      </c>
      <c r="E1004" s="10" t="s">
        <v>73</v>
      </c>
      <c r="F1004" s="130">
        <v>31</v>
      </c>
      <c r="G1004" s="130">
        <v>0</v>
      </c>
      <c r="H1004" s="130">
        <v>0</v>
      </c>
      <c r="I1004" s="130">
        <v>0</v>
      </c>
      <c r="J1004" s="136">
        <f t="shared" si="48"/>
        <v>31</v>
      </c>
      <c r="K1004" s="16">
        <v>340000</v>
      </c>
      <c r="L1004" s="16">
        <v>138450.24291853316</v>
      </c>
      <c r="M1004" s="16">
        <v>0</v>
      </c>
      <c r="N1004" s="133">
        <f t="shared" si="49"/>
        <v>478450.24291853316</v>
      </c>
      <c r="O1004" s="146">
        <v>0</v>
      </c>
      <c r="P1004" s="132">
        <v>0</v>
      </c>
      <c r="Q1004" s="132">
        <v>0</v>
      </c>
      <c r="R1004" s="132">
        <v>0</v>
      </c>
      <c r="S1004" s="132">
        <v>0</v>
      </c>
      <c r="T1004" s="132">
        <v>0</v>
      </c>
      <c r="U1004" s="132">
        <v>0</v>
      </c>
      <c r="V1004" s="133">
        <f t="shared" si="50"/>
        <v>0</v>
      </c>
      <c r="W1004" s="16">
        <v>0</v>
      </c>
      <c r="X1004" s="16">
        <v>0</v>
      </c>
      <c r="Y1004" s="137">
        <v>0</v>
      </c>
    </row>
    <row r="1005" spans="1:25" s="3" customFormat="1" ht="15" x14ac:dyDescent="0.3">
      <c r="A1005" s="156" t="str">
        <f>IF(ISBLANK(TableB[[#This Row],[BEDS Code]]),"",TableB[[#This Row],[BEDS Code]])</f>
        <v>342600010216</v>
      </c>
      <c r="B1005" s="134" t="str">
        <f>IF(ISBLANK(TableB[[#This Row],[School Name]]),"",TableB[[#This Row],[School Name]])</f>
        <v>J.H.S. 216 George J. Ryan</v>
      </c>
      <c r="C1005" s="156" t="str">
        <f>IF(ISBLANK(TableB[[#This Row],[Local School Code]]),"",TableB[[#This Row],[Local School Code]])</f>
        <v>Q216</v>
      </c>
      <c r="D1005" s="15" t="s">
        <v>73</v>
      </c>
      <c r="E1005" s="10" t="s">
        <v>73</v>
      </c>
      <c r="F1005" s="130">
        <v>0</v>
      </c>
      <c r="G1005" s="130">
        <v>0</v>
      </c>
      <c r="H1005" s="130">
        <v>0</v>
      </c>
      <c r="I1005" s="130">
        <v>0</v>
      </c>
      <c r="J1005" s="136">
        <f t="shared" si="48"/>
        <v>0</v>
      </c>
      <c r="K1005" s="16">
        <v>0</v>
      </c>
      <c r="L1005" s="16">
        <v>0</v>
      </c>
      <c r="M1005" s="16">
        <v>0</v>
      </c>
      <c r="N1005" s="133">
        <f t="shared" si="49"/>
        <v>0</v>
      </c>
      <c r="O1005" s="146">
        <v>0</v>
      </c>
      <c r="P1005" s="132">
        <v>0</v>
      </c>
      <c r="Q1005" s="132">
        <v>0</v>
      </c>
      <c r="R1005" s="132">
        <v>0</v>
      </c>
      <c r="S1005" s="132">
        <v>0</v>
      </c>
      <c r="T1005" s="132">
        <v>0</v>
      </c>
      <c r="U1005" s="132">
        <v>0</v>
      </c>
      <c r="V1005" s="133">
        <f t="shared" si="50"/>
        <v>0</v>
      </c>
      <c r="W1005" s="16">
        <v>0</v>
      </c>
      <c r="X1005" s="16">
        <v>0</v>
      </c>
      <c r="Y1005" s="137">
        <v>0</v>
      </c>
    </row>
    <row r="1006" spans="1:25" s="3" customFormat="1" ht="15" x14ac:dyDescent="0.3">
      <c r="A1006" s="156" t="str">
        <f>IF(ISBLANK(TableB[[#This Row],[BEDS Code]]),"",TableB[[#This Row],[BEDS Code]])</f>
        <v>342800010217</v>
      </c>
      <c r="B1006" s="134" t="str">
        <f>IF(ISBLANK(TableB[[#This Row],[School Name]]),"",TableB[[#This Row],[School Name]])</f>
        <v>J.H.S. 217 Robert A. Van Wyck</v>
      </c>
      <c r="C1006" s="156" t="str">
        <f>IF(ISBLANK(TableB[[#This Row],[Local School Code]]),"",TableB[[#This Row],[Local School Code]])</f>
        <v>Q217</v>
      </c>
      <c r="D1006" s="15" t="s">
        <v>73</v>
      </c>
      <c r="E1006" s="10" t="s">
        <v>73</v>
      </c>
      <c r="F1006" s="130">
        <v>0</v>
      </c>
      <c r="G1006" s="130">
        <v>0</v>
      </c>
      <c r="H1006" s="130">
        <v>0</v>
      </c>
      <c r="I1006" s="130">
        <v>0</v>
      </c>
      <c r="J1006" s="136">
        <f t="shared" si="48"/>
        <v>0</v>
      </c>
      <c r="K1006" s="16">
        <v>0</v>
      </c>
      <c r="L1006" s="16">
        <v>0</v>
      </c>
      <c r="M1006" s="16">
        <v>0</v>
      </c>
      <c r="N1006" s="133">
        <f t="shared" si="49"/>
        <v>0</v>
      </c>
      <c r="O1006" s="146">
        <v>0</v>
      </c>
      <c r="P1006" s="132">
        <v>0</v>
      </c>
      <c r="Q1006" s="132">
        <v>0</v>
      </c>
      <c r="R1006" s="132">
        <v>0</v>
      </c>
      <c r="S1006" s="132">
        <v>0</v>
      </c>
      <c r="T1006" s="132">
        <v>0</v>
      </c>
      <c r="U1006" s="132">
        <v>0</v>
      </c>
      <c r="V1006" s="133">
        <f t="shared" si="50"/>
        <v>0</v>
      </c>
      <c r="W1006" s="16">
        <v>0</v>
      </c>
      <c r="X1006" s="16">
        <v>0</v>
      </c>
      <c r="Y1006" s="137">
        <v>0</v>
      </c>
    </row>
    <row r="1007" spans="1:25" s="3" customFormat="1" ht="15" x14ac:dyDescent="0.3">
      <c r="A1007" s="156" t="str">
        <f>IF(ISBLANK(TableB[[#This Row],[BEDS Code]]),"",TableB[[#This Row],[BEDS Code]])</f>
        <v>342500010219</v>
      </c>
      <c r="B1007" s="134" t="str">
        <f>IF(ISBLANK(TableB[[#This Row],[School Name]]),"",TableB[[#This Row],[School Name]])</f>
        <v>P.S. 219 Paul Klapper</v>
      </c>
      <c r="C1007" s="156" t="str">
        <f>IF(ISBLANK(TableB[[#This Row],[Local School Code]]),"",TableB[[#This Row],[Local School Code]])</f>
        <v>Q219</v>
      </c>
      <c r="D1007" s="15" t="s">
        <v>72</v>
      </c>
      <c r="E1007" s="10" t="s">
        <v>73</v>
      </c>
      <c r="F1007" s="130">
        <v>31</v>
      </c>
      <c r="G1007" s="130">
        <v>0</v>
      </c>
      <c r="H1007" s="130">
        <v>0</v>
      </c>
      <c r="I1007" s="130">
        <v>0</v>
      </c>
      <c r="J1007" s="136">
        <f t="shared" si="48"/>
        <v>31</v>
      </c>
      <c r="K1007" s="16">
        <v>191822.86190887319</v>
      </c>
      <c r="L1007" s="16">
        <v>288465.3022838789</v>
      </c>
      <c r="M1007" s="16">
        <v>0</v>
      </c>
      <c r="N1007" s="133">
        <f t="shared" si="49"/>
        <v>480288.1641927521</v>
      </c>
      <c r="O1007" s="146">
        <v>0</v>
      </c>
      <c r="P1007" s="132">
        <v>0</v>
      </c>
      <c r="Q1007" s="132">
        <v>0</v>
      </c>
      <c r="R1007" s="132">
        <v>0</v>
      </c>
      <c r="S1007" s="132">
        <v>0</v>
      </c>
      <c r="T1007" s="132">
        <v>0</v>
      </c>
      <c r="U1007" s="132">
        <v>0</v>
      </c>
      <c r="V1007" s="133">
        <f t="shared" si="50"/>
        <v>0</v>
      </c>
      <c r="W1007" s="16">
        <v>0</v>
      </c>
      <c r="X1007" s="16">
        <v>0</v>
      </c>
      <c r="Y1007" s="137">
        <v>0</v>
      </c>
    </row>
    <row r="1008" spans="1:25" s="3" customFormat="1" ht="15" x14ac:dyDescent="0.3">
      <c r="A1008" s="156" t="str">
        <f>IF(ISBLANK(TableB[[#This Row],[BEDS Code]]),"",TableB[[#This Row],[BEDS Code]])</f>
        <v>342800010220</v>
      </c>
      <c r="B1008" s="134" t="str">
        <f>IF(ISBLANK(TableB[[#This Row],[School Name]]),"",TableB[[#This Row],[School Name]])</f>
        <v>P.S. 220 Edward Mandel</v>
      </c>
      <c r="C1008" s="156" t="str">
        <f>IF(ISBLANK(TableB[[#This Row],[Local School Code]]),"",TableB[[#This Row],[Local School Code]])</f>
        <v>Q220</v>
      </c>
      <c r="D1008" s="15" t="s">
        <v>72</v>
      </c>
      <c r="E1008" s="10" t="s">
        <v>73</v>
      </c>
      <c r="F1008" s="130">
        <v>31</v>
      </c>
      <c r="G1008" s="130">
        <v>0</v>
      </c>
      <c r="H1008" s="130">
        <v>0</v>
      </c>
      <c r="I1008" s="130">
        <v>0</v>
      </c>
      <c r="J1008" s="136">
        <f t="shared" si="48"/>
        <v>31</v>
      </c>
      <c r="K1008" s="16">
        <v>360000</v>
      </c>
      <c r="L1008" s="16">
        <v>119489.76117376098</v>
      </c>
      <c r="M1008" s="16">
        <v>0</v>
      </c>
      <c r="N1008" s="133">
        <f t="shared" si="49"/>
        <v>479489.76117376098</v>
      </c>
      <c r="O1008" s="146">
        <v>0</v>
      </c>
      <c r="P1008" s="132">
        <v>0</v>
      </c>
      <c r="Q1008" s="132">
        <v>0</v>
      </c>
      <c r="R1008" s="132">
        <v>0</v>
      </c>
      <c r="S1008" s="132">
        <v>0</v>
      </c>
      <c r="T1008" s="132">
        <v>0</v>
      </c>
      <c r="U1008" s="132">
        <v>0</v>
      </c>
      <c r="V1008" s="133">
        <f t="shared" si="50"/>
        <v>0</v>
      </c>
      <c r="W1008" s="16">
        <v>0</v>
      </c>
      <c r="X1008" s="16">
        <v>0</v>
      </c>
      <c r="Y1008" s="137">
        <v>0</v>
      </c>
    </row>
    <row r="1009" spans="1:25" s="3" customFormat="1" ht="15" x14ac:dyDescent="0.3">
      <c r="A1009" s="156" t="str">
        <f>IF(ISBLANK(TableB[[#This Row],[BEDS Code]]),"",TableB[[#This Row],[BEDS Code]])</f>
        <v>342600010221</v>
      </c>
      <c r="B1009" s="134" t="str">
        <f>IF(ISBLANK(TableB[[#This Row],[School Name]]),"",TableB[[#This Row],[School Name]])</f>
        <v>P.S. 221 The North Hills School</v>
      </c>
      <c r="C1009" s="156" t="str">
        <f>IF(ISBLANK(TableB[[#This Row],[Local School Code]]),"",TableB[[#This Row],[Local School Code]])</f>
        <v>Q221</v>
      </c>
      <c r="D1009" s="15" t="s">
        <v>72</v>
      </c>
      <c r="E1009" s="10" t="s">
        <v>73</v>
      </c>
      <c r="F1009" s="130">
        <v>15</v>
      </c>
      <c r="G1009" s="130">
        <v>0</v>
      </c>
      <c r="H1009" s="130">
        <v>0</v>
      </c>
      <c r="I1009" s="130">
        <v>0</v>
      </c>
      <c r="J1009" s="136">
        <f t="shared" si="48"/>
        <v>15</v>
      </c>
      <c r="K1009" s="16">
        <v>180000</v>
      </c>
      <c r="L1009" s="16">
        <v>60605.714628682821</v>
      </c>
      <c r="M1009" s="16">
        <v>0</v>
      </c>
      <c r="N1009" s="133">
        <f t="shared" si="49"/>
        <v>240605.71462868282</v>
      </c>
      <c r="O1009" s="146">
        <v>0</v>
      </c>
      <c r="P1009" s="132">
        <v>0</v>
      </c>
      <c r="Q1009" s="132">
        <v>0</v>
      </c>
      <c r="R1009" s="132">
        <v>0</v>
      </c>
      <c r="S1009" s="132">
        <v>0</v>
      </c>
      <c r="T1009" s="132">
        <v>0</v>
      </c>
      <c r="U1009" s="132">
        <v>0</v>
      </c>
      <c r="V1009" s="133">
        <f t="shared" si="50"/>
        <v>0</v>
      </c>
      <c r="W1009" s="16">
        <v>0</v>
      </c>
      <c r="X1009" s="16">
        <v>0</v>
      </c>
      <c r="Y1009" s="137">
        <v>0</v>
      </c>
    </row>
    <row r="1010" spans="1:25" s="3" customFormat="1" ht="15" x14ac:dyDescent="0.3">
      <c r="A1010" s="156" t="str">
        <f>IF(ISBLANK(TableB[[#This Row],[BEDS Code]]),"",TableB[[#This Row],[BEDS Code]])</f>
        <v>343000010222</v>
      </c>
      <c r="B1010" s="134" t="str">
        <f>IF(ISBLANK(TableB[[#This Row],[School Name]]),"",TableB[[#This Row],[School Name]])</f>
        <v>P.S. Q222 - Fire Fighter Christopher A. Santora School</v>
      </c>
      <c r="C1010" s="156" t="str">
        <f>IF(ISBLANK(TableB[[#This Row],[Local School Code]]),"",TableB[[#This Row],[Local School Code]])</f>
        <v>Q222</v>
      </c>
      <c r="D1010" s="15" t="s">
        <v>72</v>
      </c>
      <c r="E1010" s="10" t="s">
        <v>73</v>
      </c>
      <c r="F1010" s="130">
        <v>31</v>
      </c>
      <c r="G1010" s="130">
        <v>0</v>
      </c>
      <c r="H1010" s="130">
        <v>0</v>
      </c>
      <c r="I1010" s="130">
        <v>0</v>
      </c>
      <c r="J1010" s="136">
        <f t="shared" si="48"/>
        <v>31</v>
      </c>
      <c r="K1010" s="16">
        <v>400000</v>
      </c>
      <c r="L1010" s="16">
        <v>172438.6561447765</v>
      </c>
      <c r="M1010" s="16">
        <v>0</v>
      </c>
      <c r="N1010" s="133">
        <f t="shared" si="49"/>
        <v>572438.6561447765</v>
      </c>
      <c r="O1010" s="146">
        <v>0</v>
      </c>
      <c r="P1010" s="132">
        <v>0</v>
      </c>
      <c r="Q1010" s="132">
        <v>0</v>
      </c>
      <c r="R1010" s="132">
        <v>0</v>
      </c>
      <c r="S1010" s="132">
        <v>0</v>
      </c>
      <c r="T1010" s="132">
        <v>0</v>
      </c>
      <c r="U1010" s="132">
        <v>0</v>
      </c>
      <c r="V1010" s="133">
        <f t="shared" si="50"/>
        <v>0</v>
      </c>
      <c r="W1010" s="16">
        <v>0</v>
      </c>
      <c r="X1010" s="16">
        <v>0</v>
      </c>
      <c r="Y1010" s="137">
        <v>0</v>
      </c>
    </row>
    <row r="1011" spans="1:25" s="3" customFormat="1" ht="15" x14ac:dyDescent="0.3">
      <c r="A1011" s="156" t="str">
        <f>IF(ISBLANK(TableB[[#This Row],[BEDS Code]]),"",TableB[[#This Row],[BEDS Code]])</f>
        <v>342700010223</v>
      </c>
      <c r="B1011" s="134" t="str">
        <f>IF(ISBLANK(TableB[[#This Row],[School Name]]),"",TableB[[#This Row],[School Name]])</f>
        <v>P.S. 223 Lyndon B. Johnson</v>
      </c>
      <c r="C1011" s="156" t="str">
        <f>IF(ISBLANK(TableB[[#This Row],[Local School Code]]),"",TableB[[#This Row],[Local School Code]])</f>
        <v>Q223</v>
      </c>
      <c r="D1011" s="15" t="s">
        <v>72</v>
      </c>
      <c r="E1011" s="10" t="s">
        <v>73</v>
      </c>
      <c r="F1011" s="130">
        <v>31</v>
      </c>
      <c r="G1011" s="130">
        <v>0</v>
      </c>
      <c r="H1011" s="130">
        <v>37</v>
      </c>
      <c r="I1011" s="130">
        <v>0</v>
      </c>
      <c r="J1011" s="136">
        <f t="shared" si="48"/>
        <v>68</v>
      </c>
      <c r="K1011" s="16">
        <v>280000</v>
      </c>
      <c r="L1011" s="16">
        <v>1342789.0816120354</v>
      </c>
      <c r="M1011" s="16">
        <v>0</v>
      </c>
      <c r="N1011" s="133">
        <f t="shared" si="49"/>
        <v>1622789.0816120354</v>
      </c>
      <c r="O1011" s="146">
        <v>0</v>
      </c>
      <c r="P1011" s="132">
        <v>0</v>
      </c>
      <c r="Q1011" s="132">
        <v>0</v>
      </c>
      <c r="R1011" s="132">
        <v>0</v>
      </c>
      <c r="S1011" s="132">
        <v>0</v>
      </c>
      <c r="T1011" s="132">
        <v>0</v>
      </c>
      <c r="U1011" s="132">
        <v>0</v>
      </c>
      <c r="V1011" s="133">
        <f t="shared" si="50"/>
        <v>0</v>
      </c>
      <c r="W1011" s="16">
        <v>0</v>
      </c>
      <c r="X1011" s="16">
        <v>0</v>
      </c>
      <c r="Y1011" s="137">
        <v>0</v>
      </c>
    </row>
    <row r="1012" spans="1:25" s="3" customFormat="1" ht="15" x14ac:dyDescent="0.3">
      <c r="A1012" s="156" t="str">
        <f>IF(ISBLANK(TableB[[#This Row],[BEDS Code]]),"",TableB[[#This Row],[BEDS Code]])</f>
        <v>307500014224</v>
      </c>
      <c r="B1012" s="134" t="str">
        <f>IF(ISBLANK(TableB[[#This Row],[School Name]]),"",TableB[[#This Row],[School Name]])</f>
        <v>P.S. Q224</v>
      </c>
      <c r="C1012" s="156" t="str">
        <f>IF(ISBLANK(TableB[[#This Row],[Local School Code]]),"",TableB[[#This Row],[Local School Code]])</f>
        <v>Q224</v>
      </c>
      <c r="D1012" s="15" t="s">
        <v>72</v>
      </c>
      <c r="E1012" s="10" t="s">
        <v>73</v>
      </c>
      <c r="F1012" s="130">
        <v>26</v>
      </c>
      <c r="G1012" s="130">
        <v>0</v>
      </c>
      <c r="H1012" s="130">
        <v>34</v>
      </c>
      <c r="I1012" s="130">
        <v>0</v>
      </c>
      <c r="J1012" s="136">
        <f t="shared" si="48"/>
        <v>60</v>
      </c>
      <c r="K1012" s="16">
        <v>2064782.9566313329</v>
      </c>
      <c r="L1012" s="16">
        <v>3456444.1552423481</v>
      </c>
      <c r="M1012" s="16">
        <v>0</v>
      </c>
      <c r="N1012" s="133">
        <f t="shared" si="49"/>
        <v>5521227.1118736807</v>
      </c>
      <c r="O1012" s="146">
        <v>0</v>
      </c>
      <c r="P1012" s="132">
        <v>0</v>
      </c>
      <c r="Q1012" s="132">
        <v>0</v>
      </c>
      <c r="R1012" s="132">
        <v>0</v>
      </c>
      <c r="S1012" s="132">
        <v>0</v>
      </c>
      <c r="T1012" s="132">
        <v>0</v>
      </c>
      <c r="U1012" s="132">
        <v>0</v>
      </c>
      <c r="V1012" s="133">
        <f t="shared" si="50"/>
        <v>0</v>
      </c>
      <c r="W1012" s="16">
        <v>0</v>
      </c>
      <c r="X1012" s="16">
        <v>0</v>
      </c>
      <c r="Y1012" s="137">
        <v>0</v>
      </c>
    </row>
    <row r="1013" spans="1:25" s="3" customFormat="1" ht="15" x14ac:dyDescent="0.3">
      <c r="A1013" s="156" t="str">
        <f>IF(ISBLANK(TableB[[#This Row],[BEDS Code]]),"",TableB[[#This Row],[BEDS Code]])</f>
        <v>342700010226</v>
      </c>
      <c r="B1013" s="134" t="str">
        <f>IF(ISBLANK(TableB[[#This Row],[School Name]]),"",TableB[[#This Row],[School Name]])</f>
        <v>J.H.S. 226 Virgil I. Grissom</v>
      </c>
      <c r="C1013" s="156" t="str">
        <f>IF(ISBLANK(TableB[[#This Row],[Local School Code]]),"",TableB[[#This Row],[Local School Code]])</f>
        <v>Q226</v>
      </c>
      <c r="D1013" s="15" t="s">
        <v>73</v>
      </c>
      <c r="E1013" s="10" t="s">
        <v>73</v>
      </c>
      <c r="F1013" s="130">
        <v>0</v>
      </c>
      <c r="G1013" s="130">
        <v>0</v>
      </c>
      <c r="H1013" s="130">
        <v>0</v>
      </c>
      <c r="I1013" s="130">
        <v>0</v>
      </c>
      <c r="J1013" s="136">
        <f t="shared" si="48"/>
        <v>0</v>
      </c>
      <c r="K1013" s="16">
        <v>0</v>
      </c>
      <c r="L1013" s="16">
        <v>0</v>
      </c>
      <c r="M1013" s="16">
        <v>0</v>
      </c>
      <c r="N1013" s="133">
        <f t="shared" si="49"/>
        <v>0</v>
      </c>
      <c r="O1013" s="146">
        <v>0</v>
      </c>
      <c r="P1013" s="132">
        <v>0</v>
      </c>
      <c r="Q1013" s="132">
        <v>0</v>
      </c>
      <c r="R1013" s="132">
        <v>0</v>
      </c>
      <c r="S1013" s="132">
        <v>0</v>
      </c>
      <c r="T1013" s="132">
        <v>0</v>
      </c>
      <c r="U1013" s="132">
        <v>0</v>
      </c>
      <c r="V1013" s="133">
        <f t="shared" si="50"/>
        <v>0</v>
      </c>
      <c r="W1013" s="16">
        <v>0</v>
      </c>
      <c r="X1013" s="16">
        <v>0</v>
      </c>
      <c r="Y1013" s="137">
        <v>0</v>
      </c>
    </row>
    <row r="1014" spans="1:25" s="3" customFormat="1" ht="15" x14ac:dyDescent="0.3">
      <c r="A1014" s="156" t="str">
        <f>IF(ISBLANK(TableB[[#This Row],[BEDS Code]]),"",TableB[[#This Row],[BEDS Code]])</f>
        <v>343000011227</v>
      </c>
      <c r="B1014" s="134" t="str">
        <f>IF(ISBLANK(TableB[[#This Row],[School Name]]),"",TableB[[#This Row],[School Name]])</f>
        <v>I.S. 227 Louis Armstrong</v>
      </c>
      <c r="C1014" s="156" t="str">
        <f>IF(ISBLANK(TableB[[#This Row],[Local School Code]]),"",TableB[[#This Row],[Local School Code]])</f>
        <v>Q227</v>
      </c>
      <c r="D1014" s="15" t="s">
        <v>73</v>
      </c>
      <c r="E1014" s="10" t="s">
        <v>73</v>
      </c>
      <c r="F1014" s="130">
        <v>0</v>
      </c>
      <c r="G1014" s="130">
        <v>0</v>
      </c>
      <c r="H1014" s="130">
        <v>0</v>
      </c>
      <c r="I1014" s="130">
        <v>0</v>
      </c>
      <c r="J1014" s="136">
        <f t="shared" si="48"/>
        <v>0</v>
      </c>
      <c r="K1014" s="16">
        <v>0</v>
      </c>
      <c r="L1014" s="16">
        <v>0</v>
      </c>
      <c r="M1014" s="16">
        <v>0</v>
      </c>
      <c r="N1014" s="133">
        <f t="shared" si="49"/>
        <v>0</v>
      </c>
      <c r="O1014" s="146">
        <v>0</v>
      </c>
      <c r="P1014" s="132">
        <v>0</v>
      </c>
      <c r="Q1014" s="132">
        <v>0</v>
      </c>
      <c r="R1014" s="132">
        <v>0</v>
      </c>
      <c r="S1014" s="132">
        <v>0</v>
      </c>
      <c r="T1014" s="132">
        <v>0</v>
      </c>
      <c r="U1014" s="132">
        <v>0</v>
      </c>
      <c r="V1014" s="133">
        <f t="shared" si="50"/>
        <v>0</v>
      </c>
      <c r="W1014" s="16">
        <v>0</v>
      </c>
      <c r="X1014" s="16">
        <v>0</v>
      </c>
      <c r="Y1014" s="137">
        <v>0</v>
      </c>
    </row>
    <row r="1015" spans="1:25" s="3" customFormat="1" ht="15" x14ac:dyDescent="0.3">
      <c r="A1015" s="156" t="str">
        <f>IF(ISBLANK(TableB[[#This Row],[BEDS Code]]),"",TableB[[#This Row],[BEDS Code]])</f>
        <v>343000010228</v>
      </c>
      <c r="B1015" s="134" t="str">
        <f>IF(ISBLANK(TableB[[#This Row],[School Name]]),"",TableB[[#This Row],[School Name]])</f>
        <v>P.S. 228 Early Childhood Magnet School of the Arts</v>
      </c>
      <c r="C1015" s="156" t="str">
        <f>IF(ISBLANK(TableB[[#This Row],[Local School Code]]),"",TableB[[#This Row],[Local School Code]])</f>
        <v>Q228</v>
      </c>
      <c r="D1015" s="15" t="s">
        <v>72</v>
      </c>
      <c r="E1015" s="10" t="s">
        <v>73</v>
      </c>
      <c r="F1015" s="130">
        <v>31</v>
      </c>
      <c r="G1015" s="130">
        <v>0</v>
      </c>
      <c r="H1015" s="130">
        <v>2</v>
      </c>
      <c r="I1015" s="130">
        <v>0</v>
      </c>
      <c r="J1015" s="136">
        <f t="shared" si="48"/>
        <v>33</v>
      </c>
      <c r="K1015" s="16">
        <v>290000</v>
      </c>
      <c r="L1015" s="16">
        <v>469215.46059613477</v>
      </c>
      <c r="M1015" s="16">
        <v>0</v>
      </c>
      <c r="N1015" s="133">
        <f t="shared" si="49"/>
        <v>759215.46059613477</v>
      </c>
      <c r="O1015" s="146">
        <v>0</v>
      </c>
      <c r="P1015" s="132">
        <v>0</v>
      </c>
      <c r="Q1015" s="132">
        <v>0</v>
      </c>
      <c r="R1015" s="132">
        <v>0</v>
      </c>
      <c r="S1015" s="132">
        <v>0</v>
      </c>
      <c r="T1015" s="132">
        <v>0</v>
      </c>
      <c r="U1015" s="132">
        <v>0</v>
      </c>
      <c r="V1015" s="133">
        <f t="shared" si="50"/>
        <v>0</v>
      </c>
      <c r="W1015" s="16">
        <v>0</v>
      </c>
      <c r="X1015" s="16">
        <v>0</v>
      </c>
      <c r="Y1015" s="137">
        <v>0</v>
      </c>
    </row>
    <row r="1016" spans="1:25" s="3" customFormat="1" ht="15" x14ac:dyDescent="0.3">
      <c r="A1016" s="156" t="str">
        <f>IF(ISBLANK(TableB[[#This Row],[BEDS Code]]),"",TableB[[#This Row],[BEDS Code]])</f>
        <v>342400010229</v>
      </c>
      <c r="B1016" s="134" t="str">
        <f>IF(ISBLANK(TableB[[#This Row],[School Name]]),"",TableB[[#This Row],[School Name]])</f>
        <v>P.S. 229 Emanuel Kaplan</v>
      </c>
      <c r="C1016" s="156" t="str">
        <f>IF(ISBLANK(TableB[[#This Row],[Local School Code]]),"",TableB[[#This Row],[Local School Code]])</f>
        <v>Q229</v>
      </c>
      <c r="D1016" s="15" t="s">
        <v>72</v>
      </c>
      <c r="E1016" s="10" t="s">
        <v>73</v>
      </c>
      <c r="F1016" s="130">
        <v>31</v>
      </c>
      <c r="G1016" s="130">
        <v>0</v>
      </c>
      <c r="H1016" s="130">
        <v>0</v>
      </c>
      <c r="I1016" s="130">
        <v>0</v>
      </c>
      <c r="J1016" s="136">
        <f t="shared" si="48"/>
        <v>31</v>
      </c>
      <c r="K1016" s="16">
        <v>360000</v>
      </c>
      <c r="L1016" s="16">
        <v>134394.64037405397</v>
      </c>
      <c r="M1016" s="16">
        <v>0</v>
      </c>
      <c r="N1016" s="133">
        <f t="shared" si="49"/>
        <v>494394.64037405397</v>
      </c>
      <c r="O1016" s="146">
        <v>0</v>
      </c>
      <c r="P1016" s="132">
        <v>0</v>
      </c>
      <c r="Q1016" s="132">
        <v>0</v>
      </c>
      <c r="R1016" s="132">
        <v>0</v>
      </c>
      <c r="S1016" s="132">
        <v>0</v>
      </c>
      <c r="T1016" s="132">
        <v>0</v>
      </c>
      <c r="U1016" s="132">
        <v>0</v>
      </c>
      <c r="V1016" s="133">
        <f t="shared" si="50"/>
        <v>0</v>
      </c>
      <c r="W1016" s="16">
        <v>0</v>
      </c>
      <c r="X1016" s="16">
        <v>0</v>
      </c>
      <c r="Y1016" s="137">
        <v>0</v>
      </c>
    </row>
    <row r="1017" spans="1:25" s="3" customFormat="1" ht="15" x14ac:dyDescent="0.3">
      <c r="A1017" s="156" t="str">
        <f>IF(ISBLANK(TableB[[#This Row],[BEDS Code]]),"",TableB[[#This Row],[BEDS Code]])</f>
        <v>343000010230</v>
      </c>
      <c r="B1017" s="134" t="str">
        <f>IF(ISBLANK(TableB[[#This Row],[School Name]]),"",TableB[[#This Row],[School Name]])</f>
        <v>I.S. 230</v>
      </c>
      <c r="C1017" s="156" t="str">
        <f>IF(ISBLANK(TableB[[#This Row],[Local School Code]]),"",TableB[[#This Row],[Local School Code]])</f>
        <v>Q230</v>
      </c>
      <c r="D1017" s="15" t="s">
        <v>73</v>
      </c>
      <c r="E1017" s="10" t="s">
        <v>72</v>
      </c>
      <c r="F1017" s="130">
        <v>0</v>
      </c>
      <c r="G1017" s="130">
        <v>0</v>
      </c>
      <c r="H1017" s="130">
        <v>0</v>
      </c>
      <c r="I1017" s="130">
        <v>0</v>
      </c>
      <c r="J1017" s="136">
        <f t="shared" si="48"/>
        <v>0</v>
      </c>
      <c r="K1017" s="16">
        <v>0</v>
      </c>
      <c r="L1017" s="16">
        <v>0</v>
      </c>
      <c r="M1017" s="16">
        <v>0</v>
      </c>
      <c r="N1017" s="133">
        <f t="shared" si="49"/>
        <v>0</v>
      </c>
      <c r="O1017" s="146">
        <v>1</v>
      </c>
      <c r="P1017" s="132">
        <v>365694.83807592338</v>
      </c>
      <c r="Q1017" s="132">
        <v>32653.300000000003</v>
      </c>
      <c r="R1017" s="132">
        <v>0</v>
      </c>
      <c r="S1017" s="132">
        <v>0</v>
      </c>
      <c r="T1017" s="132">
        <v>163266.5</v>
      </c>
      <c r="U1017" s="132">
        <v>97959.9</v>
      </c>
      <c r="V1017" s="133">
        <f t="shared" si="50"/>
        <v>659574.53807592334</v>
      </c>
      <c r="W1017" s="16">
        <v>165644</v>
      </c>
      <c r="X1017" s="16">
        <v>167397.53807592334</v>
      </c>
      <c r="Y1017" s="137">
        <v>326533</v>
      </c>
    </row>
    <row r="1018" spans="1:25" s="3" customFormat="1" ht="15" x14ac:dyDescent="0.3">
      <c r="A1018" s="156" t="str">
        <f>IF(ISBLANK(TableB[[#This Row],[BEDS Code]]),"",TableB[[#This Row],[BEDS Code]])</f>
        <v>342700010232</v>
      </c>
      <c r="B1018" s="134" t="str">
        <f>IF(ISBLANK(TableB[[#This Row],[School Name]]),"",TableB[[#This Row],[School Name]])</f>
        <v>P.S. 232 Lindenwood</v>
      </c>
      <c r="C1018" s="156" t="str">
        <f>IF(ISBLANK(TableB[[#This Row],[Local School Code]]),"",TableB[[#This Row],[Local School Code]])</f>
        <v>Q232</v>
      </c>
      <c r="D1018" s="15" t="s">
        <v>72</v>
      </c>
      <c r="E1018" s="10" t="s">
        <v>73</v>
      </c>
      <c r="F1018" s="130">
        <v>15</v>
      </c>
      <c r="G1018" s="130">
        <v>0</v>
      </c>
      <c r="H1018" s="130">
        <v>12</v>
      </c>
      <c r="I1018" s="130">
        <v>0</v>
      </c>
      <c r="J1018" s="136">
        <f t="shared" si="48"/>
        <v>27</v>
      </c>
      <c r="K1018" s="16">
        <v>196314.36598796796</v>
      </c>
      <c r="L1018" s="16">
        <v>329103.63944056584</v>
      </c>
      <c r="M1018" s="16">
        <v>0</v>
      </c>
      <c r="N1018" s="133">
        <f t="shared" si="49"/>
        <v>525418.00542853377</v>
      </c>
      <c r="O1018" s="146">
        <v>0</v>
      </c>
      <c r="P1018" s="132">
        <v>0</v>
      </c>
      <c r="Q1018" s="132">
        <v>0</v>
      </c>
      <c r="R1018" s="132">
        <v>0</v>
      </c>
      <c r="S1018" s="132">
        <v>0</v>
      </c>
      <c r="T1018" s="132">
        <v>0</v>
      </c>
      <c r="U1018" s="132">
        <v>0</v>
      </c>
      <c r="V1018" s="133">
        <f t="shared" si="50"/>
        <v>0</v>
      </c>
      <c r="W1018" s="16">
        <v>0</v>
      </c>
      <c r="X1018" s="16">
        <v>0</v>
      </c>
      <c r="Y1018" s="137">
        <v>0</v>
      </c>
    </row>
    <row r="1019" spans="1:25" s="3" customFormat="1" ht="15" x14ac:dyDescent="0.3">
      <c r="A1019" s="156" t="str">
        <f>IF(ISBLANK(TableB[[#This Row],[BEDS Code]]),"",TableB[[#This Row],[BEDS Code]])</f>
        <v>307500014233</v>
      </c>
      <c r="B1019" s="134" t="str">
        <f>IF(ISBLANK(TableB[[#This Row],[School Name]]),"",TableB[[#This Row],[School Name]])</f>
        <v>P.S. Q233</v>
      </c>
      <c r="C1019" s="156" t="str">
        <f>IF(ISBLANK(TableB[[#This Row],[Local School Code]]),"",TableB[[#This Row],[Local School Code]])</f>
        <v>Q233</v>
      </c>
      <c r="D1019" s="15" t="s">
        <v>73</v>
      </c>
      <c r="E1019" s="10" t="s">
        <v>73</v>
      </c>
      <c r="F1019" s="130">
        <v>0</v>
      </c>
      <c r="G1019" s="130">
        <v>0</v>
      </c>
      <c r="H1019" s="130">
        <v>0</v>
      </c>
      <c r="I1019" s="130">
        <v>0</v>
      </c>
      <c r="J1019" s="136">
        <f t="shared" si="48"/>
        <v>0</v>
      </c>
      <c r="K1019" s="16">
        <v>0</v>
      </c>
      <c r="L1019" s="16">
        <v>0</v>
      </c>
      <c r="M1019" s="16">
        <v>0</v>
      </c>
      <c r="N1019" s="133">
        <f t="shared" si="49"/>
        <v>0</v>
      </c>
      <c r="O1019" s="146">
        <v>0</v>
      </c>
      <c r="P1019" s="132">
        <v>0</v>
      </c>
      <c r="Q1019" s="132">
        <v>0</v>
      </c>
      <c r="R1019" s="132">
        <v>0</v>
      </c>
      <c r="S1019" s="132">
        <v>0</v>
      </c>
      <c r="T1019" s="132">
        <v>0</v>
      </c>
      <c r="U1019" s="132">
        <v>0</v>
      </c>
      <c r="V1019" s="133">
        <f t="shared" si="50"/>
        <v>0</v>
      </c>
      <c r="W1019" s="16">
        <v>0</v>
      </c>
      <c r="X1019" s="16">
        <v>0</v>
      </c>
      <c r="Y1019" s="137">
        <v>0</v>
      </c>
    </row>
    <row r="1020" spans="1:25" s="3" customFormat="1" ht="15" x14ac:dyDescent="0.3">
      <c r="A1020" s="156" t="str">
        <f>IF(ISBLANK(TableB[[#This Row],[BEDS Code]]),"",TableB[[#This Row],[BEDS Code]])</f>
        <v>343000010234</v>
      </c>
      <c r="B1020" s="134" t="str">
        <f>IF(ISBLANK(TableB[[#This Row],[School Name]]),"",TableB[[#This Row],[School Name]])</f>
        <v>P.S. 234</v>
      </c>
      <c r="C1020" s="156" t="str">
        <f>IF(ISBLANK(TableB[[#This Row],[Local School Code]]),"",TableB[[#This Row],[Local School Code]])</f>
        <v>Q234</v>
      </c>
      <c r="D1020" s="15" t="s">
        <v>72</v>
      </c>
      <c r="E1020" s="10" t="s">
        <v>73</v>
      </c>
      <c r="F1020" s="130">
        <v>31</v>
      </c>
      <c r="G1020" s="130">
        <v>0</v>
      </c>
      <c r="H1020" s="130">
        <v>0</v>
      </c>
      <c r="I1020" s="130">
        <v>0</v>
      </c>
      <c r="J1020" s="136">
        <f t="shared" si="48"/>
        <v>31</v>
      </c>
      <c r="K1020" s="16">
        <v>360000</v>
      </c>
      <c r="L1020" s="16">
        <v>155358.501419865</v>
      </c>
      <c r="M1020" s="16">
        <v>0</v>
      </c>
      <c r="N1020" s="133">
        <f t="shared" si="49"/>
        <v>515358.501419865</v>
      </c>
      <c r="O1020" s="146">
        <v>0</v>
      </c>
      <c r="P1020" s="132">
        <v>0</v>
      </c>
      <c r="Q1020" s="132">
        <v>0</v>
      </c>
      <c r="R1020" s="132">
        <v>0</v>
      </c>
      <c r="S1020" s="132">
        <v>0</v>
      </c>
      <c r="T1020" s="132">
        <v>0</v>
      </c>
      <c r="U1020" s="132">
        <v>0</v>
      </c>
      <c r="V1020" s="133">
        <f t="shared" si="50"/>
        <v>0</v>
      </c>
      <c r="W1020" s="16">
        <v>0</v>
      </c>
      <c r="X1020" s="16">
        <v>0</v>
      </c>
      <c r="Y1020" s="137">
        <v>0</v>
      </c>
    </row>
    <row r="1021" spans="1:25" s="3" customFormat="1" ht="15" x14ac:dyDescent="0.3">
      <c r="A1021" s="156" t="str">
        <f>IF(ISBLANK(TableB[[#This Row],[BEDS Code]]),"",TableB[[#This Row],[BEDS Code]])</f>
        <v>343000010235</v>
      </c>
      <c r="B1021" s="134" t="str">
        <f>IF(ISBLANK(TableB[[#This Row],[School Name]]),"",TableB[[#This Row],[School Name]])</f>
        <v>Academy for New Americans</v>
      </c>
      <c r="C1021" s="156" t="str">
        <f>IF(ISBLANK(TableB[[#This Row],[Local School Code]]),"",TableB[[#This Row],[Local School Code]])</f>
        <v>Q235</v>
      </c>
      <c r="D1021" s="15" t="s">
        <v>73</v>
      </c>
      <c r="E1021" s="10" t="s">
        <v>73</v>
      </c>
      <c r="F1021" s="130">
        <v>0</v>
      </c>
      <c r="G1021" s="130">
        <v>0</v>
      </c>
      <c r="H1021" s="130">
        <v>0</v>
      </c>
      <c r="I1021" s="130">
        <v>0</v>
      </c>
      <c r="J1021" s="136">
        <f t="shared" si="48"/>
        <v>0</v>
      </c>
      <c r="K1021" s="16">
        <v>0</v>
      </c>
      <c r="L1021" s="16">
        <v>0</v>
      </c>
      <c r="M1021" s="16">
        <v>0</v>
      </c>
      <c r="N1021" s="133">
        <f t="shared" si="49"/>
        <v>0</v>
      </c>
      <c r="O1021" s="146">
        <v>0</v>
      </c>
      <c r="P1021" s="132">
        <v>0</v>
      </c>
      <c r="Q1021" s="132">
        <v>0</v>
      </c>
      <c r="R1021" s="132">
        <v>0</v>
      </c>
      <c r="S1021" s="132">
        <v>0</v>
      </c>
      <c r="T1021" s="132">
        <v>0</v>
      </c>
      <c r="U1021" s="132">
        <v>0</v>
      </c>
      <c r="V1021" s="133">
        <f t="shared" si="50"/>
        <v>0</v>
      </c>
      <c r="W1021" s="16">
        <v>0</v>
      </c>
      <c r="X1021" s="16">
        <v>0</v>
      </c>
      <c r="Y1021" s="137">
        <v>0</v>
      </c>
    </row>
    <row r="1022" spans="1:25" s="3" customFormat="1" ht="15" x14ac:dyDescent="0.3">
      <c r="A1022" s="156" t="str">
        <f>IF(ISBLANK(TableB[[#This Row],[BEDS Code]]),"",TableB[[#This Row],[BEDS Code]])</f>
        <v>342400011236</v>
      </c>
      <c r="B1022" s="134" t="str">
        <f>IF(ISBLANK(TableB[[#This Row],[School Name]]),"",TableB[[#This Row],[School Name]])</f>
        <v>International High School for Health Sciences</v>
      </c>
      <c r="C1022" s="156" t="str">
        <f>IF(ISBLANK(TableB[[#This Row],[Local School Code]]),"",TableB[[#This Row],[Local School Code]])</f>
        <v>Q236</v>
      </c>
      <c r="D1022" s="15" t="s">
        <v>73</v>
      </c>
      <c r="E1022" s="10" t="s">
        <v>73</v>
      </c>
      <c r="F1022" s="130">
        <v>0</v>
      </c>
      <c r="G1022" s="130">
        <v>0</v>
      </c>
      <c r="H1022" s="130">
        <v>0</v>
      </c>
      <c r="I1022" s="130">
        <v>0</v>
      </c>
      <c r="J1022" s="136">
        <f t="shared" si="48"/>
        <v>0</v>
      </c>
      <c r="K1022" s="16">
        <v>0</v>
      </c>
      <c r="L1022" s="16">
        <v>0</v>
      </c>
      <c r="M1022" s="16">
        <v>0</v>
      </c>
      <c r="N1022" s="133">
        <f t="shared" si="49"/>
        <v>0</v>
      </c>
      <c r="O1022" s="146">
        <v>0</v>
      </c>
      <c r="P1022" s="132">
        <v>0</v>
      </c>
      <c r="Q1022" s="132">
        <v>0</v>
      </c>
      <c r="R1022" s="132">
        <v>0</v>
      </c>
      <c r="S1022" s="132">
        <v>0</v>
      </c>
      <c r="T1022" s="132">
        <v>0</v>
      </c>
      <c r="U1022" s="132">
        <v>0</v>
      </c>
      <c r="V1022" s="133">
        <f t="shared" si="50"/>
        <v>0</v>
      </c>
      <c r="W1022" s="16">
        <v>0</v>
      </c>
      <c r="X1022" s="16">
        <v>0</v>
      </c>
      <c r="Y1022" s="137">
        <v>0</v>
      </c>
    </row>
    <row r="1023" spans="1:25" s="3" customFormat="1" ht="15" x14ac:dyDescent="0.3">
      <c r="A1023" s="156" t="str">
        <f>IF(ISBLANK(TableB[[#This Row],[BEDS Code]]),"",TableB[[#This Row],[BEDS Code]])</f>
        <v>342500010237</v>
      </c>
      <c r="B1023" s="134" t="str">
        <f>IF(ISBLANK(TableB[[#This Row],[School Name]]),"",TableB[[#This Row],[School Name]])</f>
        <v>I.S. 237</v>
      </c>
      <c r="C1023" s="156" t="str">
        <f>IF(ISBLANK(TableB[[#This Row],[Local School Code]]),"",TableB[[#This Row],[Local School Code]])</f>
        <v>Q237</v>
      </c>
      <c r="D1023" s="15" t="s">
        <v>73</v>
      </c>
      <c r="E1023" s="10" t="s">
        <v>73</v>
      </c>
      <c r="F1023" s="130">
        <v>0</v>
      </c>
      <c r="G1023" s="130">
        <v>0</v>
      </c>
      <c r="H1023" s="130">
        <v>0</v>
      </c>
      <c r="I1023" s="130">
        <v>0</v>
      </c>
      <c r="J1023" s="136">
        <f t="shared" si="48"/>
        <v>0</v>
      </c>
      <c r="K1023" s="16">
        <v>0</v>
      </c>
      <c r="L1023" s="16">
        <v>0</v>
      </c>
      <c r="M1023" s="16">
        <v>0</v>
      </c>
      <c r="N1023" s="133">
        <f t="shared" si="49"/>
        <v>0</v>
      </c>
      <c r="O1023" s="146">
        <v>0</v>
      </c>
      <c r="P1023" s="132">
        <v>0</v>
      </c>
      <c r="Q1023" s="132">
        <v>0</v>
      </c>
      <c r="R1023" s="132">
        <v>0</v>
      </c>
      <c r="S1023" s="132">
        <v>0</v>
      </c>
      <c r="T1023" s="132">
        <v>0</v>
      </c>
      <c r="U1023" s="132">
        <v>0</v>
      </c>
      <c r="V1023" s="133">
        <f t="shared" si="50"/>
        <v>0</v>
      </c>
      <c r="W1023" s="16">
        <v>0</v>
      </c>
      <c r="X1023" s="16">
        <v>0</v>
      </c>
      <c r="Y1023" s="137">
        <v>0</v>
      </c>
    </row>
    <row r="1024" spans="1:25" s="3" customFormat="1" ht="15" x14ac:dyDescent="0.3">
      <c r="A1024" s="156" t="str">
        <f>IF(ISBLANK(TableB[[#This Row],[BEDS Code]]),"",TableB[[#This Row],[BEDS Code]])</f>
        <v>342900010238</v>
      </c>
      <c r="B1024" s="134" t="str">
        <f>IF(ISBLANK(TableB[[#This Row],[School Name]]),"",TableB[[#This Row],[School Name]])</f>
        <v>I.S. 238 - Susan B. Anthony Academy</v>
      </c>
      <c r="C1024" s="156" t="str">
        <f>IF(ISBLANK(TableB[[#This Row],[Local School Code]]),"",TableB[[#This Row],[Local School Code]])</f>
        <v>Q238</v>
      </c>
      <c r="D1024" s="15" t="s">
        <v>73</v>
      </c>
      <c r="E1024" s="10" t="s">
        <v>72</v>
      </c>
      <c r="F1024" s="130">
        <v>0</v>
      </c>
      <c r="G1024" s="130">
        <v>0</v>
      </c>
      <c r="H1024" s="130">
        <v>0</v>
      </c>
      <c r="I1024" s="130">
        <v>0</v>
      </c>
      <c r="J1024" s="136">
        <f t="shared" si="48"/>
        <v>0</v>
      </c>
      <c r="K1024" s="16">
        <v>0</v>
      </c>
      <c r="L1024" s="16">
        <v>0</v>
      </c>
      <c r="M1024" s="16">
        <v>0</v>
      </c>
      <c r="N1024" s="133">
        <f t="shared" si="49"/>
        <v>0</v>
      </c>
      <c r="O1024" s="146">
        <v>0</v>
      </c>
      <c r="P1024" s="132">
        <v>15000</v>
      </c>
      <c r="Q1024" s="132">
        <v>15000</v>
      </c>
      <c r="R1024" s="132">
        <v>0</v>
      </c>
      <c r="S1024" s="132">
        <v>0</v>
      </c>
      <c r="T1024" s="132">
        <v>75000</v>
      </c>
      <c r="U1024" s="132">
        <v>45000</v>
      </c>
      <c r="V1024" s="133">
        <f t="shared" si="50"/>
        <v>150000</v>
      </c>
      <c r="W1024" s="16">
        <v>150000</v>
      </c>
      <c r="X1024" s="16">
        <v>0</v>
      </c>
      <c r="Y1024" s="137">
        <v>0</v>
      </c>
    </row>
    <row r="1025" spans="1:25" s="3" customFormat="1" ht="15" x14ac:dyDescent="0.3">
      <c r="A1025" s="156" t="str">
        <f>IF(ISBLANK(TableB[[#This Row],[BEDS Code]]),"",TableB[[#This Row],[BEDS Code]])</f>
        <v>342400010239</v>
      </c>
      <c r="B1025" s="134" t="str">
        <f>IF(ISBLANK(TableB[[#This Row],[School Name]]),"",TableB[[#This Row],[School Name]])</f>
        <v>P.S. 239</v>
      </c>
      <c r="C1025" s="156" t="str">
        <f>IF(ISBLANK(TableB[[#This Row],[Local School Code]]),"",TableB[[#This Row],[Local School Code]])</f>
        <v>Q239</v>
      </c>
      <c r="D1025" s="15" t="s">
        <v>72</v>
      </c>
      <c r="E1025" s="10" t="s">
        <v>73</v>
      </c>
      <c r="F1025" s="130">
        <v>47</v>
      </c>
      <c r="G1025" s="130">
        <v>0</v>
      </c>
      <c r="H1025" s="130">
        <v>0</v>
      </c>
      <c r="I1025" s="130">
        <v>0</v>
      </c>
      <c r="J1025" s="136">
        <f t="shared" si="48"/>
        <v>47</v>
      </c>
      <c r="K1025" s="16">
        <v>360000</v>
      </c>
      <c r="L1025" s="16">
        <v>373807.73937294004</v>
      </c>
      <c r="M1025" s="16">
        <v>0</v>
      </c>
      <c r="N1025" s="133">
        <f t="shared" si="49"/>
        <v>733807.73937294004</v>
      </c>
      <c r="O1025" s="146">
        <v>0</v>
      </c>
      <c r="P1025" s="132">
        <v>0</v>
      </c>
      <c r="Q1025" s="132">
        <v>0</v>
      </c>
      <c r="R1025" s="132">
        <v>0</v>
      </c>
      <c r="S1025" s="132">
        <v>0</v>
      </c>
      <c r="T1025" s="132">
        <v>0</v>
      </c>
      <c r="U1025" s="132">
        <v>0</v>
      </c>
      <c r="V1025" s="133">
        <f t="shared" si="50"/>
        <v>0</v>
      </c>
      <c r="W1025" s="16">
        <v>0</v>
      </c>
      <c r="X1025" s="16">
        <v>0</v>
      </c>
      <c r="Y1025" s="137">
        <v>0</v>
      </c>
    </row>
    <row r="1026" spans="1:25" s="3" customFormat="1" ht="15" x14ac:dyDescent="0.3">
      <c r="A1026" s="156" t="str">
        <f>IF(ISBLANK(TableB[[#This Row],[BEDS Code]]),"",TableB[[#This Row],[BEDS Code]])</f>
        <v>342500011240</v>
      </c>
      <c r="B1026" s="134" t="str">
        <f>IF(ISBLANK(TableB[[#This Row],[School Name]]),"",TableB[[#This Row],[School Name]])</f>
        <v>Veritas Academy</v>
      </c>
      <c r="C1026" s="156" t="str">
        <f>IF(ISBLANK(TableB[[#This Row],[Local School Code]]),"",TableB[[#This Row],[Local School Code]])</f>
        <v>Q240</v>
      </c>
      <c r="D1026" s="15" t="s">
        <v>73</v>
      </c>
      <c r="E1026" s="10" t="s">
        <v>73</v>
      </c>
      <c r="F1026" s="130">
        <v>0</v>
      </c>
      <c r="G1026" s="130">
        <v>0</v>
      </c>
      <c r="H1026" s="130">
        <v>0</v>
      </c>
      <c r="I1026" s="130">
        <v>0</v>
      </c>
      <c r="J1026" s="136">
        <f t="shared" si="48"/>
        <v>0</v>
      </c>
      <c r="K1026" s="16">
        <v>0</v>
      </c>
      <c r="L1026" s="16">
        <v>0</v>
      </c>
      <c r="M1026" s="16">
        <v>0</v>
      </c>
      <c r="N1026" s="133">
        <f t="shared" si="49"/>
        <v>0</v>
      </c>
      <c r="O1026" s="146">
        <v>0</v>
      </c>
      <c r="P1026" s="132">
        <v>0</v>
      </c>
      <c r="Q1026" s="132">
        <v>0</v>
      </c>
      <c r="R1026" s="132">
        <v>0</v>
      </c>
      <c r="S1026" s="132">
        <v>0</v>
      </c>
      <c r="T1026" s="132">
        <v>0</v>
      </c>
      <c r="U1026" s="132">
        <v>0</v>
      </c>
      <c r="V1026" s="133">
        <f t="shared" si="50"/>
        <v>0</v>
      </c>
      <c r="W1026" s="16">
        <v>0</v>
      </c>
      <c r="X1026" s="16">
        <v>0</v>
      </c>
      <c r="Y1026" s="137">
        <v>0</v>
      </c>
    </row>
    <row r="1027" spans="1:25" s="3" customFormat="1" ht="15" x14ac:dyDescent="0.3">
      <c r="A1027" s="156" t="str">
        <f>IF(ISBLANK(TableB[[#This Row],[BEDS Code]]),"",TableB[[#This Row],[BEDS Code]])</f>
        <v>342500011241</v>
      </c>
      <c r="B1027" s="134" t="str">
        <f>IF(ISBLANK(TableB[[#This Row],[School Name]]),"",TableB[[#This Row],[School Name]])</f>
        <v>Queens High School for Language Studies</v>
      </c>
      <c r="C1027" s="156" t="str">
        <f>IF(ISBLANK(TableB[[#This Row],[Local School Code]]),"",TableB[[#This Row],[Local School Code]])</f>
        <v>Q241</v>
      </c>
      <c r="D1027" s="15" t="s">
        <v>73</v>
      </c>
      <c r="E1027" s="10" t="s">
        <v>73</v>
      </c>
      <c r="F1027" s="130">
        <v>0</v>
      </c>
      <c r="G1027" s="130">
        <v>0</v>
      </c>
      <c r="H1027" s="130">
        <v>0</v>
      </c>
      <c r="I1027" s="130">
        <v>0</v>
      </c>
      <c r="J1027" s="136">
        <f t="shared" si="48"/>
        <v>0</v>
      </c>
      <c r="K1027" s="16">
        <v>0</v>
      </c>
      <c r="L1027" s="16">
        <v>0</v>
      </c>
      <c r="M1027" s="16">
        <v>0</v>
      </c>
      <c r="N1027" s="133">
        <f t="shared" si="49"/>
        <v>0</v>
      </c>
      <c r="O1027" s="146">
        <v>0</v>
      </c>
      <c r="P1027" s="132">
        <v>0</v>
      </c>
      <c r="Q1027" s="132">
        <v>0</v>
      </c>
      <c r="R1027" s="132">
        <v>0</v>
      </c>
      <c r="S1027" s="132">
        <v>0</v>
      </c>
      <c r="T1027" s="132">
        <v>0</v>
      </c>
      <c r="U1027" s="132">
        <v>0</v>
      </c>
      <c r="V1027" s="133">
        <f t="shared" si="50"/>
        <v>0</v>
      </c>
      <c r="W1027" s="16">
        <v>0</v>
      </c>
      <c r="X1027" s="16">
        <v>0</v>
      </c>
      <c r="Y1027" s="137">
        <v>0</v>
      </c>
    </row>
    <row r="1028" spans="1:25" s="3" customFormat="1" ht="15" x14ac:dyDescent="0.3">
      <c r="A1028" s="156" t="str">
        <f>IF(ISBLANK(TableB[[#This Row],[BEDS Code]]),"",TableB[[#This Row],[BEDS Code]])</f>
        <v>342500010242</v>
      </c>
      <c r="B1028" s="134" t="str">
        <f>IF(ISBLANK(TableB[[#This Row],[School Name]]),"",TableB[[#This Row],[School Name]])</f>
        <v>P.S. 242 Leonard P. Stavisky Early Childhood School</v>
      </c>
      <c r="C1028" s="156" t="str">
        <f>IF(ISBLANK(TableB[[#This Row],[Local School Code]]),"",TableB[[#This Row],[Local School Code]])</f>
        <v>Q242</v>
      </c>
      <c r="D1028" s="15" t="s">
        <v>72</v>
      </c>
      <c r="E1028" s="10" t="s">
        <v>73</v>
      </c>
      <c r="F1028" s="130">
        <v>31</v>
      </c>
      <c r="G1028" s="130">
        <v>0</v>
      </c>
      <c r="H1028" s="130">
        <v>0</v>
      </c>
      <c r="I1028" s="130">
        <v>0</v>
      </c>
      <c r="J1028" s="136">
        <f t="shared" si="48"/>
        <v>31</v>
      </c>
      <c r="K1028" s="16">
        <v>133908.34028377343</v>
      </c>
      <c r="L1028" s="16">
        <v>373639.87202065007</v>
      </c>
      <c r="M1028" s="16">
        <v>0</v>
      </c>
      <c r="N1028" s="133">
        <f t="shared" si="49"/>
        <v>507548.2123044235</v>
      </c>
      <c r="O1028" s="146">
        <v>0</v>
      </c>
      <c r="P1028" s="132">
        <v>0</v>
      </c>
      <c r="Q1028" s="132">
        <v>0</v>
      </c>
      <c r="R1028" s="132">
        <v>0</v>
      </c>
      <c r="S1028" s="132">
        <v>0</v>
      </c>
      <c r="T1028" s="132">
        <v>0</v>
      </c>
      <c r="U1028" s="132">
        <v>0</v>
      </c>
      <c r="V1028" s="133">
        <f t="shared" si="50"/>
        <v>0</v>
      </c>
      <c r="W1028" s="16">
        <v>0</v>
      </c>
      <c r="X1028" s="16">
        <v>0</v>
      </c>
      <c r="Y1028" s="137">
        <v>0</v>
      </c>
    </row>
    <row r="1029" spans="1:25" s="3" customFormat="1" ht="15" x14ac:dyDescent="0.3">
      <c r="A1029" s="156" t="str">
        <f>IF(ISBLANK(TableB[[#This Row],[BEDS Code]]),"",TableB[[#This Row],[BEDS Code]])</f>
        <v>342900011243</v>
      </c>
      <c r="B1029" s="134" t="str">
        <f>IF(ISBLANK(TableB[[#This Row],[School Name]]),"",TableB[[#This Row],[School Name]])</f>
        <v>Institute for Health Professions at Cambria Heights</v>
      </c>
      <c r="C1029" s="156" t="str">
        <f>IF(ISBLANK(TableB[[#This Row],[Local School Code]]),"",TableB[[#This Row],[Local School Code]])</f>
        <v>Q243</v>
      </c>
      <c r="D1029" s="15" t="s">
        <v>73</v>
      </c>
      <c r="E1029" s="10" t="s">
        <v>73</v>
      </c>
      <c r="F1029" s="130">
        <v>0</v>
      </c>
      <c r="G1029" s="130">
        <v>0</v>
      </c>
      <c r="H1029" s="130">
        <v>0</v>
      </c>
      <c r="I1029" s="130">
        <v>0</v>
      </c>
      <c r="J1029" s="136">
        <f t="shared" si="48"/>
        <v>0</v>
      </c>
      <c r="K1029" s="16">
        <v>0</v>
      </c>
      <c r="L1029" s="16">
        <v>0</v>
      </c>
      <c r="M1029" s="16">
        <v>0</v>
      </c>
      <c r="N1029" s="133">
        <f t="shared" si="49"/>
        <v>0</v>
      </c>
      <c r="O1029" s="146">
        <v>0</v>
      </c>
      <c r="P1029" s="132">
        <v>0</v>
      </c>
      <c r="Q1029" s="132">
        <v>0</v>
      </c>
      <c r="R1029" s="132">
        <v>0</v>
      </c>
      <c r="S1029" s="132">
        <v>0</v>
      </c>
      <c r="T1029" s="132">
        <v>0</v>
      </c>
      <c r="U1029" s="132">
        <v>0</v>
      </c>
      <c r="V1029" s="133">
        <f t="shared" si="50"/>
        <v>0</v>
      </c>
      <c r="W1029" s="16">
        <v>0</v>
      </c>
      <c r="X1029" s="16">
        <v>0</v>
      </c>
      <c r="Y1029" s="137">
        <v>0</v>
      </c>
    </row>
    <row r="1030" spans="1:25" s="3" customFormat="1" ht="15" x14ac:dyDescent="0.3">
      <c r="A1030" s="156" t="str">
        <f>IF(ISBLANK(TableB[[#This Row],[BEDS Code]]),"",TableB[[#This Row],[BEDS Code]])</f>
        <v>342500010244</v>
      </c>
      <c r="B1030" s="134" t="str">
        <f>IF(ISBLANK(TableB[[#This Row],[School Name]]),"",TableB[[#This Row],[School Name]])</f>
        <v>The Active Learning Elementary School</v>
      </c>
      <c r="C1030" s="156" t="str">
        <f>IF(ISBLANK(TableB[[#This Row],[Local School Code]]),"",TableB[[#This Row],[Local School Code]])</f>
        <v>Q244</v>
      </c>
      <c r="D1030" s="15" t="s">
        <v>72</v>
      </c>
      <c r="E1030" s="10" t="s">
        <v>73</v>
      </c>
      <c r="F1030" s="130">
        <v>31</v>
      </c>
      <c r="G1030" s="130">
        <v>0</v>
      </c>
      <c r="H1030" s="130">
        <v>0</v>
      </c>
      <c r="I1030" s="130">
        <v>0</v>
      </c>
      <c r="J1030" s="136">
        <f t="shared" si="48"/>
        <v>31</v>
      </c>
      <c r="K1030" s="16">
        <v>137734.29286330982</v>
      </c>
      <c r="L1030" s="16">
        <v>325688.67969992303</v>
      </c>
      <c r="M1030" s="16">
        <v>0</v>
      </c>
      <c r="N1030" s="133">
        <f t="shared" si="49"/>
        <v>463422.97256323288</v>
      </c>
      <c r="O1030" s="146">
        <v>0</v>
      </c>
      <c r="P1030" s="132">
        <v>0</v>
      </c>
      <c r="Q1030" s="132">
        <v>0</v>
      </c>
      <c r="R1030" s="132">
        <v>0</v>
      </c>
      <c r="S1030" s="132">
        <v>0</v>
      </c>
      <c r="T1030" s="132">
        <v>0</v>
      </c>
      <c r="U1030" s="132">
        <v>0</v>
      </c>
      <c r="V1030" s="133">
        <f t="shared" si="50"/>
        <v>0</v>
      </c>
      <c r="W1030" s="16">
        <v>0</v>
      </c>
      <c r="X1030" s="16">
        <v>0</v>
      </c>
      <c r="Y1030" s="137">
        <v>0</v>
      </c>
    </row>
    <row r="1031" spans="1:25" s="3" customFormat="1" ht="15" x14ac:dyDescent="0.3">
      <c r="A1031" s="156" t="str">
        <f>IF(ISBLANK(TableB[[#This Row],[BEDS Code]]),"",TableB[[#This Row],[BEDS Code]])</f>
        <v>342900011248</v>
      </c>
      <c r="B1031" s="134" t="str">
        <f>IF(ISBLANK(TableB[[#This Row],[School Name]]),"",TableB[[#This Row],[School Name]])</f>
        <v>Queens Preparatory Academy</v>
      </c>
      <c r="C1031" s="156" t="str">
        <f>IF(ISBLANK(TableB[[#This Row],[Local School Code]]),"",TableB[[#This Row],[Local School Code]])</f>
        <v>Q248</v>
      </c>
      <c r="D1031" s="15" t="s">
        <v>73</v>
      </c>
      <c r="E1031" s="10" t="s">
        <v>73</v>
      </c>
      <c r="F1031" s="130">
        <v>0</v>
      </c>
      <c r="G1031" s="130">
        <v>0</v>
      </c>
      <c r="H1031" s="130">
        <v>0</v>
      </c>
      <c r="I1031" s="130">
        <v>0</v>
      </c>
      <c r="J1031" s="136">
        <f t="shared" si="48"/>
        <v>0</v>
      </c>
      <c r="K1031" s="16">
        <v>0</v>
      </c>
      <c r="L1031" s="16">
        <v>0</v>
      </c>
      <c r="M1031" s="16">
        <v>0</v>
      </c>
      <c r="N1031" s="133">
        <f t="shared" si="49"/>
        <v>0</v>
      </c>
      <c r="O1031" s="146">
        <v>0</v>
      </c>
      <c r="P1031" s="132">
        <v>0</v>
      </c>
      <c r="Q1031" s="132">
        <v>0</v>
      </c>
      <c r="R1031" s="132">
        <v>0</v>
      </c>
      <c r="S1031" s="132">
        <v>0</v>
      </c>
      <c r="T1031" s="132">
        <v>0</v>
      </c>
      <c r="U1031" s="132">
        <v>0</v>
      </c>
      <c r="V1031" s="133">
        <f t="shared" si="50"/>
        <v>0</v>
      </c>
      <c r="W1031" s="16">
        <v>0</v>
      </c>
      <c r="X1031" s="16">
        <v>0</v>
      </c>
      <c r="Y1031" s="137">
        <v>0</v>
      </c>
    </row>
    <row r="1032" spans="1:25" s="3" customFormat="1" ht="15" x14ac:dyDescent="0.3">
      <c r="A1032" s="156" t="str">
        <f>IF(ISBLANK(TableB[[#This Row],[BEDS Code]]),"",TableB[[#This Row],[BEDS Code]])</f>
        <v>342500010250</v>
      </c>
      <c r="B1032" s="134" t="str">
        <f>IF(ISBLANK(TableB[[#This Row],[School Name]]),"",TableB[[#This Row],[School Name]])</f>
        <v>I.S. 250 The Robert F. Kennedy Community Middle School</v>
      </c>
      <c r="C1032" s="156" t="str">
        <f>IF(ISBLANK(TableB[[#This Row],[Local School Code]]),"",TableB[[#This Row],[Local School Code]])</f>
        <v>Q250</v>
      </c>
      <c r="D1032" s="15" t="s">
        <v>73</v>
      </c>
      <c r="E1032" s="10" t="s">
        <v>73</v>
      </c>
      <c r="F1032" s="130">
        <v>0</v>
      </c>
      <c r="G1032" s="130">
        <v>0</v>
      </c>
      <c r="H1032" s="130">
        <v>0</v>
      </c>
      <c r="I1032" s="130">
        <v>0</v>
      </c>
      <c r="J1032" s="136">
        <f t="shared" si="48"/>
        <v>0</v>
      </c>
      <c r="K1032" s="16">
        <v>0</v>
      </c>
      <c r="L1032" s="16">
        <v>0</v>
      </c>
      <c r="M1032" s="16">
        <v>0</v>
      </c>
      <c r="N1032" s="133">
        <f t="shared" si="49"/>
        <v>0</v>
      </c>
      <c r="O1032" s="146">
        <v>0</v>
      </c>
      <c r="P1032" s="132">
        <v>0</v>
      </c>
      <c r="Q1032" s="132">
        <v>0</v>
      </c>
      <c r="R1032" s="132">
        <v>0</v>
      </c>
      <c r="S1032" s="132">
        <v>0</v>
      </c>
      <c r="T1032" s="132">
        <v>0</v>
      </c>
      <c r="U1032" s="132">
        <v>0</v>
      </c>
      <c r="V1032" s="133">
        <f t="shared" si="50"/>
        <v>0</v>
      </c>
      <c r="W1032" s="16">
        <v>0</v>
      </c>
      <c r="X1032" s="16">
        <v>0</v>
      </c>
      <c r="Y1032" s="137">
        <v>0</v>
      </c>
    </row>
    <row r="1033" spans="1:25" s="3" customFormat="1" ht="15" x14ac:dyDescent="0.3">
      <c r="A1033" s="156" t="str">
        <f>IF(ISBLANK(TableB[[#This Row],[BEDS Code]]),"",TableB[[#This Row],[BEDS Code]])</f>
        <v>342900010251</v>
      </c>
      <c r="B1033" s="134" t="str">
        <f>IF(ISBLANK(TableB[[#This Row],[School Name]]),"",TableB[[#This Row],[School Name]])</f>
        <v>P.S. 251 Queens</v>
      </c>
      <c r="C1033" s="156" t="str">
        <f>IF(ISBLANK(TableB[[#This Row],[Local School Code]]),"",TableB[[#This Row],[Local School Code]])</f>
        <v>Q251</v>
      </c>
      <c r="D1033" s="15" t="s">
        <v>72</v>
      </c>
      <c r="E1033" s="10" t="s">
        <v>73</v>
      </c>
      <c r="F1033" s="130">
        <v>31</v>
      </c>
      <c r="G1033" s="130">
        <v>0</v>
      </c>
      <c r="H1033" s="130">
        <v>0</v>
      </c>
      <c r="I1033" s="130">
        <v>0</v>
      </c>
      <c r="J1033" s="136">
        <f t="shared" si="48"/>
        <v>31</v>
      </c>
      <c r="K1033" s="16">
        <v>250000</v>
      </c>
      <c r="L1033" s="16">
        <v>241503.88359896926</v>
      </c>
      <c r="M1033" s="16">
        <v>0</v>
      </c>
      <c r="N1033" s="133">
        <f t="shared" si="49"/>
        <v>491503.88359896926</v>
      </c>
      <c r="O1033" s="146">
        <v>0</v>
      </c>
      <c r="P1033" s="132">
        <v>0</v>
      </c>
      <c r="Q1033" s="132">
        <v>0</v>
      </c>
      <c r="R1033" s="132">
        <v>0</v>
      </c>
      <c r="S1033" s="132">
        <v>0</v>
      </c>
      <c r="T1033" s="132">
        <v>0</v>
      </c>
      <c r="U1033" s="132">
        <v>0</v>
      </c>
      <c r="V1033" s="133">
        <f t="shared" si="50"/>
        <v>0</v>
      </c>
      <c r="W1033" s="16">
        <v>0</v>
      </c>
      <c r="X1033" s="16">
        <v>0</v>
      </c>
      <c r="Y1033" s="137">
        <v>0</v>
      </c>
    </row>
    <row r="1034" spans="1:25" s="3" customFormat="1" ht="15" x14ac:dyDescent="0.3">
      <c r="A1034" s="156" t="str">
        <f>IF(ISBLANK(TableB[[#This Row],[BEDS Code]]),"",TableB[[#This Row],[BEDS Code]])</f>
        <v>342500011252</v>
      </c>
      <c r="B1034" s="134" t="str">
        <f>IF(ISBLANK(TableB[[#This Row],[School Name]]),"",TableB[[#This Row],[School Name]])</f>
        <v>Queens School of Inquiry, The</v>
      </c>
      <c r="C1034" s="156" t="str">
        <f>IF(ISBLANK(TableB[[#This Row],[Local School Code]]),"",TableB[[#This Row],[Local School Code]])</f>
        <v>Q252</v>
      </c>
      <c r="D1034" s="15" t="s">
        <v>73</v>
      </c>
      <c r="E1034" s="10" t="s">
        <v>73</v>
      </c>
      <c r="F1034" s="130">
        <v>0</v>
      </c>
      <c r="G1034" s="130">
        <v>0</v>
      </c>
      <c r="H1034" s="130">
        <v>0</v>
      </c>
      <c r="I1034" s="130">
        <v>0</v>
      </c>
      <c r="J1034" s="136">
        <f t="shared" si="48"/>
        <v>0</v>
      </c>
      <c r="K1034" s="16">
        <v>0</v>
      </c>
      <c r="L1034" s="16">
        <v>0</v>
      </c>
      <c r="M1034" s="16">
        <v>0</v>
      </c>
      <c r="N1034" s="133">
        <f t="shared" si="49"/>
        <v>0</v>
      </c>
      <c r="O1034" s="146">
        <v>0</v>
      </c>
      <c r="P1034" s="132">
        <v>0</v>
      </c>
      <c r="Q1034" s="132">
        <v>0</v>
      </c>
      <c r="R1034" s="132">
        <v>0</v>
      </c>
      <c r="S1034" s="132">
        <v>0</v>
      </c>
      <c r="T1034" s="132">
        <v>0</v>
      </c>
      <c r="U1034" s="132">
        <v>0</v>
      </c>
      <c r="V1034" s="133">
        <f t="shared" si="50"/>
        <v>0</v>
      </c>
      <c r="W1034" s="16">
        <v>0</v>
      </c>
      <c r="X1034" s="16">
        <v>0</v>
      </c>
      <c r="Y1034" s="137">
        <v>0</v>
      </c>
    </row>
    <row r="1035" spans="1:25" s="3" customFormat="1" ht="15" x14ac:dyDescent="0.3">
      <c r="A1035" s="156" t="str">
        <f>IF(ISBLANK(TableB[[#This Row],[BEDS Code]]),"",TableB[[#This Row],[BEDS Code]])</f>
        <v>342700010253</v>
      </c>
      <c r="B1035" s="134" t="str">
        <f>IF(ISBLANK(TableB[[#This Row],[School Name]]),"",TableB[[#This Row],[School Name]])</f>
        <v>P.S. 253</v>
      </c>
      <c r="C1035" s="156" t="str">
        <f>IF(ISBLANK(TableB[[#This Row],[Local School Code]]),"",TableB[[#This Row],[Local School Code]])</f>
        <v>Q253</v>
      </c>
      <c r="D1035" s="15" t="s">
        <v>72</v>
      </c>
      <c r="E1035" s="10" t="s">
        <v>73</v>
      </c>
      <c r="F1035" s="130">
        <v>31</v>
      </c>
      <c r="G1035" s="130">
        <v>0</v>
      </c>
      <c r="H1035" s="130">
        <v>12</v>
      </c>
      <c r="I1035" s="130">
        <v>0</v>
      </c>
      <c r="J1035" s="136">
        <f t="shared" ref="J1035:J1098" si="51">SUM(F1035:I1035)</f>
        <v>43</v>
      </c>
      <c r="K1035" s="16">
        <v>107126.67222701875</v>
      </c>
      <c r="L1035" s="16">
        <v>618155.17447617394</v>
      </c>
      <c r="M1035" s="16">
        <v>0</v>
      </c>
      <c r="N1035" s="133">
        <f t="shared" ref="N1035:N1098" si="52">SUM(K1035:M1035)</f>
        <v>725281.84670319268</v>
      </c>
      <c r="O1035" s="146">
        <v>0</v>
      </c>
      <c r="P1035" s="132">
        <v>0</v>
      </c>
      <c r="Q1035" s="132">
        <v>0</v>
      </c>
      <c r="R1035" s="132">
        <v>0</v>
      </c>
      <c r="S1035" s="132">
        <v>0</v>
      </c>
      <c r="T1035" s="132">
        <v>0</v>
      </c>
      <c r="U1035" s="132">
        <v>0</v>
      </c>
      <c r="V1035" s="133">
        <f t="shared" ref="V1035:V1098" si="53">SUM(P1035:U1035)</f>
        <v>0</v>
      </c>
      <c r="W1035" s="16">
        <v>0</v>
      </c>
      <c r="X1035" s="16">
        <v>0</v>
      </c>
      <c r="Y1035" s="137">
        <v>0</v>
      </c>
    </row>
    <row r="1036" spans="1:25" s="3" customFormat="1" ht="15" x14ac:dyDescent="0.3">
      <c r="A1036" s="156" t="str">
        <f>IF(ISBLANK(TableB[[#This Row],[BEDS Code]]),"",TableB[[#This Row],[BEDS Code]])</f>
        <v>342700010254</v>
      </c>
      <c r="B1036" s="134" t="str">
        <f>IF(ISBLANK(TableB[[#This Row],[School Name]]),"",TableB[[#This Row],[School Name]])</f>
        <v>P.S. 254 - The Rosa Parks School</v>
      </c>
      <c r="C1036" s="156" t="str">
        <f>IF(ISBLANK(TableB[[#This Row],[Local School Code]]),"",TableB[[#This Row],[Local School Code]])</f>
        <v>Q254</v>
      </c>
      <c r="D1036" s="15" t="s">
        <v>72</v>
      </c>
      <c r="E1036" s="10" t="s">
        <v>73</v>
      </c>
      <c r="F1036" s="130">
        <v>31</v>
      </c>
      <c r="G1036" s="130">
        <v>0</v>
      </c>
      <c r="H1036" s="130">
        <v>0</v>
      </c>
      <c r="I1036" s="130">
        <v>0</v>
      </c>
      <c r="J1036" s="136">
        <f t="shared" si="51"/>
        <v>31</v>
      </c>
      <c r="K1036" s="16">
        <v>133908.34028377343</v>
      </c>
      <c r="L1036" s="16">
        <v>351669.52146548219</v>
      </c>
      <c r="M1036" s="16">
        <v>0</v>
      </c>
      <c r="N1036" s="133">
        <f t="shared" si="52"/>
        <v>485577.86174925562</v>
      </c>
      <c r="O1036" s="146">
        <v>0</v>
      </c>
      <c r="P1036" s="132">
        <v>0</v>
      </c>
      <c r="Q1036" s="132">
        <v>0</v>
      </c>
      <c r="R1036" s="132">
        <v>0</v>
      </c>
      <c r="S1036" s="132">
        <v>0</v>
      </c>
      <c r="T1036" s="132">
        <v>0</v>
      </c>
      <c r="U1036" s="132">
        <v>0</v>
      </c>
      <c r="V1036" s="133">
        <f t="shared" si="53"/>
        <v>0</v>
      </c>
      <c r="W1036" s="16">
        <v>0</v>
      </c>
      <c r="X1036" s="16">
        <v>0</v>
      </c>
      <c r="Y1036" s="137">
        <v>0</v>
      </c>
    </row>
    <row r="1037" spans="1:25" s="3" customFormat="1" ht="15" x14ac:dyDescent="0.3">
      <c r="A1037" s="156" t="str">
        <f>IF(ISBLANK(TableB[[#This Row],[BEDS Code]]),"",TableB[[#This Row],[BEDS Code]])</f>
        <v>307500014255</v>
      </c>
      <c r="B1037" s="134" t="str">
        <f>IF(ISBLANK(TableB[[#This Row],[School Name]]),"",TableB[[#This Row],[School Name]])</f>
        <v>P.S. Q255</v>
      </c>
      <c r="C1037" s="156" t="str">
        <f>IF(ISBLANK(TableB[[#This Row],[Local School Code]]),"",TableB[[#This Row],[Local School Code]])</f>
        <v>Q255</v>
      </c>
      <c r="D1037" s="15" t="s">
        <v>73</v>
      </c>
      <c r="E1037" s="10" t="s">
        <v>73</v>
      </c>
      <c r="F1037" s="130">
        <v>0</v>
      </c>
      <c r="G1037" s="130">
        <v>0</v>
      </c>
      <c r="H1037" s="130">
        <v>0</v>
      </c>
      <c r="I1037" s="130">
        <v>0</v>
      </c>
      <c r="J1037" s="136">
        <f t="shared" si="51"/>
        <v>0</v>
      </c>
      <c r="K1037" s="16">
        <v>0</v>
      </c>
      <c r="L1037" s="16">
        <v>0</v>
      </c>
      <c r="M1037" s="16">
        <v>0</v>
      </c>
      <c r="N1037" s="133">
        <f t="shared" si="52"/>
        <v>0</v>
      </c>
      <c r="O1037" s="146">
        <v>0</v>
      </c>
      <c r="P1037" s="132">
        <v>0</v>
      </c>
      <c r="Q1037" s="132">
        <v>0</v>
      </c>
      <c r="R1037" s="132">
        <v>0</v>
      </c>
      <c r="S1037" s="132">
        <v>0</v>
      </c>
      <c r="T1037" s="132">
        <v>0</v>
      </c>
      <c r="U1037" s="132">
        <v>0</v>
      </c>
      <c r="V1037" s="133">
        <f t="shared" si="53"/>
        <v>0</v>
      </c>
      <c r="W1037" s="16">
        <v>0</v>
      </c>
      <c r="X1037" s="16">
        <v>0</v>
      </c>
      <c r="Y1037" s="137">
        <v>0</v>
      </c>
    </row>
    <row r="1038" spans="1:25" s="3" customFormat="1" ht="15" x14ac:dyDescent="0.3">
      <c r="A1038" s="156" t="str">
        <f>IF(ISBLANK(TableB[[#This Row],[BEDS Code]]),"",TableB[[#This Row],[BEDS Code]])</f>
        <v>307500014256</v>
      </c>
      <c r="B1038" s="134" t="str">
        <f>IF(ISBLANK(TableB[[#This Row],[School Name]]),"",TableB[[#This Row],[School Name]])</f>
        <v>P.S. Q256</v>
      </c>
      <c r="C1038" s="156" t="str">
        <f>IF(ISBLANK(TableB[[#This Row],[Local School Code]]),"",TableB[[#This Row],[Local School Code]])</f>
        <v>Q256</v>
      </c>
      <c r="D1038" s="15" t="s">
        <v>72</v>
      </c>
      <c r="E1038" s="10" t="s">
        <v>73</v>
      </c>
      <c r="F1038" s="130">
        <v>8</v>
      </c>
      <c r="G1038" s="130">
        <v>0</v>
      </c>
      <c r="H1038" s="130">
        <v>3</v>
      </c>
      <c r="I1038" s="130">
        <v>0</v>
      </c>
      <c r="J1038" s="136">
        <f t="shared" si="51"/>
        <v>11</v>
      </c>
      <c r="K1038" s="16">
        <v>371618.4017777284</v>
      </c>
      <c r="L1038" s="16">
        <v>621978.27410341729</v>
      </c>
      <c r="M1038" s="16">
        <v>0</v>
      </c>
      <c r="N1038" s="133">
        <f t="shared" si="52"/>
        <v>993596.67588114575</v>
      </c>
      <c r="O1038" s="146">
        <v>0</v>
      </c>
      <c r="P1038" s="132">
        <v>0</v>
      </c>
      <c r="Q1038" s="132">
        <v>0</v>
      </c>
      <c r="R1038" s="132">
        <v>0</v>
      </c>
      <c r="S1038" s="132">
        <v>0</v>
      </c>
      <c r="T1038" s="132">
        <v>0</v>
      </c>
      <c r="U1038" s="132">
        <v>0</v>
      </c>
      <c r="V1038" s="133">
        <f t="shared" si="53"/>
        <v>0</v>
      </c>
      <c r="W1038" s="16">
        <v>0</v>
      </c>
      <c r="X1038" s="16">
        <v>0</v>
      </c>
      <c r="Y1038" s="137">
        <v>0</v>
      </c>
    </row>
    <row r="1039" spans="1:25" s="3" customFormat="1" ht="15" x14ac:dyDescent="0.3">
      <c r="A1039" s="156" t="str">
        <f>IF(ISBLANK(TableB[[#This Row],[BEDS Code]]),"",TableB[[#This Row],[BEDS Code]])</f>
        <v>343000011258</v>
      </c>
      <c r="B1039" s="134" t="str">
        <f>IF(ISBLANK(TableB[[#This Row],[School Name]]),"",TableB[[#This Row],[School Name]])</f>
        <v>Energy Tech High School</v>
      </c>
      <c r="C1039" s="156" t="str">
        <f>IF(ISBLANK(TableB[[#This Row],[Local School Code]]),"",TableB[[#This Row],[Local School Code]])</f>
        <v>Q258</v>
      </c>
      <c r="D1039" s="15" t="s">
        <v>73</v>
      </c>
      <c r="E1039" s="10" t="s">
        <v>73</v>
      </c>
      <c r="F1039" s="130">
        <v>0</v>
      </c>
      <c r="G1039" s="130">
        <v>0</v>
      </c>
      <c r="H1039" s="130">
        <v>0</v>
      </c>
      <c r="I1039" s="130">
        <v>0</v>
      </c>
      <c r="J1039" s="136">
        <f t="shared" si="51"/>
        <v>0</v>
      </c>
      <c r="K1039" s="16">
        <v>0</v>
      </c>
      <c r="L1039" s="16">
        <v>0</v>
      </c>
      <c r="M1039" s="16">
        <v>0</v>
      </c>
      <c r="N1039" s="133">
        <f t="shared" si="52"/>
        <v>0</v>
      </c>
      <c r="O1039" s="146">
        <v>0</v>
      </c>
      <c r="P1039" s="132">
        <v>0</v>
      </c>
      <c r="Q1039" s="132">
        <v>0</v>
      </c>
      <c r="R1039" s="132">
        <v>0</v>
      </c>
      <c r="S1039" s="132">
        <v>0</v>
      </c>
      <c r="T1039" s="132">
        <v>0</v>
      </c>
      <c r="U1039" s="132">
        <v>0</v>
      </c>
      <c r="V1039" s="133">
        <f t="shared" si="53"/>
        <v>0</v>
      </c>
      <c r="W1039" s="16">
        <v>0</v>
      </c>
      <c r="X1039" s="16">
        <v>0</v>
      </c>
      <c r="Y1039" s="137">
        <v>0</v>
      </c>
    </row>
    <row r="1040" spans="1:25" s="3" customFormat="1" ht="15" x14ac:dyDescent="0.3">
      <c r="A1040" s="156" t="str">
        <f>IF(ISBLANK(TableB[[#This Row],[BEDS Code]]),"",TableB[[#This Row],[BEDS Code]])</f>
        <v>342900011259</v>
      </c>
      <c r="B1040" s="134" t="str">
        <f>IF(ISBLANK(TableB[[#This Row],[School Name]]),"",TableB[[#This Row],[School Name]])</f>
        <v>Pathways College Preparatory School: A College Board School</v>
      </c>
      <c r="C1040" s="156" t="str">
        <f>IF(ISBLANK(TableB[[#This Row],[Local School Code]]),"",TableB[[#This Row],[Local School Code]])</f>
        <v>Q259</v>
      </c>
      <c r="D1040" s="15" t="s">
        <v>73</v>
      </c>
      <c r="E1040" s="10" t="s">
        <v>73</v>
      </c>
      <c r="F1040" s="130">
        <v>0</v>
      </c>
      <c r="G1040" s="130">
        <v>0</v>
      </c>
      <c r="H1040" s="130">
        <v>0</v>
      </c>
      <c r="I1040" s="130">
        <v>0</v>
      </c>
      <c r="J1040" s="136">
        <f t="shared" si="51"/>
        <v>0</v>
      </c>
      <c r="K1040" s="16">
        <v>0</v>
      </c>
      <c r="L1040" s="16">
        <v>0</v>
      </c>
      <c r="M1040" s="16">
        <v>0</v>
      </c>
      <c r="N1040" s="133">
        <f t="shared" si="52"/>
        <v>0</v>
      </c>
      <c r="O1040" s="146">
        <v>0</v>
      </c>
      <c r="P1040" s="132">
        <v>0</v>
      </c>
      <c r="Q1040" s="132">
        <v>0</v>
      </c>
      <c r="R1040" s="132">
        <v>0</v>
      </c>
      <c r="S1040" s="132">
        <v>0</v>
      </c>
      <c r="T1040" s="132">
        <v>0</v>
      </c>
      <c r="U1040" s="132">
        <v>0</v>
      </c>
      <c r="V1040" s="133">
        <f t="shared" si="53"/>
        <v>0</v>
      </c>
      <c r="W1040" s="16">
        <v>0</v>
      </c>
      <c r="X1040" s="16">
        <v>0</v>
      </c>
      <c r="Y1040" s="137">
        <v>0</v>
      </c>
    </row>
    <row r="1041" spans="1:25" s="3" customFormat="1" ht="15" x14ac:dyDescent="0.3">
      <c r="A1041" s="156" t="str">
        <f>IF(ISBLANK(TableB[[#This Row],[BEDS Code]]),"",TableB[[#This Row],[BEDS Code]])</f>
        <v>342700011260</v>
      </c>
      <c r="B1041" s="134" t="str">
        <f>IF(ISBLANK(TableB[[#This Row],[School Name]]),"",TableB[[#This Row],[School Name]])</f>
        <v>Frederick Douglass Academy VI High School</v>
      </c>
      <c r="C1041" s="156" t="str">
        <f>IF(ISBLANK(TableB[[#This Row],[Local School Code]]),"",TableB[[#This Row],[Local School Code]])</f>
        <v>Q260</v>
      </c>
      <c r="D1041" s="15" t="s">
        <v>73</v>
      </c>
      <c r="E1041" s="10" t="s">
        <v>73</v>
      </c>
      <c r="F1041" s="130">
        <v>0</v>
      </c>
      <c r="G1041" s="130">
        <v>0</v>
      </c>
      <c r="H1041" s="130">
        <v>0</v>
      </c>
      <c r="I1041" s="130">
        <v>0</v>
      </c>
      <c r="J1041" s="136">
        <f t="shared" si="51"/>
        <v>0</v>
      </c>
      <c r="K1041" s="16">
        <v>0</v>
      </c>
      <c r="L1041" s="16">
        <v>0</v>
      </c>
      <c r="M1041" s="16">
        <v>0</v>
      </c>
      <c r="N1041" s="133">
        <f t="shared" si="52"/>
        <v>0</v>
      </c>
      <c r="O1041" s="146">
        <v>0</v>
      </c>
      <c r="P1041" s="132">
        <v>0</v>
      </c>
      <c r="Q1041" s="132">
        <v>0</v>
      </c>
      <c r="R1041" s="132">
        <v>0</v>
      </c>
      <c r="S1041" s="132">
        <v>0</v>
      </c>
      <c r="T1041" s="132">
        <v>0</v>
      </c>
      <c r="U1041" s="132">
        <v>0</v>
      </c>
      <c r="V1041" s="133">
        <f t="shared" si="53"/>
        <v>0</v>
      </c>
      <c r="W1041" s="16">
        <v>0</v>
      </c>
      <c r="X1041" s="16">
        <v>0</v>
      </c>
      <c r="Y1041" s="137">
        <v>0</v>
      </c>
    </row>
    <row r="1042" spans="1:25" s="3" customFormat="1" ht="15" x14ac:dyDescent="0.3">
      <c r="A1042" s="156" t="str">
        <f>IF(ISBLANK(TableB[[#This Row],[BEDS Code]]),"",TableB[[#This Row],[BEDS Code]])</f>
        <v>342700011261</v>
      </c>
      <c r="B1042" s="134" t="str">
        <f>IF(ISBLANK(TableB[[#This Row],[School Name]]),"",TableB[[#This Row],[School Name]])</f>
        <v>Voyages Prep - South Queens</v>
      </c>
      <c r="C1042" s="156" t="str">
        <f>IF(ISBLANK(TableB[[#This Row],[Local School Code]]),"",TableB[[#This Row],[Local School Code]])</f>
        <v>Q261</v>
      </c>
      <c r="D1042" s="15" t="s">
        <v>73</v>
      </c>
      <c r="E1042" s="10" t="s">
        <v>73</v>
      </c>
      <c r="F1042" s="130">
        <v>0</v>
      </c>
      <c r="G1042" s="130">
        <v>0</v>
      </c>
      <c r="H1042" s="130">
        <v>0</v>
      </c>
      <c r="I1042" s="130">
        <v>0</v>
      </c>
      <c r="J1042" s="136">
        <f t="shared" si="51"/>
        <v>0</v>
      </c>
      <c r="K1042" s="16">
        <v>0</v>
      </c>
      <c r="L1042" s="16">
        <v>0</v>
      </c>
      <c r="M1042" s="16">
        <v>0</v>
      </c>
      <c r="N1042" s="133">
        <f t="shared" si="52"/>
        <v>0</v>
      </c>
      <c r="O1042" s="146">
        <v>0</v>
      </c>
      <c r="P1042" s="132">
        <v>0</v>
      </c>
      <c r="Q1042" s="132">
        <v>0</v>
      </c>
      <c r="R1042" s="132">
        <v>0</v>
      </c>
      <c r="S1042" s="132">
        <v>0</v>
      </c>
      <c r="T1042" s="132">
        <v>0</v>
      </c>
      <c r="U1042" s="132">
        <v>0</v>
      </c>
      <c r="V1042" s="133">
        <f t="shared" si="53"/>
        <v>0</v>
      </c>
      <c r="W1042" s="16">
        <v>0</v>
      </c>
      <c r="X1042" s="16">
        <v>0</v>
      </c>
      <c r="Y1042" s="137">
        <v>0</v>
      </c>
    </row>
    <row r="1043" spans="1:25" s="3" customFormat="1" ht="15" x14ac:dyDescent="0.3">
      <c r="A1043" s="156" t="str">
        <f>IF(ISBLANK(TableB[[#This Row],[BEDS Code]]),"",TableB[[#This Row],[BEDS Code]])</f>
        <v>342700011262</v>
      </c>
      <c r="B1043" s="134" t="str">
        <f>IF(ISBLANK(TableB[[#This Row],[School Name]]),"",TableB[[#This Row],[School Name]])</f>
        <v>Channel View School for Research</v>
      </c>
      <c r="C1043" s="156" t="str">
        <f>IF(ISBLANK(TableB[[#This Row],[Local School Code]]),"",TableB[[#This Row],[Local School Code]])</f>
        <v>Q262</v>
      </c>
      <c r="D1043" s="15" t="s">
        <v>73</v>
      </c>
      <c r="E1043" s="10" t="s">
        <v>73</v>
      </c>
      <c r="F1043" s="130">
        <v>0</v>
      </c>
      <c r="G1043" s="130">
        <v>0</v>
      </c>
      <c r="H1043" s="130">
        <v>0</v>
      </c>
      <c r="I1043" s="130">
        <v>0</v>
      </c>
      <c r="J1043" s="136">
        <f t="shared" si="51"/>
        <v>0</v>
      </c>
      <c r="K1043" s="16">
        <v>0</v>
      </c>
      <c r="L1043" s="16">
        <v>0</v>
      </c>
      <c r="M1043" s="16">
        <v>0</v>
      </c>
      <c r="N1043" s="133">
        <f t="shared" si="52"/>
        <v>0</v>
      </c>
      <c r="O1043" s="146">
        <v>0</v>
      </c>
      <c r="P1043" s="132">
        <v>0</v>
      </c>
      <c r="Q1043" s="132">
        <v>0</v>
      </c>
      <c r="R1043" s="132">
        <v>0</v>
      </c>
      <c r="S1043" s="132">
        <v>0</v>
      </c>
      <c r="T1043" s="132">
        <v>0</v>
      </c>
      <c r="U1043" s="132">
        <v>0</v>
      </c>
      <c r="V1043" s="133">
        <f t="shared" si="53"/>
        <v>0</v>
      </c>
      <c r="W1043" s="16">
        <v>0</v>
      </c>
      <c r="X1043" s="16">
        <v>0</v>
      </c>
      <c r="Y1043" s="137">
        <v>0</v>
      </c>
    </row>
    <row r="1044" spans="1:25" s="3" customFormat="1" ht="15" x14ac:dyDescent="0.3">
      <c r="A1044" s="156" t="str">
        <f>IF(ISBLANK(TableB[[#This Row],[BEDS Code]]),"",TableB[[#This Row],[BEDS Code]])</f>
        <v>342500011263</v>
      </c>
      <c r="B1044" s="134" t="str">
        <f>IF(ISBLANK(TableB[[#This Row],[School Name]]),"",TableB[[#This Row],[School Name]])</f>
        <v>Flushing International High School</v>
      </c>
      <c r="C1044" s="156" t="str">
        <f>IF(ISBLANK(TableB[[#This Row],[Local School Code]]),"",TableB[[#This Row],[Local School Code]])</f>
        <v>Q263</v>
      </c>
      <c r="D1044" s="15" t="s">
        <v>73</v>
      </c>
      <c r="E1044" s="10" t="s">
        <v>72</v>
      </c>
      <c r="F1044" s="130">
        <v>0</v>
      </c>
      <c r="G1044" s="130">
        <v>0</v>
      </c>
      <c r="H1044" s="130">
        <v>0</v>
      </c>
      <c r="I1044" s="130">
        <v>0</v>
      </c>
      <c r="J1044" s="136">
        <f t="shared" si="51"/>
        <v>0</v>
      </c>
      <c r="K1044" s="16">
        <v>0</v>
      </c>
      <c r="L1044" s="16">
        <v>0</v>
      </c>
      <c r="M1044" s="16">
        <v>0</v>
      </c>
      <c r="N1044" s="133">
        <f t="shared" si="52"/>
        <v>0</v>
      </c>
      <c r="O1044" s="146">
        <v>1</v>
      </c>
      <c r="P1044" s="132">
        <v>342103.88349634345</v>
      </c>
      <c r="Q1044" s="132">
        <v>23392.9</v>
      </c>
      <c r="R1044" s="132">
        <v>0</v>
      </c>
      <c r="S1044" s="132">
        <v>0</v>
      </c>
      <c r="T1044" s="132">
        <v>116964.5</v>
      </c>
      <c r="U1044" s="132">
        <v>70178.7</v>
      </c>
      <c r="V1044" s="133">
        <f t="shared" si="53"/>
        <v>552639.98349634348</v>
      </c>
      <c r="W1044" s="16">
        <v>158516</v>
      </c>
      <c r="X1044" s="16">
        <v>160194.98349634348</v>
      </c>
      <c r="Y1044" s="137">
        <v>233929</v>
      </c>
    </row>
    <row r="1045" spans="1:25" s="3" customFormat="1" ht="15" x14ac:dyDescent="0.3">
      <c r="A1045" s="156" t="str">
        <f>IF(ISBLANK(TableB[[#This Row],[BEDS Code]]),"",TableB[[#This Row],[BEDS Code]])</f>
        <v>342400011264</v>
      </c>
      <c r="B1045" s="134" t="str">
        <f>IF(ISBLANK(TableB[[#This Row],[School Name]]),"",TableB[[#This Row],[School Name]])</f>
        <v>Academy of Finance and Enterprise</v>
      </c>
      <c r="C1045" s="156" t="str">
        <f>IF(ISBLANK(TableB[[#This Row],[Local School Code]]),"",TableB[[#This Row],[Local School Code]])</f>
        <v>Q264</v>
      </c>
      <c r="D1045" s="15" t="s">
        <v>73</v>
      </c>
      <c r="E1045" s="10" t="s">
        <v>73</v>
      </c>
      <c r="F1045" s="130">
        <v>0</v>
      </c>
      <c r="G1045" s="130">
        <v>0</v>
      </c>
      <c r="H1045" s="130">
        <v>0</v>
      </c>
      <c r="I1045" s="130">
        <v>0</v>
      </c>
      <c r="J1045" s="136">
        <f t="shared" si="51"/>
        <v>0</v>
      </c>
      <c r="K1045" s="16">
        <v>0</v>
      </c>
      <c r="L1045" s="16">
        <v>0</v>
      </c>
      <c r="M1045" s="16">
        <v>0</v>
      </c>
      <c r="N1045" s="133">
        <f t="shared" si="52"/>
        <v>0</v>
      </c>
      <c r="O1045" s="146">
        <v>0</v>
      </c>
      <c r="P1045" s="132">
        <v>0</v>
      </c>
      <c r="Q1045" s="132">
        <v>0</v>
      </c>
      <c r="R1045" s="132">
        <v>0</v>
      </c>
      <c r="S1045" s="132">
        <v>0</v>
      </c>
      <c r="T1045" s="132">
        <v>0</v>
      </c>
      <c r="U1045" s="132">
        <v>0</v>
      </c>
      <c r="V1045" s="133">
        <f t="shared" si="53"/>
        <v>0</v>
      </c>
      <c r="W1045" s="16">
        <v>0</v>
      </c>
      <c r="X1045" s="16">
        <v>0</v>
      </c>
      <c r="Y1045" s="137">
        <v>0</v>
      </c>
    </row>
    <row r="1046" spans="1:25" s="3" customFormat="1" ht="15" x14ac:dyDescent="0.3">
      <c r="A1046" s="156" t="str">
        <f>IF(ISBLANK(TableB[[#This Row],[BEDS Code]]),"",TableB[[#This Row],[BEDS Code]])</f>
        <v>342900011265</v>
      </c>
      <c r="B1046" s="134" t="str">
        <f>IF(ISBLANK(TableB[[#This Row],[School Name]]),"",TableB[[#This Row],[School Name]])</f>
        <v>Excelsior Preparatory High School</v>
      </c>
      <c r="C1046" s="156" t="str">
        <f>IF(ISBLANK(TableB[[#This Row],[Local School Code]]),"",TableB[[#This Row],[Local School Code]])</f>
        <v>Q265</v>
      </c>
      <c r="D1046" s="15" t="s">
        <v>73</v>
      </c>
      <c r="E1046" s="10" t="s">
        <v>73</v>
      </c>
      <c r="F1046" s="130">
        <v>0</v>
      </c>
      <c r="G1046" s="130">
        <v>0</v>
      </c>
      <c r="H1046" s="130">
        <v>0</v>
      </c>
      <c r="I1046" s="130">
        <v>0</v>
      </c>
      <c r="J1046" s="136">
        <f t="shared" si="51"/>
        <v>0</v>
      </c>
      <c r="K1046" s="16">
        <v>0</v>
      </c>
      <c r="L1046" s="16">
        <v>0</v>
      </c>
      <c r="M1046" s="16">
        <v>0</v>
      </c>
      <c r="N1046" s="133">
        <f t="shared" si="52"/>
        <v>0</v>
      </c>
      <c r="O1046" s="146">
        <v>0</v>
      </c>
      <c r="P1046" s="132">
        <v>0</v>
      </c>
      <c r="Q1046" s="132">
        <v>0</v>
      </c>
      <c r="R1046" s="132">
        <v>0</v>
      </c>
      <c r="S1046" s="132">
        <v>0</v>
      </c>
      <c r="T1046" s="132">
        <v>0</v>
      </c>
      <c r="U1046" s="132">
        <v>0</v>
      </c>
      <c r="V1046" s="133">
        <f t="shared" si="53"/>
        <v>0</v>
      </c>
      <c r="W1046" s="16">
        <v>0</v>
      </c>
      <c r="X1046" s="16">
        <v>0</v>
      </c>
      <c r="Y1046" s="137">
        <v>0</v>
      </c>
    </row>
    <row r="1047" spans="1:25" s="3" customFormat="1" ht="15" x14ac:dyDescent="0.3">
      <c r="A1047" s="156" t="str">
        <f>IF(ISBLANK(TableB[[#This Row],[BEDS Code]]),"",TableB[[#This Row],[BEDS Code]])</f>
        <v>342600010266</v>
      </c>
      <c r="B1047" s="134" t="str">
        <f>IF(ISBLANK(TableB[[#This Row],[School Name]]),"",TableB[[#This Row],[School Name]])</f>
        <v>P.S./I.S. 266</v>
      </c>
      <c r="C1047" s="156" t="str">
        <f>IF(ISBLANK(TableB[[#This Row],[Local School Code]]),"",TableB[[#This Row],[Local School Code]])</f>
        <v>Q266</v>
      </c>
      <c r="D1047" s="15" t="s">
        <v>72</v>
      </c>
      <c r="E1047" s="10" t="s">
        <v>73</v>
      </c>
      <c r="F1047" s="130">
        <v>15</v>
      </c>
      <c r="G1047" s="130">
        <v>0</v>
      </c>
      <c r="H1047" s="130">
        <v>0</v>
      </c>
      <c r="I1047" s="130">
        <v>0</v>
      </c>
      <c r="J1047" s="136">
        <f t="shared" si="51"/>
        <v>15</v>
      </c>
      <c r="K1047" s="16">
        <v>170000</v>
      </c>
      <c r="L1047" s="16">
        <v>81109.928976343042</v>
      </c>
      <c r="M1047" s="16">
        <v>0</v>
      </c>
      <c r="N1047" s="133">
        <f t="shared" si="52"/>
        <v>251109.92897634304</v>
      </c>
      <c r="O1047" s="146">
        <v>0</v>
      </c>
      <c r="P1047" s="132">
        <v>0</v>
      </c>
      <c r="Q1047" s="132">
        <v>0</v>
      </c>
      <c r="R1047" s="132">
        <v>0</v>
      </c>
      <c r="S1047" s="132">
        <v>0</v>
      </c>
      <c r="T1047" s="132">
        <v>0</v>
      </c>
      <c r="U1047" s="132">
        <v>0</v>
      </c>
      <c r="V1047" s="133">
        <f t="shared" si="53"/>
        <v>0</v>
      </c>
      <c r="W1047" s="16">
        <v>0</v>
      </c>
      <c r="X1047" s="16">
        <v>0</v>
      </c>
      <c r="Y1047" s="137">
        <v>0</v>
      </c>
    </row>
    <row r="1048" spans="1:25" s="3" customFormat="1" ht="15" x14ac:dyDescent="0.3">
      <c r="A1048" s="156" t="str">
        <f>IF(ISBLANK(TableB[[#This Row],[BEDS Code]]),"",TableB[[#This Row],[BEDS Code]])</f>
        <v>342400011267</v>
      </c>
      <c r="B1048" s="134" t="str">
        <f>IF(ISBLANK(TableB[[#This Row],[School Name]]),"",TableB[[#This Row],[School Name]])</f>
        <v>High School of Applied Communication</v>
      </c>
      <c r="C1048" s="156" t="str">
        <f>IF(ISBLANK(TableB[[#This Row],[Local School Code]]),"",TableB[[#This Row],[Local School Code]])</f>
        <v>Q267</v>
      </c>
      <c r="D1048" s="15" t="s">
        <v>73</v>
      </c>
      <c r="E1048" s="10" t="s">
        <v>73</v>
      </c>
      <c r="F1048" s="130">
        <v>0</v>
      </c>
      <c r="G1048" s="130">
        <v>0</v>
      </c>
      <c r="H1048" s="130">
        <v>0</v>
      </c>
      <c r="I1048" s="130">
        <v>0</v>
      </c>
      <c r="J1048" s="136">
        <f t="shared" si="51"/>
        <v>0</v>
      </c>
      <c r="K1048" s="16">
        <v>0</v>
      </c>
      <c r="L1048" s="16">
        <v>0</v>
      </c>
      <c r="M1048" s="16">
        <v>0</v>
      </c>
      <c r="N1048" s="133">
        <f t="shared" si="52"/>
        <v>0</v>
      </c>
      <c r="O1048" s="146">
        <v>0</v>
      </c>
      <c r="P1048" s="132">
        <v>0</v>
      </c>
      <c r="Q1048" s="132">
        <v>0</v>
      </c>
      <c r="R1048" s="132">
        <v>0</v>
      </c>
      <c r="S1048" s="132">
        <v>0</v>
      </c>
      <c r="T1048" s="132">
        <v>0</v>
      </c>
      <c r="U1048" s="132">
        <v>0</v>
      </c>
      <c r="V1048" s="133">
        <f t="shared" si="53"/>
        <v>0</v>
      </c>
      <c r="W1048" s="16">
        <v>0</v>
      </c>
      <c r="X1048" s="16">
        <v>0</v>
      </c>
      <c r="Y1048" s="137">
        <v>0</v>
      </c>
    </row>
    <row r="1049" spans="1:25" s="3" customFormat="1" ht="15" x14ac:dyDescent="0.3">
      <c r="A1049" s="156" t="str">
        <f>IF(ISBLANK(TableB[[#This Row],[BEDS Code]]),"",TableB[[#This Row],[BEDS Code]])</f>
        <v>342900010268</v>
      </c>
      <c r="B1049" s="134" t="str">
        <f>IF(ISBLANK(TableB[[#This Row],[School Name]]),"",TableB[[#This Row],[School Name]])</f>
        <v>P.S./I.S. 268</v>
      </c>
      <c r="C1049" s="156" t="str">
        <f>IF(ISBLANK(TableB[[#This Row],[Local School Code]]),"",TableB[[#This Row],[Local School Code]])</f>
        <v>Q268</v>
      </c>
      <c r="D1049" s="15" t="s">
        <v>73</v>
      </c>
      <c r="E1049" s="10" t="s">
        <v>73</v>
      </c>
      <c r="F1049" s="130">
        <v>0</v>
      </c>
      <c r="G1049" s="130">
        <v>0</v>
      </c>
      <c r="H1049" s="130">
        <v>0</v>
      </c>
      <c r="I1049" s="130">
        <v>0</v>
      </c>
      <c r="J1049" s="136">
        <f t="shared" si="51"/>
        <v>0</v>
      </c>
      <c r="K1049" s="16">
        <v>0</v>
      </c>
      <c r="L1049" s="16">
        <v>0</v>
      </c>
      <c r="M1049" s="16">
        <v>0</v>
      </c>
      <c r="N1049" s="133">
        <f t="shared" si="52"/>
        <v>0</v>
      </c>
      <c r="O1049" s="146">
        <v>0</v>
      </c>
      <c r="P1049" s="132">
        <v>0</v>
      </c>
      <c r="Q1049" s="132">
        <v>0</v>
      </c>
      <c r="R1049" s="132">
        <v>0</v>
      </c>
      <c r="S1049" s="132">
        <v>0</v>
      </c>
      <c r="T1049" s="132">
        <v>0</v>
      </c>
      <c r="U1049" s="132">
        <v>0</v>
      </c>
      <c r="V1049" s="133">
        <f t="shared" si="53"/>
        <v>0</v>
      </c>
      <c r="W1049" s="16">
        <v>0</v>
      </c>
      <c r="X1049" s="16">
        <v>0</v>
      </c>
      <c r="Y1049" s="137">
        <v>0</v>
      </c>
    </row>
    <row r="1050" spans="1:25" s="3" customFormat="1" ht="15" x14ac:dyDescent="0.3">
      <c r="A1050" s="156" t="str">
        <f>IF(ISBLANK(TableB[[#This Row],[BEDS Code]]),"",TableB[[#This Row],[BEDS Code]])</f>
        <v>342900010270</v>
      </c>
      <c r="B1050" s="134" t="str">
        <f>IF(ISBLANK(TableB[[#This Row],[School Name]]),"",TableB[[#This Row],[School Name]])</f>
        <v>The Gordon Parks School</v>
      </c>
      <c r="C1050" s="156" t="str">
        <f>IF(ISBLANK(TableB[[#This Row],[Local School Code]]),"",TableB[[#This Row],[Local School Code]])</f>
        <v>Q270</v>
      </c>
      <c r="D1050" s="15" t="s">
        <v>72</v>
      </c>
      <c r="E1050" s="10" t="s">
        <v>73</v>
      </c>
      <c r="F1050" s="130">
        <v>15</v>
      </c>
      <c r="G1050" s="130">
        <v>0</v>
      </c>
      <c r="H1050" s="130">
        <v>0</v>
      </c>
      <c r="I1050" s="130">
        <v>0</v>
      </c>
      <c r="J1050" s="136">
        <f t="shared" si="51"/>
        <v>15</v>
      </c>
      <c r="K1050" s="16">
        <v>180000</v>
      </c>
      <c r="L1050" s="16">
        <v>62039.595585861185</v>
      </c>
      <c r="M1050" s="16">
        <v>0</v>
      </c>
      <c r="N1050" s="133">
        <f t="shared" si="52"/>
        <v>242039.59558586119</v>
      </c>
      <c r="O1050" s="146">
        <v>0</v>
      </c>
      <c r="P1050" s="132">
        <v>0</v>
      </c>
      <c r="Q1050" s="132">
        <v>0</v>
      </c>
      <c r="R1050" s="132">
        <v>0</v>
      </c>
      <c r="S1050" s="132">
        <v>0</v>
      </c>
      <c r="T1050" s="132">
        <v>0</v>
      </c>
      <c r="U1050" s="132">
        <v>0</v>
      </c>
      <c r="V1050" s="133">
        <f t="shared" si="53"/>
        <v>0</v>
      </c>
      <c r="W1050" s="16">
        <v>0</v>
      </c>
      <c r="X1050" s="16">
        <v>0</v>
      </c>
      <c r="Y1050" s="137">
        <v>0</v>
      </c>
    </row>
    <row r="1051" spans="1:25" s="3" customFormat="1" ht="15" x14ac:dyDescent="0.3">
      <c r="A1051" s="156" t="str">
        <f>IF(ISBLANK(TableB[[#This Row],[BEDS Code]]),"",TableB[[#This Row],[BEDS Code]])</f>
        <v>342900011272</v>
      </c>
      <c r="B1051" s="134" t="str">
        <f>IF(ISBLANK(TableB[[#This Row],[School Name]]),"",TableB[[#This Row],[School Name]])</f>
        <v>George Washington Carver High School for the Sciences</v>
      </c>
      <c r="C1051" s="156" t="str">
        <f>IF(ISBLANK(TableB[[#This Row],[Local School Code]]),"",TableB[[#This Row],[Local School Code]])</f>
        <v>Q272</v>
      </c>
      <c r="D1051" s="15" t="s">
        <v>73</v>
      </c>
      <c r="E1051" s="10" t="s">
        <v>73</v>
      </c>
      <c r="F1051" s="130">
        <v>0</v>
      </c>
      <c r="G1051" s="130">
        <v>0</v>
      </c>
      <c r="H1051" s="130">
        <v>0</v>
      </c>
      <c r="I1051" s="130">
        <v>0</v>
      </c>
      <c r="J1051" s="136">
        <f t="shared" si="51"/>
        <v>0</v>
      </c>
      <c r="K1051" s="16">
        <v>0</v>
      </c>
      <c r="L1051" s="16">
        <v>0</v>
      </c>
      <c r="M1051" s="16">
        <v>0</v>
      </c>
      <c r="N1051" s="133">
        <f t="shared" si="52"/>
        <v>0</v>
      </c>
      <c r="O1051" s="146">
        <v>0</v>
      </c>
      <c r="P1051" s="132">
        <v>0</v>
      </c>
      <c r="Q1051" s="132">
        <v>0</v>
      </c>
      <c r="R1051" s="132">
        <v>0</v>
      </c>
      <c r="S1051" s="132">
        <v>0</v>
      </c>
      <c r="T1051" s="132">
        <v>0</v>
      </c>
      <c r="U1051" s="132">
        <v>0</v>
      </c>
      <c r="V1051" s="133">
        <f t="shared" si="53"/>
        <v>0</v>
      </c>
      <c r="W1051" s="16">
        <v>0</v>
      </c>
      <c r="X1051" s="16">
        <v>0</v>
      </c>
      <c r="Y1051" s="137">
        <v>0</v>
      </c>
    </row>
    <row r="1052" spans="1:25" s="3" customFormat="1" ht="15" x14ac:dyDescent="0.3">
      <c r="A1052" s="156" t="str">
        <f>IF(ISBLANK(TableB[[#This Row],[BEDS Code]]),"",TableB[[#This Row],[BEDS Code]])</f>
        <v>342700010273</v>
      </c>
      <c r="B1052" s="134" t="str">
        <f>IF(ISBLANK(TableB[[#This Row],[School Name]]),"",TableB[[#This Row],[School Name]])</f>
        <v>P.S. 273</v>
      </c>
      <c r="C1052" s="156" t="str">
        <f>IF(ISBLANK(TableB[[#This Row],[Local School Code]]),"",TableB[[#This Row],[Local School Code]])</f>
        <v>Q273</v>
      </c>
      <c r="D1052" s="15" t="s">
        <v>72</v>
      </c>
      <c r="E1052" s="10" t="s">
        <v>73</v>
      </c>
      <c r="F1052" s="130">
        <v>31</v>
      </c>
      <c r="G1052" s="130">
        <v>0</v>
      </c>
      <c r="H1052" s="130">
        <v>0</v>
      </c>
      <c r="I1052" s="130">
        <v>0</v>
      </c>
      <c r="J1052" s="136">
        <f t="shared" si="51"/>
        <v>31</v>
      </c>
      <c r="K1052" s="16">
        <v>133908.34028377343</v>
      </c>
      <c r="L1052" s="16">
        <v>341211.96391305589</v>
      </c>
      <c r="M1052" s="16">
        <v>0</v>
      </c>
      <c r="N1052" s="133">
        <f t="shared" si="52"/>
        <v>475120.30419682933</v>
      </c>
      <c r="O1052" s="146">
        <v>0</v>
      </c>
      <c r="P1052" s="132">
        <v>0</v>
      </c>
      <c r="Q1052" s="132">
        <v>0</v>
      </c>
      <c r="R1052" s="132">
        <v>0</v>
      </c>
      <c r="S1052" s="132">
        <v>0</v>
      </c>
      <c r="T1052" s="132">
        <v>0</v>
      </c>
      <c r="U1052" s="132">
        <v>0</v>
      </c>
      <c r="V1052" s="133">
        <f t="shared" si="53"/>
        <v>0</v>
      </c>
      <c r="W1052" s="16">
        <v>0</v>
      </c>
      <c r="X1052" s="16">
        <v>0</v>
      </c>
      <c r="Y1052" s="137">
        <v>0</v>
      </c>
    </row>
    <row r="1053" spans="1:25" s="3" customFormat="1" ht="15" x14ac:dyDescent="0.3">
      <c r="A1053" s="156" t="str">
        <f>IF(ISBLANK(TableB[[#This Row],[BEDS Code]]),"",TableB[[#This Row],[BEDS Code]])</f>
        <v>307500014277</v>
      </c>
      <c r="B1053" s="134" t="str">
        <f>IF(ISBLANK(TableB[[#This Row],[School Name]]),"",TableB[[#This Row],[School Name]])</f>
        <v>The Riverview School</v>
      </c>
      <c r="C1053" s="156" t="str">
        <f>IF(ISBLANK(TableB[[#This Row],[Local School Code]]),"",TableB[[#This Row],[Local School Code]])</f>
        <v>Q277</v>
      </c>
      <c r="D1053" s="15" t="s">
        <v>73</v>
      </c>
      <c r="E1053" s="10" t="s">
        <v>73</v>
      </c>
      <c r="F1053" s="130">
        <v>0</v>
      </c>
      <c r="G1053" s="130">
        <v>0</v>
      </c>
      <c r="H1053" s="130">
        <v>0</v>
      </c>
      <c r="I1053" s="130">
        <v>0</v>
      </c>
      <c r="J1053" s="136">
        <f t="shared" si="51"/>
        <v>0</v>
      </c>
      <c r="K1053" s="16">
        <v>0</v>
      </c>
      <c r="L1053" s="16">
        <v>0</v>
      </c>
      <c r="M1053" s="16">
        <v>0</v>
      </c>
      <c r="N1053" s="133">
        <f t="shared" si="52"/>
        <v>0</v>
      </c>
      <c r="O1053" s="146">
        <v>0</v>
      </c>
      <c r="P1053" s="132">
        <v>0</v>
      </c>
      <c r="Q1053" s="132">
        <v>0</v>
      </c>
      <c r="R1053" s="132">
        <v>0</v>
      </c>
      <c r="S1053" s="132">
        <v>0</v>
      </c>
      <c r="T1053" s="132">
        <v>0</v>
      </c>
      <c r="U1053" s="132">
        <v>0</v>
      </c>
      <c r="V1053" s="133">
        <f t="shared" si="53"/>
        <v>0</v>
      </c>
      <c r="W1053" s="16">
        <v>0</v>
      </c>
      <c r="X1053" s="16">
        <v>0</v>
      </c>
      <c r="Y1053" s="137">
        <v>0</v>
      </c>
    </row>
    <row r="1054" spans="1:25" s="3" customFormat="1" ht="15" x14ac:dyDescent="0.3">
      <c r="A1054" s="156" t="str">
        <f>IF(ISBLANK(TableB[[#This Row],[BEDS Code]]),"",TableB[[#This Row],[BEDS Code]])</f>
        <v>343000010280</v>
      </c>
      <c r="B1054" s="134" t="str">
        <f>IF(ISBLANK(TableB[[#This Row],[School Name]]),"",TableB[[#This Row],[School Name]])</f>
        <v>P.S. 280</v>
      </c>
      <c r="C1054" s="156" t="str">
        <f>IF(ISBLANK(TableB[[#This Row],[Local School Code]]),"",TableB[[#This Row],[Local School Code]])</f>
        <v>Q280</v>
      </c>
      <c r="D1054" s="15" t="s">
        <v>73</v>
      </c>
      <c r="E1054" s="10" t="s">
        <v>73</v>
      </c>
      <c r="F1054" s="130">
        <v>0</v>
      </c>
      <c r="G1054" s="130">
        <v>0</v>
      </c>
      <c r="H1054" s="130">
        <v>0</v>
      </c>
      <c r="I1054" s="130">
        <v>0</v>
      </c>
      <c r="J1054" s="136">
        <f t="shared" si="51"/>
        <v>0</v>
      </c>
      <c r="K1054" s="16">
        <v>0</v>
      </c>
      <c r="L1054" s="16">
        <v>0</v>
      </c>
      <c r="M1054" s="16">
        <v>0</v>
      </c>
      <c r="N1054" s="133">
        <f t="shared" si="52"/>
        <v>0</v>
      </c>
      <c r="O1054" s="146">
        <v>0</v>
      </c>
      <c r="P1054" s="132">
        <v>0</v>
      </c>
      <c r="Q1054" s="132">
        <v>0</v>
      </c>
      <c r="R1054" s="132">
        <v>0</v>
      </c>
      <c r="S1054" s="132">
        <v>0</v>
      </c>
      <c r="T1054" s="132">
        <v>0</v>
      </c>
      <c r="U1054" s="132">
        <v>0</v>
      </c>
      <c r="V1054" s="133">
        <f t="shared" si="53"/>
        <v>0</v>
      </c>
      <c r="W1054" s="16">
        <v>0</v>
      </c>
      <c r="X1054" s="16">
        <v>0</v>
      </c>
      <c r="Y1054" s="137">
        <v>0</v>
      </c>
    </row>
    <row r="1055" spans="1:25" s="3" customFormat="1" ht="15" x14ac:dyDescent="0.3">
      <c r="A1055" s="156" t="str">
        <f>IF(ISBLANK(TableB[[#This Row],[BEDS Code]]),"",TableB[[#This Row],[BEDS Code]])</f>
        <v>342500011281</v>
      </c>
      <c r="B1055" s="134" t="str">
        <f>IF(ISBLANK(TableB[[#This Row],[School Name]]),"",TableB[[#This Row],[School Name]])</f>
        <v>East-West School of International Studies</v>
      </c>
      <c r="C1055" s="156" t="str">
        <f>IF(ISBLANK(TableB[[#This Row],[Local School Code]]),"",TableB[[#This Row],[Local School Code]])</f>
        <v>Q281</v>
      </c>
      <c r="D1055" s="15" t="s">
        <v>73</v>
      </c>
      <c r="E1055" s="10" t="s">
        <v>73</v>
      </c>
      <c r="F1055" s="130">
        <v>0</v>
      </c>
      <c r="G1055" s="130">
        <v>0</v>
      </c>
      <c r="H1055" s="130">
        <v>0</v>
      </c>
      <c r="I1055" s="130">
        <v>0</v>
      </c>
      <c r="J1055" s="136">
        <f t="shared" si="51"/>
        <v>0</v>
      </c>
      <c r="K1055" s="16">
        <v>0</v>
      </c>
      <c r="L1055" s="16">
        <v>0</v>
      </c>
      <c r="M1055" s="16">
        <v>0</v>
      </c>
      <c r="N1055" s="133">
        <f t="shared" si="52"/>
        <v>0</v>
      </c>
      <c r="O1055" s="146">
        <v>0</v>
      </c>
      <c r="P1055" s="132">
        <v>0</v>
      </c>
      <c r="Q1055" s="132">
        <v>0</v>
      </c>
      <c r="R1055" s="132">
        <v>0</v>
      </c>
      <c r="S1055" s="132">
        <v>0</v>
      </c>
      <c r="T1055" s="132">
        <v>0</v>
      </c>
      <c r="U1055" s="132">
        <v>0</v>
      </c>
      <c r="V1055" s="133">
        <f t="shared" si="53"/>
        <v>0</v>
      </c>
      <c r="W1055" s="16">
        <v>0</v>
      </c>
      <c r="X1055" s="16">
        <v>0</v>
      </c>
      <c r="Y1055" s="137">
        <v>0</v>
      </c>
    </row>
    <row r="1056" spans="1:25" s="3" customFormat="1" ht="15" x14ac:dyDescent="0.3">
      <c r="A1056" s="156" t="str">
        <f>IF(ISBLANK(TableB[[#This Row],[BEDS Code]]),"",TableB[[#This Row],[BEDS Code]])</f>
        <v>342700010282</v>
      </c>
      <c r="B1056" s="134" t="str">
        <f>IF(ISBLANK(TableB[[#This Row],[School Name]]),"",TableB[[#This Row],[School Name]])</f>
        <v>Knowledge and Power Preparatory Academy VI</v>
      </c>
      <c r="C1056" s="156" t="str">
        <f>IF(ISBLANK(TableB[[#This Row],[Local School Code]]),"",TableB[[#This Row],[Local School Code]])</f>
        <v>Q282</v>
      </c>
      <c r="D1056" s="15" t="s">
        <v>73</v>
      </c>
      <c r="E1056" s="10" t="s">
        <v>73</v>
      </c>
      <c r="F1056" s="130">
        <v>0</v>
      </c>
      <c r="G1056" s="130">
        <v>0</v>
      </c>
      <c r="H1056" s="130">
        <v>0</v>
      </c>
      <c r="I1056" s="130">
        <v>0</v>
      </c>
      <c r="J1056" s="136">
        <f t="shared" si="51"/>
        <v>0</v>
      </c>
      <c r="K1056" s="16">
        <v>0</v>
      </c>
      <c r="L1056" s="16">
        <v>0</v>
      </c>
      <c r="M1056" s="16">
        <v>0</v>
      </c>
      <c r="N1056" s="133">
        <f t="shared" si="52"/>
        <v>0</v>
      </c>
      <c r="O1056" s="146">
        <v>0</v>
      </c>
      <c r="P1056" s="132">
        <v>0</v>
      </c>
      <c r="Q1056" s="132">
        <v>0</v>
      </c>
      <c r="R1056" s="132">
        <v>0</v>
      </c>
      <c r="S1056" s="132">
        <v>0</v>
      </c>
      <c r="T1056" s="132">
        <v>0</v>
      </c>
      <c r="U1056" s="132">
        <v>0</v>
      </c>
      <c r="V1056" s="133">
        <f t="shared" si="53"/>
        <v>0</v>
      </c>
      <c r="W1056" s="16">
        <v>0</v>
      </c>
      <c r="X1056" s="16">
        <v>0</v>
      </c>
      <c r="Y1056" s="137">
        <v>0</v>
      </c>
    </row>
    <row r="1057" spans="1:25" s="3" customFormat="1" ht="15" x14ac:dyDescent="0.3">
      <c r="A1057" s="156" t="str">
        <f>IF(ISBLANK(TableB[[#This Row],[BEDS Code]]),"",TableB[[#This Row],[BEDS Code]])</f>
        <v>342900011283</v>
      </c>
      <c r="B1057" s="134" t="str">
        <f>IF(ISBLANK(TableB[[#This Row],[School Name]]),"",TableB[[#This Row],[School Name]])</f>
        <v>Preparatory Academy for Writers: A College Board School</v>
      </c>
      <c r="C1057" s="156" t="str">
        <f>IF(ISBLANK(TableB[[#This Row],[Local School Code]]),"",TableB[[#This Row],[Local School Code]])</f>
        <v>Q283</v>
      </c>
      <c r="D1057" s="15" t="s">
        <v>73</v>
      </c>
      <c r="E1057" s="10" t="s">
        <v>73</v>
      </c>
      <c r="F1057" s="130">
        <v>0</v>
      </c>
      <c r="G1057" s="130">
        <v>0</v>
      </c>
      <c r="H1057" s="130">
        <v>0</v>
      </c>
      <c r="I1057" s="130">
        <v>0</v>
      </c>
      <c r="J1057" s="136">
        <f t="shared" si="51"/>
        <v>0</v>
      </c>
      <c r="K1057" s="16">
        <v>0</v>
      </c>
      <c r="L1057" s="16">
        <v>0</v>
      </c>
      <c r="M1057" s="16">
        <v>0</v>
      </c>
      <c r="N1057" s="133">
        <f t="shared" si="52"/>
        <v>0</v>
      </c>
      <c r="O1057" s="146">
        <v>0</v>
      </c>
      <c r="P1057" s="132">
        <v>0</v>
      </c>
      <c r="Q1057" s="132">
        <v>0</v>
      </c>
      <c r="R1057" s="132">
        <v>0</v>
      </c>
      <c r="S1057" s="132">
        <v>0</v>
      </c>
      <c r="T1057" s="132">
        <v>0</v>
      </c>
      <c r="U1057" s="132">
        <v>0</v>
      </c>
      <c r="V1057" s="133">
        <f t="shared" si="53"/>
        <v>0</v>
      </c>
      <c r="W1057" s="16">
        <v>0</v>
      </c>
      <c r="X1057" s="16">
        <v>0</v>
      </c>
      <c r="Y1057" s="137">
        <v>0</v>
      </c>
    </row>
    <row r="1058" spans="1:25" s="3" customFormat="1" ht="15" x14ac:dyDescent="0.3">
      <c r="A1058" s="156" t="str">
        <f>IF(ISBLANK(TableB[[#This Row],[BEDS Code]]),"",TableB[[#This Row],[BEDS Code]])</f>
        <v>342800011284</v>
      </c>
      <c r="B1058" s="134" t="str">
        <f>IF(ISBLANK(TableB[[#This Row],[School Name]]),"",TableB[[#This Row],[School Name]])</f>
        <v>York Early College Academy</v>
      </c>
      <c r="C1058" s="156" t="str">
        <f>IF(ISBLANK(TableB[[#This Row],[Local School Code]]),"",TableB[[#This Row],[Local School Code]])</f>
        <v>Q284</v>
      </c>
      <c r="D1058" s="15" t="s">
        <v>73</v>
      </c>
      <c r="E1058" s="10" t="s">
        <v>73</v>
      </c>
      <c r="F1058" s="130">
        <v>0</v>
      </c>
      <c r="G1058" s="130">
        <v>0</v>
      </c>
      <c r="H1058" s="130">
        <v>0</v>
      </c>
      <c r="I1058" s="130">
        <v>0</v>
      </c>
      <c r="J1058" s="136">
        <f t="shared" si="51"/>
        <v>0</v>
      </c>
      <c r="K1058" s="16">
        <v>0</v>
      </c>
      <c r="L1058" s="16">
        <v>0</v>
      </c>
      <c r="M1058" s="16">
        <v>0</v>
      </c>
      <c r="N1058" s="133">
        <f t="shared" si="52"/>
        <v>0</v>
      </c>
      <c r="O1058" s="146">
        <v>0</v>
      </c>
      <c r="P1058" s="132">
        <v>0</v>
      </c>
      <c r="Q1058" s="132">
        <v>0</v>
      </c>
      <c r="R1058" s="132">
        <v>0</v>
      </c>
      <c r="S1058" s="132">
        <v>0</v>
      </c>
      <c r="T1058" s="132">
        <v>0</v>
      </c>
      <c r="U1058" s="132">
        <v>0</v>
      </c>
      <c r="V1058" s="133">
        <f t="shared" si="53"/>
        <v>0</v>
      </c>
      <c r="W1058" s="16">
        <v>0</v>
      </c>
      <c r="X1058" s="16">
        <v>0</v>
      </c>
      <c r="Y1058" s="137">
        <v>0</v>
      </c>
    </row>
    <row r="1059" spans="1:25" s="3" customFormat="1" ht="15" x14ac:dyDescent="0.3">
      <c r="A1059" s="156" t="str">
        <f>IF(ISBLANK(TableB[[#This Row],[BEDS Code]]),"",TableB[[#This Row],[BEDS Code]])</f>
        <v>342500011285</v>
      </c>
      <c r="B1059" s="134" t="str">
        <f>IF(ISBLANK(TableB[[#This Row],[School Name]]),"",TableB[[#This Row],[School Name]])</f>
        <v>World Journalism Preparatory: A College Board School</v>
      </c>
      <c r="C1059" s="156" t="str">
        <f>IF(ISBLANK(TableB[[#This Row],[Local School Code]]),"",TableB[[#This Row],[Local School Code]])</f>
        <v>Q285</v>
      </c>
      <c r="D1059" s="15" t="s">
        <v>73</v>
      </c>
      <c r="E1059" s="10" t="s">
        <v>73</v>
      </c>
      <c r="F1059" s="130">
        <v>0</v>
      </c>
      <c r="G1059" s="130">
        <v>0</v>
      </c>
      <c r="H1059" s="130">
        <v>0</v>
      </c>
      <c r="I1059" s="130">
        <v>0</v>
      </c>
      <c r="J1059" s="136">
        <f t="shared" si="51"/>
        <v>0</v>
      </c>
      <c r="K1059" s="16">
        <v>0</v>
      </c>
      <c r="L1059" s="16">
        <v>0</v>
      </c>
      <c r="M1059" s="16">
        <v>0</v>
      </c>
      <c r="N1059" s="133">
        <f t="shared" si="52"/>
        <v>0</v>
      </c>
      <c r="O1059" s="146">
        <v>0</v>
      </c>
      <c r="P1059" s="132">
        <v>0</v>
      </c>
      <c r="Q1059" s="132">
        <v>0</v>
      </c>
      <c r="R1059" s="132">
        <v>0</v>
      </c>
      <c r="S1059" s="132">
        <v>0</v>
      </c>
      <c r="T1059" s="132">
        <v>0</v>
      </c>
      <c r="U1059" s="132">
        <v>0</v>
      </c>
      <c r="V1059" s="133">
        <f t="shared" si="53"/>
        <v>0</v>
      </c>
      <c r="W1059" s="16">
        <v>0</v>
      </c>
      <c r="X1059" s="16">
        <v>0</v>
      </c>
      <c r="Y1059" s="137">
        <v>0</v>
      </c>
    </row>
    <row r="1060" spans="1:25" s="3" customFormat="1" ht="15" x14ac:dyDescent="0.3">
      <c r="A1060" s="156" t="str">
        <f>IF(ISBLANK(TableB[[#This Row],[BEDS Code]]),"",TableB[[#This Row],[BEDS Code]])</f>
        <v>343000011286</v>
      </c>
      <c r="B1060" s="134" t="str">
        <f>IF(ISBLANK(TableB[[#This Row],[School Name]]),"",TableB[[#This Row],[School Name]])</f>
        <v>Young Women's Leadership School, Astoria</v>
      </c>
      <c r="C1060" s="156" t="str">
        <f>IF(ISBLANK(TableB[[#This Row],[Local School Code]]),"",TableB[[#This Row],[Local School Code]])</f>
        <v>Q286</v>
      </c>
      <c r="D1060" s="15" t="s">
        <v>73</v>
      </c>
      <c r="E1060" s="10" t="s">
        <v>73</v>
      </c>
      <c r="F1060" s="130">
        <v>0</v>
      </c>
      <c r="G1060" s="130">
        <v>0</v>
      </c>
      <c r="H1060" s="130">
        <v>0</v>
      </c>
      <c r="I1060" s="130">
        <v>0</v>
      </c>
      <c r="J1060" s="136">
        <f t="shared" si="51"/>
        <v>0</v>
      </c>
      <c r="K1060" s="16">
        <v>0</v>
      </c>
      <c r="L1060" s="16">
        <v>0</v>
      </c>
      <c r="M1060" s="16">
        <v>0</v>
      </c>
      <c r="N1060" s="133">
        <f t="shared" si="52"/>
        <v>0</v>
      </c>
      <c r="O1060" s="146">
        <v>0</v>
      </c>
      <c r="P1060" s="132">
        <v>0</v>
      </c>
      <c r="Q1060" s="132">
        <v>0</v>
      </c>
      <c r="R1060" s="132">
        <v>0</v>
      </c>
      <c r="S1060" s="132">
        <v>0</v>
      </c>
      <c r="T1060" s="132">
        <v>0</v>
      </c>
      <c r="U1060" s="132">
        <v>0</v>
      </c>
      <c r="V1060" s="133">
        <f t="shared" si="53"/>
        <v>0</v>
      </c>
      <c r="W1060" s="16">
        <v>0</v>
      </c>
      <c r="X1060" s="16">
        <v>0</v>
      </c>
      <c r="Y1060" s="137">
        <v>0</v>
      </c>
    </row>
    <row r="1061" spans="1:25" s="3" customFormat="1" ht="15" x14ac:dyDescent="0.3">
      <c r="A1061" s="156" t="str">
        <f>IF(ISBLANK(TableB[[#This Row],[BEDS Code]]),"",TableB[[#This Row],[BEDS Code]])</f>
        <v>342800010287</v>
      </c>
      <c r="B1061" s="134" t="str">
        <f>IF(ISBLANK(TableB[[#This Row],[School Name]]),"",TableB[[#This Row],[School Name]])</f>
        <v>The Emerson School</v>
      </c>
      <c r="C1061" s="156" t="str">
        <f>IF(ISBLANK(TableB[[#This Row],[Local School Code]]),"",TableB[[#This Row],[Local School Code]])</f>
        <v>Q287</v>
      </c>
      <c r="D1061" s="15" t="s">
        <v>73</v>
      </c>
      <c r="E1061" s="10" t="s">
        <v>73</v>
      </c>
      <c r="F1061" s="130">
        <v>0</v>
      </c>
      <c r="G1061" s="130">
        <v>0</v>
      </c>
      <c r="H1061" s="130">
        <v>0</v>
      </c>
      <c r="I1061" s="130">
        <v>0</v>
      </c>
      <c r="J1061" s="136">
        <f t="shared" si="51"/>
        <v>0</v>
      </c>
      <c r="K1061" s="16">
        <v>0</v>
      </c>
      <c r="L1061" s="16">
        <v>0</v>
      </c>
      <c r="M1061" s="16">
        <v>0</v>
      </c>
      <c r="N1061" s="133">
        <f t="shared" si="52"/>
        <v>0</v>
      </c>
      <c r="O1061" s="146">
        <v>0</v>
      </c>
      <c r="P1061" s="132">
        <v>0</v>
      </c>
      <c r="Q1061" s="132">
        <v>0</v>
      </c>
      <c r="R1061" s="132">
        <v>0</v>
      </c>
      <c r="S1061" s="132">
        <v>0</v>
      </c>
      <c r="T1061" s="132">
        <v>0</v>
      </c>
      <c r="U1061" s="132">
        <v>0</v>
      </c>
      <c r="V1061" s="133">
        <f t="shared" si="53"/>
        <v>0</v>
      </c>
      <c r="W1061" s="16">
        <v>0</v>
      </c>
      <c r="X1061" s="16">
        <v>0</v>
      </c>
      <c r="Y1061" s="137">
        <v>0</v>
      </c>
    </row>
    <row r="1062" spans="1:25" s="3" customFormat="1" ht="15" x14ac:dyDescent="0.3">
      <c r="A1062" s="156" t="str">
        <f>IF(ISBLANK(TableB[[#This Row],[BEDS Code]]),"",TableB[[#This Row],[BEDS Code]])</f>
        <v>342900010289</v>
      </c>
      <c r="B1062" s="134" t="str">
        <f>IF(ISBLANK(TableB[[#This Row],[School Name]]),"",TableB[[#This Row],[School Name]])</f>
        <v>Queens United Middle School</v>
      </c>
      <c r="C1062" s="156" t="str">
        <f>IF(ISBLANK(TableB[[#This Row],[Local School Code]]),"",TableB[[#This Row],[Local School Code]])</f>
        <v>Q289</v>
      </c>
      <c r="D1062" s="15" t="s">
        <v>73</v>
      </c>
      <c r="E1062" s="10" t="s">
        <v>73</v>
      </c>
      <c r="F1062" s="130">
        <v>0</v>
      </c>
      <c r="G1062" s="130">
        <v>0</v>
      </c>
      <c r="H1062" s="130">
        <v>0</v>
      </c>
      <c r="I1062" s="130">
        <v>0</v>
      </c>
      <c r="J1062" s="136">
        <f t="shared" si="51"/>
        <v>0</v>
      </c>
      <c r="K1062" s="16">
        <v>0</v>
      </c>
      <c r="L1062" s="16">
        <v>0</v>
      </c>
      <c r="M1062" s="16">
        <v>0</v>
      </c>
      <c r="N1062" s="133">
        <f t="shared" si="52"/>
        <v>0</v>
      </c>
      <c r="O1062" s="146">
        <v>0</v>
      </c>
      <c r="P1062" s="132">
        <v>0</v>
      </c>
      <c r="Q1062" s="132">
        <v>0</v>
      </c>
      <c r="R1062" s="132">
        <v>0</v>
      </c>
      <c r="S1062" s="132">
        <v>0</v>
      </c>
      <c r="T1062" s="132">
        <v>0</v>
      </c>
      <c r="U1062" s="132">
        <v>0</v>
      </c>
      <c r="V1062" s="133">
        <f t="shared" si="53"/>
        <v>0</v>
      </c>
      <c r="W1062" s="16">
        <v>0</v>
      </c>
      <c r="X1062" s="16">
        <v>0</v>
      </c>
      <c r="Y1062" s="137">
        <v>0</v>
      </c>
    </row>
    <row r="1063" spans="1:25" s="3" customFormat="1" ht="15" x14ac:dyDescent="0.3">
      <c r="A1063" s="156" t="str">
        <f>IF(ISBLANK(TableB[[#This Row],[BEDS Code]]),"",TableB[[#This Row],[BEDS Code]])</f>
        <v>342400010290</v>
      </c>
      <c r="B1063" s="134" t="str">
        <f>IF(ISBLANK(TableB[[#This Row],[School Name]]),"",TableB[[#This Row],[School Name]])</f>
        <v>A.C.E. Academy for Scholars at the Geraldine Ferraro Campus</v>
      </c>
      <c r="C1063" s="156" t="str">
        <f>IF(ISBLANK(TableB[[#This Row],[Local School Code]]),"",TableB[[#This Row],[Local School Code]])</f>
        <v>Q290</v>
      </c>
      <c r="D1063" s="15" t="s">
        <v>72</v>
      </c>
      <c r="E1063" s="10" t="s">
        <v>73</v>
      </c>
      <c r="F1063" s="130">
        <v>31</v>
      </c>
      <c r="G1063" s="130">
        <v>0</v>
      </c>
      <c r="H1063" s="130">
        <v>0</v>
      </c>
      <c r="I1063" s="130">
        <v>0</v>
      </c>
      <c r="J1063" s="136">
        <f t="shared" si="51"/>
        <v>31</v>
      </c>
      <c r="K1063" s="16">
        <v>360000</v>
      </c>
      <c r="L1063" s="16">
        <v>89253.351087166928</v>
      </c>
      <c r="M1063" s="16">
        <v>0</v>
      </c>
      <c r="N1063" s="133">
        <f t="shared" si="52"/>
        <v>449253.35108716693</v>
      </c>
      <c r="O1063" s="146">
        <v>0</v>
      </c>
      <c r="P1063" s="132">
        <v>0</v>
      </c>
      <c r="Q1063" s="132">
        <v>0</v>
      </c>
      <c r="R1063" s="132">
        <v>0</v>
      </c>
      <c r="S1063" s="132">
        <v>0</v>
      </c>
      <c r="T1063" s="132">
        <v>0</v>
      </c>
      <c r="U1063" s="132">
        <v>0</v>
      </c>
      <c r="V1063" s="133">
        <f t="shared" si="53"/>
        <v>0</v>
      </c>
      <c r="W1063" s="16">
        <v>0</v>
      </c>
      <c r="X1063" s="16">
        <v>0</v>
      </c>
      <c r="Y1063" s="137">
        <v>0</v>
      </c>
    </row>
    <row r="1064" spans="1:25" s="3" customFormat="1" ht="15" x14ac:dyDescent="0.3">
      <c r="A1064" s="156" t="str">
        <f>IF(ISBLANK(TableB[[#This Row],[BEDS Code]]),"",TableB[[#This Row],[BEDS Code]])</f>
        <v>343000010291</v>
      </c>
      <c r="B1064" s="134" t="str">
        <f>IF(ISBLANK(TableB[[#This Row],[School Name]]),"",TableB[[#This Row],[School Name]])</f>
        <v>Hunters Point Community Middle School</v>
      </c>
      <c r="C1064" s="156" t="str">
        <f>IF(ISBLANK(TableB[[#This Row],[Local School Code]]),"",TableB[[#This Row],[Local School Code]])</f>
        <v>Q291</v>
      </c>
      <c r="D1064" s="15" t="s">
        <v>73</v>
      </c>
      <c r="E1064" s="10" t="s">
        <v>73</v>
      </c>
      <c r="F1064" s="130">
        <v>0</v>
      </c>
      <c r="G1064" s="130">
        <v>0</v>
      </c>
      <c r="H1064" s="130">
        <v>0</v>
      </c>
      <c r="I1064" s="130">
        <v>0</v>
      </c>
      <c r="J1064" s="136">
        <f t="shared" si="51"/>
        <v>0</v>
      </c>
      <c r="K1064" s="16">
        <v>0</v>
      </c>
      <c r="L1064" s="16">
        <v>0</v>
      </c>
      <c r="M1064" s="16">
        <v>0</v>
      </c>
      <c r="N1064" s="133">
        <f t="shared" si="52"/>
        <v>0</v>
      </c>
      <c r="O1064" s="146">
        <v>0</v>
      </c>
      <c r="P1064" s="132">
        <v>0</v>
      </c>
      <c r="Q1064" s="132">
        <v>0</v>
      </c>
      <c r="R1064" s="132">
        <v>0</v>
      </c>
      <c r="S1064" s="132">
        <v>0</v>
      </c>
      <c r="T1064" s="132">
        <v>0</v>
      </c>
      <c r="U1064" s="132">
        <v>0</v>
      </c>
      <c r="V1064" s="133">
        <f t="shared" si="53"/>
        <v>0</v>
      </c>
      <c r="W1064" s="16">
        <v>0</v>
      </c>
      <c r="X1064" s="16">
        <v>0</v>
      </c>
      <c r="Y1064" s="137">
        <v>0</v>
      </c>
    </row>
    <row r="1065" spans="1:25" s="3" customFormat="1" ht="15" x14ac:dyDescent="0.3">
      <c r="A1065" s="156" t="str">
        <f>IF(ISBLANK(TableB[[#This Row],[BEDS Code]]),"",TableB[[#This Row],[BEDS Code]])</f>
        <v>342400011293</v>
      </c>
      <c r="B1065" s="134" t="str">
        <f>IF(ISBLANK(TableB[[#This Row],[School Name]]),"",TableB[[#This Row],[School Name]])</f>
        <v>Civic Leadership Academy</v>
      </c>
      <c r="C1065" s="156" t="str">
        <f>IF(ISBLANK(TableB[[#This Row],[Local School Code]]),"",TableB[[#This Row],[Local School Code]])</f>
        <v>Q293</v>
      </c>
      <c r="D1065" s="15" t="s">
        <v>73</v>
      </c>
      <c r="E1065" s="10" t="s">
        <v>73</v>
      </c>
      <c r="F1065" s="130">
        <v>0</v>
      </c>
      <c r="G1065" s="130">
        <v>0</v>
      </c>
      <c r="H1065" s="130">
        <v>0</v>
      </c>
      <c r="I1065" s="130">
        <v>0</v>
      </c>
      <c r="J1065" s="136">
        <f t="shared" si="51"/>
        <v>0</v>
      </c>
      <c r="K1065" s="16">
        <v>0</v>
      </c>
      <c r="L1065" s="16">
        <v>0</v>
      </c>
      <c r="M1065" s="16">
        <v>0</v>
      </c>
      <c r="N1065" s="133">
        <f t="shared" si="52"/>
        <v>0</v>
      </c>
      <c r="O1065" s="146">
        <v>0</v>
      </c>
      <c r="P1065" s="132">
        <v>0</v>
      </c>
      <c r="Q1065" s="132">
        <v>0</v>
      </c>
      <c r="R1065" s="132">
        <v>0</v>
      </c>
      <c r="S1065" s="132">
        <v>0</v>
      </c>
      <c r="T1065" s="132">
        <v>0</v>
      </c>
      <c r="U1065" s="132">
        <v>0</v>
      </c>
      <c r="V1065" s="133">
        <f t="shared" si="53"/>
        <v>0</v>
      </c>
      <c r="W1065" s="16">
        <v>0</v>
      </c>
      <c r="X1065" s="16">
        <v>0</v>
      </c>
      <c r="Y1065" s="137">
        <v>0</v>
      </c>
    </row>
    <row r="1066" spans="1:25" s="3" customFormat="1" ht="15" x14ac:dyDescent="0.3">
      <c r="A1066" s="156" t="str">
        <f>IF(ISBLANK(TableB[[#This Row],[BEDS Code]]),"",TableB[[#This Row],[BEDS Code]])</f>
        <v>342500010294</v>
      </c>
      <c r="B1066" s="134" t="str">
        <f>IF(ISBLANK(TableB[[#This Row],[School Name]]),"",TableB[[#This Row],[School Name]])</f>
        <v>Bell Academy</v>
      </c>
      <c r="C1066" s="156" t="str">
        <f>IF(ISBLANK(TableB[[#This Row],[Local School Code]]),"",TableB[[#This Row],[Local School Code]])</f>
        <v>Q294</v>
      </c>
      <c r="D1066" s="15" t="s">
        <v>73</v>
      </c>
      <c r="E1066" s="10" t="s">
        <v>73</v>
      </c>
      <c r="F1066" s="130">
        <v>0</v>
      </c>
      <c r="G1066" s="130">
        <v>0</v>
      </c>
      <c r="H1066" s="130">
        <v>0</v>
      </c>
      <c r="I1066" s="130">
        <v>0</v>
      </c>
      <c r="J1066" s="136">
        <f t="shared" si="51"/>
        <v>0</v>
      </c>
      <c r="K1066" s="16">
        <v>0</v>
      </c>
      <c r="L1066" s="16">
        <v>0</v>
      </c>
      <c r="M1066" s="16">
        <v>0</v>
      </c>
      <c r="N1066" s="133">
        <f t="shared" si="52"/>
        <v>0</v>
      </c>
      <c r="O1066" s="146">
        <v>0</v>
      </c>
      <c r="P1066" s="132">
        <v>0</v>
      </c>
      <c r="Q1066" s="132">
        <v>0</v>
      </c>
      <c r="R1066" s="132">
        <v>0</v>
      </c>
      <c r="S1066" s="132">
        <v>0</v>
      </c>
      <c r="T1066" s="132">
        <v>0</v>
      </c>
      <c r="U1066" s="132">
        <v>0</v>
      </c>
      <c r="V1066" s="133">
        <f t="shared" si="53"/>
        <v>0</v>
      </c>
      <c r="W1066" s="16">
        <v>0</v>
      </c>
      <c r="X1066" s="16">
        <v>0</v>
      </c>
      <c r="Y1066" s="137">
        <v>0</v>
      </c>
    </row>
    <row r="1067" spans="1:25" s="3" customFormat="1" ht="15" x14ac:dyDescent="0.3">
      <c r="A1067" s="156" t="str">
        <f>IF(ISBLANK(TableB[[#This Row],[BEDS Code]]),"",TableB[[#This Row],[BEDS Code]])</f>
        <v>342900010295</v>
      </c>
      <c r="B1067" s="134" t="str">
        <f>IF(ISBLANK(TableB[[#This Row],[School Name]]),"",TableB[[#This Row],[School Name]])</f>
        <v>P.S./I.S. 295</v>
      </c>
      <c r="C1067" s="156" t="str">
        <f>IF(ISBLANK(TableB[[#This Row],[Local School Code]]),"",TableB[[#This Row],[Local School Code]])</f>
        <v>Q295</v>
      </c>
      <c r="D1067" s="15" t="s">
        <v>72</v>
      </c>
      <c r="E1067" s="10" t="s">
        <v>73</v>
      </c>
      <c r="F1067" s="130">
        <v>15</v>
      </c>
      <c r="G1067" s="130">
        <v>0</v>
      </c>
      <c r="H1067" s="130">
        <v>0</v>
      </c>
      <c r="I1067" s="130">
        <v>0</v>
      </c>
      <c r="J1067" s="136">
        <f t="shared" si="51"/>
        <v>15</v>
      </c>
      <c r="K1067" s="16">
        <v>170000</v>
      </c>
      <c r="L1067" s="16">
        <v>68520.247393237863</v>
      </c>
      <c r="M1067" s="16">
        <v>0</v>
      </c>
      <c r="N1067" s="133">
        <f t="shared" si="52"/>
        <v>238520.24739323786</v>
      </c>
      <c r="O1067" s="146">
        <v>0</v>
      </c>
      <c r="P1067" s="132">
        <v>0</v>
      </c>
      <c r="Q1067" s="132">
        <v>0</v>
      </c>
      <c r="R1067" s="132">
        <v>0</v>
      </c>
      <c r="S1067" s="132">
        <v>0</v>
      </c>
      <c r="T1067" s="132">
        <v>0</v>
      </c>
      <c r="U1067" s="132">
        <v>0</v>
      </c>
      <c r="V1067" s="133">
        <f t="shared" si="53"/>
        <v>0</v>
      </c>
      <c r="W1067" s="16">
        <v>0</v>
      </c>
      <c r="X1067" s="16">
        <v>0</v>
      </c>
      <c r="Y1067" s="137">
        <v>0</v>
      </c>
    </row>
    <row r="1068" spans="1:25" s="3" customFormat="1" ht="15" x14ac:dyDescent="0.3">
      <c r="A1068" s="156" t="str">
        <f>IF(ISBLANK(TableB[[#This Row],[BEDS Code]]),"",TableB[[#This Row],[BEDS Code]])</f>
        <v>342400011296</v>
      </c>
      <c r="B1068" s="134" t="str">
        <f>IF(ISBLANK(TableB[[#This Row],[School Name]]),"",TableB[[#This Row],[School Name]])</f>
        <v>Pan American International High School</v>
      </c>
      <c r="C1068" s="156" t="str">
        <f>IF(ISBLANK(TableB[[#This Row],[Local School Code]]),"",TableB[[#This Row],[Local School Code]])</f>
        <v>Q296</v>
      </c>
      <c r="D1068" s="15" t="s">
        <v>73</v>
      </c>
      <c r="E1068" s="10" t="s">
        <v>72</v>
      </c>
      <c r="F1068" s="130">
        <v>0</v>
      </c>
      <c r="G1068" s="130">
        <v>0</v>
      </c>
      <c r="H1068" s="130">
        <v>0</v>
      </c>
      <c r="I1068" s="130">
        <v>0</v>
      </c>
      <c r="J1068" s="136">
        <f t="shared" si="51"/>
        <v>0</v>
      </c>
      <c r="K1068" s="16">
        <v>0</v>
      </c>
      <c r="L1068" s="16">
        <v>0</v>
      </c>
      <c r="M1068" s="16">
        <v>0</v>
      </c>
      <c r="N1068" s="133">
        <f t="shared" si="52"/>
        <v>0</v>
      </c>
      <c r="O1068" s="146">
        <v>1</v>
      </c>
      <c r="P1068" s="132">
        <v>816328.28611759818</v>
      </c>
      <c r="Q1068" s="132">
        <v>196766.2</v>
      </c>
      <c r="R1068" s="132">
        <v>0</v>
      </c>
      <c r="S1068" s="132">
        <v>0</v>
      </c>
      <c r="T1068" s="132">
        <v>178831</v>
      </c>
      <c r="U1068" s="132">
        <v>107298.59999999999</v>
      </c>
      <c r="V1068" s="133">
        <f t="shared" si="53"/>
        <v>1299224.0861175982</v>
      </c>
      <c r="W1068" s="16">
        <v>646190</v>
      </c>
      <c r="X1068" s="16">
        <v>653034.08611759823</v>
      </c>
      <c r="Y1068" s="137">
        <v>0</v>
      </c>
    </row>
    <row r="1069" spans="1:25" s="3" customFormat="1" ht="15" x14ac:dyDescent="0.3">
      <c r="A1069" s="156" t="str">
        <f>IF(ISBLANK(TableB[[#This Row],[BEDS Code]]),"",TableB[[#This Row],[BEDS Code]])</f>
        <v>342700010297</v>
      </c>
      <c r="B1069" s="134" t="str">
        <f>IF(ISBLANK(TableB[[#This Row],[School Name]]),"",TableB[[#This Row],[School Name]])</f>
        <v>Hawtree Creek Middle School</v>
      </c>
      <c r="C1069" s="156" t="str">
        <f>IF(ISBLANK(TableB[[#This Row],[Local School Code]]),"",TableB[[#This Row],[Local School Code]])</f>
        <v>Q297</v>
      </c>
      <c r="D1069" s="15" t="s">
        <v>73</v>
      </c>
      <c r="E1069" s="10" t="s">
        <v>73</v>
      </c>
      <c r="F1069" s="130">
        <v>0</v>
      </c>
      <c r="G1069" s="130">
        <v>0</v>
      </c>
      <c r="H1069" s="130">
        <v>0</v>
      </c>
      <c r="I1069" s="130">
        <v>0</v>
      </c>
      <c r="J1069" s="136">
        <f t="shared" si="51"/>
        <v>0</v>
      </c>
      <c r="K1069" s="16">
        <v>0</v>
      </c>
      <c r="L1069" s="16">
        <v>0</v>
      </c>
      <c r="M1069" s="16">
        <v>0</v>
      </c>
      <c r="N1069" s="133">
        <f t="shared" si="52"/>
        <v>0</v>
      </c>
      <c r="O1069" s="146">
        <v>0</v>
      </c>
      <c r="P1069" s="132">
        <v>0</v>
      </c>
      <c r="Q1069" s="132">
        <v>0</v>
      </c>
      <c r="R1069" s="132">
        <v>0</v>
      </c>
      <c r="S1069" s="132">
        <v>0</v>
      </c>
      <c r="T1069" s="132">
        <v>0</v>
      </c>
      <c r="U1069" s="132">
        <v>0</v>
      </c>
      <c r="V1069" s="133">
        <f t="shared" si="53"/>
        <v>0</v>
      </c>
      <c r="W1069" s="16">
        <v>0</v>
      </c>
      <c r="X1069" s="16">
        <v>0</v>
      </c>
      <c r="Y1069" s="137">
        <v>0</v>
      </c>
    </row>
    <row r="1070" spans="1:25" s="3" customFormat="1" ht="15" x14ac:dyDescent="0.3">
      <c r="A1070" s="156" t="str">
        <f>IF(ISBLANK(TableB[[#This Row],[BEDS Code]]),"",TableB[[#This Row],[BEDS Code]])</f>
        <v>342400011299</v>
      </c>
      <c r="B1070" s="134" t="str">
        <f>IF(ISBLANK(TableB[[#This Row],[School Name]]),"",TableB[[#This Row],[School Name]])</f>
        <v>Bard High School Early College Queens</v>
      </c>
      <c r="C1070" s="156" t="str">
        <f>IF(ISBLANK(TableB[[#This Row],[Local School Code]]),"",TableB[[#This Row],[Local School Code]])</f>
        <v>Q299</v>
      </c>
      <c r="D1070" s="15" t="s">
        <v>73</v>
      </c>
      <c r="E1070" s="10" t="s">
        <v>73</v>
      </c>
      <c r="F1070" s="130">
        <v>0</v>
      </c>
      <c r="G1070" s="130">
        <v>0</v>
      </c>
      <c r="H1070" s="130">
        <v>0</v>
      </c>
      <c r="I1070" s="130">
        <v>0</v>
      </c>
      <c r="J1070" s="136">
        <f t="shared" si="51"/>
        <v>0</v>
      </c>
      <c r="K1070" s="16">
        <v>0</v>
      </c>
      <c r="L1070" s="16">
        <v>0</v>
      </c>
      <c r="M1070" s="16">
        <v>0</v>
      </c>
      <c r="N1070" s="133">
        <f t="shared" si="52"/>
        <v>0</v>
      </c>
      <c r="O1070" s="146">
        <v>0</v>
      </c>
      <c r="P1070" s="132">
        <v>0</v>
      </c>
      <c r="Q1070" s="132">
        <v>0</v>
      </c>
      <c r="R1070" s="132">
        <v>0</v>
      </c>
      <c r="S1070" s="132">
        <v>0</v>
      </c>
      <c r="T1070" s="132">
        <v>0</v>
      </c>
      <c r="U1070" s="132">
        <v>0</v>
      </c>
      <c r="V1070" s="133">
        <f t="shared" si="53"/>
        <v>0</v>
      </c>
      <c r="W1070" s="16">
        <v>0</v>
      </c>
      <c r="X1070" s="16">
        <v>0</v>
      </c>
      <c r="Y1070" s="137">
        <v>0</v>
      </c>
    </row>
    <row r="1071" spans="1:25" s="3" customFormat="1" ht="15" x14ac:dyDescent="0.3">
      <c r="A1071" s="156" t="str">
        <f>IF(ISBLANK(TableB[[#This Row],[BEDS Code]]),"",TableB[[#This Row],[BEDS Code]])</f>
        <v>343000010300</v>
      </c>
      <c r="B1071" s="134" t="str">
        <f>IF(ISBLANK(TableB[[#This Row],[School Name]]),"",TableB[[#This Row],[School Name]])</f>
        <v>The 30th Avenue School (G&amp;T Citywide)</v>
      </c>
      <c r="C1071" s="156" t="str">
        <f>IF(ISBLANK(TableB[[#This Row],[Local School Code]]),"",TableB[[#This Row],[Local School Code]])</f>
        <v>Q300</v>
      </c>
      <c r="D1071" s="15" t="s">
        <v>73</v>
      </c>
      <c r="E1071" s="10" t="s">
        <v>73</v>
      </c>
      <c r="F1071" s="130">
        <v>0</v>
      </c>
      <c r="G1071" s="130">
        <v>0</v>
      </c>
      <c r="H1071" s="130">
        <v>0</v>
      </c>
      <c r="I1071" s="130">
        <v>0</v>
      </c>
      <c r="J1071" s="136">
        <f t="shared" si="51"/>
        <v>0</v>
      </c>
      <c r="K1071" s="16">
        <v>0</v>
      </c>
      <c r="L1071" s="16">
        <v>0</v>
      </c>
      <c r="M1071" s="16">
        <v>0</v>
      </c>
      <c r="N1071" s="133">
        <f t="shared" si="52"/>
        <v>0</v>
      </c>
      <c r="O1071" s="146">
        <v>0</v>
      </c>
      <c r="P1071" s="132">
        <v>0</v>
      </c>
      <c r="Q1071" s="132">
        <v>0</v>
      </c>
      <c r="R1071" s="132">
        <v>0</v>
      </c>
      <c r="S1071" s="132">
        <v>0</v>
      </c>
      <c r="T1071" s="132">
        <v>0</v>
      </c>
      <c r="U1071" s="132">
        <v>0</v>
      </c>
      <c r="V1071" s="133">
        <f t="shared" si="53"/>
        <v>0</v>
      </c>
      <c r="W1071" s="16">
        <v>0</v>
      </c>
      <c r="X1071" s="16">
        <v>0</v>
      </c>
      <c r="Y1071" s="137">
        <v>0</v>
      </c>
    </row>
    <row r="1072" spans="1:25" s="3" customFormat="1" ht="15" x14ac:dyDescent="0.3">
      <c r="A1072" s="156" t="str">
        <f>IF(ISBLANK(TableB[[#This Row],[BEDS Code]]),"",TableB[[#This Row],[BEDS Code]])</f>
        <v>343000011301</v>
      </c>
      <c r="B1072" s="134" t="str">
        <f>IF(ISBLANK(TableB[[#This Row],[School Name]]),"",TableB[[#This Row],[School Name]])</f>
        <v>Academy for Careers in Television and Film</v>
      </c>
      <c r="C1072" s="156" t="str">
        <f>IF(ISBLANK(TableB[[#This Row],[Local School Code]]),"",TableB[[#This Row],[Local School Code]])</f>
        <v>Q301</v>
      </c>
      <c r="D1072" s="15" t="s">
        <v>73</v>
      </c>
      <c r="E1072" s="10" t="s">
        <v>73</v>
      </c>
      <c r="F1072" s="130">
        <v>0</v>
      </c>
      <c r="G1072" s="130">
        <v>0</v>
      </c>
      <c r="H1072" s="130">
        <v>0</v>
      </c>
      <c r="I1072" s="130">
        <v>0</v>
      </c>
      <c r="J1072" s="136">
        <f t="shared" si="51"/>
        <v>0</v>
      </c>
      <c r="K1072" s="16">
        <v>0</v>
      </c>
      <c r="L1072" s="16">
        <v>0</v>
      </c>
      <c r="M1072" s="16">
        <v>0</v>
      </c>
      <c r="N1072" s="133">
        <f t="shared" si="52"/>
        <v>0</v>
      </c>
      <c r="O1072" s="146">
        <v>0</v>
      </c>
      <c r="P1072" s="132">
        <v>0</v>
      </c>
      <c r="Q1072" s="132">
        <v>0</v>
      </c>
      <c r="R1072" s="132">
        <v>0</v>
      </c>
      <c r="S1072" s="132">
        <v>0</v>
      </c>
      <c r="T1072" s="132">
        <v>0</v>
      </c>
      <c r="U1072" s="132">
        <v>0</v>
      </c>
      <c r="V1072" s="133">
        <f t="shared" si="53"/>
        <v>0</v>
      </c>
      <c r="W1072" s="16">
        <v>0</v>
      </c>
      <c r="X1072" s="16">
        <v>0</v>
      </c>
      <c r="Y1072" s="137">
        <v>0</v>
      </c>
    </row>
    <row r="1073" spans="1:25" s="3" customFormat="1" ht="15" x14ac:dyDescent="0.3">
      <c r="A1073" s="156" t="str">
        <f>IF(ISBLANK(TableB[[#This Row],[BEDS Code]]),"",TableB[[#This Row],[BEDS Code]])</f>
        <v>342700011302</v>
      </c>
      <c r="B1073" s="134" t="str">
        <f>IF(ISBLANK(TableB[[#This Row],[School Name]]),"",TableB[[#This Row],[School Name]])</f>
        <v>Queens High School for Information, Research, and Technology</v>
      </c>
      <c r="C1073" s="156" t="str">
        <f>IF(ISBLANK(TableB[[#This Row],[Local School Code]]),"",TableB[[#This Row],[Local School Code]])</f>
        <v>Q302</v>
      </c>
      <c r="D1073" s="15" t="s">
        <v>73</v>
      </c>
      <c r="E1073" s="10" t="s">
        <v>72</v>
      </c>
      <c r="F1073" s="130">
        <v>0</v>
      </c>
      <c r="G1073" s="130">
        <v>0</v>
      </c>
      <c r="H1073" s="130">
        <v>0</v>
      </c>
      <c r="I1073" s="130">
        <v>0</v>
      </c>
      <c r="J1073" s="136">
        <f t="shared" si="51"/>
        <v>0</v>
      </c>
      <c r="K1073" s="16">
        <v>0</v>
      </c>
      <c r="L1073" s="16">
        <v>0</v>
      </c>
      <c r="M1073" s="16">
        <v>0</v>
      </c>
      <c r="N1073" s="133">
        <f t="shared" si="52"/>
        <v>0</v>
      </c>
      <c r="O1073" s="146">
        <v>1</v>
      </c>
      <c r="P1073" s="132">
        <v>16666.7</v>
      </c>
      <c r="Q1073" s="132">
        <v>16666.7</v>
      </c>
      <c r="R1073" s="132">
        <v>0</v>
      </c>
      <c r="S1073" s="132">
        <v>0</v>
      </c>
      <c r="T1073" s="132">
        <v>83333.5</v>
      </c>
      <c r="U1073" s="132">
        <v>50000.1</v>
      </c>
      <c r="V1073" s="133">
        <f t="shared" si="53"/>
        <v>166667</v>
      </c>
      <c r="W1073" s="16">
        <v>82895</v>
      </c>
      <c r="X1073" s="16">
        <v>83772</v>
      </c>
      <c r="Y1073" s="137">
        <v>0</v>
      </c>
    </row>
    <row r="1074" spans="1:25" s="3" customFormat="1" ht="15" x14ac:dyDescent="0.3">
      <c r="A1074" s="156" t="str">
        <f>IF(ISBLANK(TableB[[#This Row],[BEDS Code]]),"",TableB[[#This Row],[BEDS Code]])</f>
        <v>342800010303</v>
      </c>
      <c r="B1074" s="134" t="str">
        <f>IF(ISBLANK(TableB[[#This Row],[School Name]]),"",TableB[[#This Row],[School Name]])</f>
        <v>The Academy for Excellence through the Arts</v>
      </c>
      <c r="C1074" s="156" t="str">
        <f>IF(ISBLANK(TableB[[#This Row],[Local School Code]]),"",TableB[[#This Row],[Local School Code]])</f>
        <v>Q303</v>
      </c>
      <c r="D1074" s="15" t="s">
        <v>72</v>
      </c>
      <c r="E1074" s="10" t="s">
        <v>73</v>
      </c>
      <c r="F1074" s="130">
        <v>31</v>
      </c>
      <c r="G1074" s="130">
        <v>0</v>
      </c>
      <c r="H1074" s="130">
        <v>0</v>
      </c>
      <c r="I1074" s="130">
        <v>0</v>
      </c>
      <c r="J1074" s="136">
        <f t="shared" si="51"/>
        <v>31</v>
      </c>
      <c r="K1074" s="16">
        <v>133908.34028377343</v>
      </c>
      <c r="L1074" s="16">
        <v>356394.53539919638</v>
      </c>
      <c r="M1074" s="16">
        <v>0</v>
      </c>
      <c r="N1074" s="133">
        <f t="shared" si="52"/>
        <v>490302.87568296981</v>
      </c>
      <c r="O1074" s="146">
        <v>0</v>
      </c>
      <c r="P1074" s="132">
        <v>0</v>
      </c>
      <c r="Q1074" s="132">
        <v>0</v>
      </c>
      <c r="R1074" s="132">
        <v>0</v>
      </c>
      <c r="S1074" s="132">
        <v>0</v>
      </c>
      <c r="T1074" s="132">
        <v>0</v>
      </c>
      <c r="U1074" s="132">
        <v>0</v>
      </c>
      <c r="V1074" s="133">
        <f t="shared" si="53"/>
        <v>0</v>
      </c>
      <c r="W1074" s="16">
        <v>0</v>
      </c>
      <c r="X1074" s="16">
        <v>0</v>
      </c>
      <c r="Y1074" s="137">
        <v>0</v>
      </c>
    </row>
    <row r="1075" spans="1:25" s="3" customFormat="1" ht="15" x14ac:dyDescent="0.3">
      <c r="A1075" s="156" t="str">
        <f>IF(ISBLANK(TableB[[#This Row],[BEDS Code]]),"",TableB[[#This Row],[BEDS Code]])</f>
        <v>342400010305</v>
      </c>
      <c r="B1075" s="134" t="str">
        <f>IF(ISBLANK(TableB[[#This Row],[School Name]]),"",TableB[[#This Row],[School Name]])</f>
        <v>Learners and Leaders</v>
      </c>
      <c r="C1075" s="156" t="str">
        <f>IF(ISBLANK(TableB[[#This Row],[Local School Code]]),"",TableB[[#This Row],[Local School Code]])</f>
        <v>Q305</v>
      </c>
      <c r="D1075" s="15" t="s">
        <v>72</v>
      </c>
      <c r="E1075" s="10" t="s">
        <v>73</v>
      </c>
      <c r="F1075" s="130">
        <v>31</v>
      </c>
      <c r="G1075" s="130">
        <v>0</v>
      </c>
      <c r="H1075" s="130">
        <v>0</v>
      </c>
      <c r="I1075" s="130">
        <v>0</v>
      </c>
      <c r="J1075" s="136">
        <f t="shared" si="51"/>
        <v>31</v>
      </c>
      <c r="K1075" s="16">
        <v>330000</v>
      </c>
      <c r="L1075" s="16">
        <v>110225.28334692703</v>
      </c>
      <c r="M1075" s="16">
        <v>0</v>
      </c>
      <c r="N1075" s="133">
        <f t="shared" si="52"/>
        <v>440225.28334692703</v>
      </c>
      <c r="O1075" s="146">
        <v>0</v>
      </c>
      <c r="P1075" s="132">
        <v>0</v>
      </c>
      <c r="Q1075" s="132">
        <v>0</v>
      </c>
      <c r="R1075" s="132">
        <v>0</v>
      </c>
      <c r="S1075" s="132">
        <v>0</v>
      </c>
      <c r="T1075" s="132">
        <v>0</v>
      </c>
      <c r="U1075" s="132">
        <v>0</v>
      </c>
      <c r="V1075" s="133">
        <f t="shared" si="53"/>
        <v>0</v>
      </c>
      <c r="W1075" s="16">
        <v>0</v>
      </c>
      <c r="X1075" s="16">
        <v>0</v>
      </c>
      <c r="Y1075" s="137">
        <v>0</v>
      </c>
    </row>
    <row r="1076" spans="1:25" s="3" customFormat="1" ht="15" x14ac:dyDescent="0.3">
      <c r="A1076" s="156" t="str">
        <f>IF(ISBLANK(TableB[[#This Row],[BEDS Code]]),"",TableB[[#This Row],[BEDS Code]])</f>
        <v>342700010306</v>
      </c>
      <c r="B1076" s="134" t="str">
        <f>IF(ISBLANK(TableB[[#This Row],[School Name]]),"",TableB[[#This Row],[School Name]])</f>
        <v>New York City Academy for Discovery</v>
      </c>
      <c r="C1076" s="156" t="str">
        <f>IF(ISBLANK(TableB[[#This Row],[Local School Code]]),"",TableB[[#This Row],[Local School Code]])</f>
        <v>Q306</v>
      </c>
      <c r="D1076" s="15" t="s">
        <v>72</v>
      </c>
      <c r="E1076" s="10" t="s">
        <v>73</v>
      </c>
      <c r="F1076" s="130">
        <v>31</v>
      </c>
      <c r="G1076" s="130">
        <v>0</v>
      </c>
      <c r="H1076" s="130">
        <v>0</v>
      </c>
      <c r="I1076" s="130">
        <v>0</v>
      </c>
      <c r="J1076" s="136">
        <f t="shared" si="51"/>
        <v>31</v>
      </c>
      <c r="K1076" s="16">
        <v>130082.38770423704</v>
      </c>
      <c r="L1076" s="16">
        <v>295436.91659393022</v>
      </c>
      <c r="M1076" s="16">
        <v>0</v>
      </c>
      <c r="N1076" s="133">
        <f t="shared" si="52"/>
        <v>425519.30429816723</v>
      </c>
      <c r="O1076" s="146">
        <v>0</v>
      </c>
      <c r="P1076" s="132">
        <v>0</v>
      </c>
      <c r="Q1076" s="132">
        <v>0</v>
      </c>
      <c r="R1076" s="132">
        <v>0</v>
      </c>
      <c r="S1076" s="132">
        <v>0</v>
      </c>
      <c r="T1076" s="132">
        <v>0</v>
      </c>
      <c r="U1076" s="132">
        <v>0</v>
      </c>
      <c r="V1076" s="133">
        <f t="shared" si="53"/>
        <v>0</v>
      </c>
      <c r="W1076" s="16">
        <v>0</v>
      </c>
      <c r="X1076" s="16">
        <v>0</v>
      </c>
      <c r="Y1076" s="137">
        <v>0</v>
      </c>
    </row>
    <row r="1077" spans="1:25" s="3" customFormat="1" ht="15" x14ac:dyDescent="0.3">
      <c r="A1077" s="156" t="str">
        <f>IF(ISBLANK(TableB[[#This Row],[BEDS Code]]),"",TableB[[#This Row],[BEDS Code]])</f>
        <v>342400010307</v>
      </c>
      <c r="B1077" s="134" t="str">
        <f>IF(ISBLANK(TableB[[#This Row],[School Name]]),"",TableB[[#This Row],[School Name]])</f>
        <v>Pioneer Academy</v>
      </c>
      <c r="C1077" s="156" t="str">
        <f>IF(ISBLANK(TableB[[#This Row],[Local School Code]]),"",TableB[[#This Row],[Local School Code]])</f>
        <v>Q307</v>
      </c>
      <c r="D1077" s="15" t="s">
        <v>73</v>
      </c>
      <c r="E1077" s="10" t="s">
        <v>73</v>
      </c>
      <c r="F1077" s="130">
        <v>0</v>
      </c>
      <c r="G1077" s="130">
        <v>0</v>
      </c>
      <c r="H1077" s="130">
        <v>0</v>
      </c>
      <c r="I1077" s="130">
        <v>0</v>
      </c>
      <c r="J1077" s="136">
        <f t="shared" si="51"/>
        <v>0</v>
      </c>
      <c r="K1077" s="16">
        <v>0</v>
      </c>
      <c r="L1077" s="16">
        <v>0</v>
      </c>
      <c r="M1077" s="16">
        <v>0</v>
      </c>
      <c r="N1077" s="133">
        <f t="shared" si="52"/>
        <v>0</v>
      </c>
      <c r="O1077" s="146">
        <v>0</v>
      </c>
      <c r="P1077" s="132">
        <v>0</v>
      </c>
      <c r="Q1077" s="132">
        <v>0</v>
      </c>
      <c r="R1077" s="132">
        <v>0</v>
      </c>
      <c r="S1077" s="132">
        <v>0</v>
      </c>
      <c r="T1077" s="132">
        <v>0</v>
      </c>
      <c r="U1077" s="132">
        <v>0</v>
      </c>
      <c r="V1077" s="133">
        <f t="shared" si="53"/>
        <v>0</v>
      </c>
      <c r="W1077" s="16">
        <v>0</v>
      </c>
      <c r="X1077" s="16">
        <v>0</v>
      </c>
      <c r="Y1077" s="137">
        <v>0</v>
      </c>
    </row>
    <row r="1078" spans="1:25" s="3" customFormat="1" ht="15" x14ac:dyDescent="0.3">
      <c r="A1078" s="156" t="str">
        <f>IF(ISBLANK(TableB[[#This Row],[BEDS Code]]),"",TableB[[#This Row],[BEDS Code]])</f>
        <v>342700011308</v>
      </c>
      <c r="B1078" s="134" t="str">
        <f>IF(ISBLANK(TableB[[#This Row],[School Name]]),"",TableB[[#This Row],[School Name]])</f>
        <v>Robert H. Goddard High School of Communication Arts and Technology</v>
      </c>
      <c r="C1078" s="156" t="str">
        <f>IF(ISBLANK(TableB[[#This Row],[Local School Code]]),"",TableB[[#This Row],[Local School Code]])</f>
        <v>Q308</v>
      </c>
      <c r="D1078" s="15" t="s">
        <v>73</v>
      </c>
      <c r="E1078" s="10" t="s">
        <v>73</v>
      </c>
      <c r="F1078" s="130">
        <v>0</v>
      </c>
      <c r="G1078" s="130">
        <v>0</v>
      </c>
      <c r="H1078" s="130">
        <v>0</v>
      </c>
      <c r="I1078" s="130">
        <v>0</v>
      </c>
      <c r="J1078" s="136">
        <f t="shared" si="51"/>
        <v>0</v>
      </c>
      <c r="K1078" s="16">
        <v>0</v>
      </c>
      <c r="L1078" s="16">
        <v>0</v>
      </c>
      <c r="M1078" s="16">
        <v>0</v>
      </c>
      <c r="N1078" s="133">
        <f t="shared" si="52"/>
        <v>0</v>
      </c>
      <c r="O1078" s="146">
        <v>0</v>
      </c>
      <c r="P1078" s="132">
        <v>0</v>
      </c>
      <c r="Q1078" s="132">
        <v>0</v>
      </c>
      <c r="R1078" s="132">
        <v>0</v>
      </c>
      <c r="S1078" s="132">
        <v>0</v>
      </c>
      <c r="T1078" s="132">
        <v>0</v>
      </c>
      <c r="U1078" s="132">
        <v>0</v>
      </c>
      <c r="V1078" s="133">
        <f t="shared" si="53"/>
        <v>0</v>
      </c>
      <c r="W1078" s="16">
        <v>0</v>
      </c>
      <c r="X1078" s="16">
        <v>0</v>
      </c>
      <c r="Y1078" s="137">
        <v>0</v>
      </c>
    </row>
    <row r="1079" spans="1:25" s="3" customFormat="1" ht="15" x14ac:dyDescent="0.3">
      <c r="A1079" s="156" t="str">
        <f>IF(ISBLANK(TableB[[#This Row],[BEDS Code]]),"",TableB[[#This Row],[BEDS Code]])</f>
        <v>342700011309</v>
      </c>
      <c r="B1079" s="134" t="str">
        <f>IF(ISBLANK(TableB[[#This Row],[School Name]]),"",TableB[[#This Row],[School Name]])</f>
        <v>Academy of Medical Technology: A College Board School</v>
      </c>
      <c r="C1079" s="156" t="str">
        <f>IF(ISBLANK(TableB[[#This Row],[Local School Code]]),"",TableB[[#This Row],[Local School Code]])</f>
        <v>Q309</v>
      </c>
      <c r="D1079" s="15" t="s">
        <v>73</v>
      </c>
      <c r="E1079" s="10" t="s">
        <v>73</v>
      </c>
      <c r="F1079" s="130">
        <v>0</v>
      </c>
      <c r="G1079" s="130">
        <v>0</v>
      </c>
      <c r="H1079" s="130">
        <v>0</v>
      </c>
      <c r="I1079" s="130">
        <v>0</v>
      </c>
      <c r="J1079" s="136">
        <f t="shared" si="51"/>
        <v>0</v>
      </c>
      <c r="K1079" s="16">
        <v>0</v>
      </c>
      <c r="L1079" s="16">
        <v>0</v>
      </c>
      <c r="M1079" s="16">
        <v>0</v>
      </c>
      <c r="N1079" s="133">
        <f t="shared" si="52"/>
        <v>0</v>
      </c>
      <c r="O1079" s="146">
        <v>0</v>
      </c>
      <c r="P1079" s="132">
        <v>0</v>
      </c>
      <c r="Q1079" s="132">
        <v>0</v>
      </c>
      <c r="R1079" s="132">
        <v>0</v>
      </c>
      <c r="S1079" s="132">
        <v>0</v>
      </c>
      <c r="T1079" s="132">
        <v>0</v>
      </c>
      <c r="U1079" s="132">
        <v>0</v>
      </c>
      <c r="V1079" s="133">
        <f t="shared" si="53"/>
        <v>0</v>
      </c>
      <c r="W1079" s="16">
        <v>0</v>
      </c>
      <c r="X1079" s="16">
        <v>0</v>
      </c>
      <c r="Y1079" s="137">
        <v>0</v>
      </c>
    </row>
    <row r="1080" spans="1:25" s="3" customFormat="1" ht="15" x14ac:dyDescent="0.3">
      <c r="A1080" s="156" t="str">
        <f>IF(ISBLANK(TableB[[#This Row],[BEDS Code]]),"",TableB[[#This Row],[BEDS Code]])</f>
        <v>342800011310</v>
      </c>
      <c r="B1080" s="134" t="str">
        <f>IF(ISBLANK(TableB[[#This Row],[School Name]]),"",TableB[[#This Row],[School Name]])</f>
        <v>Queens Collegiate: A College Board School</v>
      </c>
      <c r="C1080" s="156" t="str">
        <f>IF(ISBLANK(TableB[[#This Row],[Local School Code]]),"",TableB[[#This Row],[Local School Code]])</f>
        <v>Q310</v>
      </c>
      <c r="D1080" s="15" t="s">
        <v>73</v>
      </c>
      <c r="E1080" s="10" t="s">
        <v>73</v>
      </c>
      <c r="F1080" s="130">
        <v>0</v>
      </c>
      <c r="G1080" s="130">
        <v>0</v>
      </c>
      <c r="H1080" s="130">
        <v>0</v>
      </c>
      <c r="I1080" s="130">
        <v>0</v>
      </c>
      <c r="J1080" s="136">
        <f t="shared" si="51"/>
        <v>0</v>
      </c>
      <c r="K1080" s="16">
        <v>0</v>
      </c>
      <c r="L1080" s="16">
        <v>0</v>
      </c>
      <c r="M1080" s="16">
        <v>0</v>
      </c>
      <c r="N1080" s="133">
        <f t="shared" si="52"/>
        <v>0</v>
      </c>
      <c r="O1080" s="146">
        <v>0</v>
      </c>
      <c r="P1080" s="132">
        <v>0</v>
      </c>
      <c r="Q1080" s="132">
        <v>0</v>
      </c>
      <c r="R1080" s="132">
        <v>0</v>
      </c>
      <c r="S1080" s="132">
        <v>0</v>
      </c>
      <c r="T1080" s="132">
        <v>0</v>
      </c>
      <c r="U1080" s="132">
        <v>0</v>
      </c>
      <c r="V1080" s="133">
        <f t="shared" si="53"/>
        <v>0</v>
      </c>
      <c r="W1080" s="16">
        <v>0</v>
      </c>
      <c r="X1080" s="16">
        <v>0</v>
      </c>
      <c r="Y1080" s="137">
        <v>0</v>
      </c>
    </row>
    <row r="1081" spans="1:25" s="3" customFormat="1" ht="15" x14ac:dyDescent="0.3">
      <c r="A1081" s="156" t="str">
        <f>IF(ISBLANK(TableB[[#This Row],[BEDS Code]]),"",TableB[[#This Row],[BEDS Code]])</f>
        <v>342400010311</v>
      </c>
      <c r="B1081" s="134" t="str">
        <f>IF(ISBLANK(TableB[[#This Row],[School Name]]),"",TableB[[#This Row],[School Name]])</f>
        <v>Corona Arts &amp; Sciences Academy</v>
      </c>
      <c r="C1081" s="156" t="str">
        <f>IF(ISBLANK(TableB[[#This Row],[Local School Code]]),"",TableB[[#This Row],[Local School Code]])</f>
        <v>Q311</v>
      </c>
      <c r="D1081" s="15" t="s">
        <v>73</v>
      </c>
      <c r="E1081" s="10" t="s">
        <v>73</v>
      </c>
      <c r="F1081" s="130">
        <v>0</v>
      </c>
      <c r="G1081" s="130">
        <v>0</v>
      </c>
      <c r="H1081" s="130">
        <v>0</v>
      </c>
      <c r="I1081" s="130">
        <v>0</v>
      </c>
      <c r="J1081" s="136">
        <f t="shared" si="51"/>
        <v>0</v>
      </c>
      <c r="K1081" s="16">
        <v>0</v>
      </c>
      <c r="L1081" s="16">
        <v>0</v>
      </c>
      <c r="M1081" s="16">
        <v>0</v>
      </c>
      <c r="N1081" s="133">
        <f t="shared" si="52"/>
        <v>0</v>
      </c>
      <c r="O1081" s="146">
        <v>0</v>
      </c>
      <c r="P1081" s="132">
        <v>0</v>
      </c>
      <c r="Q1081" s="132">
        <v>0</v>
      </c>
      <c r="R1081" s="132">
        <v>0</v>
      </c>
      <c r="S1081" s="132">
        <v>0</v>
      </c>
      <c r="T1081" s="132">
        <v>0</v>
      </c>
      <c r="U1081" s="132">
        <v>0</v>
      </c>
      <c r="V1081" s="133">
        <f t="shared" si="53"/>
        <v>0</v>
      </c>
      <c r="W1081" s="16">
        <v>0</v>
      </c>
      <c r="X1081" s="16">
        <v>0</v>
      </c>
      <c r="Y1081" s="137">
        <v>0</v>
      </c>
    </row>
    <row r="1082" spans="1:25" s="3" customFormat="1" ht="15" x14ac:dyDescent="0.3">
      <c r="A1082" s="156" t="str">
        <f>IF(ISBLANK(TableB[[#This Row],[BEDS Code]]),"",TableB[[#This Row],[BEDS Code]])</f>
        <v>342800010312</v>
      </c>
      <c r="B1082" s="134" t="str">
        <f>IF(ISBLANK(TableB[[#This Row],[School Name]]),"",TableB[[#This Row],[School Name]])</f>
        <v>Jamaica Children's School</v>
      </c>
      <c r="C1082" s="156" t="str">
        <f>IF(ISBLANK(TableB[[#This Row],[Local School Code]]),"",TableB[[#This Row],[Local School Code]])</f>
        <v>Q312</v>
      </c>
      <c r="D1082" s="15" t="s">
        <v>73</v>
      </c>
      <c r="E1082" s="10" t="s">
        <v>73</v>
      </c>
      <c r="F1082" s="130">
        <v>0</v>
      </c>
      <c r="G1082" s="130">
        <v>0</v>
      </c>
      <c r="H1082" s="130">
        <v>0</v>
      </c>
      <c r="I1082" s="130">
        <v>0</v>
      </c>
      <c r="J1082" s="136">
        <f t="shared" si="51"/>
        <v>0</v>
      </c>
      <c r="K1082" s="16">
        <v>0</v>
      </c>
      <c r="L1082" s="16">
        <v>0</v>
      </c>
      <c r="M1082" s="16">
        <v>0</v>
      </c>
      <c r="N1082" s="133">
        <f t="shared" si="52"/>
        <v>0</v>
      </c>
      <c r="O1082" s="146">
        <v>0</v>
      </c>
      <c r="P1082" s="132">
        <v>0</v>
      </c>
      <c r="Q1082" s="132">
        <v>0</v>
      </c>
      <c r="R1082" s="132">
        <v>0</v>
      </c>
      <c r="S1082" s="132">
        <v>0</v>
      </c>
      <c r="T1082" s="132">
        <v>0</v>
      </c>
      <c r="U1082" s="132">
        <v>0</v>
      </c>
      <c r="V1082" s="133">
        <f t="shared" si="53"/>
        <v>0</v>
      </c>
      <c r="W1082" s="16">
        <v>0</v>
      </c>
      <c r="X1082" s="16">
        <v>0</v>
      </c>
      <c r="Y1082" s="137">
        <v>0</v>
      </c>
    </row>
    <row r="1083" spans="1:25" s="3" customFormat="1" ht="15" x14ac:dyDescent="0.3">
      <c r="A1083" s="156" t="str">
        <f>IF(ISBLANK(TableB[[#This Row],[BEDS Code]]),"",TableB[[#This Row],[BEDS Code]])</f>
        <v>342900011313</v>
      </c>
      <c r="B1083" s="134" t="str">
        <f>IF(ISBLANK(TableB[[#This Row],[School Name]]),"",TableB[[#This Row],[School Name]])</f>
        <v>Benjamin Franklin High School for Finance &amp; Information Technology</v>
      </c>
      <c r="C1083" s="156" t="str">
        <f>IF(ISBLANK(TableB[[#This Row],[Local School Code]]),"",TableB[[#This Row],[Local School Code]])</f>
        <v>Q313</v>
      </c>
      <c r="D1083" s="15" t="s">
        <v>73</v>
      </c>
      <c r="E1083" s="10" t="s">
        <v>73</v>
      </c>
      <c r="F1083" s="130">
        <v>0</v>
      </c>
      <c r="G1083" s="130">
        <v>0</v>
      </c>
      <c r="H1083" s="130">
        <v>0</v>
      </c>
      <c r="I1083" s="130">
        <v>0</v>
      </c>
      <c r="J1083" s="136">
        <f t="shared" si="51"/>
        <v>0</v>
      </c>
      <c r="K1083" s="16">
        <v>0</v>
      </c>
      <c r="L1083" s="16">
        <v>0</v>
      </c>
      <c r="M1083" s="16">
        <v>0</v>
      </c>
      <c r="N1083" s="133">
        <f t="shared" si="52"/>
        <v>0</v>
      </c>
      <c r="O1083" s="146">
        <v>0</v>
      </c>
      <c r="P1083" s="132">
        <v>0</v>
      </c>
      <c r="Q1083" s="132">
        <v>0</v>
      </c>
      <c r="R1083" s="132">
        <v>0</v>
      </c>
      <c r="S1083" s="132">
        <v>0</v>
      </c>
      <c r="T1083" s="132">
        <v>0</v>
      </c>
      <c r="U1083" s="132">
        <v>0</v>
      </c>
      <c r="V1083" s="133">
        <f t="shared" si="53"/>
        <v>0</v>
      </c>
      <c r="W1083" s="16">
        <v>0</v>
      </c>
      <c r="X1083" s="16">
        <v>0</v>
      </c>
      <c r="Y1083" s="137">
        <v>0</v>
      </c>
    </row>
    <row r="1084" spans="1:25" s="3" customFormat="1" ht="15" x14ac:dyDescent="0.3">
      <c r="A1084" s="156" t="str">
        <f>IF(ISBLANK(TableB[[#This Row],[BEDS Code]]),"",TableB[[#This Row],[BEDS Code]])</f>
        <v>342700010314</v>
      </c>
      <c r="B1084" s="134" t="str">
        <f>IF(ISBLANK(TableB[[#This Row],[School Name]]),"",TableB[[#This Row],[School Name]])</f>
        <v>Epic High School - South</v>
      </c>
      <c r="C1084" s="156" t="str">
        <f>IF(ISBLANK(TableB[[#This Row],[Local School Code]]),"",TableB[[#This Row],[Local School Code]])</f>
        <v>Q314</v>
      </c>
      <c r="D1084" s="15" t="s">
        <v>73</v>
      </c>
      <c r="E1084" s="10" t="s">
        <v>73</v>
      </c>
      <c r="F1084" s="130">
        <v>0</v>
      </c>
      <c r="G1084" s="130">
        <v>0</v>
      </c>
      <c r="H1084" s="130">
        <v>0</v>
      </c>
      <c r="I1084" s="130">
        <v>0</v>
      </c>
      <c r="J1084" s="136">
        <f t="shared" si="51"/>
        <v>0</v>
      </c>
      <c r="K1084" s="16">
        <v>0</v>
      </c>
      <c r="L1084" s="16">
        <v>0</v>
      </c>
      <c r="M1084" s="16">
        <v>0</v>
      </c>
      <c r="N1084" s="133">
        <f t="shared" si="52"/>
        <v>0</v>
      </c>
      <c r="O1084" s="146">
        <v>0</v>
      </c>
      <c r="P1084" s="132">
        <v>0</v>
      </c>
      <c r="Q1084" s="132">
        <v>0</v>
      </c>
      <c r="R1084" s="132">
        <v>0</v>
      </c>
      <c r="S1084" s="132">
        <v>0</v>
      </c>
      <c r="T1084" s="132">
        <v>0</v>
      </c>
      <c r="U1084" s="132">
        <v>0</v>
      </c>
      <c r="V1084" s="133">
        <f t="shared" si="53"/>
        <v>0</v>
      </c>
      <c r="W1084" s="16">
        <v>0</v>
      </c>
      <c r="X1084" s="16">
        <v>0</v>
      </c>
      <c r="Y1084" s="137">
        <v>0</v>
      </c>
    </row>
    <row r="1085" spans="1:25" s="3" customFormat="1" ht="15" x14ac:dyDescent="0.3">
      <c r="A1085" s="156" t="str">
        <f>IF(ISBLANK(TableB[[#This Row],[BEDS Code]]),"",TableB[[#This Row],[BEDS Code]])</f>
        <v>342600011315</v>
      </c>
      <c r="B1085" s="134" t="str">
        <f>IF(ISBLANK(TableB[[#This Row],[School Name]]),"",TableB[[#This Row],[School Name]])</f>
        <v>Business Technology Early College High School</v>
      </c>
      <c r="C1085" s="156" t="str">
        <f>IF(ISBLANK(TableB[[#This Row],[Local School Code]]),"",TableB[[#This Row],[Local School Code]])</f>
        <v>Q315</v>
      </c>
      <c r="D1085" s="15" t="s">
        <v>73</v>
      </c>
      <c r="E1085" s="10" t="s">
        <v>73</v>
      </c>
      <c r="F1085" s="130">
        <v>0</v>
      </c>
      <c r="G1085" s="130">
        <v>0</v>
      </c>
      <c r="H1085" s="130">
        <v>0</v>
      </c>
      <c r="I1085" s="130">
        <v>0</v>
      </c>
      <c r="J1085" s="136">
        <f t="shared" si="51"/>
        <v>0</v>
      </c>
      <c r="K1085" s="16">
        <v>0</v>
      </c>
      <c r="L1085" s="16">
        <v>0</v>
      </c>
      <c r="M1085" s="16">
        <v>0</v>
      </c>
      <c r="N1085" s="133">
        <f t="shared" si="52"/>
        <v>0</v>
      </c>
      <c r="O1085" s="146">
        <v>0</v>
      </c>
      <c r="P1085" s="132">
        <v>0</v>
      </c>
      <c r="Q1085" s="132">
        <v>0</v>
      </c>
      <c r="R1085" s="132">
        <v>0</v>
      </c>
      <c r="S1085" s="132">
        <v>0</v>
      </c>
      <c r="T1085" s="132">
        <v>0</v>
      </c>
      <c r="U1085" s="132">
        <v>0</v>
      </c>
      <c r="V1085" s="133">
        <f t="shared" si="53"/>
        <v>0</v>
      </c>
      <c r="W1085" s="16">
        <v>0</v>
      </c>
      <c r="X1085" s="16">
        <v>0</v>
      </c>
      <c r="Y1085" s="137">
        <v>0</v>
      </c>
    </row>
    <row r="1086" spans="1:25" s="3" customFormat="1" ht="15" x14ac:dyDescent="0.3">
      <c r="A1086" s="156" t="str">
        <f>IF(ISBLANK(TableB[[#This Row],[BEDS Code]]),"",TableB[[#This Row],[BEDS Code]])</f>
        <v>342700010316</v>
      </c>
      <c r="B1086" s="134" t="str">
        <f>IF(ISBLANK(TableB[[#This Row],[School Name]]),"",TableB[[#This Row],[School Name]])</f>
        <v>Queens Explorers Elementary School</v>
      </c>
      <c r="C1086" s="156" t="str">
        <f>IF(ISBLANK(TableB[[#This Row],[Local School Code]]),"",TableB[[#This Row],[Local School Code]])</f>
        <v>Q316</v>
      </c>
      <c r="D1086" s="15" t="s">
        <v>72</v>
      </c>
      <c r="E1086" s="10" t="s">
        <v>73</v>
      </c>
      <c r="F1086" s="130">
        <v>31</v>
      </c>
      <c r="G1086" s="130">
        <v>0</v>
      </c>
      <c r="H1086" s="130">
        <v>12</v>
      </c>
      <c r="I1086" s="130">
        <v>0</v>
      </c>
      <c r="J1086" s="136">
        <f t="shared" si="51"/>
        <v>43</v>
      </c>
      <c r="K1086" s="16">
        <v>594462.94965243142</v>
      </c>
      <c r="L1086" s="16">
        <v>0</v>
      </c>
      <c r="M1086" s="16">
        <v>0</v>
      </c>
      <c r="N1086" s="133">
        <f t="shared" si="52"/>
        <v>594462.94965243142</v>
      </c>
      <c r="O1086" s="146">
        <v>0</v>
      </c>
      <c r="P1086" s="132">
        <v>0</v>
      </c>
      <c r="Q1086" s="132">
        <v>0</v>
      </c>
      <c r="R1086" s="132">
        <v>0</v>
      </c>
      <c r="S1086" s="132">
        <v>0</v>
      </c>
      <c r="T1086" s="132">
        <v>0</v>
      </c>
      <c r="U1086" s="132">
        <v>0</v>
      </c>
      <c r="V1086" s="133">
        <f t="shared" si="53"/>
        <v>0</v>
      </c>
      <c r="W1086" s="16">
        <v>0</v>
      </c>
      <c r="X1086" s="16">
        <v>0</v>
      </c>
      <c r="Y1086" s="137">
        <v>0</v>
      </c>
    </row>
    <row r="1087" spans="1:25" s="3" customFormat="1" ht="15" x14ac:dyDescent="0.3">
      <c r="A1087" s="156" t="str">
        <f>IF(ISBLANK(TableB[[#This Row],[BEDS Code]]),"",TableB[[#This Row],[BEDS Code]])</f>
        <v>342700010317</v>
      </c>
      <c r="B1087" s="134" t="str">
        <f>IF(ISBLANK(TableB[[#This Row],[School Name]]),"",TableB[[#This Row],[School Name]])</f>
        <v>Waterside Children's Studio School</v>
      </c>
      <c r="C1087" s="156" t="str">
        <f>IF(ISBLANK(TableB[[#This Row],[Local School Code]]),"",TableB[[#This Row],[Local School Code]])</f>
        <v>Q317</v>
      </c>
      <c r="D1087" s="15" t="s">
        <v>72</v>
      </c>
      <c r="E1087" s="10" t="s">
        <v>73</v>
      </c>
      <c r="F1087" s="130">
        <v>47</v>
      </c>
      <c r="G1087" s="130">
        <v>0</v>
      </c>
      <c r="H1087" s="130">
        <v>0</v>
      </c>
      <c r="I1087" s="130">
        <v>0</v>
      </c>
      <c r="J1087" s="136">
        <f t="shared" si="51"/>
        <v>47</v>
      </c>
      <c r="K1087" s="16">
        <v>187471.6763972828</v>
      </c>
      <c r="L1087" s="16">
        <v>502073.44488197804</v>
      </c>
      <c r="M1087" s="16">
        <v>0</v>
      </c>
      <c r="N1087" s="133">
        <f t="shared" si="52"/>
        <v>689545.12127926084</v>
      </c>
      <c r="O1087" s="146">
        <v>0</v>
      </c>
      <c r="P1087" s="132">
        <v>0</v>
      </c>
      <c r="Q1087" s="132">
        <v>0</v>
      </c>
      <c r="R1087" s="132">
        <v>0</v>
      </c>
      <c r="S1087" s="132">
        <v>0</v>
      </c>
      <c r="T1087" s="132">
        <v>0</v>
      </c>
      <c r="U1087" s="132">
        <v>0</v>
      </c>
      <c r="V1087" s="133">
        <f t="shared" si="53"/>
        <v>0</v>
      </c>
      <c r="W1087" s="16">
        <v>0</v>
      </c>
      <c r="X1087" s="16">
        <v>0</v>
      </c>
      <c r="Y1087" s="137">
        <v>0</v>
      </c>
    </row>
    <row r="1088" spans="1:25" s="3" customFormat="1" ht="15" x14ac:dyDescent="0.3">
      <c r="A1088" s="156" t="str">
        <f>IF(ISBLANK(TableB[[#This Row],[BEDS Code]]),"",TableB[[#This Row],[BEDS Code]])</f>
        <v>342700010318</v>
      </c>
      <c r="B1088" s="134" t="str">
        <f>IF(ISBLANK(TableB[[#This Row],[School Name]]),"",TableB[[#This Row],[School Name]])</f>
        <v>Waterside School for Leadership</v>
      </c>
      <c r="C1088" s="156" t="str">
        <f>IF(ISBLANK(TableB[[#This Row],[Local School Code]]),"",TableB[[#This Row],[Local School Code]])</f>
        <v>Q318</v>
      </c>
      <c r="D1088" s="15" t="s">
        <v>73</v>
      </c>
      <c r="E1088" s="10" t="s">
        <v>73</v>
      </c>
      <c r="F1088" s="130">
        <v>0</v>
      </c>
      <c r="G1088" s="130">
        <v>0</v>
      </c>
      <c r="H1088" s="130">
        <v>0</v>
      </c>
      <c r="I1088" s="130">
        <v>0</v>
      </c>
      <c r="J1088" s="136">
        <f t="shared" si="51"/>
        <v>0</v>
      </c>
      <c r="K1088" s="16">
        <v>0</v>
      </c>
      <c r="L1088" s="16">
        <v>0</v>
      </c>
      <c r="M1088" s="16">
        <v>0</v>
      </c>
      <c r="N1088" s="133">
        <f t="shared" si="52"/>
        <v>0</v>
      </c>
      <c r="O1088" s="146">
        <v>0</v>
      </c>
      <c r="P1088" s="132">
        <v>0</v>
      </c>
      <c r="Q1088" s="132">
        <v>0</v>
      </c>
      <c r="R1088" s="132">
        <v>0</v>
      </c>
      <c r="S1088" s="132">
        <v>0</v>
      </c>
      <c r="T1088" s="132">
        <v>0</v>
      </c>
      <c r="U1088" s="132">
        <v>0</v>
      </c>
      <c r="V1088" s="133">
        <f t="shared" si="53"/>
        <v>0</v>
      </c>
      <c r="W1088" s="16">
        <v>0</v>
      </c>
      <c r="X1088" s="16">
        <v>0</v>
      </c>
      <c r="Y1088" s="137">
        <v>0</v>
      </c>
    </row>
    <row r="1089" spans="1:25" s="3" customFormat="1" ht="15" x14ac:dyDescent="0.3">
      <c r="A1089" s="156" t="str">
        <f>IF(ISBLANK(TableB[[#This Row],[BEDS Code]]),"",TableB[[#This Row],[BEDS Code]])</f>
        <v>342700010319</v>
      </c>
      <c r="B1089" s="134" t="str">
        <f>IF(ISBLANK(TableB[[#This Row],[School Name]]),"",TableB[[#This Row],[School Name]])</f>
        <v>Village Academy</v>
      </c>
      <c r="C1089" s="156" t="str">
        <f>IF(ISBLANK(TableB[[#This Row],[Local School Code]]),"",TableB[[#This Row],[Local School Code]])</f>
        <v>Q319</v>
      </c>
      <c r="D1089" s="15" t="s">
        <v>73</v>
      </c>
      <c r="E1089" s="10" t="s">
        <v>73</v>
      </c>
      <c r="F1089" s="130">
        <v>0</v>
      </c>
      <c r="G1089" s="130">
        <v>0</v>
      </c>
      <c r="H1089" s="130">
        <v>0</v>
      </c>
      <c r="I1089" s="130">
        <v>0</v>
      </c>
      <c r="J1089" s="136">
        <f t="shared" si="51"/>
        <v>0</v>
      </c>
      <c r="K1089" s="16">
        <v>0</v>
      </c>
      <c r="L1089" s="16">
        <v>0</v>
      </c>
      <c r="M1089" s="16">
        <v>0</v>
      </c>
      <c r="N1089" s="133">
        <f t="shared" si="52"/>
        <v>0</v>
      </c>
      <c r="O1089" s="146">
        <v>0</v>
      </c>
      <c r="P1089" s="132">
        <v>0</v>
      </c>
      <c r="Q1089" s="132">
        <v>0</v>
      </c>
      <c r="R1089" s="132">
        <v>0</v>
      </c>
      <c r="S1089" s="132">
        <v>0</v>
      </c>
      <c r="T1089" s="132">
        <v>0</v>
      </c>
      <c r="U1089" s="132">
        <v>0</v>
      </c>
      <c r="V1089" s="133">
        <f t="shared" si="53"/>
        <v>0</v>
      </c>
      <c r="W1089" s="16">
        <v>0</v>
      </c>
      <c r="X1089" s="16">
        <v>0</v>
      </c>
      <c r="Y1089" s="137">
        <v>0</v>
      </c>
    </row>
    <row r="1090" spans="1:25" s="3" customFormat="1" ht="15" x14ac:dyDescent="0.3">
      <c r="A1090" s="156" t="str">
        <f>IF(ISBLANK(TableB[[#This Row],[BEDS Code]]),"",TableB[[#This Row],[BEDS Code]])</f>
        <v>342700010323</v>
      </c>
      <c r="B1090" s="134" t="str">
        <f>IF(ISBLANK(TableB[[#This Row],[School Name]]),"",TableB[[#This Row],[School Name]])</f>
        <v>Scholars' Academy</v>
      </c>
      <c r="C1090" s="156" t="str">
        <f>IF(ISBLANK(TableB[[#This Row],[Local School Code]]),"",TableB[[#This Row],[Local School Code]])</f>
        <v>Q323</v>
      </c>
      <c r="D1090" s="15" t="s">
        <v>73</v>
      </c>
      <c r="E1090" s="10" t="s">
        <v>73</v>
      </c>
      <c r="F1090" s="130">
        <v>0</v>
      </c>
      <c r="G1090" s="130">
        <v>0</v>
      </c>
      <c r="H1090" s="130">
        <v>0</v>
      </c>
      <c r="I1090" s="130">
        <v>0</v>
      </c>
      <c r="J1090" s="136">
        <f t="shared" si="51"/>
        <v>0</v>
      </c>
      <c r="K1090" s="16">
        <v>0</v>
      </c>
      <c r="L1090" s="16">
        <v>0</v>
      </c>
      <c r="M1090" s="16">
        <v>0</v>
      </c>
      <c r="N1090" s="133">
        <f t="shared" si="52"/>
        <v>0</v>
      </c>
      <c r="O1090" s="146">
        <v>0</v>
      </c>
      <c r="P1090" s="132">
        <v>0</v>
      </c>
      <c r="Q1090" s="132">
        <v>0</v>
      </c>
      <c r="R1090" s="132">
        <v>0</v>
      </c>
      <c r="S1090" s="132">
        <v>0</v>
      </c>
      <c r="T1090" s="132">
        <v>0</v>
      </c>
      <c r="U1090" s="132">
        <v>0</v>
      </c>
      <c r="V1090" s="133">
        <f t="shared" si="53"/>
        <v>0</v>
      </c>
      <c r="W1090" s="16">
        <v>0</v>
      </c>
      <c r="X1090" s="16">
        <v>0</v>
      </c>
      <c r="Y1090" s="137">
        <v>0</v>
      </c>
    </row>
    <row r="1091" spans="1:25" s="3" customFormat="1" ht="15" x14ac:dyDescent="0.3">
      <c r="A1091" s="156" t="str">
        <f>IF(ISBLANK(TableB[[#This Row],[BEDS Code]]),"",TableB[[#This Row],[BEDS Code]])</f>
        <v>342700011324</v>
      </c>
      <c r="B1091" s="134" t="str">
        <f>IF(ISBLANK(TableB[[#This Row],[School Name]]),"",TableB[[#This Row],[School Name]])</f>
        <v>Rockaway Park High School for Environmental Sustainability</v>
      </c>
      <c r="C1091" s="156" t="str">
        <f>IF(ISBLANK(TableB[[#This Row],[Local School Code]]),"",TableB[[#This Row],[Local School Code]])</f>
        <v>Q324</v>
      </c>
      <c r="D1091" s="15" t="s">
        <v>73</v>
      </c>
      <c r="E1091" s="10" t="s">
        <v>73</v>
      </c>
      <c r="F1091" s="130">
        <v>0</v>
      </c>
      <c r="G1091" s="130">
        <v>0</v>
      </c>
      <c r="H1091" s="130">
        <v>0</v>
      </c>
      <c r="I1091" s="130">
        <v>0</v>
      </c>
      <c r="J1091" s="136">
        <f t="shared" si="51"/>
        <v>0</v>
      </c>
      <c r="K1091" s="16">
        <v>0</v>
      </c>
      <c r="L1091" s="16">
        <v>0</v>
      </c>
      <c r="M1091" s="16">
        <v>0</v>
      </c>
      <c r="N1091" s="133">
        <f t="shared" si="52"/>
        <v>0</v>
      </c>
      <c r="O1091" s="146">
        <v>0</v>
      </c>
      <c r="P1091" s="132">
        <v>0</v>
      </c>
      <c r="Q1091" s="132">
        <v>0</v>
      </c>
      <c r="R1091" s="132">
        <v>0</v>
      </c>
      <c r="S1091" s="132">
        <v>0</v>
      </c>
      <c r="T1091" s="132">
        <v>0</v>
      </c>
      <c r="U1091" s="132">
        <v>0</v>
      </c>
      <c r="V1091" s="133">
        <f t="shared" si="53"/>
        <v>0</v>
      </c>
      <c r="W1091" s="16">
        <v>0</v>
      </c>
      <c r="X1091" s="16">
        <v>0</v>
      </c>
      <c r="Y1091" s="137">
        <v>0</v>
      </c>
    </row>
    <row r="1092" spans="1:25" s="3" customFormat="1" ht="15" x14ac:dyDescent="0.3">
      <c r="A1092" s="156" t="str">
        <f>IF(ISBLANK(TableB[[#This Row],[BEDS Code]]),"",TableB[[#This Row],[BEDS Code]])</f>
        <v>342800011325</v>
      </c>
      <c r="B1092" s="134" t="str">
        <f>IF(ISBLANK(TableB[[#This Row],[School Name]]),"",TableB[[#This Row],[School Name]])</f>
        <v>Hillside Arts &amp; Letters Academy</v>
      </c>
      <c r="C1092" s="156" t="str">
        <f>IF(ISBLANK(TableB[[#This Row],[Local School Code]]),"",TableB[[#This Row],[Local School Code]])</f>
        <v>Q325</v>
      </c>
      <c r="D1092" s="15" t="s">
        <v>73</v>
      </c>
      <c r="E1092" s="10" t="s">
        <v>73</v>
      </c>
      <c r="F1092" s="130">
        <v>0</v>
      </c>
      <c r="G1092" s="130">
        <v>0</v>
      </c>
      <c r="H1092" s="130">
        <v>0</v>
      </c>
      <c r="I1092" s="130">
        <v>0</v>
      </c>
      <c r="J1092" s="136">
        <f t="shared" si="51"/>
        <v>0</v>
      </c>
      <c r="K1092" s="16">
        <v>0</v>
      </c>
      <c r="L1092" s="16">
        <v>0</v>
      </c>
      <c r="M1092" s="16">
        <v>0</v>
      </c>
      <c r="N1092" s="133">
        <f t="shared" si="52"/>
        <v>0</v>
      </c>
      <c r="O1092" s="146">
        <v>0</v>
      </c>
      <c r="P1092" s="132">
        <v>0</v>
      </c>
      <c r="Q1092" s="132">
        <v>0</v>
      </c>
      <c r="R1092" s="132">
        <v>0</v>
      </c>
      <c r="S1092" s="132">
        <v>0</v>
      </c>
      <c r="T1092" s="132">
        <v>0</v>
      </c>
      <c r="U1092" s="132">
        <v>0</v>
      </c>
      <c r="V1092" s="133">
        <f t="shared" si="53"/>
        <v>0</v>
      </c>
      <c r="W1092" s="16">
        <v>0</v>
      </c>
      <c r="X1092" s="16">
        <v>0</v>
      </c>
      <c r="Y1092" s="137">
        <v>0</v>
      </c>
    </row>
    <row r="1093" spans="1:25" s="3" customFormat="1" ht="15" x14ac:dyDescent="0.3">
      <c r="A1093" s="156" t="str">
        <f>IF(ISBLANK(TableB[[#This Row],[BEDS Code]]),"",TableB[[#This Row],[BEDS Code]])</f>
        <v>342900011326</v>
      </c>
      <c r="B1093" s="134" t="str">
        <f>IF(ISBLANK(TableB[[#This Row],[School Name]]),"",TableB[[#This Row],[School Name]])</f>
        <v>Cambria Heights Academy</v>
      </c>
      <c r="C1093" s="156" t="str">
        <f>IF(ISBLANK(TableB[[#This Row],[Local School Code]]),"",TableB[[#This Row],[Local School Code]])</f>
        <v>Q326</v>
      </c>
      <c r="D1093" s="15" t="s">
        <v>73</v>
      </c>
      <c r="E1093" s="10" t="s">
        <v>73</v>
      </c>
      <c r="F1093" s="130">
        <v>0</v>
      </c>
      <c r="G1093" s="130">
        <v>0</v>
      </c>
      <c r="H1093" s="130">
        <v>0</v>
      </c>
      <c r="I1093" s="130">
        <v>0</v>
      </c>
      <c r="J1093" s="136">
        <f t="shared" si="51"/>
        <v>0</v>
      </c>
      <c r="K1093" s="16">
        <v>0</v>
      </c>
      <c r="L1093" s="16">
        <v>0</v>
      </c>
      <c r="M1093" s="16">
        <v>0</v>
      </c>
      <c r="N1093" s="133">
        <f t="shared" si="52"/>
        <v>0</v>
      </c>
      <c r="O1093" s="146">
        <v>0</v>
      </c>
      <c r="P1093" s="132">
        <v>0</v>
      </c>
      <c r="Q1093" s="132">
        <v>0</v>
      </c>
      <c r="R1093" s="132">
        <v>0</v>
      </c>
      <c r="S1093" s="132">
        <v>0</v>
      </c>
      <c r="T1093" s="132">
        <v>0</v>
      </c>
      <c r="U1093" s="132">
        <v>0</v>
      </c>
      <c r="V1093" s="133">
        <f t="shared" si="53"/>
        <v>0</v>
      </c>
      <c r="W1093" s="16">
        <v>0</v>
      </c>
      <c r="X1093" s="16">
        <v>0</v>
      </c>
      <c r="Y1093" s="137">
        <v>0</v>
      </c>
    </row>
    <row r="1094" spans="1:25" s="3" customFormat="1" ht="15" x14ac:dyDescent="0.3">
      <c r="A1094" s="156" t="str">
        <f>IF(ISBLANK(TableB[[#This Row],[BEDS Code]]),"",TableB[[#This Row],[BEDS Code]])</f>
        <v>342900011327</v>
      </c>
      <c r="B1094" s="134" t="str">
        <f>IF(ISBLANK(TableB[[#This Row],[School Name]]),"",TableB[[#This Row],[School Name]])</f>
        <v>Eagle Academy for Young Men III</v>
      </c>
      <c r="C1094" s="156" t="str">
        <f>IF(ISBLANK(TableB[[#This Row],[Local School Code]]),"",TableB[[#This Row],[Local School Code]])</f>
        <v>Q327</v>
      </c>
      <c r="D1094" s="15" t="s">
        <v>73</v>
      </c>
      <c r="E1094" s="10" t="s">
        <v>73</v>
      </c>
      <c r="F1094" s="130">
        <v>0</v>
      </c>
      <c r="G1094" s="130">
        <v>0</v>
      </c>
      <c r="H1094" s="130">
        <v>0</v>
      </c>
      <c r="I1094" s="130">
        <v>0</v>
      </c>
      <c r="J1094" s="136">
        <f t="shared" si="51"/>
        <v>0</v>
      </c>
      <c r="K1094" s="16">
        <v>0</v>
      </c>
      <c r="L1094" s="16">
        <v>0</v>
      </c>
      <c r="M1094" s="16">
        <v>0</v>
      </c>
      <c r="N1094" s="133">
        <f t="shared" si="52"/>
        <v>0</v>
      </c>
      <c r="O1094" s="146">
        <v>0</v>
      </c>
      <c r="P1094" s="132">
        <v>0</v>
      </c>
      <c r="Q1094" s="132">
        <v>0</v>
      </c>
      <c r="R1094" s="132">
        <v>0</v>
      </c>
      <c r="S1094" s="132">
        <v>0</v>
      </c>
      <c r="T1094" s="132">
        <v>0</v>
      </c>
      <c r="U1094" s="132">
        <v>0</v>
      </c>
      <c r="V1094" s="133">
        <f t="shared" si="53"/>
        <v>0</v>
      </c>
      <c r="W1094" s="16">
        <v>0</v>
      </c>
      <c r="X1094" s="16">
        <v>0</v>
      </c>
      <c r="Y1094" s="137">
        <v>0</v>
      </c>
    </row>
    <row r="1095" spans="1:25" s="3" customFormat="1" ht="15" x14ac:dyDescent="0.3">
      <c r="A1095" s="156" t="str">
        <f>IF(ISBLANK(TableB[[#This Row],[BEDS Code]]),"",TableB[[#This Row],[BEDS Code]])</f>
        <v>342800011328</v>
      </c>
      <c r="B1095" s="134" t="str">
        <f>IF(ISBLANK(TableB[[#This Row],[School Name]]),"",TableB[[#This Row],[School Name]])</f>
        <v>High School for Community Leadership</v>
      </c>
      <c r="C1095" s="156" t="str">
        <f>IF(ISBLANK(TableB[[#This Row],[Local School Code]]),"",TableB[[#This Row],[Local School Code]])</f>
        <v>Q328</v>
      </c>
      <c r="D1095" s="15" t="s">
        <v>73</v>
      </c>
      <c r="E1095" s="10" t="s">
        <v>73</v>
      </c>
      <c r="F1095" s="130">
        <v>0</v>
      </c>
      <c r="G1095" s="130">
        <v>0</v>
      </c>
      <c r="H1095" s="130">
        <v>0</v>
      </c>
      <c r="I1095" s="130">
        <v>0</v>
      </c>
      <c r="J1095" s="136">
        <f t="shared" si="51"/>
        <v>0</v>
      </c>
      <c r="K1095" s="16">
        <v>0</v>
      </c>
      <c r="L1095" s="16">
        <v>0</v>
      </c>
      <c r="M1095" s="16">
        <v>0</v>
      </c>
      <c r="N1095" s="133">
        <f t="shared" si="52"/>
        <v>0</v>
      </c>
      <c r="O1095" s="146">
        <v>0</v>
      </c>
      <c r="P1095" s="132">
        <v>0</v>
      </c>
      <c r="Q1095" s="132">
        <v>0</v>
      </c>
      <c r="R1095" s="132">
        <v>0</v>
      </c>
      <c r="S1095" s="132">
        <v>0</v>
      </c>
      <c r="T1095" s="132">
        <v>0</v>
      </c>
      <c r="U1095" s="132">
        <v>0</v>
      </c>
      <c r="V1095" s="133">
        <f t="shared" si="53"/>
        <v>0</v>
      </c>
      <c r="W1095" s="16">
        <v>0</v>
      </c>
      <c r="X1095" s="16">
        <v>0</v>
      </c>
      <c r="Y1095" s="137">
        <v>0</v>
      </c>
    </row>
    <row r="1096" spans="1:25" s="3" customFormat="1" ht="15" x14ac:dyDescent="0.3">
      <c r="A1096" s="156" t="str">
        <f>IF(ISBLANK(TableB[[#This Row],[BEDS Code]]),"",TableB[[#This Row],[BEDS Code]])</f>
        <v>343000010329</v>
      </c>
      <c r="B1096" s="134" t="str">
        <f>IF(ISBLANK(TableB[[#This Row],[School Name]]),"",TableB[[#This Row],[School Name]])</f>
        <v>East Elmhurst Community School</v>
      </c>
      <c r="C1096" s="156" t="str">
        <f>IF(ISBLANK(TableB[[#This Row],[Local School Code]]),"",TableB[[#This Row],[Local School Code]])</f>
        <v>Q329</v>
      </c>
      <c r="D1096" s="15" t="s">
        <v>73</v>
      </c>
      <c r="E1096" s="10" t="s">
        <v>73</v>
      </c>
      <c r="F1096" s="130">
        <v>0</v>
      </c>
      <c r="G1096" s="130">
        <v>0</v>
      </c>
      <c r="H1096" s="130">
        <v>0</v>
      </c>
      <c r="I1096" s="130">
        <v>0</v>
      </c>
      <c r="J1096" s="136">
        <f t="shared" si="51"/>
        <v>0</v>
      </c>
      <c r="K1096" s="16">
        <v>0</v>
      </c>
      <c r="L1096" s="16">
        <v>0</v>
      </c>
      <c r="M1096" s="16">
        <v>0</v>
      </c>
      <c r="N1096" s="133">
        <f t="shared" si="52"/>
        <v>0</v>
      </c>
      <c r="O1096" s="146">
        <v>0</v>
      </c>
      <c r="P1096" s="132">
        <v>0</v>
      </c>
      <c r="Q1096" s="132">
        <v>0</v>
      </c>
      <c r="R1096" s="132">
        <v>0</v>
      </c>
      <c r="S1096" s="132">
        <v>0</v>
      </c>
      <c r="T1096" s="132">
        <v>0</v>
      </c>
      <c r="U1096" s="132">
        <v>0</v>
      </c>
      <c r="V1096" s="133">
        <f t="shared" si="53"/>
        <v>0</v>
      </c>
      <c r="W1096" s="16">
        <v>0</v>
      </c>
      <c r="X1096" s="16">
        <v>0</v>
      </c>
      <c r="Y1096" s="137">
        <v>0</v>
      </c>
    </row>
    <row r="1097" spans="1:25" s="3" customFormat="1" ht="15" x14ac:dyDescent="0.3">
      <c r="A1097" s="156" t="str">
        <f>IF(ISBLANK(TableB[[#This Row],[BEDS Code]]),"",TableB[[#This Row],[BEDS Code]])</f>
        <v>342400010330</v>
      </c>
      <c r="B1097" s="134" t="str">
        <f>IF(ISBLANK(TableB[[#This Row],[School Name]]),"",TableB[[#This Row],[School Name]])</f>
        <v>P.S. 330</v>
      </c>
      <c r="C1097" s="156" t="str">
        <f>IF(ISBLANK(TableB[[#This Row],[Local School Code]]),"",TableB[[#This Row],[Local School Code]])</f>
        <v>Q330</v>
      </c>
      <c r="D1097" s="15" t="s">
        <v>73</v>
      </c>
      <c r="E1097" s="10" t="s">
        <v>73</v>
      </c>
      <c r="F1097" s="130">
        <v>0</v>
      </c>
      <c r="G1097" s="130">
        <v>0</v>
      </c>
      <c r="H1097" s="130">
        <v>0</v>
      </c>
      <c r="I1097" s="130">
        <v>0</v>
      </c>
      <c r="J1097" s="136">
        <f t="shared" si="51"/>
        <v>0</v>
      </c>
      <c r="K1097" s="16">
        <v>0</v>
      </c>
      <c r="L1097" s="16">
        <v>0</v>
      </c>
      <c r="M1097" s="16">
        <v>0</v>
      </c>
      <c r="N1097" s="133">
        <f t="shared" si="52"/>
        <v>0</v>
      </c>
      <c r="O1097" s="146">
        <v>0</v>
      </c>
      <c r="P1097" s="132">
        <v>0</v>
      </c>
      <c r="Q1097" s="132">
        <v>0</v>
      </c>
      <c r="R1097" s="132">
        <v>0</v>
      </c>
      <c r="S1097" s="132">
        <v>0</v>
      </c>
      <c r="T1097" s="132">
        <v>0</v>
      </c>
      <c r="U1097" s="132">
        <v>0</v>
      </c>
      <c r="V1097" s="133">
        <f t="shared" si="53"/>
        <v>0</v>
      </c>
      <c r="W1097" s="16">
        <v>0</v>
      </c>
      <c r="X1097" s="16">
        <v>0</v>
      </c>
      <c r="Y1097" s="137">
        <v>0</v>
      </c>
    </row>
    <row r="1098" spans="1:25" s="3" customFormat="1" ht="15" x14ac:dyDescent="0.3">
      <c r="A1098" s="156" t="str">
        <f>IF(ISBLANK(TableB[[#This Row],[BEDS Code]]),"",TableB[[#This Row],[BEDS Code]])</f>
        <v>342800010332</v>
      </c>
      <c r="B1098" s="134" t="str">
        <f>IF(ISBLANK(TableB[[#This Row],[School Name]]),"",TableB[[#This Row],[School Name]])</f>
        <v>Redwood Middle School</v>
      </c>
      <c r="C1098" s="156" t="str">
        <f>IF(ISBLANK(TableB[[#This Row],[Local School Code]]),"",TableB[[#This Row],[Local School Code]])</f>
        <v>Q332</v>
      </c>
      <c r="D1098" s="15" t="s">
        <v>73</v>
      </c>
      <c r="E1098" s="10" t="s">
        <v>73</v>
      </c>
      <c r="F1098" s="130">
        <v>0</v>
      </c>
      <c r="G1098" s="130">
        <v>0</v>
      </c>
      <c r="H1098" s="130">
        <v>0</v>
      </c>
      <c r="I1098" s="130">
        <v>0</v>
      </c>
      <c r="J1098" s="136">
        <f t="shared" si="51"/>
        <v>0</v>
      </c>
      <c r="K1098" s="16">
        <v>0</v>
      </c>
      <c r="L1098" s="16">
        <v>0</v>
      </c>
      <c r="M1098" s="16">
        <v>0</v>
      </c>
      <c r="N1098" s="133">
        <f t="shared" si="52"/>
        <v>0</v>
      </c>
      <c r="O1098" s="146">
        <v>0</v>
      </c>
      <c r="P1098" s="132">
        <v>0</v>
      </c>
      <c r="Q1098" s="132">
        <v>0</v>
      </c>
      <c r="R1098" s="132">
        <v>0</v>
      </c>
      <c r="S1098" s="132">
        <v>0</v>
      </c>
      <c r="T1098" s="132">
        <v>0</v>
      </c>
      <c r="U1098" s="132">
        <v>0</v>
      </c>
      <c r="V1098" s="133">
        <f t="shared" si="53"/>
        <v>0</v>
      </c>
      <c r="W1098" s="16">
        <v>0</v>
      </c>
      <c r="X1098" s="16">
        <v>0</v>
      </c>
      <c r="Y1098" s="137">
        <v>0</v>
      </c>
    </row>
    <row r="1099" spans="1:25" s="3" customFormat="1" ht="15" x14ac:dyDescent="0.3">
      <c r="A1099" s="156" t="str">
        <f>IF(ISBLANK(TableB[[#This Row],[BEDS Code]]),"",TableB[[#This Row],[BEDS Code]])</f>
        <v>342700010333</v>
      </c>
      <c r="B1099" s="134" t="str">
        <f>IF(ISBLANK(TableB[[#This Row],[School Name]]),"",TableB[[#This Row],[School Name]])</f>
        <v>Goldie Maple Academy</v>
      </c>
      <c r="C1099" s="156" t="str">
        <f>IF(ISBLANK(TableB[[#This Row],[Local School Code]]),"",TableB[[#This Row],[Local School Code]])</f>
        <v>Q333</v>
      </c>
      <c r="D1099" s="15" t="s">
        <v>72</v>
      </c>
      <c r="E1099" s="10" t="s">
        <v>73</v>
      </c>
      <c r="F1099" s="130">
        <v>47</v>
      </c>
      <c r="G1099" s="130">
        <v>0</v>
      </c>
      <c r="H1099" s="130">
        <v>0</v>
      </c>
      <c r="I1099" s="130">
        <v>0</v>
      </c>
      <c r="J1099" s="136">
        <f t="shared" ref="J1099:J1162" si="54">SUM(F1099:I1099)</f>
        <v>47</v>
      </c>
      <c r="K1099" s="16">
        <v>253300.71964748236</v>
      </c>
      <c r="L1099" s="16">
        <v>472200.7022070362</v>
      </c>
      <c r="M1099" s="16">
        <v>0</v>
      </c>
      <c r="N1099" s="133">
        <f t="shared" ref="N1099:N1162" si="55">SUM(K1099:M1099)</f>
        <v>725501.42185451859</v>
      </c>
      <c r="O1099" s="146">
        <v>0</v>
      </c>
      <c r="P1099" s="132">
        <v>0</v>
      </c>
      <c r="Q1099" s="132">
        <v>0</v>
      </c>
      <c r="R1099" s="132">
        <v>0</v>
      </c>
      <c r="S1099" s="132">
        <v>0</v>
      </c>
      <c r="T1099" s="132">
        <v>0</v>
      </c>
      <c r="U1099" s="132">
        <v>0</v>
      </c>
      <c r="V1099" s="133">
        <f t="shared" ref="V1099:V1162" si="56">SUM(P1099:U1099)</f>
        <v>0</v>
      </c>
      <c r="W1099" s="16">
        <v>0</v>
      </c>
      <c r="X1099" s="16">
        <v>0</v>
      </c>
      <c r="Y1099" s="137">
        <v>0</v>
      </c>
    </row>
    <row r="1100" spans="1:25" s="3" customFormat="1" ht="15" x14ac:dyDescent="0.3">
      <c r="A1100" s="156" t="str">
        <f>IF(ISBLANK(TableB[[#This Row],[BEDS Code]]),"",TableB[[#This Row],[BEDS Code]])</f>
        <v>342700011334</v>
      </c>
      <c r="B1100" s="134" t="str">
        <f>IF(ISBLANK(TableB[[#This Row],[School Name]]),"",TableB[[#This Row],[School Name]])</f>
        <v>Epic High School - North</v>
      </c>
      <c r="C1100" s="156" t="str">
        <f>IF(ISBLANK(TableB[[#This Row],[Local School Code]]),"",TableB[[#This Row],[Local School Code]])</f>
        <v>Q334</v>
      </c>
      <c r="D1100" s="15" t="s">
        <v>73</v>
      </c>
      <c r="E1100" s="10" t="s">
        <v>73</v>
      </c>
      <c r="F1100" s="130">
        <v>0</v>
      </c>
      <c r="G1100" s="130">
        <v>0</v>
      </c>
      <c r="H1100" s="130">
        <v>0</v>
      </c>
      <c r="I1100" s="130">
        <v>0</v>
      </c>
      <c r="J1100" s="136">
        <f t="shared" si="54"/>
        <v>0</v>
      </c>
      <c r="K1100" s="16">
        <v>0</v>
      </c>
      <c r="L1100" s="16">
        <v>0</v>
      </c>
      <c r="M1100" s="16">
        <v>0</v>
      </c>
      <c r="N1100" s="133">
        <f t="shared" si="55"/>
        <v>0</v>
      </c>
      <c r="O1100" s="146">
        <v>0</v>
      </c>
      <c r="P1100" s="132">
        <v>0</v>
      </c>
      <c r="Q1100" s="132">
        <v>0</v>
      </c>
      <c r="R1100" s="132">
        <v>0</v>
      </c>
      <c r="S1100" s="132">
        <v>0</v>
      </c>
      <c r="T1100" s="132">
        <v>0</v>
      </c>
      <c r="U1100" s="132">
        <v>0</v>
      </c>
      <c r="V1100" s="133">
        <f t="shared" si="56"/>
        <v>0</v>
      </c>
      <c r="W1100" s="16">
        <v>0</v>
      </c>
      <c r="X1100" s="16">
        <v>0</v>
      </c>
      <c r="Y1100" s="137">
        <v>0</v>
      </c>
    </row>
    <row r="1101" spans="1:25" s="3" customFormat="1" ht="15" x14ac:dyDescent="0.3">
      <c r="A1101" s="156" t="str">
        <f>IF(ISBLANK(TableB[[#This Row],[BEDS Code]]),"",TableB[[#This Row],[BEDS Code]])</f>
        <v>342800011338</v>
      </c>
      <c r="B1101" s="134" t="str">
        <f>IF(ISBLANK(TableB[[#This Row],[School Name]]),"",TableB[[#This Row],[School Name]])</f>
        <v>Queens Satellite High School for Opportunity</v>
      </c>
      <c r="C1101" s="156" t="str">
        <f>IF(ISBLANK(TableB[[#This Row],[Local School Code]]),"",TableB[[#This Row],[Local School Code]])</f>
        <v>Q338</v>
      </c>
      <c r="D1101" s="15" t="s">
        <v>73</v>
      </c>
      <c r="E1101" s="10" t="s">
        <v>72</v>
      </c>
      <c r="F1101" s="130">
        <v>0</v>
      </c>
      <c r="G1101" s="130">
        <v>0</v>
      </c>
      <c r="H1101" s="130">
        <v>0</v>
      </c>
      <c r="I1101" s="130">
        <v>0</v>
      </c>
      <c r="J1101" s="136">
        <f t="shared" si="54"/>
        <v>0</v>
      </c>
      <c r="K1101" s="16">
        <v>0</v>
      </c>
      <c r="L1101" s="16">
        <v>0</v>
      </c>
      <c r="M1101" s="16">
        <v>0</v>
      </c>
      <c r="N1101" s="133">
        <f t="shared" si="55"/>
        <v>0</v>
      </c>
      <c r="O1101" s="146">
        <v>1</v>
      </c>
      <c r="P1101" s="132">
        <v>171772.86885985429</v>
      </c>
      <c r="Q1101" s="132">
        <v>45000</v>
      </c>
      <c r="R1101" s="132">
        <v>0</v>
      </c>
      <c r="S1101" s="132">
        <v>0</v>
      </c>
      <c r="T1101" s="132">
        <v>225000</v>
      </c>
      <c r="U1101" s="132">
        <v>135000</v>
      </c>
      <c r="V1101" s="133">
        <f t="shared" si="56"/>
        <v>576772.86885985429</v>
      </c>
      <c r="W1101" s="16">
        <v>286867</v>
      </c>
      <c r="X1101" s="16">
        <v>289905.86885985429</v>
      </c>
      <c r="Y1101" s="137">
        <v>0</v>
      </c>
    </row>
    <row r="1102" spans="1:25" s="3" customFormat="1" ht="15" x14ac:dyDescent="0.3">
      <c r="A1102" s="156" t="str">
        <f>IF(ISBLANK(TableB[[#This Row],[BEDS Code]]),"",TableB[[#This Row],[BEDS Code]])</f>
        <v>342400010343</v>
      </c>
      <c r="B1102" s="134" t="str">
        <f>IF(ISBLANK(TableB[[#This Row],[School Name]]),"",TableB[[#This Row],[School Name]])</f>
        <v>The Children's Lab School</v>
      </c>
      <c r="C1102" s="156" t="str">
        <f>IF(ISBLANK(TableB[[#This Row],[Local School Code]]),"",TableB[[#This Row],[Local School Code]])</f>
        <v>Q343</v>
      </c>
      <c r="D1102" s="15" t="s">
        <v>72</v>
      </c>
      <c r="E1102" s="10" t="s">
        <v>73</v>
      </c>
      <c r="F1102" s="130">
        <v>15</v>
      </c>
      <c r="G1102" s="130">
        <v>0</v>
      </c>
      <c r="H1102" s="130">
        <v>0</v>
      </c>
      <c r="I1102" s="130">
        <v>0</v>
      </c>
      <c r="J1102" s="136">
        <f t="shared" si="54"/>
        <v>15</v>
      </c>
      <c r="K1102" s="16">
        <v>225611.18595351154</v>
      </c>
      <c r="L1102" s="16">
        <v>0</v>
      </c>
      <c r="M1102" s="16">
        <v>0</v>
      </c>
      <c r="N1102" s="133">
        <f t="shared" si="55"/>
        <v>225611.18595351154</v>
      </c>
      <c r="O1102" s="146">
        <v>0</v>
      </c>
      <c r="P1102" s="132">
        <v>0</v>
      </c>
      <c r="Q1102" s="132">
        <v>0</v>
      </c>
      <c r="R1102" s="132">
        <v>0</v>
      </c>
      <c r="S1102" s="132">
        <v>0</v>
      </c>
      <c r="T1102" s="132">
        <v>0</v>
      </c>
      <c r="U1102" s="132">
        <v>0</v>
      </c>
      <c r="V1102" s="133">
        <f t="shared" si="56"/>
        <v>0</v>
      </c>
      <c r="W1102" s="16">
        <v>0</v>
      </c>
      <c r="X1102" s="16">
        <v>0</v>
      </c>
      <c r="Y1102" s="137">
        <v>0</v>
      </c>
    </row>
    <row r="1103" spans="1:25" s="3" customFormat="1" ht="15" x14ac:dyDescent="0.3">
      <c r="A1103" s="156" t="str">
        <f>IF(ISBLANK(TableB[[#This Row],[BEDS Code]]),"",TableB[[#This Row],[BEDS Code]])</f>
        <v>(blank)</v>
      </c>
      <c r="B1103" s="134" t="str">
        <f>IF(ISBLANK(TableB[[#This Row],[School Name]]),"",TableB[[#This Row],[School Name]])</f>
        <v>New Rikers Island School</v>
      </c>
      <c r="C1103" s="156" t="str">
        <f>IF(ISBLANK(TableB[[#This Row],[Local School Code]]),"",TableB[[#This Row],[Local School Code]])</f>
        <v>Q344</v>
      </c>
      <c r="D1103" s="15" t="s">
        <v>73</v>
      </c>
      <c r="E1103" s="10" t="s">
        <v>73</v>
      </c>
      <c r="F1103" s="130">
        <v>0</v>
      </c>
      <c r="G1103" s="130">
        <v>0</v>
      </c>
      <c r="H1103" s="130">
        <v>0</v>
      </c>
      <c r="I1103" s="130">
        <v>0</v>
      </c>
      <c r="J1103" s="136">
        <f t="shared" si="54"/>
        <v>0</v>
      </c>
      <c r="K1103" s="16">
        <v>0</v>
      </c>
      <c r="L1103" s="16">
        <v>0</v>
      </c>
      <c r="M1103" s="16">
        <v>0</v>
      </c>
      <c r="N1103" s="133">
        <f t="shared" si="55"/>
        <v>0</v>
      </c>
      <c r="O1103" s="146">
        <v>0</v>
      </c>
      <c r="P1103" s="132">
        <v>0</v>
      </c>
      <c r="Q1103" s="132">
        <v>0</v>
      </c>
      <c r="R1103" s="132">
        <v>0</v>
      </c>
      <c r="S1103" s="132">
        <v>0</v>
      </c>
      <c r="T1103" s="132">
        <v>0</v>
      </c>
      <c r="U1103" s="132">
        <v>0</v>
      </c>
      <c r="V1103" s="133">
        <f t="shared" si="56"/>
        <v>0</v>
      </c>
      <c r="W1103" s="16">
        <v>0</v>
      </c>
      <c r="X1103" s="16">
        <v>0</v>
      </c>
      <c r="Y1103" s="137">
        <v>0</v>
      </c>
    </row>
    <row r="1104" spans="1:25" s="3" customFormat="1" ht="15" x14ac:dyDescent="0.3">
      <c r="A1104" s="156" t="str">
        <f>IF(ISBLANK(TableB[[#This Row],[BEDS Code]]),"",TableB[[#This Row],[BEDS Code]])</f>
        <v>342800010349</v>
      </c>
      <c r="B1104" s="134" t="str">
        <f>IF(ISBLANK(TableB[[#This Row],[School Name]]),"",TableB[[#This Row],[School Name]])</f>
        <v>The Queens School for Leadership and Excellence</v>
      </c>
      <c r="C1104" s="156" t="str">
        <f>IF(ISBLANK(TableB[[#This Row],[Local School Code]]),"",TableB[[#This Row],[Local School Code]])</f>
        <v>Q349</v>
      </c>
      <c r="D1104" s="15" t="s">
        <v>72</v>
      </c>
      <c r="E1104" s="10" t="s">
        <v>73</v>
      </c>
      <c r="F1104" s="130">
        <v>31</v>
      </c>
      <c r="G1104" s="130">
        <v>0</v>
      </c>
      <c r="H1104" s="130">
        <v>0</v>
      </c>
      <c r="I1104" s="130">
        <v>0</v>
      </c>
      <c r="J1104" s="136">
        <f t="shared" si="54"/>
        <v>31</v>
      </c>
      <c r="K1104" s="16">
        <v>340000</v>
      </c>
      <c r="L1104" s="16">
        <v>63979.760225210688</v>
      </c>
      <c r="M1104" s="16">
        <v>0</v>
      </c>
      <c r="N1104" s="133">
        <f t="shared" si="55"/>
        <v>403979.76022521069</v>
      </c>
      <c r="O1104" s="146">
        <v>0</v>
      </c>
      <c r="P1104" s="132">
        <v>0</v>
      </c>
      <c r="Q1104" s="132">
        <v>0</v>
      </c>
      <c r="R1104" s="132">
        <v>0</v>
      </c>
      <c r="S1104" s="132">
        <v>0</v>
      </c>
      <c r="T1104" s="132">
        <v>0</v>
      </c>
      <c r="U1104" s="132">
        <v>0</v>
      </c>
      <c r="V1104" s="133">
        <f t="shared" si="56"/>
        <v>0</v>
      </c>
      <c r="W1104" s="16">
        <v>0</v>
      </c>
      <c r="X1104" s="16">
        <v>0</v>
      </c>
      <c r="Y1104" s="137">
        <v>0</v>
      </c>
    </row>
    <row r="1105" spans="1:25" s="3" customFormat="1" ht="15" x14ac:dyDescent="0.3">
      <c r="A1105" s="156" t="str">
        <f>IF(ISBLANK(TableB[[#This Row],[BEDS Code]]),"",TableB[[#This Row],[BEDS Code]])</f>
        <v>342800011350</v>
      </c>
      <c r="B1105" s="134" t="str">
        <f>IF(ISBLANK(TableB[[#This Row],[School Name]]),"",TableB[[#This Row],[School Name]])</f>
        <v>Jamaica Gateway to the Sciences</v>
      </c>
      <c r="C1105" s="156" t="str">
        <f>IF(ISBLANK(TableB[[#This Row],[Local School Code]]),"",TableB[[#This Row],[Local School Code]])</f>
        <v>Q350</v>
      </c>
      <c r="D1105" s="15" t="s">
        <v>73</v>
      </c>
      <c r="E1105" s="10" t="s">
        <v>73</v>
      </c>
      <c r="F1105" s="130">
        <v>0</v>
      </c>
      <c r="G1105" s="130">
        <v>0</v>
      </c>
      <c r="H1105" s="130">
        <v>0</v>
      </c>
      <c r="I1105" s="130">
        <v>0</v>
      </c>
      <c r="J1105" s="136">
        <f t="shared" si="54"/>
        <v>0</v>
      </c>
      <c r="K1105" s="16">
        <v>0</v>
      </c>
      <c r="L1105" s="16">
        <v>0</v>
      </c>
      <c r="M1105" s="16">
        <v>0</v>
      </c>
      <c r="N1105" s="133">
        <f t="shared" si="55"/>
        <v>0</v>
      </c>
      <c r="O1105" s="146">
        <v>0</v>
      </c>
      <c r="P1105" s="132">
        <v>0</v>
      </c>
      <c r="Q1105" s="132">
        <v>0</v>
      </c>
      <c r="R1105" s="132">
        <v>0</v>
      </c>
      <c r="S1105" s="132">
        <v>0</v>
      </c>
      <c r="T1105" s="132">
        <v>0</v>
      </c>
      <c r="U1105" s="132">
        <v>0</v>
      </c>
      <c r="V1105" s="133">
        <f t="shared" si="56"/>
        <v>0</v>
      </c>
      <c r="W1105" s="16">
        <v>0</v>
      </c>
      <c r="X1105" s="16">
        <v>0</v>
      </c>
      <c r="Y1105" s="137">
        <v>0</v>
      </c>
    </row>
    <row r="1106" spans="1:25" s="3" customFormat="1" ht="15" x14ac:dyDescent="0.3">
      <c r="A1106" s="156" t="str">
        <f>IF(ISBLANK(TableB[[#This Row],[BEDS Code]]),"",TableB[[#This Row],[BEDS Code]])</f>
        <v>342700011351</v>
      </c>
      <c r="B1106" s="134" t="str">
        <f>IF(ISBLANK(TableB[[#This Row],[School Name]]),"",TableB[[#This Row],[School Name]])</f>
        <v>Rockaway Collegiate High School</v>
      </c>
      <c r="C1106" s="156" t="str">
        <f>IF(ISBLANK(TableB[[#This Row],[Local School Code]]),"",TableB[[#This Row],[Local School Code]])</f>
        <v>Q351</v>
      </c>
      <c r="D1106" s="15" t="s">
        <v>73</v>
      </c>
      <c r="E1106" s="10" t="s">
        <v>72</v>
      </c>
      <c r="F1106" s="130">
        <v>0</v>
      </c>
      <c r="G1106" s="130">
        <v>0</v>
      </c>
      <c r="H1106" s="130">
        <v>0</v>
      </c>
      <c r="I1106" s="130">
        <v>0</v>
      </c>
      <c r="J1106" s="136">
        <f t="shared" si="54"/>
        <v>0</v>
      </c>
      <c r="K1106" s="16">
        <v>0</v>
      </c>
      <c r="L1106" s="16">
        <v>0</v>
      </c>
      <c r="M1106" s="16">
        <v>0</v>
      </c>
      <c r="N1106" s="133">
        <f t="shared" si="55"/>
        <v>0</v>
      </c>
      <c r="O1106" s="146">
        <v>1</v>
      </c>
      <c r="P1106" s="132">
        <v>38531.754487194237</v>
      </c>
      <c r="Q1106" s="132">
        <v>162643.42141617904</v>
      </c>
      <c r="R1106" s="132">
        <v>0</v>
      </c>
      <c r="S1106" s="132">
        <v>0</v>
      </c>
      <c r="T1106" s="132">
        <v>138217.10708089528</v>
      </c>
      <c r="U1106" s="132">
        <v>82930.264248537162</v>
      </c>
      <c r="V1106" s="133">
        <f t="shared" si="56"/>
        <v>422322.54723280575</v>
      </c>
      <c r="W1106" s="16">
        <v>210049</v>
      </c>
      <c r="X1106" s="16">
        <v>212273.54723280575</v>
      </c>
      <c r="Y1106" s="137">
        <v>0</v>
      </c>
    </row>
    <row r="1107" spans="1:25" s="3" customFormat="1" ht="15" x14ac:dyDescent="0.3">
      <c r="A1107" s="156" t="str">
        <f>IF(ISBLANK(TableB[[#This Row],[BEDS Code]]),"",TableB[[#This Row],[BEDS Code]])</f>
        <v>342800010354</v>
      </c>
      <c r="B1107" s="134" t="str">
        <f>IF(ISBLANK(TableB[[#This Row],[School Name]]),"",TableB[[#This Row],[School Name]])</f>
        <v>The Jermaine L. Green STEM Institute of Queens</v>
      </c>
      <c r="C1107" s="156" t="str">
        <f>IF(ISBLANK(TableB[[#This Row],[Local School Code]]),"",TableB[[#This Row],[Local School Code]])</f>
        <v>Q354</v>
      </c>
      <c r="D1107" s="15" t="s">
        <v>72</v>
      </c>
      <c r="E1107" s="10" t="s">
        <v>73</v>
      </c>
      <c r="F1107" s="130">
        <v>31</v>
      </c>
      <c r="G1107" s="130">
        <v>0</v>
      </c>
      <c r="H1107" s="130">
        <v>0</v>
      </c>
      <c r="I1107" s="130">
        <v>0</v>
      </c>
      <c r="J1107" s="136">
        <f t="shared" si="54"/>
        <v>31</v>
      </c>
      <c r="K1107" s="16">
        <v>280000</v>
      </c>
      <c r="L1107" s="16">
        <v>146035.00619680726</v>
      </c>
      <c r="M1107" s="16">
        <v>0</v>
      </c>
      <c r="N1107" s="133">
        <f t="shared" si="55"/>
        <v>426035.00619680726</v>
      </c>
      <c r="O1107" s="146">
        <v>0</v>
      </c>
      <c r="P1107" s="132">
        <v>0</v>
      </c>
      <c r="Q1107" s="132">
        <v>0</v>
      </c>
      <c r="R1107" s="132">
        <v>0</v>
      </c>
      <c r="S1107" s="132">
        <v>0</v>
      </c>
      <c r="T1107" s="132">
        <v>0</v>
      </c>
      <c r="U1107" s="132">
        <v>0</v>
      </c>
      <c r="V1107" s="133">
        <f t="shared" si="56"/>
        <v>0</v>
      </c>
      <c r="W1107" s="16">
        <v>0</v>
      </c>
      <c r="X1107" s="16">
        <v>0</v>
      </c>
      <c r="Y1107" s="137">
        <v>0</v>
      </c>
    </row>
    <row r="1108" spans="1:25" s="3" customFormat="1" ht="15" x14ac:dyDescent="0.3">
      <c r="A1108" s="156" t="str">
        <f>IF(ISBLANK(TableB[[#This Row],[BEDS Code]]),"",TableB[[#This Row],[BEDS Code]])</f>
        <v>342900010355</v>
      </c>
      <c r="B1108" s="134" t="str">
        <f>IF(ISBLANK(TableB[[#This Row],[School Name]]),"",TableB[[#This Row],[School Name]])</f>
        <v>Collaborative Arts Middle School</v>
      </c>
      <c r="C1108" s="156" t="str">
        <f>IF(ISBLANK(TableB[[#This Row],[Local School Code]]),"",TableB[[#This Row],[Local School Code]])</f>
        <v>Q355</v>
      </c>
      <c r="D1108" s="15" t="s">
        <v>73</v>
      </c>
      <c r="E1108" s="10" t="s">
        <v>73</v>
      </c>
      <c r="F1108" s="130">
        <v>0</v>
      </c>
      <c r="G1108" s="130">
        <v>0</v>
      </c>
      <c r="H1108" s="130">
        <v>0</v>
      </c>
      <c r="I1108" s="130">
        <v>0</v>
      </c>
      <c r="J1108" s="136">
        <f t="shared" si="54"/>
        <v>0</v>
      </c>
      <c r="K1108" s="16">
        <v>0</v>
      </c>
      <c r="L1108" s="16">
        <v>0</v>
      </c>
      <c r="M1108" s="16">
        <v>0</v>
      </c>
      <c r="N1108" s="133">
        <f t="shared" si="55"/>
        <v>0</v>
      </c>
      <c r="O1108" s="146">
        <v>0</v>
      </c>
      <c r="P1108" s="132">
        <v>0</v>
      </c>
      <c r="Q1108" s="132">
        <v>0</v>
      </c>
      <c r="R1108" s="132">
        <v>0</v>
      </c>
      <c r="S1108" s="132">
        <v>0</v>
      </c>
      <c r="T1108" s="132">
        <v>0</v>
      </c>
      <c r="U1108" s="132">
        <v>0</v>
      </c>
      <c r="V1108" s="133">
        <f t="shared" si="56"/>
        <v>0</v>
      </c>
      <c r="W1108" s="16">
        <v>0</v>
      </c>
      <c r="X1108" s="16">
        <v>0</v>
      </c>
      <c r="Y1108" s="137">
        <v>0</v>
      </c>
    </row>
    <row r="1109" spans="1:25" s="3" customFormat="1" ht="15" x14ac:dyDescent="0.3">
      <c r="A1109" s="156" t="str">
        <f>IF(ISBLANK(TableB[[#This Row],[BEDS Code]]),"",TableB[[#This Row],[BEDS Code]])</f>
        <v>342900010356</v>
      </c>
      <c r="B1109" s="134" t="str">
        <f>IF(ISBLANK(TableB[[#This Row],[School Name]]),"",TableB[[#This Row],[School Name]])</f>
        <v>Community Voices Middle School</v>
      </c>
      <c r="C1109" s="156" t="str">
        <f>IF(ISBLANK(TableB[[#This Row],[Local School Code]]),"",TableB[[#This Row],[Local School Code]])</f>
        <v>Q356</v>
      </c>
      <c r="D1109" s="15" t="s">
        <v>73</v>
      </c>
      <c r="E1109" s="10" t="s">
        <v>73</v>
      </c>
      <c r="F1109" s="130">
        <v>0</v>
      </c>
      <c r="G1109" s="130">
        <v>0</v>
      </c>
      <c r="H1109" s="130">
        <v>0</v>
      </c>
      <c r="I1109" s="130">
        <v>0</v>
      </c>
      <c r="J1109" s="136">
        <f t="shared" si="54"/>
        <v>0</v>
      </c>
      <c r="K1109" s="16">
        <v>0</v>
      </c>
      <c r="L1109" s="16">
        <v>0</v>
      </c>
      <c r="M1109" s="16">
        <v>0</v>
      </c>
      <c r="N1109" s="133">
        <f t="shared" si="55"/>
        <v>0</v>
      </c>
      <c r="O1109" s="146">
        <v>0</v>
      </c>
      <c r="P1109" s="132">
        <v>0</v>
      </c>
      <c r="Q1109" s="132">
        <v>0</v>
      </c>
      <c r="R1109" s="132">
        <v>0</v>
      </c>
      <c r="S1109" s="132">
        <v>0</v>
      </c>
      <c r="T1109" s="132">
        <v>0</v>
      </c>
      <c r="U1109" s="132">
        <v>0</v>
      </c>
      <c r="V1109" s="133">
        <f t="shared" si="56"/>
        <v>0</v>
      </c>
      <c r="W1109" s="16">
        <v>0</v>
      </c>
      <c r="X1109" s="16">
        <v>0</v>
      </c>
      <c r="Y1109" s="137">
        <v>0</v>
      </c>
    </row>
    <row r="1110" spans="1:25" s="3" customFormat="1" ht="15" x14ac:dyDescent="0.3">
      <c r="A1110" s="156" t="str">
        <f>IF(ISBLANK(TableB[[#This Row],[BEDS Code]]),"",TableB[[#This Row],[BEDS Code]])</f>
        <v>342800010358</v>
      </c>
      <c r="B1110" s="134" t="str">
        <f>IF(ISBLANK(TableB[[#This Row],[School Name]]),"",TableB[[#This Row],[School Name]])</f>
        <v>M.S. 358</v>
      </c>
      <c r="C1110" s="156" t="str">
        <f>IF(ISBLANK(TableB[[#This Row],[Local School Code]]),"",TableB[[#This Row],[Local School Code]])</f>
        <v>Q358</v>
      </c>
      <c r="D1110" s="15" t="s">
        <v>73</v>
      </c>
      <c r="E1110" s="10" t="s">
        <v>73</v>
      </c>
      <c r="F1110" s="130">
        <v>0</v>
      </c>
      <c r="G1110" s="130">
        <v>0</v>
      </c>
      <c r="H1110" s="130">
        <v>0</v>
      </c>
      <c r="I1110" s="130">
        <v>0</v>
      </c>
      <c r="J1110" s="136">
        <f t="shared" si="54"/>
        <v>0</v>
      </c>
      <c r="K1110" s="16">
        <v>0</v>
      </c>
      <c r="L1110" s="16">
        <v>0</v>
      </c>
      <c r="M1110" s="16">
        <v>0</v>
      </c>
      <c r="N1110" s="133">
        <f t="shared" si="55"/>
        <v>0</v>
      </c>
      <c r="O1110" s="146">
        <v>0</v>
      </c>
      <c r="P1110" s="132">
        <v>0</v>
      </c>
      <c r="Q1110" s="132">
        <v>0</v>
      </c>
      <c r="R1110" s="132">
        <v>0</v>
      </c>
      <c r="S1110" s="132">
        <v>0</v>
      </c>
      <c r="T1110" s="132">
        <v>0</v>
      </c>
      <c r="U1110" s="132">
        <v>0</v>
      </c>
      <c r="V1110" s="133">
        <f t="shared" si="56"/>
        <v>0</v>
      </c>
      <c r="W1110" s="16">
        <v>0</v>
      </c>
      <c r="X1110" s="16">
        <v>0</v>
      </c>
      <c r="Y1110" s="137">
        <v>0</v>
      </c>
    </row>
    <row r="1111" spans="1:25" s="3" customFormat="1" ht="15" x14ac:dyDescent="0.3">
      <c r="A1111" s="156" t="str">
        <f>IF(ISBLANK(TableB[[#This Row],[BEDS Code]]),"",TableB[[#This Row],[BEDS Code]])</f>
        <v>342900010360</v>
      </c>
      <c r="B1111" s="134" t="str">
        <f>IF(ISBLANK(TableB[[#This Row],[School Name]]),"",TableB[[#This Row],[School Name]])</f>
        <v>P.S. 360</v>
      </c>
      <c r="C1111" s="156" t="str">
        <f>IF(ISBLANK(TableB[[#This Row],[Local School Code]]),"",TableB[[#This Row],[Local School Code]])</f>
        <v>Q360</v>
      </c>
      <c r="D1111" s="15" t="s">
        <v>72</v>
      </c>
      <c r="E1111" s="10" t="s">
        <v>73</v>
      </c>
      <c r="F1111" s="130">
        <v>31</v>
      </c>
      <c r="G1111" s="130">
        <v>0</v>
      </c>
      <c r="H1111" s="130">
        <v>0</v>
      </c>
      <c r="I1111" s="130">
        <v>0</v>
      </c>
      <c r="J1111" s="136">
        <f t="shared" si="54"/>
        <v>31</v>
      </c>
      <c r="K1111" s="16">
        <v>220000</v>
      </c>
      <c r="L1111" s="16">
        <v>230111.26195145783</v>
      </c>
      <c r="M1111" s="16">
        <v>0</v>
      </c>
      <c r="N1111" s="133">
        <f t="shared" si="55"/>
        <v>450111.26195145783</v>
      </c>
      <c r="O1111" s="146">
        <v>0</v>
      </c>
      <c r="P1111" s="132">
        <v>0</v>
      </c>
      <c r="Q1111" s="132">
        <v>0</v>
      </c>
      <c r="R1111" s="132">
        <v>0</v>
      </c>
      <c r="S1111" s="132">
        <v>0</v>
      </c>
      <c r="T1111" s="132">
        <v>0</v>
      </c>
      <c r="U1111" s="132">
        <v>0</v>
      </c>
      <c r="V1111" s="133">
        <f t="shared" si="56"/>
        <v>0</v>
      </c>
      <c r="W1111" s="16">
        <v>0</v>
      </c>
      <c r="X1111" s="16">
        <v>0</v>
      </c>
      <c r="Y1111" s="137">
        <v>0</v>
      </c>
    </row>
    <row r="1112" spans="1:25" s="3" customFormat="1" ht="15" x14ac:dyDescent="0.3">
      <c r="A1112" s="156" t="str">
        <f>IF(ISBLANK(TableB[[#This Row],[BEDS Code]]),"",TableB[[#This Row],[BEDS Code]])</f>
        <v>343000010361</v>
      </c>
      <c r="B1112" s="134" t="str">
        <f>IF(ISBLANK(TableB[[#This Row],[School Name]]),"",TableB[[#This Row],[School Name]])</f>
        <v>The Woodside Community School</v>
      </c>
      <c r="C1112" s="156" t="str">
        <f>IF(ISBLANK(TableB[[#This Row],[Local School Code]]),"",TableB[[#This Row],[Local School Code]])</f>
        <v>Q361</v>
      </c>
      <c r="D1112" s="15" t="s">
        <v>72</v>
      </c>
      <c r="E1112" s="10" t="s">
        <v>73</v>
      </c>
      <c r="F1112" s="130">
        <v>47</v>
      </c>
      <c r="G1112" s="130">
        <v>0</v>
      </c>
      <c r="H1112" s="130">
        <v>0</v>
      </c>
      <c r="I1112" s="130">
        <v>0</v>
      </c>
      <c r="J1112" s="136">
        <f t="shared" si="54"/>
        <v>47</v>
      </c>
      <c r="K1112" s="16">
        <v>520000</v>
      </c>
      <c r="L1112" s="16">
        <v>122087.11625134211</v>
      </c>
      <c r="M1112" s="16">
        <v>0</v>
      </c>
      <c r="N1112" s="133">
        <f t="shared" si="55"/>
        <v>642087.11625134211</v>
      </c>
      <c r="O1112" s="146">
        <v>0</v>
      </c>
      <c r="P1112" s="132">
        <v>0</v>
      </c>
      <c r="Q1112" s="132">
        <v>0</v>
      </c>
      <c r="R1112" s="132">
        <v>0</v>
      </c>
      <c r="S1112" s="132">
        <v>0</v>
      </c>
      <c r="T1112" s="132">
        <v>0</v>
      </c>
      <c r="U1112" s="132">
        <v>0</v>
      </c>
      <c r="V1112" s="133">
        <f t="shared" si="56"/>
        <v>0</v>
      </c>
      <c r="W1112" s="16">
        <v>0</v>
      </c>
      <c r="X1112" s="16">
        <v>0</v>
      </c>
      <c r="Y1112" s="137">
        <v>0</v>
      </c>
    </row>
    <row r="1113" spans="1:25" s="3" customFormat="1" ht="15" x14ac:dyDescent="0.3">
      <c r="A1113" s="156" t="str">
        <f>IF(ISBLANK(TableB[[#This Row],[BEDS Code]]),"",TableB[[#This Row],[BEDS Code]])</f>
        <v>342700010362</v>
      </c>
      <c r="B1113" s="134" t="str">
        <f>IF(ISBLANK(TableB[[#This Row],[School Name]]),"",TableB[[#This Row],[School Name]])</f>
        <v>Wave Preparatory Elementary School</v>
      </c>
      <c r="C1113" s="156" t="str">
        <f>IF(ISBLANK(TableB[[#This Row],[Local School Code]]),"",TableB[[#This Row],[Local School Code]])</f>
        <v>Q362</v>
      </c>
      <c r="D1113" s="15" t="s">
        <v>72</v>
      </c>
      <c r="E1113" s="10" t="s">
        <v>73</v>
      </c>
      <c r="F1113" s="130">
        <v>47</v>
      </c>
      <c r="G1113" s="130">
        <v>0</v>
      </c>
      <c r="H1113" s="130">
        <v>0</v>
      </c>
      <c r="I1113" s="130">
        <v>0</v>
      </c>
      <c r="J1113" s="136">
        <f t="shared" si="54"/>
        <v>47</v>
      </c>
      <c r="K1113" s="16">
        <v>296256.43512470066</v>
      </c>
      <c r="L1113" s="16">
        <v>347394.48819448124</v>
      </c>
      <c r="M1113" s="16">
        <v>0</v>
      </c>
      <c r="N1113" s="133">
        <f t="shared" si="55"/>
        <v>643650.92331918189</v>
      </c>
      <c r="O1113" s="146">
        <v>0</v>
      </c>
      <c r="P1113" s="132">
        <v>0</v>
      </c>
      <c r="Q1113" s="132">
        <v>0</v>
      </c>
      <c r="R1113" s="132">
        <v>0</v>
      </c>
      <c r="S1113" s="132">
        <v>0</v>
      </c>
      <c r="T1113" s="132">
        <v>0</v>
      </c>
      <c r="U1113" s="132">
        <v>0</v>
      </c>
      <c r="V1113" s="133">
        <f t="shared" si="56"/>
        <v>0</v>
      </c>
      <c r="W1113" s="16">
        <v>0</v>
      </c>
      <c r="X1113" s="16">
        <v>0</v>
      </c>
      <c r="Y1113" s="137">
        <v>0</v>
      </c>
    </row>
    <row r="1114" spans="1:25" s="3" customFormat="1" ht="15" x14ac:dyDescent="0.3">
      <c r="A1114" s="156" t="str">
        <f>IF(ISBLANK(TableB[[#This Row],[BEDS Code]]),"",TableB[[#This Row],[BEDS Code]])</f>
        <v>342600010376</v>
      </c>
      <c r="B1114" s="134" t="str">
        <f>IF(ISBLANK(TableB[[#This Row],[School Name]]),"",TableB[[#This Row],[School Name]])</f>
        <v>P.S. 376</v>
      </c>
      <c r="C1114" s="156" t="str">
        <f>IF(ISBLANK(TableB[[#This Row],[Local School Code]]),"",TableB[[#This Row],[Local School Code]])</f>
        <v>Q376</v>
      </c>
      <c r="D1114" s="15" t="s">
        <v>72</v>
      </c>
      <c r="E1114" s="10" t="s">
        <v>73</v>
      </c>
      <c r="F1114" s="130">
        <v>47</v>
      </c>
      <c r="G1114" s="130">
        <v>0</v>
      </c>
      <c r="H1114" s="130">
        <v>0</v>
      </c>
      <c r="I1114" s="130">
        <v>0</v>
      </c>
      <c r="J1114" s="136">
        <f t="shared" si="54"/>
        <v>47</v>
      </c>
      <c r="K1114" s="16">
        <v>400000</v>
      </c>
      <c r="L1114" s="16">
        <v>224137.12092635431</v>
      </c>
      <c r="M1114" s="16">
        <v>0</v>
      </c>
      <c r="N1114" s="133">
        <f t="shared" si="55"/>
        <v>624137.12092635431</v>
      </c>
      <c r="O1114" s="146">
        <v>0</v>
      </c>
      <c r="P1114" s="132">
        <v>0</v>
      </c>
      <c r="Q1114" s="132">
        <v>0</v>
      </c>
      <c r="R1114" s="132">
        <v>0</v>
      </c>
      <c r="S1114" s="132">
        <v>0</v>
      </c>
      <c r="T1114" s="132">
        <v>0</v>
      </c>
      <c r="U1114" s="132">
        <v>0</v>
      </c>
      <c r="V1114" s="133">
        <f t="shared" si="56"/>
        <v>0</v>
      </c>
      <c r="W1114" s="16">
        <v>0</v>
      </c>
      <c r="X1114" s="16">
        <v>0</v>
      </c>
      <c r="Y1114" s="137">
        <v>0</v>
      </c>
    </row>
    <row r="1115" spans="1:25" s="3" customFormat="1" ht="15" x14ac:dyDescent="0.3">
      <c r="A1115" s="156" t="str">
        <f>IF(ISBLANK(TableB[[#This Row],[BEDS Code]]),"",TableB[[#This Row],[BEDS Code]])</f>
        <v>342700010377</v>
      </c>
      <c r="B1115" s="134" t="str">
        <f>IF(ISBLANK(TableB[[#This Row],[School Name]]),"",TableB[[#This Row],[School Name]])</f>
        <v>P.S. 377</v>
      </c>
      <c r="C1115" s="156" t="str">
        <f>IF(ISBLANK(TableB[[#This Row],[Local School Code]]),"",TableB[[#This Row],[Local School Code]])</f>
        <v>Q377</v>
      </c>
      <c r="D1115" s="15" t="s">
        <v>72</v>
      </c>
      <c r="E1115" s="10" t="s">
        <v>73</v>
      </c>
      <c r="F1115" s="130">
        <v>0</v>
      </c>
      <c r="G1115" s="130">
        <v>0</v>
      </c>
      <c r="H1115" s="130">
        <v>50</v>
      </c>
      <c r="I1115" s="130">
        <v>0</v>
      </c>
      <c r="J1115" s="136">
        <f t="shared" si="54"/>
        <v>50</v>
      </c>
      <c r="K1115" s="16">
        <v>1000000</v>
      </c>
      <c r="L1115" s="16">
        <v>1771826.5993947145</v>
      </c>
      <c r="M1115" s="16">
        <v>0</v>
      </c>
      <c r="N1115" s="133">
        <f t="shared" si="55"/>
        <v>2771826.5993947145</v>
      </c>
      <c r="O1115" s="146">
        <v>0</v>
      </c>
      <c r="P1115" s="132">
        <v>0</v>
      </c>
      <c r="Q1115" s="132">
        <v>0</v>
      </c>
      <c r="R1115" s="132">
        <v>0</v>
      </c>
      <c r="S1115" s="132">
        <v>0</v>
      </c>
      <c r="T1115" s="132">
        <v>0</v>
      </c>
      <c r="U1115" s="132">
        <v>0</v>
      </c>
      <c r="V1115" s="133">
        <f t="shared" si="56"/>
        <v>0</v>
      </c>
      <c r="W1115" s="16">
        <v>0</v>
      </c>
      <c r="X1115" s="16">
        <v>0</v>
      </c>
      <c r="Y1115" s="137">
        <v>0</v>
      </c>
    </row>
    <row r="1116" spans="1:25" s="3" customFormat="1" ht="15" x14ac:dyDescent="0.3">
      <c r="A1116" s="156" t="str">
        <f>IF(ISBLANK(TableB[[#This Row],[BEDS Code]]),"",TableB[[#This Row],[BEDS Code]])</f>
        <v>342500010379</v>
      </c>
      <c r="B1116" s="134" t="str">
        <f>IF(ISBLANK(TableB[[#This Row],[School Name]]),"",TableB[[#This Row],[School Name]])</f>
        <v>M.S. 379</v>
      </c>
      <c r="C1116" s="156" t="str">
        <f>IF(ISBLANK(TableB[[#This Row],[Local School Code]]),"",TableB[[#This Row],[Local School Code]])</f>
        <v>Q379</v>
      </c>
      <c r="D1116" s="15" t="s">
        <v>73</v>
      </c>
      <c r="E1116" s="10" t="s">
        <v>73</v>
      </c>
      <c r="F1116" s="130">
        <v>0</v>
      </c>
      <c r="G1116" s="130">
        <v>0</v>
      </c>
      <c r="H1116" s="130">
        <v>0</v>
      </c>
      <c r="I1116" s="130">
        <v>0</v>
      </c>
      <c r="J1116" s="136">
        <f t="shared" si="54"/>
        <v>0</v>
      </c>
      <c r="K1116" s="16">
        <v>0</v>
      </c>
      <c r="L1116" s="16">
        <v>0</v>
      </c>
      <c r="M1116" s="16">
        <v>0</v>
      </c>
      <c r="N1116" s="133">
        <f t="shared" si="55"/>
        <v>0</v>
      </c>
      <c r="O1116" s="146">
        <v>0</v>
      </c>
      <c r="P1116" s="132">
        <v>0</v>
      </c>
      <c r="Q1116" s="132">
        <v>0</v>
      </c>
      <c r="R1116" s="132">
        <v>0</v>
      </c>
      <c r="S1116" s="132">
        <v>0</v>
      </c>
      <c r="T1116" s="132">
        <v>0</v>
      </c>
      <c r="U1116" s="132">
        <v>0</v>
      </c>
      <c r="V1116" s="133">
        <f t="shared" si="56"/>
        <v>0</v>
      </c>
      <c r="W1116" s="16">
        <v>0</v>
      </c>
      <c r="X1116" s="16">
        <v>0</v>
      </c>
      <c r="Y1116" s="137">
        <v>0</v>
      </c>
    </row>
    <row r="1117" spans="1:25" s="3" customFormat="1" ht="15" x14ac:dyDescent="0.3">
      <c r="A1117" s="156" t="str">
        <f>IF(ISBLANK(TableB[[#This Row],[BEDS Code]]),"",TableB[[#This Row],[BEDS Code]])</f>
        <v>343000010384</v>
      </c>
      <c r="B1117" s="134" t="str">
        <f>IF(ISBLANK(TableB[[#This Row],[School Name]]),"",TableB[[#This Row],[School Name]])</f>
        <v>P.S. 384</v>
      </c>
      <c r="C1117" s="156" t="str">
        <f>IF(ISBLANK(TableB[[#This Row],[Local School Code]]),"",TableB[[#This Row],[Local School Code]])</f>
        <v>Q384</v>
      </c>
      <c r="D1117" s="15" t="s">
        <v>73</v>
      </c>
      <c r="E1117" s="10" t="s">
        <v>73</v>
      </c>
      <c r="F1117" s="130">
        <v>0</v>
      </c>
      <c r="G1117" s="130">
        <v>0</v>
      </c>
      <c r="H1117" s="130">
        <v>0</v>
      </c>
      <c r="I1117" s="130">
        <v>0</v>
      </c>
      <c r="J1117" s="136">
        <f t="shared" si="54"/>
        <v>0</v>
      </c>
      <c r="K1117" s="16">
        <v>0</v>
      </c>
      <c r="L1117" s="16">
        <v>0</v>
      </c>
      <c r="M1117" s="16">
        <v>0</v>
      </c>
      <c r="N1117" s="133">
        <f t="shared" si="55"/>
        <v>0</v>
      </c>
      <c r="O1117" s="146">
        <v>0</v>
      </c>
      <c r="P1117" s="132">
        <v>0</v>
      </c>
      <c r="Q1117" s="132">
        <v>0</v>
      </c>
      <c r="R1117" s="132">
        <v>0</v>
      </c>
      <c r="S1117" s="132">
        <v>0</v>
      </c>
      <c r="T1117" s="132">
        <v>0</v>
      </c>
      <c r="U1117" s="132">
        <v>0</v>
      </c>
      <c r="V1117" s="133">
        <f t="shared" si="56"/>
        <v>0</v>
      </c>
      <c r="W1117" s="16">
        <v>0</v>
      </c>
      <c r="X1117" s="16">
        <v>0</v>
      </c>
      <c r="Y1117" s="137">
        <v>0</v>
      </c>
    </row>
    <row r="1118" spans="1:25" s="3" customFormat="1" ht="15" x14ac:dyDescent="0.3">
      <c r="A1118" s="156" t="str">
        <f>IF(ISBLANK(TableB[[#This Row],[BEDS Code]]),"",TableB[[#This Row],[BEDS Code]])</f>
        <v>342700011400</v>
      </c>
      <c r="B1118" s="134" t="str">
        <f>IF(ISBLANK(TableB[[#This Row],[School Name]]),"",TableB[[#This Row],[School Name]])</f>
        <v>August Martin High School</v>
      </c>
      <c r="C1118" s="156" t="str">
        <f>IF(ISBLANK(TableB[[#This Row],[Local School Code]]),"",TableB[[#This Row],[Local School Code]])</f>
        <v>Q400</v>
      </c>
      <c r="D1118" s="15" t="s">
        <v>73</v>
      </c>
      <c r="E1118" s="10" t="s">
        <v>72</v>
      </c>
      <c r="F1118" s="130">
        <v>0</v>
      </c>
      <c r="G1118" s="130">
        <v>0</v>
      </c>
      <c r="H1118" s="130">
        <v>0</v>
      </c>
      <c r="I1118" s="130">
        <v>0</v>
      </c>
      <c r="J1118" s="136">
        <f t="shared" si="54"/>
        <v>0</v>
      </c>
      <c r="K1118" s="16">
        <v>0</v>
      </c>
      <c r="L1118" s="16">
        <v>0</v>
      </c>
      <c r="M1118" s="16">
        <v>0</v>
      </c>
      <c r="N1118" s="133">
        <f t="shared" si="55"/>
        <v>0</v>
      </c>
      <c r="O1118" s="146">
        <v>1</v>
      </c>
      <c r="P1118" s="132">
        <v>1173148.8225690387</v>
      </c>
      <c r="Q1118" s="132">
        <v>155298.20000000001</v>
      </c>
      <c r="R1118" s="132">
        <v>0</v>
      </c>
      <c r="S1118" s="132">
        <v>0</v>
      </c>
      <c r="T1118" s="132">
        <v>216491</v>
      </c>
      <c r="U1118" s="132">
        <v>129894.59999999999</v>
      </c>
      <c r="V1118" s="133">
        <f t="shared" si="56"/>
        <v>1674832.6225690388</v>
      </c>
      <c r="W1118" s="16">
        <v>833005</v>
      </c>
      <c r="X1118" s="16">
        <v>841827.62256903877</v>
      </c>
      <c r="Y1118" s="137">
        <v>0</v>
      </c>
    </row>
    <row r="1119" spans="1:25" s="3" customFormat="1" ht="15" x14ac:dyDescent="0.3">
      <c r="A1119" s="156" t="str">
        <f>IF(ISBLANK(TableB[[#This Row],[BEDS Code]]),"",TableB[[#This Row],[BEDS Code]])</f>
        <v>342600011415</v>
      </c>
      <c r="B1119" s="134" t="str">
        <f>IF(ISBLANK(TableB[[#This Row],[School Name]]),"",TableB[[#This Row],[School Name]])</f>
        <v>Benjamin N. Cardozo High School</v>
      </c>
      <c r="C1119" s="156" t="str">
        <f>IF(ISBLANK(TableB[[#This Row],[Local School Code]]),"",TableB[[#This Row],[Local School Code]])</f>
        <v>Q415</v>
      </c>
      <c r="D1119" s="15" t="s">
        <v>73</v>
      </c>
      <c r="E1119" s="10" t="s">
        <v>73</v>
      </c>
      <c r="F1119" s="130">
        <v>0</v>
      </c>
      <c r="G1119" s="130">
        <v>0</v>
      </c>
      <c r="H1119" s="130">
        <v>0</v>
      </c>
      <c r="I1119" s="130">
        <v>0</v>
      </c>
      <c r="J1119" s="136">
        <f t="shared" si="54"/>
        <v>0</v>
      </c>
      <c r="K1119" s="16">
        <v>0</v>
      </c>
      <c r="L1119" s="16">
        <v>0</v>
      </c>
      <c r="M1119" s="16">
        <v>0</v>
      </c>
      <c r="N1119" s="133">
        <f t="shared" si="55"/>
        <v>0</v>
      </c>
      <c r="O1119" s="146">
        <v>0</v>
      </c>
      <c r="P1119" s="132">
        <v>0</v>
      </c>
      <c r="Q1119" s="132">
        <v>0</v>
      </c>
      <c r="R1119" s="132">
        <v>0</v>
      </c>
      <c r="S1119" s="132">
        <v>0</v>
      </c>
      <c r="T1119" s="132">
        <v>0</v>
      </c>
      <c r="U1119" s="132">
        <v>0</v>
      </c>
      <c r="V1119" s="133">
        <f t="shared" si="56"/>
        <v>0</v>
      </c>
      <c r="W1119" s="16">
        <v>0</v>
      </c>
      <c r="X1119" s="16">
        <v>0</v>
      </c>
      <c r="Y1119" s="137">
        <v>0</v>
      </c>
    </row>
    <row r="1120" spans="1:25" s="3" customFormat="1" ht="15" x14ac:dyDescent="0.3">
      <c r="A1120" s="156" t="str">
        <f>IF(ISBLANK(TableB[[#This Row],[BEDS Code]]),"",TableB[[#This Row],[BEDS Code]])</f>
        <v>342500011425</v>
      </c>
      <c r="B1120" s="134" t="str">
        <f>IF(ISBLANK(TableB[[#This Row],[School Name]]),"",TableB[[#This Row],[School Name]])</f>
        <v>John Bowne High School</v>
      </c>
      <c r="C1120" s="156" t="str">
        <f>IF(ISBLANK(TableB[[#This Row],[Local School Code]]),"",TableB[[#This Row],[Local School Code]])</f>
        <v>Q425</v>
      </c>
      <c r="D1120" s="15" t="s">
        <v>73</v>
      </c>
      <c r="E1120" s="10" t="s">
        <v>72</v>
      </c>
      <c r="F1120" s="130">
        <v>0</v>
      </c>
      <c r="G1120" s="130">
        <v>0</v>
      </c>
      <c r="H1120" s="130">
        <v>0</v>
      </c>
      <c r="I1120" s="130">
        <v>0</v>
      </c>
      <c r="J1120" s="136">
        <f t="shared" si="54"/>
        <v>0</v>
      </c>
      <c r="K1120" s="16">
        <v>0</v>
      </c>
      <c r="L1120" s="16">
        <v>0</v>
      </c>
      <c r="M1120" s="16">
        <v>0</v>
      </c>
      <c r="N1120" s="133">
        <f t="shared" si="55"/>
        <v>0</v>
      </c>
      <c r="O1120" s="146">
        <v>1</v>
      </c>
      <c r="P1120" s="132">
        <v>2044649.9690813448</v>
      </c>
      <c r="Q1120" s="132">
        <v>45156.600000000006</v>
      </c>
      <c r="R1120" s="132">
        <v>0</v>
      </c>
      <c r="S1120" s="132">
        <v>0</v>
      </c>
      <c r="T1120" s="132">
        <v>225783</v>
      </c>
      <c r="U1120" s="132">
        <v>135469.79999999999</v>
      </c>
      <c r="V1120" s="133">
        <f t="shared" si="56"/>
        <v>2451059.3690813445</v>
      </c>
      <c r="W1120" s="16">
        <v>994481</v>
      </c>
      <c r="X1120" s="16">
        <v>1005012.3690813445</v>
      </c>
      <c r="Y1120" s="137">
        <v>451566</v>
      </c>
    </row>
    <row r="1121" spans="1:25" s="3" customFormat="1" ht="15" x14ac:dyDescent="0.3">
      <c r="A1121" s="156" t="str">
        <f>IF(ISBLANK(TableB[[#This Row],[BEDS Code]]),"",TableB[[#This Row],[BEDS Code]])</f>
        <v>342600011430</v>
      </c>
      <c r="B1121" s="134" t="str">
        <f>IF(ISBLANK(TableB[[#This Row],[School Name]]),"",TableB[[#This Row],[School Name]])</f>
        <v>Francis Lewis High School</v>
      </c>
      <c r="C1121" s="156" t="str">
        <f>IF(ISBLANK(TableB[[#This Row],[Local School Code]]),"",TableB[[#This Row],[Local School Code]])</f>
        <v>Q430</v>
      </c>
      <c r="D1121" s="15" t="s">
        <v>73</v>
      </c>
      <c r="E1121" s="10" t="s">
        <v>73</v>
      </c>
      <c r="F1121" s="130">
        <v>0</v>
      </c>
      <c r="G1121" s="130">
        <v>0</v>
      </c>
      <c r="H1121" s="130">
        <v>0</v>
      </c>
      <c r="I1121" s="130">
        <v>0</v>
      </c>
      <c r="J1121" s="136">
        <f t="shared" si="54"/>
        <v>0</v>
      </c>
      <c r="K1121" s="16">
        <v>0</v>
      </c>
      <c r="L1121" s="16">
        <v>0</v>
      </c>
      <c r="M1121" s="16">
        <v>0</v>
      </c>
      <c r="N1121" s="133">
        <f t="shared" si="55"/>
        <v>0</v>
      </c>
      <c r="O1121" s="146">
        <v>0</v>
      </c>
      <c r="P1121" s="132">
        <v>0</v>
      </c>
      <c r="Q1121" s="132">
        <v>0</v>
      </c>
      <c r="R1121" s="132">
        <v>0</v>
      </c>
      <c r="S1121" s="132">
        <v>0</v>
      </c>
      <c r="T1121" s="132">
        <v>0</v>
      </c>
      <c r="U1121" s="132">
        <v>0</v>
      </c>
      <c r="V1121" s="133">
        <f t="shared" si="56"/>
        <v>0</v>
      </c>
      <c r="W1121" s="16">
        <v>0</v>
      </c>
      <c r="X1121" s="16">
        <v>0</v>
      </c>
      <c r="Y1121" s="137">
        <v>0</v>
      </c>
    </row>
    <row r="1122" spans="1:25" s="3" customFormat="1" ht="15" x14ac:dyDescent="0.3">
      <c r="A1122" s="156" t="str">
        <f>IF(ISBLANK(TableB[[#This Row],[BEDS Code]]),"",TableB[[#This Row],[BEDS Code]])</f>
        <v>342600011435</v>
      </c>
      <c r="B1122" s="134" t="str">
        <f>IF(ISBLANK(TableB[[#This Row],[School Name]]),"",TableB[[#This Row],[School Name]])</f>
        <v>Martin Van Buren High School</v>
      </c>
      <c r="C1122" s="156" t="str">
        <f>IF(ISBLANK(TableB[[#This Row],[Local School Code]]),"",TableB[[#This Row],[Local School Code]])</f>
        <v>Q435</v>
      </c>
      <c r="D1122" s="15" t="s">
        <v>73</v>
      </c>
      <c r="E1122" s="10" t="s">
        <v>72</v>
      </c>
      <c r="F1122" s="130">
        <v>0</v>
      </c>
      <c r="G1122" s="130">
        <v>0</v>
      </c>
      <c r="H1122" s="130">
        <v>0</v>
      </c>
      <c r="I1122" s="130">
        <v>0</v>
      </c>
      <c r="J1122" s="136">
        <f t="shared" si="54"/>
        <v>0</v>
      </c>
      <c r="K1122" s="16">
        <v>0</v>
      </c>
      <c r="L1122" s="16">
        <v>0</v>
      </c>
      <c r="M1122" s="16">
        <v>0</v>
      </c>
      <c r="N1122" s="133">
        <f t="shared" si="55"/>
        <v>0</v>
      </c>
      <c r="O1122" s="146">
        <v>1</v>
      </c>
      <c r="P1122" s="132">
        <v>2047899.2746396931</v>
      </c>
      <c r="Q1122" s="132">
        <v>297000</v>
      </c>
      <c r="R1122" s="132">
        <v>0</v>
      </c>
      <c r="S1122" s="132">
        <v>0</v>
      </c>
      <c r="T1122" s="132">
        <v>335000</v>
      </c>
      <c r="U1122" s="132">
        <v>201000</v>
      </c>
      <c r="V1122" s="133">
        <f t="shared" si="56"/>
        <v>2880899.2746396931</v>
      </c>
      <c r="W1122" s="16">
        <v>1432862</v>
      </c>
      <c r="X1122" s="16">
        <v>1448037.2746396931</v>
      </c>
      <c r="Y1122" s="137">
        <v>0</v>
      </c>
    </row>
    <row r="1123" spans="1:25" s="3" customFormat="1" ht="15" x14ac:dyDescent="0.3">
      <c r="A1123" s="156" t="str">
        <f>IF(ISBLANK(TableB[[#This Row],[BEDS Code]]),"",TableB[[#This Row],[BEDS Code]])</f>
        <v>342800011440</v>
      </c>
      <c r="B1123" s="134" t="str">
        <f>IF(ISBLANK(TableB[[#This Row],[School Name]]),"",TableB[[#This Row],[School Name]])</f>
        <v>Forest Hills High School</v>
      </c>
      <c r="C1123" s="156" t="str">
        <f>IF(ISBLANK(TableB[[#This Row],[Local School Code]]),"",TableB[[#This Row],[Local School Code]])</f>
        <v>Q440</v>
      </c>
      <c r="D1123" s="15" t="s">
        <v>73</v>
      </c>
      <c r="E1123" s="10" t="s">
        <v>73</v>
      </c>
      <c r="F1123" s="130">
        <v>0</v>
      </c>
      <c r="G1123" s="130">
        <v>0</v>
      </c>
      <c r="H1123" s="130">
        <v>0</v>
      </c>
      <c r="I1123" s="130">
        <v>0</v>
      </c>
      <c r="J1123" s="136">
        <f t="shared" si="54"/>
        <v>0</v>
      </c>
      <c r="K1123" s="16">
        <v>0</v>
      </c>
      <c r="L1123" s="16">
        <v>0</v>
      </c>
      <c r="M1123" s="16">
        <v>0</v>
      </c>
      <c r="N1123" s="133">
        <f t="shared" si="55"/>
        <v>0</v>
      </c>
      <c r="O1123" s="146">
        <v>0</v>
      </c>
      <c r="P1123" s="132">
        <v>0</v>
      </c>
      <c r="Q1123" s="132">
        <v>0</v>
      </c>
      <c r="R1123" s="132">
        <v>0</v>
      </c>
      <c r="S1123" s="132">
        <v>0</v>
      </c>
      <c r="T1123" s="132">
        <v>0</v>
      </c>
      <c r="U1123" s="132">
        <v>0</v>
      </c>
      <c r="V1123" s="133">
        <f t="shared" si="56"/>
        <v>0</v>
      </c>
      <c r="W1123" s="16">
        <v>0</v>
      </c>
      <c r="X1123" s="16">
        <v>0</v>
      </c>
      <c r="Y1123" s="137">
        <v>0</v>
      </c>
    </row>
    <row r="1124" spans="1:25" s="3" customFormat="1" ht="15" x14ac:dyDescent="0.3">
      <c r="A1124" s="156" t="str">
        <f>IF(ISBLANK(TableB[[#This Row],[BEDS Code]]),"",TableB[[#This Row],[BEDS Code]])</f>
        <v>343000011445</v>
      </c>
      <c r="B1124" s="134" t="str">
        <f>IF(ISBLANK(TableB[[#This Row],[School Name]]),"",TableB[[#This Row],[School Name]])</f>
        <v>William Cullen Bryant High School</v>
      </c>
      <c r="C1124" s="156" t="str">
        <f>IF(ISBLANK(TableB[[#This Row],[Local School Code]]),"",TableB[[#This Row],[Local School Code]])</f>
        <v>Q445</v>
      </c>
      <c r="D1124" s="15" t="s">
        <v>73</v>
      </c>
      <c r="E1124" s="10" t="s">
        <v>72</v>
      </c>
      <c r="F1124" s="130">
        <v>0</v>
      </c>
      <c r="G1124" s="130">
        <v>0</v>
      </c>
      <c r="H1124" s="130">
        <v>0</v>
      </c>
      <c r="I1124" s="130">
        <v>0</v>
      </c>
      <c r="J1124" s="136">
        <f t="shared" si="54"/>
        <v>0</v>
      </c>
      <c r="K1124" s="16">
        <v>0</v>
      </c>
      <c r="L1124" s="16">
        <v>0</v>
      </c>
      <c r="M1124" s="16">
        <v>0</v>
      </c>
      <c r="N1124" s="133">
        <f t="shared" si="55"/>
        <v>0</v>
      </c>
      <c r="O1124" s="146">
        <v>1</v>
      </c>
      <c r="P1124" s="132">
        <v>1583091.8916281045</v>
      </c>
      <c r="Q1124" s="132">
        <v>33384.300000000003</v>
      </c>
      <c r="R1124" s="132">
        <v>0</v>
      </c>
      <c r="S1124" s="132">
        <v>0</v>
      </c>
      <c r="T1124" s="132">
        <v>166921.5</v>
      </c>
      <c r="U1124" s="132">
        <v>100152.9</v>
      </c>
      <c r="V1124" s="133">
        <f t="shared" si="56"/>
        <v>1883550.5916281044</v>
      </c>
      <c r="W1124" s="16">
        <v>770772</v>
      </c>
      <c r="X1124" s="16">
        <v>778935.59162810445</v>
      </c>
      <c r="Y1124" s="137">
        <v>333843</v>
      </c>
    </row>
    <row r="1125" spans="1:25" s="3" customFormat="1" ht="15" x14ac:dyDescent="0.3">
      <c r="A1125" s="156" t="str">
        <f>IF(ISBLANK(TableB[[#This Row],[BEDS Code]]),"",TableB[[#This Row],[BEDS Code]])</f>
        <v>343000011450</v>
      </c>
      <c r="B1125" s="134" t="str">
        <f>IF(ISBLANK(TableB[[#This Row],[School Name]]),"",TableB[[#This Row],[School Name]])</f>
        <v>Long Island City High School</v>
      </c>
      <c r="C1125" s="156" t="str">
        <f>IF(ISBLANK(TableB[[#This Row],[Local School Code]]),"",TableB[[#This Row],[Local School Code]])</f>
        <v>Q450</v>
      </c>
      <c r="D1125" s="15" t="s">
        <v>73</v>
      </c>
      <c r="E1125" s="10" t="s">
        <v>72</v>
      </c>
      <c r="F1125" s="130">
        <v>0</v>
      </c>
      <c r="G1125" s="130">
        <v>0</v>
      </c>
      <c r="H1125" s="130">
        <v>0</v>
      </c>
      <c r="I1125" s="130">
        <v>0</v>
      </c>
      <c r="J1125" s="136">
        <f t="shared" si="54"/>
        <v>0</v>
      </c>
      <c r="K1125" s="16">
        <v>0</v>
      </c>
      <c r="L1125" s="16">
        <v>0</v>
      </c>
      <c r="M1125" s="16">
        <v>0</v>
      </c>
      <c r="N1125" s="133">
        <f t="shared" si="55"/>
        <v>0</v>
      </c>
      <c r="O1125" s="146">
        <v>1</v>
      </c>
      <c r="P1125" s="132">
        <v>4276531.8039145544</v>
      </c>
      <c r="Q1125" s="132">
        <v>250200</v>
      </c>
      <c r="R1125" s="132">
        <v>0</v>
      </c>
      <c r="S1125" s="132">
        <v>0</v>
      </c>
      <c r="T1125" s="132">
        <v>361000</v>
      </c>
      <c r="U1125" s="132">
        <v>216600</v>
      </c>
      <c r="V1125" s="133">
        <f t="shared" si="56"/>
        <v>5104331.8039145544</v>
      </c>
      <c r="W1125" s="16">
        <v>2538722</v>
      </c>
      <c r="X1125" s="16">
        <v>2565609.8039145544</v>
      </c>
      <c r="Y1125" s="137">
        <v>0</v>
      </c>
    </row>
    <row r="1126" spans="1:25" s="3" customFormat="1" ht="15" x14ac:dyDescent="0.3">
      <c r="A1126" s="156" t="str">
        <f>IF(ISBLANK(TableB[[#This Row],[BEDS Code]]),"",TableB[[#This Row],[BEDS Code]])</f>
        <v>342400011455</v>
      </c>
      <c r="B1126" s="134" t="str">
        <f>IF(ISBLANK(TableB[[#This Row],[School Name]]),"",TableB[[#This Row],[School Name]])</f>
        <v>Newtown High School</v>
      </c>
      <c r="C1126" s="156" t="str">
        <f>IF(ISBLANK(TableB[[#This Row],[Local School Code]]),"",TableB[[#This Row],[Local School Code]])</f>
        <v>Q455</v>
      </c>
      <c r="D1126" s="15" t="s">
        <v>73</v>
      </c>
      <c r="E1126" s="10" t="s">
        <v>73</v>
      </c>
      <c r="F1126" s="130">
        <v>0</v>
      </c>
      <c r="G1126" s="130">
        <v>0</v>
      </c>
      <c r="H1126" s="130">
        <v>0</v>
      </c>
      <c r="I1126" s="130">
        <v>0</v>
      </c>
      <c r="J1126" s="136">
        <f t="shared" si="54"/>
        <v>0</v>
      </c>
      <c r="K1126" s="16">
        <v>0</v>
      </c>
      <c r="L1126" s="16">
        <v>0</v>
      </c>
      <c r="M1126" s="16">
        <v>0</v>
      </c>
      <c r="N1126" s="133">
        <f t="shared" si="55"/>
        <v>0</v>
      </c>
      <c r="O1126" s="146">
        <v>0</v>
      </c>
      <c r="P1126" s="132">
        <v>0</v>
      </c>
      <c r="Q1126" s="132">
        <v>0</v>
      </c>
      <c r="R1126" s="132">
        <v>0</v>
      </c>
      <c r="S1126" s="132">
        <v>0</v>
      </c>
      <c r="T1126" s="132">
        <v>0</v>
      </c>
      <c r="U1126" s="132">
        <v>0</v>
      </c>
      <c r="V1126" s="133">
        <f t="shared" si="56"/>
        <v>0</v>
      </c>
      <c r="W1126" s="16">
        <v>0</v>
      </c>
      <c r="X1126" s="16">
        <v>0</v>
      </c>
      <c r="Y1126" s="137">
        <v>0</v>
      </c>
    </row>
    <row r="1127" spans="1:25" s="3" customFormat="1" ht="15" x14ac:dyDescent="0.3">
      <c r="A1127" s="156" t="str">
        <f>IF(ISBLANK(TableB[[#This Row],[BEDS Code]]),"",TableB[[#This Row],[BEDS Code]])</f>
        <v>(blank)</v>
      </c>
      <c r="B1127" s="134" t="str">
        <f>IF(ISBLANK(TableB[[#This Row],[School Name]]),"",TableB[[#This Row],[School Name]])</f>
        <v>HS Arts &amp; Business YABC</v>
      </c>
      <c r="C1127" s="156" t="str">
        <f>IF(ISBLANK(TableB[[#This Row],[Local School Code]]),"",TableB[[#This Row],[Local School Code]])</f>
        <v>Q457</v>
      </c>
      <c r="D1127" s="15" t="s">
        <v>73</v>
      </c>
      <c r="E1127" s="10" t="s">
        <v>73</v>
      </c>
      <c r="F1127" s="130">
        <v>0</v>
      </c>
      <c r="G1127" s="130">
        <v>0</v>
      </c>
      <c r="H1127" s="130">
        <v>0</v>
      </c>
      <c r="I1127" s="130">
        <v>0</v>
      </c>
      <c r="J1127" s="136">
        <f t="shared" si="54"/>
        <v>0</v>
      </c>
      <c r="K1127" s="16">
        <v>0</v>
      </c>
      <c r="L1127" s="16">
        <v>0</v>
      </c>
      <c r="M1127" s="16">
        <v>0</v>
      </c>
      <c r="N1127" s="133">
        <f t="shared" si="55"/>
        <v>0</v>
      </c>
      <c r="O1127" s="146">
        <v>0</v>
      </c>
      <c r="P1127" s="132">
        <v>0</v>
      </c>
      <c r="Q1127" s="132">
        <v>0</v>
      </c>
      <c r="R1127" s="132">
        <v>0</v>
      </c>
      <c r="S1127" s="132">
        <v>0</v>
      </c>
      <c r="T1127" s="132">
        <v>0</v>
      </c>
      <c r="U1127" s="132">
        <v>0</v>
      </c>
      <c r="V1127" s="133">
        <f t="shared" si="56"/>
        <v>0</v>
      </c>
      <c r="W1127" s="16">
        <v>0</v>
      </c>
      <c r="X1127" s="16">
        <v>0</v>
      </c>
      <c r="Y1127" s="137">
        <v>0</v>
      </c>
    </row>
    <row r="1128" spans="1:25" s="3" customFormat="1" ht="15" x14ac:dyDescent="0.3">
      <c r="A1128" s="156" t="str">
        <f>IF(ISBLANK(TableB[[#This Row],[BEDS Code]]),"",TableB[[#This Row],[BEDS Code]])</f>
        <v>342500011460</v>
      </c>
      <c r="B1128" s="134" t="str">
        <f>IF(ISBLANK(TableB[[#This Row],[School Name]]),"",TableB[[#This Row],[School Name]])</f>
        <v>Flushing High School</v>
      </c>
      <c r="C1128" s="156" t="str">
        <f>IF(ISBLANK(TableB[[#This Row],[Local School Code]]),"",TableB[[#This Row],[Local School Code]])</f>
        <v>Q460</v>
      </c>
      <c r="D1128" s="15" t="s">
        <v>73</v>
      </c>
      <c r="E1128" s="10" t="s">
        <v>72</v>
      </c>
      <c r="F1128" s="130">
        <v>0</v>
      </c>
      <c r="G1128" s="130">
        <v>0</v>
      </c>
      <c r="H1128" s="130">
        <v>0</v>
      </c>
      <c r="I1128" s="130">
        <v>0</v>
      </c>
      <c r="J1128" s="136">
        <f t="shared" si="54"/>
        <v>0</v>
      </c>
      <c r="K1128" s="16">
        <v>0</v>
      </c>
      <c r="L1128" s="16">
        <v>0</v>
      </c>
      <c r="M1128" s="16">
        <v>0</v>
      </c>
      <c r="N1128" s="133">
        <f t="shared" si="55"/>
        <v>0</v>
      </c>
      <c r="O1128" s="146">
        <v>1</v>
      </c>
      <c r="P1128" s="132">
        <v>4085880.2353988755</v>
      </c>
      <c r="Q1128" s="132">
        <v>257185</v>
      </c>
      <c r="R1128" s="132">
        <v>0</v>
      </c>
      <c r="S1128" s="132">
        <v>0</v>
      </c>
      <c r="T1128" s="132">
        <v>395925</v>
      </c>
      <c r="U1128" s="132">
        <v>237555</v>
      </c>
      <c r="V1128" s="133">
        <f t="shared" si="56"/>
        <v>4976545.2353988755</v>
      </c>
      <c r="W1128" s="16">
        <v>2475166</v>
      </c>
      <c r="X1128" s="16">
        <v>2501379.2353988755</v>
      </c>
      <c r="Y1128" s="137">
        <v>0</v>
      </c>
    </row>
    <row r="1129" spans="1:25" s="3" customFormat="1" ht="15" x14ac:dyDescent="0.3">
      <c r="A1129" s="156" t="str">
        <f>IF(ISBLANK(TableB[[#This Row],[BEDS Code]]),"",TableB[[#This Row],[BEDS Code]])</f>
        <v>(blank)</v>
      </c>
      <c r="B1129" s="134" t="str">
        <f>IF(ISBLANK(TableB[[#This Row],[School Name]]),"",TableB[[#This Row],[School Name]])</f>
        <v>Flushing YABC</v>
      </c>
      <c r="C1129" s="156" t="str">
        <f>IF(ISBLANK(TableB[[#This Row],[Local School Code]]),"",TableB[[#This Row],[Local School Code]])</f>
        <v>Q467</v>
      </c>
      <c r="D1129" s="15" t="s">
        <v>73</v>
      </c>
      <c r="E1129" s="10" t="s">
        <v>73</v>
      </c>
      <c r="F1129" s="130">
        <v>0</v>
      </c>
      <c r="G1129" s="130">
        <v>0</v>
      </c>
      <c r="H1129" s="130">
        <v>0</v>
      </c>
      <c r="I1129" s="130">
        <v>0</v>
      </c>
      <c r="J1129" s="136">
        <f t="shared" si="54"/>
        <v>0</v>
      </c>
      <c r="K1129" s="16">
        <v>0</v>
      </c>
      <c r="L1129" s="16">
        <v>0</v>
      </c>
      <c r="M1129" s="16">
        <v>0</v>
      </c>
      <c r="N1129" s="133">
        <f t="shared" si="55"/>
        <v>0</v>
      </c>
      <c r="O1129" s="146">
        <v>0</v>
      </c>
      <c r="P1129" s="132">
        <v>0</v>
      </c>
      <c r="Q1129" s="132">
        <v>0</v>
      </c>
      <c r="R1129" s="132">
        <v>0</v>
      </c>
      <c r="S1129" s="132">
        <v>0</v>
      </c>
      <c r="T1129" s="132">
        <v>0</v>
      </c>
      <c r="U1129" s="132">
        <v>0</v>
      </c>
      <c r="V1129" s="133">
        <f t="shared" si="56"/>
        <v>0</v>
      </c>
      <c r="W1129" s="16">
        <v>0</v>
      </c>
      <c r="X1129" s="16">
        <v>0</v>
      </c>
      <c r="Y1129" s="137">
        <v>0</v>
      </c>
    </row>
    <row r="1130" spans="1:25" s="3" customFormat="1" ht="15" x14ac:dyDescent="0.3">
      <c r="A1130" s="156" t="str">
        <f>IF(ISBLANK(TableB[[#This Row],[BEDS Code]]),"",TableB[[#This Row],[BEDS Code]])</f>
        <v>342700011475</v>
      </c>
      <c r="B1130" s="134" t="str">
        <f>IF(ISBLANK(TableB[[#This Row],[School Name]]),"",TableB[[#This Row],[School Name]])</f>
        <v>Richmond Hill High School</v>
      </c>
      <c r="C1130" s="156" t="str">
        <f>IF(ISBLANK(TableB[[#This Row],[Local School Code]]),"",TableB[[#This Row],[Local School Code]])</f>
        <v>Q475</v>
      </c>
      <c r="D1130" s="15" t="s">
        <v>73</v>
      </c>
      <c r="E1130" s="10" t="s">
        <v>72</v>
      </c>
      <c r="F1130" s="130">
        <v>0</v>
      </c>
      <c r="G1130" s="130">
        <v>0</v>
      </c>
      <c r="H1130" s="130">
        <v>0</v>
      </c>
      <c r="I1130" s="130">
        <v>0</v>
      </c>
      <c r="J1130" s="136">
        <f t="shared" si="54"/>
        <v>0</v>
      </c>
      <c r="K1130" s="16">
        <v>0</v>
      </c>
      <c r="L1130" s="16">
        <v>0</v>
      </c>
      <c r="M1130" s="16">
        <v>0</v>
      </c>
      <c r="N1130" s="133">
        <f t="shared" si="55"/>
        <v>0</v>
      </c>
      <c r="O1130" s="146">
        <v>1</v>
      </c>
      <c r="P1130" s="132">
        <v>3881317.4730702462</v>
      </c>
      <c r="Q1130" s="132">
        <v>250200</v>
      </c>
      <c r="R1130" s="132">
        <v>0</v>
      </c>
      <c r="S1130" s="132">
        <v>0</v>
      </c>
      <c r="T1130" s="132">
        <v>361000</v>
      </c>
      <c r="U1130" s="132">
        <v>216600</v>
      </c>
      <c r="V1130" s="133">
        <f t="shared" si="56"/>
        <v>4709117.4730702462</v>
      </c>
      <c r="W1130" s="16">
        <v>2342156</v>
      </c>
      <c r="X1130" s="16">
        <v>2366961.4730702462</v>
      </c>
      <c r="Y1130" s="137">
        <v>0</v>
      </c>
    </row>
    <row r="1131" spans="1:25" s="3" customFormat="1" ht="15" x14ac:dyDescent="0.3">
      <c r="A1131" s="156" t="str">
        <f>IF(ISBLANK(TableB[[#This Row],[BEDS Code]]),"",TableB[[#This Row],[BEDS Code]])</f>
        <v>342700011480</v>
      </c>
      <c r="B1131" s="134" t="str">
        <f>IF(ISBLANK(TableB[[#This Row],[School Name]]),"",TableB[[#This Row],[School Name]])</f>
        <v>John Adams High School</v>
      </c>
      <c r="C1131" s="156" t="str">
        <f>IF(ISBLANK(TableB[[#This Row],[Local School Code]]),"",TableB[[#This Row],[Local School Code]])</f>
        <v>Q480</v>
      </c>
      <c r="D1131" s="15" t="s">
        <v>73</v>
      </c>
      <c r="E1131" s="10" t="s">
        <v>72</v>
      </c>
      <c r="F1131" s="130">
        <v>0</v>
      </c>
      <c r="G1131" s="130">
        <v>0</v>
      </c>
      <c r="H1131" s="130">
        <v>0</v>
      </c>
      <c r="I1131" s="130">
        <v>0</v>
      </c>
      <c r="J1131" s="136">
        <f t="shared" si="54"/>
        <v>0</v>
      </c>
      <c r="K1131" s="16">
        <v>0</v>
      </c>
      <c r="L1131" s="16">
        <v>0</v>
      </c>
      <c r="M1131" s="16">
        <v>0</v>
      </c>
      <c r="N1131" s="133">
        <f t="shared" si="55"/>
        <v>0</v>
      </c>
      <c r="O1131" s="146">
        <v>1</v>
      </c>
      <c r="P1131" s="132">
        <v>5042089.1238676226</v>
      </c>
      <c r="Q1131" s="132">
        <v>250200</v>
      </c>
      <c r="R1131" s="132">
        <v>0</v>
      </c>
      <c r="S1131" s="132">
        <v>0</v>
      </c>
      <c r="T1131" s="132">
        <v>361000</v>
      </c>
      <c r="U1131" s="132">
        <v>216600</v>
      </c>
      <c r="V1131" s="133">
        <f t="shared" si="56"/>
        <v>5869889.1238676226</v>
      </c>
      <c r="W1131" s="16">
        <v>2919485</v>
      </c>
      <c r="X1131" s="16">
        <v>2950404.1238676226</v>
      </c>
      <c r="Y1131" s="137">
        <v>0</v>
      </c>
    </row>
    <row r="1132" spans="1:25" s="3" customFormat="1" ht="15" x14ac:dyDescent="0.3">
      <c r="A1132" s="156" t="str">
        <f>IF(ISBLANK(TableB[[#This Row],[BEDS Code]]),"",TableB[[#This Row],[BEDS Code]])</f>
        <v>342400011485</v>
      </c>
      <c r="B1132" s="134" t="str">
        <f>IF(ISBLANK(TableB[[#This Row],[School Name]]),"",TableB[[#This Row],[School Name]])</f>
        <v>Grover Cleveland High School</v>
      </c>
      <c r="C1132" s="156" t="str">
        <f>IF(ISBLANK(TableB[[#This Row],[Local School Code]]),"",TableB[[#This Row],[Local School Code]])</f>
        <v>Q485</v>
      </c>
      <c r="D1132" s="15" t="s">
        <v>73</v>
      </c>
      <c r="E1132" s="10" t="s">
        <v>73</v>
      </c>
      <c r="F1132" s="130">
        <v>0</v>
      </c>
      <c r="G1132" s="130">
        <v>0</v>
      </c>
      <c r="H1132" s="130">
        <v>0</v>
      </c>
      <c r="I1132" s="130">
        <v>0</v>
      </c>
      <c r="J1132" s="136">
        <f t="shared" si="54"/>
        <v>0</v>
      </c>
      <c r="K1132" s="16">
        <v>0</v>
      </c>
      <c r="L1132" s="16">
        <v>0</v>
      </c>
      <c r="M1132" s="16">
        <v>0</v>
      </c>
      <c r="N1132" s="133">
        <f t="shared" si="55"/>
        <v>0</v>
      </c>
      <c r="O1132" s="146">
        <v>0</v>
      </c>
      <c r="P1132" s="132">
        <v>0</v>
      </c>
      <c r="Q1132" s="132">
        <v>0</v>
      </c>
      <c r="R1132" s="132">
        <v>0</v>
      </c>
      <c r="S1132" s="132">
        <v>0</v>
      </c>
      <c r="T1132" s="132">
        <v>0</v>
      </c>
      <c r="U1132" s="132">
        <v>0</v>
      </c>
      <c r="V1132" s="133">
        <f t="shared" si="56"/>
        <v>0</v>
      </c>
      <c r="W1132" s="16">
        <v>0</v>
      </c>
      <c r="X1132" s="16">
        <v>0</v>
      </c>
      <c r="Y1132" s="137">
        <v>0</v>
      </c>
    </row>
    <row r="1133" spans="1:25" s="3" customFormat="1" ht="15" x14ac:dyDescent="0.3">
      <c r="A1133" s="156" t="str">
        <f>IF(ISBLANK(TableB[[#This Row],[BEDS Code]]),"",TableB[[#This Row],[BEDS Code]])</f>
        <v>(blank)</v>
      </c>
      <c r="B1133" s="134" t="str">
        <f>IF(ISBLANK(TableB[[#This Row],[School Name]]),"",TableB[[#This Row],[School Name]])</f>
        <v>John Adams YABC</v>
      </c>
      <c r="C1133" s="156" t="str">
        <f>IF(ISBLANK(TableB[[#This Row],[Local School Code]]),"",TableB[[#This Row],[Local School Code]])</f>
        <v>Q487</v>
      </c>
      <c r="D1133" s="15" t="s">
        <v>73</v>
      </c>
      <c r="E1133" s="10" t="s">
        <v>73</v>
      </c>
      <c r="F1133" s="130">
        <v>0</v>
      </c>
      <c r="G1133" s="130">
        <v>0</v>
      </c>
      <c r="H1133" s="130">
        <v>0</v>
      </c>
      <c r="I1133" s="130">
        <v>0</v>
      </c>
      <c r="J1133" s="136">
        <f t="shared" si="54"/>
        <v>0</v>
      </c>
      <c r="K1133" s="16">
        <v>0</v>
      </c>
      <c r="L1133" s="16">
        <v>0</v>
      </c>
      <c r="M1133" s="16">
        <v>0</v>
      </c>
      <c r="N1133" s="133">
        <f t="shared" si="55"/>
        <v>0</v>
      </c>
      <c r="O1133" s="146">
        <v>0</v>
      </c>
      <c r="P1133" s="132">
        <v>0</v>
      </c>
      <c r="Q1133" s="132">
        <v>0</v>
      </c>
      <c r="R1133" s="132">
        <v>0</v>
      </c>
      <c r="S1133" s="132">
        <v>0</v>
      </c>
      <c r="T1133" s="132">
        <v>0</v>
      </c>
      <c r="U1133" s="132">
        <v>0</v>
      </c>
      <c r="V1133" s="133">
        <f t="shared" si="56"/>
        <v>0</v>
      </c>
      <c r="W1133" s="16">
        <v>0</v>
      </c>
      <c r="X1133" s="16">
        <v>0</v>
      </c>
      <c r="Y1133" s="137">
        <v>0</v>
      </c>
    </row>
    <row r="1134" spans="1:25" s="3" customFormat="1" ht="15" x14ac:dyDescent="0.3">
      <c r="A1134" s="156" t="str">
        <f>IF(ISBLANK(TableB[[#This Row],[BEDS Code]]),"",TableB[[#This Row],[BEDS Code]])</f>
        <v>342900011492</v>
      </c>
      <c r="B1134" s="134" t="str">
        <f>IF(ISBLANK(TableB[[#This Row],[School Name]]),"",TableB[[#This Row],[School Name]])</f>
        <v>Mathematics, Science Research and Technology Magnet High School</v>
      </c>
      <c r="C1134" s="156" t="str">
        <f>IF(ISBLANK(TableB[[#This Row],[Local School Code]]),"",TableB[[#This Row],[Local School Code]])</f>
        <v>Q492</v>
      </c>
      <c r="D1134" s="15" t="s">
        <v>73</v>
      </c>
      <c r="E1134" s="10" t="s">
        <v>73</v>
      </c>
      <c r="F1134" s="130">
        <v>0</v>
      </c>
      <c r="G1134" s="130">
        <v>0</v>
      </c>
      <c r="H1134" s="130">
        <v>0</v>
      </c>
      <c r="I1134" s="130">
        <v>0</v>
      </c>
      <c r="J1134" s="136">
        <f t="shared" si="54"/>
        <v>0</v>
      </c>
      <c r="K1134" s="16">
        <v>0</v>
      </c>
      <c r="L1134" s="16">
        <v>0</v>
      </c>
      <c r="M1134" s="16">
        <v>0</v>
      </c>
      <c r="N1134" s="133">
        <f t="shared" si="55"/>
        <v>0</v>
      </c>
      <c r="O1134" s="146">
        <v>0</v>
      </c>
      <c r="P1134" s="132">
        <v>0</v>
      </c>
      <c r="Q1134" s="132">
        <v>0</v>
      </c>
      <c r="R1134" s="132">
        <v>0</v>
      </c>
      <c r="S1134" s="132">
        <v>0</v>
      </c>
      <c r="T1134" s="132">
        <v>0</v>
      </c>
      <c r="U1134" s="132">
        <v>0</v>
      </c>
      <c r="V1134" s="133">
        <f t="shared" si="56"/>
        <v>0</v>
      </c>
      <c r="W1134" s="16">
        <v>0</v>
      </c>
      <c r="X1134" s="16">
        <v>0</v>
      </c>
      <c r="Y1134" s="137">
        <v>0</v>
      </c>
    </row>
    <row r="1135" spans="1:25" s="3" customFormat="1" ht="15" x14ac:dyDescent="0.3">
      <c r="A1135" s="156" t="str">
        <f>IF(ISBLANK(TableB[[#This Row],[BEDS Code]]),"",TableB[[#This Row],[BEDS Code]])</f>
        <v>342600011495</v>
      </c>
      <c r="B1135" s="134" t="str">
        <f>IF(ISBLANK(TableB[[#This Row],[School Name]]),"",TableB[[#This Row],[School Name]])</f>
        <v>Bayside High School</v>
      </c>
      <c r="C1135" s="156" t="str">
        <f>IF(ISBLANK(TableB[[#This Row],[Local School Code]]),"",TableB[[#This Row],[Local School Code]])</f>
        <v>Q495</v>
      </c>
      <c r="D1135" s="15" t="s">
        <v>73</v>
      </c>
      <c r="E1135" s="10" t="s">
        <v>73</v>
      </c>
      <c r="F1135" s="130">
        <v>0</v>
      </c>
      <c r="G1135" s="130">
        <v>0</v>
      </c>
      <c r="H1135" s="130">
        <v>0</v>
      </c>
      <c r="I1135" s="130">
        <v>0</v>
      </c>
      <c r="J1135" s="136">
        <f t="shared" si="54"/>
        <v>0</v>
      </c>
      <c r="K1135" s="16">
        <v>0</v>
      </c>
      <c r="L1135" s="16">
        <v>0</v>
      </c>
      <c r="M1135" s="16">
        <v>0</v>
      </c>
      <c r="N1135" s="133">
        <f t="shared" si="55"/>
        <v>0</v>
      </c>
      <c r="O1135" s="146">
        <v>0</v>
      </c>
      <c r="P1135" s="132">
        <v>0</v>
      </c>
      <c r="Q1135" s="132">
        <v>0</v>
      </c>
      <c r="R1135" s="132">
        <v>0</v>
      </c>
      <c r="S1135" s="132">
        <v>0</v>
      </c>
      <c r="T1135" s="132">
        <v>0</v>
      </c>
      <c r="U1135" s="132">
        <v>0</v>
      </c>
      <c r="V1135" s="133">
        <f t="shared" si="56"/>
        <v>0</v>
      </c>
      <c r="W1135" s="16">
        <v>0</v>
      </c>
      <c r="X1135" s="16">
        <v>0</v>
      </c>
      <c r="Y1135" s="137">
        <v>0</v>
      </c>
    </row>
    <row r="1136" spans="1:25" s="3" customFormat="1" ht="15" x14ac:dyDescent="0.3">
      <c r="A1136" s="156" t="str">
        <f>IF(ISBLANK(TableB[[#This Row],[BEDS Code]]),"",TableB[[#This Row],[BEDS Code]])</f>
        <v>342900011498</v>
      </c>
      <c r="B1136" s="134" t="str">
        <f>IF(ISBLANK(TableB[[#This Row],[School Name]]),"",TableB[[#This Row],[School Name]])</f>
        <v>Humanities &amp; Arts Magnet High School</v>
      </c>
      <c r="C1136" s="156" t="str">
        <f>IF(ISBLANK(TableB[[#This Row],[Local School Code]]),"",TableB[[#This Row],[Local School Code]])</f>
        <v>Q498</v>
      </c>
      <c r="D1136" s="15" t="s">
        <v>73</v>
      </c>
      <c r="E1136" s="10" t="s">
        <v>73</v>
      </c>
      <c r="F1136" s="130">
        <v>0</v>
      </c>
      <c r="G1136" s="130">
        <v>0</v>
      </c>
      <c r="H1136" s="130">
        <v>0</v>
      </c>
      <c r="I1136" s="130">
        <v>0</v>
      </c>
      <c r="J1136" s="136">
        <f t="shared" si="54"/>
        <v>0</v>
      </c>
      <c r="K1136" s="16">
        <v>0</v>
      </c>
      <c r="L1136" s="16">
        <v>0</v>
      </c>
      <c r="M1136" s="16">
        <v>0</v>
      </c>
      <c r="N1136" s="133">
        <f t="shared" si="55"/>
        <v>0</v>
      </c>
      <c r="O1136" s="146">
        <v>0</v>
      </c>
      <c r="P1136" s="132">
        <v>0</v>
      </c>
      <c r="Q1136" s="132">
        <v>0</v>
      </c>
      <c r="R1136" s="132">
        <v>0</v>
      </c>
      <c r="S1136" s="132">
        <v>0</v>
      </c>
      <c r="T1136" s="132">
        <v>0</v>
      </c>
      <c r="U1136" s="132">
        <v>0</v>
      </c>
      <c r="V1136" s="133">
        <f t="shared" si="56"/>
        <v>0</v>
      </c>
      <c r="W1136" s="16">
        <v>0</v>
      </c>
      <c r="X1136" s="16">
        <v>0</v>
      </c>
      <c r="Y1136" s="137">
        <v>0</v>
      </c>
    </row>
    <row r="1137" spans="1:25" s="3" customFormat="1" ht="15" x14ac:dyDescent="0.3">
      <c r="A1137" s="156" t="str">
        <f>IF(ISBLANK(TableB[[#This Row],[BEDS Code]]),"",TableB[[#This Row],[BEDS Code]])</f>
        <v>342500011499</v>
      </c>
      <c r="B1137" s="134" t="str">
        <f>IF(ISBLANK(TableB[[#This Row],[School Name]]),"",TableB[[#This Row],[School Name]])</f>
        <v>The Queens College School for Math, Science and Technology</v>
      </c>
      <c r="C1137" s="156" t="str">
        <f>IF(ISBLANK(TableB[[#This Row],[Local School Code]]),"",TableB[[#This Row],[Local School Code]])</f>
        <v>Q499</v>
      </c>
      <c r="D1137" s="15" t="s">
        <v>72</v>
      </c>
      <c r="E1137" s="10" t="s">
        <v>73</v>
      </c>
      <c r="F1137" s="130">
        <v>15</v>
      </c>
      <c r="G1137" s="130">
        <v>0</v>
      </c>
      <c r="H1137" s="130">
        <v>0</v>
      </c>
      <c r="I1137" s="130">
        <v>0</v>
      </c>
      <c r="J1137" s="136">
        <f t="shared" si="54"/>
        <v>15</v>
      </c>
      <c r="K1137" s="16">
        <v>68867.14643165491</v>
      </c>
      <c r="L1137" s="16">
        <v>172167.13248418143</v>
      </c>
      <c r="M1137" s="16">
        <v>0</v>
      </c>
      <c r="N1137" s="133">
        <f t="shared" si="55"/>
        <v>241034.27891583636</v>
      </c>
      <c r="O1137" s="146">
        <v>0</v>
      </c>
      <c r="P1137" s="132">
        <v>0</v>
      </c>
      <c r="Q1137" s="132">
        <v>0</v>
      </c>
      <c r="R1137" s="132">
        <v>0</v>
      </c>
      <c r="S1137" s="132">
        <v>0</v>
      </c>
      <c r="T1137" s="132">
        <v>0</v>
      </c>
      <c r="U1137" s="132">
        <v>0</v>
      </c>
      <c r="V1137" s="133">
        <f t="shared" si="56"/>
        <v>0</v>
      </c>
      <c r="W1137" s="16">
        <v>0</v>
      </c>
      <c r="X1137" s="16">
        <v>0</v>
      </c>
      <c r="Y1137" s="137">
        <v>0</v>
      </c>
    </row>
    <row r="1138" spans="1:25" s="3" customFormat="1" ht="15" x14ac:dyDescent="0.3">
      <c r="A1138" s="156" t="str">
        <f>IF(ISBLANK(TableB[[#This Row],[BEDS Code]]),"",TableB[[#This Row],[BEDS Code]])</f>
        <v>343000011501</v>
      </c>
      <c r="B1138" s="134" t="str">
        <f>IF(ISBLANK(TableB[[#This Row],[School Name]]),"",TableB[[#This Row],[School Name]])</f>
        <v>Frank Sinatra School of the Arts High School</v>
      </c>
      <c r="C1138" s="156" t="str">
        <f>IF(ISBLANK(TableB[[#This Row],[Local School Code]]),"",TableB[[#This Row],[Local School Code]])</f>
        <v>Q501</v>
      </c>
      <c r="D1138" s="15" t="s">
        <v>73</v>
      </c>
      <c r="E1138" s="10" t="s">
        <v>73</v>
      </c>
      <c r="F1138" s="130">
        <v>0</v>
      </c>
      <c r="G1138" s="130">
        <v>0</v>
      </c>
      <c r="H1138" s="130">
        <v>0</v>
      </c>
      <c r="I1138" s="130">
        <v>0</v>
      </c>
      <c r="J1138" s="136">
        <f t="shared" si="54"/>
        <v>0</v>
      </c>
      <c r="K1138" s="16">
        <v>0</v>
      </c>
      <c r="L1138" s="16">
        <v>0</v>
      </c>
      <c r="M1138" s="16">
        <v>0</v>
      </c>
      <c r="N1138" s="133">
        <f t="shared" si="55"/>
        <v>0</v>
      </c>
      <c r="O1138" s="146">
        <v>0</v>
      </c>
      <c r="P1138" s="132">
        <v>0</v>
      </c>
      <c r="Q1138" s="132">
        <v>0</v>
      </c>
      <c r="R1138" s="132">
        <v>0</v>
      </c>
      <c r="S1138" s="132">
        <v>0</v>
      </c>
      <c r="T1138" s="132">
        <v>0</v>
      </c>
      <c r="U1138" s="132">
        <v>0</v>
      </c>
      <c r="V1138" s="133">
        <f t="shared" si="56"/>
        <v>0</v>
      </c>
      <c r="W1138" s="16">
        <v>0</v>
      </c>
      <c r="X1138" s="16">
        <v>0</v>
      </c>
      <c r="Y1138" s="137">
        <v>0</v>
      </c>
    </row>
    <row r="1139" spans="1:25" s="3" customFormat="1" ht="15" x14ac:dyDescent="0.3">
      <c r="A1139" s="156" t="str">
        <f>IF(ISBLANK(TableB[[#This Row],[BEDS Code]]),"",TableB[[#This Row],[BEDS Code]])</f>
        <v>343000011502</v>
      </c>
      <c r="B1139" s="134" t="str">
        <f>IF(ISBLANK(TableB[[#This Row],[School Name]]),"",TableB[[#This Row],[School Name]])</f>
        <v>Information Technology High School</v>
      </c>
      <c r="C1139" s="156" t="str">
        <f>IF(ISBLANK(TableB[[#This Row],[Local School Code]]),"",TableB[[#This Row],[Local School Code]])</f>
        <v>Q502</v>
      </c>
      <c r="D1139" s="15" t="s">
        <v>73</v>
      </c>
      <c r="E1139" s="10" t="s">
        <v>73</v>
      </c>
      <c r="F1139" s="130">
        <v>0</v>
      </c>
      <c r="G1139" s="130">
        <v>0</v>
      </c>
      <c r="H1139" s="130">
        <v>0</v>
      </c>
      <c r="I1139" s="130">
        <v>0</v>
      </c>
      <c r="J1139" s="136">
        <f t="shared" si="54"/>
        <v>0</v>
      </c>
      <c r="K1139" s="16">
        <v>0</v>
      </c>
      <c r="L1139" s="16">
        <v>0</v>
      </c>
      <c r="M1139" s="16">
        <v>0</v>
      </c>
      <c r="N1139" s="133">
        <f t="shared" si="55"/>
        <v>0</v>
      </c>
      <c r="O1139" s="146">
        <v>0</v>
      </c>
      <c r="P1139" s="132">
        <v>0</v>
      </c>
      <c r="Q1139" s="132">
        <v>0</v>
      </c>
      <c r="R1139" s="132">
        <v>0</v>
      </c>
      <c r="S1139" s="132">
        <v>0</v>
      </c>
      <c r="T1139" s="132">
        <v>0</v>
      </c>
      <c r="U1139" s="132">
        <v>0</v>
      </c>
      <c r="V1139" s="133">
        <f t="shared" si="56"/>
        <v>0</v>
      </c>
      <c r="W1139" s="16">
        <v>0</v>
      </c>
      <c r="X1139" s="16">
        <v>0</v>
      </c>
      <c r="Y1139" s="137">
        <v>0</v>
      </c>
    </row>
    <row r="1140" spans="1:25" s="3" customFormat="1" ht="15" x14ac:dyDescent="0.3">
      <c r="A1140" s="156" t="str">
        <f>IF(ISBLANK(TableB[[#This Row],[BEDS Code]]),"",TableB[[#This Row],[BEDS Code]])</f>
        <v>342800011505</v>
      </c>
      <c r="B1140" s="134" t="str">
        <f>IF(ISBLANK(TableB[[#This Row],[School Name]]),"",TableB[[#This Row],[School Name]])</f>
        <v>Hillcrest High School</v>
      </c>
      <c r="C1140" s="156" t="str">
        <f>IF(ISBLANK(TableB[[#This Row],[Local School Code]]),"",TableB[[#This Row],[Local School Code]])</f>
        <v>Q505</v>
      </c>
      <c r="D1140" s="15" t="s">
        <v>73</v>
      </c>
      <c r="E1140" s="10" t="s">
        <v>73</v>
      </c>
      <c r="F1140" s="130">
        <v>0</v>
      </c>
      <c r="G1140" s="130">
        <v>0</v>
      </c>
      <c r="H1140" s="130">
        <v>0</v>
      </c>
      <c r="I1140" s="130">
        <v>0</v>
      </c>
      <c r="J1140" s="136">
        <f t="shared" si="54"/>
        <v>0</v>
      </c>
      <c r="K1140" s="16">
        <v>0</v>
      </c>
      <c r="L1140" s="16">
        <v>0</v>
      </c>
      <c r="M1140" s="16">
        <v>0</v>
      </c>
      <c r="N1140" s="133">
        <f t="shared" si="55"/>
        <v>0</v>
      </c>
      <c r="O1140" s="146">
        <v>0</v>
      </c>
      <c r="P1140" s="132">
        <v>0</v>
      </c>
      <c r="Q1140" s="132">
        <v>0</v>
      </c>
      <c r="R1140" s="132">
        <v>0</v>
      </c>
      <c r="S1140" s="132">
        <v>0</v>
      </c>
      <c r="T1140" s="132">
        <v>0</v>
      </c>
      <c r="U1140" s="132">
        <v>0</v>
      </c>
      <c r="V1140" s="133">
        <f t="shared" si="56"/>
        <v>0</v>
      </c>
      <c r="W1140" s="16">
        <v>0</v>
      </c>
      <c r="X1140" s="16">
        <v>0</v>
      </c>
      <c r="Y1140" s="137">
        <v>0</v>
      </c>
    </row>
    <row r="1141" spans="1:25" s="3" customFormat="1" ht="15" x14ac:dyDescent="0.3">
      <c r="A1141" s="156" t="str">
        <f>IF(ISBLANK(TableB[[#This Row],[BEDS Code]]),"",TableB[[#This Row],[BEDS Code]])</f>
        <v>342400011520</v>
      </c>
      <c r="B1141" s="134" t="str">
        <f>IF(ISBLANK(TableB[[#This Row],[School Name]]),"",TableB[[#This Row],[School Name]])</f>
        <v>Middle College High School at LaGuardia Community College</v>
      </c>
      <c r="C1141" s="156" t="str">
        <f>IF(ISBLANK(TableB[[#This Row],[Local School Code]]),"",TableB[[#This Row],[Local School Code]])</f>
        <v>Q520</v>
      </c>
      <c r="D1141" s="15" t="s">
        <v>73</v>
      </c>
      <c r="E1141" s="10" t="s">
        <v>73</v>
      </c>
      <c r="F1141" s="130">
        <v>0</v>
      </c>
      <c r="G1141" s="130">
        <v>0</v>
      </c>
      <c r="H1141" s="130">
        <v>0</v>
      </c>
      <c r="I1141" s="130">
        <v>0</v>
      </c>
      <c r="J1141" s="136">
        <f t="shared" si="54"/>
        <v>0</v>
      </c>
      <c r="K1141" s="16">
        <v>0</v>
      </c>
      <c r="L1141" s="16">
        <v>0</v>
      </c>
      <c r="M1141" s="16">
        <v>0</v>
      </c>
      <c r="N1141" s="133">
        <f t="shared" si="55"/>
        <v>0</v>
      </c>
      <c r="O1141" s="146">
        <v>0</v>
      </c>
      <c r="P1141" s="132">
        <v>0</v>
      </c>
      <c r="Q1141" s="132">
        <v>0</v>
      </c>
      <c r="R1141" s="132">
        <v>0</v>
      </c>
      <c r="S1141" s="132">
        <v>0</v>
      </c>
      <c r="T1141" s="132">
        <v>0</v>
      </c>
      <c r="U1141" s="132">
        <v>0</v>
      </c>
      <c r="V1141" s="133">
        <f t="shared" si="56"/>
        <v>0</v>
      </c>
      <c r="W1141" s="16">
        <v>0</v>
      </c>
      <c r="X1141" s="16">
        <v>0</v>
      </c>
      <c r="Y1141" s="137">
        <v>0</v>
      </c>
    </row>
    <row r="1142" spans="1:25" s="3" customFormat="1" ht="15" x14ac:dyDescent="0.3">
      <c r="A1142" s="156" t="str">
        <f>IF(ISBLANK(TableB[[#This Row],[BEDS Code]]),"",TableB[[#This Row],[BEDS Code]])</f>
        <v>342500011525</v>
      </c>
      <c r="B1142" s="134" t="str">
        <f>IF(ISBLANK(TableB[[#This Row],[School Name]]),"",TableB[[#This Row],[School Name]])</f>
        <v>Townsend Harris High School</v>
      </c>
      <c r="C1142" s="156" t="str">
        <f>IF(ISBLANK(TableB[[#This Row],[Local School Code]]),"",TableB[[#This Row],[Local School Code]])</f>
        <v>Q525</v>
      </c>
      <c r="D1142" s="15" t="s">
        <v>73</v>
      </c>
      <c r="E1142" s="10" t="s">
        <v>73</v>
      </c>
      <c r="F1142" s="130">
        <v>0</v>
      </c>
      <c r="G1142" s="130">
        <v>0</v>
      </c>
      <c r="H1142" s="130">
        <v>0</v>
      </c>
      <c r="I1142" s="130">
        <v>0</v>
      </c>
      <c r="J1142" s="136">
        <f t="shared" si="54"/>
        <v>0</v>
      </c>
      <c r="K1142" s="16">
        <v>0</v>
      </c>
      <c r="L1142" s="16">
        <v>0</v>
      </c>
      <c r="M1142" s="16">
        <v>0</v>
      </c>
      <c r="N1142" s="133">
        <f t="shared" si="55"/>
        <v>0</v>
      </c>
      <c r="O1142" s="146">
        <v>0</v>
      </c>
      <c r="P1142" s="132">
        <v>0</v>
      </c>
      <c r="Q1142" s="132">
        <v>0</v>
      </c>
      <c r="R1142" s="132">
        <v>0</v>
      </c>
      <c r="S1142" s="132">
        <v>0</v>
      </c>
      <c r="T1142" s="132">
        <v>0</v>
      </c>
      <c r="U1142" s="132">
        <v>0</v>
      </c>
      <c r="V1142" s="133">
        <f t="shared" si="56"/>
        <v>0</v>
      </c>
      <c r="W1142" s="16">
        <v>0</v>
      </c>
      <c r="X1142" s="16">
        <v>0</v>
      </c>
      <c r="Y1142" s="137">
        <v>0</v>
      </c>
    </row>
    <row r="1143" spans="1:25" s="3" customFormat="1" ht="15" x14ac:dyDescent="0.3">
      <c r="A1143" s="156" t="str">
        <f>IF(ISBLANK(TableB[[#This Row],[BEDS Code]]),"",TableB[[#This Row],[BEDS Code]])</f>
        <v>342400011530</v>
      </c>
      <c r="B1143" s="134" t="str">
        <f>IF(ISBLANK(TableB[[#This Row],[School Name]]),"",TableB[[#This Row],[School Name]])</f>
        <v>International High School at LaGuardia Community College</v>
      </c>
      <c r="C1143" s="156" t="str">
        <f>IF(ISBLANK(TableB[[#This Row],[Local School Code]]),"",TableB[[#This Row],[Local School Code]])</f>
        <v>Q530</v>
      </c>
      <c r="D1143" s="15" t="s">
        <v>73</v>
      </c>
      <c r="E1143" s="10" t="s">
        <v>73</v>
      </c>
      <c r="F1143" s="130">
        <v>0</v>
      </c>
      <c r="G1143" s="130">
        <v>0</v>
      </c>
      <c r="H1143" s="130">
        <v>0</v>
      </c>
      <c r="I1143" s="130">
        <v>0</v>
      </c>
      <c r="J1143" s="136">
        <f t="shared" si="54"/>
        <v>0</v>
      </c>
      <c r="K1143" s="16">
        <v>0</v>
      </c>
      <c r="L1143" s="16">
        <v>0</v>
      </c>
      <c r="M1143" s="16">
        <v>0</v>
      </c>
      <c r="N1143" s="133">
        <f t="shared" si="55"/>
        <v>0</v>
      </c>
      <c r="O1143" s="146">
        <v>0</v>
      </c>
      <c r="P1143" s="132">
        <v>0</v>
      </c>
      <c r="Q1143" s="132">
        <v>0</v>
      </c>
      <c r="R1143" s="132">
        <v>0</v>
      </c>
      <c r="S1143" s="132">
        <v>0</v>
      </c>
      <c r="T1143" s="132">
        <v>0</v>
      </c>
      <c r="U1143" s="132">
        <v>0</v>
      </c>
      <c r="V1143" s="133">
        <f t="shared" si="56"/>
        <v>0</v>
      </c>
      <c r="W1143" s="16">
        <v>0</v>
      </c>
      <c r="X1143" s="16">
        <v>0</v>
      </c>
      <c r="Y1143" s="137">
        <v>0</v>
      </c>
    </row>
    <row r="1144" spans="1:25" s="3" customFormat="1" ht="15" x14ac:dyDescent="0.3">
      <c r="A1144" s="156" t="str">
        <f>IF(ISBLANK(TableB[[#This Row],[BEDS Code]]),"",TableB[[#This Row],[BEDS Code]])</f>
        <v>342500011540</v>
      </c>
      <c r="B1144" s="134" t="str">
        <f>IF(ISBLANK(TableB[[#This Row],[School Name]]),"",TableB[[#This Row],[School Name]])</f>
        <v>Queens Academy High School</v>
      </c>
      <c r="C1144" s="156" t="str">
        <f>IF(ISBLANK(TableB[[#This Row],[Local School Code]]),"",TableB[[#This Row],[Local School Code]])</f>
        <v>Q540</v>
      </c>
      <c r="D1144" s="15" t="s">
        <v>73</v>
      </c>
      <c r="E1144" s="10" t="s">
        <v>72</v>
      </c>
      <c r="F1144" s="130">
        <v>0</v>
      </c>
      <c r="G1144" s="130">
        <v>0</v>
      </c>
      <c r="H1144" s="130">
        <v>0</v>
      </c>
      <c r="I1144" s="130">
        <v>0</v>
      </c>
      <c r="J1144" s="136">
        <f t="shared" si="54"/>
        <v>0</v>
      </c>
      <c r="K1144" s="16">
        <v>0</v>
      </c>
      <c r="L1144" s="16">
        <v>0</v>
      </c>
      <c r="M1144" s="16">
        <v>0</v>
      </c>
      <c r="N1144" s="133">
        <f t="shared" si="55"/>
        <v>0</v>
      </c>
      <c r="O1144" s="146">
        <v>1</v>
      </c>
      <c r="P1144" s="132">
        <v>111039.69011510961</v>
      </c>
      <c r="Q1144" s="132">
        <v>16666.7</v>
      </c>
      <c r="R1144" s="132">
        <v>0</v>
      </c>
      <c r="S1144" s="132">
        <v>0</v>
      </c>
      <c r="T1144" s="132">
        <v>83333.5</v>
      </c>
      <c r="U1144" s="132">
        <v>50000.1</v>
      </c>
      <c r="V1144" s="133">
        <f t="shared" si="56"/>
        <v>261039.99011510963</v>
      </c>
      <c r="W1144" s="16">
        <v>129832</v>
      </c>
      <c r="X1144" s="16">
        <v>131207.99011510963</v>
      </c>
      <c r="Y1144" s="137">
        <v>0</v>
      </c>
    </row>
    <row r="1145" spans="1:25" s="3" customFormat="1" ht="15" x14ac:dyDescent="0.3">
      <c r="A1145" s="156" t="str">
        <f>IF(ISBLANK(TableB[[#This Row],[BEDS Code]]),"",TableB[[#This Row],[BEDS Code]])</f>
        <v>342400011550</v>
      </c>
      <c r="B1145" s="134" t="str">
        <f>IF(ISBLANK(TableB[[#This Row],[School Name]]),"",TableB[[#This Row],[School Name]])</f>
        <v>High School for Arts and Business</v>
      </c>
      <c r="C1145" s="156" t="str">
        <f>IF(ISBLANK(TableB[[#This Row],[Local School Code]]),"",TableB[[#This Row],[Local School Code]])</f>
        <v>Q550</v>
      </c>
      <c r="D1145" s="15" t="s">
        <v>73</v>
      </c>
      <c r="E1145" s="10" t="s">
        <v>73</v>
      </c>
      <c r="F1145" s="130">
        <v>0</v>
      </c>
      <c r="G1145" s="130">
        <v>0</v>
      </c>
      <c r="H1145" s="130">
        <v>0</v>
      </c>
      <c r="I1145" s="130">
        <v>0</v>
      </c>
      <c r="J1145" s="136">
        <f t="shared" si="54"/>
        <v>0</v>
      </c>
      <c r="K1145" s="16">
        <v>0</v>
      </c>
      <c r="L1145" s="16">
        <v>0</v>
      </c>
      <c r="M1145" s="16">
        <v>0</v>
      </c>
      <c r="N1145" s="133">
        <f t="shared" si="55"/>
        <v>0</v>
      </c>
      <c r="O1145" s="146">
        <v>0</v>
      </c>
      <c r="P1145" s="132">
        <v>0</v>
      </c>
      <c r="Q1145" s="132">
        <v>0</v>
      </c>
      <c r="R1145" s="132">
        <v>0</v>
      </c>
      <c r="S1145" s="132">
        <v>0</v>
      </c>
      <c r="T1145" s="132">
        <v>0</v>
      </c>
      <c r="U1145" s="132">
        <v>0</v>
      </c>
      <c r="V1145" s="133">
        <f t="shared" si="56"/>
        <v>0</v>
      </c>
      <c r="W1145" s="16">
        <v>0</v>
      </c>
      <c r="X1145" s="16">
        <v>0</v>
      </c>
      <c r="Y1145" s="137">
        <v>0</v>
      </c>
    </row>
    <row r="1146" spans="1:25" s="3" customFormat="1" ht="15" x14ac:dyDescent="0.3">
      <c r="A1146" s="156" t="str">
        <f>IF(ISBLANK(TableB[[#This Row],[BEDS Code]]),"",TableB[[#This Row],[BEDS Code]])</f>
        <v>343000011555</v>
      </c>
      <c r="B1146" s="134" t="str">
        <f>IF(ISBLANK(TableB[[#This Row],[School Name]]),"",TableB[[#This Row],[School Name]])</f>
        <v>Newcomers High School</v>
      </c>
      <c r="C1146" s="156" t="str">
        <f>IF(ISBLANK(TableB[[#This Row],[Local School Code]]),"",TableB[[#This Row],[Local School Code]])</f>
        <v>Q555</v>
      </c>
      <c r="D1146" s="15" t="s">
        <v>73</v>
      </c>
      <c r="E1146" s="10" t="s">
        <v>73</v>
      </c>
      <c r="F1146" s="130">
        <v>0</v>
      </c>
      <c r="G1146" s="130">
        <v>0</v>
      </c>
      <c r="H1146" s="130">
        <v>0</v>
      </c>
      <c r="I1146" s="130">
        <v>0</v>
      </c>
      <c r="J1146" s="136">
        <f t="shared" si="54"/>
        <v>0</v>
      </c>
      <c r="K1146" s="16">
        <v>0</v>
      </c>
      <c r="L1146" s="16">
        <v>0</v>
      </c>
      <c r="M1146" s="16">
        <v>0</v>
      </c>
      <c r="N1146" s="133">
        <f t="shared" si="55"/>
        <v>0</v>
      </c>
      <c r="O1146" s="146">
        <v>0</v>
      </c>
      <c r="P1146" s="132">
        <v>0</v>
      </c>
      <c r="Q1146" s="132">
        <v>0</v>
      </c>
      <c r="R1146" s="132">
        <v>0</v>
      </c>
      <c r="S1146" s="132">
        <v>0</v>
      </c>
      <c r="T1146" s="132">
        <v>0</v>
      </c>
      <c r="U1146" s="132">
        <v>0</v>
      </c>
      <c r="V1146" s="133">
        <f t="shared" si="56"/>
        <v>0</v>
      </c>
      <c r="W1146" s="16">
        <v>0</v>
      </c>
      <c r="X1146" s="16">
        <v>0</v>
      </c>
      <c r="Y1146" s="137">
        <v>0</v>
      </c>
    </row>
    <row r="1147" spans="1:25" s="3" customFormat="1" ht="15" x14ac:dyDescent="0.3">
      <c r="A1147" s="156" t="str">
        <f>IF(ISBLANK(TableB[[#This Row],[BEDS Code]]),"",TableB[[#This Row],[BEDS Code]])</f>
        <v>342400011560</v>
      </c>
      <c r="B1147" s="134" t="str">
        <f>IF(ISBLANK(TableB[[#This Row],[School Name]]),"",TableB[[#This Row],[School Name]])</f>
        <v>Robert F. Wagner, Jr. Secondary School for Arts and Technology</v>
      </c>
      <c r="C1147" s="156" t="str">
        <f>IF(ISBLANK(TableB[[#This Row],[Local School Code]]),"",TableB[[#This Row],[Local School Code]])</f>
        <v>Q560</v>
      </c>
      <c r="D1147" s="15" t="s">
        <v>73</v>
      </c>
      <c r="E1147" s="10" t="s">
        <v>73</v>
      </c>
      <c r="F1147" s="130">
        <v>0</v>
      </c>
      <c r="G1147" s="130">
        <v>0</v>
      </c>
      <c r="H1147" s="130">
        <v>0</v>
      </c>
      <c r="I1147" s="130">
        <v>0</v>
      </c>
      <c r="J1147" s="136">
        <f t="shared" si="54"/>
        <v>0</v>
      </c>
      <c r="K1147" s="16">
        <v>0</v>
      </c>
      <c r="L1147" s="16">
        <v>0</v>
      </c>
      <c r="M1147" s="16">
        <v>0</v>
      </c>
      <c r="N1147" s="133">
        <f t="shared" si="55"/>
        <v>0</v>
      </c>
      <c r="O1147" s="146">
        <v>0</v>
      </c>
      <c r="P1147" s="132">
        <v>0</v>
      </c>
      <c r="Q1147" s="132">
        <v>0</v>
      </c>
      <c r="R1147" s="132">
        <v>0</v>
      </c>
      <c r="S1147" s="132">
        <v>0</v>
      </c>
      <c r="T1147" s="132">
        <v>0</v>
      </c>
      <c r="U1147" s="132">
        <v>0</v>
      </c>
      <c r="V1147" s="133">
        <f t="shared" si="56"/>
        <v>0</v>
      </c>
      <c r="W1147" s="16">
        <v>0</v>
      </c>
      <c r="X1147" s="16">
        <v>0</v>
      </c>
      <c r="Y1147" s="137">
        <v>0</v>
      </c>
    </row>
    <row r="1148" spans="1:25" s="3" customFormat="1" ht="15" x14ac:dyDescent="0.3">
      <c r="A1148" s="156" t="str">
        <f>IF(ISBLANK(TableB[[#This Row],[BEDS Code]]),"",TableB[[#This Row],[BEDS Code]])</f>
        <v>342600011566</v>
      </c>
      <c r="B1148" s="134" t="str">
        <f>IF(ISBLANK(TableB[[#This Row],[School Name]]),"",TableB[[#This Row],[School Name]])</f>
        <v>Queens High School of Teaching, Liberal Arts and the Sciences</v>
      </c>
      <c r="C1148" s="156" t="str">
        <f>IF(ISBLANK(TableB[[#This Row],[Local School Code]]),"",TableB[[#This Row],[Local School Code]])</f>
        <v>Q566</v>
      </c>
      <c r="D1148" s="15" t="s">
        <v>73</v>
      </c>
      <c r="E1148" s="10" t="s">
        <v>73</v>
      </c>
      <c r="F1148" s="130">
        <v>0</v>
      </c>
      <c r="G1148" s="130">
        <v>0</v>
      </c>
      <c r="H1148" s="130">
        <v>0</v>
      </c>
      <c r="I1148" s="130">
        <v>0</v>
      </c>
      <c r="J1148" s="136">
        <f t="shared" si="54"/>
        <v>0</v>
      </c>
      <c r="K1148" s="16">
        <v>0</v>
      </c>
      <c r="L1148" s="16">
        <v>0</v>
      </c>
      <c r="M1148" s="16">
        <v>0</v>
      </c>
      <c r="N1148" s="133">
        <f t="shared" si="55"/>
        <v>0</v>
      </c>
      <c r="O1148" s="146">
        <v>0</v>
      </c>
      <c r="P1148" s="132">
        <v>0</v>
      </c>
      <c r="Q1148" s="132">
        <v>0</v>
      </c>
      <c r="R1148" s="132">
        <v>0</v>
      </c>
      <c r="S1148" s="132">
        <v>0</v>
      </c>
      <c r="T1148" s="132">
        <v>0</v>
      </c>
      <c r="U1148" s="132">
        <v>0</v>
      </c>
      <c r="V1148" s="133">
        <f t="shared" si="56"/>
        <v>0</v>
      </c>
      <c r="W1148" s="16">
        <v>0</v>
      </c>
      <c r="X1148" s="16">
        <v>0</v>
      </c>
      <c r="Y1148" s="137">
        <v>0</v>
      </c>
    </row>
    <row r="1149" spans="1:25" s="3" customFormat="1" ht="15" x14ac:dyDescent="0.3">
      <c r="A1149" s="156" t="str">
        <f>IF(ISBLANK(TableB[[#This Row],[BEDS Code]]),"",TableB[[#This Row],[BEDS Code]])</f>
        <v>343000011575</v>
      </c>
      <c r="B1149" s="134" t="str">
        <f>IF(ISBLANK(TableB[[#This Row],[School Name]]),"",TableB[[#This Row],[School Name]])</f>
        <v>Academy of American Studies</v>
      </c>
      <c r="C1149" s="156" t="str">
        <f>IF(ISBLANK(TableB[[#This Row],[Local School Code]]),"",TableB[[#This Row],[Local School Code]])</f>
        <v>Q575</v>
      </c>
      <c r="D1149" s="15" t="s">
        <v>73</v>
      </c>
      <c r="E1149" s="10" t="s">
        <v>73</v>
      </c>
      <c r="F1149" s="130">
        <v>0</v>
      </c>
      <c r="G1149" s="130">
        <v>0</v>
      </c>
      <c r="H1149" s="130">
        <v>0</v>
      </c>
      <c r="I1149" s="130">
        <v>0</v>
      </c>
      <c r="J1149" s="136">
        <f t="shared" si="54"/>
        <v>0</v>
      </c>
      <c r="K1149" s="16">
        <v>0</v>
      </c>
      <c r="L1149" s="16">
        <v>0</v>
      </c>
      <c r="M1149" s="16">
        <v>0</v>
      </c>
      <c r="N1149" s="133">
        <f t="shared" si="55"/>
        <v>0</v>
      </c>
      <c r="O1149" s="146">
        <v>0</v>
      </c>
      <c r="P1149" s="132">
        <v>0</v>
      </c>
      <c r="Q1149" s="132">
        <v>0</v>
      </c>
      <c r="R1149" s="132">
        <v>0</v>
      </c>
      <c r="S1149" s="132">
        <v>0</v>
      </c>
      <c r="T1149" s="132">
        <v>0</v>
      </c>
      <c r="U1149" s="132">
        <v>0</v>
      </c>
      <c r="V1149" s="133">
        <f t="shared" si="56"/>
        <v>0</v>
      </c>
      <c r="W1149" s="16">
        <v>0</v>
      </c>
      <c r="X1149" s="16">
        <v>0</v>
      </c>
      <c r="Y1149" s="137">
        <v>0</v>
      </c>
    </row>
    <row r="1150" spans="1:25" s="3" customFormat="1" ht="15" x14ac:dyDescent="0.3">
      <c r="A1150" s="156" t="str">
        <f>IF(ISBLANK(TableB[[#This Row],[BEDS Code]]),"",TableB[[#This Row],[BEDS Code]])</f>
        <v>343000011580</v>
      </c>
      <c r="B1150" s="134" t="str">
        <f>IF(ISBLANK(TableB[[#This Row],[School Name]]),"",TableB[[#This Row],[School Name]])</f>
        <v>Baccalaureate School for Global Education</v>
      </c>
      <c r="C1150" s="156" t="str">
        <f>IF(ISBLANK(TableB[[#This Row],[Local School Code]]),"",TableB[[#This Row],[Local School Code]])</f>
        <v>Q580</v>
      </c>
      <c r="D1150" s="15" t="s">
        <v>73</v>
      </c>
      <c r="E1150" s="10" t="s">
        <v>73</v>
      </c>
      <c r="F1150" s="130">
        <v>0</v>
      </c>
      <c r="G1150" s="130">
        <v>0</v>
      </c>
      <c r="H1150" s="130">
        <v>0</v>
      </c>
      <c r="I1150" s="130">
        <v>0</v>
      </c>
      <c r="J1150" s="136">
        <f t="shared" si="54"/>
        <v>0</v>
      </c>
      <c r="K1150" s="16">
        <v>0</v>
      </c>
      <c r="L1150" s="16">
        <v>0</v>
      </c>
      <c r="M1150" s="16">
        <v>0</v>
      </c>
      <c r="N1150" s="133">
        <f t="shared" si="55"/>
        <v>0</v>
      </c>
      <c r="O1150" s="146">
        <v>0</v>
      </c>
      <c r="P1150" s="132">
        <v>0</v>
      </c>
      <c r="Q1150" s="132">
        <v>0</v>
      </c>
      <c r="R1150" s="132">
        <v>0</v>
      </c>
      <c r="S1150" s="132">
        <v>0</v>
      </c>
      <c r="T1150" s="132">
        <v>0</v>
      </c>
      <c r="U1150" s="132">
        <v>0</v>
      </c>
      <c r="V1150" s="133">
        <f t="shared" si="56"/>
        <v>0</v>
      </c>
      <c r="W1150" s="16">
        <v>0</v>
      </c>
      <c r="X1150" s="16">
        <v>0</v>
      </c>
      <c r="Y1150" s="137">
        <v>0</v>
      </c>
    </row>
    <row r="1151" spans="1:25" s="3" customFormat="1" ht="15" x14ac:dyDescent="0.3">
      <c r="A1151" s="156" t="str">
        <f>IF(ISBLANK(TableB[[#This Row],[BEDS Code]]),"",TableB[[#This Row],[BEDS Code]])</f>
        <v>342400011585</v>
      </c>
      <c r="B1151" s="134" t="str">
        <f>IF(ISBLANK(TableB[[#This Row],[School Name]]),"",TableB[[#This Row],[School Name]])</f>
        <v>Maspeth High School</v>
      </c>
      <c r="C1151" s="156" t="str">
        <f>IF(ISBLANK(TableB[[#This Row],[Local School Code]]),"",TableB[[#This Row],[Local School Code]])</f>
        <v>Q585</v>
      </c>
      <c r="D1151" s="15" t="s">
        <v>73</v>
      </c>
      <c r="E1151" s="10" t="s">
        <v>73</v>
      </c>
      <c r="F1151" s="130">
        <v>0</v>
      </c>
      <c r="G1151" s="130">
        <v>0</v>
      </c>
      <c r="H1151" s="130">
        <v>0</v>
      </c>
      <c r="I1151" s="130">
        <v>0</v>
      </c>
      <c r="J1151" s="136">
        <f t="shared" si="54"/>
        <v>0</v>
      </c>
      <c r="K1151" s="16">
        <v>0</v>
      </c>
      <c r="L1151" s="16">
        <v>0</v>
      </c>
      <c r="M1151" s="16">
        <v>0</v>
      </c>
      <c r="N1151" s="133">
        <f t="shared" si="55"/>
        <v>0</v>
      </c>
      <c r="O1151" s="146">
        <v>0</v>
      </c>
      <c r="P1151" s="132">
        <v>0</v>
      </c>
      <c r="Q1151" s="132">
        <v>0</v>
      </c>
      <c r="R1151" s="132">
        <v>0</v>
      </c>
      <c r="S1151" s="132">
        <v>0</v>
      </c>
      <c r="T1151" s="132">
        <v>0</v>
      </c>
      <c r="U1151" s="132">
        <v>0</v>
      </c>
      <c r="V1151" s="133">
        <f t="shared" si="56"/>
        <v>0</v>
      </c>
      <c r="W1151" s="16">
        <v>0</v>
      </c>
      <c r="X1151" s="16">
        <v>0</v>
      </c>
      <c r="Y1151" s="137">
        <v>0</v>
      </c>
    </row>
    <row r="1152" spans="1:25" s="3" customFormat="1" ht="15" x14ac:dyDescent="0.3">
      <c r="A1152" s="156" t="str">
        <f>IF(ISBLANK(TableB[[#This Row],[BEDS Code]]),"",TableB[[#This Row],[BEDS Code]])</f>
        <v>342400011600</v>
      </c>
      <c r="B1152" s="134" t="str">
        <f>IF(ISBLANK(TableB[[#This Row],[School Name]]),"",TableB[[#This Row],[School Name]])</f>
        <v>Queens Vocational and Technical High School</v>
      </c>
      <c r="C1152" s="156" t="str">
        <f>IF(ISBLANK(TableB[[#This Row],[Local School Code]]),"",TableB[[#This Row],[Local School Code]])</f>
        <v>Q600</v>
      </c>
      <c r="D1152" s="15" t="s">
        <v>73</v>
      </c>
      <c r="E1152" s="10" t="s">
        <v>72</v>
      </c>
      <c r="F1152" s="130">
        <v>0</v>
      </c>
      <c r="G1152" s="130">
        <v>0</v>
      </c>
      <c r="H1152" s="130">
        <v>0</v>
      </c>
      <c r="I1152" s="130">
        <v>0</v>
      </c>
      <c r="J1152" s="136">
        <f t="shared" si="54"/>
        <v>0</v>
      </c>
      <c r="K1152" s="16">
        <v>0</v>
      </c>
      <c r="L1152" s="16">
        <v>0</v>
      </c>
      <c r="M1152" s="16">
        <v>0</v>
      </c>
      <c r="N1152" s="133">
        <f t="shared" si="55"/>
        <v>0</v>
      </c>
      <c r="O1152" s="146">
        <v>1</v>
      </c>
      <c r="P1152" s="132">
        <v>384146.12796958478</v>
      </c>
      <c r="Q1152" s="132">
        <v>16666.7</v>
      </c>
      <c r="R1152" s="132">
        <v>0</v>
      </c>
      <c r="S1152" s="132">
        <v>0</v>
      </c>
      <c r="T1152" s="132">
        <v>83333.5</v>
      </c>
      <c r="U1152" s="132">
        <v>50000.1</v>
      </c>
      <c r="V1152" s="133">
        <f t="shared" si="56"/>
        <v>534146.42796958482</v>
      </c>
      <c r="W1152" s="16">
        <v>265666</v>
      </c>
      <c r="X1152" s="16">
        <v>268480.42796958482</v>
      </c>
      <c r="Y1152" s="137">
        <v>0</v>
      </c>
    </row>
    <row r="1153" spans="1:25" s="3" customFormat="1" ht="15" x14ac:dyDescent="0.3">
      <c r="A1153" s="156" t="str">
        <f>IF(ISBLANK(TableB[[#This Row],[BEDS Code]]),"",TableB[[#This Row],[BEDS Code]])</f>
        <v>342400011610</v>
      </c>
      <c r="B1153" s="134" t="str">
        <f>IF(ISBLANK(TableB[[#This Row],[School Name]]),"",TableB[[#This Row],[School Name]])</f>
        <v>Aviation Career &amp; Technical Education High School</v>
      </c>
      <c r="C1153" s="156" t="str">
        <f>IF(ISBLANK(TableB[[#This Row],[Local School Code]]),"",TableB[[#This Row],[Local School Code]])</f>
        <v>Q610</v>
      </c>
      <c r="D1153" s="15" t="s">
        <v>73</v>
      </c>
      <c r="E1153" s="10" t="s">
        <v>73</v>
      </c>
      <c r="F1153" s="130">
        <v>0</v>
      </c>
      <c r="G1153" s="130">
        <v>0</v>
      </c>
      <c r="H1153" s="130">
        <v>0</v>
      </c>
      <c r="I1153" s="130">
        <v>0</v>
      </c>
      <c r="J1153" s="136">
        <f t="shared" si="54"/>
        <v>0</v>
      </c>
      <c r="K1153" s="16">
        <v>0</v>
      </c>
      <c r="L1153" s="16">
        <v>0</v>
      </c>
      <c r="M1153" s="16">
        <v>0</v>
      </c>
      <c r="N1153" s="133">
        <f t="shared" si="55"/>
        <v>0</v>
      </c>
      <c r="O1153" s="146">
        <v>0</v>
      </c>
      <c r="P1153" s="132">
        <v>0</v>
      </c>
      <c r="Q1153" s="132">
        <v>0</v>
      </c>
      <c r="R1153" s="132">
        <v>0</v>
      </c>
      <c r="S1153" s="132">
        <v>0</v>
      </c>
      <c r="T1153" s="132">
        <v>0</v>
      </c>
      <c r="U1153" s="132">
        <v>0</v>
      </c>
      <c r="V1153" s="133">
        <f t="shared" si="56"/>
        <v>0</v>
      </c>
      <c r="W1153" s="16">
        <v>0</v>
      </c>
      <c r="X1153" s="16">
        <v>0</v>
      </c>
      <c r="Y1153" s="137">
        <v>0</v>
      </c>
    </row>
    <row r="1154" spans="1:25" s="3" customFormat="1" ht="15" x14ac:dyDescent="0.3">
      <c r="A1154" s="156" t="str">
        <f>IF(ISBLANK(TableB[[#This Row],[BEDS Code]]),"",TableB[[#This Row],[BEDS Code]])</f>
        <v>342800011620</v>
      </c>
      <c r="B1154" s="134" t="str">
        <f>IF(ISBLANK(TableB[[#This Row],[School Name]]),"",TableB[[#This Row],[School Name]])</f>
        <v>Thomas A. Edison Career and Technical Education High School</v>
      </c>
      <c r="C1154" s="156" t="str">
        <f>IF(ISBLANK(TableB[[#This Row],[Local School Code]]),"",TableB[[#This Row],[Local School Code]])</f>
        <v>Q620</v>
      </c>
      <c r="D1154" s="15" t="s">
        <v>73</v>
      </c>
      <c r="E1154" s="10" t="s">
        <v>73</v>
      </c>
      <c r="F1154" s="130">
        <v>0</v>
      </c>
      <c r="G1154" s="130">
        <v>0</v>
      </c>
      <c r="H1154" s="130">
        <v>0</v>
      </c>
      <c r="I1154" s="130">
        <v>0</v>
      </c>
      <c r="J1154" s="136">
        <f t="shared" si="54"/>
        <v>0</v>
      </c>
      <c r="K1154" s="16">
        <v>0</v>
      </c>
      <c r="L1154" s="16">
        <v>0</v>
      </c>
      <c r="M1154" s="16">
        <v>0</v>
      </c>
      <c r="N1154" s="133">
        <f t="shared" si="55"/>
        <v>0</v>
      </c>
      <c r="O1154" s="146">
        <v>0</v>
      </c>
      <c r="P1154" s="132">
        <v>0</v>
      </c>
      <c r="Q1154" s="132">
        <v>0</v>
      </c>
      <c r="R1154" s="132">
        <v>0</v>
      </c>
      <c r="S1154" s="132">
        <v>0</v>
      </c>
      <c r="T1154" s="132">
        <v>0</v>
      </c>
      <c r="U1154" s="132">
        <v>0</v>
      </c>
      <c r="V1154" s="133">
        <f t="shared" si="56"/>
        <v>0</v>
      </c>
      <c r="W1154" s="16">
        <v>0</v>
      </c>
      <c r="X1154" s="16">
        <v>0</v>
      </c>
      <c r="Y1154" s="137">
        <v>0</v>
      </c>
    </row>
    <row r="1155" spans="1:25" s="3" customFormat="1" ht="15" x14ac:dyDescent="0.3">
      <c r="A1155" s="156" t="str">
        <f>IF(ISBLANK(TableB[[#This Row],[BEDS Code]]),"",TableB[[#This Row],[BEDS Code]])</f>
        <v>342700011650</v>
      </c>
      <c r="B1155" s="134" t="str">
        <f>IF(ISBLANK(TableB[[#This Row],[School Name]]),"",TableB[[#This Row],[School Name]])</f>
        <v>High School for Construction Trades, Engineering and Architecture</v>
      </c>
      <c r="C1155" s="156" t="str">
        <f>IF(ISBLANK(TableB[[#This Row],[Local School Code]]),"",TableB[[#This Row],[Local School Code]])</f>
        <v>Q650</v>
      </c>
      <c r="D1155" s="15" t="s">
        <v>73</v>
      </c>
      <c r="E1155" s="10" t="s">
        <v>73</v>
      </c>
      <c r="F1155" s="130">
        <v>0</v>
      </c>
      <c r="G1155" s="130">
        <v>0</v>
      </c>
      <c r="H1155" s="130">
        <v>0</v>
      </c>
      <c r="I1155" s="130">
        <v>0</v>
      </c>
      <c r="J1155" s="136">
        <f t="shared" si="54"/>
        <v>0</v>
      </c>
      <c r="K1155" s="16">
        <v>0</v>
      </c>
      <c r="L1155" s="16">
        <v>0</v>
      </c>
      <c r="M1155" s="16">
        <v>0</v>
      </c>
      <c r="N1155" s="133">
        <f t="shared" si="55"/>
        <v>0</v>
      </c>
      <c r="O1155" s="146">
        <v>0</v>
      </c>
      <c r="P1155" s="132">
        <v>0</v>
      </c>
      <c r="Q1155" s="132">
        <v>0</v>
      </c>
      <c r="R1155" s="132">
        <v>0</v>
      </c>
      <c r="S1155" s="132">
        <v>0</v>
      </c>
      <c r="T1155" s="132">
        <v>0</v>
      </c>
      <c r="U1155" s="132">
        <v>0</v>
      </c>
      <c r="V1155" s="133">
        <f t="shared" si="56"/>
        <v>0</v>
      </c>
      <c r="W1155" s="16">
        <v>0</v>
      </c>
      <c r="X1155" s="16">
        <v>0</v>
      </c>
      <c r="Y1155" s="137">
        <v>0</v>
      </c>
    </row>
    <row r="1156" spans="1:25" s="3" customFormat="1" ht="15" x14ac:dyDescent="0.3">
      <c r="A1156" s="156" t="str">
        <f>IF(ISBLANK(TableB[[#This Row],[BEDS Code]]),"",TableB[[#This Row],[BEDS Code]])</f>
        <v>342500011670</v>
      </c>
      <c r="B1156" s="134" t="str">
        <f>IF(ISBLANK(TableB[[#This Row],[School Name]]),"",TableB[[#This Row],[School Name]])</f>
        <v>Robert F. Kennedy Community High School</v>
      </c>
      <c r="C1156" s="156" t="str">
        <f>IF(ISBLANK(TableB[[#This Row],[Local School Code]]),"",TableB[[#This Row],[Local School Code]])</f>
        <v>Q670</v>
      </c>
      <c r="D1156" s="15" t="s">
        <v>73</v>
      </c>
      <c r="E1156" s="10" t="s">
        <v>73</v>
      </c>
      <c r="F1156" s="130">
        <v>0</v>
      </c>
      <c r="G1156" s="130">
        <v>0</v>
      </c>
      <c r="H1156" s="130">
        <v>0</v>
      </c>
      <c r="I1156" s="130">
        <v>0</v>
      </c>
      <c r="J1156" s="136">
        <f t="shared" si="54"/>
        <v>0</v>
      </c>
      <c r="K1156" s="16">
        <v>0</v>
      </c>
      <c r="L1156" s="16">
        <v>0</v>
      </c>
      <c r="M1156" s="16">
        <v>0</v>
      </c>
      <c r="N1156" s="133">
        <f t="shared" si="55"/>
        <v>0</v>
      </c>
      <c r="O1156" s="146">
        <v>0</v>
      </c>
      <c r="P1156" s="132">
        <v>0</v>
      </c>
      <c r="Q1156" s="132">
        <v>0</v>
      </c>
      <c r="R1156" s="132">
        <v>0</v>
      </c>
      <c r="S1156" s="132">
        <v>0</v>
      </c>
      <c r="T1156" s="132">
        <v>0</v>
      </c>
      <c r="U1156" s="132">
        <v>0</v>
      </c>
      <c r="V1156" s="133">
        <f t="shared" si="56"/>
        <v>0</v>
      </c>
      <c r="W1156" s="16">
        <v>0</v>
      </c>
      <c r="X1156" s="16">
        <v>0</v>
      </c>
      <c r="Y1156" s="137">
        <v>0</v>
      </c>
    </row>
    <row r="1157" spans="1:25" s="3" customFormat="1" ht="15" x14ac:dyDescent="0.3">
      <c r="A1157" s="156" t="str">
        <f>IF(ISBLANK(TableB[[#This Row],[BEDS Code]]),"",TableB[[#This Row],[BEDS Code]])</f>
        <v>342800011680</v>
      </c>
      <c r="B1157" s="134" t="str">
        <f>IF(ISBLANK(TableB[[#This Row],[School Name]]),"",TableB[[#This Row],[School Name]])</f>
        <v>Queens Gateway to Health Sciences Secondary School</v>
      </c>
      <c r="C1157" s="156" t="str">
        <f>IF(ISBLANK(TableB[[#This Row],[Local School Code]]),"",TableB[[#This Row],[Local School Code]])</f>
        <v>Q680</v>
      </c>
      <c r="D1157" s="15" t="s">
        <v>73</v>
      </c>
      <c r="E1157" s="10" t="s">
        <v>73</v>
      </c>
      <c r="F1157" s="130">
        <v>0</v>
      </c>
      <c r="G1157" s="130">
        <v>0</v>
      </c>
      <c r="H1157" s="130">
        <v>0</v>
      </c>
      <c r="I1157" s="130">
        <v>0</v>
      </c>
      <c r="J1157" s="136">
        <f t="shared" si="54"/>
        <v>0</v>
      </c>
      <c r="K1157" s="16">
        <v>0</v>
      </c>
      <c r="L1157" s="16">
        <v>0</v>
      </c>
      <c r="M1157" s="16">
        <v>0</v>
      </c>
      <c r="N1157" s="133">
        <f t="shared" si="55"/>
        <v>0</v>
      </c>
      <c r="O1157" s="146">
        <v>0</v>
      </c>
      <c r="P1157" s="132">
        <v>0</v>
      </c>
      <c r="Q1157" s="132">
        <v>0</v>
      </c>
      <c r="R1157" s="132">
        <v>0</v>
      </c>
      <c r="S1157" s="132">
        <v>0</v>
      </c>
      <c r="T1157" s="132">
        <v>0</v>
      </c>
      <c r="U1157" s="132">
        <v>0</v>
      </c>
      <c r="V1157" s="133">
        <f t="shared" si="56"/>
        <v>0</v>
      </c>
      <c r="W1157" s="16">
        <v>0</v>
      </c>
      <c r="X1157" s="16">
        <v>0</v>
      </c>
      <c r="Y1157" s="137">
        <v>0</v>
      </c>
    </row>
    <row r="1158" spans="1:25" s="3" customFormat="1" ht="15" x14ac:dyDescent="0.3">
      <c r="A1158" s="156" t="str">
        <f>IF(ISBLANK(TableB[[#This Row],[BEDS Code]]),"",TableB[[#This Row],[BEDS Code]])</f>
        <v>342800011686</v>
      </c>
      <c r="B1158" s="134" t="str">
        <f>IF(ISBLANK(TableB[[#This Row],[School Name]]),"",TableB[[#This Row],[School Name]])</f>
        <v>Queens Metropolitan High School</v>
      </c>
      <c r="C1158" s="156" t="str">
        <f>IF(ISBLANK(TableB[[#This Row],[Local School Code]]),"",TableB[[#This Row],[Local School Code]])</f>
        <v>Q686</v>
      </c>
      <c r="D1158" s="15" t="s">
        <v>73</v>
      </c>
      <c r="E1158" s="10" t="s">
        <v>73</v>
      </c>
      <c r="F1158" s="130">
        <v>0</v>
      </c>
      <c r="G1158" s="130">
        <v>0</v>
      </c>
      <c r="H1158" s="130">
        <v>0</v>
      </c>
      <c r="I1158" s="130">
        <v>0</v>
      </c>
      <c r="J1158" s="136">
        <f t="shared" si="54"/>
        <v>0</v>
      </c>
      <c r="K1158" s="16">
        <v>0</v>
      </c>
      <c r="L1158" s="16">
        <v>0</v>
      </c>
      <c r="M1158" s="16">
        <v>0</v>
      </c>
      <c r="N1158" s="133">
        <f t="shared" si="55"/>
        <v>0</v>
      </c>
      <c r="O1158" s="146">
        <v>0</v>
      </c>
      <c r="P1158" s="132">
        <v>0</v>
      </c>
      <c r="Q1158" s="132">
        <v>0</v>
      </c>
      <c r="R1158" s="132">
        <v>0</v>
      </c>
      <c r="S1158" s="132">
        <v>0</v>
      </c>
      <c r="T1158" s="132">
        <v>0</v>
      </c>
      <c r="U1158" s="132">
        <v>0</v>
      </c>
      <c r="V1158" s="133">
        <f t="shared" si="56"/>
        <v>0</v>
      </c>
      <c r="W1158" s="16">
        <v>0</v>
      </c>
      <c r="X1158" s="16">
        <v>0</v>
      </c>
      <c r="Y1158" s="137">
        <v>0</v>
      </c>
    </row>
    <row r="1159" spans="1:25" s="3" customFormat="1" ht="15" x14ac:dyDescent="0.3">
      <c r="A1159" s="156" t="str">
        <f>IF(ISBLANK(TableB[[#This Row],[BEDS Code]]),"",TableB[[#This Row],[BEDS Code]])</f>
        <v>342800011687</v>
      </c>
      <c r="B1159" s="134" t="str">
        <f>IF(ISBLANK(TableB[[#This Row],[School Name]]),"",TableB[[#This Row],[School Name]])</f>
        <v>Queens High School for the Sciences at York College</v>
      </c>
      <c r="C1159" s="156" t="str">
        <f>IF(ISBLANK(TableB[[#This Row],[Local School Code]]),"",TableB[[#This Row],[Local School Code]])</f>
        <v>Q687</v>
      </c>
      <c r="D1159" s="15" t="s">
        <v>73</v>
      </c>
      <c r="E1159" s="10" t="s">
        <v>73</v>
      </c>
      <c r="F1159" s="130">
        <v>0</v>
      </c>
      <c r="G1159" s="130">
        <v>0</v>
      </c>
      <c r="H1159" s="130">
        <v>0</v>
      </c>
      <c r="I1159" s="130">
        <v>0</v>
      </c>
      <c r="J1159" s="136">
        <f t="shared" si="54"/>
        <v>0</v>
      </c>
      <c r="K1159" s="16">
        <v>0</v>
      </c>
      <c r="L1159" s="16">
        <v>0</v>
      </c>
      <c r="M1159" s="16">
        <v>0</v>
      </c>
      <c r="N1159" s="133">
        <f t="shared" si="55"/>
        <v>0</v>
      </c>
      <c r="O1159" s="146">
        <v>0</v>
      </c>
      <c r="P1159" s="132">
        <v>0</v>
      </c>
      <c r="Q1159" s="132">
        <v>0</v>
      </c>
      <c r="R1159" s="132">
        <v>0</v>
      </c>
      <c r="S1159" s="132">
        <v>0</v>
      </c>
      <c r="T1159" s="132">
        <v>0</v>
      </c>
      <c r="U1159" s="132">
        <v>0</v>
      </c>
      <c r="V1159" s="133">
        <f t="shared" si="56"/>
        <v>0</v>
      </c>
      <c r="W1159" s="16">
        <v>0</v>
      </c>
      <c r="X1159" s="16">
        <v>0</v>
      </c>
      <c r="Y1159" s="137">
        <v>0</v>
      </c>
    </row>
    <row r="1160" spans="1:25" s="3" customFormat="1" ht="15" x14ac:dyDescent="0.3">
      <c r="A1160" s="156" t="str">
        <f>IF(ISBLANK(TableB[[#This Row],[BEDS Code]]),"",TableB[[#This Row],[BEDS Code]])</f>
        <v>342800011690</v>
      </c>
      <c r="B1160" s="134" t="str">
        <f>IF(ISBLANK(TableB[[#This Row],[School Name]]),"",TableB[[#This Row],[School Name]])</f>
        <v>High School for Law Enforcement and Public Safety</v>
      </c>
      <c r="C1160" s="156" t="str">
        <f>IF(ISBLANK(TableB[[#This Row],[Local School Code]]),"",TableB[[#This Row],[Local School Code]])</f>
        <v>Q690</v>
      </c>
      <c r="D1160" s="15" t="s">
        <v>73</v>
      </c>
      <c r="E1160" s="10" t="s">
        <v>73</v>
      </c>
      <c r="F1160" s="130">
        <v>0</v>
      </c>
      <c r="G1160" s="130">
        <v>0</v>
      </c>
      <c r="H1160" s="130">
        <v>0</v>
      </c>
      <c r="I1160" s="130">
        <v>0</v>
      </c>
      <c r="J1160" s="136">
        <f t="shared" si="54"/>
        <v>0</v>
      </c>
      <c r="K1160" s="16">
        <v>0</v>
      </c>
      <c r="L1160" s="16">
        <v>0</v>
      </c>
      <c r="M1160" s="16">
        <v>0</v>
      </c>
      <c r="N1160" s="133">
        <f t="shared" si="55"/>
        <v>0</v>
      </c>
      <c r="O1160" s="146">
        <v>0</v>
      </c>
      <c r="P1160" s="132">
        <v>0</v>
      </c>
      <c r="Q1160" s="132">
        <v>0</v>
      </c>
      <c r="R1160" s="132">
        <v>0</v>
      </c>
      <c r="S1160" s="132">
        <v>0</v>
      </c>
      <c r="T1160" s="132">
        <v>0</v>
      </c>
      <c r="U1160" s="132">
        <v>0</v>
      </c>
      <c r="V1160" s="133">
        <f t="shared" si="56"/>
        <v>0</v>
      </c>
      <c r="W1160" s="16">
        <v>0</v>
      </c>
      <c r="X1160" s="16">
        <v>0</v>
      </c>
      <c r="Y1160" s="137">
        <v>0</v>
      </c>
    </row>
    <row r="1161" spans="1:25" s="3" customFormat="1" ht="15" x14ac:dyDescent="0.3">
      <c r="A1161" s="156" t="str">
        <f>IF(ISBLANK(TableB[[#This Row],[BEDS Code]]),"",TableB[[#This Row],[BEDS Code]])</f>
        <v>307500014721</v>
      </c>
      <c r="B1161" s="134" t="str">
        <f>IF(ISBLANK(TableB[[#This Row],[School Name]]),"",TableB[[#This Row],[School Name]])</f>
        <v>John F. Kennedy Jr. School</v>
      </c>
      <c r="C1161" s="156" t="str">
        <f>IF(ISBLANK(TableB[[#This Row],[Local School Code]]),"",TableB[[#This Row],[Local School Code]])</f>
        <v>Q721</v>
      </c>
      <c r="D1161" s="15" t="s">
        <v>73</v>
      </c>
      <c r="E1161" s="10" t="s">
        <v>73</v>
      </c>
      <c r="F1161" s="130">
        <v>0</v>
      </c>
      <c r="G1161" s="130">
        <v>0</v>
      </c>
      <c r="H1161" s="130">
        <v>0</v>
      </c>
      <c r="I1161" s="130">
        <v>0</v>
      </c>
      <c r="J1161" s="136">
        <f t="shared" si="54"/>
        <v>0</v>
      </c>
      <c r="K1161" s="16">
        <v>0</v>
      </c>
      <c r="L1161" s="16">
        <v>0</v>
      </c>
      <c r="M1161" s="16">
        <v>0</v>
      </c>
      <c r="N1161" s="133">
        <f t="shared" si="55"/>
        <v>0</v>
      </c>
      <c r="O1161" s="146">
        <v>0</v>
      </c>
      <c r="P1161" s="132">
        <v>0</v>
      </c>
      <c r="Q1161" s="132">
        <v>0</v>
      </c>
      <c r="R1161" s="132">
        <v>0</v>
      </c>
      <c r="S1161" s="132">
        <v>0</v>
      </c>
      <c r="T1161" s="132">
        <v>0</v>
      </c>
      <c r="U1161" s="132">
        <v>0</v>
      </c>
      <c r="V1161" s="133">
        <f t="shared" si="56"/>
        <v>0</v>
      </c>
      <c r="W1161" s="16">
        <v>0</v>
      </c>
      <c r="X1161" s="16">
        <v>0</v>
      </c>
      <c r="Y1161" s="137">
        <v>0</v>
      </c>
    </row>
    <row r="1162" spans="1:25" s="3" customFormat="1" ht="15" x14ac:dyDescent="0.3">
      <c r="A1162" s="156" t="str">
        <f>IF(ISBLANK(TableB[[#This Row],[BEDS Code]]),"",TableB[[#This Row],[BEDS Code]])</f>
        <v>342400011744</v>
      </c>
      <c r="B1162" s="134" t="str">
        <f>IF(ISBLANK(TableB[[#This Row],[School Name]]),"",TableB[[#This Row],[School Name]])</f>
        <v>Voyages Preparatory</v>
      </c>
      <c r="C1162" s="156" t="str">
        <f>IF(ISBLANK(TableB[[#This Row],[Local School Code]]),"",TableB[[#This Row],[Local School Code]])</f>
        <v>Q744</v>
      </c>
      <c r="D1162" s="15" t="s">
        <v>73</v>
      </c>
      <c r="E1162" s="10" t="s">
        <v>73</v>
      </c>
      <c r="F1162" s="130">
        <v>0</v>
      </c>
      <c r="G1162" s="130">
        <v>0</v>
      </c>
      <c r="H1162" s="130">
        <v>0</v>
      </c>
      <c r="I1162" s="130">
        <v>0</v>
      </c>
      <c r="J1162" s="136">
        <f t="shared" si="54"/>
        <v>0</v>
      </c>
      <c r="K1162" s="16">
        <v>0</v>
      </c>
      <c r="L1162" s="16">
        <v>0</v>
      </c>
      <c r="M1162" s="16">
        <v>0</v>
      </c>
      <c r="N1162" s="133">
        <f t="shared" si="55"/>
        <v>0</v>
      </c>
      <c r="O1162" s="146">
        <v>0</v>
      </c>
      <c r="P1162" s="132">
        <v>0</v>
      </c>
      <c r="Q1162" s="132">
        <v>0</v>
      </c>
      <c r="R1162" s="132">
        <v>0</v>
      </c>
      <c r="S1162" s="132">
        <v>0</v>
      </c>
      <c r="T1162" s="132">
        <v>0</v>
      </c>
      <c r="U1162" s="132">
        <v>0</v>
      </c>
      <c r="V1162" s="133">
        <f t="shared" si="56"/>
        <v>0</v>
      </c>
      <c r="W1162" s="16">
        <v>0</v>
      </c>
      <c r="X1162" s="16">
        <v>0</v>
      </c>
      <c r="Y1162" s="137">
        <v>0</v>
      </c>
    </row>
    <row r="1163" spans="1:25" s="3" customFormat="1" ht="15" x14ac:dyDescent="0.3">
      <c r="A1163" s="156" t="str">
        <f>IF(ISBLANK(TableB[[#This Row],[BEDS Code]]),"",TableB[[#This Row],[BEDS Code]])</f>
        <v>307500014752</v>
      </c>
      <c r="B1163" s="134" t="str">
        <f>IF(ISBLANK(TableB[[#This Row],[School Name]]),"",TableB[[#This Row],[School Name]])</f>
        <v>Queens Transition Center</v>
      </c>
      <c r="C1163" s="156" t="str">
        <f>IF(ISBLANK(TableB[[#This Row],[Local School Code]]),"",TableB[[#This Row],[Local School Code]])</f>
        <v>Q752</v>
      </c>
      <c r="D1163" s="15" t="s">
        <v>73</v>
      </c>
      <c r="E1163" s="10" t="s">
        <v>73</v>
      </c>
      <c r="F1163" s="130">
        <v>0</v>
      </c>
      <c r="G1163" s="130">
        <v>0</v>
      </c>
      <c r="H1163" s="130">
        <v>0</v>
      </c>
      <c r="I1163" s="130">
        <v>0</v>
      </c>
      <c r="J1163" s="136">
        <f t="shared" ref="J1163:J1226" si="57">SUM(F1163:I1163)</f>
        <v>0</v>
      </c>
      <c r="K1163" s="16">
        <v>0</v>
      </c>
      <c r="L1163" s="16">
        <v>0</v>
      </c>
      <c r="M1163" s="16">
        <v>0</v>
      </c>
      <c r="N1163" s="133">
        <f t="shared" ref="N1163:N1226" si="58">SUM(K1163:M1163)</f>
        <v>0</v>
      </c>
      <c r="O1163" s="146">
        <v>0</v>
      </c>
      <c r="P1163" s="132">
        <v>0</v>
      </c>
      <c r="Q1163" s="132">
        <v>0</v>
      </c>
      <c r="R1163" s="132">
        <v>0</v>
      </c>
      <c r="S1163" s="132">
        <v>0</v>
      </c>
      <c r="T1163" s="132">
        <v>0</v>
      </c>
      <c r="U1163" s="132">
        <v>0</v>
      </c>
      <c r="V1163" s="133">
        <f t="shared" ref="V1163:V1226" si="59">SUM(P1163:U1163)</f>
        <v>0</v>
      </c>
      <c r="W1163" s="16">
        <v>0</v>
      </c>
      <c r="X1163" s="16">
        <v>0</v>
      </c>
      <c r="Y1163" s="137">
        <v>0</v>
      </c>
    </row>
    <row r="1164" spans="1:25" s="3" customFormat="1" ht="15" x14ac:dyDescent="0.3">
      <c r="A1164" s="156" t="str">
        <f>IF(ISBLANK(TableB[[#This Row],[BEDS Code]]),"",TableB[[#This Row],[BEDS Code]])</f>
        <v>342500011792</v>
      </c>
      <c r="B1164" s="134" t="str">
        <f>IF(ISBLANK(TableB[[#This Row],[School Name]]),"",TableB[[#This Row],[School Name]])</f>
        <v>North Queens Community High School</v>
      </c>
      <c r="C1164" s="156" t="str">
        <f>IF(ISBLANK(TableB[[#This Row],[Local School Code]]),"",TableB[[#This Row],[Local School Code]])</f>
        <v>Q792</v>
      </c>
      <c r="D1164" s="15" t="s">
        <v>73</v>
      </c>
      <c r="E1164" s="10" t="s">
        <v>73</v>
      </c>
      <c r="F1164" s="130">
        <v>0</v>
      </c>
      <c r="G1164" s="130">
        <v>0</v>
      </c>
      <c r="H1164" s="130">
        <v>0</v>
      </c>
      <c r="I1164" s="130">
        <v>0</v>
      </c>
      <c r="J1164" s="136">
        <f t="shared" si="57"/>
        <v>0</v>
      </c>
      <c r="K1164" s="16">
        <v>0</v>
      </c>
      <c r="L1164" s="16">
        <v>0</v>
      </c>
      <c r="M1164" s="16">
        <v>0</v>
      </c>
      <c r="N1164" s="133">
        <f t="shared" si="58"/>
        <v>0</v>
      </c>
      <c r="O1164" s="146">
        <v>0</v>
      </c>
      <c r="P1164" s="132">
        <v>0</v>
      </c>
      <c r="Q1164" s="132">
        <v>0</v>
      </c>
      <c r="R1164" s="132">
        <v>0</v>
      </c>
      <c r="S1164" s="132">
        <v>0</v>
      </c>
      <c r="T1164" s="132">
        <v>0</v>
      </c>
      <c r="U1164" s="132">
        <v>0</v>
      </c>
      <c r="V1164" s="133">
        <f t="shared" si="59"/>
        <v>0</v>
      </c>
      <c r="W1164" s="16">
        <v>0</v>
      </c>
      <c r="X1164" s="16">
        <v>0</v>
      </c>
      <c r="Y1164" s="137">
        <v>0</v>
      </c>
    </row>
    <row r="1165" spans="1:25" s="3" customFormat="1" ht="15" x14ac:dyDescent="0.3">
      <c r="A1165" s="156" t="str">
        <f>IF(ISBLANK(TableB[[#This Row],[BEDS Code]]),"",TableB[[#This Row],[BEDS Code]])</f>
        <v>307500014811</v>
      </c>
      <c r="B1165" s="134" t="str">
        <f>IF(ISBLANK(TableB[[#This Row],[School Name]]),"",TableB[[#This Row],[School Name]])</f>
        <v>P.S. Q811</v>
      </c>
      <c r="C1165" s="156" t="str">
        <f>IF(ISBLANK(TableB[[#This Row],[Local School Code]]),"",TableB[[#This Row],[Local School Code]])</f>
        <v>Q811</v>
      </c>
      <c r="D1165" s="15" t="s">
        <v>73</v>
      </c>
      <c r="E1165" s="10" t="s">
        <v>73</v>
      </c>
      <c r="F1165" s="130">
        <v>0</v>
      </c>
      <c r="G1165" s="130">
        <v>0</v>
      </c>
      <c r="H1165" s="130">
        <v>0</v>
      </c>
      <c r="I1165" s="130">
        <v>0</v>
      </c>
      <c r="J1165" s="136">
        <f t="shared" si="57"/>
        <v>0</v>
      </c>
      <c r="K1165" s="16">
        <v>0</v>
      </c>
      <c r="L1165" s="16">
        <v>0</v>
      </c>
      <c r="M1165" s="16">
        <v>0</v>
      </c>
      <c r="N1165" s="133">
        <f t="shared" si="58"/>
        <v>0</v>
      </c>
      <c r="O1165" s="146">
        <v>0</v>
      </c>
      <c r="P1165" s="132">
        <v>0</v>
      </c>
      <c r="Q1165" s="132">
        <v>0</v>
      </c>
      <c r="R1165" s="132">
        <v>0</v>
      </c>
      <c r="S1165" s="132">
        <v>0</v>
      </c>
      <c r="T1165" s="132">
        <v>0</v>
      </c>
      <c r="U1165" s="132">
        <v>0</v>
      </c>
      <c r="V1165" s="133">
        <f t="shared" si="59"/>
        <v>0</v>
      </c>
      <c r="W1165" s="16">
        <v>0</v>
      </c>
      <c r="X1165" s="16">
        <v>0</v>
      </c>
      <c r="Y1165" s="137">
        <v>0</v>
      </c>
    </row>
    <row r="1166" spans="1:25" s="3" customFormat="1" ht="15" x14ac:dyDescent="0.3">
      <c r="A1166" s="156" t="str">
        <f>IF(ISBLANK(TableB[[#This Row],[BEDS Code]]),"",TableB[[#This Row],[BEDS Code]])</f>
        <v>342800011896</v>
      </c>
      <c r="B1166" s="134" t="str">
        <f>IF(ISBLANK(TableB[[#This Row],[School Name]]),"",TableB[[#This Row],[School Name]])</f>
        <v>Young Women's Leadership School, Queens</v>
      </c>
      <c r="C1166" s="156" t="str">
        <f>IF(ISBLANK(TableB[[#This Row],[Local School Code]]),"",TableB[[#This Row],[Local School Code]])</f>
        <v>Q896</v>
      </c>
      <c r="D1166" s="15" t="s">
        <v>73</v>
      </c>
      <c r="E1166" s="10" t="s">
        <v>73</v>
      </c>
      <c r="F1166" s="130">
        <v>0</v>
      </c>
      <c r="G1166" s="130">
        <v>0</v>
      </c>
      <c r="H1166" s="130">
        <v>0</v>
      </c>
      <c r="I1166" s="130">
        <v>0</v>
      </c>
      <c r="J1166" s="136">
        <f t="shared" si="57"/>
        <v>0</v>
      </c>
      <c r="K1166" s="16">
        <v>0</v>
      </c>
      <c r="L1166" s="16">
        <v>0</v>
      </c>
      <c r="M1166" s="16">
        <v>0</v>
      </c>
      <c r="N1166" s="133">
        <f t="shared" si="58"/>
        <v>0</v>
      </c>
      <c r="O1166" s="146">
        <v>0</v>
      </c>
      <c r="P1166" s="132">
        <v>0</v>
      </c>
      <c r="Q1166" s="132">
        <v>0</v>
      </c>
      <c r="R1166" s="132">
        <v>0</v>
      </c>
      <c r="S1166" s="132">
        <v>0</v>
      </c>
      <c r="T1166" s="132">
        <v>0</v>
      </c>
      <c r="U1166" s="132">
        <v>0</v>
      </c>
      <c r="V1166" s="133">
        <f t="shared" si="59"/>
        <v>0</v>
      </c>
      <c r="W1166" s="16">
        <v>0</v>
      </c>
      <c r="X1166" s="16">
        <v>0</v>
      </c>
      <c r="Y1166" s="137">
        <v>0</v>
      </c>
    </row>
    <row r="1167" spans="1:25" s="3" customFormat="1" ht="15" x14ac:dyDescent="0.3">
      <c r="A1167" s="156" t="str">
        <f>IF(ISBLANK(TableB[[#This Row],[BEDS Code]]),"",TableB[[#This Row],[BEDS Code]])</f>
        <v>(blank)</v>
      </c>
      <c r="B1167" s="134" t="str">
        <f>IF(ISBLANK(TableB[[#This Row],[School Name]]),"",TableB[[#This Row],[School Name]])</f>
        <v>Pathways to Graduation</v>
      </c>
      <c r="C1167" s="156" t="str">
        <f>IF(ISBLANK(TableB[[#This Row],[Local School Code]]),"",TableB[[#This Row],[Local School Code]])</f>
        <v>Q950</v>
      </c>
      <c r="D1167" s="15" t="s">
        <v>73</v>
      </c>
      <c r="E1167" s="10" t="s">
        <v>73</v>
      </c>
      <c r="F1167" s="130">
        <v>0</v>
      </c>
      <c r="G1167" s="130">
        <v>0</v>
      </c>
      <c r="H1167" s="130">
        <v>0</v>
      </c>
      <c r="I1167" s="130">
        <v>0</v>
      </c>
      <c r="J1167" s="136">
        <f t="shared" si="57"/>
        <v>0</v>
      </c>
      <c r="K1167" s="16">
        <v>0</v>
      </c>
      <c r="L1167" s="16">
        <v>0</v>
      </c>
      <c r="M1167" s="16">
        <v>0</v>
      </c>
      <c r="N1167" s="133">
        <f t="shared" si="58"/>
        <v>0</v>
      </c>
      <c r="O1167" s="146">
        <v>0</v>
      </c>
      <c r="P1167" s="132">
        <v>0</v>
      </c>
      <c r="Q1167" s="132">
        <v>0</v>
      </c>
      <c r="R1167" s="132">
        <v>0</v>
      </c>
      <c r="S1167" s="132">
        <v>0</v>
      </c>
      <c r="T1167" s="132">
        <v>0</v>
      </c>
      <c r="U1167" s="132">
        <v>0</v>
      </c>
      <c r="V1167" s="133">
        <f t="shared" si="59"/>
        <v>0</v>
      </c>
      <c r="W1167" s="16">
        <v>0</v>
      </c>
      <c r="X1167" s="16">
        <v>0</v>
      </c>
      <c r="Y1167" s="137">
        <v>0</v>
      </c>
    </row>
    <row r="1168" spans="1:25" s="3" customFormat="1" ht="15" x14ac:dyDescent="0.3">
      <c r="A1168" s="156" t="str">
        <f>IF(ISBLANK(TableB[[#This Row],[BEDS Code]]),"",TableB[[#This Row],[BEDS Code]])</f>
        <v>307500014993</v>
      </c>
      <c r="B1168" s="134" t="str">
        <f>IF(ISBLANK(TableB[[#This Row],[School Name]]),"",TableB[[#This Row],[School Name]])</f>
        <v>P.S. Q993</v>
      </c>
      <c r="C1168" s="156" t="str">
        <f>IF(ISBLANK(TableB[[#This Row],[Local School Code]]),"",TableB[[#This Row],[Local School Code]])</f>
        <v>Q993</v>
      </c>
      <c r="D1168" s="15" t="s">
        <v>73</v>
      </c>
      <c r="E1168" s="10" t="s">
        <v>73</v>
      </c>
      <c r="F1168" s="130">
        <v>0</v>
      </c>
      <c r="G1168" s="130">
        <v>0</v>
      </c>
      <c r="H1168" s="130">
        <v>0</v>
      </c>
      <c r="I1168" s="130">
        <v>0</v>
      </c>
      <c r="J1168" s="136">
        <f t="shared" si="57"/>
        <v>0</v>
      </c>
      <c r="K1168" s="16">
        <v>0</v>
      </c>
      <c r="L1168" s="16">
        <v>0</v>
      </c>
      <c r="M1168" s="16">
        <v>0</v>
      </c>
      <c r="N1168" s="133">
        <f t="shared" si="58"/>
        <v>0</v>
      </c>
      <c r="O1168" s="146">
        <v>0</v>
      </c>
      <c r="P1168" s="132">
        <v>0</v>
      </c>
      <c r="Q1168" s="132">
        <v>0</v>
      </c>
      <c r="R1168" s="132">
        <v>0</v>
      </c>
      <c r="S1168" s="132">
        <v>0</v>
      </c>
      <c r="T1168" s="132">
        <v>0</v>
      </c>
      <c r="U1168" s="132">
        <v>0</v>
      </c>
      <c r="V1168" s="133">
        <f t="shared" si="59"/>
        <v>0</v>
      </c>
      <c r="W1168" s="16">
        <v>0</v>
      </c>
      <c r="X1168" s="16">
        <v>0</v>
      </c>
      <c r="Y1168" s="137">
        <v>0</v>
      </c>
    </row>
    <row r="1169" spans="1:25" s="3" customFormat="1" ht="15" x14ac:dyDescent="0.3">
      <c r="A1169" s="156" t="str">
        <f>IF(ISBLANK(TableB[[#This Row],[BEDS Code]]),"",TableB[[#This Row],[BEDS Code]])</f>
        <v>(blank)</v>
      </c>
      <c r="B1169" s="134" t="str">
        <f>IF(ISBLANK(TableB[[#This Row],[School Name]]),"",TableB[[#This Row],[School Name]])</f>
        <v>Pre-K Center District 24</v>
      </c>
      <c r="C1169" s="156" t="str">
        <f>IF(ISBLANK(TableB[[#This Row],[Local School Code]]),"",TableB[[#This Row],[Local School Code]])</f>
        <v>QP24</v>
      </c>
      <c r="D1169" s="15" t="s">
        <v>72</v>
      </c>
      <c r="E1169" s="10" t="s">
        <v>73</v>
      </c>
      <c r="F1169" s="130">
        <v>963</v>
      </c>
      <c r="G1169" s="130">
        <v>0</v>
      </c>
      <c r="H1169" s="130">
        <v>0</v>
      </c>
      <c r="I1169" s="130">
        <v>0</v>
      </c>
      <c r="J1169" s="136">
        <f t="shared" si="57"/>
        <v>963</v>
      </c>
      <c r="K1169" s="16">
        <v>8543202.87858993</v>
      </c>
      <c r="L1169" s="16">
        <v>15840748.857185302</v>
      </c>
      <c r="M1169" s="16">
        <v>0</v>
      </c>
      <c r="N1169" s="133">
        <f t="shared" si="58"/>
        <v>24383951.735775232</v>
      </c>
      <c r="O1169" s="146">
        <v>0</v>
      </c>
      <c r="P1169" s="132">
        <v>0</v>
      </c>
      <c r="Q1169" s="132">
        <v>0</v>
      </c>
      <c r="R1169" s="132">
        <v>0</v>
      </c>
      <c r="S1169" s="132">
        <v>0</v>
      </c>
      <c r="T1169" s="132">
        <v>0</v>
      </c>
      <c r="U1169" s="132">
        <v>0</v>
      </c>
      <c r="V1169" s="133">
        <f t="shared" si="59"/>
        <v>0</v>
      </c>
      <c r="W1169" s="16">
        <v>0</v>
      </c>
      <c r="X1169" s="16">
        <v>0</v>
      </c>
      <c r="Y1169" s="137">
        <v>0</v>
      </c>
    </row>
    <row r="1170" spans="1:25" s="3" customFormat="1" ht="15" x14ac:dyDescent="0.3">
      <c r="A1170" s="156" t="str">
        <f>IF(ISBLANK(TableB[[#This Row],[BEDS Code]]),"",TableB[[#This Row],[BEDS Code]])</f>
        <v>(blank)</v>
      </c>
      <c r="B1170" s="134" t="str">
        <f>IF(ISBLANK(TableB[[#This Row],[School Name]]),"",TableB[[#This Row],[School Name]])</f>
        <v>Pre-K Center District 25</v>
      </c>
      <c r="C1170" s="156" t="str">
        <f>IF(ISBLANK(TableB[[#This Row],[Local School Code]]),"",TableB[[#This Row],[Local School Code]])</f>
        <v>QP25</v>
      </c>
      <c r="D1170" s="15" t="s">
        <v>72</v>
      </c>
      <c r="E1170" s="10" t="s">
        <v>73</v>
      </c>
      <c r="F1170" s="130">
        <v>173</v>
      </c>
      <c r="G1170" s="130">
        <v>0</v>
      </c>
      <c r="H1170" s="130">
        <v>0</v>
      </c>
      <c r="I1170" s="130">
        <v>0</v>
      </c>
      <c r="J1170" s="136">
        <f t="shared" si="57"/>
        <v>173</v>
      </c>
      <c r="K1170" s="16">
        <v>788934.08078257611</v>
      </c>
      <c r="L1170" s="16">
        <v>3136788.2634937349</v>
      </c>
      <c r="M1170" s="16">
        <v>0</v>
      </c>
      <c r="N1170" s="133">
        <f t="shared" si="58"/>
        <v>3925722.3442763109</v>
      </c>
      <c r="O1170" s="146">
        <v>0</v>
      </c>
      <c r="P1170" s="132">
        <v>0</v>
      </c>
      <c r="Q1170" s="132">
        <v>0</v>
      </c>
      <c r="R1170" s="132">
        <v>0</v>
      </c>
      <c r="S1170" s="132">
        <v>0</v>
      </c>
      <c r="T1170" s="132">
        <v>0</v>
      </c>
      <c r="U1170" s="132">
        <v>0</v>
      </c>
      <c r="V1170" s="133">
        <f t="shared" si="59"/>
        <v>0</v>
      </c>
      <c r="W1170" s="16">
        <v>0</v>
      </c>
      <c r="X1170" s="16">
        <v>0</v>
      </c>
      <c r="Y1170" s="137">
        <v>0</v>
      </c>
    </row>
    <row r="1171" spans="1:25" s="3" customFormat="1" ht="15" x14ac:dyDescent="0.3">
      <c r="A1171" s="156" t="str">
        <f>IF(ISBLANK(TableB[[#This Row],[BEDS Code]]),"",TableB[[#This Row],[BEDS Code]])</f>
        <v>(blank)</v>
      </c>
      <c r="B1171" s="134" t="str">
        <f>IF(ISBLANK(TableB[[#This Row],[School Name]]),"",TableB[[#This Row],[School Name]])</f>
        <v>Pre-K Center District 27</v>
      </c>
      <c r="C1171" s="156" t="str">
        <f>IF(ISBLANK(TableB[[#This Row],[Local School Code]]),"",TableB[[#This Row],[Local School Code]])</f>
        <v>QP27</v>
      </c>
      <c r="D1171" s="15" t="s">
        <v>72</v>
      </c>
      <c r="E1171" s="10" t="s">
        <v>73</v>
      </c>
      <c r="F1171" s="130">
        <v>0</v>
      </c>
      <c r="G1171" s="130">
        <v>0</v>
      </c>
      <c r="H1171" s="130">
        <v>112</v>
      </c>
      <c r="I1171" s="130">
        <v>0</v>
      </c>
      <c r="J1171" s="136">
        <f t="shared" si="57"/>
        <v>112</v>
      </c>
      <c r="K1171" s="16">
        <v>1548383.0802193608</v>
      </c>
      <c r="L1171" s="16">
        <v>2592762.4169536848</v>
      </c>
      <c r="M1171" s="16">
        <v>0</v>
      </c>
      <c r="N1171" s="133">
        <f t="shared" si="58"/>
        <v>4141145.4971730458</v>
      </c>
      <c r="O1171" s="146">
        <v>0</v>
      </c>
      <c r="P1171" s="132">
        <v>0</v>
      </c>
      <c r="Q1171" s="132">
        <v>0</v>
      </c>
      <c r="R1171" s="132">
        <v>0</v>
      </c>
      <c r="S1171" s="132">
        <v>0</v>
      </c>
      <c r="T1171" s="132">
        <v>0</v>
      </c>
      <c r="U1171" s="132">
        <v>0</v>
      </c>
      <c r="V1171" s="133">
        <f t="shared" si="59"/>
        <v>0</v>
      </c>
      <c r="W1171" s="16">
        <v>0</v>
      </c>
      <c r="X1171" s="16">
        <v>0</v>
      </c>
      <c r="Y1171" s="137">
        <v>0</v>
      </c>
    </row>
    <row r="1172" spans="1:25" s="3" customFormat="1" ht="15" x14ac:dyDescent="0.3">
      <c r="A1172" s="156" t="str">
        <f>IF(ISBLANK(TableB[[#This Row],[BEDS Code]]),"",TableB[[#This Row],[BEDS Code]])</f>
        <v>(blank)</v>
      </c>
      <c r="B1172" s="134" t="str">
        <f>IF(ISBLANK(TableB[[#This Row],[School Name]]),"",TableB[[#This Row],[School Name]])</f>
        <v>Pre-K Center District 28</v>
      </c>
      <c r="C1172" s="156" t="str">
        <f>IF(ISBLANK(TableB[[#This Row],[Local School Code]]),"",TableB[[#This Row],[Local School Code]])</f>
        <v>QP28</v>
      </c>
      <c r="D1172" s="15" t="s">
        <v>72</v>
      </c>
      <c r="E1172" s="10" t="s">
        <v>73</v>
      </c>
      <c r="F1172" s="130">
        <v>205</v>
      </c>
      <c r="G1172" s="130">
        <v>0</v>
      </c>
      <c r="H1172" s="130">
        <v>0</v>
      </c>
      <c r="I1172" s="130">
        <v>0</v>
      </c>
      <c r="J1172" s="136">
        <f t="shared" si="57"/>
        <v>205</v>
      </c>
      <c r="K1172" s="16">
        <v>2113908.3402837734</v>
      </c>
      <c r="L1172" s="16">
        <v>2400713.8278574054</v>
      </c>
      <c r="M1172" s="16">
        <v>0</v>
      </c>
      <c r="N1172" s="133">
        <f t="shared" si="58"/>
        <v>4514622.1681411788</v>
      </c>
      <c r="O1172" s="146">
        <v>0</v>
      </c>
      <c r="P1172" s="132">
        <v>0</v>
      </c>
      <c r="Q1172" s="132">
        <v>0</v>
      </c>
      <c r="R1172" s="132">
        <v>0</v>
      </c>
      <c r="S1172" s="132">
        <v>0</v>
      </c>
      <c r="T1172" s="132">
        <v>0</v>
      </c>
      <c r="U1172" s="132">
        <v>0</v>
      </c>
      <c r="V1172" s="133">
        <f t="shared" si="59"/>
        <v>0</v>
      </c>
      <c r="W1172" s="16">
        <v>0</v>
      </c>
      <c r="X1172" s="16">
        <v>0</v>
      </c>
      <c r="Y1172" s="137">
        <v>0</v>
      </c>
    </row>
    <row r="1173" spans="1:25" s="3" customFormat="1" ht="15" x14ac:dyDescent="0.3">
      <c r="A1173" s="156" t="str">
        <f>IF(ISBLANK(TableB[[#This Row],[BEDS Code]]),"",TableB[[#This Row],[BEDS Code]])</f>
        <v>(blank)</v>
      </c>
      <c r="B1173" s="134" t="str">
        <f>IF(ISBLANK(TableB[[#This Row],[School Name]]),"",TableB[[#This Row],[School Name]])</f>
        <v>Pre-K Center District 29</v>
      </c>
      <c r="C1173" s="156" t="str">
        <f>IF(ISBLANK(TableB[[#This Row],[Local School Code]]),"",TableB[[#This Row],[Local School Code]])</f>
        <v>QP29</v>
      </c>
      <c r="D1173" s="15" t="s">
        <v>72</v>
      </c>
      <c r="E1173" s="10" t="s">
        <v>73</v>
      </c>
      <c r="F1173" s="130">
        <v>157</v>
      </c>
      <c r="G1173" s="130">
        <v>0</v>
      </c>
      <c r="H1173" s="130">
        <v>0</v>
      </c>
      <c r="I1173" s="130">
        <v>0</v>
      </c>
      <c r="J1173" s="136">
        <f t="shared" si="57"/>
        <v>157</v>
      </c>
      <c r="K1173" s="16">
        <v>1655911.4309544365</v>
      </c>
      <c r="L1173" s="16">
        <v>3853965.8591005234</v>
      </c>
      <c r="M1173" s="16">
        <v>0</v>
      </c>
      <c r="N1173" s="133">
        <f t="shared" si="58"/>
        <v>5509877.2900549602</v>
      </c>
      <c r="O1173" s="146">
        <v>0</v>
      </c>
      <c r="P1173" s="132">
        <v>0</v>
      </c>
      <c r="Q1173" s="132">
        <v>0</v>
      </c>
      <c r="R1173" s="132">
        <v>0</v>
      </c>
      <c r="S1173" s="132">
        <v>0</v>
      </c>
      <c r="T1173" s="132">
        <v>0</v>
      </c>
      <c r="U1173" s="132">
        <v>0</v>
      </c>
      <c r="V1173" s="133">
        <f t="shared" si="59"/>
        <v>0</v>
      </c>
      <c r="W1173" s="16">
        <v>0</v>
      </c>
      <c r="X1173" s="16">
        <v>0</v>
      </c>
      <c r="Y1173" s="137">
        <v>0</v>
      </c>
    </row>
    <row r="1174" spans="1:25" s="3" customFormat="1" ht="15" x14ac:dyDescent="0.3">
      <c r="A1174" s="156" t="str">
        <f>IF(ISBLANK(TableB[[#This Row],[BEDS Code]]),"",TableB[[#This Row],[BEDS Code]])</f>
        <v>(blank)</v>
      </c>
      <c r="B1174" s="134" t="str">
        <f>IF(ISBLANK(TableB[[#This Row],[School Name]]),"",TableB[[#This Row],[School Name]])</f>
        <v>Pre-K Center District 30</v>
      </c>
      <c r="C1174" s="156" t="str">
        <f>IF(ISBLANK(TableB[[#This Row],[Local School Code]]),"",TableB[[#This Row],[Local School Code]])</f>
        <v>QP30</v>
      </c>
      <c r="D1174" s="15" t="s">
        <v>72</v>
      </c>
      <c r="E1174" s="10" t="s">
        <v>73</v>
      </c>
      <c r="F1174" s="130">
        <v>221</v>
      </c>
      <c r="G1174" s="130">
        <v>0</v>
      </c>
      <c r="H1174" s="130">
        <v>0</v>
      </c>
      <c r="I1174" s="130">
        <v>0</v>
      </c>
      <c r="J1174" s="136">
        <f t="shared" si="57"/>
        <v>221</v>
      </c>
      <c r="K1174" s="16">
        <v>2354433.5732158273</v>
      </c>
      <c r="L1174" s="16">
        <v>4525300.9548328109</v>
      </c>
      <c r="M1174" s="16">
        <v>0</v>
      </c>
      <c r="N1174" s="133">
        <f t="shared" si="58"/>
        <v>6879734.5280486383</v>
      </c>
      <c r="O1174" s="146">
        <v>0</v>
      </c>
      <c r="P1174" s="132">
        <v>0</v>
      </c>
      <c r="Q1174" s="132">
        <v>0</v>
      </c>
      <c r="R1174" s="132">
        <v>0</v>
      </c>
      <c r="S1174" s="132">
        <v>0</v>
      </c>
      <c r="T1174" s="132">
        <v>0</v>
      </c>
      <c r="U1174" s="132">
        <v>0</v>
      </c>
      <c r="V1174" s="133">
        <f t="shared" si="59"/>
        <v>0</v>
      </c>
      <c r="W1174" s="16">
        <v>0</v>
      </c>
      <c r="X1174" s="16">
        <v>0</v>
      </c>
      <c r="Y1174" s="137">
        <v>0</v>
      </c>
    </row>
    <row r="1175" spans="1:25" s="3" customFormat="1" ht="15" x14ac:dyDescent="0.3">
      <c r="A1175" s="156" t="str">
        <f>IF(ISBLANK(TableB[[#This Row],[BEDS Code]]),"",TableB[[#This Row],[BEDS Code]])</f>
        <v>353100010001</v>
      </c>
      <c r="B1175" s="134" t="str">
        <f>IF(ISBLANK(TableB[[#This Row],[School Name]]),"",TableB[[#This Row],[School Name]])</f>
        <v>P.S. 001 Tottenville</v>
      </c>
      <c r="C1175" s="156" t="str">
        <f>IF(ISBLANK(TableB[[#This Row],[Local School Code]]),"",TableB[[#This Row],[Local School Code]])</f>
        <v>R001</v>
      </c>
      <c r="D1175" s="15" t="s">
        <v>72</v>
      </c>
      <c r="E1175" s="10" t="s">
        <v>73</v>
      </c>
      <c r="F1175" s="130">
        <v>31</v>
      </c>
      <c r="G1175" s="130">
        <v>0</v>
      </c>
      <c r="H1175" s="130">
        <v>0</v>
      </c>
      <c r="I1175" s="130">
        <v>0</v>
      </c>
      <c r="J1175" s="136">
        <f t="shared" si="57"/>
        <v>31</v>
      </c>
      <c r="K1175" s="16">
        <v>350000</v>
      </c>
      <c r="L1175" s="16">
        <v>138541.37267411244</v>
      </c>
      <c r="M1175" s="16">
        <v>0</v>
      </c>
      <c r="N1175" s="133">
        <f t="shared" si="58"/>
        <v>488541.37267411244</v>
      </c>
      <c r="O1175" s="146">
        <v>0</v>
      </c>
      <c r="P1175" s="132">
        <v>0</v>
      </c>
      <c r="Q1175" s="132">
        <v>0</v>
      </c>
      <c r="R1175" s="132">
        <v>0</v>
      </c>
      <c r="S1175" s="132">
        <v>0</v>
      </c>
      <c r="T1175" s="132">
        <v>0</v>
      </c>
      <c r="U1175" s="132">
        <v>0</v>
      </c>
      <c r="V1175" s="133">
        <f t="shared" si="59"/>
        <v>0</v>
      </c>
      <c r="W1175" s="16">
        <v>0</v>
      </c>
      <c r="X1175" s="16">
        <v>0</v>
      </c>
      <c r="Y1175" s="137">
        <v>0</v>
      </c>
    </row>
    <row r="1176" spans="1:25" s="3" customFormat="1" ht="15" x14ac:dyDescent="0.3">
      <c r="A1176" s="156" t="str">
        <f>IF(ISBLANK(TableB[[#This Row],[BEDS Code]]),"",TableB[[#This Row],[BEDS Code]])</f>
        <v>353100010002</v>
      </c>
      <c r="B1176" s="134" t="str">
        <f>IF(ISBLANK(TableB[[#This Row],[School Name]]),"",TableB[[#This Row],[School Name]])</f>
        <v>I.S. R002 George L. Egbert</v>
      </c>
      <c r="C1176" s="156" t="str">
        <f>IF(ISBLANK(TableB[[#This Row],[Local School Code]]),"",TableB[[#This Row],[Local School Code]])</f>
        <v>R002</v>
      </c>
      <c r="D1176" s="15" t="s">
        <v>73</v>
      </c>
      <c r="E1176" s="10" t="s">
        <v>73</v>
      </c>
      <c r="F1176" s="130">
        <v>0</v>
      </c>
      <c r="G1176" s="130">
        <v>0</v>
      </c>
      <c r="H1176" s="130">
        <v>0</v>
      </c>
      <c r="I1176" s="130">
        <v>0</v>
      </c>
      <c r="J1176" s="136">
        <f t="shared" si="57"/>
        <v>0</v>
      </c>
      <c r="K1176" s="16">
        <v>0</v>
      </c>
      <c r="L1176" s="16">
        <v>0</v>
      </c>
      <c r="M1176" s="16">
        <v>0</v>
      </c>
      <c r="N1176" s="133">
        <f t="shared" si="58"/>
        <v>0</v>
      </c>
      <c r="O1176" s="146">
        <v>0</v>
      </c>
      <c r="P1176" s="132">
        <v>0</v>
      </c>
      <c r="Q1176" s="132">
        <v>0</v>
      </c>
      <c r="R1176" s="132">
        <v>0</v>
      </c>
      <c r="S1176" s="132">
        <v>0</v>
      </c>
      <c r="T1176" s="132">
        <v>0</v>
      </c>
      <c r="U1176" s="132">
        <v>0</v>
      </c>
      <c r="V1176" s="133">
        <f t="shared" si="59"/>
        <v>0</v>
      </c>
      <c r="W1176" s="16">
        <v>0</v>
      </c>
      <c r="X1176" s="16">
        <v>0</v>
      </c>
      <c r="Y1176" s="137">
        <v>0</v>
      </c>
    </row>
    <row r="1177" spans="1:25" s="3" customFormat="1" ht="15" x14ac:dyDescent="0.3">
      <c r="A1177" s="156" t="str">
        <f>IF(ISBLANK(TableB[[#This Row],[BEDS Code]]),"",TableB[[#This Row],[BEDS Code]])</f>
        <v>353100010003</v>
      </c>
      <c r="B1177" s="134" t="str">
        <f>IF(ISBLANK(TableB[[#This Row],[School Name]]),"",TableB[[#This Row],[School Name]])</f>
        <v>P.S. 003 The Margaret Gioiosa School</v>
      </c>
      <c r="C1177" s="156" t="str">
        <f>IF(ISBLANK(TableB[[#This Row],[Local School Code]]),"",TableB[[#This Row],[Local School Code]])</f>
        <v>R003</v>
      </c>
      <c r="D1177" s="15" t="s">
        <v>72</v>
      </c>
      <c r="E1177" s="10" t="s">
        <v>73</v>
      </c>
      <c r="F1177" s="130">
        <v>31</v>
      </c>
      <c r="G1177" s="130">
        <v>0</v>
      </c>
      <c r="H1177" s="130">
        <v>0</v>
      </c>
      <c r="I1177" s="130">
        <v>0</v>
      </c>
      <c r="J1177" s="136">
        <f t="shared" si="57"/>
        <v>31</v>
      </c>
      <c r="K1177" s="16">
        <v>133908.34028377343</v>
      </c>
      <c r="L1177" s="16">
        <v>373400.32605942409</v>
      </c>
      <c r="M1177" s="16">
        <v>0</v>
      </c>
      <c r="N1177" s="133">
        <f t="shared" si="58"/>
        <v>507308.66634319752</v>
      </c>
      <c r="O1177" s="146">
        <v>0</v>
      </c>
      <c r="P1177" s="132">
        <v>0</v>
      </c>
      <c r="Q1177" s="132">
        <v>0</v>
      </c>
      <c r="R1177" s="132">
        <v>0</v>
      </c>
      <c r="S1177" s="132">
        <v>0</v>
      </c>
      <c r="T1177" s="132">
        <v>0</v>
      </c>
      <c r="U1177" s="132">
        <v>0</v>
      </c>
      <c r="V1177" s="133">
        <f t="shared" si="59"/>
        <v>0</v>
      </c>
      <c r="W1177" s="16">
        <v>0</v>
      </c>
      <c r="X1177" s="16">
        <v>0</v>
      </c>
      <c r="Y1177" s="137">
        <v>0</v>
      </c>
    </row>
    <row r="1178" spans="1:25" s="3" customFormat="1" ht="15" x14ac:dyDescent="0.3">
      <c r="A1178" s="156" t="str">
        <f>IF(ISBLANK(TableB[[#This Row],[BEDS Code]]),"",TableB[[#This Row],[BEDS Code]])</f>
        <v>353100010004</v>
      </c>
      <c r="B1178" s="134" t="str">
        <f>IF(ISBLANK(TableB[[#This Row],[School Name]]),"",TableB[[#This Row],[School Name]])</f>
        <v>P.S. 004 Maurice Wollin</v>
      </c>
      <c r="C1178" s="156" t="str">
        <f>IF(ISBLANK(TableB[[#This Row],[Local School Code]]),"",TableB[[#This Row],[Local School Code]])</f>
        <v>R004</v>
      </c>
      <c r="D1178" s="15" t="s">
        <v>72</v>
      </c>
      <c r="E1178" s="10" t="s">
        <v>73</v>
      </c>
      <c r="F1178" s="130">
        <v>63</v>
      </c>
      <c r="G1178" s="130">
        <v>0</v>
      </c>
      <c r="H1178" s="130">
        <v>1</v>
      </c>
      <c r="I1178" s="130">
        <v>0</v>
      </c>
      <c r="J1178" s="136">
        <f t="shared" si="57"/>
        <v>64</v>
      </c>
      <c r="K1178" s="16">
        <v>540000</v>
      </c>
      <c r="L1178" s="16">
        <v>748947.92360725929</v>
      </c>
      <c r="M1178" s="16">
        <v>0</v>
      </c>
      <c r="N1178" s="133">
        <f t="shared" si="58"/>
        <v>1288947.9236072593</v>
      </c>
      <c r="O1178" s="146">
        <v>0</v>
      </c>
      <c r="P1178" s="132">
        <v>0</v>
      </c>
      <c r="Q1178" s="132">
        <v>0</v>
      </c>
      <c r="R1178" s="132">
        <v>0</v>
      </c>
      <c r="S1178" s="132">
        <v>0</v>
      </c>
      <c r="T1178" s="132">
        <v>0</v>
      </c>
      <c r="U1178" s="132">
        <v>0</v>
      </c>
      <c r="V1178" s="133">
        <f t="shared" si="59"/>
        <v>0</v>
      </c>
      <c r="W1178" s="16">
        <v>0</v>
      </c>
      <c r="X1178" s="16">
        <v>0</v>
      </c>
      <c r="Y1178" s="137">
        <v>0</v>
      </c>
    </row>
    <row r="1179" spans="1:25" s="3" customFormat="1" ht="15" x14ac:dyDescent="0.3">
      <c r="A1179" s="156" t="str">
        <f>IF(ISBLANK(TableB[[#This Row],[BEDS Code]]),"",TableB[[#This Row],[BEDS Code]])</f>
        <v>353100010005</v>
      </c>
      <c r="B1179" s="134" t="str">
        <f>IF(ISBLANK(TableB[[#This Row],[School Name]]),"",TableB[[#This Row],[School Name]])</f>
        <v>P.S. 005 Huguenot</v>
      </c>
      <c r="C1179" s="156" t="str">
        <f>IF(ISBLANK(TableB[[#This Row],[Local School Code]]),"",TableB[[#This Row],[Local School Code]])</f>
        <v>R005</v>
      </c>
      <c r="D1179" s="15" t="s">
        <v>73</v>
      </c>
      <c r="E1179" s="10" t="s">
        <v>73</v>
      </c>
      <c r="F1179" s="130">
        <v>0</v>
      </c>
      <c r="G1179" s="130">
        <v>0</v>
      </c>
      <c r="H1179" s="130">
        <v>0</v>
      </c>
      <c r="I1179" s="130">
        <v>0</v>
      </c>
      <c r="J1179" s="136">
        <f t="shared" si="57"/>
        <v>0</v>
      </c>
      <c r="K1179" s="16">
        <v>0</v>
      </c>
      <c r="L1179" s="16">
        <v>0</v>
      </c>
      <c r="M1179" s="16">
        <v>0</v>
      </c>
      <c r="N1179" s="133">
        <f t="shared" si="58"/>
        <v>0</v>
      </c>
      <c r="O1179" s="146">
        <v>0</v>
      </c>
      <c r="P1179" s="132">
        <v>0</v>
      </c>
      <c r="Q1179" s="132">
        <v>0</v>
      </c>
      <c r="R1179" s="132">
        <v>0</v>
      </c>
      <c r="S1179" s="132">
        <v>0</v>
      </c>
      <c r="T1179" s="132">
        <v>0</v>
      </c>
      <c r="U1179" s="132">
        <v>0</v>
      </c>
      <c r="V1179" s="133">
        <f t="shared" si="59"/>
        <v>0</v>
      </c>
      <c r="W1179" s="16">
        <v>0</v>
      </c>
      <c r="X1179" s="16">
        <v>0</v>
      </c>
      <c r="Y1179" s="137">
        <v>0</v>
      </c>
    </row>
    <row r="1180" spans="1:25" s="3" customFormat="1" ht="15" x14ac:dyDescent="0.3">
      <c r="A1180" s="156" t="str">
        <f>IF(ISBLANK(TableB[[#This Row],[BEDS Code]]),"",TableB[[#This Row],[BEDS Code]])</f>
        <v>353100010006</v>
      </c>
      <c r="B1180" s="134" t="str">
        <f>IF(ISBLANK(TableB[[#This Row],[School Name]]),"",TableB[[#This Row],[School Name]])</f>
        <v>P.S. 6 Corporal Allan F. Kivlehan School</v>
      </c>
      <c r="C1180" s="156" t="str">
        <f>IF(ISBLANK(TableB[[#This Row],[Local School Code]]),"",TableB[[#This Row],[Local School Code]])</f>
        <v>R006</v>
      </c>
      <c r="D1180" s="15" t="s">
        <v>72</v>
      </c>
      <c r="E1180" s="10" t="s">
        <v>73</v>
      </c>
      <c r="F1180" s="130">
        <v>47</v>
      </c>
      <c r="G1180" s="130">
        <v>0</v>
      </c>
      <c r="H1180" s="130">
        <v>1</v>
      </c>
      <c r="I1180" s="130">
        <v>0</v>
      </c>
      <c r="J1180" s="136">
        <f t="shared" si="57"/>
        <v>48</v>
      </c>
      <c r="K1180" s="16">
        <v>400000</v>
      </c>
      <c r="L1180" s="16">
        <v>632021.98377675924</v>
      </c>
      <c r="M1180" s="16">
        <v>0</v>
      </c>
      <c r="N1180" s="133">
        <f t="shared" si="58"/>
        <v>1032021.9837767592</v>
      </c>
      <c r="O1180" s="146">
        <v>0</v>
      </c>
      <c r="P1180" s="132">
        <v>0</v>
      </c>
      <c r="Q1180" s="132">
        <v>0</v>
      </c>
      <c r="R1180" s="132">
        <v>0</v>
      </c>
      <c r="S1180" s="132">
        <v>0</v>
      </c>
      <c r="T1180" s="132">
        <v>0</v>
      </c>
      <c r="U1180" s="132">
        <v>0</v>
      </c>
      <c r="V1180" s="133">
        <f t="shared" si="59"/>
        <v>0</v>
      </c>
      <c r="W1180" s="16">
        <v>0</v>
      </c>
      <c r="X1180" s="16">
        <v>0</v>
      </c>
      <c r="Y1180" s="137">
        <v>0</v>
      </c>
    </row>
    <row r="1181" spans="1:25" s="3" customFormat="1" ht="15" x14ac:dyDescent="0.3">
      <c r="A1181" s="156" t="str">
        <f>IF(ISBLANK(TableB[[#This Row],[BEDS Code]]),"",TableB[[#This Row],[BEDS Code]])</f>
        <v>353100010007</v>
      </c>
      <c r="B1181" s="134" t="str">
        <f>IF(ISBLANK(TableB[[#This Row],[School Name]]),"",TableB[[#This Row],[School Name]])</f>
        <v>I.S. 007 Elias Bernstein</v>
      </c>
      <c r="C1181" s="156" t="str">
        <f>IF(ISBLANK(TableB[[#This Row],[Local School Code]]),"",TableB[[#This Row],[Local School Code]])</f>
        <v>R007</v>
      </c>
      <c r="D1181" s="15" t="s">
        <v>73</v>
      </c>
      <c r="E1181" s="10" t="s">
        <v>73</v>
      </c>
      <c r="F1181" s="130">
        <v>0</v>
      </c>
      <c r="G1181" s="130">
        <v>0</v>
      </c>
      <c r="H1181" s="130">
        <v>0</v>
      </c>
      <c r="I1181" s="130">
        <v>0</v>
      </c>
      <c r="J1181" s="136">
        <f t="shared" si="57"/>
        <v>0</v>
      </c>
      <c r="K1181" s="16">
        <v>0</v>
      </c>
      <c r="L1181" s="16">
        <v>0</v>
      </c>
      <c r="M1181" s="16">
        <v>0</v>
      </c>
      <c r="N1181" s="133">
        <f t="shared" si="58"/>
        <v>0</v>
      </c>
      <c r="O1181" s="146">
        <v>0</v>
      </c>
      <c r="P1181" s="132">
        <v>0</v>
      </c>
      <c r="Q1181" s="132">
        <v>0</v>
      </c>
      <c r="R1181" s="132">
        <v>0</v>
      </c>
      <c r="S1181" s="132">
        <v>0</v>
      </c>
      <c r="T1181" s="132">
        <v>0</v>
      </c>
      <c r="U1181" s="132">
        <v>0</v>
      </c>
      <c r="V1181" s="133">
        <f t="shared" si="59"/>
        <v>0</v>
      </c>
      <c r="W1181" s="16">
        <v>0</v>
      </c>
      <c r="X1181" s="16">
        <v>0</v>
      </c>
      <c r="Y1181" s="137">
        <v>0</v>
      </c>
    </row>
    <row r="1182" spans="1:25" s="3" customFormat="1" ht="15" x14ac:dyDescent="0.3">
      <c r="A1182" s="156" t="str">
        <f>IF(ISBLANK(TableB[[#This Row],[BEDS Code]]),"",TableB[[#This Row],[BEDS Code]])</f>
        <v>353100010008</v>
      </c>
      <c r="B1182" s="134" t="str">
        <f>IF(ISBLANK(TableB[[#This Row],[School Name]]),"",TableB[[#This Row],[School Name]])</f>
        <v>P.S. 8 Shirlee Solomon</v>
      </c>
      <c r="C1182" s="156" t="str">
        <f>IF(ISBLANK(TableB[[#This Row],[Local School Code]]),"",TableB[[#This Row],[Local School Code]])</f>
        <v>R008</v>
      </c>
      <c r="D1182" s="15" t="s">
        <v>72</v>
      </c>
      <c r="E1182" s="10" t="s">
        <v>73</v>
      </c>
      <c r="F1182" s="130">
        <v>15</v>
      </c>
      <c r="G1182" s="130">
        <v>0</v>
      </c>
      <c r="H1182" s="130">
        <v>0</v>
      </c>
      <c r="I1182" s="130">
        <v>0</v>
      </c>
      <c r="J1182" s="136">
        <f t="shared" si="57"/>
        <v>15</v>
      </c>
      <c r="K1182" s="16">
        <v>170000</v>
      </c>
      <c r="L1182" s="16">
        <v>70130.201361312182</v>
      </c>
      <c r="M1182" s="16">
        <v>0</v>
      </c>
      <c r="N1182" s="133">
        <f t="shared" si="58"/>
        <v>240130.20136131218</v>
      </c>
      <c r="O1182" s="146">
        <v>0</v>
      </c>
      <c r="P1182" s="132">
        <v>0</v>
      </c>
      <c r="Q1182" s="132">
        <v>0</v>
      </c>
      <c r="R1182" s="132">
        <v>0</v>
      </c>
      <c r="S1182" s="132">
        <v>0</v>
      </c>
      <c r="T1182" s="132">
        <v>0</v>
      </c>
      <c r="U1182" s="132">
        <v>0</v>
      </c>
      <c r="V1182" s="133">
        <f t="shared" si="59"/>
        <v>0</v>
      </c>
      <c r="W1182" s="16">
        <v>0</v>
      </c>
      <c r="X1182" s="16">
        <v>0</v>
      </c>
      <c r="Y1182" s="137">
        <v>0</v>
      </c>
    </row>
    <row r="1183" spans="1:25" s="3" customFormat="1" ht="15" x14ac:dyDescent="0.3">
      <c r="A1183" s="156" t="str">
        <f>IF(ISBLANK(TableB[[#This Row],[BEDS Code]]),"",TableB[[#This Row],[BEDS Code]])</f>
        <v>353100010009</v>
      </c>
      <c r="B1183" s="134" t="str">
        <f>IF(ISBLANK(TableB[[#This Row],[School Name]]),"",TableB[[#This Row],[School Name]])</f>
        <v>Naples Street Elementary School</v>
      </c>
      <c r="C1183" s="156" t="str">
        <f>IF(ISBLANK(TableB[[#This Row],[Local School Code]]),"",TableB[[#This Row],[Local School Code]])</f>
        <v>R009</v>
      </c>
      <c r="D1183" s="15" t="s">
        <v>72</v>
      </c>
      <c r="E1183" s="10" t="s">
        <v>73</v>
      </c>
      <c r="F1183" s="130">
        <v>31</v>
      </c>
      <c r="G1183" s="130">
        <v>0</v>
      </c>
      <c r="H1183" s="130">
        <v>0</v>
      </c>
      <c r="I1183" s="130">
        <v>0</v>
      </c>
      <c r="J1183" s="136">
        <f t="shared" si="57"/>
        <v>31</v>
      </c>
      <c r="K1183" s="16">
        <v>137734.29286330982</v>
      </c>
      <c r="L1183" s="16">
        <v>300326.03622272867</v>
      </c>
      <c r="M1183" s="16">
        <v>0</v>
      </c>
      <c r="N1183" s="133">
        <f t="shared" si="58"/>
        <v>438060.32908603852</v>
      </c>
      <c r="O1183" s="146">
        <v>0</v>
      </c>
      <c r="P1183" s="132">
        <v>0</v>
      </c>
      <c r="Q1183" s="132">
        <v>0</v>
      </c>
      <c r="R1183" s="132">
        <v>0</v>
      </c>
      <c r="S1183" s="132">
        <v>0</v>
      </c>
      <c r="T1183" s="132">
        <v>0</v>
      </c>
      <c r="U1183" s="132">
        <v>0</v>
      </c>
      <c r="V1183" s="133">
        <f t="shared" si="59"/>
        <v>0</v>
      </c>
      <c r="W1183" s="16">
        <v>0</v>
      </c>
      <c r="X1183" s="16">
        <v>0</v>
      </c>
      <c r="Y1183" s="137">
        <v>0</v>
      </c>
    </row>
    <row r="1184" spans="1:25" s="3" customFormat="1" ht="15" x14ac:dyDescent="0.3">
      <c r="A1184" s="156" t="str">
        <f>IF(ISBLANK(TableB[[#This Row],[BEDS Code]]),"",TableB[[#This Row],[BEDS Code]])</f>
        <v>353100010010</v>
      </c>
      <c r="B1184" s="134" t="str">
        <f>IF(ISBLANK(TableB[[#This Row],[School Name]]),"",TableB[[#This Row],[School Name]])</f>
        <v>Fort Hill Collaborative Elementary School</v>
      </c>
      <c r="C1184" s="156" t="str">
        <f>IF(ISBLANK(TableB[[#This Row],[Local School Code]]),"",TableB[[#This Row],[Local School Code]])</f>
        <v>R010</v>
      </c>
      <c r="D1184" s="15" t="s">
        <v>73</v>
      </c>
      <c r="E1184" s="10" t="s">
        <v>73</v>
      </c>
      <c r="F1184" s="130">
        <v>0</v>
      </c>
      <c r="G1184" s="130">
        <v>0</v>
      </c>
      <c r="H1184" s="130">
        <v>0</v>
      </c>
      <c r="I1184" s="130">
        <v>0</v>
      </c>
      <c r="J1184" s="136">
        <f t="shared" si="57"/>
        <v>0</v>
      </c>
      <c r="K1184" s="16">
        <v>0</v>
      </c>
      <c r="L1184" s="16">
        <v>0</v>
      </c>
      <c r="M1184" s="16">
        <v>0</v>
      </c>
      <c r="N1184" s="133">
        <f t="shared" si="58"/>
        <v>0</v>
      </c>
      <c r="O1184" s="146">
        <v>0</v>
      </c>
      <c r="P1184" s="132">
        <v>0</v>
      </c>
      <c r="Q1184" s="132">
        <v>0</v>
      </c>
      <c r="R1184" s="132">
        <v>0</v>
      </c>
      <c r="S1184" s="132">
        <v>0</v>
      </c>
      <c r="T1184" s="132">
        <v>0</v>
      </c>
      <c r="U1184" s="132">
        <v>0</v>
      </c>
      <c r="V1184" s="133">
        <f t="shared" si="59"/>
        <v>0</v>
      </c>
      <c r="W1184" s="16">
        <v>0</v>
      </c>
      <c r="X1184" s="16">
        <v>0</v>
      </c>
      <c r="Y1184" s="137">
        <v>0</v>
      </c>
    </row>
    <row r="1185" spans="1:25" s="3" customFormat="1" ht="15" x14ac:dyDescent="0.3">
      <c r="A1185" s="156" t="str">
        <f>IF(ISBLANK(TableB[[#This Row],[BEDS Code]]),"",TableB[[#This Row],[BEDS Code]])</f>
        <v>353100010011</v>
      </c>
      <c r="B1185" s="134" t="str">
        <f>IF(ISBLANK(TableB[[#This Row],[School Name]]),"",TableB[[#This Row],[School Name]])</f>
        <v>P.S. 11 Thomas Dongan School</v>
      </c>
      <c r="C1185" s="156" t="str">
        <f>IF(ISBLANK(TableB[[#This Row],[Local School Code]]),"",TableB[[#This Row],[Local School Code]])</f>
        <v>R011</v>
      </c>
      <c r="D1185" s="15" t="s">
        <v>72</v>
      </c>
      <c r="E1185" s="10" t="s">
        <v>73</v>
      </c>
      <c r="F1185" s="130">
        <v>31</v>
      </c>
      <c r="G1185" s="130">
        <v>0</v>
      </c>
      <c r="H1185" s="130">
        <v>0</v>
      </c>
      <c r="I1185" s="130">
        <v>0</v>
      </c>
      <c r="J1185" s="136">
        <f t="shared" si="57"/>
        <v>31</v>
      </c>
      <c r="K1185" s="16">
        <v>320000</v>
      </c>
      <c r="L1185" s="16">
        <v>197265.676763141</v>
      </c>
      <c r="M1185" s="16">
        <v>0</v>
      </c>
      <c r="N1185" s="133">
        <f t="shared" si="58"/>
        <v>517265.676763141</v>
      </c>
      <c r="O1185" s="146">
        <v>0</v>
      </c>
      <c r="P1185" s="132">
        <v>0</v>
      </c>
      <c r="Q1185" s="132">
        <v>0</v>
      </c>
      <c r="R1185" s="132">
        <v>0</v>
      </c>
      <c r="S1185" s="132">
        <v>0</v>
      </c>
      <c r="T1185" s="132">
        <v>0</v>
      </c>
      <c r="U1185" s="132">
        <v>0</v>
      </c>
      <c r="V1185" s="133">
        <f t="shared" si="59"/>
        <v>0</v>
      </c>
      <c r="W1185" s="16">
        <v>0</v>
      </c>
      <c r="X1185" s="16">
        <v>0</v>
      </c>
      <c r="Y1185" s="137">
        <v>0</v>
      </c>
    </row>
    <row r="1186" spans="1:25" s="3" customFormat="1" ht="15" x14ac:dyDescent="0.3">
      <c r="A1186" s="156" t="str">
        <f>IF(ISBLANK(TableB[[#This Row],[BEDS Code]]),"",TableB[[#This Row],[BEDS Code]])</f>
        <v>353100010013</v>
      </c>
      <c r="B1186" s="134" t="str">
        <f>IF(ISBLANK(TableB[[#This Row],[School Name]]),"",TableB[[#This Row],[School Name]])</f>
        <v>P.S. 013 M. L. Lindemeyer</v>
      </c>
      <c r="C1186" s="156" t="str">
        <f>IF(ISBLANK(TableB[[#This Row],[Local School Code]]),"",TableB[[#This Row],[Local School Code]])</f>
        <v>R013</v>
      </c>
      <c r="D1186" s="15" t="s">
        <v>72</v>
      </c>
      <c r="E1186" s="10" t="s">
        <v>73</v>
      </c>
      <c r="F1186" s="130">
        <v>15</v>
      </c>
      <c r="G1186" s="130">
        <v>0</v>
      </c>
      <c r="H1186" s="130">
        <v>0</v>
      </c>
      <c r="I1186" s="130">
        <v>0</v>
      </c>
      <c r="J1186" s="136">
        <f t="shared" si="57"/>
        <v>15</v>
      </c>
      <c r="K1186" s="16">
        <v>180000</v>
      </c>
      <c r="L1186" s="16">
        <v>65367.925452556956</v>
      </c>
      <c r="M1186" s="16">
        <v>0</v>
      </c>
      <c r="N1186" s="133">
        <f t="shared" si="58"/>
        <v>245367.92545255696</v>
      </c>
      <c r="O1186" s="146">
        <v>0</v>
      </c>
      <c r="P1186" s="132">
        <v>0</v>
      </c>
      <c r="Q1186" s="132">
        <v>0</v>
      </c>
      <c r="R1186" s="132">
        <v>0</v>
      </c>
      <c r="S1186" s="132">
        <v>0</v>
      </c>
      <c r="T1186" s="132">
        <v>0</v>
      </c>
      <c r="U1186" s="132">
        <v>0</v>
      </c>
      <c r="V1186" s="133">
        <f t="shared" si="59"/>
        <v>0</v>
      </c>
      <c r="W1186" s="16">
        <v>0</v>
      </c>
      <c r="X1186" s="16">
        <v>0</v>
      </c>
      <c r="Y1186" s="137">
        <v>0</v>
      </c>
    </row>
    <row r="1187" spans="1:25" s="3" customFormat="1" ht="15" x14ac:dyDescent="0.3">
      <c r="A1187" s="156" t="str">
        <f>IF(ISBLANK(TableB[[#This Row],[BEDS Code]]),"",TableB[[#This Row],[BEDS Code]])</f>
        <v>353100010016</v>
      </c>
      <c r="B1187" s="134" t="str">
        <f>IF(ISBLANK(TableB[[#This Row],[School Name]]),"",TableB[[#This Row],[School Name]])</f>
        <v>P.S. 016 John J. Driscoll</v>
      </c>
      <c r="C1187" s="156" t="str">
        <f>IF(ISBLANK(TableB[[#This Row],[Local School Code]]),"",TableB[[#This Row],[Local School Code]])</f>
        <v>R016</v>
      </c>
      <c r="D1187" s="15" t="s">
        <v>72</v>
      </c>
      <c r="E1187" s="10" t="s">
        <v>73</v>
      </c>
      <c r="F1187" s="130">
        <v>47</v>
      </c>
      <c r="G1187" s="130">
        <v>0</v>
      </c>
      <c r="H1187" s="130">
        <v>4</v>
      </c>
      <c r="I1187" s="130">
        <v>0</v>
      </c>
      <c r="J1187" s="136">
        <f t="shared" si="57"/>
        <v>51</v>
      </c>
      <c r="K1187" s="16">
        <v>460000</v>
      </c>
      <c r="L1187" s="16">
        <v>589531.41658149427</v>
      </c>
      <c r="M1187" s="16">
        <v>0</v>
      </c>
      <c r="N1187" s="133">
        <f t="shared" si="58"/>
        <v>1049531.4165814943</v>
      </c>
      <c r="O1187" s="146">
        <v>0</v>
      </c>
      <c r="P1187" s="132">
        <v>0</v>
      </c>
      <c r="Q1187" s="132">
        <v>0</v>
      </c>
      <c r="R1187" s="132">
        <v>0</v>
      </c>
      <c r="S1187" s="132">
        <v>0</v>
      </c>
      <c r="T1187" s="132">
        <v>0</v>
      </c>
      <c r="U1187" s="132">
        <v>0</v>
      </c>
      <c r="V1187" s="133">
        <f t="shared" si="59"/>
        <v>0</v>
      </c>
      <c r="W1187" s="16">
        <v>0</v>
      </c>
      <c r="X1187" s="16">
        <v>0</v>
      </c>
      <c r="Y1187" s="137">
        <v>0</v>
      </c>
    </row>
    <row r="1188" spans="1:25" s="3" customFormat="1" ht="15" x14ac:dyDescent="0.3">
      <c r="A1188" s="156" t="str">
        <f>IF(ISBLANK(TableB[[#This Row],[BEDS Code]]),"",TableB[[#This Row],[BEDS Code]])</f>
        <v>353100010018</v>
      </c>
      <c r="B1188" s="134" t="str">
        <f>IF(ISBLANK(TableB[[#This Row],[School Name]]),"",TableB[[#This Row],[School Name]])</f>
        <v>P.S. 018 John G. Whittier</v>
      </c>
      <c r="C1188" s="156" t="str">
        <f>IF(ISBLANK(TableB[[#This Row],[Local School Code]]),"",TableB[[#This Row],[Local School Code]])</f>
        <v>R018</v>
      </c>
      <c r="D1188" s="15" t="s">
        <v>72</v>
      </c>
      <c r="E1188" s="10" t="s">
        <v>73</v>
      </c>
      <c r="F1188" s="130">
        <v>31</v>
      </c>
      <c r="G1188" s="130">
        <v>0</v>
      </c>
      <c r="H1188" s="130">
        <v>0</v>
      </c>
      <c r="I1188" s="130">
        <v>0</v>
      </c>
      <c r="J1188" s="136">
        <f t="shared" si="57"/>
        <v>31</v>
      </c>
      <c r="K1188" s="16">
        <v>360000</v>
      </c>
      <c r="L1188" s="16">
        <v>148223.91161781235</v>
      </c>
      <c r="M1188" s="16">
        <v>0</v>
      </c>
      <c r="N1188" s="133">
        <f t="shared" si="58"/>
        <v>508223.91161781235</v>
      </c>
      <c r="O1188" s="146">
        <v>0</v>
      </c>
      <c r="P1188" s="132">
        <v>0</v>
      </c>
      <c r="Q1188" s="132">
        <v>0</v>
      </c>
      <c r="R1188" s="132">
        <v>0</v>
      </c>
      <c r="S1188" s="132">
        <v>0</v>
      </c>
      <c r="T1188" s="132">
        <v>0</v>
      </c>
      <c r="U1188" s="132">
        <v>0</v>
      </c>
      <c r="V1188" s="133">
        <f t="shared" si="59"/>
        <v>0</v>
      </c>
      <c r="W1188" s="16">
        <v>0</v>
      </c>
      <c r="X1188" s="16">
        <v>0</v>
      </c>
      <c r="Y1188" s="137">
        <v>0</v>
      </c>
    </row>
    <row r="1189" spans="1:25" s="3" customFormat="1" ht="15" x14ac:dyDescent="0.3">
      <c r="A1189" s="156" t="str">
        <f>IF(ISBLANK(TableB[[#This Row],[BEDS Code]]),"",TableB[[#This Row],[BEDS Code]])</f>
        <v>353100010019</v>
      </c>
      <c r="B1189" s="134" t="str">
        <f>IF(ISBLANK(TableB[[#This Row],[School Name]]),"",TableB[[#This Row],[School Name]])</f>
        <v>P.S. 019 The Curtis School</v>
      </c>
      <c r="C1189" s="156" t="str">
        <f>IF(ISBLANK(TableB[[#This Row],[Local School Code]]),"",TableB[[#This Row],[Local School Code]])</f>
        <v>R019</v>
      </c>
      <c r="D1189" s="15" t="s">
        <v>72</v>
      </c>
      <c r="E1189" s="10" t="s">
        <v>73</v>
      </c>
      <c r="F1189" s="130">
        <v>31</v>
      </c>
      <c r="G1189" s="130">
        <v>0</v>
      </c>
      <c r="H1189" s="130">
        <v>0</v>
      </c>
      <c r="I1189" s="130">
        <v>0</v>
      </c>
      <c r="J1189" s="136">
        <f t="shared" si="57"/>
        <v>31</v>
      </c>
      <c r="K1189" s="16">
        <v>360000</v>
      </c>
      <c r="L1189" s="16">
        <v>122210.30464105832</v>
      </c>
      <c r="M1189" s="16">
        <v>0</v>
      </c>
      <c r="N1189" s="133">
        <f t="shared" si="58"/>
        <v>482210.30464105832</v>
      </c>
      <c r="O1189" s="146">
        <v>0</v>
      </c>
      <c r="P1189" s="132">
        <v>0</v>
      </c>
      <c r="Q1189" s="132">
        <v>0</v>
      </c>
      <c r="R1189" s="132">
        <v>0</v>
      </c>
      <c r="S1189" s="132">
        <v>0</v>
      </c>
      <c r="T1189" s="132">
        <v>0</v>
      </c>
      <c r="U1189" s="132">
        <v>0</v>
      </c>
      <c r="V1189" s="133">
        <f t="shared" si="59"/>
        <v>0</v>
      </c>
      <c r="W1189" s="16">
        <v>0</v>
      </c>
      <c r="X1189" s="16">
        <v>0</v>
      </c>
      <c r="Y1189" s="137">
        <v>0</v>
      </c>
    </row>
    <row r="1190" spans="1:25" s="3" customFormat="1" ht="15" x14ac:dyDescent="0.3">
      <c r="A1190" s="156" t="str">
        <f>IF(ISBLANK(TableB[[#This Row],[BEDS Code]]),"",TableB[[#This Row],[BEDS Code]])</f>
        <v>353100010020</v>
      </c>
      <c r="B1190" s="134" t="str">
        <f>IF(ISBLANK(TableB[[#This Row],[School Name]]),"",TableB[[#This Row],[School Name]])</f>
        <v>P.S. 020 Port Richmond</v>
      </c>
      <c r="C1190" s="156" t="str">
        <f>IF(ISBLANK(TableB[[#This Row],[Local School Code]]),"",TableB[[#This Row],[Local School Code]])</f>
        <v>R020</v>
      </c>
      <c r="D1190" s="15" t="s">
        <v>73</v>
      </c>
      <c r="E1190" s="10" t="s">
        <v>73</v>
      </c>
      <c r="F1190" s="130">
        <v>0</v>
      </c>
      <c r="G1190" s="130">
        <v>0</v>
      </c>
      <c r="H1190" s="130">
        <v>0</v>
      </c>
      <c r="I1190" s="130">
        <v>0</v>
      </c>
      <c r="J1190" s="136">
        <f t="shared" si="57"/>
        <v>0</v>
      </c>
      <c r="K1190" s="16">
        <v>0</v>
      </c>
      <c r="L1190" s="16">
        <v>0</v>
      </c>
      <c r="M1190" s="16">
        <v>0</v>
      </c>
      <c r="N1190" s="133">
        <f t="shared" si="58"/>
        <v>0</v>
      </c>
      <c r="O1190" s="146">
        <v>0</v>
      </c>
      <c r="P1190" s="132">
        <v>0</v>
      </c>
      <c r="Q1190" s="132">
        <v>0</v>
      </c>
      <c r="R1190" s="132">
        <v>0</v>
      </c>
      <c r="S1190" s="132">
        <v>0</v>
      </c>
      <c r="T1190" s="132">
        <v>0</v>
      </c>
      <c r="U1190" s="132">
        <v>0</v>
      </c>
      <c r="V1190" s="133">
        <f t="shared" si="59"/>
        <v>0</v>
      </c>
      <c r="W1190" s="16">
        <v>0</v>
      </c>
      <c r="X1190" s="16">
        <v>0</v>
      </c>
      <c r="Y1190" s="137">
        <v>0</v>
      </c>
    </row>
    <row r="1191" spans="1:25" s="3" customFormat="1" ht="15" x14ac:dyDescent="0.3">
      <c r="A1191" s="156" t="str">
        <f>IF(ISBLANK(TableB[[#This Row],[BEDS Code]]),"",TableB[[#This Row],[BEDS Code]])</f>
        <v>353100010021</v>
      </c>
      <c r="B1191" s="134" t="str">
        <f>IF(ISBLANK(TableB[[#This Row],[School Name]]),"",TableB[[#This Row],[School Name]])</f>
        <v>P.S. 21 Margaret Emery-Elm Park</v>
      </c>
      <c r="C1191" s="156" t="str">
        <f>IF(ISBLANK(TableB[[#This Row],[Local School Code]]),"",TableB[[#This Row],[Local School Code]])</f>
        <v>R021</v>
      </c>
      <c r="D1191" s="15" t="s">
        <v>73</v>
      </c>
      <c r="E1191" s="10" t="s">
        <v>73</v>
      </c>
      <c r="F1191" s="130">
        <v>0</v>
      </c>
      <c r="G1191" s="130">
        <v>0</v>
      </c>
      <c r="H1191" s="130">
        <v>0</v>
      </c>
      <c r="I1191" s="130">
        <v>0</v>
      </c>
      <c r="J1191" s="136">
        <f t="shared" si="57"/>
        <v>0</v>
      </c>
      <c r="K1191" s="16">
        <v>0</v>
      </c>
      <c r="L1191" s="16">
        <v>0</v>
      </c>
      <c r="M1191" s="16">
        <v>0</v>
      </c>
      <c r="N1191" s="133">
        <f t="shared" si="58"/>
        <v>0</v>
      </c>
      <c r="O1191" s="146">
        <v>0</v>
      </c>
      <c r="P1191" s="132">
        <v>0</v>
      </c>
      <c r="Q1191" s="132">
        <v>0</v>
      </c>
      <c r="R1191" s="132">
        <v>0</v>
      </c>
      <c r="S1191" s="132">
        <v>0</v>
      </c>
      <c r="T1191" s="132">
        <v>0</v>
      </c>
      <c r="U1191" s="132">
        <v>0</v>
      </c>
      <c r="V1191" s="133">
        <f t="shared" si="59"/>
        <v>0</v>
      </c>
      <c r="W1191" s="16">
        <v>0</v>
      </c>
      <c r="X1191" s="16">
        <v>0</v>
      </c>
      <c r="Y1191" s="137">
        <v>0</v>
      </c>
    </row>
    <row r="1192" spans="1:25" s="3" customFormat="1" ht="15" x14ac:dyDescent="0.3">
      <c r="A1192" s="156" t="str">
        <f>IF(ISBLANK(TableB[[#This Row],[BEDS Code]]),"",TableB[[#This Row],[BEDS Code]])</f>
        <v>353100010022</v>
      </c>
      <c r="B1192" s="134" t="str">
        <f>IF(ISBLANK(TableB[[#This Row],[School Name]]),"",TableB[[#This Row],[School Name]])</f>
        <v>P.S. 022 Graniteville</v>
      </c>
      <c r="C1192" s="156" t="str">
        <f>IF(ISBLANK(TableB[[#This Row],[Local School Code]]),"",TableB[[#This Row],[Local School Code]])</f>
        <v>R022</v>
      </c>
      <c r="D1192" s="15" t="s">
        <v>72</v>
      </c>
      <c r="E1192" s="10" t="s">
        <v>73</v>
      </c>
      <c r="F1192" s="130">
        <v>31</v>
      </c>
      <c r="G1192" s="130">
        <v>0</v>
      </c>
      <c r="H1192" s="130">
        <v>0</v>
      </c>
      <c r="I1192" s="130">
        <v>0</v>
      </c>
      <c r="J1192" s="136">
        <f t="shared" si="57"/>
        <v>31</v>
      </c>
      <c r="K1192" s="16">
        <v>180000</v>
      </c>
      <c r="L1192" s="16">
        <v>344435.57266386016</v>
      </c>
      <c r="M1192" s="16">
        <v>0</v>
      </c>
      <c r="N1192" s="133">
        <f t="shared" si="58"/>
        <v>524435.57266386016</v>
      </c>
      <c r="O1192" s="146">
        <v>0</v>
      </c>
      <c r="P1192" s="132">
        <v>0</v>
      </c>
      <c r="Q1192" s="132">
        <v>0</v>
      </c>
      <c r="R1192" s="132">
        <v>0</v>
      </c>
      <c r="S1192" s="132">
        <v>0</v>
      </c>
      <c r="T1192" s="132">
        <v>0</v>
      </c>
      <c r="U1192" s="132">
        <v>0</v>
      </c>
      <c r="V1192" s="133">
        <f t="shared" si="59"/>
        <v>0</v>
      </c>
      <c r="W1192" s="16">
        <v>0</v>
      </c>
      <c r="X1192" s="16">
        <v>0</v>
      </c>
      <c r="Y1192" s="137">
        <v>0</v>
      </c>
    </row>
    <row r="1193" spans="1:25" s="3" customFormat="1" ht="15" x14ac:dyDescent="0.3">
      <c r="A1193" s="156" t="str">
        <f>IF(ISBLANK(TableB[[#This Row],[BEDS Code]]),"",TableB[[#This Row],[BEDS Code]])</f>
        <v>353100010023</v>
      </c>
      <c r="B1193" s="134" t="str">
        <f>IF(ISBLANK(TableB[[#This Row],[School Name]]),"",TableB[[#This Row],[School Name]])</f>
        <v>P.S. 023 Richmondtown</v>
      </c>
      <c r="C1193" s="156" t="str">
        <f>IF(ISBLANK(TableB[[#This Row],[Local School Code]]),"",TableB[[#This Row],[Local School Code]])</f>
        <v>R023</v>
      </c>
      <c r="D1193" s="15" t="s">
        <v>72</v>
      </c>
      <c r="E1193" s="10" t="s">
        <v>73</v>
      </c>
      <c r="F1193" s="130">
        <v>31</v>
      </c>
      <c r="G1193" s="130">
        <v>0</v>
      </c>
      <c r="H1193" s="130">
        <v>0</v>
      </c>
      <c r="I1193" s="130">
        <v>0</v>
      </c>
      <c r="J1193" s="136">
        <f t="shared" si="57"/>
        <v>31</v>
      </c>
      <c r="K1193" s="16">
        <v>350000</v>
      </c>
      <c r="L1193" s="16">
        <v>145810.17960055277</v>
      </c>
      <c r="M1193" s="16">
        <v>0</v>
      </c>
      <c r="N1193" s="133">
        <f t="shared" si="58"/>
        <v>495810.17960055277</v>
      </c>
      <c r="O1193" s="146">
        <v>0</v>
      </c>
      <c r="P1193" s="132">
        <v>0</v>
      </c>
      <c r="Q1193" s="132">
        <v>0</v>
      </c>
      <c r="R1193" s="132">
        <v>0</v>
      </c>
      <c r="S1193" s="132">
        <v>0</v>
      </c>
      <c r="T1193" s="132">
        <v>0</v>
      </c>
      <c r="U1193" s="132">
        <v>0</v>
      </c>
      <c r="V1193" s="133">
        <f t="shared" si="59"/>
        <v>0</v>
      </c>
      <c r="W1193" s="16">
        <v>0</v>
      </c>
      <c r="X1193" s="16">
        <v>0</v>
      </c>
      <c r="Y1193" s="137">
        <v>0</v>
      </c>
    </row>
    <row r="1194" spans="1:25" s="3" customFormat="1" ht="15" x14ac:dyDescent="0.3">
      <c r="A1194" s="156" t="str">
        <f>IF(ISBLANK(TableB[[#This Row],[BEDS Code]]),"",TableB[[#This Row],[BEDS Code]])</f>
        <v>353100010024</v>
      </c>
      <c r="B1194" s="134" t="str">
        <f>IF(ISBLANK(TableB[[#This Row],[School Name]]),"",TableB[[#This Row],[School Name]])</f>
        <v>I.S. 024 Myra S. Barnes</v>
      </c>
      <c r="C1194" s="156" t="str">
        <f>IF(ISBLANK(TableB[[#This Row],[Local School Code]]),"",TableB[[#This Row],[Local School Code]])</f>
        <v>R024</v>
      </c>
      <c r="D1194" s="15" t="s">
        <v>73</v>
      </c>
      <c r="E1194" s="10" t="s">
        <v>73</v>
      </c>
      <c r="F1194" s="130">
        <v>0</v>
      </c>
      <c r="G1194" s="130">
        <v>0</v>
      </c>
      <c r="H1194" s="130">
        <v>0</v>
      </c>
      <c r="I1194" s="130">
        <v>0</v>
      </c>
      <c r="J1194" s="136">
        <f t="shared" si="57"/>
        <v>0</v>
      </c>
      <c r="K1194" s="16">
        <v>0</v>
      </c>
      <c r="L1194" s="16">
        <v>0</v>
      </c>
      <c r="M1194" s="16">
        <v>0</v>
      </c>
      <c r="N1194" s="133">
        <f t="shared" si="58"/>
        <v>0</v>
      </c>
      <c r="O1194" s="146">
        <v>0</v>
      </c>
      <c r="P1194" s="132">
        <v>0</v>
      </c>
      <c r="Q1194" s="132">
        <v>0</v>
      </c>
      <c r="R1194" s="132">
        <v>0</v>
      </c>
      <c r="S1194" s="132">
        <v>0</v>
      </c>
      <c r="T1194" s="132">
        <v>0</v>
      </c>
      <c r="U1194" s="132">
        <v>0</v>
      </c>
      <c r="V1194" s="133">
        <f t="shared" si="59"/>
        <v>0</v>
      </c>
      <c r="W1194" s="16">
        <v>0</v>
      </c>
      <c r="X1194" s="16">
        <v>0</v>
      </c>
      <c r="Y1194" s="137">
        <v>0</v>
      </c>
    </row>
    <row r="1195" spans="1:25" s="3" customFormat="1" ht="15" x14ac:dyDescent="0.3">
      <c r="A1195" s="156" t="str">
        <f>IF(ISBLANK(TableB[[#This Row],[BEDS Code]]),"",TableB[[#This Row],[BEDS Code]])</f>
        <v>307500015025</v>
      </c>
      <c r="B1195" s="134" t="str">
        <f>IF(ISBLANK(TableB[[#This Row],[School Name]]),"",TableB[[#This Row],[School Name]])</f>
        <v>South Richmond High School I.S./P.S. 25</v>
      </c>
      <c r="C1195" s="156" t="str">
        <f>IF(ISBLANK(TableB[[#This Row],[Local School Code]]),"",TableB[[#This Row],[Local School Code]])</f>
        <v>R025</v>
      </c>
      <c r="D1195" s="15" t="s">
        <v>72</v>
      </c>
      <c r="E1195" s="10" t="s">
        <v>73</v>
      </c>
      <c r="F1195" s="130">
        <v>8</v>
      </c>
      <c r="G1195" s="130">
        <v>0</v>
      </c>
      <c r="H1195" s="130">
        <v>8</v>
      </c>
      <c r="I1195" s="130">
        <v>0</v>
      </c>
      <c r="J1195" s="136">
        <f t="shared" si="57"/>
        <v>16</v>
      </c>
      <c r="K1195" s="16">
        <v>594369.20848598168</v>
      </c>
      <c r="L1195" s="16">
        <v>994796.63199089956</v>
      </c>
      <c r="M1195" s="16">
        <v>0</v>
      </c>
      <c r="N1195" s="133">
        <f t="shared" si="58"/>
        <v>1589165.8404768812</v>
      </c>
      <c r="O1195" s="146">
        <v>0</v>
      </c>
      <c r="P1195" s="132">
        <v>0</v>
      </c>
      <c r="Q1195" s="132">
        <v>0</v>
      </c>
      <c r="R1195" s="132">
        <v>0</v>
      </c>
      <c r="S1195" s="132">
        <v>0</v>
      </c>
      <c r="T1195" s="132">
        <v>0</v>
      </c>
      <c r="U1195" s="132">
        <v>0</v>
      </c>
      <c r="V1195" s="133">
        <f t="shared" si="59"/>
        <v>0</v>
      </c>
      <c r="W1195" s="16">
        <v>0</v>
      </c>
      <c r="X1195" s="16">
        <v>0</v>
      </c>
      <c r="Y1195" s="137">
        <v>0</v>
      </c>
    </row>
    <row r="1196" spans="1:25" s="3" customFormat="1" ht="15" x14ac:dyDescent="0.3">
      <c r="A1196" s="156" t="str">
        <f>IF(ISBLANK(TableB[[#This Row],[BEDS Code]]),"",TableB[[#This Row],[BEDS Code]])</f>
        <v>353100010026</v>
      </c>
      <c r="B1196" s="134" t="str">
        <f>IF(ISBLANK(TableB[[#This Row],[School Name]]),"",TableB[[#This Row],[School Name]])</f>
        <v>P.S. 026 The Carteret School</v>
      </c>
      <c r="C1196" s="156" t="str">
        <f>IF(ISBLANK(TableB[[#This Row],[Local School Code]]),"",TableB[[#This Row],[Local School Code]])</f>
        <v>R026</v>
      </c>
      <c r="D1196" s="15" t="s">
        <v>72</v>
      </c>
      <c r="E1196" s="10" t="s">
        <v>73</v>
      </c>
      <c r="F1196" s="130">
        <v>15</v>
      </c>
      <c r="G1196" s="130">
        <v>0</v>
      </c>
      <c r="H1196" s="130">
        <v>0</v>
      </c>
      <c r="I1196" s="130">
        <v>0</v>
      </c>
      <c r="J1196" s="136">
        <f t="shared" si="57"/>
        <v>15</v>
      </c>
      <c r="K1196" s="16">
        <v>180000</v>
      </c>
      <c r="L1196" s="16">
        <v>54915.902280171635</v>
      </c>
      <c r="M1196" s="16">
        <v>0</v>
      </c>
      <c r="N1196" s="133">
        <f t="shared" si="58"/>
        <v>234915.90228017163</v>
      </c>
      <c r="O1196" s="146">
        <v>0</v>
      </c>
      <c r="P1196" s="132">
        <v>0</v>
      </c>
      <c r="Q1196" s="132">
        <v>0</v>
      </c>
      <c r="R1196" s="132">
        <v>0</v>
      </c>
      <c r="S1196" s="132">
        <v>0</v>
      </c>
      <c r="T1196" s="132">
        <v>0</v>
      </c>
      <c r="U1196" s="132">
        <v>0</v>
      </c>
      <c r="V1196" s="133">
        <f t="shared" si="59"/>
        <v>0</v>
      </c>
      <c r="W1196" s="16">
        <v>0</v>
      </c>
      <c r="X1196" s="16">
        <v>0</v>
      </c>
      <c r="Y1196" s="137">
        <v>0</v>
      </c>
    </row>
    <row r="1197" spans="1:25" s="3" customFormat="1" ht="15" x14ac:dyDescent="0.3">
      <c r="A1197" s="156" t="str">
        <f>IF(ISBLANK(TableB[[#This Row],[BEDS Code]]),"",TableB[[#This Row],[BEDS Code]])</f>
        <v>353100010027</v>
      </c>
      <c r="B1197" s="134" t="str">
        <f>IF(ISBLANK(TableB[[#This Row],[School Name]]),"",TableB[[#This Row],[School Name]])</f>
        <v>I.S. 027 Anning S. Prall</v>
      </c>
      <c r="C1197" s="156" t="str">
        <f>IF(ISBLANK(TableB[[#This Row],[Local School Code]]),"",TableB[[#This Row],[Local School Code]])</f>
        <v>R027</v>
      </c>
      <c r="D1197" s="15" t="s">
        <v>73</v>
      </c>
      <c r="E1197" s="10" t="s">
        <v>73</v>
      </c>
      <c r="F1197" s="130">
        <v>0</v>
      </c>
      <c r="G1197" s="130">
        <v>0</v>
      </c>
      <c r="H1197" s="130">
        <v>0</v>
      </c>
      <c r="I1197" s="130">
        <v>0</v>
      </c>
      <c r="J1197" s="136">
        <f t="shared" si="57"/>
        <v>0</v>
      </c>
      <c r="K1197" s="16">
        <v>0</v>
      </c>
      <c r="L1197" s="16">
        <v>0</v>
      </c>
      <c r="M1197" s="16">
        <v>0</v>
      </c>
      <c r="N1197" s="133">
        <f t="shared" si="58"/>
        <v>0</v>
      </c>
      <c r="O1197" s="146">
        <v>0</v>
      </c>
      <c r="P1197" s="132">
        <v>0</v>
      </c>
      <c r="Q1197" s="132">
        <v>0</v>
      </c>
      <c r="R1197" s="132">
        <v>0</v>
      </c>
      <c r="S1197" s="132">
        <v>0</v>
      </c>
      <c r="T1197" s="132">
        <v>0</v>
      </c>
      <c r="U1197" s="132">
        <v>0</v>
      </c>
      <c r="V1197" s="133">
        <f t="shared" si="59"/>
        <v>0</v>
      </c>
      <c r="W1197" s="16">
        <v>0</v>
      </c>
      <c r="X1197" s="16">
        <v>0</v>
      </c>
      <c r="Y1197" s="137">
        <v>0</v>
      </c>
    </row>
    <row r="1198" spans="1:25" s="3" customFormat="1" ht="15" x14ac:dyDescent="0.3">
      <c r="A1198" s="156" t="str">
        <f>IF(ISBLANK(TableB[[#This Row],[BEDS Code]]),"",TableB[[#This Row],[BEDS Code]])</f>
        <v>353100010028</v>
      </c>
      <c r="B1198" s="134" t="str">
        <f>IF(ISBLANK(TableB[[#This Row],[School Name]]),"",TableB[[#This Row],[School Name]])</f>
        <v>The Eagle Academy for Young Men of Staten Island</v>
      </c>
      <c r="C1198" s="156" t="str">
        <f>IF(ISBLANK(TableB[[#This Row],[Local School Code]]),"",TableB[[#This Row],[Local School Code]])</f>
        <v>R028</v>
      </c>
      <c r="D1198" s="15" t="s">
        <v>73</v>
      </c>
      <c r="E1198" s="10" t="s">
        <v>73</v>
      </c>
      <c r="F1198" s="130">
        <v>0</v>
      </c>
      <c r="G1198" s="130">
        <v>0</v>
      </c>
      <c r="H1198" s="130">
        <v>0</v>
      </c>
      <c r="I1198" s="130">
        <v>0</v>
      </c>
      <c r="J1198" s="136">
        <f t="shared" si="57"/>
        <v>0</v>
      </c>
      <c r="K1198" s="16">
        <v>0</v>
      </c>
      <c r="L1198" s="16">
        <v>0</v>
      </c>
      <c r="M1198" s="16">
        <v>0</v>
      </c>
      <c r="N1198" s="133">
        <f t="shared" si="58"/>
        <v>0</v>
      </c>
      <c r="O1198" s="146">
        <v>0</v>
      </c>
      <c r="P1198" s="132">
        <v>0</v>
      </c>
      <c r="Q1198" s="132">
        <v>0</v>
      </c>
      <c r="R1198" s="132">
        <v>0</v>
      </c>
      <c r="S1198" s="132">
        <v>0</v>
      </c>
      <c r="T1198" s="132">
        <v>0</v>
      </c>
      <c r="U1198" s="132">
        <v>0</v>
      </c>
      <c r="V1198" s="133">
        <f t="shared" si="59"/>
        <v>0</v>
      </c>
      <c r="W1198" s="16">
        <v>0</v>
      </c>
      <c r="X1198" s="16">
        <v>0</v>
      </c>
      <c r="Y1198" s="137">
        <v>0</v>
      </c>
    </row>
    <row r="1199" spans="1:25" s="3" customFormat="1" ht="15" x14ac:dyDescent="0.3">
      <c r="A1199" s="156" t="str">
        <f>IF(ISBLANK(TableB[[#This Row],[BEDS Code]]),"",TableB[[#This Row],[BEDS Code]])</f>
        <v>353100010029</v>
      </c>
      <c r="B1199" s="134" t="str">
        <f>IF(ISBLANK(TableB[[#This Row],[School Name]]),"",TableB[[#This Row],[School Name]])</f>
        <v>P.S. 029 Bardwell</v>
      </c>
      <c r="C1199" s="156" t="str">
        <f>IF(ISBLANK(TableB[[#This Row],[Local School Code]]),"",TableB[[#This Row],[Local School Code]])</f>
        <v>R029</v>
      </c>
      <c r="D1199" s="15" t="s">
        <v>72</v>
      </c>
      <c r="E1199" s="10" t="s">
        <v>73</v>
      </c>
      <c r="F1199" s="130">
        <v>15</v>
      </c>
      <c r="G1199" s="130">
        <v>0</v>
      </c>
      <c r="H1199" s="130">
        <v>0</v>
      </c>
      <c r="I1199" s="130">
        <v>0</v>
      </c>
      <c r="J1199" s="136">
        <f t="shared" si="57"/>
        <v>15</v>
      </c>
      <c r="K1199" s="16">
        <v>160000</v>
      </c>
      <c r="L1199" s="16">
        <v>88382.018697680585</v>
      </c>
      <c r="M1199" s="16">
        <v>0</v>
      </c>
      <c r="N1199" s="133">
        <f t="shared" si="58"/>
        <v>248382.01869768059</v>
      </c>
      <c r="O1199" s="146">
        <v>0</v>
      </c>
      <c r="P1199" s="132">
        <v>0</v>
      </c>
      <c r="Q1199" s="132">
        <v>0</v>
      </c>
      <c r="R1199" s="132">
        <v>0</v>
      </c>
      <c r="S1199" s="132">
        <v>0</v>
      </c>
      <c r="T1199" s="132">
        <v>0</v>
      </c>
      <c r="U1199" s="132">
        <v>0</v>
      </c>
      <c r="V1199" s="133">
        <f t="shared" si="59"/>
        <v>0</v>
      </c>
      <c r="W1199" s="16">
        <v>0</v>
      </c>
      <c r="X1199" s="16">
        <v>0</v>
      </c>
      <c r="Y1199" s="137">
        <v>0</v>
      </c>
    </row>
    <row r="1200" spans="1:25" s="3" customFormat="1" ht="15" x14ac:dyDescent="0.3">
      <c r="A1200" s="156" t="str">
        <f>IF(ISBLANK(TableB[[#This Row],[BEDS Code]]),"",TableB[[#This Row],[BEDS Code]])</f>
        <v>353100010030</v>
      </c>
      <c r="B1200" s="134" t="str">
        <f>IF(ISBLANK(TableB[[#This Row],[School Name]]),"",TableB[[#This Row],[School Name]])</f>
        <v>P.S. 030 Westerleigh</v>
      </c>
      <c r="C1200" s="156" t="str">
        <f>IF(ISBLANK(TableB[[#This Row],[Local School Code]]),"",TableB[[#This Row],[Local School Code]])</f>
        <v>R030</v>
      </c>
      <c r="D1200" s="15" t="s">
        <v>72</v>
      </c>
      <c r="E1200" s="10" t="s">
        <v>73</v>
      </c>
      <c r="F1200" s="130">
        <v>15</v>
      </c>
      <c r="G1200" s="130">
        <v>0</v>
      </c>
      <c r="H1200" s="130">
        <v>0</v>
      </c>
      <c r="I1200" s="130">
        <v>0</v>
      </c>
      <c r="J1200" s="136">
        <f t="shared" si="57"/>
        <v>15</v>
      </c>
      <c r="K1200" s="16">
        <v>180000</v>
      </c>
      <c r="L1200" s="16">
        <v>70521.79585840783</v>
      </c>
      <c r="M1200" s="16">
        <v>0</v>
      </c>
      <c r="N1200" s="133">
        <f t="shared" si="58"/>
        <v>250521.79585840783</v>
      </c>
      <c r="O1200" s="146">
        <v>0</v>
      </c>
      <c r="P1200" s="132">
        <v>0</v>
      </c>
      <c r="Q1200" s="132">
        <v>0</v>
      </c>
      <c r="R1200" s="132">
        <v>0</v>
      </c>
      <c r="S1200" s="132">
        <v>0</v>
      </c>
      <c r="T1200" s="132">
        <v>0</v>
      </c>
      <c r="U1200" s="132">
        <v>0</v>
      </c>
      <c r="V1200" s="133">
        <f t="shared" si="59"/>
        <v>0</v>
      </c>
      <c r="W1200" s="16">
        <v>0</v>
      </c>
      <c r="X1200" s="16">
        <v>0</v>
      </c>
      <c r="Y1200" s="137">
        <v>0</v>
      </c>
    </row>
    <row r="1201" spans="1:25" s="3" customFormat="1" ht="15" x14ac:dyDescent="0.3">
      <c r="A1201" s="156" t="str">
        <f>IF(ISBLANK(TableB[[#This Row],[BEDS Code]]),"",TableB[[#This Row],[BEDS Code]])</f>
        <v>353100010031</v>
      </c>
      <c r="B1201" s="134" t="str">
        <f>IF(ISBLANK(TableB[[#This Row],[School Name]]),"",TableB[[#This Row],[School Name]])</f>
        <v>P.S. 031 William T. Davis</v>
      </c>
      <c r="C1201" s="156" t="str">
        <f>IF(ISBLANK(TableB[[#This Row],[Local School Code]]),"",TableB[[#This Row],[Local School Code]])</f>
        <v>R031</v>
      </c>
      <c r="D1201" s="15" t="s">
        <v>72</v>
      </c>
      <c r="E1201" s="10" t="s">
        <v>73</v>
      </c>
      <c r="F1201" s="130">
        <v>31</v>
      </c>
      <c r="G1201" s="130">
        <v>0</v>
      </c>
      <c r="H1201" s="130">
        <v>0</v>
      </c>
      <c r="I1201" s="130">
        <v>0</v>
      </c>
      <c r="J1201" s="136">
        <f t="shared" si="57"/>
        <v>31</v>
      </c>
      <c r="K1201" s="16">
        <v>250000</v>
      </c>
      <c r="L1201" s="16">
        <v>242911.47867167799</v>
      </c>
      <c r="M1201" s="16">
        <v>0</v>
      </c>
      <c r="N1201" s="133">
        <f t="shared" si="58"/>
        <v>492911.47867167799</v>
      </c>
      <c r="O1201" s="146">
        <v>0</v>
      </c>
      <c r="P1201" s="132">
        <v>0</v>
      </c>
      <c r="Q1201" s="132">
        <v>0</v>
      </c>
      <c r="R1201" s="132">
        <v>0</v>
      </c>
      <c r="S1201" s="132">
        <v>0</v>
      </c>
      <c r="T1201" s="132">
        <v>0</v>
      </c>
      <c r="U1201" s="132">
        <v>0</v>
      </c>
      <c r="V1201" s="133">
        <f t="shared" si="59"/>
        <v>0</v>
      </c>
      <c r="W1201" s="16">
        <v>0</v>
      </c>
      <c r="X1201" s="16">
        <v>0</v>
      </c>
      <c r="Y1201" s="137">
        <v>0</v>
      </c>
    </row>
    <row r="1202" spans="1:25" s="3" customFormat="1" ht="15" x14ac:dyDescent="0.3">
      <c r="A1202" s="156" t="str">
        <f>IF(ISBLANK(TableB[[#This Row],[BEDS Code]]),"",TableB[[#This Row],[BEDS Code]])</f>
        <v>353100010032</v>
      </c>
      <c r="B1202" s="134" t="str">
        <f>IF(ISBLANK(TableB[[#This Row],[School Name]]),"",TableB[[#This Row],[School Name]])</f>
        <v>P.S. 032 The Gifford School</v>
      </c>
      <c r="C1202" s="156" t="str">
        <f>IF(ISBLANK(TableB[[#This Row],[Local School Code]]),"",TableB[[#This Row],[Local School Code]])</f>
        <v>R032</v>
      </c>
      <c r="D1202" s="15" t="s">
        <v>72</v>
      </c>
      <c r="E1202" s="10" t="s">
        <v>73</v>
      </c>
      <c r="F1202" s="130">
        <v>47</v>
      </c>
      <c r="G1202" s="130">
        <v>0</v>
      </c>
      <c r="H1202" s="130">
        <v>0</v>
      </c>
      <c r="I1202" s="130">
        <v>0</v>
      </c>
      <c r="J1202" s="136">
        <f t="shared" si="57"/>
        <v>47</v>
      </c>
      <c r="K1202" s="16">
        <v>540000</v>
      </c>
      <c r="L1202" s="16">
        <v>254336.28337460477</v>
      </c>
      <c r="M1202" s="16">
        <v>0</v>
      </c>
      <c r="N1202" s="133">
        <f t="shared" si="58"/>
        <v>794336.28337460477</v>
      </c>
      <c r="O1202" s="146">
        <v>0</v>
      </c>
      <c r="P1202" s="132">
        <v>0</v>
      </c>
      <c r="Q1202" s="132">
        <v>0</v>
      </c>
      <c r="R1202" s="132">
        <v>0</v>
      </c>
      <c r="S1202" s="132">
        <v>0</v>
      </c>
      <c r="T1202" s="132">
        <v>0</v>
      </c>
      <c r="U1202" s="132">
        <v>0</v>
      </c>
      <c r="V1202" s="133">
        <f t="shared" si="59"/>
        <v>0</v>
      </c>
      <c r="W1202" s="16">
        <v>0</v>
      </c>
      <c r="X1202" s="16">
        <v>0</v>
      </c>
      <c r="Y1202" s="137">
        <v>0</v>
      </c>
    </row>
    <row r="1203" spans="1:25" s="3" customFormat="1" ht="15" x14ac:dyDescent="0.3">
      <c r="A1203" s="156" t="str">
        <f>IF(ISBLANK(TableB[[#This Row],[BEDS Code]]),"",TableB[[#This Row],[BEDS Code]])</f>
        <v>353100010034</v>
      </c>
      <c r="B1203" s="134" t="str">
        <f>IF(ISBLANK(TableB[[#This Row],[School Name]]),"",TableB[[#This Row],[School Name]])</f>
        <v>I.S. 034 Tottenville</v>
      </c>
      <c r="C1203" s="156" t="str">
        <f>IF(ISBLANK(TableB[[#This Row],[Local School Code]]),"",TableB[[#This Row],[Local School Code]])</f>
        <v>R034</v>
      </c>
      <c r="D1203" s="15" t="s">
        <v>73</v>
      </c>
      <c r="E1203" s="10" t="s">
        <v>73</v>
      </c>
      <c r="F1203" s="130">
        <v>0</v>
      </c>
      <c r="G1203" s="130">
        <v>0</v>
      </c>
      <c r="H1203" s="130">
        <v>0</v>
      </c>
      <c r="I1203" s="130">
        <v>0</v>
      </c>
      <c r="J1203" s="136">
        <f t="shared" si="57"/>
        <v>0</v>
      </c>
      <c r="K1203" s="16">
        <v>0</v>
      </c>
      <c r="L1203" s="16">
        <v>0</v>
      </c>
      <c r="M1203" s="16">
        <v>0</v>
      </c>
      <c r="N1203" s="133">
        <f t="shared" si="58"/>
        <v>0</v>
      </c>
      <c r="O1203" s="146">
        <v>0</v>
      </c>
      <c r="P1203" s="132">
        <v>0</v>
      </c>
      <c r="Q1203" s="132">
        <v>0</v>
      </c>
      <c r="R1203" s="132">
        <v>0</v>
      </c>
      <c r="S1203" s="132">
        <v>0</v>
      </c>
      <c r="T1203" s="132">
        <v>0</v>
      </c>
      <c r="U1203" s="132">
        <v>0</v>
      </c>
      <c r="V1203" s="133">
        <f t="shared" si="59"/>
        <v>0</v>
      </c>
      <c r="W1203" s="16">
        <v>0</v>
      </c>
      <c r="X1203" s="16">
        <v>0</v>
      </c>
      <c r="Y1203" s="137">
        <v>0</v>
      </c>
    </row>
    <row r="1204" spans="1:25" s="3" customFormat="1" ht="15" x14ac:dyDescent="0.3">
      <c r="A1204" s="156" t="str">
        <f>IF(ISBLANK(TableB[[#This Row],[BEDS Code]]),"",TableB[[#This Row],[BEDS Code]])</f>
        <v>353100010035</v>
      </c>
      <c r="B1204" s="134" t="str">
        <f>IF(ISBLANK(TableB[[#This Row],[School Name]]),"",TableB[[#This Row],[School Name]])</f>
        <v>P.S. 35 The Clove Valley School</v>
      </c>
      <c r="C1204" s="156" t="str">
        <f>IF(ISBLANK(TableB[[#This Row],[Local School Code]]),"",TableB[[#This Row],[Local School Code]])</f>
        <v>R035</v>
      </c>
      <c r="D1204" s="15" t="s">
        <v>73</v>
      </c>
      <c r="E1204" s="10" t="s">
        <v>73</v>
      </c>
      <c r="F1204" s="130">
        <v>0</v>
      </c>
      <c r="G1204" s="130">
        <v>0</v>
      </c>
      <c r="H1204" s="130">
        <v>0</v>
      </c>
      <c r="I1204" s="130">
        <v>0</v>
      </c>
      <c r="J1204" s="136">
        <f t="shared" si="57"/>
        <v>0</v>
      </c>
      <c r="K1204" s="16">
        <v>0</v>
      </c>
      <c r="L1204" s="16">
        <v>0</v>
      </c>
      <c r="M1204" s="16">
        <v>0</v>
      </c>
      <c r="N1204" s="133">
        <f t="shared" si="58"/>
        <v>0</v>
      </c>
      <c r="O1204" s="146">
        <v>0</v>
      </c>
      <c r="P1204" s="132">
        <v>0</v>
      </c>
      <c r="Q1204" s="132">
        <v>0</v>
      </c>
      <c r="R1204" s="132">
        <v>0</v>
      </c>
      <c r="S1204" s="132">
        <v>0</v>
      </c>
      <c r="T1204" s="132">
        <v>0</v>
      </c>
      <c r="U1204" s="132">
        <v>0</v>
      </c>
      <c r="V1204" s="133">
        <f t="shared" si="59"/>
        <v>0</v>
      </c>
      <c r="W1204" s="16">
        <v>0</v>
      </c>
      <c r="X1204" s="16">
        <v>0</v>
      </c>
      <c r="Y1204" s="137">
        <v>0</v>
      </c>
    </row>
    <row r="1205" spans="1:25" s="3" customFormat="1" ht="15" x14ac:dyDescent="0.3">
      <c r="A1205" s="156" t="str">
        <f>IF(ISBLANK(TableB[[#This Row],[BEDS Code]]),"",TableB[[#This Row],[BEDS Code]])</f>
        <v>353100010036</v>
      </c>
      <c r="B1205" s="134" t="str">
        <f>IF(ISBLANK(TableB[[#This Row],[School Name]]),"",TableB[[#This Row],[School Name]])</f>
        <v>P.S. 036 J. C. Drumgoole</v>
      </c>
      <c r="C1205" s="156" t="str">
        <f>IF(ISBLANK(TableB[[#This Row],[Local School Code]]),"",TableB[[#This Row],[Local School Code]])</f>
        <v>R036</v>
      </c>
      <c r="D1205" s="15" t="s">
        <v>72</v>
      </c>
      <c r="E1205" s="10" t="s">
        <v>73</v>
      </c>
      <c r="F1205" s="130">
        <v>78</v>
      </c>
      <c r="G1205" s="130">
        <v>0</v>
      </c>
      <c r="H1205" s="130">
        <v>0</v>
      </c>
      <c r="I1205" s="130">
        <v>0</v>
      </c>
      <c r="J1205" s="136">
        <f t="shared" si="57"/>
        <v>78</v>
      </c>
      <c r="K1205" s="16">
        <v>720000</v>
      </c>
      <c r="L1205" s="16">
        <v>573233.85573563538</v>
      </c>
      <c r="M1205" s="16">
        <v>0</v>
      </c>
      <c r="N1205" s="133">
        <f t="shared" si="58"/>
        <v>1293233.8557356354</v>
      </c>
      <c r="O1205" s="146">
        <v>0</v>
      </c>
      <c r="P1205" s="132">
        <v>0</v>
      </c>
      <c r="Q1205" s="132">
        <v>0</v>
      </c>
      <c r="R1205" s="132">
        <v>0</v>
      </c>
      <c r="S1205" s="132">
        <v>0</v>
      </c>
      <c r="T1205" s="132">
        <v>0</v>
      </c>
      <c r="U1205" s="132">
        <v>0</v>
      </c>
      <c r="V1205" s="133">
        <f t="shared" si="59"/>
        <v>0</v>
      </c>
      <c r="W1205" s="16">
        <v>0</v>
      </c>
      <c r="X1205" s="16">
        <v>0</v>
      </c>
      <c r="Y1205" s="137">
        <v>0</v>
      </c>
    </row>
    <row r="1206" spans="1:25" s="3" customFormat="1" ht="15" x14ac:dyDescent="0.3">
      <c r="A1206" s="156" t="str">
        <f>IF(ISBLANK(TableB[[#This Row],[BEDS Code]]),"",TableB[[#This Row],[BEDS Code]])</f>
        <v>307500015037</v>
      </c>
      <c r="B1206" s="134" t="str">
        <f>IF(ISBLANK(TableB[[#This Row],[School Name]]),"",TableB[[#This Row],[School Name]])</f>
        <v>P.S. R037</v>
      </c>
      <c r="C1206" s="156" t="str">
        <f>IF(ISBLANK(TableB[[#This Row],[Local School Code]]),"",TableB[[#This Row],[Local School Code]])</f>
        <v>R037</v>
      </c>
      <c r="D1206" s="15" t="s">
        <v>72</v>
      </c>
      <c r="E1206" s="10" t="s">
        <v>73</v>
      </c>
      <c r="F1206" s="130">
        <v>13</v>
      </c>
      <c r="G1206" s="130">
        <v>0</v>
      </c>
      <c r="H1206" s="130">
        <v>11</v>
      </c>
      <c r="I1206" s="130">
        <v>0</v>
      </c>
      <c r="J1206" s="136">
        <f t="shared" si="57"/>
        <v>24</v>
      </c>
      <c r="K1206" s="16">
        <v>941406.3265618335</v>
      </c>
      <c r="L1206" s="16">
        <v>1576001.4769131967</v>
      </c>
      <c r="M1206" s="16">
        <v>0</v>
      </c>
      <c r="N1206" s="133">
        <f t="shared" si="58"/>
        <v>2517407.8034750302</v>
      </c>
      <c r="O1206" s="146">
        <v>0</v>
      </c>
      <c r="P1206" s="132">
        <v>0</v>
      </c>
      <c r="Q1206" s="132">
        <v>0</v>
      </c>
      <c r="R1206" s="132">
        <v>0</v>
      </c>
      <c r="S1206" s="132">
        <v>0</v>
      </c>
      <c r="T1206" s="132">
        <v>0</v>
      </c>
      <c r="U1206" s="132">
        <v>0</v>
      </c>
      <c r="V1206" s="133">
        <f t="shared" si="59"/>
        <v>0</v>
      </c>
      <c r="W1206" s="16">
        <v>0</v>
      </c>
      <c r="X1206" s="16">
        <v>0</v>
      </c>
      <c r="Y1206" s="137">
        <v>0</v>
      </c>
    </row>
    <row r="1207" spans="1:25" s="3" customFormat="1" ht="15" x14ac:dyDescent="0.3">
      <c r="A1207" s="156" t="str">
        <f>IF(ISBLANK(TableB[[#This Row],[BEDS Code]]),"",TableB[[#This Row],[BEDS Code]])</f>
        <v>353100010038</v>
      </c>
      <c r="B1207" s="134" t="str">
        <f>IF(ISBLANK(TableB[[#This Row],[School Name]]),"",TableB[[#This Row],[School Name]])</f>
        <v>P.S. 038 George Cromwell</v>
      </c>
      <c r="C1207" s="156" t="str">
        <f>IF(ISBLANK(TableB[[#This Row],[Local School Code]]),"",TableB[[#This Row],[Local School Code]])</f>
        <v>R038</v>
      </c>
      <c r="D1207" s="15" t="s">
        <v>72</v>
      </c>
      <c r="E1207" s="10" t="s">
        <v>73</v>
      </c>
      <c r="F1207" s="130">
        <v>31</v>
      </c>
      <c r="G1207" s="130">
        <v>0</v>
      </c>
      <c r="H1207" s="130">
        <v>0</v>
      </c>
      <c r="I1207" s="130">
        <v>0</v>
      </c>
      <c r="J1207" s="136">
        <f t="shared" si="57"/>
        <v>31</v>
      </c>
      <c r="K1207" s="16">
        <v>350000</v>
      </c>
      <c r="L1207" s="16">
        <v>128304.22825779108</v>
      </c>
      <c r="M1207" s="16">
        <v>0</v>
      </c>
      <c r="N1207" s="133">
        <f t="shared" si="58"/>
        <v>478304.22825779108</v>
      </c>
      <c r="O1207" s="146">
        <v>0</v>
      </c>
      <c r="P1207" s="132">
        <v>0</v>
      </c>
      <c r="Q1207" s="132">
        <v>0</v>
      </c>
      <c r="R1207" s="132">
        <v>0</v>
      </c>
      <c r="S1207" s="132">
        <v>0</v>
      </c>
      <c r="T1207" s="132">
        <v>0</v>
      </c>
      <c r="U1207" s="132">
        <v>0</v>
      </c>
      <c r="V1207" s="133">
        <f t="shared" si="59"/>
        <v>0</v>
      </c>
      <c r="W1207" s="16">
        <v>0</v>
      </c>
      <c r="X1207" s="16">
        <v>0</v>
      </c>
      <c r="Y1207" s="137">
        <v>0</v>
      </c>
    </row>
    <row r="1208" spans="1:25" s="3" customFormat="1" ht="15" x14ac:dyDescent="0.3">
      <c r="A1208" s="156" t="str">
        <f>IF(ISBLANK(TableB[[#This Row],[BEDS Code]]),"",TableB[[#This Row],[BEDS Code]])</f>
        <v>353100010039</v>
      </c>
      <c r="B1208" s="134" t="str">
        <f>IF(ISBLANK(TableB[[#This Row],[School Name]]),"",TableB[[#This Row],[School Name]])</f>
        <v>P.S. 39 Francis J. Murphy Jr.</v>
      </c>
      <c r="C1208" s="156" t="str">
        <f>IF(ISBLANK(TableB[[#This Row],[Local School Code]]),"",TableB[[#This Row],[Local School Code]])</f>
        <v>R039</v>
      </c>
      <c r="D1208" s="15" t="s">
        <v>73</v>
      </c>
      <c r="E1208" s="10" t="s">
        <v>73</v>
      </c>
      <c r="F1208" s="130">
        <v>0</v>
      </c>
      <c r="G1208" s="130">
        <v>0</v>
      </c>
      <c r="H1208" s="130">
        <v>0</v>
      </c>
      <c r="I1208" s="130">
        <v>0</v>
      </c>
      <c r="J1208" s="136">
        <f t="shared" si="57"/>
        <v>0</v>
      </c>
      <c r="K1208" s="16">
        <v>0</v>
      </c>
      <c r="L1208" s="16">
        <v>0</v>
      </c>
      <c r="M1208" s="16">
        <v>0</v>
      </c>
      <c r="N1208" s="133">
        <f t="shared" si="58"/>
        <v>0</v>
      </c>
      <c r="O1208" s="146">
        <v>0</v>
      </c>
      <c r="P1208" s="132">
        <v>0</v>
      </c>
      <c r="Q1208" s="132">
        <v>0</v>
      </c>
      <c r="R1208" s="132">
        <v>0</v>
      </c>
      <c r="S1208" s="132">
        <v>0</v>
      </c>
      <c r="T1208" s="132">
        <v>0</v>
      </c>
      <c r="U1208" s="132">
        <v>0</v>
      </c>
      <c r="V1208" s="133">
        <f t="shared" si="59"/>
        <v>0</v>
      </c>
      <c r="W1208" s="16">
        <v>0</v>
      </c>
      <c r="X1208" s="16">
        <v>0</v>
      </c>
      <c r="Y1208" s="137">
        <v>0</v>
      </c>
    </row>
    <row r="1209" spans="1:25" s="3" customFormat="1" ht="15" x14ac:dyDescent="0.3">
      <c r="A1209" s="156" t="str">
        <f>IF(ISBLANK(TableB[[#This Row],[BEDS Code]]),"",TableB[[#This Row],[BEDS Code]])</f>
        <v>353100010041</v>
      </c>
      <c r="B1209" s="134" t="str">
        <f>IF(ISBLANK(TableB[[#This Row],[School Name]]),"",TableB[[#This Row],[School Name]])</f>
        <v>The Stephanie A. Vierno School</v>
      </c>
      <c r="C1209" s="156" t="str">
        <f>IF(ISBLANK(TableB[[#This Row],[Local School Code]]),"",TableB[[#This Row],[Local School Code]])</f>
        <v>R041</v>
      </c>
      <c r="D1209" s="15" t="s">
        <v>72</v>
      </c>
      <c r="E1209" s="10" t="s">
        <v>73</v>
      </c>
      <c r="F1209" s="130">
        <v>31</v>
      </c>
      <c r="G1209" s="130">
        <v>0</v>
      </c>
      <c r="H1209" s="130">
        <v>0</v>
      </c>
      <c r="I1209" s="130">
        <v>0</v>
      </c>
      <c r="J1209" s="136">
        <f t="shared" si="57"/>
        <v>31</v>
      </c>
      <c r="K1209" s="16">
        <v>360000</v>
      </c>
      <c r="L1209" s="16">
        <v>125107.88286192599</v>
      </c>
      <c r="M1209" s="16">
        <v>0</v>
      </c>
      <c r="N1209" s="133">
        <f t="shared" si="58"/>
        <v>485107.88286192599</v>
      </c>
      <c r="O1209" s="146">
        <v>0</v>
      </c>
      <c r="P1209" s="132">
        <v>0</v>
      </c>
      <c r="Q1209" s="132">
        <v>0</v>
      </c>
      <c r="R1209" s="132">
        <v>0</v>
      </c>
      <c r="S1209" s="132">
        <v>0</v>
      </c>
      <c r="T1209" s="132">
        <v>0</v>
      </c>
      <c r="U1209" s="132">
        <v>0</v>
      </c>
      <c r="V1209" s="133">
        <f t="shared" si="59"/>
        <v>0</v>
      </c>
      <c r="W1209" s="16">
        <v>0</v>
      </c>
      <c r="X1209" s="16">
        <v>0</v>
      </c>
      <c r="Y1209" s="137">
        <v>0</v>
      </c>
    </row>
    <row r="1210" spans="1:25" s="3" customFormat="1" ht="15" x14ac:dyDescent="0.3">
      <c r="A1210" s="156" t="str">
        <f>IF(ISBLANK(TableB[[#This Row],[BEDS Code]]),"",TableB[[#This Row],[BEDS Code]])</f>
        <v>353100010042</v>
      </c>
      <c r="B1210" s="134" t="str">
        <f>IF(ISBLANK(TableB[[#This Row],[School Name]]),"",TableB[[#This Row],[School Name]])</f>
        <v>P.S. 042 Eltingville</v>
      </c>
      <c r="C1210" s="156" t="str">
        <f>IF(ISBLANK(TableB[[#This Row],[Local School Code]]),"",TableB[[#This Row],[Local School Code]])</f>
        <v>R042</v>
      </c>
      <c r="D1210" s="15" t="s">
        <v>72</v>
      </c>
      <c r="E1210" s="10" t="s">
        <v>73</v>
      </c>
      <c r="F1210" s="130">
        <v>47</v>
      </c>
      <c r="G1210" s="130">
        <v>0</v>
      </c>
      <c r="H1210" s="130">
        <v>0</v>
      </c>
      <c r="I1210" s="130">
        <v>0</v>
      </c>
      <c r="J1210" s="136">
        <f t="shared" si="57"/>
        <v>47</v>
      </c>
      <c r="K1210" s="16">
        <v>540000</v>
      </c>
      <c r="L1210" s="16">
        <v>185607.60628505098</v>
      </c>
      <c r="M1210" s="16">
        <v>0</v>
      </c>
      <c r="N1210" s="133">
        <f t="shared" si="58"/>
        <v>725607.60628505098</v>
      </c>
      <c r="O1210" s="146">
        <v>0</v>
      </c>
      <c r="P1210" s="132">
        <v>0</v>
      </c>
      <c r="Q1210" s="132">
        <v>0</v>
      </c>
      <c r="R1210" s="132">
        <v>0</v>
      </c>
      <c r="S1210" s="132">
        <v>0</v>
      </c>
      <c r="T1210" s="132">
        <v>0</v>
      </c>
      <c r="U1210" s="132">
        <v>0</v>
      </c>
      <c r="V1210" s="133">
        <f t="shared" si="59"/>
        <v>0</v>
      </c>
      <c r="W1210" s="16">
        <v>0</v>
      </c>
      <c r="X1210" s="16">
        <v>0</v>
      </c>
      <c r="Y1210" s="137">
        <v>0</v>
      </c>
    </row>
    <row r="1211" spans="1:25" s="3" customFormat="1" ht="15" x14ac:dyDescent="0.3">
      <c r="A1211" s="156" t="str">
        <f>IF(ISBLANK(TableB[[#This Row],[BEDS Code]]),"",TableB[[#This Row],[BEDS Code]])</f>
        <v>353100010044</v>
      </c>
      <c r="B1211" s="134" t="str">
        <f>IF(ISBLANK(TableB[[#This Row],[School Name]]),"",TableB[[#This Row],[School Name]])</f>
        <v>P.S. 044 Thomas C. Brown</v>
      </c>
      <c r="C1211" s="156" t="str">
        <f>IF(ISBLANK(TableB[[#This Row],[Local School Code]]),"",TableB[[#This Row],[Local School Code]])</f>
        <v>R044</v>
      </c>
      <c r="D1211" s="15" t="s">
        <v>72</v>
      </c>
      <c r="E1211" s="10" t="s">
        <v>73</v>
      </c>
      <c r="F1211" s="130">
        <v>63</v>
      </c>
      <c r="G1211" s="130">
        <v>0</v>
      </c>
      <c r="H1211" s="130">
        <v>2</v>
      </c>
      <c r="I1211" s="130">
        <v>0</v>
      </c>
      <c r="J1211" s="136">
        <f t="shared" si="57"/>
        <v>65</v>
      </c>
      <c r="K1211" s="16">
        <v>620000</v>
      </c>
      <c r="L1211" s="16">
        <v>702715.318316099</v>
      </c>
      <c r="M1211" s="16">
        <v>0</v>
      </c>
      <c r="N1211" s="133">
        <f t="shared" si="58"/>
        <v>1322715.318316099</v>
      </c>
      <c r="O1211" s="146">
        <v>0</v>
      </c>
      <c r="P1211" s="132">
        <v>0</v>
      </c>
      <c r="Q1211" s="132">
        <v>0</v>
      </c>
      <c r="R1211" s="132">
        <v>0</v>
      </c>
      <c r="S1211" s="132">
        <v>0</v>
      </c>
      <c r="T1211" s="132">
        <v>0</v>
      </c>
      <c r="U1211" s="132">
        <v>0</v>
      </c>
      <c r="V1211" s="133">
        <f t="shared" si="59"/>
        <v>0</v>
      </c>
      <c r="W1211" s="16">
        <v>0</v>
      </c>
      <c r="X1211" s="16">
        <v>0</v>
      </c>
      <c r="Y1211" s="137">
        <v>0</v>
      </c>
    </row>
    <row r="1212" spans="1:25" s="3" customFormat="1" ht="15" x14ac:dyDescent="0.3">
      <c r="A1212" s="156" t="str">
        <f>IF(ISBLANK(TableB[[#This Row],[BEDS Code]]),"",TableB[[#This Row],[BEDS Code]])</f>
        <v>353100010045</v>
      </c>
      <c r="B1212" s="134" t="str">
        <f>IF(ISBLANK(TableB[[#This Row],[School Name]]),"",TableB[[#This Row],[School Name]])</f>
        <v>P.S. 045 John Tyler</v>
      </c>
      <c r="C1212" s="156" t="str">
        <f>IF(ISBLANK(TableB[[#This Row],[Local School Code]]),"",TableB[[#This Row],[Local School Code]])</f>
        <v>R045</v>
      </c>
      <c r="D1212" s="15" t="s">
        <v>72</v>
      </c>
      <c r="E1212" s="10" t="s">
        <v>73</v>
      </c>
      <c r="F1212" s="130">
        <v>31</v>
      </c>
      <c r="G1212" s="130">
        <v>0</v>
      </c>
      <c r="H1212" s="130">
        <v>0</v>
      </c>
      <c r="I1212" s="130">
        <v>0</v>
      </c>
      <c r="J1212" s="136">
        <f t="shared" si="57"/>
        <v>31</v>
      </c>
      <c r="K1212" s="16">
        <v>300000</v>
      </c>
      <c r="L1212" s="16">
        <v>177911.66763582308</v>
      </c>
      <c r="M1212" s="16">
        <v>0</v>
      </c>
      <c r="N1212" s="133">
        <f t="shared" si="58"/>
        <v>477911.66763582308</v>
      </c>
      <c r="O1212" s="146">
        <v>0</v>
      </c>
      <c r="P1212" s="132">
        <v>0</v>
      </c>
      <c r="Q1212" s="132">
        <v>0</v>
      </c>
      <c r="R1212" s="132">
        <v>0</v>
      </c>
      <c r="S1212" s="132">
        <v>0</v>
      </c>
      <c r="T1212" s="132">
        <v>0</v>
      </c>
      <c r="U1212" s="132">
        <v>0</v>
      </c>
      <c r="V1212" s="133">
        <f t="shared" si="59"/>
        <v>0</v>
      </c>
      <c r="W1212" s="16">
        <v>0</v>
      </c>
      <c r="X1212" s="16">
        <v>0</v>
      </c>
      <c r="Y1212" s="137">
        <v>0</v>
      </c>
    </row>
    <row r="1213" spans="1:25" s="3" customFormat="1" ht="15" x14ac:dyDescent="0.3">
      <c r="A1213" s="156" t="str">
        <f>IF(ISBLANK(TableB[[#This Row],[BEDS Code]]),"",TableB[[#This Row],[BEDS Code]])</f>
        <v>353100010046</v>
      </c>
      <c r="B1213" s="134" t="str">
        <f>IF(ISBLANK(TableB[[#This Row],[School Name]]),"",TableB[[#This Row],[School Name]])</f>
        <v>P.S. 046 Albert V. Maniscalco</v>
      </c>
      <c r="C1213" s="156" t="str">
        <f>IF(ISBLANK(TableB[[#This Row],[Local School Code]]),"",TableB[[#This Row],[Local School Code]])</f>
        <v>R046</v>
      </c>
      <c r="D1213" s="15" t="s">
        <v>72</v>
      </c>
      <c r="E1213" s="10" t="s">
        <v>72</v>
      </c>
      <c r="F1213" s="130">
        <v>15</v>
      </c>
      <c r="G1213" s="130">
        <v>0</v>
      </c>
      <c r="H1213" s="130">
        <v>0</v>
      </c>
      <c r="I1213" s="130">
        <v>0</v>
      </c>
      <c r="J1213" s="136">
        <f t="shared" si="57"/>
        <v>15</v>
      </c>
      <c r="K1213" s="16">
        <v>170000</v>
      </c>
      <c r="L1213" s="16">
        <v>74157.165446500352</v>
      </c>
      <c r="M1213" s="16">
        <v>0</v>
      </c>
      <c r="N1213" s="133">
        <f t="shared" si="58"/>
        <v>244157.16544650035</v>
      </c>
      <c r="O1213" s="146">
        <v>1</v>
      </c>
      <c r="P1213" s="132">
        <v>24088.100000000002</v>
      </c>
      <c r="Q1213" s="132">
        <v>24088.100000000002</v>
      </c>
      <c r="R1213" s="132">
        <v>0</v>
      </c>
      <c r="S1213" s="132">
        <v>0</v>
      </c>
      <c r="T1213" s="132">
        <v>120440.5</v>
      </c>
      <c r="U1213" s="132">
        <v>72264.3</v>
      </c>
      <c r="V1213" s="133">
        <f t="shared" si="59"/>
        <v>240881</v>
      </c>
      <c r="W1213" s="16">
        <v>0</v>
      </c>
      <c r="X1213" s="16">
        <v>0</v>
      </c>
      <c r="Y1213" s="137">
        <v>240881</v>
      </c>
    </row>
    <row r="1214" spans="1:25" s="3" customFormat="1" ht="15" x14ac:dyDescent="0.3">
      <c r="A1214" s="156" t="str">
        <f>IF(ISBLANK(TableB[[#This Row],[BEDS Code]]),"",TableB[[#This Row],[BEDS Code]])</f>
        <v>353100011047</v>
      </c>
      <c r="B1214" s="134" t="str">
        <f>IF(ISBLANK(TableB[[#This Row],[School Name]]),"",TableB[[#This Row],[School Name]])</f>
        <v>CSI High School for International Studies</v>
      </c>
      <c r="C1214" s="156" t="str">
        <f>IF(ISBLANK(TableB[[#This Row],[Local School Code]]),"",TableB[[#This Row],[Local School Code]])</f>
        <v>R047</v>
      </c>
      <c r="D1214" s="15" t="s">
        <v>73</v>
      </c>
      <c r="E1214" s="10" t="s">
        <v>73</v>
      </c>
      <c r="F1214" s="130">
        <v>0</v>
      </c>
      <c r="G1214" s="130">
        <v>0</v>
      </c>
      <c r="H1214" s="130">
        <v>0</v>
      </c>
      <c r="I1214" s="130">
        <v>0</v>
      </c>
      <c r="J1214" s="136">
        <f t="shared" si="57"/>
        <v>0</v>
      </c>
      <c r="K1214" s="16">
        <v>0</v>
      </c>
      <c r="L1214" s="16">
        <v>0</v>
      </c>
      <c r="M1214" s="16">
        <v>0</v>
      </c>
      <c r="N1214" s="133">
        <f t="shared" si="58"/>
        <v>0</v>
      </c>
      <c r="O1214" s="146">
        <v>0</v>
      </c>
      <c r="P1214" s="132">
        <v>0</v>
      </c>
      <c r="Q1214" s="132">
        <v>0</v>
      </c>
      <c r="R1214" s="132">
        <v>0</v>
      </c>
      <c r="S1214" s="132">
        <v>0</v>
      </c>
      <c r="T1214" s="132">
        <v>0</v>
      </c>
      <c r="U1214" s="132">
        <v>0</v>
      </c>
      <c r="V1214" s="133">
        <f t="shared" si="59"/>
        <v>0</v>
      </c>
      <c r="W1214" s="16">
        <v>0</v>
      </c>
      <c r="X1214" s="16">
        <v>0</v>
      </c>
      <c r="Y1214" s="137">
        <v>0</v>
      </c>
    </row>
    <row r="1215" spans="1:25" s="3" customFormat="1" ht="15" x14ac:dyDescent="0.3">
      <c r="A1215" s="156" t="str">
        <f>IF(ISBLANK(TableB[[#This Row],[BEDS Code]]),"",TableB[[#This Row],[BEDS Code]])</f>
        <v>353100010048</v>
      </c>
      <c r="B1215" s="134" t="str">
        <f>IF(ISBLANK(TableB[[#This Row],[School Name]]),"",TableB[[#This Row],[School Name]])</f>
        <v>P.S. 048 William G. Wilcox</v>
      </c>
      <c r="C1215" s="156" t="str">
        <f>IF(ISBLANK(TableB[[#This Row],[Local School Code]]),"",TableB[[#This Row],[Local School Code]])</f>
        <v>R048</v>
      </c>
      <c r="D1215" s="15" t="s">
        <v>72</v>
      </c>
      <c r="E1215" s="10" t="s">
        <v>73</v>
      </c>
      <c r="F1215" s="130">
        <v>15</v>
      </c>
      <c r="G1215" s="130">
        <v>0</v>
      </c>
      <c r="H1215" s="130">
        <v>0</v>
      </c>
      <c r="I1215" s="130">
        <v>0</v>
      </c>
      <c r="J1215" s="136">
        <f t="shared" si="57"/>
        <v>15</v>
      </c>
      <c r="K1215" s="16">
        <v>180000</v>
      </c>
      <c r="L1215" s="16">
        <v>65452.29372799315</v>
      </c>
      <c r="M1215" s="16">
        <v>0</v>
      </c>
      <c r="N1215" s="133">
        <f t="shared" si="58"/>
        <v>245452.29372799315</v>
      </c>
      <c r="O1215" s="146">
        <v>0</v>
      </c>
      <c r="P1215" s="132">
        <v>0</v>
      </c>
      <c r="Q1215" s="132">
        <v>0</v>
      </c>
      <c r="R1215" s="132">
        <v>0</v>
      </c>
      <c r="S1215" s="132">
        <v>0</v>
      </c>
      <c r="T1215" s="132">
        <v>0</v>
      </c>
      <c r="U1215" s="132">
        <v>0</v>
      </c>
      <c r="V1215" s="133">
        <f t="shared" si="59"/>
        <v>0</v>
      </c>
      <c r="W1215" s="16">
        <v>0</v>
      </c>
      <c r="X1215" s="16">
        <v>0</v>
      </c>
      <c r="Y1215" s="137">
        <v>0</v>
      </c>
    </row>
    <row r="1216" spans="1:25" s="3" customFormat="1" ht="15" x14ac:dyDescent="0.3">
      <c r="A1216" s="156" t="str">
        <f>IF(ISBLANK(TableB[[#This Row],[BEDS Code]]),"",TableB[[#This Row],[BEDS Code]])</f>
        <v>353100010049</v>
      </c>
      <c r="B1216" s="134" t="str">
        <f>IF(ISBLANK(TableB[[#This Row],[School Name]]),"",TableB[[#This Row],[School Name]])</f>
        <v>I.S. 49 Berta A. Dreyfus</v>
      </c>
      <c r="C1216" s="156" t="str">
        <f>IF(ISBLANK(TableB[[#This Row],[Local School Code]]),"",TableB[[#This Row],[Local School Code]])</f>
        <v>R049</v>
      </c>
      <c r="D1216" s="15" t="s">
        <v>73</v>
      </c>
      <c r="E1216" s="10" t="s">
        <v>72</v>
      </c>
      <c r="F1216" s="130">
        <v>0</v>
      </c>
      <c r="G1216" s="130">
        <v>0</v>
      </c>
      <c r="H1216" s="130">
        <v>0</v>
      </c>
      <c r="I1216" s="130">
        <v>0</v>
      </c>
      <c r="J1216" s="136">
        <f t="shared" si="57"/>
        <v>0</v>
      </c>
      <c r="K1216" s="16">
        <v>0</v>
      </c>
      <c r="L1216" s="16">
        <v>0</v>
      </c>
      <c r="M1216" s="16">
        <v>0</v>
      </c>
      <c r="N1216" s="133">
        <f t="shared" si="58"/>
        <v>0</v>
      </c>
      <c r="O1216" s="146">
        <v>1</v>
      </c>
      <c r="P1216" s="132">
        <v>565852.06087706389</v>
      </c>
      <c r="Q1216" s="132">
        <v>38613.300000000003</v>
      </c>
      <c r="R1216" s="132">
        <v>0</v>
      </c>
      <c r="S1216" s="132">
        <v>0</v>
      </c>
      <c r="T1216" s="132">
        <v>193066.5</v>
      </c>
      <c r="U1216" s="132">
        <v>115839.9</v>
      </c>
      <c r="V1216" s="133">
        <f t="shared" si="59"/>
        <v>913371.76087706396</v>
      </c>
      <c r="W1216" s="16">
        <v>262231</v>
      </c>
      <c r="X1216" s="16">
        <v>265007.76087706396</v>
      </c>
      <c r="Y1216" s="137">
        <v>386133</v>
      </c>
    </row>
    <row r="1217" spans="1:25" s="3" customFormat="1" ht="15" x14ac:dyDescent="0.3">
      <c r="A1217" s="156" t="str">
        <f>IF(ISBLANK(TableB[[#This Row],[BEDS Code]]),"",TableB[[#This Row],[BEDS Code]])</f>
        <v>353100010050</v>
      </c>
      <c r="B1217" s="134" t="str">
        <f>IF(ISBLANK(TableB[[#This Row],[School Name]]),"",TableB[[#This Row],[School Name]])</f>
        <v>P.S. 050 Frank Hankinson</v>
      </c>
      <c r="C1217" s="156" t="str">
        <f>IF(ISBLANK(TableB[[#This Row],[Local School Code]]),"",TableB[[#This Row],[Local School Code]])</f>
        <v>R050</v>
      </c>
      <c r="D1217" s="15" t="s">
        <v>72</v>
      </c>
      <c r="E1217" s="10" t="s">
        <v>73</v>
      </c>
      <c r="F1217" s="130">
        <v>31</v>
      </c>
      <c r="G1217" s="130">
        <v>0</v>
      </c>
      <c r="H1217" s="130">
        <v>0</v>
      </c>
      <c r="I1217" s="130">
        <v>0</v>
      </c>
      <c r="J1217" s="136">
        <f t="shared" si="57"/>
        <v>31</v>
      </c>
      <c r="K1217" s="16">
        <v>350000</v>
      </c>
      <c r="L1217" s="16">
        <v>167457.1305091008</v>
      </c>
      <c r="M1217" s="16">
        <v>0</v>
      </c>
      <c r="N1217" s="133">
        <f t="shared" si="58"/>
        <v>517457.1305091008</v>
      </c>
      <c r="O1217" s="146">
        <v>0</v>
      </c>
      <c r="P1217" s="132">
        <v>0</v>
      </c>
      <c r="Q1217" s="132">
        <v>0</v>
      </c>
      <c r="R1217" s="132">
        <v>0</v>
      </c>
      <c r="S1217" s="132">
        <v>0</v>
      </c>
      <c r="T1217" s="132">
        <v>0</v>
      </c>
      <c r="U1217" s="132">
        <v>0</v>
      </c>
      <c r="V1217" s="133">
        <f t="shared" si="59"/>
        <v>0</v>
      </c>
      <c r="W1217" s="16">
        <v>0</v>
      </c>
      <c r="X1217" s="16">
        <v>0</v>
      </c>
      <c r="Y1217" s="137">
        <v>0</v>
      </c>
    </row>
    <row r="1218" spans="1:25" s="3" customFormat="1" ht="15" x14ac:dyDescent="0.3">
      <c r="A1218" s="156" t="str">
        <f>IF(ISBLANK(TableB[[#This Row],[BEDS Code]]),"",TableB[[#This Row],[BEDS Code]])</f>
        <v>353100010051</v>
      </c>
      <c r="B1218" s="134" t="str">
        <f>IF(ISBLANK(TableB[[#This Row],[School Name]]),"",TableB[[#This Row],[School Name]])</f>
        <v>I.S. 051 Edwin Markham</v>
      </c>
      <c r="C1218" s="156" t="str">
        <f>IF(ISBLANK(TableB[[#This Row],[Local School Code]]),"",TableB[[#This Row],[Local School Code]])</f>
        <v>R051</v>
      </c>
      <c r="D1218" s="15" t="s">
        <v>73</v>
      </c>
      <c r="E1218" s="10" t="s">
        <v>73</v>
      </c>
      <c r="F1218" s="130">
        <v>0</v>
      </c>
      <c r="G1218" s="130">
        <v>0</v>
      </c>
      <c r="H1218" s="130">
        <v>0</v>
      </c>
      <c r="I1218" s="130">
        <v>0</v>
      </c>
      <c r="J1218" s="136">
        <f t="shared" si="57"/>
        <v>0</v>
      </c>
      <c r="K1218" s="16">
        <v>0</v>
      </c>
      <c r="L1218" s="16">
        <v>0</v>
      </c>
      <c r="M1218" s="16">
        <v>0</v>
      </c>
      <c r="N1218" s="133">
        <f t="shared" si="58"/>
        <v>0</v>
      </c>
      <c r="O1218" s="146">
        <v>0</v>
      </c>
      <c r="P1218" s="132">
        <v>0</v>
      </c>
      <c r="Q1218" s="132">
        <v>0</v>
      </c>
      <c r="R1218" s="132">
        <v>0</v>
      </c>
      <c r="S1218" s="132">
        <v>0</v>
      </c>
      <c r="T1218" s="132">
        <v>0</v>
      </c>
      <c r="U1218" s="132">
        <v>0</v>
      </c>
      <c r="V1218" s="133">
        <f t="shared" si="59"/>
        <v>0</v>
      </c>
      <c r="W1218" s="16">
        <v>0</v>
      </c>
      <c r="X1218" s="16">
        <v>0</v>
      </c>
      <c r="Y1218" s="137">
        <v>0</v>
      </c>
    </row>
    <row r="1219" spans="1:25" s="3" customFormat="1" ht="15" x14ac:dyDescent="0.3">
      <c r="A1219" s="156" t="str">
        <f>IF(ISBLANK(TableB[[#This Row],[BEDS Code]]),"",TableB[[#This Row],[BEDS Code]])</f>
        <v>353100010052</v>
      </c>
      <c r="B1219" s="134" t="str">
        <f>IF(ISBLANK(TableB[[#This Row],[School Name]]),"",TableB[[#This Row],[School Name]])</f>
        <v>P.S. 052 John C. Thompson</v>
      </c>
      <c r="C1219" s="156" t="str">
        <f>IF(ISBLANK(TableB[[#This Row],[Local School Code]]),"",TableB[[#This Row],[Local School Code]])</f>
        <v>R052</v>
      </c>
      <c r="D1219" s="15" t="s">
        <v>72</v>
      </c>
      <c r="E1219" s="10" t="s">
        <v>73</v>
      </c>
      <c r="F1219" s="130">
        <v>63</v>
      </c>
      <c r="G1219" s="130">
        <v>0</v>
      </c>
      <c r="H1219" s="130">
        <v>0</v>
      </c>
      <c r="I1219" s="130">
        <v>0</v>
      </c>
      <c r="J1219" s="136">
        <f t="shared" si="57"/>
        <v>63</v>
      </c>
      <c r="K1219" s="16">
        <v>570000</v>
      </c>
      <c r="L1219" s="16">
        <v>687767.85438291775</v>
      </c>
      <c r="M1219" s="16">
        <v>0</v>
      </c>
      <c r="N1219" s="133">
        <f t="shared" si="58"/>
        <v>1257767.8543829178</v>
      </c>
      <c r="O1219" s="146">
        <v>0</v>
      </c>
      <c r="P1219" s="132">
        <v>0</v>
      </c>
      <c r="Q1219" s="132">
        <v>0</v>
      </c>
      <c r="R1219" s="132">
        <v>0</v>
      </c>
      <c r="S1219" s="132">
        <v>0</v>
      </c>
      <c r="T1219" s="132">
        <v>0</v>
      </c>
      <c r="U1219" s="132">
        <v>0</v>
      </c>
      <c r="V1219" s="133">
        <f t="shared" si="59"/>
        <v>0</v>
      </c>
      <c r="W1219" s="16">
        <v>0</v>
      </c>
      <c r="X1219" s="16">
        <v>0</v>
      </c>
      <c r="Y1219" s="137">
        <v>0</v>
      </c>
    </row>
    <row r="1220" spans="1:25" s="3" customFormat="1" ht="15" x14ac:dyDescent="0.3">
      <c r="A1220" s="156" t="str">
        <f>IF(ISBLANK(TableB[[#This Row],[BEDS Code]]),"",TableB[[#This Row],[BEDS Code]])</f>
        <v>353100010053</v>
      </c>
      <c r="B1220" s="134" t="str">
        <f>IF(ISBLANK(TableB[[#This Row],[School Name]]),"",TableB[[#This Row],[School Name]])</f>
        <v>The Barbara Esselborn School</v>
      </c>
      <c r="C1220" s="156" t="str">
        <f>IF(ISBLANK(TableB[[#This Row],[Local School Code]]),"",TableB[[#This Row],[Local School Code]])</f>
        <v>R053</v>
      </c>
      <c r="D1220" s="15" t="s">
        <v>72</v>
      </c>
      <c r="E1220" s="10" t="s">
        <v>73</v>
      </c>
      <c r="F1220" s="130">
        <v>78</v>
      </c>
      <c r="G1220" s="130">
        <v>0</v>
      </c>
      <c r="H1220" s="130">
        <v>3</v>
      </c>
      <c r="I1220" s="130">
        <v>0</v>
      </c>
      <c r="J1220" s="136">
        <f t="shared" si="57"/>
        <v>81</v>
      </c>
      <c r="K1220" s="16">
        <v>720000</v>
      </c>
      <c r="L1220" s="16">
        <v>819248.75347217894</v>
      </c>
      <c r="M1220" s="16">
        <v>0</v>
      </c>
      <c r="N1220" s="133">
        <f t="shared" si="58"/>
        <v>1539248.7534721789</v>
      </c>
      <c r="O1220" s="146">
        <v>0</v>
      </c>
      <c r="P1220" s="132">
        <v>0</v>
      </c>
      <c r="Q1220" s="132">
        <v>0</v>
      </c>
      <c r="R1220" s="132">
        <v>0</v>
      </c>
      <c r="S1220" s="132">
        <v>0</v>
      </c>
      <c r="T1220" s="132">
        <v>0</v>
      </c>
      <c r="U1220" s="132">
        <v>0</v>
      </c>
      <c r="V1220" s="133">
        <f t="shared" si="59"/>
        <v>0</v>
      </c>
      <c r="W1220" s="16">
        <v>0</v>
      </c>
      <c r="X1220" s="16">
        <v>0</v>
      </c>
      <c r="Y1220" s="137">
        <v>0</v>
      </c>
    </row>
    <row r="1221" spans="1:25" s="3" customFormat="1" ht="15" x14ac:dyDescent="0.3">
      <c r="A1221" s="156" t="str">
        <f>IF(ISBLANK(TableB[[#This Row],[BEDS Code]]),"",TableB[[#This Row],[BEDS Code]])</f>
        <v>353100010054</v>
      </c>
      <c r="B1221" s="134" t="str">
        <f>IF(ISBLANK(TableB[[#This Row],[School Name]]),"",TableB[[#This Row],[School Name]])</f>
        <v>P.S. 054 Charles W. Leng</v>
      </c>
      <c r="C1221" s="156" t="str">
        <f>IF(ISBLANK(TableB[[#This Row],[Local School Code]]),"",TableB[[#This Row],[Local School Code]])</f>
        <v>R054</v>
      </c>
      <c r="D1221" s="15" t="s">
        <v>72</v>
      </c>
      <c r="E1221" s="10" t="s">
        <v>73</v>
      </c>
      <c r="F1221" s="130">
        <v>63</v>
      </c>
      <c r="G1221" s="130">
        <v>0</v>
      </c>
      <c r="H1221" s="130">
        <v>1</v>
      </c>
      <c r="I1221" s="130">
        <v>0</v>
      </c>
      <c r="J1221" s="136">
        <f t="shared" si="57"/>
        <v>64</v>
      </c>
      <c r="K1221" s="16">
        <v>610000</v>
      </c>
      <c r="L1221" s="16">
        <v>641204.44886999787</v>
      </c>
      <c r="M1221" s="16">
        <v>0</v>
      </c>
      <c r="N1221" s="133">
        <f t="shared" si="58"/>
        <v>1251204.4488699979</v>
      </c>
      <c r="O1221" s="146">
        <v>0</v>
      </c>
      <c r="P1221" s="132">
        <v>0</v>
      </c>
      <c r="Q1221" s="132">
        <v>0</v>
      </c>
      <c r="R1221" s="132">
        <v>0</v>
      </c>
      <c r="S1221" s="132">
        <v>0</v>
      </c>
      <c r="T1221" s="132">
        <v>0</v>
      </c>
      <c r="U1221" s="132">
        <v>0</v>
      </c>
      <c r="V1221" s="133">
        <f t="shared" si="59"/>
        <v>0</v>
      </c>
      <c r="W1221" s="16">
        <v>0</v>
      </c>
      <c r="X1221" s="16">
        <v>0</v>
      </c>
      <c r="Y1221" s="137">
        <v>0</v>
      </c>
    </row>
    <row r="1222" spans="1:25" s="3" customFormat="1" ht="15" x14ac:dyDescent="0.3">
      <c r="A1222" s="156" t="str">
        <f>IF(ISBLANK(TableB[[#This Row],[BEDS Code]]),"",TableB[[#This Row],[BEDS Code]])</f>
        <v>353100010055</v>
      </c>
      <c r="B1222" s="134" t="str">
        <f>IF(ISBLANK(TableB[[#This Row],[School Name]]),"",TableB[[#This Row],[School Name]])</f>
        <v>P.S. 055 Henry M. Boehm</v>
      </c>
      <c r="C1222" s="156" t="str">
        <f>IF(ISBLANK(TableB[[#This Row],[Local School Code]]),"",TableB[[#This Row],[Local School Code]])</f>
        <v>R055</v>
      </c>
      <c r="D1222" s="15" t="s">
        <v>72</v>
      </c>
      <c r="E1222" s="10" t="s">
        <v>73</v>
      </c>
      <c r="F1222" s="130">
        <v>31</v>
      </c>
      <c r="G1222" s="130">
        <v>0</v>
      </c>
      <c r="H1222" s="130">
        <v>0</v>
      </c>
      <c r="I1222" s="130">
        <v>0</v>
      </c>
      <c r="J1222" s="136">
        <f t="shared" si="57"/>
        <v>31</v>
      </c>
      <c r="K1222" s="16">
        <v>360000</v>
      </c>
      <c r="L1222" s="16">
        <v>143101.31727213156</v>
      </c>
      <c r="M1222" s="16">
        <v>0</v>
      </c>
      <c r="N1222" s="133">
        <f t="shared" si="58"/>
        <v>503101.31727213156</v>
      </c>
      <c r="O1222" s="146">
        <v>0</v>
      </c>
      <c r="P1222" s="132">
        <v>0</v>
      </c>
      <c r="Q1222" s="132">
        <v>0</v>
      </c>
      <c r="R1222" s="132">
        <v>0</v>
      </c>
      <c r="S1222" s="132">
        <v>0</v>
      </c>
      <c r="T1222" s="132">
        <v>0</v>
      </c>
      <c r="U1222" s="132">
        <v>0</v>
      </c>
      <c r="V1222" s="133">
        <f t="shared" si="59"/>
        <v>0</v>
      </c>
      <c r="W1222" s="16">
        <v>0</v>
      </c>
      <c r="X1222" s="16">
        <v>0</v>
      </c>
      <c r="Y1222" s="137">
        <v>0</v>
      </c>
    </row>
    <row r="1223" spans="1:25" s="3" customFormat="1" ht="15" x14ac:dyDescent="0.3">
      <c r="A1223" s="156" t="str">
        <f>IF(ISBLANK(TableB[[#This Row],[BEDS Code]]),"",TableB[[#This Row],[BEDS Code]])</f>
        <v>353100010056</v>
      </c>
      <c r="B1223" s="134" t="str">
        <f>IF(ISBLANK(TableB[[#This Row],[School Name]]),"",TableB[[#This Row],[School Name]])</f>
        <v>P.S. 56 The Louis Desario School</v>
      </c>
      <c r="C1223" s="156" t="str">
        <f>IF(ISBLANK(TableB[[#This Row],[Local School Code]]),"",TableB[[#This Row],[Local School Code]])</f>
        <v>R056</v>
      </c>
      <c r="D1223" s="15" t="s">
        <v>72</v>
      </c>
      <c r="E1223" s="10" t="s">
        <v>73</v>
      </c>
      <c r="F1223" s="130">
        <v>63</v>
      </c>
      <c r="G1223" s="130">
        <v>0</v>
      </c>
      <c r="H1223" s="130">
        <v>0</v>
      </c>
      <c r="I1223" s="130">
        <v>0</v>
      </c>
      <c r="J1223" s="136">
        <f t="shared" si="57"/>
        <v>63</v>
      </c>
      <c r="K1223" s="16">
        <v>600000</v>
      </c>
      <c r="L1223" s="16">
        <v>419258.49293471535</v>
      </c>
      <c r="M1223" s="16">
        <v>0</v>
      </c>
      <c r="N1223" s="133">
        <f t="shared" si="58"/>
        <v>1019258.4929347154</v>
      </c>
      <c r="O1223" s="146">
        <v>0</v>
      </c>
      <c r="P1223" s="132">
        <v>0</v>
      </c>
      <c r="Q1223" s="132">
        <v>0</v>
      </c>
      <c r="R1223" s="132">
        <v>0</v>
      </c>
      <c r="S1223" s="132">
        <v>0</v>
      </c>
      <c r="T1223" s="132">
        <v>0</v>
      </c>
      <c r="U1223" s="132">
        <v>0</v>
      </c>
      <c r="V1223" s="133">
        <f t="shared" si="59"/>
        <v>0</v>
      </c>
      <c r="W1223" s="16">
        <v>0</v>
      </c>
      <c r="X1223" s="16">
        <v>0</v>
      </c>
      <c r="Y1223" s="137">
        <v>0</v>
      </c>
    </row>
    <row r="1224" spans="1:25" s="3" customFormat="1" ht="15" x14ac:dyDescent="0.3">
      <c r="A1224" s="156" t="str">
        <f>IF(ISBLANK(TableB[[#This Row],[BEDS Code]]),"",TableB[[#This Row],[BEDS Code]])</f>
        <v>353100010057</v>
      </c>
      <c r="B1224" s="134" t="str">
        <f>IF(ISBLANK(TableB[[#This Row],[School Name]]),"",TableB[[#This Row],[School Name]])</f>
        <v>P.S. 057 Hubert H. Humphrey</v>
      </c>
      <c r="C1224" s="156" t="str">
        <f>IF(ISBLANK(TableB[[#This Row],[Local School Code]]),"",TableB[[#This Row],[Local School Code]])</f>
        <v>R057</v>
      </c>
      <c r="D1224" s="15" t="s">
        <v>72</v>
      </c>
      <c r="E1224" s="10" t="s">
        <v>72</v>
      </c>
      <c r="F1224" s="130">
        <v>63</v>
      </c>
      <c r="G1224" s="130">
        <v>0</v>
      </c>
      <c r="H1224" s="130">
        <v>3</v>
      </c>
      <c r="I1224" s="130">
        <v>0</v>
      </c>
      <c r="J1224" s="136">
        <f t="shared" si="57"/>
        <v>66</v>
      </c>
      <c r="K1224" s="16">
        <v>630000</v>
      </c>
      <c r="L1224" s="16">
        <v>610275.87723244261</v>
      </c>
      <c r="M1224" s="16">
        <v>0</v>
      </c>
      <c r="N1224" s="133">
        <f t="shared" si="58"/>
        <v>1240275.8772324426</v>
      </c>
      <c r="O1224" s="146">
        <v>1</v>
      </c>
      <c r="P1224" s="132">
        <v>38553.4</v>
      </c>
      <c r="Q1224" s="132">
        <v>38553.4</v>
      </c>
      <c r="R1224" s="132">
        <v>0</v>
      </c>
      <c r="S1224" s="132">
        <v>0</v>
      </c>
      <c r="T1224" s="132">
        <v>192767</v>
      </c>
      <c r="U1224" s="132">
        <v>115660.2</v>
      </c>
      <c r="V1224" s="133">
        <f t="shared" si="59"/>
        <v>385534</v>
      </c>
      <c r="W1224" s="16">
        <v>0</v>
      </c>
      <c r="X1224" s="16">
        <v>0</v>
      </c>
      <c r="Y1224" s="137">
        <v>385534</v>
      </c>
    </row>
    <row r="1225" spans="1:25" s="3" customFormat="1" ht="15" x14ac:dyDescent="0.3">
      <c r="A1225" s="156" t="str">
        <f>IF(ISBLANK(TableB[[#This Row],[BEDS Code]]),"",TableB[[#This Row],[BEDS Code]])</f>
        <v>353100010058</v>
      </c>
      <c r="B1225" s="134" t="str">
        <f>IF(ISBLANK(TableB[[#This Row],[School Name]]),"",TableB[[#This Row],[School Name]])</f>
        <v>Space Shuttle Columbia School</v>
      </c>
      <c r="C1225" s="156" t="str">
        <f>IF(ISBLANK(TableB[[#This Row],[Local School Code]]),"",TableB[[#This Row],[Local School Code]])</f>
        <v>R058</v>
      </c>
      <c r="D1225" s="15" t="s">
        <v>72</v>
      </c>
      <c r="E1225" s="10" t="s">
        <v>73</v>
      </c>
      <c r="F1225" s="130">
        <v>63</v>
      </c>
      <c r="G1225" s="130">
        <v>0</v>
      </c>
      <c r="H1225" s="130">
        <v>0</v>
      </c>
      <c r="I1225" s="130">
        <v>0</v>
      </c>
      <c r="J1225" s="136">
        <f t="shared" si="57"/>
        <v>63</v>
      </c>
      <c r="K1225" s="16">
        <v>540000</v>
      </c>
      <c r="L1225" s="16">
        <v>486259.15294089029</v>
      </c>
      <c r="M1225" s="16">
        <v>0</v>
      </c>
      <c r="N1225" s="133">
        <f t="shared" si="58"/>
        <v>1026259.1529408903</v>
      </c>
      <c r="O1225" s="146">
        <v>0</v>
      </c>
      <c r="P1225" s="132">
        <v>0</v>
      </c>
      <c r="Q1225" s="132">
        <v>0</v>
      </c>
      <c r="R1225" s="132">
        <v>0</v>
      </c>
      <c r="S1225" s="132">
        <v>0</v>
      </c>
      <c r="T1225" s="132">
        <v>0</v>
      </c>
      <c r="U1225" s="132">
        <v>0</v>
      </c>
      <c r="V1225" s="133">
        <f t="shared" si="59"/>
        <v>0</v>
      </c>
      <c r="W1225" s="16">
        <v>0</v>
      </c>
      <c r="X1225" s="16">
        <v>0</v>
      </c>
      <c r="Y1225" s="137">
        <v>0</v>
      </c>
    </row>
    <row r="1226" spans="1:25" s="3" customFormat="1" ht="15" x14ac:dyDescent="0.3">
      <c r="A1226" s="156" t="str">
        <f>IF(ISBLANK(TableB[[#This Row],[BEDS Code]]),"",TableB[[#This Row],[BEDS Code]])</f>
        <v>353100010059</v>
      </c>
      <c r="B1226" s="134" t="str">
        <f>IF(ISBLANK(TableB[[#This Row],[School Name]]),"",TableB[[#This Row],[School Name]])</f>
        <v>The Harbor View School</v>
      </c>
      <c r="C1226" s="156" t="str">
        <f>IF(ISBLANK(TableB[[#This Row],[Local School Code]]),"",TableB[[#This Row],[Local School Code]])</f>
        <v>R059</v>
      </c>
      <c r="D1226" s="15" t="s">
        <v>72</v>
      </c>
      <c r="E1226" s="10" t="s">
        <v>73</v>
      </c>
      <c r="F1226" s="130">
        <v>31</v>
      </c>
      <c r="G1226" s="130">
        <v>0</v>
      </c>
      <c r="H1226" s="130">
        <v>0</v>
      </c>
      <c r="I1226" s="130">
        <v>0</v>
      </c>
      <c r="J1226" s="136">
        <f t="shared" si="57"/>
        <v>31</v>
      </c>
      <c r="K1226" s="16">
        <v>360000</v>
      </c>
      <c r="L1226" s="16">
        <v>98022.808801141859</v>
      </c>
      <c r="M1226" s="16">
        <v>0</v>
      </c>
      <c r="N1226" s="133">
        <f t="shared" si="58"/>
        <v>458022.80880114186</v>
      </c>
      <c r="O1226" s="146">
        <v>0</v>
      </c>
      <c r="P1226" s="132">
        <v>0</v>
      </c>
      <c r="Q1226" s="132">
        <v>0</v>
      </c>
      <c r="R1226" s="132">
        <v>0</v>
      </c>
      <c r="S1226" s="132">
        <v>0</v>
      </c>
      <c r="T1226" s="132">
        <v>0</v>
      </c>
      <c r="U1226" s="132">
        <v>0</v>
      </c>
      <c r="V1226" s="133">
        <f t="shared" si="59"/>
        <v>0</v>
      </c>
      <c r="W1226" s="16">
        <v>0</v>
      </c>
      <c r="X1226" s="16">
        <v>0</v>
      </c>
      <c r="Y1226" s="137">
        <v>0</v>
      </c>
    </row>
    <row r="1227" spans="1:25" s="3" customFormat="1" ht="15" x14ac:dyDescent="0.3">
      <c r="A1227" s="156" t="str">
        <f>IF(ISBLANK(TableB[[#This Row],[BEDS Code]]),"",TableB[[#This Row],[BEDS Code]])</f>
        <v>353100010060</v>
      </c>
      <c r="B1227" s="134" t="str">
        <f>IF(ISBLANK(TableB[[#This Row],[School Name]]),"",TableB[[#This Row],[School Name]])</f>
        <v>P.S. 060 Alice Austen</v>
      </c>
      <c r="C1227" s="156" t="str">
        <f>IF(ISBLANK(TableB[[#This Row],[Local School Code]]),"",TableB[[#This Row],[Local School Code]])</f>
        <v>R060</v>
      </c>
      <c r="D1227" s="15" t="s">
        <v>72</v>
      </c>
      <c r="E1227" s="10" t="s">
        <v>73</v>
      </c>
      <c r="F1227" s="130">
        <v>31</v>
      </c>
      <c r="G1227" s="130">
        <v>0</v>
      </c>
      <c r="H1227" s="130">
        <v>0</v>
      </c>
      <c r="I1227" s="130">
        <v>0</v>
      </c>
      <c r="J1227" s="136">
        <f t="shared" ref="J1227:J1290" si="60">SUM(F1227:I1227)</f>
        <v>31</v>
      </c>
      <c r="K1227" s="16">
        <v>340000</v>
      </c>
      <c r="L1227" s="16">
        <v>164457.16641389724</v>
      </c>
      <c r="M1227" s="16">
        <v>0</v>
      </c>
      <c r="N1227" s="133">
        <f t="shared" ref="N1227:N1290" si="61">SUM(K1227:M1227)</f>
        <v>504457.16641389724</v>
      </c>
      <c r="O1227" s="146">
        <v>0</v>
      </c>
      <c r="P1227" s="132">
        <v>0</v>
      </c>
      <c r="Q1227" s="132">
        <v>0</v>
      </c>
      <c r="R1227" s="132">
        <v>0</v>
      </c>
      <c r="S1227" s="132">
        <v>0</v>
      </c>
      <c r="T1227" s="132">
        <v>0</v>
      </c>
      <c r="U1227" s="132">
        <v>0</v>
      </c>
      <c r="V1227" s="133">
        <f t="shared" ref="V1227:V1290" si="62">SUM(P1227:U1227)</f>
        <v>0</v>
      </c>
      <c r="W1227" s="16">
        <v>0</v>
      </c>
      <c r="X1227" s="16">
        <v>0</v>
      </c>
      <c r="Y1227" s="137">
        <v>0</v>
      </c>
    </row>
    <row r="1228" spans="1:25" s="3" customFormat="1" ht="15" x14ac:dyDescent="0.3">
      <c r="A1228" s="156" t="str">
        <f>IF(ISBLANK(TableB[[#This Row],[BEDS Code]]),"",TableB[[#This Row],[BEDS Code]])</f>
        <v>353100010061</v>
      </c>
      <c r="B1228" s="134" t="str">
        <f>IF(ISBLANK(TableB[[#This Row],[School Name]]),"",TableB[[#This Row],[School Name]])</f>
        <v>I.S. 061 William A Morris</v>
      </c>
      <c r="C1228" s="156" t="str">
        <f>IF(ISBLANK(TableB[[#This Row],[Local School Code]]),"",TableB[[#This Row],[Local School Code]])</f>
        <v>R061</v>
      </c>
      <c r="D1228" s="15" t="s">
        <v>73</v>
      </c>
      <c r="E1228" s="10" t="s">
        <v>73</v>
      </c>
      <c r="F1228" s="130">
        <v>0</v>
      </c>
      <c r="G1228" s="130">
        <v>0</v>
      </c>
      <c r="H1228" s="130">
        <v>0</v>
      </c>
      <c r="I1228" s="130">
        <v>0</v>
      </c>
      <c r="J1228" s="136">
        <f t="shared" si="60"/>
        <v>0</v>
      </c>
      <c r="K1228" s="16">
        <v>0</v>
      </c>
      <c r="L1228" s="16">
        <v>0</v>
      </c>
      <c r="M1228" s="16">
        <v>0</v>
      </c>
      <c r="N1228" s="133">
        <f t="shared" si="61"/>
        <v>0</v>
      </c>
      <c r="O1228" s="146">
        <v>0</v>
      </c>
      <c r="P1228" s="132">
        <v>0</v>
      </c>
      <c r="Q1228" s="132">
        <v>0</v>
      </c>
      <c r="R1228" s="132">
        <v>0</v>
      </c>
      <c r="S1228" s="132">
        <v>0</v>
      </c>
      <c r="T1228" s="132">
        <v>0</v>
      </c>
      <c r="U1228" s="132">
        <v>0</v>
      </c>
      <c r="V1228" s="133">
        <f t="shared" si="62"/>
        <v>0</v>
      </c>
      <c r="W1228" s="16">
        <v>0</v>
      </c>
      <c r="X1228" s="16">
        <v>0</v>
      </c>
      <c r="Y1228" s="137">
        <v>0</v>
      </c>
    </row>
    <row r="1229" spans="1:25" s="3" customFormat="1" ht="15" x14ac:dyDescent="0.3">
      <c r="A1229" s="156" t="str">
        <f>IF(ISBLANK(TableB[[#This Row],[BEDS Code]]),"",TableB[[#This Row],[BEDS Code]])</f>
        <v>353100010062</v>
      </c>
      <c r="B1229" s="134" t="str">
        <f>IF(ISBLANK(TableB[[#This Row],[School Name]]),"",TableB[[#This Row],[School Name]])</f>
        <v>The Kathleen Grimm School for Leadership and Sustainability</v>
      </c>
      <c r="C1229" s="156" t="str">
        <f>IF(ISBLANK(TableB[[#This Row],[Local School Code]]),"",TableB[[#This Row],[Local School Code]])</f>
        <v>R062</v>
      </c>
      <c r="D1229" s="15" t="s">
        <v>72</v>
      </c>
      <c r="E1229" s="10" t="s">
        <v>73</v>
      </c>
      <c r="F1229" s="130">
        <v>15</v>
      </c>
      <c r="G1229" s="130">
        <v>0</v>
      </c>
      <c r="H1229" s="130">
        <v>0</v>
      </c>
      <c r="I1229" s="130">
        <v>0</v>
      </c>
      <c r="J1229" s="136">
        <f t="shared" si="60"/>
        <v>15</v>
      </c>
      <c r="K1229" s="16">
        <v>180000</v>
      </c>
      <c r="L1229" s="16">
        <v>44476.943172825297</v>
      </c>
      <c r="M1229" s="16">
        <v>0</v>
      </c>
      <c r="N1229" s="133">
        <f t="shared" si="61"/>
        <v>224476.9431728253</v>
      </c>
      <c r="O1229" s="146">
        <v>0</v>
      </c>
      <c r="P1229" s="132">
        <v>0</v>
      </c>
      <c r="Q1229" s="132">
        <v>0</v>
      </c>
      <c r="R1229" s="132">
        <v>0</v>
      </c>
      <c r="S1229" s="132">
        <v>0</v>
      </c>
      <c r="T1229" s="132">
        <v>0</v>
      </c>
      <c r="U1229" s="132">
        <v>0</v>
      </c>
      <c r="V1229" s="133">
        <f t="shared" si="62"/>
        <v>0</v>
      </c>
      <c r="W1229" s="16">
        <v>0</v>
      </c>
      <c r="X1229" s="16">
        <v>0</v>
      </c>
      <c r="Y1229" s="137">
        <v>0</v>
      </c>
    </row>
    <row r="1230" spans="1:25" s="3" customFormat="1" ht="15" x14ac:dyDescent="0.3">
      <c r="A1230" s="156" t="str">
        <f>IF(ISBLANK(TableB[[#This Row],[BEDS Code]]),"",TableB[[#This Row],[BEDS Code]])</f>
        <v>353100010063</v>
      </c>
      <c r="B1230" s="134" t="str">
        <f>IF(ISBLANK(TableB[[#This Row],[School Name]]),"",TableB[[#This Row],[School Name]])</f>
        <v>Marsh Avenue School for Expeditionary Learning</v>
      </c>
      <c r="C1230" s="156" t="str">
        <f>IF(ISBLANK(TableB[[#This Row],[Local School Code]]),"",TableB[[#This Row],[Local School Code]])</f>
        <v>R063</v>
      </c>
      <c r="D1230" s="15" t="s">
        <v>73</v>
      </c>
      <c r="E1230" s="10" t="s">
        <v>73</v>
      </c>
      <c r="F1230" s="130">
        <v>0</v>
      </c>
      <c r="G1230" s="130">
        <v>0</v>
      </c>
      <c r="H1230" s="130">
        <v>0</v>
      </c>
      <c r="I1230" s="130">
        <v>0</v>
      </c>
      <c r="J1230" s="136">
        <f t="shared" si="60"/>
        <v>0</v>
      </c>
      <c r="K1230" s="16">
        <v>0</v>
      </c>
      <c r="L1230" s="16">
        <v>0</v>
      </c>
      <c r="M1230" s="16">
        <v>0</v>
      </c>
      <c r="N1230" s="133">
        <f t="shared" si="61"/>
        <v>0</v>
      </c>
      <c r="O1230" s="146">
        <v>0</v>
      </c>
      <c r="P1230" s="132">
        <v>0</v>
      </c>
      <c r="Q1230" s="132">
        <v>0</v>
      </c>
      <c r="R1230" s="132">
        <v>0</v>
      </c>
      <c r="S1230" s="132">
        <v>0</v>
      </c>
      <c r="T1230" s="132">
        <v>0</v>
      </c>
      <c r="U1230" s="132">
        <v>0</v>
      </c>
      <c r="V1230" s="133">
        <f t="shared" si="62"/>
        <v>0</v>
      </c>
      <c r="W1230" s="16">
        <v>0</v>
      </c>
      <c r="X1230" s="16">
        <v>0</v>
      </c>
      <c r="Y1230" s="137">
        <v>0</v>
      </c>
    </row>
    <row r="1231" spans="1:25" s="3" customFormat="1" ht="15" x14ac:dyDescent="0.3">
      <c r="A1231" s="156" t="str">
        <f>IF(ISBLANK(TableB[[#This Row],[BEDS Code]]),"",TableB[[#This Row],[BEDS Code]])</f>
        <v>353100011064</v>
      </c>
      <c r="B1231" s="134" t="str">
        <f>IF(ISBLANK(TableB[[#This Row],[School Name]]),"",TableB[[#This Row],[School Name]])</f>
        <v>Gaynor McCown Expeditionary Learning School</v>
      </c>
      <c r="C1231" s="156" t="str">
        <f>IF(ISBLANK(TableB[[#This Row],[Local School Code]]),"",TableB[[#This Row],[Local School Code]])</f>
        <v>R064</v>
      </c>
      <c r="D1231" s="15" t="s">
        <v>73</v>
      </c>
      <c r="E1231" s="10" t="s">
        <v>73</v>
      </c>
      <c r="F1231" s="130">
        <v>0</v>
      </c>
      <c r="G1231" s="130">
        <v>0</v>
      </c>
      <c r="H1231" s="130">
        <v>0</v>
      </c>
      <c r="I1231" s="130">
        <v>0</v>
      </c>
      <c r="J1231" s="136">
        <f t="shared" si="60"/>
        <v>0</v>
      </c>
      <c r="K1231" s="16">
        <v>0</v>
      </c>
      <c r="L1231" s="16">
        <v>0</v>
      </c>
      <c r="M1231" s="16">
        <v>0</v>
      </c>
      <c r="N1231" s="133">
        <f t="shared" si="61"/>
        <v>0</v>
      </c>
      <c r="O1231" s="146">
        <v>0</v>
      </c>
      <c r="P1231" s="132">
        <v>0</v>
      </c>
      <c r="Q1231" s="132">
        <v>0</v>
      </c>
      <c r="R1231" s="132">
        <v>0</v>
      </c>
      <c r="S1231" s="132">
        <v>0</v>
      </c>
      <c r="T1231" s="132">
        <v>0</v>
      </c>
      <c r="U1231" s="132">
        <v>0</v>
      </c>
      <c r="V1231" s="133">
        <f t="shared" si="62"/>
        <v>0</v>
      </c>
      <c r="W1231" s="16">
        <v>0</v>
      </c>
      <c r="X1231" s="16">
        <v>0</v>
      </c>
      <c r="Y1231" s="137">
        <v>0</v>
      </c>
    </row>
    <row r="1232" spans="1:25" s="3" customFormat="1" ht="15" x14ac:dyDescent="0.3">
      <c r="A1232" s="156" t="str">
        <f>IF(ISBLANK(TableB[[#This Row],[BEDS Code]]),"",TableB[[#This Row],[BEDS Code]])</f>
        <v>353100010065</v>
      </c>
      <c r="B1232" s="134" t="str">
        <f>IF(ISBLANK(TableB[[#This Row],[School Name]]),"",TableB[[#This Row],[School Name]])</f>
        <v>P.S. 65 The Academy of Innovative Learning</v>
      </c>
      <c r="C1232" s="156" t="str">
        <f>IF(ISBLANK(TableB[[#This Row],[Local School Code]]),"",TableB[[#This Row],[Local School Code]])</f>
        <v>R065</v>
      </c>
      <c r="D1232" s="15" t="s">
        <v>72</v>
      </c>
      <c r="E1232" s="10" t="s">
        <v>73</v>
      </c>
      <c r="F1232" s="130">
        <v>31</v>
      </c>
      <c r="G1232" s="130">
        <v>0</v>
      </c>
      <c r="H1232" s="130">
        <v>0</v>
      </c>
      <c r="I1232" s="130">
        <v>0</v>
      </c>
      <c r="J1232" s="136">
        <f t="shared" si="60"/>
        <v>31</v>
      </c>
      <c r="K1232" s="16">
        <v>350000</v>
      </c>
      <c r="L1232" s="16">
        <v>127192.3162222433</v>
      </c>
      <c r="M1232" s="16">
        <v>0</v>
      </c>
      <c r="N1232" s="133">
        <f t="shared" si="61"/>
        <v>477192.3162222433</v>
      </c>
      <c r="O1232" s="146">
        <v>0</v>
      </c>
      <c r="P1232" s="132">
        <v>0</v>
      </c>
      <c r="Q1232" s="132">
        <v>0</v>
      </c>
      <c r="R1232" s="132">
        <v>0</v>
      </c>
      <c r="S1232" s="132">
        <v>0</v>
      </c>
      <c r="T1232" s="132">
        <v>0</v>
      </c>
      <c r="U1232" s="132">
        <v>0</v>
      </c>
      <c r="V1232" s="133">
        <f t="shared" si="62"/>
        <v>0</v>
      </c>
      <c r="W1232" s="16">
        <v>0</v>
      </c>
      <c r="X1232" s="16">
        <v>0</v>
      </c>
      <c r="Y1232" s="137">
        <v>0</v>
      </c>
    </row>
    <row r="1233" spans="1:25" s="3" customFormat="1" ht="15" x14ac:dyDescent="0.3">
      <c r="A1233" s="156" t="str">
        <f>IF(ISBLANK(TableB[[#This Row],[BEDS Code]]),"",TableB[[#This Row],[BEDS Code]])</f>
        <v>353100010068</v>
      </c>
      <c r="B1233" s="134" t="str">
        <f>IF(ISBLANK(TableB[[#This Row],[School Name]]),"",TableB[[#This Row],[School Name]])</f>
        <v>Port Richmond School for Visionary Learning</v>
      </c>
      <c r="C1233" s="156" t="str">
        <f>IF(ISBLANK(TableB[[#This Row],[Local School Code]]),"",TableB[[#This Row],[Local School Code]])</f>
        <v>R068</v>
      </c>
      <c r="D1233" s="15" t="s">
        <v>72</v>
      </c>
      <c r="E1233" s="10" t="s">
        <v>73</v>
      </c>
      <c r="F1233" s="130">
        <v>31</v>
      </c>
      <c r="G1233" s="130">
        <v>0</v>
      </c>
      <c r="H1233" s="130">
        <v>0</v>
      </c>
      <c r="I1233" s="130">
        <v>0</v>
      </c>
      <c r="J1233" s="136">
        <f t="shared" si="60"/>
        <v>31</v>
      </c>
      <c r="K1233" s="16">
        <v>360000</v>
      </c>
      <c r="L1233" s="16">
        <v>119303.13399282534</v>
      </c>
      <c r="M1233" s="16">
        <v>0</v>
      </c>
      <c r="N1233" s="133">
        <f t="shared" si="61"/>
        <v>479303.13399282534</v>
      </c>
      <c r="O1233" s="146">
        <v>0</v>
      </c>
      <c r="P1233" s="132">
        <v>0</v>
      </c>
      <c r="Q1233" s="132">
        <v>0</v>
      </c>
      <c r="R1233" s="132">
        <v>0</v>
      </c>
      <c r="S1233" s="132">
        <v>0</v>
      </c>
      <c r="T1233" s="132">
        <v>0</v>
      </c>
      <c r="U1233" s="132">
        <v>0</v>
      </c>
      <c r="V1233" s="133">
        <f t="shared" si="62"/>
        <v>0</v>
      </c>
      <c r="W1233" s="16">
        <v>0</v>
      </c>
      <c r="X1233" s="16">
        <v>0</v>
      </c>
      <c r="Y1233" s="137">
        <v>0</v>
      </c>
    </row>
    <row r="1234" spans="1:25" s="3" customFormat="1" ht="15" x14ac:dyDescent="0.3">
      <c r="A1234" s="156" t="str">
        <f>IF(ISBLANK(TableB[[#This Row],[BEDS Code]]),"",TableB[[#This Row],[BEDS Code]])</f>
        <v>353100010069</v>
      </c>
      <c r="B1234" s="134" t="str">
        <f>IF(ISBLANK(TableB[[#This Row],[School Name]]),"",TableB[[#This Row],[School Name]])</f>
        <v>P.S. 069 Daniel D. Tompkins</v>
      </c>
      <c r="C1234" s="156" t="str">
        <f>IF(ISBLANK(TableB[[#This Row],[Local School Code]]),"",TableB[[#This Row],[Local School Code]])</f>
        <v>R069</v>
      </c>
      <c r="D1234" s="15" t="s">
        <v>72</v>
      </c>
      <c r="E1234" s="10" t="s">
        <v>73</v>
      </c>
      <c r="F1234" s="130">
        <v>15</v>
      </c>
      <c r="G1234" s="130">
        <v>0</v>
      </c>
      <c r="H1234" s="130">
        <v>0</v>
      </c>
      <c r="I1234" s="130">
        <v>0</v>
      </c>
      <c r="J1234" s="136">
        <f t="shared" si="60"/>
        <v>15</v>
      </c>
      <c r="K1234" s="16">
        <v>170000</v>
      </c>
      <c r="L1234" s="16">
        <v>67772.520959479298</v>
      </c>
      <c r="M1234" s="16">
        <v>0</v>
      </c>
      <c r="N1234" s="133">
        <f t="shared" si="61"/>
        <v>237772.5209594793</v>
      </c>
      <c r="O1234" s="146">
        <v>0</v>
      </c>
      <c r="P1234" s="132">
        <v>0</v>
      </c>
      <c r="Q1234" s="132">
        <v>0</v>
      </c>
      <c r="R1234" s="132">
        <v>0</v>
      </c>
      <c r="S1234" s="132">
        <v>0</v>
      </c>
      <c r="T1234" s="132">
        <v>0</v>
      </c>
      <c r="U1234" s="132">
        <v>0</v>
      </c>
      <c r="V1234" s="133">
        <f t="shared" si="62"/>
        <v>0</v>
      </c>
      <c r="W1234" s="16">
        <v>0</v>
      </c>
      <c r="X1234" s="16">
        <v>0</v>
      </c>
      <c r="Y1234" s="137">
        <v>0</v>
      </c>
    </row>
    <row r="1235" spans="1:25" s="3" customFormat="1" ht="15" x14ac:dyDescent="0.3">
      <c r="A1235" s="156" t="str">
        <f>IF(ISBLANK(TableB[[#This Row],[BEDS Code]]),"",TableB[[#This Row],[BEDS Code]])</f>
        <v>353100010072</v>
      </c>
      <c r="B1235" s="134" t="str">
        <f>IF(ISBLANK(TableB[[#This Row],[School Name]]),"",TableB[[#This Row],[School Name]])</f>
        <v>I.S. 072 Rocco Laurie</v>
      </c>
      <c r="C1235" s="156" t="str">
        <f>IF(ISBLANK(TableB[[#This Row],[Local School Code]]),"",TableB[[#This Row],[Local School Code]])</f>
        <v>R072</v>
      </c>
      <c r="D1235" s="15" t="s">
        <v>73</v>
      </c>
      <c r="E1235" s="10" t="s">
        <v>73</v>
      </c>
      <c r="F1235" s="130">
        <v>0</v>
      </c>
      <c r="G1235" s="130">
        <v>0</v>
      </c>
      <c r="H1235" s="130">
        <v>0</v>
      </c>
      <c r="I1235" s="130">
        <v>0</v>
      </c>
      <c r="J1235" s="136">
        <f t="shared" si="60"/>
        <v>0</v>
      </c>
      <c r="K1235" s="16">
        <v>0</v>
      </c>
      <c r="L1235" s="16">
        <v>0</v>
      </c>
      <c r="M1235" s="16">
        <v>0</v>
      </c>
      <c r="N1235" s="133">
        <f t="shared" si="61"/>
        <v>0</v>
      </c>
      <c r="O1235" s="146">
        <v>0</v>
      </c>
      <c r="P1235" s="132">
        <v>0</v>
      </c>
      <c r="Q1235" s="132">
        <v>0</v>
      </c>
      <c r="R1235" s="132">
        <v>0</v>
      </c>
      <c r="S1235" s="132">
        <v>0</v>
      </c>
      <c r="T1235" s="132">
        <v>0</v>
      </c>
      <c r="U1235" s="132">
        <v>0</v>
      </c>
      <c r="V1235" s="133">
        <f t="shared" si="62"/>
        <v>0</v>
      </c>
      <c r="W1235" s="16">
        <v>0</v>
      </c>
      <c r="X1235" s="16">
        <v>0</v>
      </c>
      <c r="Y1235" s="137">
        <v>0</v>
      </c>
    </row>
    <row r="1236" spans="1:25" s="3" customFormat="1" ht="15" x14ac:dyDescent="0.3">
      <c r="A1236" s="156" t="str">
        <f>IF(ISBLANK(TableB[[#This Row],[BEDS Code]]),"",TableB[[#This Row],[BEDS Code]])</f>
        <v>353100010074</v>
      </c>
      <c r="B1236" s="134" t="str">
        <f>IF(ISBLANK(TableB[[#This Row],[School Name]]),"",TableB[[#This Row],[School Name]])</f>
        <v>P.S. 74 Future Leaders Elementary School</v>
      </c>
      <c r="C1236" s="156" t="str">
        <f>IF(ISBLANK(TableB[[#This Row],[Local School Code]]),"",TableB[[#This Row],[Local School Code]])</f>
        <v>R074</v>
      </c>
      <c r="D1236" s="15" t="s">
        <v>73</v>
      </c>
      <c r="E1236" s="10" t="s">
        <v>73</v>
      </c>
      <c r="F1236" s="130">
        <v>0</v>
      </c>
      <c r="G1236" s="130">
        <v>0</v>
      </c>
      <c r="H1236" s="130">
        <v>0</v>
      </c>
      <c r="I1236" s="130">
        <v>0</v>
      </c>
      <c r="J1236" s="136">
        <f t="shared" si="60"/>
        <v>0</v>
      </c>
      <c r="K1236" s="16">
        <v>0</v>
      </c>
      <c r="L1236" s="16">
        <v>0</v>
      </c>
      <c r="M1236" s="16">
        <v>0</v>
      </c>
      <c r="N1236" s="133">
        <f t="shared" si="61"/>
        <v>0</v>
      </c>
      <c r="O1236" s="146">
        <v>0</v>
      </c>
      <c r="P1236" s="132">
        <v>0</v>
      </c>
      <c r="Q1236" s="132">
        <v>0</v>
      </c>
      <c r="R1236" s="132">
        <v>0</v>
      </c>
      <c r="S1236" s="132">
        <v>0</v>
      </c>
      <c r="T1236" s="132">
        <v>0</v>
      </c>
      <c r="U1236" s="132">
        <v>0</v>
      </c>
      <c r="V1236" s="133">
        <f t="shared" si="62"/>
        <v>0</v>
      </c>
      <c r="W1236" s="16">
        <v>0</v>
      </c>
      <c r="X1236" s="16">
        <v>0</v>
      </c>
      <c r="Y1236" s="137">
        <v>0</v>
      </c>
    </row>
    <row r="1237" spans="1:25" s="3" customFormat="1" ht="15" x14ac:dyDescent="0.3">
      <c r="A1237" s="156" t="str">
        <f>IF(ISBLANK(TableB[[#This Row],[BEDS Code]]),"",TableB[[#This Row],[BEDS Code]])</f>
        <v>353100010075</v>
      </c>
      <c r="B1237" s="134" t="str">
        <f>IF(ISBLANK(TableB[[#This Row],[School Name]]),"",TableB[[#This Row],[School Name]])</f>
        <v>I.S. 075 Frank D. Paulo</v>
      </c>
      <c r="C1237" s="156" t="str">
        <f>IF(ISBLANK(TableB[[#This Row],[Local School Code]]),"",TableB[[#This Row],[Local School Code]])</f>
        <v>R075</v>
      </c>
      <c r="D1237" s="15" t="s">
        <v>73</v>
      </c>
      <c r="E1237" s="10" t="s">
        <v>73</v>
      </c>
      <c r="F1237" s="130">
        <v>0</v>
      </c>
      <c r="G1237" s="130">
        <v>0</v>
      </c>
      <c r="H1237" s="130">
        <v>0</v>
      </c>
      <c r="I1237" s="130">
        <v>0</v>
      </c>
      <c r="J1237" s="136">
        <f t="shared" si="60"/>
        <v>0</v>
      </c>
      <c r="K1237" s="16">
        <v>0</v>
      </c>
      <c r="L1237" s="16">
        <v>0</v>
      </c>
      <c r="M1237" s="16">
        <v>0</v>
      </c>
      <c r="N1237" s="133">
        <f t="shared" si="61"/>
        <v>0</v>
      </c>
      <c r="O1237" s="146">
        <v>0</v>
      </c>
      <c r="P1237" s="132">
        <v>0</v>
      </c>
      <c r="Q1237" s="132">
        <v>0</v>
      </c>
      <c r="R1237" s="132">
        <v>0</v>
      </c>
      <c r="S1237" s="132">
        <v>0</v>
      </c>
      <c r="T1237" s="132">
        <v>0</v>
      </c>
      <c r="U1237" s="132">
        <v>0</v>
      </c>
      <c r="V1237" s="133">
        <f t="shared" si="62"/>
        <v>0</v>
      </c>
      <c r="W1237" s="16">
        <v>0</v>
      </c>
      <c r="X1237" s="16">
        <v>0</v>
      </c>
      <c r="Y1237" s="137">
        <v>0</v>
      </c>
    </row>
    <row r="1238" spans="1:25" s="3" customFormat="1" ht="15" x14ac:dyDescent="0.3">
      <c r="A1238" s="156" t="str">
        <f>IF(ISBLANK(TableB[[#This Row],[BEDS Code]]),"",TableB[[#This Row],[BEDS Code]])</f>
        <v>353100010078</v>
      </c>
      <c r="B1238" s="134" t="str">
        <f>IF(ISBLANK(TableB[[#This Row],[School Name]]),"",TableB[[#This Row],[School Name]])</f>
        <v>P.S. 78</v>
      </c>
      <c r="C1238" s="156" t="str">
        <f>IF(ISBLANK(TableB[[#This Row],[Local School Code]]),"",TableB[[#This Row],[Local School Code]])</f>
        <v>R078</v>
      </c>
      <c r="D1238" s="15" t="s">
        <v>72</v>
      </c>
      <c r="E1238" s="10" t="s">
        <v>72</v>
      </c>
      <c r="F1238" s="130">
        <v>31</v>
      </c>
      <c r="G1238" s="130">
        <v>0</v>
      </c>
      <c r="H1238" s="130">
        <v>0</v>
      </c>
      <c r="I1238" s="130">
        <v>0</v>
      </c>
      <c r="J1238" s="136">
        <f t="shared" si="60"/>
        <v>31</v>
      </c>
      <c r="K1238" s="16">
        <v>320000</v>
      </c>
      <c r="L1238" s="16">
        <v>136023.1952510908</v>
      </c>
      <c r="M1238" s="16">
        <v>0</v>
      </c>
      <c r="N1238" s="133">
        <f t="shared" si="61"/>
        <v>456023.1952510908</v>
      </c>
      <c r="O1238" s="146">
        <v>1</v>
      </c>
      <c r="P1238" s="132">
        <v>33654.771449326799</v>
      </c>
      <c r="Q1238" s="132">
        <v>58654.771449326799</v>
      </c>
      <c r="R1238" s="132">
        <v>0</v>
      </c>
      <c r="S1238" s="132">
        <v>0</v>
      </c>
      <c r="T1238" s="132">
        <v>168273.857246634</v>
      </c>
      <c r="U1238" s="132">
        <v>100964.3143479804</v>
      </c>
      <c r="V1238" s="133">
        <f t="shared" si="62"/>
        <v>361547.71449326799</v>
      </c>
      <c r="W1238" s="16">
        <v>179822</v>
      </c>
      <c r="X1238" s="16">
        <v>181725.71449326799</v>
      </c>
      <c r="Y1238" s="137">
        <v>0</v>
      </c>
    </row>
    <row r="1239" spans="1:25" s="3" customFormat="1" ht="15" x14ac:dyDescent="0.3">
      <c r="A1239" s="156" t="str">
        <f>IF(ISBLANK(TableB[[#This Row],[BEDS Code]]),"",TableB[[#This Row],[BEDS Code]])</f>
        <v>353100011080</v>
      </c>
      <c r="B1239" s="134" t="str">
        <f>IF(ISBLANK(TableB[[#This Row],[School Name]]),"",TableB[[#This Row],[School Name]])</f>
        <v>The Michael J. Petrides School</v>
      </c>
      <c r="C1239" s="156" t="str">
        <f>IF(ISBLANK(TableB[[#This Row],[Local School Code]]),"",TableB[[#This Row],[Local School Code]])</f>
        <v>R080</v>
      </c>
      <c r="D1239" s="15" t="s">
        <v>72</v>
      </c>
      <c r="E1239" s="10" t="s">
        <v>73</v>
      </c>
      <c r="F1239" s="130">
        <v>31</v>
      </c>
      <c r="G1239" s="130">
        <v>0</v>
      </c>
      <c r="H1239" s="130">
        <v>0</v>
      </c>
      <c r="I1239" s="130">
        <v>0</v>
      </c>
      <c r="J1239" s="136">
        <f t="shared" si="60"/>
        <v>31</v>
      </c>
      <c r="K1239" s="16">
        <v>350000</v>
      </c>
      <c r="L1239" s="16">
        <v>137899.4395258943</v>
      </c>
      <c r="M1239" s="16">
        <v>0</v>
      </c>
      <c r="N1239" s="133">
        <f t="shared" si="61"/>
        <v>487899.4395258943</v>
      </c>
      <c r="O1239" s="146">
        <v>0</v>
      </c>
      <c r="P1239" s="132">
        <v>0</v>
      </c>
      <c r="Q1239" s="132">
        <v>0</v>
      </c>
      <c r="R1239" s="132">
        <v>0</v>
      </c>
      <c r="S1239" s="132">
        <v>0</v>
      </c>
      <c r="T1239" s="132">
        <v>0</v>
      </c>
      <c r="U1239" s="132">
        <v>0</v>
      </c>
      <c r="V1239" s="133">
        <f t="shared" si="62"/>
        <v>0</v>
      </c>
      <c r="W1239" s="16">
        <v>0</v>
      </c>
      <c r="X1239" s="16">
        <v>0</v>
      </c>
      <c r="Y1239" s="137">
        <v>0</v>
      </c>
    </row>
    <row r="1240" spans="1:25" s="3" customFormat="1" ht="15" x14ac:dyDescent="0.3">
      <c r="A1240" s="156" t="str">
        <f>IF(ISBLANK(TableB[[#This Row],[BEDS Code]]),"",TableB[[#This Row],[BEDS Code]])</f>
        <v>307500015373</v>
      </c>
      <c r="B1240" s="134" t="str">
        <f>IF(ISBLANK(TableB[[#This Row],[School Name]]),"",TableB[[#This Row],[School Name]])</f>
        <v>P.S. R373</v>
      </c>
      <c r="C1240" s="156" t="str">
        <f>IF(ISBLANK(TableB[[#This Row],[Local School Code]]),"",TableB[[#This Row],[Local School Code]])</f>
        <v>R373</v>
      </c>
      <c r="D1240" s="15" t="s">
        <v>72</v>
      </c>
      <c r="E1240" s="10" t="s">
        <v>73</v>
      </c>
      <c r="F1240" s="130">
        <v>8</v>
      </c>
      <c r="G1240" s="130">
        <v>0</v>
      </c>
      <c r="H1240" s="130">
        <v>13</v>
      </c>
      <c r="I1240" s="130">
        <v>0</v>
      </c>
      <c r="J1240" s="136">
        <f t="shared" si="60"/>
        <v>21</v>
      </c>
      <c r="K1240" s="16">
        <v>439546.14820106677</v>
      </c>
      <c r="L1240" s="16">
        <v>735805.45292112883</v>
      </c>
      <c r="M1240" s="16">
        <v>0</v>
      </c>
      <c r="N1240" s="133">
        <f t="shared" si="61"/>
        <v>1175351.6011221956</v>
      </c>
      <c r="O1240" s="146">
        <v>0</v>
      </c>
      <c r="P1240" s="132">
        <v>0</v>
      </c>
      <c r="Q1240" s="132">
        <v>0</v>
      </c>
      <c r="R1240" s="132">
        <v>0</v>
      </c>
      <c r="S1240" s="132">
        <v>0</v>
      </c>
      <c r="T1240" s="132">
        <v>0</v>
      </c>
      <c r="U1240" s="132">
        <v>0</v>
      </c>
      <c r="V1240" s="133">
        <f t="shared" si="62"/>
        <v>0</v>
      </c>
      <c r="W1240" s="16">
        <v>0</v>
      </c>
      <c r="X1240" s="16">
        <v>0</v>
      </c>
      <c r="Y1240" s="137">
        <v>0</v>
      </c>
    </row>
    <row r="1241" spans="1:25" s="3" customFormat="1" ht="15" x14ac:dyDescent="0.3">
      <c r="A1241" s="156" t="str">
        <f>IF(ISBLANK(TableB[[#This Row],[BEDS Code]]),"",TableB[[#This Row],[BEDS Code]])</f>
        <v>353100011440</v>
      </c>
      <c r="B1241" s="134" t="str">
        <f>IF(ISBLANK(TableB[[#This Row],[School Name]]),"",TableB[[#This Row],[School Name]])</f>
        <v>New Dorp High School</v>
      </c>
      <c r="C1241" s="156" t="str">
        <f>IF(ISBLANK(TableB[[#This Row],[Local School Code]]),"",TableB[[#This Row],[Local School Code]])</f>
        <v>R440</v>
      </c>
      <c r="D1241" s="15" t="s">
        <v>73</v>
      </c>
      <c r="E1241" s="10" t="s">
        <v>73</v>
      </c>
      <c r="F1241" s="130">
        <v>0</v>
      </c>
      <c r="G1241" s="130">
        <v>0</v>
      </c>
      <c r="H1241" s="130">
        <v>0</v>
      </c>
      <c r="I1241" s="130">
        <v>0</v>
      </c>
      <c r="J1241" s="136">
        <f t="shared" si="60"/>
        <v>0</v>
      </c>
      <c r="K1241" s="16">
        <v>0</v>
      </c>
      <c r="L1241" s="16">
        <v>0</v>
      </c>
      <c r="M1241" s="16">
        <v>0</v>
      </c>
      <c r="N1241" s="133">
        <f t="shared" si="61"/>
        <v>0</v>
      </c>
      <c r="O1241" s="146">
        <v>0</v>
      </c>
      <c r="P1241" s="132">
        <v>0</v>
      </c>
      <c r="Q1241" s="132">
        <v>0</v>
      </c>
      <c r="R1241" s="132">
        <v>0</v>
      </c>
      <c r="S1241" s="132">
        <v>0</v>
      </c>
      <c r="T1241" s="132">
        <v>0</v>
      </c>
      <c r="U1241" s="132">
        <v>0</v>
      </c>
      <c r="V1241" s="133">
        <f t="shared" si="62"/>
        <v>0</v>
      </c>
      <c r="W1241" s="16">
        <v>0</v>
      </c>
      <c r="X1241" s="16">
        <v>0</v>
      </c>
      <c r="Y1241" s="137">
        <v>0</v>
      </c>
    </row>
    <row r="1242" spans="1:25" s="3" customFormat="1" ht="15" x14ac:dyDescent="0.3">
      <c r="A1242" s="156" t="str">
        <f>IF(ISBLANK(TableB[[#This Row],[BEDS Code]]),"",TableB[[#This Row],[BEDS Code]])</f>
        <v>353100011445</v>
      </c>
      <c r="B1242" s="134" t="str">
        <f>IF(ISBLANK(TableB[[#This Row],[School Name]]),"",TableB[[#This Row],[School Name]])</f>
        <v>Port Richmond High School</v>
      </c>
      <c r="C1242" s="156" t="str">
        <f>IF(ISBLANK(TableB[[#This Row],[Local School Code]]),"",TableB[[#This Row],[Local School Code]])</f>
        <v>R445</v>
      </c>
      <c r="D1242" s="15" t="s">
        <v>73</v>
      </c>
      <c r="E1242" s="10" t="s">
        <v>72</v>
      </c>
      <c r="F1242" s="130">
        <v>0</v>
      </c>
      <c r="G1242" s="130">
        <v>0</v>
      </c>
      <c r="H1242" s="130">
        <v>0</v>
      </c>
      <c r="I1242" s="130">
        <v>0</v>
      </c>
      <c r="J1242" s="136">
        <f t="shared" si="60"/>
        <v>0</v>
      </c>
      <c r="K1242" s="16">
        <v>0</v>
      </c>
      <c r="L1242" s="16">
        <v>0</v>
      </c>
      <c r="M1242" s="16">
        <v>0</v>
      </c>
      <c r="N1242" s="133">
        <f t="shared" si="61"/>
        <v>0</v>
      </c>
      <c r="O1242" s="146">
        <v>1</v>
      </c>
      <c r="P1242" s="132">
        <v>3322010.0422314005</v>
      </c>
      <c r="Q1242" s="132">
        <v>216541.36171371612</v>
      </c>
      <c r="R1242" s="132">
        <v>0</v>
      </c>
      <c r="S1242" s="132">
        <v>0</v>
      </c>
      <c r="T1242" s="132">
        <v>277706.80856858054</v>
      </c>
      <c r="U1242" s="132">
        <v>166624.08514114833</v>
      </c>
      <c r="V1242" s="133">
        <f t="shared" si="62"/>
        <v>3982882.2976548458</v>
      </c>
      <c r="W1242" s="16">
        <v>1980951</v>
      </c>
      <c r="X1242" s="16">
        <v>2001931.2976548458</v>
      </c>
      <c r="Y1242" s="137">
        <v>0</v>
      </c>
    </row>
    <row r="1243" spans="1:25" s="3" customFormat="1" ht="15" x14ac:dyDescent="0.3">
      <c r="A1243" s="156" t="str">
        <f>IF(ISBLANK(TableB[[#This Row],[BEDS Code]]),"",TableB[[#This Row],[BEDS Code]])</f>
        <v>353100011450</v>
      </c>
      <c r="B1243" s="134" t="str">
        <f>IF(ISBLANK(TableB[[#This Row],[School Name]]),"",TableB[[#This Row],[School Name]])</f>
        <v>Curtis High School</v>
      </c>
      <c r="C1243" s="156" t="str">
        <f>IF(ISBLANK(TableB[[#This Row],[Local School Code]]),"",TableB[[#This Row],[Local School Code]])</f>
        <v>R450</v>
      </c>
      <c r="D1243" s="15" t="s">
        <v>73</v>
      </c>
      <c r="E1243" s="10" t="s">
        <v>72</v>
      </c>
      <c r="F1243" s="130">
        <v>0</v>
      </c>
      <c r="G1243" s="130">
        <v>0</v>
      </c>
      <c r="H1243" s="130">
        <v>0</v>
      </c>
      <c r="I1243" s="130">
        <v>0</v>
      </c>
      <c r="J1243" s="136">
        <f t="shared" si="60"/>
        <v>0</v>
      </c>
      <c r="K1243" s="16">
        <v>0</v>
      </c>
      <c r="L1243" s="16">
        <v>0</v>
      </c>
      <c r="M1243" s="16">
        <v>0</v>
      </c>
      <c r="N1243" s="133">
        <f t="shared" si="61"/>
        <v>0</v>
      </c>
      <c r="O1243" s="146">
        <v>1</v>
      </c>
      <c r="P1243" s="132">
        <v>1017494.6677042951</v>
      </c>
      <c r="Q1243" s="132">
        <v>16666.7</v>
      </c>
      <c r="R1243" s="132">
        <v>0</v>
      </c>
      <c r="S1243" s="132">
        <v>0</v>
      </c>
      <c r="T1243" s="132">
        <v>83333.5</v>
      </c>
      <c r="U1243" s="132">
        <v>50000.1</v>
      </c>
      <c r="V1243" s="133">
        <f t="shared" si="62"/>
        <v>1167494.9677042952</v>
      </c>
      <c r="W1243" s="16">
        <v>580673</v>
      </c>
      <c r="X1243" s="16">
        <v>586821.96770429518</v>
      </c>
      <c r="Y1243" s="137">
        <v>0</v>
      </c>
    </row>
    <row r="1244" spans="1:25" s="3" customFormat="1" ht="15" x14ac:dyDescent="0.3">
      <c r="A1244" s="156" t="str">
        <f>IF(ISBLANK(TableB[[#This Row],[BEDS Code]]),"",TableB[[#This Row],[BEDS Code]])</f>
        <v>353100011455</v>
      </c>
      <c r="B1244" s="134" t="str">
        <f>IF(ISBLANK(TableB[[#This Row],[School Name]]),"",TableB[[#This Row],[School Name]])</f>
        <v>Tottenville High School</v>
      </c>
      <c r="C1244" s="156" t="str">
        <f>IF(ISBLANK(TableB[[#This Row],[Local School Code]]),"",TableB[[#This Row],[Local School Code]])</f>
        <v>R455</v>
      </c>
      <c r="D1244" s="15" t="s">
        <v>73</v>
      </c>
      <c r="E1244" s="10" t="s">
        <v>73</v>
      </c>
      <c r="F1244" s="130">
        <v>0</v>
      </c>
      <c r="G1244" s="130">
        <v>0</v>
      </c>
      <c r="H1244" s="130">
        <v>0</v>
      </c>
      <c r="I1244" s="130">
        <v>0</v>
      </c>
      <c r="J1244" s="136">
        <f t="shared" si="60"/>
        <v>0</v>
      </c>
      <c r="K1244" s="16">
        <v>0</v>
      </c>
      <c r="L1244" s="16">
        <v>0</v>
      </c>
      <c r="M1244" s="16">
        <v>0</v>
      </c>
      <c r="N1244" s="133">
        <f t="shared" si="61"/>
        <v>0</v>
      </c>
      <c r="O1244" s="146">
        <v>0</v>
      </c>
      <c r="P1244" s="132">
        <v>0</v>
      </c>
      <c r="Q1244" s="132">
        <v>0</v>
      </c>
      <c r="R1244" s="132">
        <v>0</v>
      </c>
      <c r="S1244" s="132">
        <v>0</v>
      </c>
      <c r="T1244" s="132">
        <v>0</v>
      </c>
      <c r="U1244" s="132">
        <v>0</v>
      </c>
      <c r="V1244" s="133">
        <f t="shared" si="62"/>
        <v>0</v>
      </c>
      <c r="W1244" s="16">
        <v>0</v>
      </c>
      <c r="X1244" s="16">
        <v>0</v>
      </c>
      <c r="Y1244" s="137">
        <v>0</v>
      </c>
    </row>
    <row r="1245" spans="1:25" s="3" customFormat="1" ht="15" x14ac:dyDescent="0.3">
      <c r="A1245" s="156" t="str">
        <f>IF(ISBLANK(TableB[[#This Row],[BEDS Code]]),"",TableB[[#This Row],[BEDS Code]])</f>
        <v>353100011460</v>
      </c>
      <c r="B1245" s="134" t="str">
        <f>IF(ISBLANK(TableB[[#This Row],[School Name]]),"",TableB[[#This Row],[School Name]])</f>
        <v>Susan E. Wagner High School</v>
      </c>
      <c r="C1245" s="156" t="str">
        <f>IF(ISBLANK(TableB[[#This Row],[Local School Code]]),"",TableB[[#This Row],[Local School Code]])</f>
        <v>R460</v>
      </c>
      <c r="D1245" s="15" t="s">
        <v>73</v>
      </c>
      <c r="E1245" s="10" t="s">
        <v>73</v>
      </c>
      <c r="F1245" s="130">
        <v>0</v>
      </c>
      <c r="G1245" s="130">
        <v>0</v>
      </c>
      <c r="H1245" s="130">
        <v>0</v>
      </c>
      <c r="I1245" s="130">
        <v>0</v>
      </c>
      <c r="J1245" s="136">
        <f t="shared" si="60"/>
        <v>0</v>
      </c>
      <c r="K1245" s="16">
        <v>0</v>
      </c>
      <c r="L1245" s="16">
        <v>0</v>
      </c>
      <c r="M1245" s="16">
        <v>0</v>
      </c>
      <c r="N1245" s="133">
        <f t="shared" si="61"/>
        <v>0</v>
      </c>
      <c r="O1245" s="146">
        <v>0</v>
      </c>
      <c r="P1245" s="132">
        <v>0</v>
      </c>
      <c r="Q1245" s="132">
        <v>0</v>
      </c>
      <c r="R1245" s="132">
        <v>0</v>
      </c>
      <c r="S1245" s="132">
        <v>0</v>
      </c>
      <c r="T1245" s="132">
        <v>0</v>
      </c>
      <c r="U1245" s="132">
        <v>0</v>
      </c>
      <c r="V1245" s="133">
        <f t="shared" si="62"/>
        <v>0</v>
      </c>
      <c r="W1245" s="16">
        <v>0</v>
      </c>
      <c r="X1245" s="16">
        <v>0</v>
      </c>
      <c r="Y1245" s="137">
        <v>0</v>
      </c>
    </row>
    <row r="1246" spans="1:25" s="3" customFormat="1" ht="15" x14ac:dyDescent="0.3">
      <c r="A1246" s="156" t="str">
        <f>IF(ISBLANK(TableB[[#This Row],[BEDS Code]]),"",TableB[[#This Row],[BEDS Code]])</f>
        <v>353100011470</v>
      </c>
      <c r="B1246" s="134" t="str">
        <f>IF(ISBLANK(TableB[[#This Row],[School Name]]),"",TableB[[#This Row],[School Name]])</f>
        <v>Concord High School</v>
      </c>
      <c r="C1246" s="156" t="str">
        <f>IF(ISBLANK(TableB[[#This Row],[Local School Code]]),"",TableB[[#This Row],[Local School Code]])</f>
        <v>R470</v>
      </c>
      <c r="D1246" s="15" t="s">
        <v>73</v>
      </c>
      <c r="E1246" s="10" t="s">
        <v>73</v>
      </c>
      <c r="F1246" s="130">
        <v>0</v>
      </c>
      <c r="G1246" s="130">
        <v>0</v>
      </c>
      <c r="H1246" s="130">
        <v>0</v>
      </c>
      <c r="I1246" s="130">
        <v>0</v>
      </c>
      <c r="J1246" s="136">
        <f t="shared" si="60"/>
        <v>0</v>
      </c>
      <c r="K1246" s="16">
        <v>0</v>
      </c>
      <c r="L1246" s="16">
        <v>0</v>
      </c>
      <c r="M1246" s="16">
        <v>0</v>
      </c>
      <c r="N1246" s="133">
        <f t="shared" si="61"/>
        <v>0</v>
      </c>
      <c r="O1246" s="146">
        <v>0</v>
      </c>
      <c r="P1246" s="132">
        <v>0</v>
      </c>
      <c r="Q1246" s="132">
        <v>0</v>
      </c>
      <c r="R1246" s="132">
        <v>0</v>
      </c>
      <c r="S1246" s="132">
        <v>0</v>
      </c>
      <c r="T1246" s="132">
        <v>0</v>
      </c>
      <c r="U1246" s="132">
        <v>0</v>
      </c>
      <c r="V1246" s="133">
        <f t="shared" si="62"/>
        <v>0</v>
      </c>
      <c r="W1246" s="16">
        <v>0</v>
      </c>
      <c r="X1246" s="16">
        <v>0</v>
      </c>
      <c r="Y1246" s="137">
        <v>0</v>
      </c>
    </row>
    <row r="1247" spans="1:25" s="3" customFormat="1" ht="15" x14ac:dyDescent="0.3">
      <c r="A1247" s="156" t="str">
        <f>IF(ISBLANK(TableB[[#This Row],[BEDS Code]]),"",TableB[[#This Row],[BEDS Code]])</f>
        <v>353100011600</v>
      </c>
      <c r="B1247" s="134" t="str">
        <f>IF(ISBLANK(TableB[[#This Row],[School Name]]),"",TableB[[#This Row],[School Name]])</f>
        <v>Ralph R. McKee Career and Technical Education High School</v>
      </c>
      <c r="C1247" s="156" t="str">
        <f>IF(ISBLANK(TableB[[#This Row],[Local School Code]]),"",TableB[[#This Row],[Local School Code]])</f>
        <v>R600</v>
      </c>
      <c r="D1247" s="15" t="s">
        <v>73</v>
      </c>
      <c r="E1247" s="10" t="s">
        <v>73</v>
      </c>
      <c r="F1247" s="130">
        <v>0</v>
      </c>
      <c r="G1247" s="130">
        <v>0</v>
      </c>
      <c r="H1247" s="130">
        <v>0</v>
      </c>
      <c r="I1247" s="130">
        <v>0</v>
      </c>
      <c r="J1247" s="136">
        <f t="shared" si="60"/>
        <v>0</v>
      </c>
      <c r="K1247" s="16">
        <v>0</v>
      </c>
      <c r="L1247" s="16">
        <v>0</v>
      </c>
      <c r="M1247" s="16">
        <v>0</v>
      </c>
      <c r="N1247" s="133">
        <f t="shared" si="61"/>
        <v>0</v>
      </c>
      <c r="O1247" s="146">
        <v>0</v>
      </c>
      <c r="P1247" s="132">
        <v>0</v>
      </c>
      <c r="Q1247" s="132">
        <v>0</v>
      </c>
      <c r="R1247" s="132">
        <v>0</v>
      </c>
      <c r="S1247" s="132">
        <v>0</v>
      </c>
      <c r="T1247" s="132">
        <v>0</v>
      </c>
      <c r="U1247" s="132">
        <v>0</v>
      </c>
      <c r="V1247" s="133">
        <f t="shared" si="62"/>
        <v>0</v>
      </c>
      <c r="W1247" s="16">
        <v>0</v>
      </c>
      <c r="X1247" s="16">
        <v>0</v>
      </c>
      <c r="Y1247" s="137">
        <v>0</v>
      </c>
    </row>
    <row r="1248" spans="1:25" s="3" customFormat="1" ht="15" x14ac:dyDescent="0.3">
      <c r="A1248" s="156" t="str">
        <f>IF(ISBLANK(TableB[[#This Row],[BEDS Code]]),"",TableB[[#This Row],[BEDS Code]])</f>
        <v>353100011605</v>
      </c>
      <c r="B1248" s="134" t="str">
        <f>IF(ISBLANK(TableB[[#This Row],[School Name]]),"",TableB[[#This Row],[School Name]])</f>
        <v>Staten Island Technical High School</v>
      </c>
      <c r="C1248" s="156" t="str">
        <f>IF(ISBLANK(TableB[[#This Row],[Local School Code]]),"",TableB[[#This Row],[Local School Code]])</f>
        <v>R605</v>
      </c>
      <c r="D1248" s="15" t="s">
        <v>73</v>
      </c>
      <c r="E1248" s="10" t="s">
        <v>73</v>
      </c>
      <c r="F1248" s="130">
        <v>0</v>
      </c>
      <c r="G1248" s="130">
        <v>0</v>
      </c>
      <c r="H1248" s="130">
        <v>0</v>
      </c>
      <c r="I1248" s="130">
        <v>0</v>
      </c>
      <c r="J1248" s="136">
        <f t="shared" si="60"/>
        <v>0</v>
      </c>
      <c r="K1248" s="16">
        <v>0</v>
      </c>
      <c r="L1248" s="16">
        <v>0</v>
      </c>
      <c r="M1248" s="16">
        <v>0</v>
      </c>
      <c r="N1248" s="133">
        <f t="shared" si="61"/>
        <v>0</v>
      </c>
      <c r="O1248" s="146">
        <v>0</v>
      </c>
      <c r="P1248" s="132">
        <v>0</v>
      </c>
      <c r="Q1248" s="132">
        <v>0</v>
      </c>
      <c r="R1248" s="132">
        <v>0</v>
      </c>
      <c r="S1248" s="132">
        <v>0</v>
      </c>
      <c r="T1248" s="132">
        <v>0</v>
      </c>
      <c r="U1248" s="132">
        <v>0</v>
      </c>
      <c r="V1248" s="133">
        <f t="shared" si="62"/>
        <v>0</v>
      </c>
      <c r="W1248" s="16">
        <v>0</v>
      </c>
      <c r="X1248" s="16">
        <v>0</v>
      </c>
      <c r="Y1248" s="137">
        <v>0</v>
      </c>
    </row>
    <row r="1249" spans="1:25" s="3" customFormat="1" ht="15" x14ac:dyDescent="0.3">
      <c r="A1249" s="156" t="str">
        <f>IF(ISBLANK(TableB[[#This Row],[BEDS Code]]),"",TableB[[#This Row],[BEDS Code]])</f>
        <v>(blank)</v>
      </c>
      <c r="B1249" s="134" t="str">
        <f>IF(ISBLANK(TableB[[#This Row],[School Name]]),"",TableB[[#This Row],[School Name]])</f>
        <v>Staten Island YABC</v>
      </c>
      <c r="C1249" s="156" t="str">
        <f>IF(ISBLANK(TableB[[#This Row],[Local School Code]]),"",TableB[[#This Row],[Local School Code]])</f>
        <v>R607</v>
      </c>
      <c r="D1249" s="15" t="s">
        <v>73</v>
      </c>
      <c r="E1249" s="10" t="s">
        <v>73</v>
      </c>
      <c r="F1249" s="130">
        <v>0</v>
      </c>
      <c r="G1249" s="130">
        <v>0</v>
      </c>
      <c r="H1249" s="130">
        <v>0</v>
      </c>
      <c r="I1249" s="130">
        <v>0</v>
      </c>
      <c r="J1249" s="136">
        <f t="shared" si="60"/>
        <v>0</v>
      </c>
      <c r="K1249" s="16">
        <v>0</v>
      </c>
      <c r="L1249" s="16">
        <v>0</v>
      </c>
      <c r="M1249" s="16">
        <v>0</v>
      </c>
      <c r="N1249" s="133">
        <f t="shared" si="61"/>
        <v>0</v>
      </c>
      <c r="O1249" s="146">
        <v>0</v>
      </c>
      <c r="P1249" s="132">
        <v>0</v>
      </c>
      <c r="Q1249" s="132">
        <v>0</v>
      </c>
      <c r="R1249" s="132">
        <v>0</v>
      </c>
      <c r="S1249" s="132">
        <v>0</v>
      </c>
      <c r="T1249" s="132">
        <v>0</v>
      </c>
      <c r="U1249" s="132">
        <v>0</v>
      </c>
      <c r="V1249" s="133">
        <f t="shared" si="62"/>
        <v>0</v>
      </c>
      <c r="W1249" s="16">
        <v>0</v>
      </c>
      <c r="X1249" s="16">
        <v>0</v>
      </c>
      <c r="Y1249" s="137">
        <v>0</v>
      </c>
    </row>
    <row r="1250" spans="1:25" s="3" customFormat="1" ht="15" x14ac:dyDescent="0.3">
      <c r="A1250" s="156" t="str">
        <f>IF(ISBLANK(TableB[[#This Row],[BEDS Code]]),"",TableB[[#This Row],[BEDS Code]])</f>
        <v>307500015721</v>
      </c>
      <c r="B1250" s="134" t="str">
        <f>IF(ISBLANK(TableB[[#This Row],[School Name]]),"",TableB[[#This Row],[School Name]])</f>
        <v>The Richard H. Hungerford School</v>
      </c>
      <c r="C1250" s="156" t="str">
        <f>IF(ISBLANK(TableB[[#This Row],[Local School Code]]),"",TableB[[#This Row],[Local School Code]])</f>
        <v>R721</v>
      </c>
      <c r="D1250" s="15" t="s">
        <v>73</v>
      </c>
      <c r="E1250" s="10" t="s">
        <v>73</v>
      </c>
      <c r="F1250" s="130">
        <v>0</v>
      </c>
      <c r="G1250" s="130">
        <v>0</v>
      </c>
      <c r="H1250" s="130">
        <v>0</v>
      </c>
      <c r="I1250" s="130">
        <v>0</v>
      </c>
      <c r="J1250" s="136">
        <f t="shared" si="60"/>
        <v>0</v>
      </c>
      <c r="K1250" s="16">
        <v>0</v>
      </c>
      <c r="L1250" s="16">
        <v>0</v>
      </c>
      <c r="M1250" s="16">
        <v>0</v>
      </c>
      <c r="N1250" s="133">
        <f t="shared" si="61"/>
        <v>0</v>
      </c>
      <c r="O1250" s="146">
        <v>0</v>
      </c>
      <c r="P1250" s="132">
        <v>0</v>
      </c>
      <c r="Q1250" s="132">
        <v>0</v>
      </c>
      <c r="R1250" s="132">
        <v>0</v>
      </c>
      <c r="S1250" s="132">
        <v>0</v>
      </c>
      <c r="T1250" s="132">
        <v>0</v>
      </c>
      <c r="U1250" s="132">
        <v>0</v>
      </c>
      <c r="V1250" s="133">
        <f t="shared" si="62"/>
        <v>0</v>
      </c>
      <c r="W1250" s="16">
        <v>0</v>
      </c>
      <c r="X1250" s="16">
        <v>0</v>
      </c>
      <c r="Y1250" s="137">
        <v>0</v>
      </c>
    </row>
    <row r="1251" spans="1:25" s="3" customFormat="1" ht="15" x14ac:dyDescent="0.3">
      <c r="A1251" s="156" t="str">
        <f>IF(ISBLANK(TableB[[#This Row],[BEDS Code]]),"",TableB[[#This Row],[BEDS Code]])</f>
        <v>353100010861</v>
      </c>
      <c r="B1251" s="134" t="str">
        <f>IF(ISBLANK(TableB[[#This Row],[School Name]]),"",TableB[[#This Row],[School Name]])</f>
        <v>Staten Island School of Civic Leadership</v>
      </c>
      <c r="C1251" s="156" t="str">
        <f>IF(ISBLANK(TableB[[#This Row],[Local School Code]]),"",TableB[[#This Row],[Local School Code]])</f>
        <v>R861</v>
      </c>
      <c r="D1251" s="15" t="s">
        <v>72</v>
      </c>
      <c r="E1251" s="10" t="s">
        <v>73</v>
      </c>
      <c r="F1251" s="130">
        <v>15</v>
      </c>
      <c r="G1251" s="130">
        <v>0</v>
      </c>
      <c r="H1251" s="130">
        <v>0</v>
      </c>
      <c r="I1251" s="130">
        <v>0</v>
      </c>
      <c r="J1251" s="136">
        <f t="shared" si="60"/>
        <v>15</v>
      </c>
      <c r="K1251" s="16">
        <v>180000</v>
      </c>
      <c r="L1251" s="16">
        <v>63039.91225588604</v>
      </c>
      <c r="M1251" s="16">
        <v>0</v>
      </c>
      <c r="N1251" s="133">
        <f t="shared" si="61"/>
        <v>243039.91225588604</v>
      </c>
      <c r="O1251" s="146">
        <v>0</v>
      </c>
      <c r="P1251" s="132">
        <v>0</v>
      </c>
      <c r="Q1251" s="132">
        <v>0</v>
      </c>
      <c r="R1251" s="132">
        <v>0</v>
      </c>
      <c r="S1251" s="132">
        <v>0</v>
      </c>
      <c r="T1251" s="132">
        <v>0</v>
      </c>
      <c r="U1251" s="132">
        <v>0</v>
      </c>
      <c r="V1251" s="133">
        <f t="shared" si="62"/>
        <v>0</v>
      </c>
      <c r="W1251" s="16">
        <v>0</v>
      </c>
      <c r="X1251" s="16">
        <v>0</v>
      </c>
      <c r="Y1251" s="137">
        <v>0</v>
      </c>
    </row>
    <row r="1252" spans="1:25" s="3" customFormat="1" ht="15" x14ac:dyDescent="0.3">
      <c r="A1252" s="156" t="str">
        <f>IF(ISBLANK(TableB[[#This Row],[BEDS Code]]),"",TableB[[#This Row],[BEDS Code]])</f>
        <v>(blank)</v>
      </c>
      <c r="B1252" s="134" t="str">
        <f>IF(ISBLANK(TableB[[#This Row],[School Name]]),"",TableB[[#This Row],[School Name]])</f>
        <v>Pre-K Center District 31</v>
      </c>
      <c r="C1252" s="156" t="str">
        <f>IF(ISBLANK(TableB[[#This Row],[Local School Code]]),"",TableB[[#This Row],[Local School Code]])</f>
        <v>RP31</v>
      </c>
      <c r="D1252" s="15" t="s">
        <v>72</v>
      </c>
      <c r="E1252" s="10" t="s">
        <v>73</v>
      </c>
      <c r="F1252" s="130">
        <v>173</v>
      </c>
      <c r="G1252" s="130">
        <v>0</v>
      </c>
      <c r="H1252" s="130">
        <v>0</v>
      </c>
      <c r="I1252" s="130">
        <v>0</v>
      </c>
      <c r="J1252" s="136">
        <f t="shared" si="60"/>
        <v>173</v>
      </c>
      <c r="K1252" s="16">
        <v>1585041.1938521184</v>
      </c>
      <c r="L1252" s="16">
        <v>5884123.5931485435</v>
      </c>
      <c r="M1252" s="16">
        <v>0</v>
      </c>
      <c r="N1252" s="133">
        <f t="shared" si="61"/>
        <v>7469164.7870006617</v>
      </c>
      <c r="O1252" s="146">
        <v>0</v>
      </c>
      <c r="P1252" s="132">
        <v>0</v>
      </c>
      <c r="Q1252" s="132">
        <v>0</v>
      </c>
      <c r="R1252" s="132">
        <v>0</v>
      </c>
      <c r="S1252" s="132">
        <v>0</v>
      </c>
      <c r="T1252" s="132">
        <v>0</v>
      </c>
      <c r="U1252" s="132">
        <v>0</v>
      </c>
      <c r="V1252" s="133">
        <f t="shared" si="62"/>
        <v>0</v>
      </c>
      <c r="W1252" s="16">
        <v>0</v>
      </c>
      <c r="X1252" s="16">
        <v>0</v>
      </c>
      <c r="Y1252" s="137">
        <v>0</v>
      </c>
    </row>
    <row r="1253" spans="1:25" s="3" customFormat="1" ht="15" x14ac:dyDescent="0.3">
      <c r="A1253" s="156" t="str">
        <f>IF(ISBLANK(TableB[[#This Row],[BEDS Code]]),"",TableB[[#This Row],[BEDS Code]])</f>
        <v>320700010001</v>
      </c>
      <c r="B1253" s="134" t="str">
        <f>IF(ISBLANK(TableB[[#This Row],[School Name]]),"",TableB[[#This Row],[School Name]])</f>
        <v>P.S. 001 Courtlandt School</v>
      </c>
      <c r="C1253" s="156" t="str">
        <f>IF(ISBLANK(TableB[[#This Row],[Local School Code]]),"",TableB[[#This Row],[Local School Code]])</f>
        <v>X001</v>
      </c>
      <c r="D1253" s="15" t="s">
        <v>72</v>
      </c>
      <c r="E1253" s="10" t="s">
        <v>73</v>
      </c>
      <c r="F1253" s="130">
        <v>30</v>
      </c>
      <c r="G1253" s="130">
        <v>0</v>
      </c>
      <c r="H1253" s="130">
        <v>50</v>
      </c>
      <c r="I1253" s="130">
        <v>0</v>
      </c>
      <c r="J1253" s="136">
        <f t="shared" si="60"/>
        <v>80</v>
      </c>
      <c r="K1253" s="16">
        <v>360000</v>
      </c>
      <c r="L1253" s="16">
        <v>960686.68435035925</v>
      </c>
      <c r="M1253" s="16">
        <v>0</v>
      </c>
      <c r="N1253" s="133">
        <f t="shared" si="61"/>
        <v>1320686.6843503593</v>
      </c>
      <c r="O1253" s="146">
        <v>0</v>
      </c>
      <c r="P1253" s="132">
        <v>0</v>
      </c>
      <c r="Q1253" s="132">
        <v>0</v>
      </c>
      <c r="R1253" s="132">
        <v>0</v>
      </c>
      <c r="S1253" s="132">
        <v>0</v>
      </c>
      <c r="T1253" s="132">
        <v>0</v>
      </c>
      <c r="U1253" s="132">
        <v>0</v>
      </c>
      <c r="V1253" s="133">
        <f t="shared" si="62"/>
        <v>0</v>
      </c>
      <c r="W1253" s="16">
        <v>0</v>
      </c>
      <c r="X1253" s="16">
        <v>0</v>
      </c>
      <c r="Y1253" s="137">
        <v>0</v>
      </c>
    </row>
    <row r="1254" spans="1:25" s="3" customFormat="1" ht="15" x14ac:dyDescent="0.3">
      <c r="A1254" s="156" t="str">
        <f>IF(ISBLANK(TableB[[#This Row],[BEDS Code]]),"",TableB[[#This Row],[BEDS Code]])</f>
        <v>321000010003</v>
      </c>
      <c r="B1254" s="134" t="str">
        <f>IF(ISBLANK(TableB[[#This Row],[School Name]]),"",TableB[[#This Row],[School Name]])</f>
        <v>P.S. 3 Raul Julia Micro Society</v>
      </c>
      <c r="C1254" s="156" t="str">
        <f>IF(ISBLANK(TableB[[#This Row],[Local School Code]]),"",TableB[[#This Row],[Local School Code]])</f>
        <v>X003</v>
      </c>
      <c r="D1254" s="15" t="s">
        <v>72</v>
      </c>
      <c r="E1254" s="10" t="s">
        <v>73</v>
      </c>
      <c r="F1254" s="130">
        <v>30</v>
      </c>
      <c r="G1254" s="130">
        <v>0</v>
      </c>
      <c r="H1254" s="130">
        <v>0</v>
      </c>
      <c r="I1254" s="130">
        <v>0</v>
      </c>
      <c r="J1254" s="136">
        <f t="shared" si="60"/>
        <v>30</v>
      </c>
      <c r="K1254" s="16">
        <v>87996.909329336835</v>
      </c>
      <c r="L1254" s="16">
        <v>406006.33287218382</v>
      </c>
      <c r="M1254" s="16">
        <v>0</v>
      </c>
      <c r="N1254" s="133">
        <f t="shared" si="61"/>
        <v>494003.24220152065</v>
      </c>
      <c r="O1254" s="146">
        <v>0</v>
      </c>
      <c r="P1254" s="132">
        <v>0</v>
      </c>
      <c r="Q1254" s="132">
        <v>0</v>
      </c>
      <c r="R1254" s="132">
        <v>0</v>
      </c>
      <c r="S1254" s="132">
        <v>0</v>
      </c>
      <c r="T1254" s="132">
        <v>0</v>
      </c>
      <c r="U1254" s="132">
        <v>0</v>
      </c>
      <c r="V1254" s="133">
        <f t="shared" si="62"/>
        <v>0</v>
      </c>
      <c r="W1254" s="16">
        <v>0</v>
      </c>
      <c r="X1254" s="16">
        <v>0</v>
      </c>
      <c r="Y1254" s="137">
        <v>0</v>
      </c>
    </row>
    <row r="1255" spans="1:25" s="3" customFormat="1" ht="15" x14ac:dyDescent="0.3">
      <c r="A1255" s="156" t="str">
        <f>IF(ISBLANK(TableB[[#This Row],[BEDS Code]]),"",TableB[[#This Row],[BEDS Code]])</f>
        <v>320900010004</v>
      </c>
      <c r="B1255" s="134" t="str">
        <f>IF(ISBLANK(TableB[[#This Row],[School Name]]),"",TableB[[#This Row],[School Name]])</f>
        <v>P.S./M.S. 004 Crotona Park West</v>
      </c>
      <c r="C1255" s="156" t="str">
        <f>IF(ISBLANK(TableB[[#This Row],[Local School Code]]),"",TableB[[#This Row],[Local School Code]])</f>
        <v>X004</v>
      </c>
      <c r="D1255" s="15" t="s">
        <v>72</v>
      </c>
      <c r="E1255" s="10" t="s">
        <v>73</v>
      </c>
      <c r="F1255" s="130">
        <v>30</v>
      </c>
      <c r="G1255" s="130">
        <v>0</v>
      </c>
      <c r="H1255" s="130">
        <v>0</v>
      </c>
      <c r="I1255" s="130">
        <v>0</v>
      </c>
      <c r="J1255" s="136">
        <f t="shared" si="60"/>
        <v>30</v>
      </c>
      <c r="K1255" s="16">
        <v>260000</v>
      </c>
      <c r="L1255" s="16">
        <v>146612.04024338047</v>
      </c>
      <c r="M1255" s="16">
        <v>0</v>
      </c>
      <c r="N1255" s="133">
        <f t="shared" si="61"/>
        <v>406612.04024338047</v>
      </c>
      <c r="O1255" s="146">
        <v>0</v>
      </c>
      <c r="P1255" s="132">
        <v>0</v>
      </c>
      <c r="Q1255" s="132">
        <v>0</v>
      </c>
      <c r="R1255" s="132">
        <v>0</v>
      </c>
      <c r="S1255" s="132">
        <v>0</v>
      </c>
      <c r="T1255" s="132">
        <v>0</v>
      </c>
      <c r="U1255" s="132">
        <v>0</v>
      </c>
      <c r="V1255" s="133">
        <f t="shared" si="62"/>
        <v>0</v>
      </c>
      <c r="W1255" s="16">
        <v>0</v>
      </c>
      <c r="X1255" s="16">
        <v>0</v>
      </c>
      <c r="Y1255" s="137">
        <v>0</v>
      </c>
    </row>
    <row r="1256" spans="1:25" s="3" customFormat="1" ht="15" x14ac:dyDescent="0.3">
      <c r="A1256" s="156" t="str">
        <f>IF(ISBLANK(TableB[[#This Row],[BEDS Code]]),"",TableB[[#This Row],[BEDS Code]])</f>
        <v>320700010005</v>
      </c>
      <c r="B1256" s="134" t="str">
        <f>IF(ISBLANK(TableB[[#This Row],[School Name]]),"",TableB[[#This Row],[School Name]])</f>
        <v>P.S. 5 Port Morris</v>
      </c>
      <c r="C1256" s="156" t="str">
        <f>IF(ISBLANK(TableB[[#This Row],[Local School Code]]),"",TableB[[#This Row],[Local School Code]])</f>
        <v>X005</v>
      </c>
      <c r="D1256" s="15" t="s">
        <v>72</v>
      </c>
      <c r="E1256" s="10" t="s">
        <v>73</v>
      </c>
      <c r="F1256" s="130">
        <v>14</v>
      </c>
      <c r="G1256" s="130">
        <v>0</v>
      </c>
      <c r="H1256" s="130">
        <v>13</v>
      </c>
      <c r="I1256" s="130">
        <v>0</v>
      </c>
      <c r="J1256" s="136">
        <f t="shared" si="60"/>
        <v>27</v>
      </c>
      <c r="K1256" s="16">
        <v>241215.24127258215</v>
      </c>
      <c r="L1256" s="16">
        <v>248398.27359670651</v>
      </c>
      <c r="M1256" s="16">
        <v>0</v>
      </c>
      <c r="N1256" s="133">
        <f t="shared" si="61"/>
        <v>489613.51486928866</v>
      </c>
      <c r="O1256" s="146">
        <v>0</v>
      </c>
      <c r="P1256" s="132">
        <v>0</v>
      </c>
      <c r="Q1256" s="132">
        <v>0</v>
      </c>
      <c r="R1256" s="132">
        <v>0</v>
      </c>
      <c r="S1256" s="132">
        <v>0</v>
      </c>
      <c r="T1256" s="132">
        <v>0</v>
      </c>
      <c r="U1256" s="132">
        <v>0</v>
      </c>
      <c r="V1256" s="133">
        <f t="shared" si="62"/>
        <v>0</v>
      </c>
      <c r="W1256" s="16">
        <v>0</v>
      </c>
      <c r="X1256" s="16">
        <v>0</v>
      </c>
      <c r="Y1256" s="137">
        <v>0</v>
      </c>
    </row>
    <row r="1257" spans="1:25" s="3" customFormat="1" ht="15" x14ac:dyDescent="0.3">
      <c r="A1257" s="156" t="str">
        <f>IF(ISBLANK(TableB[[#This Row],[BEDS Code]]),"",TableB[[#This Row],[BEDS Code]])</f>
        <v>321200010006</v>
      </c>
      <c r="B1257" s="134" t="str">
        <f>IF(ISBLANK(TableB[[#This Row],[School Name]]),"",TableB[[#This Row],[School Name]])</f>
        <v>P.S. 006 West Farms</v>
      </c>
      <c r="C1257" s="156" t="str">
        <f>IF(ISBLANK(TableB[[#This Row],[Local School Code]]),"",TableB[[#This Row],[Local School Code]])</f>
        <v>X006</v>
      </c>
      <c r="D1257" s="15" t="s">
        <v>72</v>
      </c>
      <c r="E1257" s="10" t="s">
        <v>73</v>
      </c>
      <c r="F1257" s="130">
        <v>46</v>
      </c>
      <c r="G1257" s="130">
        <v>0</v>
      </c>
      <c r="H1257" s="130">
        <v>0</v>
      </c>
      <c r="I1257" s="130">
        <v>0</v>
      </c>
      <c r="J1257" s="136">
        <f t="shared" si="60"/>
        <v>46</v>
      </c>
      <c r="K1257" s="16">
        <v>187471.6763972828</v>
      </c>
      <c r="L1257" s="16">
        <v>568522.37442510296</v>
      </c>
      <c r="M1257" s="16">
        <v>0</v>
      </c>
      <c r="N1257" s="133">
        <f t="shared" si="61"/>
        <v>755994.05082238582</v>
      </c>
      <c r="O1257" s="146">
        <v>0</v>
      </c>
      <c r="P1257" s="132">
        <v>0</v>
      </c>
      <c r="Q1257" s="132">
        <v>0</v>
      </c>
      <c r="R1257" s="132">
        <v>0</v>
      </c>
      <c r="S1257" s="132">
        <v>0</v>
      </c>
      <c r="T1257" s="132">
        <v>0</v>
      </c>
      <c r="U1257" s="132">
        <v>0</v>
      </c>
      <c r="V1257" s="133">
        <f t="shared" si="62"/>
        <v>0</v>
      </c>
      <c r="W1257" s="16">
        <v>0</v>
      </c>
      <c r="X1257" s="16">
        <v>0</v>
      </c>
      <c r="Y1257" s="137">
        <v>0</v>
      </c>
    </row>
    <row r="1258" spans="1:25" s="3" customFormat="1" ht="15" x14ac:dyDescent="0.3">
      <c r="A1258" s="156" t="str">
        <f>IF(ISBLANK(TableB[[#This Row],[BEDS Code]]),"",TableB[[#This Row],[BEDS Code]])</f>
        <v>321000010007</v>
      </c>
      <c r="B1258" s="134" t="str">
        <f>IF(ISBLANK(TableB[[#This Row],[School Name]]),"",TableB[[#This Row],[School Name]])</f>
        <v>Milton Fein School</v>
      </c>
      <c r="C1258" s="156" t="str">
        <f>IF(ISBLANK(TableB[[#This Row],[Local School Code]]),"",TableB[[#This Row],[Local School Code]])</f>
        <v>X007</v>
      </c>
      <c r="D1258" s="15" t="s">
        <v>73</v>
      </c>
      <c r="E1258" s="10" t="s">
        <v>73</v>
      </c>
      <c r="F1258" s="130">
        <v>0</v>
      </c>
      <c r="G1258" s="130">
        <v>0</v>
      </c>
      <c r="H1258" s="130">
        <v>0</v>
      </c>
      <c r="I1258" s="130">
        <v>0</v>
      </c>
      <c r="J1258" s="136">
        <f t="shared" si="60"/>
        <v>0</v>
      </c>
      <c r="K1258" s="16">
        <v>0</v>
      </c>
      <c r="L1258" s="16">
        <v>0</v>
      </c>
      <c r="M1258" s="16">
        <v>0</v>
      </c>
      <c r="N1258" s="133">
        <f t="shared" si="61"/>
        <v>0</v>
      </c>
      <c r="O1258" s="146">
        <v>0</v>
      </c>
      <c r="P1258" s="132">
        <v>0</v>
      </c>
      <c r="Q1258" s="132">
        <v>0</v>
      </c>
      <c r="R1258" s="132">
        <v>0</v>
      </c>
      <c r="S1258" s="132">
        <v>0</v>
      </c>
      <c r="T1258" s="132">
        <v>0</v>
      </c>
      <c r="U1258" s="132">
        <v>0</v>
      </c>
      <c r="V1258" s="133">
        <f t="shared" si="62"/>
        <v>0</v>
      </c>
      <c r="W1258" s="16">
        <v>0</v>
      </c>
      <c r="X1258" s="16">
        <v>0</v>
      </c>
      <c r="Y1258" s="137">
        <v>0</v>
      </c>
    </row>
    <row r="1259" spans="1:25" s="3" customFormat="1" ht="15" x14ac:dyDescent="0.3">
      <c r="A1259" s="156" t="str">
        <f>IF(ISBLANK(TableB[[#This Row],[BEDS Code]]),"",TableB[[#This Row],[BEDS Code]])</f>
        <v>321000010008</v>
      </c>
      <c r="B1259" s="134" t="str">
        <f>IF(ISBLANK(TableB[[#This Row],[School Name]]),"",TableB[[#This Row],[School Name]])</f>
        <v>P.S. 008 Isaac Varian</v>
      </c>
      <c r="C1259" s="156" t="str">
        <f>IF(ISBLANK(TableB[[#This Row],[Local School Code]]),"",TableB[[#This Row],[Local School Code]])</f>
        <v>X008</v>
      </c>
      <c r="D1259" s="15" t="s">
        <v>73</v>
      </c>
      <c r="E1259" s="10" t="s">
        <v>73</v>
      </c>
      <c r="F1259" s="130">
        <v>0</v>
      </c>
      <c r="G1259" s="130">
        <v>0</v>
      </c>
      <c r="H1259" s="130">
        <v>0</v>
      </c>
      <c r="I1259" s="130">
        <v>0</v>
      </c>
      <c r="J1259" s="136">
        <f t="shared" si="60"/>
        <v>0</v>
      </c>
      <c r="K1259" s="16">
        <v>0</v>
      </c>
      <c r="L1259" s="16">
        <v>0</v>
      </c>
      <c r="M1259" s="16">
        <v>0</v>
      </c>
      <c r="N1259" s="133">
        <f t="shared" si="61"/>
        <v>0</v>
      </c>
      <c r="O1259" s="146">
        <v>0</v>
      </c>
      <c r="P1259" s="132">
        <v>0</v>
      </c>
      <c r="Q1259" s="132">
        <v>0</v>
      </c>
      <c r="R1259" s="132">
        <v>0</v>
      </c>
      <c r="S1259" s="132">
        <v>0</v>
      </c>
      <c r="T1259" s="132">
        <v>0</v>
      </c>
      <c r="U1259" s="132">
        <v>0</v>
      </c>
      <c r="V1259" s="133">
        <f t="shared" si="62"/>
        <v>0</v>
      </c>
      <c r="W1259" s="16">
        <v>0</v>
      </c>
      <c r="X1259" s="16">
        <v>0</v>
      </c>
      <c r="Y1259" s="137">
        <v>0</v>
      </c>
    </row>
    <row r="1260" spans="1:25" s="3" customFormat="1" ht="15" x14ac:dyDescent="0.3">
      <c r="A1260" s="156" t="str">
        <f>IF(ISBLANK(TableB[[#This Row],[BEDS Code]]),"",TableB[[#This Row],[BEDS Code]])</f>
        <v>321000010009</v>
      </c>
      <c r="B1260" s="134" t="str">
        <f>IF(ISBLANK(TableB[[#This Row],[School Name]]),"",TableB[[#This Row],[School Name]])</f>
        <v>P.S. 9 Ryer Avenue Elementary School</v>
      </c>
      <c r="C1260" s="156" t="str">
        <f>IF(ISBLANK(TableB[[#This Row],[Local School Code]]),"",TableB[[#This Row],[Local School Code]])</f>
        <v>X009</v>
      </c>
      <c r="D1260" s="15" t="s">
        <v>72</v>
      </c>
      <c r="E1260" s="10" t="s">
        <v>73</v>
      </c>
      <c r="F1260" s="130">
        <v>62</v>
      </c>
      <c r="G1260" s="130">
        <v>0</v>
      </c>
      <c r="H1260" s="130">
        <v>0</v>
      </c>
      <c r="I1260" s="130">
        <v>0</v>
      </c>
      <c r="J1260" s="136">
        <f t="shared" si="60"/>
        <v>62</v>
      </c>
      <c r="K1260" s="16">
        <v>357471.6763972828</v>
      </c>
      <c r="L1260" s="16">
        <v>571345.54684906779</v>
      </c>
      <c r="M1260" s="16">
        <v>0</v>
      </c>
      <c r="N1260" s="133">
        <f t="shared" si="61"/>
        <v>928817.22324635065</v>
      </c>
      <c r="O1260" s="146">
        <v>0</v>
      </c>
      <c r="P1260" s="132">
        <v>0</v>
      </c>
      <c r="Q1260" s="132">
        <v>0</v>
      </c>
      <c r="R1260" s="132">
        <v>0</v>
      </c>
      <c r="S1260" s="132">
        <v>0</v>
      </c>
      <c r="T1260" s="132">
        <v>0</v>
      </c>
      <c r="U1260" s="132">
        <v>0</v>
      </c>
      <c r="V1260" s="133">
        <f t="shared" si="62"/>
        <v>0</v>
      </c>
      <c r="W1260" s="16">
        <v>0</v>
      </c>
      <c r="X1260" s="16">
        <v>0</v>
      </c>
      <c r="Y1260" s="137">
        <v>0</v>
      </c>
    </row>
    <row r="1261" spans="1:25" s="3" customFormat="1" ht="15" x14ac:dyDescent="0.3">
      <c r="A1261" s="156" t="str">
        <f>IF(ISBLANK(TableB[[#This Row],[BEDS Code]]),"",TableB[[#This Row],[BEDS Code]])</f>
        <v>307500012010</v>
      </c>
      <c r="B1261" s="134" t="str">
        <f>IF(ISBLANK(TableB[[#This Row],[School Name]]),"",TableB[[#This Row],[School Name]])</f>
        <v>P.S. X010</v>
      </c>
      <c r="C1261" s="156" t="str">
        <f>IF(ISBLANK(TableB[[#This Row],[Local School Code]]),"",TableB[[#This Row],[Local School Code]])</f>
        <v>X010</v>
      </c>
      <c r="D1261" s="15" t="s">
        <v>72</v>
      </c>
      <c r="E1261" s="10" t="s">
        <v>73</v>
      </c>
      <c r="F1261" s="130">
        <v>5</v>
      </c>
      <c r="G1261" s="130">
        <v>0</v>
      </c>
      <c r="H1261" s="130">
        <v>2</v>
      </c>
      <c r="I1261" s="130">
        <v>0</v>
      </c>
      <c r="J1261" s="136">
        <f t="shared" si="60"/>
        <v>7</v>
      </c>
      <c r="K1261" s="16">
        <v>439038.28536370094</v>
      </c>
      <c r="L1261" s="16">
        <v>734955.44213168742</v>
      </c>
      <c r="M1261" s="16">
        <v>0</v>
      </c>
      <c r="N1261" s="133">
        <f t="shared" si="61"/>
        <v>1173993.7274953884</v>
      </c>
      <c r="O1261" s="146">
        <v>0</v>
      </c>
      <c r="P1261" s="132">
        <v>0</v>
      </c>
      <c r="Q1261" s="132">
        <v>0</v>
      </c>
      <c r="R1261" s="132">
        <v>0</v>
      </c>
      <c r="S1261" s="132">
        <v>0</v>
      </c>
      <c r="T1261" s="132">
        <v>0</v>
      </c>
      <c r="U1261" s="132">
        <v>0</v>
      </c>
      <c r="V1261" s="133">
        <f t="shared" si="62"/>
        <v>0</v>
      </c>
      <c r="W1261" s="16">
        <v>0</v>
      </c>
      <c r="X1261" s="16">
        <v>0</v>
      </c>
      <c r="Y1261" s="137">
        <v>0</v>
      </c>
    </row>
    <row r="1262" spans="1:25" s="3" customFormat="1" ht="15" x14ac:dyDescent="0.3">
      <c r="A1262" s="156" t="str">
        <f>IF(ISBLANK(TableB[[#This Row],[BEDS Code]]),"",TableB[[#This Row],[BEDS Code]])</f>
        <v>320900010011</v>
      </c>
      <c r="B1262" s="134" t="str">
        <f>IF(ISBLANK(TableB[[#This Row],[School Name]]),"",TableB[[#This Row],[School Name]])</f>
        <v>P.S. 011 Highbridge</v>
      </c>
      <c r="C1262" s="156" t="str">
        <f>IF(ISBLANK(TableB[[#This Row],[Local School Code]]),"",TableB[[#This Row],[Local School Code]])</f>
        <v>X011</v>
      </c>
      <c r="D1262" s="15" t="s">
        <v>73</v>
      </c>
      <c r="E1262" s="10" t="s">
        <v>73</v>
      </c>
      <c r="F1262" s="130">
        <v>0</v>
      </c>
      <c r="G1262" s="130">
        <v>0</v>
      </c>
      <c r="H1262" s="130">
        <v>0</v>
      </c>
      <c r="I1262" s="130">
        <v>0</v>
      </c>
      <c r="J1262" s="136">
        <f t="shared" si="60"/>
        <v>0</v>
      </c>
      <c r="K1262" s="16">
        <v>0</v>
      </c>
      <c r="L1262" s="16">
        <v>0</v>
      </c>
      <c r="M1262" s="16">
        <v>0</v>
      </c>
      <c r="N1262" s="133">
        <f t="shared" si="61"/>
        <v>0</v>
      </c>
      <c r="O1262" s="146">
        <v>0</v>
      </c>
      <c r="P1262" s="132">
        <v>0</v>
      </c>
      <c r="Q1262" s="132">
        <v>0</v>
      </c>
      <c r="R1262" s="132">
        <v>0</v>
      </c>
      <c r="S1262" s="132">
        <v>0</v>
      </c>
      <c r="T1262" s="132">
        <v>0</v>
      </c>
      <c r="U1262" s="132">
        <v>0</v>
      </c>
      <c r="V1262" s="133">
        <f t="shared" si="62"/>
        <v>0</v>
      </c>
      <c r="W1262" s="16">
        <v>0</v>
      </c>
      <c r="X1262" s="16">
        <v>0</v>
      </c>
      <c r="Y1262" s="137">
        <v>0</v>
      </c>
    </row>
    <row r="1263" spans="1:25" s="3" customFormat="1" ht="15" x14ac:dyDescent="0.3">
      <c r="A1263" s="156" t="str">
        <f>IF(ISBLANK(TableB[[#This Row],[BEDS Code]]),"",TableB[[#This Row],[BEDS Code]])</f>
        <v>307500012012</v>
      </c>
      <c r="B1263" s="134" t="str">
        <f>IF(ISBLANK(TableB[[#This Row],[School Name]]),"",TableB[[#This Row],[School Name]])</f>
        <v>P.S. X012 Lewis and Clark School</v>
      </c>
      <c r="C1263" s="156" t="str">
        <f>IF(ISBLANK(TableB[[#This Row],[Local School Code]]),"",TableB[[#This Row],[Local School Code]])</f>
        <v>X012</v>
      </c>
      <c r="D1263" s="15" t="s">
        <v>73</v>
      </c>
      <c r="E1263" s="10" t="s">
        <v>73</v>
      </c>
      <c r="F1263" s="130">
        <v>0</v>
      </c>
      <c r="G1263" s="130">
        <v>0</v>
      </c>
      <c r="H1263" s="130">
        <v>0</v>
      </c>
      <c r="I1263" s="130">
        <v>0</v>
      </c>
      <c r="J1263" s="136">
        <f t="shared" si="60"/>
        <v>0</v>
      </c>
      <c r="K1263" s="16">
        <v>0</v>
      </c>
      <c r="L1263" s="16">
        <v>0</v>
      </c>
      <c r="M1263" s="16">
        <v>0</v>
      </c>
      <c r="N1263" s="133">
        <f t="shared" si="61"/>
        <v>0</v>
      </c>
      <c r="O1263" s="146">
        <v>0</v>
      </c>
      <c r="P1263" s="132">
        <v>0</v>
      </c>
      <c r="Q1263" s="132">
        <v>0</v>
      </c>
      <c r="R1263" s="132">
        <v>0</v>
      </c>
      <c r="S1263" s="132">
        <v>0</v>
      </c>
      <c r="T1263" s="132">
        <v>0</v>
      </c>
      <c r="U1263" s="132">
        <v>0</v>
      </c>
      <c r="V1263" s="133">
        <f t="shared" si="62"/>
        <v>0</v>
      </c>
      <c r="W1263" s="16">
        <v>0</v>
      </c>
      <c r="X1263" s="16">
        <v>0</v>
      </c>
      <c r="Y1263" s="137">
        <v>0</v>
      </c>
    </row>
    <row r="1264" spans="1:25" s="3" customFormat="1" ht="15" x14ac:dyDescent="0.3">
      <c r="A1264" s="156" t="str">
        <f>IF(ISBLANK(TableB[[#This Row],[BEDS Code]]),"",TableB[[#This Row],[BEDS Code]])</f>
        <v>320800010014</v>
      </c>
      <c r="B1264" s="134" t="str">
        <f>IF(ISBLANK(TableB[[#This Row],[School Name]]),"",TableB[[#This Row],[School Name]])</f>
        <v>P.S. X014 Senator John Calandra</v>
      </c>
      <c r="C1264" s="156" t="str">
        <f>IF(ISBLANK(TableB[[#This Row],[Local School Code]]),"",TableB[[#This Row],[Local School Code]])</f>
        <v>X014</v>
      </c>
      <c r="D1264" s="15" t="s">
        <v>73</v>
      </c>
      <c r="E1264" s="10" t="s">
        <v>73</v>
      </c>
      <c r="F1264" s="130">
        <v>0</v>
      </c>
      <c r="G1264" s="130">
        <v>0</v>
      </c>
      <c r="H1264" s="130">
        <v>0</v>
      </c>
      <c r="I1264" s="130">
        <v>0</v>
      </c>
      <c r="J1264" s="136">
        <f t="shared" si="60"/>
        <v>0</v>
      </c>
      <c r="K1264" s="16">
        <v>0</v>
      </c>
      <c r="L1264" s="16">
        <v>0</v>
      </c>
      <c r="M1264" s="16">
        <v>0</v>
      </c>
      <c r="N1264" s="133">
        <f t="shared" si="61"/>
        <v>0</v>
      </c>
      <c r="O1264" s="146">
        <v>0</v>
      </c>
      <c r="P1264" s="132">
        <v>0</v>
      </c>
      <c r="Q1264" s="132">
        <v>0</v>
      </c>
      <c r="R1264" s="132">
        <v>0</v>
      </c>
      <c r="S1264" s="132">
        <v>0</v>
      </c>
      <c r="T1264" s="132">
        <v>0</v>
      </c>
      <c r="U1264" s="132">
        <v>0</v>
      </c>
      <c r="V1264" s="133">
        <f t="shared" si="62"/>
        <v>0</v>
      </c>
      <c r="W1264" s="16">
        <v>0</v>
      </c>
      <c r="X1264" s="16">
        <v>0</v>
      </c>
      <c r="Y1264" s="137">
        <v>0</v>
      </c>
    </row>
    <row r="1265" spans="1:25" s="3" customFormat="1" ht="15" x14ac:dyDescent="0.3">
      <c r="A1265" s="156" t="str">
        <f>IF(ISBLANK(TableB[[#This Row],[BEDS Code]]),"",TableB[[#This Row],[BEDS Code]])</f>
        <v>321000010015</v>
      </c>
      <c r="B1265" s="134" t="str">
        <f>IF(ISBLANK(TableB[[#This Row],[School Name]]),"",TableB[[#This Row],[School Name]])</f>
        <v>P.S. X015 Institute for Environmental Learning</v>
      </c>
      <c r="C1265" s="156" t="str">
        <f>IF(ISBLANK(TableB[[#This Row],[Local School Code]]),"",TableB[[#This Row],[Local School Code]])</f>
        <v>X015</v>
      </c>
      <c r="D1265" s="15" t="s">
        <v>73</v>
      </c>
      <c r="E1265" s="10" t="s">
        <v>73</v>
      </c>
      <c r="F1265" s="130">
        <v>0</v>
      </c>
      <c r="G1265" s="130">
        <v>0</v>
      </c>
      <c r="H1265" s="130">
        <v>0</v>
      </c>
      <c r="I1265" s="130">
        <v>0</v>
      </c>
      <c r="J1265" s="136">
        <f t="shared" si="60"/>
        <v>0</v>
      </c>
      <c r="K1265" s="16">
        <v>0</v>
      </c>
      <c r="L1265" s="16">
        <v>0</v>
      </c>
      <c r="M1265" s="16">
        <v>0</v>
      </c>
      <c r="N1265" s="133">
        <f t="shared" si="61"/>
        <v>0</v>
      </c>
      <c r="O1265" s="146">
        <v>0</v>
      </c>
      <c r="P1265" s="132">
        <v>0</v>
      </c>
      <c r="Q1265" s="132">
        <v>0</v>
      </c>
      <c r="R1265" s="132">
        <v>0</v>
      </c>
      <c r="S1265" s="132">
        <v>0</v>
      </c>
      <c r="T1265" s="132">
        <v>0</v>
      </c>
      <c r="U1265" s="132">
        <v>0</v>
      </c>
      <c r="V1265" s="133">
        <f t="shared" si="62"/>
        <v>0</v>
      </c>
      <c r="W1265" s="16">
        <v>0</v>
      </c>
      <c r="X1265" s="16">
        <v>0</v>
      </c>
      <c r="Y1265" s="137">
        <v>0</v>
      </c>
    </row>
    <row r="1266" spans="1:25" s="3" customFormat="1" ht="15" x14ac:dyDescent="0.3">
      <c r="A1266" s="156" t="str">
        <f>IF(ISBLANK(TableB[[#This Row],[BEDS Code]]),"",TableB[[#This Row],[BEDS Code]])</f>
        <v>321100010016</v>
      </c>
      <c r="B1266" s="134" t="str">
        <f>IF(ISBLANK(TableB[[#This Row],[School Name]]),"",TableB[[#This Row],[School Name]])</f>
        <v>P.S. 016 Wakefield</v>
      </c>
      <c r="C1266" s="156" t="str">
        <f>IF(ISBLANK(TableB[[#This Row],[Local School Code]]),"",TableB[[#This Row],[Local School Code]])</f>
        <v>X016</v>
      </c>
      <c r="D1266" s="15" t="s">
        <v>72</v>
      </c>
      <c r="E1266" s="10" t="s">
        <v>73</v>
      </c>
      <c r="F1266" s="130">
        <v>30</v>
      </c>
      <c r="G1266" s="130">
        <v>0</v>
      </c>
      <c r="H1266" s="130">
        <v>0</v>
      </c>
      <c r="I1266" s="130">
        <v>0</v>
      </c>
      <c r="J1266" s="136">
        <f t="shared" si="60"/>
        <v>30</v>
      </c>
      <c r="K1266" s="16">
        <v>114778.57738609152</v>
      </c>
      <c r="L1266" s="16">
        <v>386849.54328869429</v>
      </c>
      <c r="M1266" s="16">
        <v>0</v>
      </c>
      <c r="N1266" s="133">
        <f t="shared" si="61"/>
        <v>501628.12067478581</v>
      </c>
      <c r="O1266" s="146">
        <v>0</v>
      </c>
      <c r="P1266" s="132">
        <v>0</v>
      </c>
      <c r="Q1266" s="132">
        <v>0</v>
      </c>
      <c r="R1266" s="132">
        <v>0</v>
      </c>
      <c r="S1266" s="132">
        <v>0</v>
      </c>
      <c r="T1266" s="132">
        <v>0</v>
      </c>
      <c r="U1266" s="132">
        <v>0</v>
      </c>
      <c r="V1266" s="133">
        <f t="shared" si="62"/>
        <v>0</v>
      </c>
      <c r="W1266" s="16">
        <v>0</v>
      </c>
      <c r="X1266" s="16">
        <v>0</v>
      </c>
      <c r="Y1266" s="137">
        <v>0</v>
      </c>
    </row>
    <row r="1267" spans="1:25" s="3" customFormat="1" ht="15" x14ac:dyDescent="0.3">
      <c r="A1267" s="156" t="str">
        <f>IF(ISBLANK(TableB[[#This Row],[BEDS Code]]),"",TableB[[#This Row],[BEDS Code]])</f>
        <v>307500012017</v>
      </c>
      <c r="B1267" s="134" t="str">
        <f>IF(ISBLANK(TableB[[#This Row],[School Name]]),"",TableB[[#This Row],[School Name]])</f>
        <v>P.S. X017</v>
      </c>
      <c r="C1267" s="156" t="str">
        <f>IF(ISBLANK(TableB[[#This Row],[Local School Code]]),"",TableB[[#This Row],[Local School Code]])</f>
        <v>X017</v>
      </c>
      <c r="D1267" s="15" t="s">
        <v>73</v>
      </c>
      <c r="E1267" s="10" t="s">
        <v>73</v>
      </c>
      <c r="F1267" s="130">
        <v>0</v>
      </c>
      <c r="G1267" s="130">
        <v>0</v>
      </c>
      <c r="H1267" s="130">
        <v>0</v>
      </c>
      <c r="I1267" s="130">
        <v>0</v>
      </c>
      <c r="J1267" s="136">
        <f t="shared" si="60"/>
        <v>0</v>
      </c>
      <c r="K1267" s="16">
        <v>0</v>
      </c>
      <c r="L1267" s="16">
        <v>0</v>
      </c>
      <c r="M1267" s="16">
        <v>0</v>
      </c>
      <c r="N1267" s="133">
        <f t="shared" si="61"/>
        <v>0</v>
      </c>
      <c r="O1267" s="146">
        <v>0</v>
      </c>
      <c r="P1267" s="132">
        <v>0</v>
      </c>
      <c r="Q1267" s="132">
        <v>0</v>
      </c>
      <c r="R1267" s="132">
        <v>0</v>
      </c>
      <c r="S1267" s="132">
        <v>0</v>
      </c>
      <c r="T1267" s="132">
        <v>0</v>
      </c>
      <c r="U1267" s="132">
        <v>0</v>
      </c>
      <c r="V1267" s="133">
        <f t="shared" si="62"/>
        <v>0</v>
      </c>
      <c r="W1267" s="16">
        <v>0</v>
      </c>
      <c r="X1267" s="16">
        <v>0</v>
      </c>
      <c r="Y1267" s="137">
        <v>0</v>
      </c>
    </row>
    <row r="1268" spans="1:25" s="3" customFormat="1" ht="15" x14ac:dyDescent="0.3">
      <c r="A1268" s="156" t="str">
        <f>IF(ISBLANK(TableB[[#This Row],[BEDS Code]]),"",TableB[[#This Row],[BEDS Code]])</f>
        <v>320700010018</v>
      </c>
      <c r="B1268" s="134" t="str">
        <f>IF(ISBLANK(TableB[[#This Row],[School Name]]),"",TableB[[#This Row],[School Name]])</f>
        <v>P.S. 018 John Peter Zenger</v>
      </c>
      <c r="C1268" s="156" t="str">
        <f>IF(ISBLANK(TableB[[#This Row],[Local School Code]]),"",TableB[[#This Row],[Local School Code]])</f>
        <v>X018</v>
      </c>
      <c r="D1268" s="15" t="s">
        <v>72</v>
      </c>
      <c r="E1268" s="10" t="s">
        <v>73</v>
      </c>
      <c r="F1268" s="130">
        <v>30</v>
      </c>
      <c r="G1268" s="130">
        <v>0</v>
      </c>
      <c r="H1268" s="130">
        <v>0</v>
      </c>
      <c r="I1268" s="130">
        <v>0</v>
      </c>
      <c r="J1268" s="136">
        <f t="shared" si="60"/>
        <v>30</v>
      </c>
      <c r="K1268" s="16">
        <v>133908.34028377343</v>
      </c>
      <c r="L1268" s="16">
        <v>324426.58638893312</v>
      </c>
      <c r="M1268" s="16">
        <v>0</v>
      </c>
      <c r="N1268" s="133">
        <f t="shared" si="61"/>
        <v>458334.92667270656</v>
      </c>
      <c r="O1268" s="146">
        <v>0</v>
      </c>
      <c r="P1268" s="132">
        <v>0</v>
      </c>
      <c r="Q1268" s="132">
        <v>0</v>
      </c>
      <c r="R1268" s="132">
        <v>0</v>
      </c>
      <c r="S1268" s="132">
        <v>0</v>
      </c>
      <c r="T1268" s="132">
        <v>0</v>
      </c>
      <c r="U1268" s="132">
        <v>0</v>
      </c>
      <c r="V1268" s="133">
        <f t="shared" si="62"/>
        <v>0</v>
      </c>
      <c r="W1268" s="16">
        <v>0</v>
      </c>
      <c r="X1268" s="16">
        <v>0</v>
      </c>
      <c r="Y1268" s="137">
        <v>0</v>
      </c>
    </row>
    <row r="1269" spans="1:25" s="3" customFormat="1" ht="15" x14ac:dyDescent="0.3">
      <c r="A1269" s="156" t="str">
        <f>IF(ISBLANK(TableB[[#This Row],[BEDS Code]]),"",TableB[[#This Row],[BEDS Code]])</f>
        <v>321100010019</v>
      </c>
      <c r="B1269" s="134" t="str">
        <f>IF(ISBLANK(TableB[[#This Row],[School Name]]),"",TableB[[#This Row],[School Name]])</f>
        <v>P.S. 019 Judith K. Weiss</v>
      </c>
      <c r="C1269" s="156" t="str">
        <f>IF(ISBLANK(TableB[[#This Row],[Local School Code]]),"",TableB[[#This Row],[Local School Code]])</f>
        <v>X019</v>
      </c>
      <c r="D1269" s="15" t="s">
        <v>73</v>
      </c>
      <c r="E1269" s="10" t="s">
        <v>73</v>
      </c>
      <c r="F1269" s="130">
        <v>0</v>
      </c>
      <c r="G1269" s="130">
        <v>0</v>
      </c>
      <c r="H1269" s="130">
        <v>0</v>
      </c>
      <c r="I1269" s="130">
        <v>0</v>
      </c>
      <c r="J1269" s="136">
        <f t="shared" si="60"/>
        <v>0</v>
      </c>
      <c r="K1269" s="16">
        <v>0</v>
      </c>
      <c r="L1269" s="16">
        <v>0</v>
      </c>
      <c r="M1269" s="16">
        <v>0</v>
      </c>
      <c r="N1269" s="133">
        <f t="shared" si="61"/>
        <v>0</v>
      </c>
      <c r="O1269" s="146">
        <v>0</v>
      </c>
      <c r="P1269" s="132">
        <v>0</v>
      </c>
      <c r="Q1269" s="132">
        <v>0</v>
      </c>
      <c r="R1269" s="132">
        <v>0</v>
      </c>
      <c r="S1269" s="132">
        <v>0</v>
      </c>
      <c r="T1269" s="132">
        <v>0</v>
      </c>
      <c r="U1269" s="132">
        <v>0</v>
      </c>
      <c r="V1269" s="133">
        <f t="shared" si="62"/>
        <v>0</v>
      </c>
      <c r="W1269" s="16">
        <v>0</v>
      </c>
      <c r="X1269" s="16">
        <v>0</v>
      </c>
      <c r="Y1269" s="137">
        <v>0</v>
      </c>
    </row>
    <row r="1270" spans="1:25" s="3" customFormat="1" ht="15" x14ac:dyDescent="0.3">
      <c r="A1270" s="156" t="str">
        <f>IF(ISBLANK(TableB[[#This Row],[BEDS Code]]),"",TableB[[#This Row],[BEDS Code]])</f>
        <v>321000010020</v>
      </c>
      <c r="B1270" s="134" t="str">
        <f>IF(ISBLANK(TableB[[#This Row],[School Name]]),"",TableB[[#This Row],[School Name]])</f>
        <v>P.S./M.S. 20 P.O.George J. Werdann, III</v>
      </c>
      <c r="C1270" s="156" t="str">
        <f>IF(ISBLANK(TableB[[#This Row],[Local School Code]]),"",TableB[[#This Row],[Local School Code]])</f>
        <v>X020</v>
      </c>
      <c r="D1270" s="15" t="s">
        <v>72</v>
      </c>
      <c r="E1270" s="10" t="s">
        <v>73</v>
      </c>
      <c r="F1270" s="130">
        <v>14</v>
      </c>
      <c r="G1270" s="130">
        <v>0</v>
      </c>
      <c r="H1270" s="130">
        <v>0</v>
      </c>
      <c r="I1270" s="130">
        <v>0</v>
      </c>
      <c r="J1270" s="136">
        <f t="shared" si="60"/>
        <v>14</v>
      </c>
      <c r="K1270" s="16">
        <v>170000</v>
      </c>
      <c r="L1270" s="16">
        <v>64867.63662992965</v>
      </c>
      <c r="M1270" s="16">
        <v>0</v>
      </c>
      <c r="N1270" s="133">
        <f t="shared" si="61"/>
        <v>234867.63662992965</v>
      </c>
      <c r="O1270" s="146">
        <v>0</v>
      </c>
      <c r="P1270" s="132">
        <v>0</v>
      </c>
      <c r="Q1270" s="132">
        <v>0</v>
      </c>
      <c r="R1270" s="132">
        <v>0</v>
      </c>
      <c r="S1270" s="132">
        <v>0</v>
      </c>
      <c r="T1270" s="132">
        <v>0</v>
      </c>
      <c r="U1270" s="132">
        <v>0</v>
      </c>
      <c r="V1270" s="133">
        <f t="shared" si="62"/>
        <v>0</v>
      </c>
      <c r="W1270" s="16">
        <v>0</v>
      </c>
      <c r="X1270" s="16">
        <v>0</v>
      </c>
      <c r="Y1270" s="137">
        <v>0</v>
      </c>
    </row>
    <row r="1271" spans="1:25" s="3" customFormat="1" ht="15" x14ac:dyDescent="0.3">
      <c r="A1271" s="156" t="str">
        <f>IF(ISBLANK(TableB[[#This Row],[BEDS Code]]),"",TableB[[#This Row],[BEDS Code]])</f>
        <v>321100010021</v>
      </c>
      <c r="B1271" s="134" t="str">
        <f>IF(ISBLANK(TableB[[#This Row],[School Name]]),"",TableB[[#This Row],[School Name]])</f>
        <v>P.S. 021 Philip H. Sheridan</v>
      </c>
      <c r="C1271" s="156" t="str">
        <f>IF(ISBLANK(TableB[[#This Row],[Local School Code]]),"",TableB[[#This Row],[Local School Code]])</f>
        <v>X021</v>
      </c>
      <c r="D1271" s="15" t="s">
        <v>73</v>
      </c>
      <c r="E1271" s="10" t="s">
        <v>73</v>
      </c>
      <c r="F1271" s="130">
        <v>0</v>
      </c>
      <c r="G1271" s="130">
        <v>0</v>
      </c>
      <c r="H1271" s="130">
        <v>0</v>
      </c>
      <c r="I1271" s="130">
        <v>0</v>
      </c>
      <c r="J1271" s="136">
        <f t="shared" si="60"/>
        <v>0</v>
      </c>
      <c r="K1271" s="16">
        <v>0</v>
      </c>
      <c r="L1271" s="16">
        <v>0</v>
      </c>
      <c r="M1271" s="16">
        <v>0</v>
      </c>
      <c r="N1271" s="133">
        <f t="shared" si="61"/>
        <v>0</v>
      </c>
      <c r="O1271" s="146">
        <v>0</v>
      </c>
      <c r="P1271" s="132">
        <v>0</v>
      </c>
      <c r="Q1271" s="132">
        <v>0</v>
      </c>
      <c r="R1271" s="132">
        <v>0</v>
      </c>
      <c r="S1271" s="132">
        <v>0</v>
      </c>
      <c r="T1271" s="132">
        <v>0</v>
      </c>
      <c r="U1271" s="132">
        <v>0</v>
      </c>
      <c r="V1271" s="133">
        <f t="shared" si="62"/>
        <v>0</v>
      </c>
      <c r="W1271" s="16">
        <v>0</v>
      </c>
      <c r="X1271" s="16">
        <v>0</v>
      </c>
      <c r="Y1271" s="137">
        <v>0</v>
      </c>
    </row>
    <row r="1272" spans="1:25" s="3" customFormat="1" ht="15" x14ac:dyDescent="0.3">
      <c r="A1272" s="156" t="str">
        <f>IF(ISBLANK(TableB[[#This Row],[BEDS Code]]),"",TableB[[#This Row],[BEDS Code]])</f>
        <v>320900010022</v>
      </c>
      <c r="B1272" s="134" t="str">
        <f>IF(ISBLANK(TableB[[#This Row],[School Name]]),"",TableB[[#This Row],[School Name]])</f>
        <v>J.H.S. 022 Jordan L. Mott</v>
      </c>
      <c r="C1272" s="156" t="str">
        <f>IF(ISBLANK(TableB[[#This Row],[Local School Code]]),"",TableB[[#This Row],[Local School Code]])</f>
        <v>X022</v>
      </c>
      <c r="D1272" s="15" t="s">
        <v>73</v>
      </c>
      <c r="E1272" s="10" t="s">
        <v>72</v>
      </c>
      <c r="F1272" s="130">
        <v>0</v>
      </c>
      <c r="G1272" s="130">
        <v>0</v>
      </c>
      <c r="H1272" s="130">
        <v>0</v>
      </c>
      <c r="I1272" s="130">
        <v>0</v>
      </c>
      <c r="J1272" s="136">
        <f t="shared" si="60"/>
        <v>0</v>
      </c>
      <c r="K1272" s="16">
        <v>0</v>
      </c>
      <c r="L1272" s="16">
        <v>0</v>
      </c>
      <c r="M1272" s="16">
        <v>0</v>
      </c>
      <c r="N1272" s="133">
        <f t="shared" si="61"/>
        <v>0</v>
      </c>
      <c r="O1272" s="146">
        <v>1</v>
      </c>
      <c r="P1272" s="132">
        <v>1204595.8118585297</v>
      </c>
      <c r="Q1272" s="132">
        <v>104669.5</v>
      </c>
      <c r="R1272" s="132">
        <v>0</v>
      </c>
      <c r="S1272" s="132">
        <v>0</v>
      </c>
      <c r="T1272" s="132">
        <v>223347.5</v>
      </c>
      <c r="U1272" s="132">
        <v>134008.5</v>
      </c>
      <c r="V1272" s="133">
        <f t="shared" si="62"/>
        <v>1666621.3118585297</v>
      </c>
      <c r="W1272" s="16">
        <v>828921</v>
      </c>
      <c r="X1272" s="16">
        <v>837700.31185852969</v>
      </c>
      <c r="Y1272" s="137">
        <v>0</v>
      </c>
    </row>
    <row r="1273" spans="1:25" s="3" customFormat="1" ht="15" x14ac:dyDescent="0.3">
      <c r="A1273" s="156" t="str">
        <f>IF(ISBLANK(TableB[[#This Row],[BEDS Code]]),"",TableB[[#This Row],[BEDS Code]])</f>
        <v>321000010023</v>
      </c>
      <c r="B1273" s="134" t="str">
        <f>IF(ISBLANK(TableB[[#This Row],[School Name]]),"",TableB[[#This Row],[School Name]])</f>
        <v>P.S. 023 The New Children's School</v>
      </c>
      <c r="C1273" s="156" t="str">
        <f>IF(ISBLANK(TableB[[#This Row],[Local School Code]]),"",TableB[[#This Row],[Local School Code]])</f>
        <v>X023</v>
      </c>
      <c r="D1273" s="15" t="s">
        <v>72</v>
      </c>
      <c r="E1273" s="10" t="s">
        <v>73</v>
      </c>
      <c r="F1273" s="130">
        <v>46</v>
      </c>
      <c r="G1273" s="130">
        <v>0</v>
      </c>
      <c r="H1273" s="130">
        <v>0</v>
      </c>
      <c r="I1273" s="130">
        <v>0</v>
      </c>
      <c r="J1273" s="136">
        <f t="shared" si="60"/>
        <v>46</v>
      </c>
      <c r="K1273" s="16">
        <v>160690.00834052812</v>
      </c>
      <c r="L1273" s="16">
        <v>838459.86854019214</v>
      </c>
      <c r="M1273" s="16">
        <v>0</v>
      </c>
      <c r="N1273" s="133">
        <f t="shared" si="61"/>
        <v>999149.87688072026</v>
      </c>
      <c r="O1273" s="146">
        <v>0</v>
      </c>
      <c r="P1273" s="132">
        <v>0</v>
      </c>
      <c r="Q1273" s="132">
        <v>0</v>
      </c>
      <c r="R1273" s="132">
        <v>0</v>
      </c>
      <c r="S1273" s="132">
        <v>0</v>
      </c>
      <c r="T1273" s="132">
        <v>0</v>
      </c>
      <c r="U1273" s="132">
        <v>0</v>
      </c>
      <c r="V1273" s="133">
        <f t="shared" si="62"/>
        <v>0</v>
      </c>
      <c r="W1273" s="16">
        <v>0</v>
      </c>
      <c r="X1273" s="16">
        <v>0</v>
      </c>
      <c r="Y1273" s="137">
        <v>0</v>
      </c>
    </row>
    <row r="1274" spans="1:25" s="3" customFormat="1" ht="15" x14ac:dyDescent="0.3">
      <c r="A1274" s="156" t="str">
        <f>IF(ISBLANK(TableB[[#This Row],[BEDS Code]]),"",TableB[[#This Row],[BEDS Code]])</f>
        <v>321000010024</v>
      </c>
      <c r="B1274" s="134" t="str">
        <f>IF(ISBLANK(TableB[[#This Row],[School Name]]),"",TableB[[#This Row],[School Name]])</f>
        <v>P.S. 024 Spuyten Duyvil</v>
      </c>
      <c r="C1274" s="156" t="str">
        <f>IF(ISBLANK(TableB[[#This Row],[Local School Code]]),"",TableB[[#This Row],[Local School Code]])</f>
        <v>X024</v>
      </c>
      <c r="D1274" s="15" t="s">
        <v>73</v>
      </c>
      <c r="E1274" s="10" t="s">
        <v>73</v>
      </c>
      <c r="F1274" s="130">
        <v>0</v>
      </c>
      <c r="G1274" s="130">
        <v>0</v>
      </c>
      <c r="H1274" s="130">
        <v>0</v>
      </c>
      <c r="I1274" s="130">
        <v>0</v>
      </c>
      <c r="J1274" s="136">
        <f t="shared" si="60"/>
        <v>0</v>
      </c>
      <c r="K1274" s="16">
        <v>0</v>
      </c>
      <c r="L1274" s="16">
        <v>0</v>
      </c>
      <c r="M1274" s="16">
        <v>0</v>
      </c>
      <c r="N1274" s="133">
        <f t="shared" si="61"/>
        <v>0</v>
      </c>
      <c r="O1274" s="146">
        <v>0</v>
      </c>
      <c r="P1274" s="132">
        <v>0</v>
      </c>
      <c r="Q1274" s="132">
        <v>0</v>
      </c>
      <c r="R1274" s="132">
        <v>0</v>
      </c>
      <c r="S1274" s="132">
        <v>0</v>
      </c>
      <c r="T1274" s="132">
        <v>0</v>
      </c>
      <c r="U1274" s="132">
        <v>0</v>
      </c>
      <c r="V1274" s="133">
        <f t="shared" si="62"/>
        <v>0</v>
      </c>
      <c r="W1274" s="16">
        <v>0</v>
      </c>
      <c r="X1274" s="16">
        <v>0</v>
      </c>
      <c r="Y1274" s="137">
        <v>0</v>
      </c>
    </row>
    <row r="1275" spans="1:25" s="3" customFormat="1" ht="15" x14ac:dyDescent="0.3">
      <c r="A1275" s="156" t="str">
        <f>IF(ISBLANK(TableB[[#This Row],[BEDS Code]]),"",TableB[[#This Row],[BEDS Code]])</f>
        <v>320700010025</v>
      </c>
      <c r="B1275" s="134" t="str">
        <f>IF(ISBLANK(TableB[[#This Row],[School Name]]),"",TableB[[#This Row],[School Name]])</f>
        <v>P.S. 025 Bilingual School</v>
      </c>
      <c r="C1275" s="156" t="str">
        <f>IF(ISBLANK(TableB[[#This Row],[Local School Code]]),"",TableB[[#This Row],[Local School Code]])</f>
        <v>X025</v>
      </c>
      <c r="D1275" s="15" t="s">
        <v>72</v>
      </c>
      <c r="E1275" s="10" t="s">
        <v>73</v>
      </c>
      <c r="F1275" s="130">
        <v>30</v>
      </c>
      <c r="G1275" s="130">
        <v>0</v>
      </c>
      <c r="H1275" s="130">
        <v>13</v>
      </c>
      <c r="I1275" s="130">
        <v>0</v>
      </c>
      <c r="J1275" s="136">
        <f t="shared" si="60"/>
        <v>43</v>
      </c>
      <c r="K1275" s="16">
        <v>130082.38770423704</v>
      </c>
      <c r="L1275" s="16">
        <v>605352.61956012086</v>
      </c>
      <c r="M1275" s="16">
        <v>0</v>
      </c>
      <c r="N1275" s="133">
        <f t="shared" si="61"/>
        <v>735435.00726435788</v>
      </c>
      <c r="O1275" s="146">
        <v>0</v>
      </c>
      <c r="P1275" s="132">
        <v>0</v>
      </c>
      <c r="Q1275" s="132">
        <v>0</v>
      </c>
      <c r="R1275" s="132">
        <v>0</v>
      </c>
      <c r="S1275" s="132">
        <v>0</v>
      </c>
      <c r="T1275" s="132">
        <v>0</v>
      </c>
      <c r="U1275" s="132">
        <v>0</v>
      </c>
      <c r="V1275" s="133">
        <f t="shared" si="62"/>
        <v>0</v>
      </c>
      <c r="W1275" s="16">
        <v>0</v>
      </c>
      <c r="X1275" s="16">
        <v>0</v>
      </c>
      <c r="Y1275" s="137">
        <v>0</v>
      </c>
    </row>
    <row r="1276" spans="1:25" s="3" customFormat="1" ht="15" x14ac:dyDescent="0.3">
      <c r="A1276" s="156" t="str">
        <f>IF(ISBLANK(TableB[[#This Row],[BEDS Code]]),"",TableB[[#This Row],[BEDS Code]])</f>
        <v>320900010028</v>
      </c>
      <c r="B1276" s="134" t="str">
        <f>IF(ISBLANK(TableB[[#This Row],[School Name]]),"",TableB[[#This Row],[School Name]])</f>
        <v>P.S. 028 Mount Hope</v>
      </c>
      <c r="C1276" s="156" t="str">
        <f>IF(ISBLANK(TableB[[#This Row],[Local School Code]]),"",TableB[[#This Row],[Local School Code]])</f>
        <v>X028</v>
      </c>
      <c r="D1276" s="15" t="s">
        <v>72</v>
      </c>
      <c r="E1276" s="10" t="s">
        <v>73</v>
      </c>
      <c r="F1276" s="130">
        <v>46</v>
      </c>
      <c r="G1276" s="130">
        <v>0</v>
      </c>
      <c r="H1276" s="130">
        <v>0</v>
      </c>
      <c r="I1276" s="130">
        <v>0</v>
      </c>
      <c r="J1276" s="136">
        <f t="shared" si="60"/>
        <v>46</v>
      </c>
      <c r="K1276" s="16">
        <v>183645.72381774642</v>
      </c>
      <c r="L1276" s="16">
        <v>543445.24678474106</v>
      </c>
      <c r="M1276" s="16">
        <v>0</v>
      </c>
      <c r="N1276" s="133">
        <f t="shared" si="61"/>
        <v>727090.97060248745</v>
      </c>
      <c r="O1276" s="146">
        <v>0</v>
      </c>
      <c r="P1276" s="132">
        <v>0</v>
      </c>
      <c r="Q1276" s="132">
        <v>0</v>
      </c>
      <c r="R1276" s="132">
        <v>0</v>
      </c>
      <c r="S1276" s="132">
        <v>0</v>
      </c>
      <c r="T1276" s="132">
        <v>0</v>
      </c>
      <c r="U1276" s="132">
        <v>0</v>
      </c>
      <c r="V1276" s="133">
        <f t="shared" si="62"/>
        <v>0</v>
      </c>
      <c r="W1276" s="16">
        <v>0</v>
      </c>
      <c r="X1276" s="16">
        <v>0</v>
      </c>
      <c r="Y1276" s="137">
        <v>0</v>
      </c>
    </row>
    <row r="1277" spans="1:25" s="3" customFormat="1" ht="15" x14ac:dyDescent="0.3">
      <c r="A1277" s="156" t="str">
        <f>IF(ISBLANK(TableB[[#This Row],[BEDS Code]]),"",TableB[[#This Row],[BEDS Code]])</f>
        <v>320700010029</v>
      </c>
      <c r="B1277" s="134" t="str">
        <f>IF(ISBLANK(TableB[[#This Row],[School Name]]),"",TableB[[#This Row],[School Name]])</f>
        <v>P.S./M.S. 029 Melrose School</v>
      </c>
      <c r="C1277" s="156" t="str">
        <f>IF(ISBLANK(TableB[[#This Row],[Local School Code]]),"",TableB[[#This Row],[Local School Code]])</f>
        <v>X029</v>
      </c>
      <c r="D1277" s="15" t="s">
        <v>72</v>
      </c>
      <c r="E1277" s="10" t="s">
        <v>73</v>
      </c>
      <c r="F1277" s="130">
        <v>30</v>
      </c>
      <c r="G1277" s="130">
        <v>0</v>
      </c>
      <c r="H1277" s="130">
        <v>25</v>
      </c>
      <c r="I1277" s="130">
        <v>0</v>
      </c>
      <c r="J1277" s="136">
        <f t="shared" si="60"/>
        <v>55</v>
      </c>
      <c r="K1277" s="16">
        <v>110952.62480655513</v>
      </c>
      <c r="L1277" s="16">
        <v>974128.98561558814</v>
      </c>
      <c r="M1277" s="16">
        <v>0</v>
      </c>
      <c r="N1277" s="133">
        <f t="shared" si="61"/>
        <v>1085081.6104221432</v>
      </c>
      <c r="O1277" s="146">
        <v>0</v>
      </c>
      <c r="P1277" s="132">
        <v>0</v>
      </c>
      <c r="Q1277" s="132">
        <v>0</v>
      </c>
      <c r="R1277" s="132">
        <v>0</v>
      </c>
      <c r="S1277" s="132">
        <v>0</v>
      </c>
      <c r="T1277" s="132">
        <v>0</v>
      </c>
      <c r="U1277" s="132">
        <v>0</v>
      </c>
      <c r="V1277" s="133">
        <f t="shared" si="62"/>
        <v>0</v>
      </c>
      <c r="W1277" s="16">
        <v>0</v>
      </c>
      <c r="X1277" s="16">
        <v>0</v>
      </c>
      <c r="Y1277" s="137">
        <v>0</v>
      </c>
    </row>
    <row r="1278" spans="1:25" s="3" customFormat="1" ht="15" x14ac:dyDescent="0.3">
      <c r="A1278" s="156" t="str">
        <f>IF(ISBLANK(TableB[[#This Row],[BEDS Code]]),"",TableB[[#This Row],[BEDS Code]])</f>
        <v>320700010030</v>
      </c>
      <c r="B1278" s="134" t="str">
        <f>IF(ISBLANK(TableB[[#This Row],[School Name]]),"",TableB[[#This Row],[School Name]])</f>
        <v>P.S. 030 Wilton</v>
      </c>
      <c r="C1278" s="156" t="str">
        <f>IF(ISBLANK(TableB[[#This Row],[Local School Code]]),"",TableB[[#This Row],[Local School Code]])</f>
        <v>X030</v>
      </c>
      <c r="D1278" s="15" t="s">
        <v>72</v>
      </c>
      <c r="E1278" s="10" t="s">
        <v>73</v>
      </c>
      <c r="F1278" s="130">
        <v>46</v>
      </c>
      <c r="G1278" s="130">
        <v>0</v>
      </c>
      <c r="H1278" s="130">
        <v>25</v>
      </c>
      <c r="I1278" s="130">
        <v>0</v>
      </c>
      <c r="J1278" s="136">
        <f t="shared" si="60"/>
        <v>71</v>
      </c>
      <c r="K1278" s="16">
        <v>298259.52579536382</v>
      </c>
      <c r="L1278" s="16">
        <v>875489.04555110331</v>
      </c>
      <c r="M1278" s="16">
        <v>0</v>
      </c>
      <c r="N1278" s="133">
        <f t="shared" si="61"/>
        <v>1173748.5713464671</v>
      </c>
      <c r="O1278" s="146">
        <v>0</v>
      </c>
      <c r="P1278" s="132">
        <v>0</v>
      </c>
      <c r="Q1278" s="132">
        <v>0</v>
      </c>
      <c r="R1278" s="132">
        <v>0</v>
      </c>
      <c r="S1278" s="132">
        <v>0</v>
      </c>
      <c r="T1278" s="132">
        <v>0</v>
      </c>
      <c r="U1278" s="132">
        <v>0</v>
      </c>
      <c r="V1278" s="133">
        <f t="shared" si="62"/>
        <v>0</v>
      </c>
      <c r="W1278" s="16">
        <v>0</v>
      </c>
      <c r="X1278" s="16">
        <v>0</v>
      </c>
      <c r="Y1278" s="137">
        <v>0</v>
      </c>
    </row>
    <row r="1279" spans="1:25" s="3" customFormat="1" ht="15" x14ac:dyDescent="0.3">
      <c r="A1279" s="156" t="str">
        <f>IF(ISBLANK(TableB[[#This Row],[BEDS Code]]),"",TableB[[#This Row],[BEDS Code]])</f>
        <v>320700010031</v>
      </c>
      <c r="B1279" s="134" t="str">
        <f>IF(ISBLANK(TableB[[#This Row],[School Name]]),"",TableB[[#This Row],[School Name]])</f>
        <v>P.S./M.S. 031 The William Lloyd Garrison</v>
      </c>
      <c r="C1279" s="156" t="str">
        <f>IF(ISBLANK(TableB[[#This Row],[Local School Code]]),"",TableB[[#This Row],[Local School Code]])</f>
        <v>X031</v>
      </c>
      <c r="D1279" s="15" t="s">
        <v>72</v>
      </c>
      <c r="E1279" s="10" t="s">
        <v>73</v>
      </c>
      <c r="F1279" s="130">
        <v>30</v>
      </c>
      <c r="G1279" s="130">
        <v>0</v>
      </c>
      <c r="H1279" s="130">
        <v>13</v>
      </c>
      <c r="I1279" s="130">
        <v>0</v>
      </c>
      <c r="J1279" s="136">
        <f t="shared" si="60"/>
        <v>43</v>
      </c>
      <c r="K1279" s="16">
        <v>254778.57738609152</v>
      </c>
      <c r="L1279" s="16">
        <v>492163.79888073046</v>
      </c>
      <c r="M1279" s="16">
        <v>0</v>
      </c>
      <c r="N1279" s="133">
        <f t="shared" si="61"/>
        <v>746942.37626682199</v>
      </c>
      <c r="O1279" s="146">
        <v>0</v>
      </c>
      <c r="P1279" s="132">
        <v>0</v>
      </c>
      <c r="Q1279" s="132">
        <v>0</v>
      </c>
      <c r="R1279" s="132">
        <v>0</v>
      </c>
      <c r="S1279" s="132">
        <v>0</v>
      </c>
      <c r="T1279" s="132">
        <v>0</v>
      </c>
      <c r="U1279" s="132">
        <v>0</v>
      </c>
      <c r="V1279" s="133">
        <f t="shared" si="62"/>
        <v>0</v>
      </c>
      <c r="W1279" s="16">
        <v>0</v>
      </c>
      <c r="X1279" s="16">
        <v>0</v>
      </c>
      <c r="Y1279" s="137">
        <v>0</v>
      </c>
    </row>
    <row r="1280" spans="1:25" s="3" customFormat="1" ht="15" x14ac:dyDescent="0.3">
      <c r="A1280" s="156" t="str">
        <f>IF(ISBLANK(TableB[[#This Row],[BEDS Code]]),"",TableB[[#This Row],[BEDS Code]])</f>
        <v>321000010032</v>
      </c>
      <c r="B1280" s="134" t="str">
        <f>IF(ISBLANK(TableB[[#This Row],[School Name]]),"",TableB[[#This Row],[School Name]])</f>
        <v>P.S. 032 Belmont</v>
      </c>
      <c r="C1280" s="156" t="str">
        <f>IF(ISBLANK(TableB[[#This Row],[Local School Code]]),"",TableB[[#This Row],[Local School Code]])</f>
        <v>X032</v>
      </c>
      <c r="D1280" s="15" t="s">
        <v>72</v>
      </c>
      <c r="E1280" s="10" t="s">
        <v>73</v>
      </c>
      <c r="F1280" s="130">
        <v>30</v>
      </c>
      <c r="G1280" s="130">
        <v>0</v>
      </c>
      <c r="H1280" s="130">
        <v>0</v>
      </c>
      <c r="I1280" s="130">
        <v>0</v>
      </c>
      <c r="J1280" s="136">
        <f t="shared" si="60"/>
        <v>30</v>
      </c>
      <c r="K1280" s="16">
        <v>350000</v>
      </c>
      <c r="L1280" s="16">
        <v>103511.07767234027</v>
      </c>
      <c r="M1280" s="16">
        <v>0</v>
      </c>
      <c r="N1280" s="133">
        <f t="shared" si="61"/>
        <v>453511.07767234027</v>
      </c>
      <c r="O1280" s="146">
        <v>0</v>
      </c>
      <c r="P1280" s="132">
        <v>0</v>
      </c>
      <c r="Q1280" s="132">
        <v>0</v>
      </c>
      <c r="R1280" s="132">
        <v>0</v>
      </c>
      <c r="S1280" s="132">
        <v>0</v>
      </c>
      <c r="T1280" s="132">
        <v>0</v>
      </c>
      <c r="U1280" s="132">
        <v>0</v>
      </c>
      <c r="V1280" s="133">
        <f t="shared" si="62"/>
        <v>0</v>
      </c>
      <c r="W1280" s="16">
        <v>0</v>
      </c>
      <c r="X1280" s="16">
        <v>0</v>
      </c>
      <c r="Y1280" s="137">
        <v>0</v>
      </c>
    </row>
    <row r="1281" spans="1:25" s="3" customFormat="1" ht="15" x14ac:dyDescent="0.3">
      <c r="A1281" s="156" t="str">
        <f>IF(ISBLANK(TableB[[#This Row],[BEDS Code]]),"",TableB[[#This Row],[BEDS Code]])</f>
        <v>321000010033</v>
      </c>
      <c r="B1281" s="134" t="str">
        <f>IF(ISBLANK(TableB[[#This Row],[School Name]]),"",TableB[[#This Row],[School Name]])</f>
        <v>P.S. 033 Timothy Dwight</v>
      </c>
      <c r="C1281" s="156" t="str">
        <f>IF(ISBLANK(TableB[[#This Row],[Local School Code]]),"",TableB[[#This Row],[Local School Code]])</f>
        <v>X033</v>
      </c>
      <c r="D1281" s="15" t="s">
        <v>72</v>
      </c>
      <c r="E1281" s="10" t="s">
        <v>73</v>
      </c>
      <c r="F1281" s="130">
        <v>46</v>
      </c>
      <c r="G1281" s="130">
        <v>0</v>
      </c>
      <c r="H1281" s="130">
        <v>0</v>
      </c>
      <c r="I1281" s="130">
        <v>0</v>
      </c>
      <c r="J1281" s="136">
        <f t="shared" si="60"/>
        <v>46</v>
      </c>
      <c r="K1281" s="16">
        <v>202775.48671542836</v>
      </c>
      <c r="L1281" s="16">
        <v>495285.81871156598</v>
      </c>
      <c r="M1281" s="16">
        <v>0</v>
      </c>
      <c r="N1281" s="133">
        <f t="shared" si="61"/>
        <v>698061.30542699434</v>
      </c>
      <c r="O1281" s="146">
        <v>0</v>
      </c>
      <c r="P1281" s="132">
        <v>0</v>
      </c>
      <c r="Q1281" s="132">
        <v>0</v>
      </c>
      <c r="R1281" s="132">
        <v>0</v>
      </c>
      <c r="S1281" s="132">
        <v>0</v>
      </c>
      <c r="T1281" s="132">
        <v>0</v>
      </c>
      <c r="U1281" s="132">
        <v>0</v>
      </c>
      <c r="V1281" s="133">
        <f t="shared" si="62"/>
        <v>0</v>
      </c>
      <c r="W1281" s="16">
        <v>0</v>
      </c>
      <c r="X1281" s="16">
        <v>0</v>
      </c>
      <c r="Y1281" s="137">
        <v>0</v>
      </c>
    </row>
    <row r="1282" spans="1:25" s="3" customFormat="1" ht="15" x14ac:dyDescent="0.3">
      <c r="A1282" s="156" t="str">
        <f>IF(ISBLANK(TableB[[#This Row],[BEDS Code]]),"",TableB[[#This Row],[BEDS Code]])</f>
        <v>320900010035</v>
      </c>
      <c r="B1282" s="134" t="str">
        <f>IF(ISBLANK(TableB[[#This Row],[School Name]]),"",TableB[[#This Row],[School Name]])</f>
        <v>P.S. 035 Franz Siegel</v>
      </c>
      <c r="C1282" s="156" t="str">
        <f>IF(ISBLANK(TableB[[#This Row],[Local School Code]]),"",TableB[[#This Row],[Local School Code]])</f>
        <v>X035</v>
      </c>
      <c r="D1282" s="15" t="s">
        <v>73</v>
      </c>
      <c r="E1282" s="10" t="s">
        <v>73</v>
      </c>
      <c r="F1282" s="130">
        <v>0</v>
      </c>
      <c r="G1282" s="130">
        <v>0</v>
      </c>
      <c r="H1282" s="130">
        <v>0</v>
      </c>
      <c r="I1282" s="130">
        <v>0</v>
      </c>
      <c r="J1282" s="136">
        <f t="shared" si="60"/>
        <v>0</v>
      </c>
      <c r="K1282" s="16">
        <v>0</v>
      </c>
      <c r="L1282" s="16">
        <v>0</v>
      </c>
      <c r="M1282" s="16">
        <v>0</v>
      </c>
      <c r="N1282" s="133">
        <f t="shared" si="61"/>
        <v>0</v>
      </c>
      <c r="O1282" s="146">
        <v>0</v>
      </c>
      <c r="P1282" s="132">
        <v>0</v>
      </c>
      <c r="Q1282" s="132">
        <v>0</v>
      </c>
      <c r="R1282" s="132">
        <v>0</v>
      </c>
      <c r="S1282" s="132">
        <v>0</v>
      </c>
      <c r="T1282" s="132">
        <v>0</v>
      </c>
      <c r="U1282" s="132">
        <v>0</v>
      </c>
      <c r="V1282" s="133">
        <f t="shared" si="62"/>
        <v>0</v>
      </c>
      <c r="W1282" s="16">
        <v>0</v>
      </c>
      <c r="X1282" s="16">
        <v>0</v>
      </c>
      <c r="Y1282" s="137">
        <v>0</v>
      </c>
    </row>
    <row r="1283" spans="1:25" s="3" customFormat="1" ht="15" x14ac:dyDescent="0.3">
      <c r="A1283" s="156" t="str">
        <f>IF(ISBLANK(TableB[[#This Row],[BEDS Code]]),"",TableB[[#This Row],[BEDS Code]])</f>
        <v>320800010036</v>
      </c>
      <c r="B1283" s="134" t="str">
        <f>IF(ISBLANK(TableB[[#This Row],[School Name]]),"",TableB[[#This Row],[School Name]])</f>
        <v>P.S. 036 Unionport</v>
      </c>
      <c r="C1283" s="156" t="str">
        <f>IF(ISBLANK(TableB[[#This Row],[Local School Code]]),"",TableB[[#This Row],[Local School Code]])</f>
        <v>X036</v>
      </c>
      <c r="D1283" s="15" t="s">
        <v>72</v>
      </c>
      <c r="E1283" s="10" t="s">
        <v>73</v>
      </c>
      <c r="F1283" s="130">
        <v>46</v>
      </c>
      <c r="G1283" s="130">
        <v>0</v>
      </c>
      <c r="H1283" s="130">
        <v>0</v>
      </c>
      <c r="I1283" s="130">
        <v>0</v>
      </c>
      <c r="J1283" s="136">
        <f t="shared" si="60"/>
        <v>46</v>
      </c>
      <c r="K1283" s="16">
        <v>530000</v>
      </c>
      <c r="L1283" s="16">
        <v>197110.27686258417</v>
      </c>
      <c r="M1283" s="16">
        <v>0</v>
      </c>
      <c r="N1283" s="133">
        <f t="shared" si="61"/>
        <v>727110.27686258417</v>
      </c>
      <c r="O1283" s="146">
        <v>0</v>
      </c>
      <c r="P1283" s="132">
        <v>0</v>
      </c>
      <c r="Q1283" s="132">
        <v>0</v>
      </c>
      <c r="R1283" s="132">
        <v>0</v>
      </c>
      <c r="S1283" s="132">
        <v>0</v>
      </c>
      <c r="T1283" s="132">
        <v>0</v>
      </c>
      <c r="U1283" s="132">
        <v>0</v>
      </c>
      <c r="V1283" s="133">
        <f t="shared" si="62"/>
        <v>0</v>
      </c>
      <c r="W1283" s="16">
        <v>0</v>
      </c>
      <c r="X1283" s="16">
        <v>0</v>
      </c>
      <c r="Y1283" s="137">
        <v>0</v>
      </c>
    </row>
    <row r="1284" spans="1:25" s="3" customFormat="1" ht="15" x14ac:dyDescent="0.3">
      <c r="A1284" s="156" t="str">
        <f>IF(ISBLANK(TableB[[#This Row],[BEDS Code]]),"",TableB[[#This Row],[BEDS Code]])</f>
        <v>321000010037</v>
      </c>
      <c r="B1284" s="134" t="str">
        <f>IF(ISBLANK(TableB[[#This Row],[School Name]]),"",TableB[[#This Row],[School Name]])</f>
        <v>P.S. X037 - Multiple Intelligence School</v>
      </c>
      <c r="C1284" s="156" t="str">
        <f>IF(ISBLANK(TableB[[#This Row],[Local School Code]]),"",TableB[[#This Row],[Local School Code]])</f>
        <v>X037</v>
      </c>
      <c r="D1284" s="15" t="s">
        <v>73</v>
      </c>
      <c r="E1284" s="10" t="s">
        <v>73</v>
      </c>
      <c r="F1284" s="130">
        <v>0</v>
      </c>
      <c r="G1284" s="130">
        <v>0</v>
      </c>
      <c r="H1284" s="130">
        <v>0</v>
      </c>
      <c r="I1284" s="130">
        <v>0</v>
      </c>
      <c r="J1284" s="136">
        <f t="shared" si="60"/>
        <v>0</v>
      </c>
      <c r="K1284" s="16">
        <v>0</v>
      </c>
      <c r="L1284" s="16">
        <v>0</v>
      </c>
      <c r="M1284" s="16">
        <v>0</v>
      </c>
      <c r="N1284" s="133">
        <f t="shared" si="61"/>
        <v>0</v>
      </c>
      <c r="O1284" s="146">
        <v>0</v>
      </c>
      <c r="P1284" s="132">
        <v>0</v>
      </c>
      <c r="Q1284" s="132">
        <v>0</v>
      </c>
      <c r="R1284" s="132">
        <v>0</v>
      </c>
      <c r="S1284" s="132">
        <v>0</v>
      </c>
      <c r="T1284" s="132">
        <v>0</v>
      </c>
      <c r="U1284" s="132">
        <v>0</v>
      </c>
      <c r="V1284" s="133">
        <f t="shared" si="62"/>
        <v>0</v>
      </c>
      <c r="W1284" s="16">
        <v>0</v>
      </c>
      <c r="X1284" s="16">
        <v>0</v>
      </c>
      <c r="Y1284" s="137">
        <v>0</v>
      </c>
    </row>
    <row r="1285" spans="1:25" s="3" customFormat="1" ht="15" x14ac:dyDescent="0.3">
      <c r="A1285" s="156" t="str">
        <f>IF(ISBLANK(TableB[[#This Row],[BEDS Code]]),"",TableB[[#This Row],[BEDS Code]])</f>
        <v>321100010041</v>
      </c>
      <c r="B1285" s="134" t="str">
        <f>IF(ISBLANK(TableB[[#This Row],[School Name]]),"",TableB[[#This Row],[School Name]])</f>
        <v>P.S. 041 Gun Hill Road</v>
      </c>
      <c r="C1285" s="156" t="str">
        <f>IF(ISBLANK(TableB[[#This Row],[Local School Code]]),"",TableB[[#This Row],[Local School Code]])</f>
        <v>X041</v>
      </c>
      <c r="D1285" s="15" t="s">
        <v>73</v>
      </c>
      <c r="E1285" s="10" t="s">
        <v>73</v>
      </c>
      <c r="F1285" s="130">
        <v>0</v>
      </c>
      <c r="G1285" s="130">
        <v>0</v>
      </c>
      <c r="H1285" s="130">
        <v>0</v>
      </c>
      <c r="I1285" s="130">
        <v>0</v>
      </c>
      <c r="J1285" s="136">
        <f t="shared" si="60"/>
        <v>0</v>
      </c>
      <c r="K1285" s="16">
        <v>0</v>
      </c>
      <c r="L1285" s="16">
        <v>0</v>
      </c>
      <c r="M1285" s="16">
        <v>0</v>
      </c>
      <c r="N1285" s="133">
        <f t="shared" si="61"/>
        <v>0</v>
      </c>
      <c r="O1285" s="146">
        <v>0</v>
      </c>
      <c r="P1285" s="132">
        <v>0</v>
      </c>
      <c r="Q1285" s="132">
        <v>0</v>
      </c>
      <c r="R1285" s="132">
        <v>0</v>
      </c>
      <c r="S1285" s="132">
        <v>0</v>
      </c>
      <c r="T1285" s="132">
        <v>0</v>
      </c>
      <c r="U1285" s="132">
        <v>0</v>
      </c>
      <c r="V1285" s="133">
        <f t="shared" si="62"/>
        <v>0</v>
      </c>
      <c r="W1285" s="16">
        <v>0</v>
      </c>
      <c r="X1285" s="16">
        <v>0</v>
      </c>
      <c r="Y1285" s="137">
        <v>0</v>
      </c>
    </row>
    <row r="1286" spans="1:25" s="3" customFormat="1" ht="15" x14ac:dyDescent="0.3">
      <c r="A1286" s="156" t="str">
        <f>IF(ISBLANK(TableB[[#This Row],[BEDS Code]]),"",TableB[[#This Row],[BEDS Code]])</f>
        <v>320900010042</v>
      </c>
      <c r="B1286" s="134" t="str">
        <f>IF(ISBLANK(TableB[[#This Row],[School Name]]),"",TableB[[#This Row],[School Name]])</f>
        <v>P.S. 042 Claremont</v>
      </c>
      <c r="C1286" s="156" t="str">
        <f>IF(ISBLANK(TableB[[#This Row],[Local School Code]]),"",TableB[[#This Row],[Local School Code]])</f>
        <v>X042</v>
      </c>
      <c r="D1286" s="15" t="s">
        <v>72</v>
      </c>
      <c r="E1286" s="10" t="s">
        <v>72</v>
      </c>
      <c r="F1286" s="130">
        <v>30</v>
      </c>
      <c r="G1286" s="130">
        <v>0</v>
      </c>
      <c r="H1286" s="130">
        <v>2</v>
      </c>
      <c r="I1286" s="130">
        <v>0</v>
      </c>
      <c r="J1286" s="136">
        <f t="shared" si="60"/>
        <v>32</v>
      </c>
      <c r="K1286" s="16">
        <v>157389.28869304576</v>
      </c>
      <c r="L1286" s="16">
        <v>533283.63994686911</v>
      </c>
      <c r="M1286" s="16">
        <v>0</v>
      </c>
      <c r="N1286" s="133">
        <f t="shared" si="61"/>
        <v>690672.92863991484</v>
      </c>
      <c r="O1286" s="146">
        <v>1</v>
      </c>
      <c r="P1286" s="132">
        <v>425983.87173459172</v>
      </c>
      <c r="Q1286" s="132">
        <v>89192.8</v>
      </c>
      <c r="R1286" s="132">
        <v>0</v>
      </c>
      <c r="S1286" s="132">
        <v>0</v>
      </c>
      <c r="T1286" s="132">
        <v>145964</v>
      </c>
      <c r="U1286" s="132">
        <v>87578.4</v>
      </c>
      <c r="V1286" s="133">
        <f t="shared" si="62"/>
        <v>748719.07173459174</v>
      </c>
      <c r="W1286" s="16">
        <v>372388</v>
      </c>
      <c r="X1286" s="16">
        <v>376331.07173459174</v>
      </c>
      <c r="Y1286" s="137">
        <v>0</v>
      </c>
    </row>
    <row r="1287" spans="1:25" s="3" customFormat="1" ht="15" x14ac:dyDescent="0.3">
      <c r="A1287" s="156" t="str">
        <f>IF(ISBLANK(TableB[[#This Row],[BEDS Code]]),"",TableB[[#This Row],[BEDS Code]])</f>
        <v>320700010043</v>
      </c>
      <c r="B1287" s="134" t="str">
        <f>IF(ISBLANK(TableB[[#This Row],[School Name]]),"",TableB[[#This Row],[School Name]])</f>
        <v>P.S. 043 Jonas Bronck</v>
      </c>
      <c r="C1287" s="156" t="str">
        <f>IF(ISBLANK(TableB[[#This Row],[Local School Code]]),"",TableB[[#This Row],[Local School Code]])</f>
        <v>X043</v>
      </c>
      <c r="D1287" s="15" t="s">
        <v>72</v>
      </c>
      <c r="E1287" s="10" t="s">
        <v>73</v>
      </c>
      <c r="F1287" s="130">
        <v>46</v>
      </c>
      <c r="G1287" s="130">
        <v>0</v>
      </c>
      <c r="H1287" s="130">
        <v>38</v>
      </c>
      <c r="I1287" s="130">
        <v>0</v>
      </c>
      <c r="J1287" s="136">
        <f t="shared" si="60"/>
        <v>84</v>
      </c>
      <c r="K1287" s="16">
        <v>95648.814488409596</v>
      </c>
      <c r="L1287" s="16">
        <v>1576640.2264625099</v>
      </c>
      <c r="M1287" s="16">
        <v>0</v>
      </c>
      <c r="N1287" s="133">
        <f t="shared" si="61"/>
        <v>1672289.0409509195</v>
      </c>
      <c r="O1287" s="146">
        <v>0</v>
      </c>
      <c r="P1287" s="132">
        <v>0</v>
      </c>
      <c r="Q1287" s="132">
        <v>0</v>
      </c>
      <c r="R1287" s="132">
        <v>0</v>
      </c>
      <c r="S1287" s="132">
        <v>0</v>
      </c>
      <c r="T1287" s="132">
        <v>0</v>
      </c>
      <c r="U1287" s="132">
        <v>0</v>
      </c>
      <c r="V1287" s="133">
        <f t="shared" si="62"/>
        <v>0</v>
      </c>
      <c r="W1287" s="16">
        <v>0</v>
      </c>
      <c r="X1287" s="16">
        <v>0</v>
      </c>
      <c r="Y1287" s="137">
        <v>0</v>
      </c>
    </row>
    <row r="1288" spans="1:25" s="3" customFormat="1" ht="15" x14ac:dyDescent="0.3">
      <c r="A1288" s="156" t="str">
        <f>IF(ISBLANK(TableB[[#This Row],[BEDS Code]]),"",TableB[[#This Row],[BEDS Code]])</f>
        <v>321200010044</v>
      </c>
      <c r="B1288" s="134" t="str">
        <f>IF(ISBLANK(TableB[[#This Row],[School Name]]),"",TableB[[#This Row],[School Name]])</f>
        <v>P.S. 044 David C. Farragut</v>
      </c>
      <c r="C1288" s="156" t="str">
        <f>IF(ISBLANK(TableB[[#This Row],[Local School Code]]),"",TableB[[#This Row],[Local School Code]])</f>
        <v>X044</v>
      </c>
      <c r="D1288" s="15" t="s">
        <v>72</v>
      </c>
      <c r="E1288" s="10" t="s">
        <v>72</v>
      </c>
      <c r="F1288" s="130">
        <v>30</v>
      </c>
      <c r="G1288" s="130">
        <v>0</v>
      </c>
      <c r="H1288" s="130">
        <v>0</v>
      </c>
      <c r="I1288" s="130">
        <v>0</v>
      </c>
      <c r="J1288" s="136">
        <f t="shared" si="60"/>
        <v>30</v>
      </c>
      <c r="K1288" s="16">
        <v>183563.33611350937</v>
      </c>
      <c r="L1288" s="16">
        <v>244050.69740515924</v>
      </c>
      <c r="M1288" s="16">
        <v>0</v>
      </c>
      <c r="N1288" s="133">
        <f t="shared" si="61"/>
        <v>427614.03351866861</v>
      </c>
      <c r="O1288" s="146">
        <v>1</v>
      </c>
      <c r="P1288" s="132">
        <v>25749.200000000001</v>
      </c>
      <c r="Q1288" s="132">
        <v>25749.200000000001</v>
      </c>
      <c r="R1288" s="132">
        <v>0</v>
      </c>
      <c r="S1288" s="132">
        <v>0</v>
      </c>
      <c r="T1288" s="132">
        <v>128746</v>
      </c>
      <c r="U1288" s="132">
        <v>77247.599999999991</v>
      </c>
      <c r="V1288" s="133">
        <f t="shared" si="62"/>
        <v>257492</v>
      </c>
      <c r="W1288" s="16">
        <v>0</v>
      </c>
      <c r="X1288" s="16">
        <v>0</v>
      </c>
      <c r="Y1288" s="137">
        <v>257492</v>
      </c>
    </row>
    <row r="1289" spans="1:25" s="3" customFormat="1" ht="15" x14ac:dyDescent="0.3">
      <c r="A1289" s="156" t="str">
        <f>IF(ISBLANK(TableB[[#This Row],[BEDS Code]]),"",TableB[[#This Row],[BEDS Code]])</f>
        <v>321000010045</v>
      </c>
      <c r="B1289" s="134" t="str">
        <f>IF(ISBLANK(TableB[[#This Row],[School Name]]),"",TableB[[#This Row],[School Name]])</f>
        <v>Thomas C. Giordano Middle School 45</v>
      </c>
      <c r="C1289" s="156" t="str">
        <f>IF(ISBLANK(TableB[[#This Row],[Local School Code]]),"",TableB[[#This Row],[Local School Code]])</f>
        <v>X045</v>
      </c>
      <c r="D1289" s="15" t="s">
        <v>73</v>
      </c>
      <c r="E1289" s="10" t="s">
        <v>73</v>
      </c>
      <c r="F1289" s="130">
        <v>0</v>
      </c>
      <c r="G1289" s="130">
        <v>0</v>
      </c>
      <c r="H1289" s="130">
        <v>0</v>
      </c>
      <c r="I1289" s="130">
        <v>0</v>
      </c>
      <c r="J1289" s="136">
        <f t="shared" si="60"/>
        <v>0</v>
      </c>
      <c r="K1289" s="16">
        <v>0</v>
      </c>
      <c r="L1289" s="16">
        <v>0</v>
      </c>
      <c r="M1289" s="16">
        <v>0</v>
      </c>
      <c r="N1289" s="133">
        <f t="shared" si="61"/>
        <v>0</v>
      </c>
      <c r="O1289" s="146">
        <v>0</v>
      </c>
      <c r="P1289" s="132">
        <v>0</v>
      </c>
      <c r="Q1289" s="132">
        <v>0</v>
      </c>
      <c r="R1289" s="132">
        <v>0</v>
      </c>
      <c r="S1289" s="132">
        <v>0</v>
      </c>
      <c r="T1289" s="132">
        <v>0</v>
      </c>
      <c r="U1289" s="132">
        <v>0</v>
      </c>
      <c r="V1289" s="133">
        <f t="shared" si="62"/>
        <v>0</v>
      </c>
      <c r="W1289" s="16">
        <v>0</v>
      </c>
      <c r="X1289" s="16">
        <v>0</v>
      </c>
      <c r="Y1289" s="137">
        <v>0</v>
      </c>
    </row>
    <row r="1290" spans="1:25" s="3" customFormat="1" ht="15" x14ac:dyDescent="0.3">
      <c r="A1290" s="156" t="str">
        <f>IF(ISBLANK(TableB[[#This Row],[BEDS Code]]),"",TableB[[#This Row],[BEDS Code]])</f>
        <v>321000010046</v>
      </c>
      <c r="B1290" s="134" t="str">
        <f>IF(ISBLANK(TableB[[#This Row],[School Name]]),"",TableB[[#This Row],[School Name]])</f>
        <v>P.S. 046 Edgar Allan Poe</v>
      </c>
      <c r="C1290" s="156" t="str">
        <f>IF(ISBLANK(TableB[[#This Row],[Local School Code]]),"",TableB[[#This Row],[Local School Code]])</f>
        <v>X046</v>
      </c>
      <c r="D1290" s="15" t="s">
        <v>73</v>
      </c>
      <c r="E1290" s="10" t="s">
        <v>73</v>
      </c>
      <c r="F1290" s="130">
        <v>0</v>
      </c>
      <c r="G1290" s="130">
        <v>0</v>
      </c>
      <c r="H1290" s="130">
        <v>0</v>
      </c>
      <c r="I1290" s="130">
        <v>0</v>
      </c>
      <c r="J1290" s="136">
        <f t="shared" si="60"/>
        <v>0</v>
      </c>
      <c r="K1290" s="16">
        <v>0</v>
      </c>
      <c r="L1290" s="16">
        <v>0</v>
      </c>
      <c r="M1290" s="16">
        <v>0</v>
      </c>
      <c r="N1290" s="133">
        <f t="shared" si="61"/>
        <v>0</v>
      </c>
      <c r="O1290" s="146">
        <v>0</v>
      </c>
      <c r="P1290" s="132">
        <v>0</v>
      </c>
      <c r="Q1290" s="132">
        <v>0</v>
      </c>
      <c r="R1290" s="132">
        <v>0</v>
      </c>
      <c r="S1290" s="132">
        <v>0</v>
      </c>
      <c r="T1290" s="132">
        <v>0</v>
      </c>
      <c r="U1290" s="132">
        <v>0</v>
      </c>
      <c r="V1290" s="133">
        <f t="shared" si="62"/>
        <v>0</v>
      </c>
      <c r="W1290" s="16">
        <v>0</v>
      </c>
      <c r="X1290" s="16">
        <v>0</v>
      </c>
      <c r="Y1290" s="137">
        <v>0</v>
      </c>
    </row>
    <row r="1291" spans="1:25" s="3" customFormat="1" ht="15" x14ac:dyDescent="0.3">
      <c r="A1291" s="156" t="str">
        <f>IF(ISBLANK(TableB[[#This Row],[BEDS Code]]),"",TableB[[#This Row],[BEDS Code]])</f>
        <v>321200010047</v>
      </c>
      <c r="B1291" s="134" t="str">
        <f>IF(ISBLANK(TableB[[#This Row],[School Name]]),"",TableB[[#This Row],[School Name]])</f>
        <v>P.S. 047 John Randolph</v>
      </c>
      <c r="C1291" s="156" t="str">
        <f>IF(ISBLANK(TableB[[#This Row],[Local School Code]]),"",TableB[[#This Row],[Local School Code]])</f>
        <v>X047</v>
      </c>
      <c r="D1291" s="15" t="s">
        <v>73</v>
      </c>
      <c r="E1291" s="10" t="s">
        <v>73</v>
      </c>
      <c r="F1291" s="130">
        <v>0</v>
      </c>
      <c r="G1291" s="130">
        <v>0</v>
      </c>
      <c r="H1291" s="130">
        <v>0</v>
      </c>
      <c r="I1291" s="130">
        <v>0</v>
      </c>
      <c r="J1291" s="136">
        <f t="shared" ref="J1291:J1354" si="63">SUM(F1291:I1291)</f>
        <v>0</v>
      </c>
      <c r="K1291" s="16">
        <v>0</v>
      </c>
      <c r="L1291" s="16">
        <v>0</v>
      </c>
      <c r="M1291" s="16">
        <v>0</v>
      </c>
      <c r="N1291" s="133">
        <f t="shared" ref="N1291:N1354" si="64">SUM(K1291:M1291)</f>
        <v>0</v>
      </c>
      <c r="O1291" s="146">
        <v>0</v>
      </c>
      <c r="P1291" s="132">
        <v>0</v>
      </c>
      <c r="Q1291" s="132">
        <v>0</v>
      </c>
      <c r="R1291" s="132">
        <v>0</v>
      </c>
      <c r="S1291" s="132">
        <v>0</v>
      </c>
      <c r="T1291" s="132">
        <v>0</v>
      </c>
      <c r="U1291" s="132">
        <v>0</v>
      </c>
      <c r="V1291" s="133">
        <f t="shared" ref="V1291:V1354" si="65">SUM(P1291:U1291)</f>
        <v>0</v>
      </c>
      <c r="W1291" s="16">
        <v>0</v>
      </c>
      <c r="X1291" s="16">
        <v>0</v>
      </c>
      <c r="Y1291" s="137">
        <v>0</v>
      </c>
    </row>
    <row r="1292" spans="1:25" s="195" customFormat="1" ht="15" x14ac:dyDescent="0.3">
      <c r="A1292" s="156" t="str">
        <f>IF(ISBLANK(TableB[[#This Row],[BEDS Code]]),"",TableB[[#This Row],[BEDS Code]])</f>
        <v>320800010048</v>
      </c>
      <c r="B1292" s="134" t="str">
        <f>IF(ISBLANK(TableB[[#This Row],[School Name]]),"",TableB[[#This Row],[School Name]])</f>
        <v>P.S. 048 Joseph R. Drake</v>
      </c>
      <c r="C1292" s="156" t="str">
        <f>IF(ISBLANK(TableB[[#This Row],[Local School Code]]),"",TableB[[#This Row],[Local School Code]])</f>
        <v>X048</v>
      </c>
      <c r="D1292" s="15" t="s">
        <v>72</v>
      </c>
      <c r="E1292" s="10" t="s">
        <v>72</v>
      </c>
      <c r="F1292" s="130">
        <v>62</v>
      </c>
      <c r="G1292" s="130">
        <v>0</v>
      </c>
      <c r="H1292" s="130">
        <v>0</v>
      </c>
      <c r="I1292" s="130">
        <v>0</v>
      </c>
      <c r="J1292" s="136">
        <f t="shared" si="63"/>
        <v>62</v>
      </c>
      <c r="K1292" s="16">
        <v>191297.62897681919</v>
      </c>
      <c r="L1292" s="16">
        <v>796715.67729620321</v>
      </c>
      <c r="M1292" s="16">
        <v>0</v>
      </c>
      <c r="N1292" s="133">
        <f t="shared" si="64"/>
        <v>988013.30627302243</v>
      </c>
      <c r="O1292" s="146">
        <v>0</v>
      </c>
      <c r="P1292" s="132">
        <v>15000</v>
      </c>
      <c r="Q1292" s="132">
        <v>15000</v>
      </c>
      <c r="R1292" s="132">
        <v>0</v>
      </c>
      <c r="S1292" s="132">
        <v>0</v>
      </c>
      <c r="T1292" s="132">
        <v>75000</v>
      </c>
      <c r="U1292" s="132">
        <v>45000</v>
      </c>
      <c r="V1292" s="133">
        <f t="shared" si="65"/>
        <v>150000</v>
      </c>
      <c r="W1292" s="16">
        <v>150000</v>
      </c>
      <c r="X1292" s="16">
        <v>0</v>
      </c>
      <c r="Y1292" s="137">
        <v>0</v>
      </c>
    </row>
    <row r="1293" spans="1:25" s="3" customFormat="1" ht="15" x14ac:dyDescent="0.3">
      <c r="A1293" s="156" t="str">
        <f>IF(ISBLANK(TableB[[#This Row],[BEDS Code]]),"",TableB[[#This Row],[BEDS Code]])</f>
        <v>320700010049</v>
      </c>
      <c r="B1293" s="134" t="str">
        <f>IF(ISBLANK(TableB[[#This Row],[School Name]]),"",TableB[[#This Row],[School Name]])</f>
        <v>P.S. 049 Willis Avenue</v>
      </c>
      <c r="C1293" s="156" t="str">
        <f>IF(ISBLANK(TableB[[#This Row],[Local School Code]]),"",TableB[[#This Row],[Local School Code]])</f>
        <v>X049</v>
      </c>
      <c r="D1293" s="15" t="s">
        <v>72</v>
      </c>
      <c r="E1293" s="10" t="s">
        <v>73</v>
      </c>
      <c r="F1293" s="130">
        <v>46</v>
      </c>
      <c r="G1293" s="130">
        <v>0</v>
      </c>
      <c r="H1293" s="130">
        <v>25</v>
      </c>
      <c r="I1293" s="130">
        <v>0</v>
      </c>
      <c r="J1293" s="136">
        <f t="shared" si="63"/>
        <v>71</v>
      </c>
      <c r="K1293" s="16">
        <v>195123.58155635558</v>
      </c>
      <c r="L1293" s="16">
        <v>860302.51909215702</v>
      </c>
      <c r="M1293" s="16">
        <v>0</v>
      </c>
      <c r="N1293" s="133">
        <f t="shared" si="64"/>
        <v>1055426.1006485126</v>
      </c>
      <c r="O1293" s="146">
        <v>0</v>
      </c>
      <c r="P1293" s="132">
        <v>0</v>
      </c>
      <c r="Q1293" s="132">
        <v>0</v>
      </c>
      <c r="R1293" s="132">
        <v>0</v>
      </c>
      <c r="S1293" s="132">
        <v>0</v>
      </c>
      <c r="T1293" s="132">
        <v>0</v>
      </c>
      <c r="U1293" s="132">
        <v>0</v>
      </c>
      <c r="V1293" s="133">
        <f t="shared" si="65"/>
        <v>0</v>
      </c>
      <c r="W1293" s="16">
        <v>0</v>
      </c>
      <c r="X1293" s="16">
        <v>0</v>
      </c>
      <c r="Y1293" s="137">
        <v>0</v>
      </c>
    </row>
    <row r="1294" spans="1:25" s="3" customFormat="1" ht="15" x14ac:dyDescent="0.3">
      <c r="A1294" s="156" t="str">
        <f>IF(ISBLANK(TableB[[#This Row],[BEDS Code]]),"",TableB[[#This Row],[BEDS Code]])</f>
        <v>321000010051</v>
      </c>
      <c r="B1294" s="134" t="str">
        <f>IF(ISBLANK(TableB[[#This Row],[School Name]]),"",TableB[[#This Row],[School Name]])</f>
        <v>P.S. 051 Bronx New School</v>
      </c>
      <c r="C1294" s="156" t="str">
        <f>IF(ISBLANK(TableB[[#This Row],[Local School Code]]),"",TableB[[#This Row],[Local School Code]])</f>
        <v>X051</v>
      </c>
      <c r="D1294" s="15" t="s">
        <v>72</v>
      </c>
      <c r="E1294" s="10" t="s">
        <v>72</v>
      </c>
      <c r="F1294" s="130">
        <v>14</v>
      </c>
      <c r="G1294" s="130">
        <v>0</v>
      </c>
      <c r="H1294" s="130">
        <v>0</v>
      </c>
      <c r="I1294" s="130">
        <v>0</v>
      </c>
      <c r="J1294" s="136">
        <f t="shared" si="63"/>
        <v>14</v>
      </c>
      <c r="K1294" s="16">
        <v>180000</v>
      </c>
      <c r="L1294" s="16">
        <v>39663.956803709851</v>
      </c>
      <c r="M1294" s="16">
        <v>0</v>
      </c>
      <c r="N1294" s="133">
        <f t="shared" si="64"/>
        <v>219663.95680370985</v>
      </c>
      <c r="O1294" s="146">
        <v>1</v>
      </c>
      <c r="P1294" s="132">
        <v>18907.400000000001</v>
      </c>
      <c r="Q1294" s="132">
        <v>18907.400000000001</v>
      </c>
      <c r="R1294" s="132">
        <v>0</v>
      </c>
      <c r="S1294" s="132">
        <v>0</v>
      </c>
      <c r="T1294" s="132">
        <v>94537</v>
      </c>
      <c r="U1294" s="132">
        <v>56722.2</v>
      </c>
      <c r="V1294" s="133">
        <f t="shared" si="65"/>
        <v>189074</v>
      </c>
      <c r="W1294" s="16">
        <v>0</v>
      </c>
      <c r="X1294" s="16">
        <v>0</v>
      </c>
      <c r="Y1294" s="137">
        <v>189074</v>
      </c>
    </row>
    <row r="1295" spans="1:25" s="3" customFormat="1" ht="15" x14ac:dyDescent="0.3">
      <c r="A1295" s="156" t="str">
        <f>IF(ISBLANK(TableB[[#This Row],[BEDS Code]]),"",TableB[[#This Row],[BEDS Code]])</f>
        <v>320900010053</v>
      </c>
      <c r="B1295" s="134" t="str">
        <f>IF(ISBLANK(TableB[[#This Row],[School Name]]),"",TableB[[#This Row],[School Name]])</f>
        <v>P.S. 053 Basheer Quisim</v>
      </c>
      <c r="C1295" s="156" t="str">
        <f>IF(ISBLANK(TableB[[#This Row],[Local School Code]]),"",TableB[[#This Row],[Local School Code]])</f>
        <v>X053</v>
      </c>
      <c r="D1295" s="15" t="s">
        <v>72</v>
      </c>
      <c r="E1295" s="10" t="s">
        <v>73</v>
      </c>
      <c r="F1295" s="130">
        <v>46</v>
      </c>
      <c r="G1295" s="130">
        <v>0</v>
      </c>
      <c r="H1295" s="130">
        <v>0</v>
      </c>
      <c r="I1295" s="130">
        <v>0</v>
      </c>
      <c r="J1295" s="136">
        <f t="shared" si="63"/>
        <v>46</v>
      </c>
      <c r="K1295" s="16">
        <v>187471.6763972828</v>
      </c>
      <c r="L1295" s="16">
        <v>548606.18484528316</v>
      </c>
      <c r="M1295" s="16">
        <v>0</v>
      </c>
      <c r="N1295" s="133">
        <f t="shared" si="64"/>
        <v>736077.86124256602</v>
      </c>
      <c r="O1295" s="146">
        <v>0</v>
      </c>
      <c r="P1295" s="132">
        <v>0</v>
      </c>
      <c r="Q1295" s="132">
        <v>0</v>
      </c>
      <c r="R1295" s="132">
        <v>0</v>
      </c>
      <c r="S1295" s="132">
        <v>0</v>
      </c>
      <c r="T1295" s="132">
        <v>0</v>
      </c>
      <c r="U1295" s="132">
        <v>0</v>
      </c>
      <c r="V1295" s="133">
        <f t="shared" si="65"/>
        <v>0</v>
      </c>
      <c r="W1295" s="16">
        <v>0</v>
      </c>
      <c r="X1295" s="16">
        <v>0</v>
      </c>
      <c r="Y1295" s="137">
        <v>0</v>
      </c>
    </row>
    <row r="1296" spans="1:25" s="3" customFormat="1" ht="15" x14ac:dyDescent="0.3">
      <c r="A1296" s="156" t="str">
        <f>IF(ISBLANK(TableB[[#This Row],[BEDS Code]]),"",TableB[[#This Row],[BEDS Code]])</f>
        <v>321000010054</v>
      </c>
      <c r="B1296" s="134" t="str">
        <f>IF(ISBLANK(TableB[[#This Row],[School Name]]),"",TableB[[#This Row],[School Name]])</f>
        <v>P.S./I.S. 54</v>
      </c>
      <c r="C1296" s="156" t="str">
        <f>IF(ISBLANK(TableB[[#This Row],[Local School Code]]),"",TableB[[#This Row],[Local School Code]])</f>
        <v>X054</v>
      </c>
      <c r="D1296" s="15" t="s">
        <v>72</v>
      </c>
      <c r="E1296" s="10" t="s">
        <v>73</v>
      </c>
      <c r="F1296" s="130">
        <v>46</v>
      </c>
      <c r="G1296" s="130">
        <v>0</v>
      </c>
      <c r="H1296" s="130">
        <v>0</v>
      </c>
      <c r="I1296" s="130">
        <v>0</v>
      </c>
      <c r="J1296" s="136">
        <f t="shared" si="63"/>
        <v>46</v>
      </c>
      <c r="K1296" s="16">
        <v>202775.48671542836</v>
      </c>
      <c r="L1296" s="16">
        <v>466549.54482246417</v>
      </c>
      <c r="M1296" s="16">
        <v>0</v>
      </c>
      <c r="N1296" s="133">
        <f t="shared" si="64"/>
        <v>669325.03153789253</v>
      </c>
      <c r="O1296" s="146">
        <v>0</v>
      </c>
      <c r="P1296" s="132">
        <v>0</v>
      </c>
      <c r="Q1296" s="132">
        <v>0</v>
      </c>
      <c r="R1296" s="132">
        <v>0</v>
      </c>
      <c r="S1296" s="132">
        <v>0</v>
      </c>
      <c r="T1296" s="132">
        <v>0</v>
      </c>
      <c r="U1296" s="132">
        <v>0</v>
      </c>
      <c r="V1296" s="133">
        <f t="shared" si="65"/>
        <v>0</v>
      </c>
      <c r="W1296" s="16">
        <v>0</v>
      </c>
      <c r="X1296" s="16">
        <v>0</v>
      </c>
      <c r="Y1296" s="137">
        <v>0</v>
      </c>
    </row>
    <row r="1297" spans="1:25" s="3" customFormat="1" ht="15" x14ac:dyDescent="0.3">
      <c r="A1297" s="156" t="str">
        <f>IF(ISBLANK(TableB[[#This Row],[BEDS Code]]),"",TableB[[#This Row],[BEDS Code]])</f>
        <v>320900010055</v>
      </c>
      <c r="B1297" s="134" t="str">
        <f>IF(ISBLANK(TableB[[#This Row],[School Name]]),"",TableB[[#This Row],[School Name]])</f>
        <v>P.S. 055 Benjamin Franklin</v>
      </c>
      <c r="C1297" s="156" t="str">
        <f>IF(ISBLANK(TableB[[#This Row],[Local School Code]]),"",TableB[[#This Row],[Local School Code]])</f>
        <v>X055</v>
      </c>
      <c r="D1297" s="15" t="s">
        <v>72</v>
      </c>
      <c r="E1297" s="10" t="s">
        <v>72</v>
      </c>
      <c r="F1297" s="130">
        <v>62</v>
      </c>
      <c r="G1297" s="130">
        <v>0</v>
      </c>
      <c r="H1297" s="130">
        <v>0</v>
      </c>
      <c r="I1297" s="130">
        <v>0</v>
      </c>
      <c r="J1297" s="136">
        <f t="shared" si="63"/>
        <v>62</v>
      </c>
      <c r="K1297" s="16">
        <v>241035.01251079218</v>
      </c>
      <c r="L1297" s="16">
        <v>714707.88001045072</v>
      </c>
      <c r="M1297" s="16">
        <v>0</v>
      </c>
      <c r="N1297" s="133">
        <f t="shared" si="64"/>
        <v>955742.89252124284</v>
      </c>
      <c r="O1297" s="146">
        <v>1</v>
      </c>
      <c r="P1297" s="132">
        <v>899374.22804634669</v>
      </c>
      <c r="Q1297" s="132">
        <v>97742.3</v>
      </c>
      <c r="R1297" s="132">
        <v>0</v>
      </c>
      <c r="S1297" s="132">
        <v>0</v>
      </c>
      <c r="T1297" s="132">
        <v>188711.5</v>
      </c>
      <c r="U1297" s="132">
        <v>113226.9</v>
      </c>
      <c r="V1297" s="133">
        <f t="shared" si="65"/>
        <v>1299054.9280463466</v>
      </c>
      <c r="W1297" s="16">
        <v>646106</v>
      </c>
      <c r="X1297" s="16">
        <v>652948.92804634664</v>
      </c>
      <c r="Y1297" s="137">
        <v>0</v>
      </c>
    </row>
    <row r="1298" spans="1:25" s="3" customFormat="1" ht="15" x14ac:dyDescent="0.3">
      <c r="A1298" s="156" t="str">
        <f>IF(ISBLANK(TableB[[#This Row],[BEDS Code]]),"",TableB[[#This Row],[BEDS Code]])</f>
        <v>321000010056</v>
      </c>
      <c r="B1298" s="134" t="str">
        <f>IF(ISBLANK(TableB[[#This Row],[School Name]]),"",TableB[[#This Row],[School Name]])</f>
        <v>P.S. 056 Norwood Heights</v>
      </c>
      <c r="C1298" s="156" t="str">
        <f>IF(ISBLANK(TableB[[#This Row],[Local School Code]]),"",TableB[[#This Row],[Local School Code]])</f>
        <v>X056</v>
      </c>
      <c r="D1298" s="15" t="s">
        <v>73</v>
      </c>
      <c r="E1298" s="10" t="s">
        <v>73</v>
      </c>
      <c r="F1298" s="130">
        <v>0</v>
      </c>
      <c r="G1298" s="130">
        <v>0</v>
      </c>
      <c r="H1298" s="130">
        <v>0</v>
      </c>
      <c r="I1298" s="130">
        <v>0</v>
      </c>
      <c r="J1298" s="136">
        <f t="shared" si="63"/>
        <v>0</v>
      </c>
      <c r="K1298" s="16">
        <v>0</v>
      </c>
      <c r="L1298" s="16">
        <v>0</v>
      </c>
      <c r="M1298" s="16">
        <v>0</v>
      </c>
      <c r="N1298" s="133">
        <f t="shared" si="64"/>
        <v>0</v>
      </c>
      <c r="O1298" s="146">
        <v>0</v>
      </c>
      <c r="P1298" s="132">
        <v>0</v>
      </c>
      <c r="Q1298" s="132">
        <v>0</v>
      </c>
      <c r="R1298" s="132">
        <v>0</v>
      </c>
      <c r="S1298" s="132">
        <v>0</v>
      </c>
      <c r="T1298" s="132">
        <v>0</v>
      </c>
      <c r="U1298" s="132">
        <v>0</v>
      </c>
      <c r="V1298" s="133">
        <f t="shared" si="65"/>
        <v>0</v>
      </c>
      <c r="W1298" s="16">
        <v>0</v>
      </c>
      <c r="X1298" s="16">
        <v>0</v>
      </c>
      <c r="Y1298" s="137">
        <v>0</v>
      </c>
    </row>
    <row r="1299" spans="1:25" s="3" customFormat="1" ht="15" x14ac:dyDescent="0.3">
      <c r="A1299" s="156" t="str">
        <f>IF(ISBLANK(TableB[[#This Row],[BEDS Code]]),"",TableB[[#This Row],[BEDS Code]])</f>
        <v>321200010057</v>
      </c>
      <c r="B1299" s="134" t="str">
        <f>IF(ISBLANK(TableB[[#This Row],[School Name]]),"",TableB[[#This Row],[School Name]])</f>
        <v>P.S. 057 Crescent</v>
      </c>
      <c r="C1299" s="156" t="str">
        <f>IF(ISBLANK(TableB[[#This Row],[Local School Code]]),"",TableB[[#This Row],[Local School Code]])</f>
        <v>X057</v>
      </c>
      <c r="D1299" s="15" t="s">
        <v>72</v>
      </c>
      <c r="E1299" s="10" t="s">
        <v>73</v>
      </c>
      <c r="F1299" s="130">
        <v>30</v>
      </c>
      <c r="G1299" s="130">
        <v>0</v>
      </c>
      <c r="H1299" s="130">
        <v>0</v>
      </c>
      <c r="I1299" s="130">
        <v>0</v>
      </c>
      <c r="J1299" s="136">
        <f t="shared" si="63"/>
        <v>30</v>
      </c>
      <c r="K1299" s="16">
        <v>118604.52996562789</v>
      </c>
      <c r="L1299" s="16">
        <v>337378.44391026127</v>
      </c>
      <c r="M1299" s="16">
        <v>0</v>
      </c>
      <c r="N1299" s="133">
        <f t="shared" si="64"/>
        <v>455982.97387588915</v>
      </c>
      <c r="O1299" s="146">
        <v>0</v>
      </c>
      <c r="P1299" s="132">
        <v>0</v>
      </c>
      <c r="Q1299" s="132">
        <v>0</v>
      </c>
      <c r="R1299" s="132">
        <v>0</v>
      </c>
      <c r="S1299" s="132">
        <v>0</v>
      </c>
      <c r="T1299" s="132">
        <v>0</v>
      </c>
      <c r="U1299" s="132">
        <v>0</v>
      </c>
      <c r="V1299" s="133">
        <f t="shared" si="65"/>
        <v>0</v>
      </c>
      <c r="W1299" s="16">
        <v>0</v>
      </c>
      <c r="X1299" s="16">
        <v>0</v>
      </c>
      <c r="Y1299" s="137">
        <v>0</v>
      </c>
    </row>
    <row r="1300" spans="1:25" s="3" customFormat="1" ht="15" x14ac:dyDescent="0.3">
      <c r="A1300" s="156" t="str">
        <f>IF(ISBLANK(TableB[[#This Row],[BEDS Code]]),"",TableB[[#This Row],[BEDS Code]])</f>
        <v>320900010058</v>
      </c>
      <c r="B1300" s="134" t="str">
        <f>IF(ISBLANK(TableB[[#This Row],[School Name]]),"",TableB[[#This Row],[School Name]])</f>
        <v>P.S. 058</v>
      </c>
      <c r="C1300" s="156" t="str">
        <f>IF(ISBLANK(TableB[[#This Row],[Local School Code]]),"",TableB[[#This Row],[Local School Code]])</f>
        <v>X058</v>
      </c>
      <c r="D1300" s="15" t="s">
        <v>72</v>
      </c>
      <c r="E1300" s="10" t="s">
        <v>73</v>
      </c>
      <c r="F1300" s="130">
        <v>30</v>
      </c>
      <c r="G1300" s="130">
        <v>0</v>
      </c>
      <c r="H1300" s="130">
        <v>0</v>
      </c>
      <c r="I1300" s="130">
        <v>0</v>
      </c>
      <c r="J1300" s="136">
        <f t="shared" si="63"/>
        <v>30</v>
      </c>
      <c r="K1300" s="16">
        <v>290000</v>
      </c>
      <c r="L1300" s="16">
        <v>212280.99444299255</v>
      </c>
      <c r="M1300" s="16">
        <v>0</v>
      </c>
      <c r="N1300" s="133">
        <f t="shared" si="64"/>
        <v>502280.99444299255</v>
      </c>
      <c r="O1300" s="146">
        <v>0</v>
      </c>
      <c r="P1300" s="132">
        <v>0</v>
      </c>
      <c r="Q1300" s="132">
        <v>0</v>
      </c>
      <c r="R1300" s="132">
        <v>0</v>
      </c>
      <c r="S1300" s="132">
        <v>0</v>
      </c>
      <c r="T1300" s="132">
        <v>0</v>
      </c>
      <c r="U1300" s="132">
        <v>0</v>
      </c>
      <c r="V1300" s="133">
        <f t="shared" si="65"/>
        <v>0</v>
      </c>
      <c r="W1300" s="16">
        <v>0</v>
      </c>
      <c r="X1300" s="16">
        <v>0</v>
      </c>
      <c r="Y1300" s="137">
        <v>0</v>
      </c>
    </row>
    <row r="1301" spans="1:25" s="3" customFormat="1" ht="15" x14ac:dyDescent="0.3">
      <c r="A1301" s="156" t="str">
        <f>IF(ISBLANK(TableB[[#This Row],[BEDS Code]]),"",TableB[[#This Row],[BEDS Code]])</f>
        <v>321000010059</v>
      </c>
      <c r="B1301" s="134" t="str">
        <f>IF(ISBLANK(TableB[[#This Row],[School Name]]),"",TableB[[#This Row],[School Name]])</f>
        <v>P.S. 059 The Community School of Technology</v>
      </c>
      <c r="C1301" s="156" t="str">
        <f>IF(ISBLANK(TableB[[#This Row],[Local School Code]]),"",TableB[[#This Row],[Local School Code]])</f>
        <v>X059</v>
      </c>
      <c r="D1301" s="15" t="s">
        <v>72</v>
      </c>
      <c r="E1301" s="10" t="s">
        <v>73</v>
      </c>
      <c r="F1301" s="130">
        <v>62</v>
      </c>
      <c r="G1301" s="130">
        <v>0</v>
      </c>
      <c r="H1301" s="130">
        <v>2</v>
      </c>
      <c r="I1301" s="130">
        <v>0</v>
      </c>
      <c r="J1301" s="136">
        <f t="shared" si="63"/>
        <v>64</v>
      </c>
      <c r="K1301" s="16">
        <v>187471.6763972828</v>
      </c>
      <c r="L1301" s="16">
        <v>1094413.4767939919</v>
      </c>
      <c r="M1301" s="16">
        <v>0</v>
      </c>
      <c r="N1301" s="133">
        <f t="shared" si="64"/>
        <v>1281885.1531912747</v>
      </c>
      <c r="O1301" s="146">
        <v>0</v>
      </c>
      <c r="P1301" s="132">
        <v>0</v>
      </c>
      <c r="Q1301" s="132">
        <v>0</v>
      </c>
      <c r="R1301" s="132">
        <v>0</v>
      </c>
      <c r="S1301" s="132">
        <v>0</v>
      </c>
      <c r="T1301" s="132">
        <v>0</v>
      </c>
      <c r="U1301" s="132">
        <v>0</v>
      </c>
      <c r="V1301" s="133">
        <f t="shared" si="65"/>
        <v>0</v>
      </c>
      <c r="W1301" s="16">
        <v>0</v>
      </c>
      <c r="X1301" s="16">
        <v>0</v>
      </c>
      <c r="Y1301" s="137">
        <v>0</v>
      </c>
    </row>
    <row r="1302" spans="1:25" s="3" customFormat="1" ht="15" x14ac:dyDescent="0.3">
      <c r="A1302" s="156" t="str">
        <f>IF(ISBLANK(TableB[[#This Row],[BEDS Code]]),"",TableB[[#This Row],[BEDS Code]])</f>
        <v>321200010061</v>
      </c>
      <c r="B1302" s="134" t="str">
        <f>IF(ISBLANK(TableB[[#This Row],[School Name]]),"",TableB[[#This Row],[School Name]])</f>
        <v>P.S. 061 Francisco Oller</v>
      </c>
      <c r="C1302" s="156" t="str">
        <f>IF(ISBLANK(TableB[[#This Row],[Local School Code]]),"",TableB[[#This Row],[Local School Code]])</f>
        <v>X061</v>
      </c>
      <c r="D1302" s="15" t="s">
        <v>72</v>
      </c>
      <c r="E1302" s="10" t="s">
        <v>72</v>
      </c>
      <c r="F1302" s="130">
        <v>30</v>
      </c>
      <c r="G1302" s="130">
        <v>0</v>
      </c>
      <c r="H1302" s="130">
        <v>0</v>
      </c>
      <c r="I1302" s="130">
        <v>0</v>
      </c>
      <c r="J1302" s="136">
        <f t="shared" si="63"/>
        <v>30</v>
      </c>
      <c r="K1302" s="16">
        <v>137734.29286330982</v>
      </c>
      <c r="L1302" s="16">
        <v>344899.3642211858</v>
      </c>
      <c r="M1302" s="16">
        <v>0</v>
      </c>
      <c r="N1302" s="133">
        <f t="shared" si="64"/>
        <v>482633.65708449564</v>
      </c>
      <c r="O1302" s="146">
        <v>1</v>
      </c>
      <c r="P1302" s="132">
        <v>16666.7</v>
      </c>
      <c r="Q1302" s="132">
        <v>16666.7</v>
      </c>
      <c r="R1302" s="132">
        <v>0</v>
      </c>
      <c r="S1302" s="132">
        <v>0</v>
      </c>
      <c r="T1302" s="132">
        <v>83333.5</v>
      </c>
      <c r="U1302" s="132">
        <v>50000.1</v>
      </c>
      <c r="V1302" s="133">
        <f t="shared" si="65"/>
        <v>166667</v>
      </c>
      <c r="W1302" s="16">
        <v>82895</v>
      </c>
      <c r="X1302" s="16">
        <v>83772</v>
      </c>
      <c r="Y1302" s="137">
        <v>0</v>
      </c>
    </row>
    <row r="1303" spans="1:25" s="3" customFormat="1" ht="15" x14ac:dyDescent="0.3">
      <c r="A1303" s="156" t="str">
        <f>IF(ISBLANK(TableB[[#This Row],[BEDS Code]]),"",TableB[[#This Row],[BEDS Code]])</f>
        <v>320800010062</v>
      </c>
      <c r="B1303" s="134" t="str">
        <f>IF(ISBLANK(TableB[[#This Row],[School Name]]),"",TableB[[#This Row],[School Name]])</f>
        <v>P.S. 062 Inocensio Casanova</v>
      </c>
      <c r="C1303" s="156" t="str">
        <f>IF(ISBLANK(TableB[[#This Row],[Local School Code]]),"",TableB[[#This Row],[Local School Code]])</f>
        <v>X062</v>
      </c>
      <c r="D1303" s="15" t="s">
        <v>72</v>
      </c>
      <c r="E1303" s="10" t="s">
        <v>73</v>
      </c>
      <c r="F1303" s="130">
        <v>46</v>
      </c>
      <c r="G1303" s="130">
        <v>0</v>
      </c>
      <c r="H1303" s="130">
        <v>0</v>
      </c>
      <c r="I1303" s="130">
        <v>0</v>
      </c>
      <c r="J1303" s="136">
        <f t="shared" si="63"/>
        <v>46</v>
      </c>
      <c r="K1303" s="16">
        <v>191297.62897681919</v>
      </c>
      <c r="L1303" s="16">
        <v>522217.82306761073</v>
      </c>
      <c r="M1303" s="16">
        <v>0</v>
      </c>
      <c r="N1303" s="133">
        <f t="shared" si="64"/>
        <v>713515.45204442996</v>
      </c>
      <c r="O1303" s="146">
        <v>0</v>
      </c>
      <c r="P1303" s="132">
        <v>0</v>
      </c>
      <c r="Q1303" s="132">
        <v>0</v>
      </c>
      <c r="R1303" s="132">
        <v>0</v>
      </c>
      <c r="S1303" s="132">
        <v>0</v>
      </c>
      <c r="T1303" s="132">
        <v>0</v>
      </c>
      <c r="U1303" s="132">
        <v>0</v>
      </c>
      <c r="V1303" s="133">
        <f t="shared" si="65"/>
        <v>0</v>
      </c>
      <c r="W1303" s="16">
        <v>0</v>
      </c>
      <c r="X1303" s="16">
        <v>0</v>
      </c>
      <c r="Y1303" s="137">
        <v>0</v>
      </c>
    </row>
    <row r="1304" spans="1:25" s="3" customFormat="1" ht="15" x14ac:dyDescent="0.3">
      <c r="A1304" s="156" t="str">
        <f>IF(ISBLANK(TableB[[#This Row],[BEDS Code]]),"",TableB[[#This Row],[BEDS Code]])</f>
        <v>320900010063</v>
      </c>
      <c r="B1304" s="134" t="str">
        <f>IF(ISBLANK(TableB[[#This Row],[School Name]]),"",TableB[[#This Row],[School Name]])</f>
        <v>P.S. 063 Author's Academy</v>
      </c>
      <c r="C1304" s="156" t="str">
        <f>IF(ISBLANK(TableB[[#This Row],[Local School Code]]),"",TableB[[#This Row],[Local School Code]])</f>
        <v>X063</v>
      </c>
      <c r="D1304" s="15" t="s">
        <v>72</v>
      </c>
      <c r="E1304" s="10" t="s">
        <v>73</v>
      </c>
      <c r="F1304" s="130">
        <v>46</v>
      </c>
      <c r="G1304" s="130">
        <v>0</v>
      </c>
      <c r="H1304" s="130">
        <v>0</v>
      </c>
      <c r="I1304" s="130">
        <v>0</v>
      </c>
      <c r="J1304" s="136">
        <f t="shared" si="63"/>
        <v>46</v>
      </c>
      <c r="K1304" s="16">
        <v>282430.4825451643</v>
      </c>
      <c r="L1304" s="16">
        <v>392815.13542240951</v>
      </c>
      <c r="M1304" s="16">
        <v>0</v>
      </c>
      <c r="N1304" s="133">
        <f t="shared" si="64"/>
        <v>675245.61796757381</v>
      </c>
      <c r="O1304" s="146">
        <v>0</v>
      </c>
      <c r="P1304" s="132">
        <v>0</v>
      </c>
      <c r="Q1304" s="132">
        <v>0</v>
      </c>
      <c r="R1304" s="132">
        <v>0</v>
      </c>
      <c r="S1304" s="132">
        <v>0</v>
      </c>
      <c r="T1304" s="132">
        <v>0</v>
      </c>
      <c r="U1304" s="132">
        <v>0</v>
      </c>
      <c r="V1304" s="133">
        <f t="shared" si="65"/>
        <v>0</v>
      </c>
      <c r="W1304" s="16">
        <v>0</v>
      </c>
      <c r="X1304" s="16">
        <v>0</v>
      </c>
      <c r="Y1304" s="137">
        <v>0</v>
      </c>
    </row>
    <row r="1305" spans="1:25" s="3" customFormat="1" ht="15" x14ac:dyDescent="0.3">
      <c r="A1305" s="156" t="str">
        <f>IF(ISBLANK(TableB[[#This Row],[BEDS Code]]),"",TableB[[#This Row],[BEDS Code]])</f>
        <v>320700010065</v>
      </c>
      <c r="B1305" s="134" t="str">
        <f>IF(ISBLANK(TableB[[#This Row],[School Name]]),"",TableB[[#This Row],[School Name]])</f>
        <v>P.S. 065 Mother Hale Academy</v>
      </c>
      <c r="C1305" s="156" t="str">
        <f>IF(ISBLANK(TableB[[#This Row],[Local School Code]]),"",TableB[[#This Row],[Local School Code]])</f>
        <v>X065</v>
      </c>
      <c r="D1305" s="15" t="s">
        <v>72</v>
      </c>
      <c r="E1305" s="10" t="s">
        <v>73</v>
      </c>
      <c r="F1305" s="130">
        <v>30</v>
      </c>
      <c r="G1305" s="130">
        <v>0</v>
      </c>
      <c r="H1305" s="130">
        <v>0</v>
      </c>
      <c r="I1305" s="130">
        <v>0</v>
      </c>
      <c r="J1305" s="136">
        <f t="shared" si="63"/>
        <v>30</v>
      </c>
      <c r="K1305" s="16">
        <v>122430.48254516428</v>
      </c>
      <c r="L1305" s="16">
        <v>314694.9085562136</v>
      </c>
      <c r="M1305" s="16">
        <v>0</v>
      </c>
      <c r="N1305" s="133">
        <f t="shared" si="64"/>
        <v>437125.3911013779</v>
      </c>
      <c r="O1305" s="146">
        <v>0</v>
      </c>
      <c r="P1305" s="132">
        <v>0</v>
      </c>
      <c r="Q1305" s="132">
        <v>0</v>
      </c>
      <c r="R1305" s="132">
        <v>0</v>
      </c>
      <c r="S1305" s="132">
        <v>0</v>
      </c>
      <c r="T1305" s="132">
        <v>0</v>
      </c>
      <c r="U1305" s="132">
        <v>0</v>
      </c>
      <c r="V1305" s="133">
        <f t="shared" si="65"/>
        <v>0</v>
      </c>
      <c r="W1305" s="16">
        <v>0</v>
      </c>
      <c r="X1305" s="16">
        <v>0</v>
      </c>
      <c r="Y1305" s="137">
        <v>0</v>
      </c>
    </row>
    <row r="1306" spans="1:25" s="3" customFormat="1" ht="15" x14ac:dyDescent="0.3">
      <c r="A1306" s="156" t="str">
        <f>IF(ISBLANK(TableB[[#This Row],[BEDS Code]]),"",TableB[[#This Row],[BEDS Code]])</f>
        <v>321200010066</v>
      </c>
      <c r="B1306" s="134" t="str">
        <f>IF(ISBLANK(TableB[[#This Row],[School Name]]),"",TableB[[#This Row],[School Name]])</f>
        <v>P.S. 066 School of Higher Expectations</v>
      </c>
      <c r="C1306" s="156" t="str">
        <f>IF(ISBLANK(TableB[[#This Row],[Local School Code]]),"",TableB[[#This Row],[Local School Code]])</f>
        <v>X066</v>
      </c>
      <c r="D1306" s="15" t="s">
        <v>72</v>
      </c>
      <c r="E1306" s="10" t="s">
        <v>73</v>
      </c>
      <c r="F1306" s="130">
        <v>62</v>
      </c>
      <c r="G1306" s="130">
        <v>0</v>
      </c>
      <c r="H1306" s="130">
        <v>0</v>
      </c>
      <c r="I1306" s="130">
        <v>0</v>
      </c>
      <c r="J1306" s="136">
        <f t="shared" si="63"/>
        <v>62</v>
      </c>
      <c r="K1306" s="16">
        <v>422430.4825451643</v>
      </c>
      <c r="L1306" s="16">
        <v>521231.51772051409</v>
      </c>
      <c r="M1306" s="16">
        <v>0</v>
      </c>
      <c r="N1306" s="133">
        <f t="shared" si="64"/>
        <v>943662.00026567839</v>
      </c>
      <c r="O1306" s="146">
        <v>0</v>
      </c>
      <c r="P1306" s="132">
        <v>0</v>
      </c>
      <c r="Q1306" s="132">
        <v>0</v>
      </c>
      <c r="R1306" s="132">
        <v>0</v>
      </c>
      <c r="S1306" s="132">
        <v>0</v>
      </c>
      <c r="T1306" s="132">
        <v>0</v>
      </c>
      <c r="U1306" s="132">
        <v>0</v>
      </c>
      <c r="V1306" s="133">
        <f t="shared" si="65"/>
        <v>0</v>
      </c>
      <c r="W1306" s="16">
        <v>0</v>
      </c>
      <c r="X1306" s="16">
        <v>0</v>
      </c>
      <c r="Y1306" s="137">
        <v>0</v>
      </c>
    </row>
    <row r="1307" spans="1:25" s="3" customFormat="1" ht="15" x14ac:dyDescent="0.3">
      <c r="A1307" s="156" t="str">
        <f>IF(ISBLANK(TableB[[#This Row],[BEDS Code]]),"",TableB[[#This Row],[BEDS Code]])</f>
        <v>321200010067</v>
      </c>
      <c r="B1307" s="134" t="str">
        <f>IF(ISBLANK(TableB[[#This Row],[School Name]]),"",TableB[[#This Row],[School Name]])</f>
        <v>P.S. 067 Mohegan School</v>
      </c>
      <c r="C1307" s="156" t="str">
        <f>IF(ISBLANK(TableB[[#This Row],[Local School Code]]),"",TableB[[#This Row],[Local School Code]])</f>
        <v>X067</v>
      </c>
      <c r="D1307" s="15" t="s">
        <v>72</v>
      </c>
      <c r="E1307" s="10" t="s">
        <v>72</v>
      </c>
      <c r="F1307" s="130">
        <v>46</v>
      </c>
      <c r="G1307" s="130">
        <v>0</v>
      </c>
      <c r="H1307" s="130">
        <v>0</v>
      </c>
      <c r="I1307" s="130">
        <v>0</v>
      </c>
      <c r="J1307" s="136">
        <f t="shared" si="63"/>
        <v>46</v>
      </c>
      <c r="K1307" s="16">
        <v>172167.86607913728</v>
      </c>
      <c r="L1307" s="16">
        <v>437886.94696161896</v>
      </c>
      <c r="M1307" s="16">
        <v>0</v>
      </c>
      <c r="N1307" s="133">
        <f t="shared" si="64"/>
        <v>610054.81304075627</v>
      </c>
      <c r="O1307" s="146">
        <v>1</v>
      </c>
      <c r="P1307" s="132">
        <v>146071.44922352521</v>
      </c>
      <c r="Q1307" s="132">
        <v>23227.4</v>
      </c>
      <c r="R1307" s="132">
        <v>0</v>
      </c>
      <c r="S1307" s="132">
        <v>0</v>
      </c>
      <c r="T1307" s="132">
        <v>116137</v>
      </c>
      <c r="U1307" s="132">
        <v>69682.2</v>
      </c>
      <c r="V1307" s="133">
        <f t="shared" si="65"/>
        <v>355118.04922352522</v>
      </c>
      <c r="W1307" s="16">
        <v>61098</v>
      </c>
      <c r="X1307" s="16">
        <v>61746.049223525217</v>
      </c>
      <c r="Y1307" s="137">
        <v>232274</v>
      </c>
    </row>
    <row r="1308" spans="1:25" s="3" customFormat="1" ht="15" x14ac:dyDescent="0.3">
      <c r="A1308" s="156" t="str">
        <f>IF(ISBLANK(TableB[[#This Row],[BEDS Code]]),"",TableB[[#This Row],[BEDS Code]])</f>
        <v>321100010068</v>
      </c>
      <c r="B1308" s="134" t="str">
        <f>IF(ISBLANK(TableB[[#This Row],[School Name]]),"",TableB[[#This Row],[School Name]])</f>
        <v>P.S. 068 Bronx</v>
      </c>
      <c r="C1308" s="156" t="str">
        <f>IF(ISBLANK(TableB[[#This Row],[Local School Code]]),"",TableB[[#This Row],[Local School Code]])</f>
        <v>X068</v>
      </c>
      <c r="D1308" s="15" t="s">
        <v>72</v>
      </c>
      <c r="E1308" s="10" t="s">
        <v>73</v>
      </c>
      <c r="F1308" s="130">
        <v>14</v>
      </c>
      <c r="G1308" s="130">
        <v>0</v>
      </c>
      <c r="H1308" s="130">
        <v>0</v>
      </c>
      <c r="I1308" s="130">
        <v>0</v>
      </c>
      <c r="J1308" s="136">
        <f t="shared" si="63"/>
        <v>14</v>
      </c>
      <c r="K1308" s="16">
        <v>57389.288693045761</v>
      </c>
      <c r="L1308" s="16">
        <v>179453.57131170825</v>
      </c>
      <c r="M1308" s="16">
        <v>0</v>
      </c>
      <c r="N1308" s="133">
        <f t="shared" si="64"/>
        <v>236842.86000475401</v>
      </c>
      <c r="O1308" s="146">
        <v>0</v>
      </c>
      <c r="P1308" s="132">
        <v>0</v>
      </c>
      <c r="Q1308" s="132">
        <v>0</v>
      </c>
      <c r="R1308" s="132">
        <v>0</v>
      </c>
      <c r="S1308" s="132">
        <v>0</v>
      </c>
      <c r="T1308" s="132">
        <v>0</v>
      </c>
      <c r="U1308" s="132">
        <v>0</v>
      </c>
      <c r="V1308" s="133">
        <f t="shared" si="65"/>
        <v>0</v>
      </c>
      <c r="W1308" s="16">
        <v>0</v>
      </c>
      <c r="X1308" s="16">
        <v>0</v>
      </c>
      <c r="Y1308" s="137">
        <v>0</v>
      </c>
    </row>
    <row r="1309" spans="1:25" s="3" customFormat="1" ht="15" x14ac:dyDescent="0.3">
      <c r="A1309" s="156" t="str">
        <f>IF(ISBLANK(TableB[[#This Row],[BEDS Code]]),"",TableB[[#This Row],[BEDS Code]])</f>
        <v>320800010069</v>
      </c>
      <c r="B1309" s="134" t="str">
        <f>IF(ISBLANK(TableB[[#This Row],[School Name]]),"",TableB[[#This Row],[School Name]])</f>
        <v>P.S. 069 Journey Prep School</v>
      </c>
      <c r="C1309" s="156" t="str">
        <f>IF(ISBLANK(TableB[[#This Row],[Local School Code]]),"",TableB[[#This Row],[Local School Code]])</f>
        <v>X069</v>
      </c>
      <c r="D1309" s="15" t="s">
        <v>72</v>
      </c>
      <c r="E1309" s="10" t="s">
        <v>73</v>
      </c>
      <c r="F1309" s="130">
        <v>46</v>
      </c>
      <c r="G1309" s="130">
        <v>0</v>
      </c>
      <c r="H1309" s="130">
        <v>0</v>
      </c>
      <c r="I1309" s="130">
        <v>0</v>
      </c>
      <c r="J1309" s="136">
        <f t="shared" si="63"/>
        <v>46</v>
      </c>
      <c r="K1309" s="16">
        <v>206601.43929496472</v>
      </c>
      <c r="L1309" s="16">
        <v>501802.6803888409</v>
      </c>
      <c r="M1309" s="16">
        <v>0</v>
      </c>
      <c r="N1309" s="133">
        <f t="shared" si="64"/>
        <v>708404.11968380562</v>
      </c>
      <c r="O1309" s="146">
        <v>0</v>
      </c>
      <c r="P1309" s="132">
        <v>0</v>
      </c>
      <c r="Q1309" s="132">
        <v>0</v>
      </c>
      <c r="R1309" s="132">
        <v>0</v>
      </c>
      <c r="S1309" s="132">
        <v>0</v>
      </c>
      <c r="T1309" s="132">
        <v>0</v>
      </c>
      <c r="U1309" s="132">
        <v>0</v>
      </c>
      <c r="V1309" s="133">
        <f t="shared" si="65"/>
        <v>0</v>
      </c>
      <c r="W1309" s="16">
        <v>0</v>
      </c>
      <c r="X1309" s="16">
        <v>0</v>
      </c>
      <c r="Y1309" s="137">
        <v>0</v>
      </c>
    </row>
    <row r="1310" spans="1:25" s="3" customFormat="1" ht="15" x14ac:dyDescent="0.3">
      <c r="A1310" s="156" t="str">
        <f>IF(ISBLANK(TableB[[#This Row],[BEDS Code]]),"",TableB[[#This Row],[BEDS Code]])</f>
        <v>320900010070</v>
      </c>
      <c r="B1310" s="134" t="str">
        <f>IF(ISBLANK(TableB[[#This Row],[School Name]]),"",TableB[[#This Row],[School Name]])</f>
        <v>P.S. 070 Max Schoenfeld</v>
      </c>
      <c r="C1310" s="156" t="str">
        <f>IF(ISBLANK(TableB[[#This Row],[Local School Code]]),"",TableB[[#This Row],[Local School Code]])</f>
        <v>X070</v>
      </c>
      <c r="D1310" s="15" t="s">
        <v>73</v>
      </c>
      <c r="E1310" s="10" t="s">
        <v>73</v>
      </c>
      <c r="F1310" s="130">
        <v>0</v>
      </c>
      <c r="G1310" s="130">
        <v>0</v>
      </c>
      <c r="H1310" s="130">
        <v>0</v>
      </c>
      <c r="I1310" s="130">
        <v>0</v>
      </c>
      <c r="J1310" s="136">
        <f t="shared" si="63"/>
        <v>0</v>
      </c>
      <c r="K1310" s="16">
        <v>0</v>
      </c>
      <c r="L1310" s="16">
        <v>0</v>
      </c>
      <c r="M1310" s="16">
        <v>0</v>
      </c>
      <c r="N1310" s="133">
        <f t="shared" si="64"/>
        <v>0</v>
      </c>
      <c r="O1310" s="146">
        <v>0</v>
      </c>
      <c r="P1310" s="132">
        <v>0</v>
      </c>
      <c r="Q1310" s="132">
        <v>0</v>
      </c>
      <c r="R1310" s="132">
        <v>0</v>
      </c>
      <c r="S1310" s="132">
        <v>0</v>
      </c>
      <c r="T1310" s="132">
        <v>0</v>
      </c>
      <c r="U1310" s="132">
        <v>0</v>
      </c>
      <c r="V1310" s="133">
        <f t="shared" si="65"/>
        <v>0</v>
      </c>
      <c r="W1310" s="16">
        <v>0</v>
      </c>
      <c r="X1310" s="16">
        <v>0</v>
      </c>
      <c r="Y1310" s="137">
        <v>0</v>
      </c>
    </row>
    <row r="1311" spans="1:25" s="3" customFormat="1" ht="15" x14ac:dyDescent="0.3">
      <c r="A1311" s="156" t="str">
        <f>IF(ISBLANK(TableB[[#This Row],[BEDS Code]]),"",TableB[[#This Row],[BEDS Code]])</f>
        <v>320800010071</v>
      </c>
      <c r="B1311" s="134" t="str">
        <f>IF(ISBLANK(TableB[[#This Row],[School Name]]),"",TableB[[#This Row],[School Name]])</f>
        <v>P.S. 071 Rose E. Scala</v>
      </c>
      <c r="C1311" s="156" t="str">
        <f>IF(ISBLANK(TableB[[#This Row],[Local School Code]]),"",TableB[[#This Row],[Local School Code]])</f>
        <v>X071</v>
      </c>
      <c r="D1311" s="15" t="s">
        <v>73</v>
      </c>
      <c r="E1311" s="10" t="s">
        <v>73</v>
      </c>
      <c r="F1311" s="130">
        <v>0</v>
      </c>
      <c r="G1311" s="130">
        <v>0</v>
      </c>
      <c r="H1311" s="130">
        <v>0</v>
      </c>
      <c r="I1311" s="130">
        <v>0</v>
      </c>
      <c r="J1311" s="136">
        <f t="shared" si="63"/>
        <v>0</v>
      </c>
      <c r="K1311" s="16">
        <v>0</v>
      </c>
      <c r="L1311" s="16">
        <v>0</v>
      </c>
      <c r="M1311" s="16">
        <v>0</v>
      </c>
      <c r="N1311" s="133">
        <f t="shared" si="64"/>
        <v>0</v>
      </c>
      <c r="O1311" s="146">
        <v>0</v>
      </c>
      <c r="P1311" s="132">
        <v>0</v>
      </c>
      <c r="Q1311" s="132">
        <v>0</v>
      </c>
      <c r="R1311" s="132">
        <v>0</v>
      </c>
      <c r="S1311" s="132">
        <v>0</v>
      </c>
      <c r="T1311" s="132">
        <v>0</v>
      </c>
      <c r="U1311" s="132">
        <v>0</v>
      </c>
      <c r="V1311" s="133">
        <f t="shared" si="65"/>
        <v>0</v>
      </c>
      <c r="W1311" s="16">
        <v>0</v>
      </c>
      <c r="X1311" s="16">
        <v>0</v>
      </c>
      <c r="Y1311" s="137">
        <v>0</v>
      </c>
    </row>
    <row r="1312" spans="1:25" s="3" customFormat="1" ht="15" x14ac:dyDescent="0.3">
      <c r="A1312" s="156" t="str">
        <f>IF(ISBLANK(TableB[[#This Row],[BEDS Code]]),"",TableB[[#This Row],[BEDS Code]])</f>
        <v>320800010072</v>
      </c>
      <c r="B1312" s="134" t="str">
        <f>IF(ISBLANK(TableB[[#This Row],[School Name]]),"",TableB[[#This Row],[School Name]])</f>
        <v>P.S. 072 Dr. William Dorney</v>
      </c>
      <c r="C1312" s="156" t="str">
        <f>IF(ISBLANK(TableB[[#This Row],[Local School Code]]),"",TableB[[#This Row],[Local School Code]])</f>
        <v>X072</v>
      </c>
      <c r="D1312" s="15" t="s">
        <v>72</v>
      </c>
      <c r="E1312" s="10" t="s">
        <v>73</v>
      </c>
      <c r="F1312" s="130">
        <v>62</v>
      </c>
      <c r="G1312" s="130">
        <v>0</v>
      </c>
      <c r="H1312" s="130">
        <v>0</v>
      </c>
      <c r="I1312" s="130">
        <v>0</v>
      </c>
      <c r="J1312" s="136">
        <f t="shared" si="63"/>
        <v>62</v>
      </c>
      <c r="K1312" s="16">
        <v>325993.81865867367</v>
      </c>
      <c r="L1312" s="16">
        <v>619925.40518332063</v>
      </c>
      <c r="M1312" s="16">
        <v>0</v>
      </c>
      <c r="N1312" s="133">
        <f t="shared" si="64"/>
        <v>945919.2238419943</v>
      </c>
      <c r="O1312" s="146">
        <v>0</v>
      </c>
      <c r="P1312" s="132">
        <v>0</v>
      </c>
      <c r="Q1312" s="132">
        <v>0</v>
      </c>
      <c r="R1312" s="132">
        <v>0</v>
      </c>
      <c r="S1312" s="132">
        <v>0</v>
      </c>
      <c r="T1312" s="132">
        <v>0</v>
      </c>
      <c r="U1312" s="132">
        <v>0</v>
      </c>
      <c r="V1312" s="133">
        <f t="shared" si="65"/>
        <v>0</v>
      </c>
      <c r="W1312" s="16">
        <v>0</v>
      </c>
      <c r="X1312" s="16">
        <v>0</v>
      </c>
      <c r="Y1312" s="137">
        <v>0</v>
      </c>
    </row>
    <row r="1313" spans="1:25" s="3" customFormat="1" ht="15" x14ac:dyDescent="0.3">
      <c r="A1313" s="156" t="str">
        <f>IF(ISBLANK(TableB[[#This Row],[BEDS Code]]),"",TableB[[#This Row],[BEDS Code]])</f>
        <v>320900010073</v>
      </c>
      <c r="B1313" s="134" t="str">
        <f>IF(ISBLANK(TableB[[#This Row],[School Name]]),"",TableB[[#This Row],[School Name]])</f>
        <v>P.S. 073 Bronx</v>
      </c>
      <c r="C1313" s="156" t="str">
        <f>IF(ISBLANK(TableB[[#This Row],[Local School Code]]),"",TableB[[#This Row],[Local School Code]])</f>
        <v>X073</v>
      </c>
      <c r="D1313" s="15" t="s">
        <v>72</v>
      </c>
      <c r="E1313" s="10" t="s">
        <v>73</v>
      </c>
      <c r="F1313" s="130">
        <v>46</v>
      </c>
      <c r="G1313" s="130">
        <v>0</v>
      </c>
      <c r="H1313" s="130">
        <v>0</v>
      </c>
      <c r="I1313" s="130">
        <v>0</v>
      </c>
      <c r="J1313" s="136">
        <f t="shared" si="63"/>
        <v>46</v>
      </c>
      <c r="K1313" s="16">
        <v>275648.81448840961</v>
      </c>
      <c r="L1313" s="16">
        <v>453849.98605147336</v>
      </c>
      <c r="M1313" s="16">
        <v>0</v>
      </c>
      <c r="N1313" s="133">
        <f t="shared" si="64"/>
        <v>729498.80053988297</v>
      </c>
      <c r="O1313" s="146">
        <v>0</v>
      </c>
      <c r="P1313" s="132">
        <v>0</v>
      </c>
      <c r="Q1313" s="132">
        <v>0</v>
      </c>
      <c r="R1313" s="132">
        <v>0</v>
      </c>
      <c r="S1313" s="132">
        <v>0</v>
      </c>
      <c r="T1313" s="132">
        <v>0</v>
      </c>
      <c r="U1313" s="132">
        <v>0</v>
      </c>
      <c r="V1313" s="133">
        <f t="shared" si="65"/>
        <v>0</v>
      </c>
      <c r="W1313" s="16">
        <v>0</v>
      </c>
      <c r="X1313" s="16">
        <v>0</v>
      </c>
      <c r="Y1313" s="137">
        <v>0</v>
      </c>
    </row>
    <row r="1314" spans="1:25" s="3" customFormat="1" ht="15" x14ac:dyDescent="0.3">
      <c r="A1314" s="156" t="str">
        <f>IF(ISBLANK(TableB[[#This Row],[BEDS Code]]),"",TableB[[#This Row],[BEDS Code]])</f>
        <v>320800010075</v>
      </c>
      <c r="B1314" s="134" t="str">
        <f>IF(ISBLANK(TableB[[#This Row],[School Name]]),"",TableB[[#This Row],[School Name]])</f>
        <v>P.S. 75 School of Research and Discovery</v>
      </c>
      <c r="C1314" s="156" t="str">
        <f>IF(ISBLANK(TableB[[#This Row],[Local School Code]]),"",TableB[[#This Row],[Local School Code]])</f>
        <v>X075</v>
      </c>
      <c r="D1314" s="15" t="s">
        <v>72</v>
      </c>
      <c r="E1314" s="10" t="s">
        <v>73</v>
      </c>
      <c r="F1314" s="130">
        <v>62</v>
      </c>
      <c r="G1314" s="130">
        <v>0</v>
      </c>
      <c r="H1314" s="130">
        <v>1</v>
      </c>
      <c r="I1314" s="130">
        <v>0</v>
      </c>
      <c r="J1314" s="136">
        <f t="shared" si="63"/>
        <v>63</v>
      </c>
      <c r="K1314" s="16">
        <v>326601.43929496472</v>
      </c>
      <c r="L1314" s="16">
        <v>899065.33266694029</v>
      </c>
      <c r="M1314" s="16">
        <v>0</v>
      </c>
      <c r="N1314" s="133">
        <f t="shared" si="64"/>
        <v>1225666.7719619051</v>
      </c>
      <c r="O1314" s="146">
        <v>0</v>
      </c>
      <c r="P1314" s="132">
        <v>0</v>
      </c>
      <c r="Q1314" s="132">
        <v>0</v>
      </c>
      <c r="R1314" s="132">
        <v>0</v>
      </c>
      <c r="S1314" s="132">
        <v>0</v>
      </c>
      <c r="T1314" s="132">
        <v>0</v>
      </c>
      <c r="U1314" s="132">
        <v>0</v>
      </c>
      <c r="V1314" s="133">
        <f t="shared" si="65"/>
        <v>0</v>
      </c>
      <c r="W1314" s="16">
        <v>0</v>
      </c>
      <c r="X1314" s="16">
        <v>0</v>
      </c>
      <c r="Y1314" s="137">
        <v>0</v>
      </c>
    </row>
    <row r="1315" spans="1:25" s="3" customFormat="1" ht="15" x14ac:dyDescent="0.3">
      <c r="A1315" s="156" t="str">
        <f>IF(ISBLANK(TableB[[#This Row],[BEDS Code]]),"",TableB[[#This Row],[BEDS Code]])</f>
        <v>321100010076</v>
      </c>
      <c r="B1315" s="134" t="str">
        <f>IF(ISBLANK(TableB[[#This Row],[School Name]]),"",TableB[[#This Row],[School Name]])</f>
        <v>P.S. 076 The Bennington School</v>
      </c>
      <c r="C1315" s="156" t="str">
        <f>IF(ISBLANK(TableB[[#This Row],[Local School Code]]),"",TableB[[#This Row],[Local School Code]])</f>
        <v>X076</v>
      </c>
      <c r="D1315" s="15" t="s">
        <v>73</v>
      </c>
      <c r="E1315" s="10" t="s">
        <v>73</v>
      </c>
      <c r="F1315" s="130">
        <v>0</v>
      </c>
      <c r="G1315" s="130">
        <v>0</v>
      </c>
      <c r="H1315" s="130">
        <v>0</v>
      </c>
      <c r="I1315" s="130">
        <v>0</v>
      </c>
      <c r="J1315" s="136">
        <f t="shared" si="63"/>
        <v>0</v>
      </c>
      <c r="K1315" s="16">
        <v>0</v>
      </c>
      <c r="L1315" s="16">
        <v>0</v>
      </c>
      <c r="M1315" s="16">
        <v>0</v>
      </c>
      <c r="N1315" s="133">
        <f t="shared" si="64"/>
        <v>0</v>
      </c>
      <c r="O1315" s="146">
        <v>0</v>
      </c>
      <c r="P1315" s="132">
        <v>0</v>
      </c>
      <c r="Q1315" s="132">
        <v>0</v>
      </c>
      <c r="R1315" s="132">
        <v>0</v>
      </c>
      <c r="S1315" s="132">
        <v>0</v>
      </c>
      <c r="T1315" s="132">
        <v>0</v>
      </c>
      <c r="U1315" s="132">
        <v>0</v>
      </c>
      <c r="V1315" s="133">
        <f t="shared" si="65"/>
        <v>0</v>
      </c>
      <c r="W1315" s="16">
        <v>0</v>
      </c>
      <c r="X1315" s="16">
        <v>0</v>
      </c>
      <c r="Y1315" s="137">
        <v>0</v>
      </c>
    </row>
    <row r="1316" spans="1:25" s="3" customFormat="1" ht="15" x14ac:dyDescent="0.3">
      <c r="A1316" s="156" t="str">
        <f>IF(ISBLANK(TableB[[#This Row],[BEDS Code]]),"",TableB[[#This Row],[BEDS Code]])</f>
        <v>321000010077</v>
      </c>
      <c r="B1316" s="134" t="str">
        <f>IF(ISBLANK(TableB[[#This Row],[School Name]]),"",TableB[[#This Row],[School Name]])</f>
        <v>Bedford Park Elementary School</v>
      </c>
      <c r="C1316" s="156" t="str">
        <f>IF(ISBLANK(TableB[[#This Row],[Local School Code]]),"",TableB[[#This Row],[Local School Code]])</f>
        <v>X077</v>
      </c>
      <c r="D1316" s="15" t="s">
        <v>72</v>
      </c>
      <c r="E1316" s="10" t="s">
        <v>73</v>
      </c>
      <c r="F1316" s="130">
        <v>30</v>
      </c>
      <c r="G1316" s="130">
        <v>0</v>
      </c>
      <c r="H1316" s="130">
        <v>0</v>
      </c>
      <c r="I1316" s="130">
        <v>0</v>
      </c>
      <c r="J1316" s="136">
        <f t="shared" si="63"/>
        <v>30</v>
      </c>
      <c r="K1316" s="16">
        <v>330000</v>
      </c>
      <c r="L1316" s="16">
        <v>79596.38007577532</v>
      </c>
      <c r="M1316" s="16">
        <v>0</v>
      </c>
      <c r="N1316" s="133">
        <f t="shared" si="64"/>
        <v>409596.38007577532</v>
      </c>
      <c r="O1316" s="146">
        <v>0</v>
      </c>
      <c r="P1316" s="132">
        <v>0</v>
      </c>
      <c r="Q1316" s="132">
        <v>0</v>
      </c>
      <c r="R1316" s="132">
        <v>0</v>
      </c>
      <c r="S1316" s="132">
        <v>0</v>
      </c>
      <c r="T1316" s="132">
        <v>0</v>
      </c>
      <c r="U1316" s="132">
        <v>0</v>
      </c>
      <c r="V1316" s="133">
        <f t="shared" si="65"/>
        <v>0</v>
      </c>
      <c r="W1316" s="16">
        <v>0</v>
      </c>
      <c r="X1316" s="16">
        <v>0</v>
      </c>
      <c r="Y1316" s="137">
        <v>0</v>
      </c>
    </row>
    <row r="1317" spans="1:25" s="3" customFormat="1" ht="15" x14ac:dyDescent="0.3">
      <c r="A1317" s="156" t="str">
        <f>IF(ISBLANK(TableB[[#This Row],[BEDS Code]]),"",TableB[[#This Row],[BEDS Code]])</f>
        <v>321100010078</v>
      </c>
      <c r="B1317" s="134" t="str">
        <f>IF(ISBLANK(TableB[[#This Row],[School Name]]),"",TableB[[#This Row],[School Name]])</f>
        <v>P.S. 078 Anne Hutchinson</v>
      </c>
      <c r="C1317" s="156" t="str">
        <f>IF(ISBLANK(TableB[[#This Row],[Local School Code]]),"",TableB[[#This Row],[Local School Code]])</f>
        <v>X078</v>
      </c>
      <c r="D1317" s="15" t="s">
        <v>72</v>
      </c>
      <c r="E1317" s="10" t="s">
        <v>73</v>
      </c>
      <c r="F1317" s="130">
        <v>30</v>
      </c>
      <c r="G1317" s="130">
        <v>0</v>
      </c>
      <c r="H1317" s="130">
        <v>0</v>
      </c>
      <c r="I1317" s="130">
        <v>0</v>
      </c>
      <c r="J1317" s="136">
        <f t="shared" si="63"/>
        <v>30</v>
      </c>
      <c r="K1317" s="16">
        <v>350000</v>
      </c>
      <c r="L1317" s="16">
        <v>119735.92228049319</v>
      </c>
      <c r="M1317" s="16">
        <v>0</v>
      </c>
      <c r="N1317" s="133">
        <f t="shared" si="64"/>
        <v>469735.92228049319</v>
      </c>
      <c r="O1317" s="146">
        <v>0</v>
      </c>
      <c r="P1317" s="132">
        <v>0</v>
      </c>
      <c r="Q1317" s="132">
        <v>0</v>
      </c>
      <c r="R1317" s="132">
        <v>0</v>
      </c>
      <c r="S1317" s="132">
        <v>0</v>
      </c>
      <c r="T1317" s="132">
        <v>0</v>
      </c>
      <c r="U1317" s="132">
        <v>0</v>
      </c>
      <c r="V1317" s="133">
        <f t="shared" si="65"/>
        <v>0</v>
      </c>
      <c r="W1317" s="16">
        <v>0</v>
      </c>
      <c r="X1317" s="16">
        <v>0</v>
      </c>
      <c r="Y1317" s="137">
        <v>0</v>
      </c>
    </row>
    <row r="1318" spans="1:25" s="3" customFormat="1" ht="15" x14ac:dyDescent="0.3">
      <c r="A1318" s="156" t="str">
        <f>IF(ISBLANK(TableB[[#This Row],[BEDS Code]]),"",TableB[[#This Row],[BEDS Code]])</f>
        <v>321000010080</v>
      </c>
      <c r="B1318" s="134" t="str">
        <f>IF(ISBLANK(TableB[[#This Row],[School Name]]),"",TableB[[#This Row],[School Name]])</f>
        <v>J.H.S. 080 The Mosholu Parkway</v>
      </c>
      <c r="C1318" s="156" t="str">
        <f>IF(ISBLANK(TableB[[#This Row],[Local School Code]]),"",TableB[[#This Row],[Local School Code]])</f>
        <v>X080</v>
      </c>
      <c r="D1318" s="15" t="s">
        <v>73</v>
      </c>
      <c r="E1318" s="10" t="s">
        <v>72</v>
      </c>
      <c r="F1318" s="130">
        <v>0</v>
      </c>
      <c r="G1318" s="130">
        <v>0</v>
      </c>
      <c r="H1318" s="130">
        <v>0</v>
      </c>
      <c r="I1318" s="130">
        <v>0</v>
      </c>
      <c r="J1318" s="136">
        <f t="shared" si="63"/>
        <v>0</v>
      </c>
      <c r="K1318" s="16">
        <v>0</v>
      </c>
      <c r="L1318" s="16">
        <v>0</v>
      </c>
      <c r="M1318" s="16">
        <v>0</v>
      </c>
      <c r="N1318" s="133">
        <f t="shared" si="64"/>
        <v>0</v>
      </c>
      <c r="O1318" s="146">
        <v>1</v>
      </c>
      <c r="P1318" s="132">
        <v>1636318.7913808071</v>
      </c>
      <c r="Q1318" s="132">
        <v>224736.1</v>
      </c>
      <c r="R1318" s="132">
        <v>0</v>
      </c>
      <c r="S1318" s="132">
        <v>0</v>
      </c>
      <c r="T1318" s="132">
        <v>233680.5</v>
      </c>
      <c r="U1318" s="132">
        <v>140208.29999999999</v>
      </c>
      <c r="V1318" s="133">
        <f t="shared" si="65"/>
        <v>2234943.6913808072</v>
      </c>
      <c r="W1318" s="16">
        <v>1111586</v>
      </c>
      <c r="X1318" s="16">
        <v>1123357.6913808072</v>
      </c>
      <c r="Y1318" s="137">
        <v>0</v>
      </c>
    </row>
    <row r="1319" spans="1:25" s="3" customFormat="1" ht="15" x14ac:dyDescent="0.3">
      <c r="A1319" s="156" t="str">
        <f>IF(ISBLANK(TableB[[#This Row],[BEDS Code]]),"",TableB[[#This Row],[BEDS Code]])</f>
        <v>321000010081</v>
      </c>
      <c r="B1319" s="134" t="str">
        <f>IF(ISBLANK(TableB[[#This Row],[School Name]]),"",TableB[[#This Row],[School Name]])</f>
        <v>P.S. 081 Robert J. Christen</v>
      </c>
      <c r="C1319" s="156" t="str">
        <f>IF(ISBLANK(TableB[[#This Row],[Local School Code]]),"",TableB[[#This Row],[Local School Code]])</f>
        <v>X081</v>
      </c>
      <c r="D1319" s="15" t="s">
        <v>73</v>
      </c>
      <c r="E1319" s="10" t="s">
        <v>73</v>
      </c>
      <c r="F1319" s="130">
        <v>0</v>
      </c>
      <c r="G1319" s="130">
        <v>0</v>
      </c>
      <c r="H1319" s="130">
        <v>0</v>
      </c>
      <c r="I1319" s="130">
        <v>0</v>
      </c>
      <c r="J1319" s="136">
        <f t="shared" si="63"/>
        <v>0</v>
      </c>
      <c r="K1319" s="16">
        <v>0</v>
      </c>
      <c r="L1319" s="16">
        <v>0</v>
      </c>
      <c r="M1319" s="16">
        <v>0</v>
      </c>
      <c r="N1319" s="133">
        <f t="shared" si="64"/>
        <v>0</v>
      </c>
      <c r="O1319" s="146">
        <v>0</v>
      </c>
      <c r="P1319" s="132">
        <v>0</v>
      </c>
      <c r="Q1319" s="132">
        <v>0</v>
      </c>
      <c r="R1319" s="132">
        <v>0</v>
      </c>
      <c r="S1319" s="132">
        <v>0</v>
      </c>
      <c r="T1319" s="132">
        <v>0</v>
      </c>
      <c r="U1319" s="132">
        <v>0</v>
      </c>
      <c r="V1319" s="133">
        <f t="shared" si="65"/>
        <v>0</v>
      </c>
      <c r="W1319" s="16">
        <v>0</v>
      </c>
      <c r="X1319" s="16">
        <v>0</v>
      </c>
      <c r="Y1319" s="137">
        <v>0</v>
      </c>
    </row>
    <row r="1320" spans="1:25" s="3" customFormat="1" ht="15" x14ac:dyDescent="0.3">
      <c r="A1320" s="156" t="str">
        <f>IF(ISBLANK(TableB[[#This Row],[BEDS Code]]),"",TableB[[#This Row],[BEDS Code]])</f>
        <v>321100010083</v>
      </c>
      <c r="B1320" s="134" t="str">
        <f>IF(ISBLANK(TableB[[#This Row],[School Name]]),"",TableB[[#This Row],[School Name]])</f>
        <v>P.S. 083 Donald Hertz</v>
      </c>
      <c r="C1320" s="156" t="str">
        <f>IF(ISBLANK(TableB[[#This Row],[Local School Code]]),"",TableB[[#This Row],[Local School Code]])</f>
        <v>X083</v>
      </c>
      <c r="D1320" s="15" t="s">
        <v>73</v>
      </c>
      <c r="E1320" s="10" t="s">
        <v>72</v>
      </c>
      <c r="F1320" s="130">
        <v>0</v>
      </c>
      <c r="G1320" s="130">
        <v>0</v>
      </c>
      <c r="H1320" s="130">
        <v>0</v>
      </c>
      <c r="I1320" s="130">
        <v>0</v>
      </c>
      <c r="J1320" s="136">
        <f t="shared" si="63"/>
        <v>0</v>
      </c>
      <c r="K1320" s="16">
        <v>0</v>
      </c>
      <c r="L1320" s="16">
        <v>0</v>
      </c>
      <c r="M1320" s="16">
        <v>0</v>
      </c>
      <c r="N1320" s="133">
        <f t="shared" si="64"/>
        <v>0</v>
      </c>
      <c r="O1320" s="146">
        <v>1</v>
      </c>
      <c r="P1320" s="132">
        <v>16666.7</v>
      </c>
      <c r="Q1320" s="132">
        <v>16666.7</v>
      </c>
      <c r="R1320" s="132">
        <v>0</v>
      </c>
      <c r="S1320" s="132">
        <v>0</v>
      </c>
      <c r="T1320" s="132">
        <v>83333.5</v>
      </c>
      <c r="U1320" s="132">
        <v>50000.1</v>
      </c>
      <c r="V1320" s="133">
        <f t="shared" si="65"/>
        <v>166667</v>
      </c>
      <c r="W1320" s="16">
        <v>82895</v>
      </c>
      <c r="X1320" s="16">
        <v>83772</v>
      </c>
      <c r="Y1320" s="137">
        <v>0</v>
      </c>
    </row>
    <row r="1321" spans="1:25" s="3" customFormat="1" ht="15" x14ac:dyDescent="0.3">
      <c r="A1321" s="156" t="str">
        <f>IF(ISBLANK(TableB[[#This Row],[BEDS Code]]),"",TableB[[#This Row],[BEDS Code]])</f>
        <v>321000010085</v>
      </c>
      <c r="B1321" s="134" t="str">
        <f>IF(ISBLANK(TableB[[#This Row],[School Name]]),"",TableB[[#This Row],[School Name]])</f>
        <v>P.S. 085 Great Expectations</v>
      </c>
      <c r="C1321" s="156" t="str">
        <f>IF(ISBLANK(TableB[[#This Row],[Local School Code]]),"",TableB[[#This Row],[Local School Code]])</f>
        <v>X085</v>
      </c>
      <c r="D1321" s="15" t="s">
        <v>72</v>
      </c>
      <c r="E1321" s="10" t="s">
        <v>72</v>
      </c>
      <c r="F1321" s="130">
        <v>77</v>
      </c>
      <c r="G1321" s="130">
        <v>0</v>
      </c>
      <c r="H1321" s="130">
        <v>1</v>
      </c>
      <c r="I1321" s="130">
        <v>0</v>
      </c>
      <c r="J1321" s="136">
        <f t="shared" si="63"/>
        <v>78</v>
      </c>
      <c r="K1321" s="16">
        <v>740000</v>
      </c>
      <c r="L1321" s="16">
        <v>672697.45413946966</v>
      </c>
      <c r="M1321" s="16">
        <v>0</v>
      </c>
      <c r="N1321" s="133">
        <f t="shared" si="64"/>
        <v>1412697.4541394697</v>
      </c>
      <c r="O1321" s="146">
        <v>1</v>
      </c>
      <c r="P1321" s="132">
        <v>465213.57618601032</v>
      </c>
      <c r="Q1321" s="132">
        <v>90538.8</v>
      </c>
      <c r="R1321" s="132">
        <v>0</v>
      </c>
      <c r="S1321" s="132">
        <v>0</v>
      </c>
      <c r="T1321" s="132">
        <v>302694</v>
      </c>
      <c r="U1321" s="132">
        <v>181616.4</v>
      </c>
      <c r="V1321" s="133">
        <f t="shared" si="65"/>
        <v>1040062.7761860103</v>
      </c>
      <c r="W1321" s="16">
        <v>517292</v>
      </c>
      <c r="X1321" s="16">
        <v>522770.77618601033</v>
      </c>
      <c r="Y1321" s="137">
        <v>0</v>
      </c>
    </row>
    <row r="1322" spans="1:25" s="3" customFormat="1" ht="15" x14ac:dyDescent="0.3">
      <c r="A1322" s="156" t="str">
        <f>IF(ISBLANK(TableB[[#This Row],[BEDS Code]]),"",TableB[[#This Row],[BEDS Code]])</f>
        <v>321000010086</v>
      </c>
      <c r="B1322" s="134" t="str">
        <f>IF(ISBLANK(TableB[[#This Row],[School Name]]),"",TableB[[#This Row],[School Name]])</f>
        <v>P.S. 086 Kingsbridge Heights</v>
      </c>
      <c r="C1322" s="156" t="str">
        <f>IF(ISBLANK(TableB[[#This Row],[Local School Code]]),"",TableB[[#This Row],[Local School Code]])</f>
        <v>X086</v>
      </c>
      <c r="D1322" s="15" t="s">
        <v>72</v>
      </c>
      <c r="E1322" s="10" t="s">
        <v>73</v>
      </c>
      <c r="F1322" s="130">
        <v>30</v>
      </c>
      <c r="G1322" s="130">
        <v>0</v>
      </c>
      <c r="H1322" s="130">
        <v>0</v>
      </c>
      <c r="I1322" s="130">
        <v>0</v>
      </c>
      <c r="J1322" s="136">
        <f t="shared" si="63"/>
        <v>30</v>
      </c>
      <c r="K1322" s="16">
        <v>390000</v>
      </c>
      <c r="L1322" s="16">
        <v>77632.692989292089</v>
      </c>
      <c r="M1322" s="16">
        <v>0</v>
      </c>
      <c r="N1322" s="133">
        <f t="shared" si="64"/>
        <v>467632.69298929209</v>
      </c>
      <c r="O1322" s="146">
        <v>0</v>
      </c>
      <c r="P1322" s="132">
        <v>0</v>
      </c>
      <c r="Q1322" s="132">
        <v>0</v>
      </c>
      <c r="R1322" s="132">
        <v>0</v>
      </c>
      <c r="S1322" s="132">
        <v>0</v>
      </c>
      <c r="T1322" s="132">
        <v>0</v>
      </c>
      <c r="U1322" s="132">
        <v>0</v>
      </c>
      <c r="V1322" s="133">
        <f t="shared" si="65"/>
        <v>0</v>
      </c>
      <c r="W1322" s="16">
        <v>0</v>
      </c>
      <c r="X1322" s="16">
        <v>0</v>
      </c>
      <c r="Y1322" s="137">
        <v>0</v>
      </c>
    </row>
    <row r="1323" spans="1:25" s="3" customFormat="1" ht="15" x14ac:dyDescent="0.3">
      <c r="A1323" s="156" t="str">
        <f>IF(ISBLANK(TableB[[#This Row],[BEDS Code]]),"",TableB[[#This Row],[BEDS Code]])</f>
        <v>321100010087</v>
      </c>
      <c r="B1323" s="134" t="str">
        <f>IF(ISBLANK(TableB[[#This Row],[School Name]]),"",TableB[[#This Row],[School Name]])</f>
        <v>P.S. 087 Bronx</v>
      </c>
      <c r="C1323" s="156" t="str">
        <f>IF(ISBLANK(TableB[[#This Row],[Local School Code]]),"",TableB[[#This Row],[Local School Code]])</f>
        <v>X087</v>
      </c>
      <c r="D1323" s="15" t="s">
        <v>73</v>
      </c>
      <c r="E1323" s="10" t="s">
        <v>73</v>
      </c>
      <c r="F1323" s="130">
        <v>0</v>
      </c>
      <c r="G1323" s="130">
        <v>0</v>
      </c>
      <c r="H1323" s="130">
        <v>0</v>
      </c>
      <c r="I1323" s="130">
        <v>0</v>
      </c>
      <c r="J1323" s="136">
        <f t="shared" si="63"/>
        <v>0</v>
      </c>
      <c r="K1323" s="16">
        <v>0</v>
      </c>
      <c r="L1323" s="16">
        <v>0</v>
      </c>
      <c r="M1323" s="16">
        <v>0</v>
      </c>
      <c r="N1323" s="133">
        <f t="shared" si="64"/>
        <v>0</v>
      </c>
      <c r="O1323" s="146">
        <v>0</v>
      </c>
      <c r="P1323" s="132">
        <v>0</v>
      </c>
      <c r="Q1323" s="132">
        <v>0</v>
      </c>
      <c r="R1323" s="132">
        <v>0</v>
      </c>
      <c r="S1323" s="132">
        <v>0</v>
      </c>
      <c r="T1323" s="132">
        <v>0</v>
      </c>
      <c r="U1323" s="132">
        <v>0</v>
      </c>
      <c r="V1323" s="133">
        <f t="shared" si="65"/>
        <v>0</v>
      </c>
      <c r="W1323" s="16">
        <v>0</v>
      </c>
      <c r="X1323" s="16">
        <v>0</v>
      </c>
      <c r="Y1323" s="137">
        <v>0</v>
      </c>
    </row>
    <row r="1324" spans="1:25" s="3" customFormat="1" ht="15" x14ac:dyDescent="0.3">
      <c r="A1324" s="156" t="str">
        <f>IF(ISBLANK(TableB[[#This Row],[BEDS Code]]),"",TableB[[#This Row],[BEDS Code]])</f>
        <v>320900010088</v>
      </c>
      <c r="B1324" s="134" t="str">
        <f>IF(ISBLANK(TableB[[#This Row],[School Name]]),"",TableB[[#This Row],[School Name]])</f>
        <v>P.S. X088 - S. Silverstein Little Sparrow School</v>
      </c>
      <c r="C1324" s="156" t="str">
        <f>IF(ISBLANK(TableB[[#This Row],[Local School Code]]),"",TableB[[#This Row],[Local School Code]])</f>
        <v>X088</v>
      </c>
      <c r="D1324" s="15" t="s">
        <v>73</v>
      </c>
      <c r="E1324" s="10" t="s">
        <v>73</v>
      </c>
      <c r="F1324" s="130">
        <v>0</v>
      </c>
      <c r="G1324" s="130">
        <v>0</v>
      </c>
      <c r="H1324" s="130">
        <v>0</v>
      </c>
      <c r="I1324" s="130">
        <v>0</v>
      </c>
      <c r="J1324" s="136">
        <f t="shared" si="63"/>
        <v>0</v>
      </c>
      <c r="K1324" s="16">
        <v>0</v>
      </c>
      <c r="L1324" s="16">
        <v>0</v>
      </c>
      <c r="M1324" s="16">
        <v>0</v>
      </c>
      <c r="N1324" s="133">
        <f t="shared" si="64"/>
        <v>0</v>
      </c>
      <c r="O1324" s="146">
        <v>0</v>
      </c>
      <c r="P1324" s="132">
        <v>0</v>
      </c>
      <c r="Q1324" s="132">
        <v>0</v>
      </c>
      <c r="R1324" s="132">
        <v>0</v>
      </c>
      <c r="S1324" s="132">
        <v>0</v>
      </c>
      <c r="T1324" s="132">
        <v>0</v>
      </c>
      <c r="U1324" s="132">
        <v>0</v>
      </c>
      <c r="V1324" s="133">
        <f t="shared" si="65"/>
        <v>0</v>
      </c>
      <c r="W1324" s="16">
        <v>0</v>
      </c>
      <c r="X1324" s="16">
        <v>0</v>
      </c>
      <c r="Y1324" s="137">
        <v>0</v>
      </c>
    </row>
    <row r="1325" spans="1:25" s="3" customFormat="1" ht="15" x14ac:dyDescent="0.3">
      <c r="A1325" s="156" t="str">
        <f>IF(ISBLANK(TableB[[#This Row],[BEDS Code]]),"",TableB[[#This Row],[BEDS Code]])</f>
        <v>321100010089</v>
      </c>
      <c r="B1325" s="134" t="str">
        <f>IF(ISBLANK(TableB[[#This Row],[School Name]]),"",TableB[[#This Row],[School Name]])</f>
        <v>P.S. 089 Bronx</v>
      </c>
      <c r="C1325" s="156" t="str">
        <f>IF(ISBLANK(TableB[[#This Row],[Local School Code]]),"",TableB[[#This Row],[Local School Code]])</f>
        <v>X089</v>
      </c>
      <c r="D1325" s="15" t="s">
        <v>72</v>
      </c>
      <c r="E1325" s="10" t="s">
        <v>73</v>
      </c>
      <c r="F1325" s="130">
        <v>46</v>
      </c>
      <c r="G1325" s="130">
        <v>0</v>
      </c>
      <c r="H1325" s="130">
        <v>0</v>
      </c>
      <c r="I1325" s="130">
        <v>0</v>
      </c>
      <c r="J1325" s="136">
        <f t="shared" si="63"/>
        <v>46</v>
      </c>
      <c r="K1325" s="16">
        <v>530000</v>
      </c>
      <c r="L1325" s="16">
        <v>133142.07991233189</v>
      </c>
      <c r="M1325" s="16">
        <v>0</v>
      </c>
      <c r="N1325" s="133">
        <f t="shared" si="64"/>
        <v>663142.07991233189</v>
      </c>
      <c r="O1325" s="146">
        <v>0</v>
      </c>
      <c r="P1325" s="132">
        <v>0</v>
      </c>
      <c r="Q1325" s="132">
        <v>0</v>
      </c>
      <c r="R1325" s="132">
        <v>0</v>
      </c>
      <c r="S1325" s="132">
        <v>0</v>
      </c>
      <c r="T1325" s="132">
        <v>0</v>
      </c>
      <c r="U1325" s="132">
        <v>0</v>
      </c>
      <c r="V1325" s="133">
        <f t="shared" si="65"/>
        <v>0</v>
      </c>
      <c r="W1325" s="16">
        <v>0</v>
      </c>
      <c r="X1325" s="16">
        <v>0</v>
      </c>
      <c r="Y1325" s="137">
        <v>0</v>
      </c>
    </row>
    <row r="1326" spans="1:25" s="3" customFormat="1" ht="15" x14ac:dyDescent="0.3">
      <c r="A1326" s="156" t="str">
        <f>IF(ISBLANK(TableB[[#This Row],[BEDS Code]]),"",TableB[[#This Row],[BEDS Code]])</f>
        <v>321000010091</v>
      </c>
      <c r="B1326" s="134" t="str">
        <f>IF(ISBLANK(TableB[[#This Row],[School Name]]),"",TableB[[#This Row],[School Name]])</f>
        <v>P.S. 091 Bronx</v>
      </c>
      <c r="C1326" s="156" t="str">
        <f>IF(ISBLANK(TableB[[#This Row],[Local School Code]]),"",TableB[[#This Row],[Local School Code]])</f>
        <v>X091</v>
      </c>
      <c r="D1326" s="15" t="s">
        <v>73</v>
      </c>
      <c r="E1326" s="10" t="s">
        <v>73</v>
      </c>
      <c r="F1326" s="130">
        <v>0</v>
      </c>
      <c r="G1326" s="130">
        <v>0</v>
      </c>
      <c r="H1326" s="130">
        <v>0</v>
      </c>
      <c r="I1326" s="130">
        <v>0</v>
      </c>
      <c r="J1326" s="136">
        <f t="shared" si="63"/>
        <v>0</v>
      </c>
      <c r="K1326" s="16">
        <v>0</v>
      </c>
      <c r="L1326" s="16">
        <v>0</v>
      </c>
      <c r="M1326" s="16">
        <v>0</v>
      </c>
      <c r="N1326" s="133">
        <f t="shared" si="64"/>
        <v>0</v>
      </c>
      <c r="O1326" s="146">
        <v>0</v>
      </c>
      <c r="P1326" s="132">
        <v>0</v>
      </c>
      <c r="Q1326" s="132">
        <v>0</v>
      </c>
      <c r="R1326" s="132">
        <v>0</v>
      </c>
      <c r="S1326" s="132">
        <v>0</v>
      </c>
      <c r="T1326" s="132">
        <v>0</v>
      </c>
      <c r="U1326" s="132">
        <v>0</v>
      </c>
      <c r="V1326" s="133">
        <f t="shared" si="65"/>
        <v>0</v>
      </c>
      <c r="W1326" s="16">
        <v>0</v>
      </c>
      <c r="X1326" s="16">
        <v>0</v>
      </c>
      <c r="Y1326" s="137">
        <v>0</v>
      </c>
    </row>
    <row r="1327" spans="1:25" s="3" customFormat="1" ht="15" x14ac:dyDescent="0.3">
      <c r="A1327" s="156" t="str">
        <f>IF(ISBLANK(TableB[[#This Row],[BEDS Code]]),"",TableB[[#This Row],[BEDS Code]])</f>
        <v>320800010093</v>
      </c>
      <c r="B1327" s="134" t="str">
        <f>IF(ISBLANK(TableB[[#This Row],[School Name]]),"",TableB[[#This Row],[School Name]])</f>
        <v>P.S. 093 Albert G. Oliver</v>
      </c>
      <c r="C1327" s="156" t="str">
        <f>IF(ISBLANK(TableB[[#This Row],[Local School Code]]),"",TableB[[#This Row],[Local School Code]])</f>
        <v>X093</v>
      </c>
      <c r="D1327" s="15" t="s">
        <v>72</v>
      </c>
      <c r="E1327" s="10" t="s">
        <v>73</v>
      </c>
      <c r="F1327" s="130">
        <v>77</v>
      </c>
      <c r="G1327" s="130">
        <v>0</v>
      </c>
      <c r="H1327" s="130">
        <v>0</v>
      </c>
      <c r="I1327" s="130">
        <v>0</v>
      </c>
      <c r="J1327" s="136">
        <f t="shared" si="63"/>
        <v>77</v>
      </c>
      <c r="K1327" s="16">
        <v>267816.68056754686</v>
      </c>
      <c r="L1327" s="16">
        <v>1231919.8295082711</v>
      </c>
      <c r="M1327" s="16">
        <v>0</v>
      </c>
      <c r="N1327" s="133">
        <f t="shared" si="64"/>
        <v>1499736.5100758178</v>
      </c>
      <c r="O1327" s="146">
        <v>0</v>
      </c>
      <c r="P1327" s="132">
        <v>0</v>
      </c>
      <c r="Q1327" s="132">
        <v>0</v>
      </c>
      <c r="R1327" s="132">
        <v>0</v>
      </c>
      <c r="S1327" s="132">
        <v>0</v>
      </c>
      <c r="T1327" s="132">
        <v>0</v>
      </c>
      <c r="U1327" s="132">
        <v>0</v>
      </c>
      <c r="V1327" s="133">
        <f t="shared" si="65"/>
        <v>0</v>
      </c>
      <c r="W1327" s="16">
        <v>0</v>
      </c>
      <c r="X1327" s="16">
        <v>0</v>
      </c>
      <c r="Y1327" s="137">
        <v>0</v>
      </c>
    </row>
    <row r="1328" spans="1:25" s="3" customFormat="1" ht="15" x14ac:dyDescent="0.3">
      <c r="A1328" s="156" t="str">
        <f>IF(ISBLANK(TableB[[#This Row],[BEDS Code]]),"",TableB[[#This Row],[BEDS Code]])</f>
        <v>321000010094</v>
      </c>
      <c r="B1328" s="134" t="str">
        <f>IF(ISBLANK(TableB[[#This Row],[School Name]]),"",TableB[[#This Row],[School Name]])</f>
        <v>P.S. 094 Kings College School</v>
      </c>
      <c r="C1328" s="156" t="str">
        <f>IF(ISBLANK(TableB[[#This Row],[Local School Code]]),"",TableB[[#This Row],[Local School Code]])</f>
        <v>X094</v>
      </c>
      <c r="D1328" s="15" t="s">
        <v>73</v>
      </c>
      <c r="E1328" s="10" t="s">
        <v>73</v>
      </c>
      <c r="F1328" s="130">
        <v>0</v>
      </c>
      <c r="G1328" s="130">
        <v>0</v>
      </c>
      <c r="H1328" s="130">
        <v>0</v>
      </c>
      <c r="I1328" s="130">
        <v>0</v>
      </c>
      <c r="J1328" s="136">
        <f t="shared" si="63"/>
        <v>0</v>
      </c>
      <c r="K1328" s="16">
        <v>0</v>
      </c>
      <c r="L1328" s="16">
        <v>0</v>
      </c>
      <c r="M1328" s="16">
        <v>0</v>
      </c>
      <c r="N1328" s="133">
        <f t="shared" si="64"/>
        <v>0</v>
      </c>
      <c r="O1328" s="146">
        <v>0</v>
      </c>
      <c r="P1328" s="132">
        <v>0</v>
      </c>
      <c r="Q1328" s="132">
        <v>0</v>
      </c>
      <c r="R1328" s="132">
        <v>0</v>
      </c>
      <c r="S1328" s="132">
        <v>0</v>
      </c>
      <c r="T1328" s="132">
        <v>0</v>
      </c>
      <c r="U1328" s="132">
        <v>0</v>
      </c>
      <c r="V1328" s="133">
        <f t="shared" si="65"/>
        <v>0</v>
      </c>
      <c r="W1328" s="16">
        <v>0</v>
      </c>
      <c r="X1328" s="16">
        <v>0</v>
      </c>
      <c r="Y1328" s="137">
        <v>0</v>
      </c>
    </row>
    <row r="1329" spans="1:25" s="3" customFormat="1" ht="15" x14ac:dyDescent="0.3">
      <c r="A1329" s="156" t="str">
        <f>IF(ISBLANK(TableB[[#This Row],[BEDS Code]]),"",TableB[[#This Row],[BEDS Code]])</f>
        <v>321000010095</v>
      </c>
      <c r="B1329" s="134" t="str">
        <f>IF(ISBLANK(TableB[[#This Row],[School Name]]),"",TableB[[#This Row],[School Name]])</f>
        <v>P.S. 095 Sheila Mencher</v>
      </c>
      <c r="C1329" s="156" t="str">
        <f>IF(ISBLANK(TableB[[#This Row],[Local School Code]]),"",TableB[[#This Row],[Local School Code]])</f>
        <v>X095</v>
      </c>
      <c r="D1329" s="15" t="s">
        <v>73</v>
      </c>
      <c r="E1329" s="10" t="s">
        <v>73</v>
      </c>
      <c r="F1329" s="130">
        <v>0</v>
      </c>
      <c r="G1329" s="130">
        <v>0</v>
      </c>
      <c r="H1329" s="130">
        <v>0</v>
      </c>
      <c r="I1329" s="130">
        <v>0</v>
      </c>
      <c r="J1329" s="136">
        <f t="shared" si="63"/>
        <v>0</v>
      </c>
      <c r="K1329" s="16">
        <v>0</v>
      </c>
      <c r="L1329" s="16">
        <v>0</v>
      </c>
      <c r="M1329" s="16">
        <v>0</v>
      </c>
      <c r="N1329" s="133">
        <f t="shared" si="64"/>
        <v>0</v>
      </c>
      <c r="O1329" s="146">
        <v>0</v>
      </c>
      <c r="P1329" s="132">
        <v>0</v>
      </c>
      <c r="Q1329" s="132">
        <v>0</v>
      </c>
      <c r="R1329" s="132">
        <v>0</v>
      </c>
      <c r="S1329" s="132">
        <v>0</v>
      </c>
      <c r="T1329" s="132">
        <v>0</v>
      </c>
      <c r="U1329" s="132">
        <v>0</v>
      </c>
      <c r="V1329" s="133">
        <f t="shared" si="65"/>
        <v>0</v>
      </c>
      <c r="W1329" s="16">
        <v>0</v>
      </c>
      <c r="X1329" s="16">
        <v>0</v>
      </c>
      <c r="Y1329" s="137">
        <v>0</v>
      </c>
    </row>
    <row r="1330" spans="1:25" s="3" customFormat="1" ht="15" x14ac:dyDescent="0.3">
      <c r="A1330" s="156" t="str">
        <f>IF(ISBLANK(TableB[[#This Row],[BEDS Code]]),"",TableB[[#This Row],[BEDS Code]])</f>
        <v>321100010096</v>
      </c>
      <c r="B1330" s="134" t="str">
        <f>IF(ISBLANK(TableB[[#This Row],[School Name]]),"",TableB[[#This Row],[School Name]])</f>
        <v>P.S. 096 Richard Rodgers</v>
      </c>
      <c r="C1330" s="156" t="str">
        <f>IF(ISBLANK(TableB[[#This Row],[Local School Code]]),"",TableB[[#This Row],[Local School Code]])</f>
        <v>X096</v>
      </c>
      <c r="D1330" s="15" t="s">
        <v>73</v>
      </c>
      <c r="E1330" s="10" t="s">
        <v>72</v>
      </c>
      <c r="F1330" s="130">
        <v>0</v>
      </c>
      <c r="G1330" s="130">
        <v>0</v>
      </c>
      <c r="H1330" s="130">
        <v>0</v>
      </c>
      <c r="I1330" s="130">
        <v>0</v>
      </c>
      <c r="J1330" s="136">
        <f t="shared" si="63"/>
        <v>0</v>
      </c>
      <c r="K1330" s="16">
        <v>0</v>
      </c>
      <c r="L1330" s="16">
        <v>0</v>
      </c>
      <c r="M1330" s="16">
        <v>0</v>
      </c>
      <c r="N1330" s="133">
        <f t="shared" si="64"/>
        <v>0</v>
      </c>
      <c r="O1330" s="146">
        <v>1</v>
      </c>
      <c r="P1330" s="132">
        <v>85396.197181605618</v>
      </c>
      <c r="Q1330" s="132">
        <v>40092.600000000006</v>
      </c>
      <c r="R1330" s="132">
        <v>0</v>
      </c>
      <c r="S1330" s="132">
        <v>0</v>
      </c>
      <c r="T1330" s="132">
        <v>200463</v>
      </c>
      <c r="U1330" s="132">
        <v>120277.79999999999</v>
      </c>
      <c r="V1330" s="133">
        <f t="shared" si="65"/>
        <v>446229.59718160558</v>
      </c>
      <c r="W1330" s="16">
        <v>22532</v>
      </c>
      <c r="X1330" s="16">
        <v>22771.597181605583</v>
      </c>
      <c r="Y1330" s="137">
        <v>400926</v>
      </c>
    </row>
    <row r="1331" spans="1:25" s="3" customFormat="1" ht="15" x14ac:dyDescent="0.3">
      <c r="A1331" s="156" t="str">
        <f>IF(ISBLANK(TableB[[#This Row],[BEDS Code]]),"",TableB[[#This Row],[BEDS Code]])</f>
        <v>321100010097</v>
      </c>
      <c r="B1331" s="134" t="str">
        <f>IF(ISBLANK(TableB[[#This Row],[School Name]]),"",TableB[[#This Row],[School Name]])</f>
        <v>P.S. 097 Bronx</v>
      </c>
      <c r="C1331" s="156" t="str">
        <f>IF(ISBLANK(TableB[[#This Row],[Local School Code]]),"",TableB[[#This Row],[Local School Code]])</f>
        <v>X097</v>
      </c>
      <c r="D1331" s="15" t="s">
        <v>73</v>
      </c>
      <c r="E1331" s="10" t="s">
        <v>73</v>
      </c>
      <c r="F1331" s="130">
        <v>0</v>
      </c>
      <c r="G1331" s="130">
        <v>0</v>
      </c>
      <c r="H1331" s="130">
        <v>0</v>
      </c>
      <c r="I1331" s="130">
        <v>0</v>
      </c>
      <c r="J1331" s="136">
        <f t="shared" si="63"/>
        <v>0</v>
      </c>
      <c r="K1331" s="16">
        <v>0</v>
      </c>
      <c r="L1331" s="16">
        <v>0</v>
      </c>
      <c r="M1331" s="16">
        <v>0</v>
      </c>
      <c r="N1331" s="133">
        <f t="shared" si="64"/>
        <v>0</v>
      </c>
      <c r="O1331" s="146">
        <v>0</v>
      </c>
      <c r="P1331" s="132">
        <v>0</v>
      </c>
      <c r="Q1331" s="132">
        <v>0</v>
      </c>
      <c r="R1331" s="132">
        <v>0</v>
      </c>
      <c r="S1331" s="132">
        <v>0</v>
      </c>
      <c r="T1331" s="132">
        <v>0</v>
      </c>
      <c r="U1331" s="132">
        <v>0</v>
      </c>
      <c r="V1331" s="133">
        <f t="shared" si="65"/>
        <v>0</v>
      </c>
      <c r="W1331" s="16">
        <v>0</v>
      </c>
      <c r="X1331" s="16">
        <v>0</v>
      </c>
      <c r="Y1331" s="137">
        <v>0</v>
      </c>
    </row>
    <row r="1332" spans="1:25" s="3" customFormat="1" ht="15" x14ac:dyDescent="0.3">
      <c r="A1332" s="156" t="str">
        <f>IF(ISBLANK(TableB[[#This Row],[BEDS Code]]),"",TableB[[#This Row],[BEDS Code]])</f>
        <v>321200010098</v>
      </c>
      <c r="B1332" s="134" t="str">
        <f>IF(ISBLANK(TableB[[#This Row],[School Name]]),"",TableB[[#This Row],[School Name]])</f>
        <v>J.H.S. 098 Herman Ridder</v>
      </c>
      <c r="C1332" s="156" t="str">
        <f>IF(ISBLANK(TableB[[#This Row],[Local School Code]]),"",TableB[[#This Row],[Local School Code]])</f>
        <v>X098</v>
      </c>
      <c r="D1332" s="15" t="s">
        <v>73</v>
      </c>
      <c r="E1332" s="10" t="s">
        <v>73</v>
      </c>
      <c r="F1332" s="130">
        <v>0</v>
      </c>
      <c r="G1332" s="130">
        <v>0</v>
      </c>
      <c r="H1332" s="130">
        <v>0</v>
      </c>
      <c r="I1332" s="130">
        <v>0</v>
      </c>
      <c r="J1332" s="136">
        <f t="shared" si="63"/>
        <v>0</v>
      </c>
      <c r="K1332" s="16">
        <v>0</v>
      </c>
      <c r="L1332" s="16">
        <v>0</v>
      </c>
      <c r="M1332" s="16">
        <v>0</v>
      </c>
      <c r="N1332" s="133">
        <f t="shared" si="64"/>
        <v>0</v>
      </c>
      <c r="O1332" s="146">
        <v>0</v>
      </c>
      <c r="P1332" s="132">
        <v>0</v>
      </c>
      <c r="Q1332" s="132">
        <v>0</v>
      </c>
      <c r="R1332" s="132">
        <v>0</v>
      </c>
      <c r="S1332" s="132">
        <v>0</v>
      </c>
      <c r="T1332" s="132">
        <v>0</v>
      </c>
      <c r="U1332" s="132">
        <v>0</v>
      </c>
      <c r="V1332" s="133">
        <f t="shared" si="65"/>
        <v>0</v>
      </c>
      <c r="W1332" s="16">
        <v>0</v>
      </c>
      <c r="X1332" s="16">
        <v>0</v>
      </c>
      <c r="Y1332" s="137">
        <v>0</v>
      </c>
    </row>
    <row r="1333" spans="1:25" s="3" customFormat="1" ht="15" x14ac:dyDescent="0.3">
      <c r="A1333" s="156" t="str">
        <f>IF(ISBLANK(TableB[[#This Row],[BEDS Code]]),"",TableB[[#This Row],[BEDS Code]])</f>
        <v>320800010100</v>
      </c>
      <c r="B1333" s="134" t="str">
        <f>IF(ISBLANK(TableB[[#This Row],[School Name]]),"",TableB[[#This Row],[School Name]])</f>
        <v>P.S. 100 Isaac Clason</v>
      </c>
      <c r="C1333" s="156" t="str">
        <f>IF(ISBLANK(TableB[[#This Row],[Local School Code]]),"",TableB[[#This Row],[Local School Code]])</f>
        <v>X100</v>
      </c>
      <c r="D1333" s="15" t="s">
        <v>72</v>
      </c>
      <c r="E1333" s="10" t="s">
        <v>73</v>
      </c>
      <c r="F1333" s="130">
        <v>30</v>
      </c>
      <c r="G1333" s="130">
        <v>0</v>
      </c>
      <c r="H1333" s="130">
        <v>0</v>
      </c>
      <c r="I1333" s="130">
        <v>0</v>
      </c>
      <c r="J1333" s="136">
        <f t="shared" si="63"/>
        <v>30</v>
      </c>
      <c r="K1333" s="16">
        <v>126256.43512470067</v>
      </c>
      <c r="L1333" s="16">
        <v>351469.34334513039</v>
      </c>
      <c r="M1333" s="16">
        <v>0</v>
      </c>
      <c r="N1333" s="133">
        <f t="shared" si="64"/>
        <v>477725.77846983104</v>
      </c>
      <c r="O1333" s="146">
        <v>0</v>
      </c>
      <c r="P1333" s="132">
        <v>0</v>
      </c>
      <c r="Q1333" s="132">
        <v>0</v>
      </c>
      <c r="R1333" s="132">
        <v>0</v>
      </c>
      <c r="S1333" s="132">
        <v>0</v>
      </c>
      <c r="T1333" s="132">
        <v>0</v>
      </c>
      <c r="U1333" s="132">
        <v>0</v>
      </c>
      <c r="V1333" s="133">
        <f t="shared" si="65"/>
        <v>0</v>
      </c>
      <c r="W1333" s="16">
        <v>0</v>
      </c>
      <c r="X1333" s="16">
        <v>0</v>
      </c>
      <c r="Y1333" s="137">
        <v>0</v>
      </c>
    </row>
    <row r="1334" spans="1:25" s="3" customFormat="1" ht="15" x14ac:dyDescent="0.3">
      <c r="A1334" s="156" t="str">
        <f>IF(ISBLANK(TableB[[#This Row],[BEDS Code]]),"",TableB[[#This Row],[BEDS Code]])</f>
        <v>320800010101</v>
      </c>
      <c r="B1334" s="134" t="str">
        <f>IF(ISBLANK(TableB[[#This Row],[School Name]]),"",TableB[[#This Row],[School Name]])</f>
        <v>M.S. X101 Edward R. Byrne</v>
      </c>
      <c r="C1334" s="156" t="str">
        <f>IF(ISBLANK(TableB[[#This Row],[Local School Code]]),"",TableB[[#This Row],[Local School Code]])</f>
        <v>X101</v>
      </c>
      <c r="D1334" s="15" t="s">
        <v>73</v>
      </c>
      <c r="E1334" s="10" t="s">
        <v>73</v>
      </c>
      <c r="F1334" s="130">
        <v>0</v>
      </c>
      <c r="G1334" s="130">
        <v>0</v>
      </c>
      <c r="H1334" s="130">
        <v>0</v>
      </c>
      <c r="I1334" s="130">
        <v>0</v>
      </c>
      <c r="J1334" s="136">
        <f t="shared" si="63"/>
        <v>0</v>
      </c>
      <c r="K1334" s="16">
        <v>0</v>
      </c>
      <c r="L1334" s="16">
        <v>0</v>
      </c>
      <c r="M1334" s="16">
        <v>0</v>
      </c>
      <c r="N1334" s="133">
        <f t="shared" si="64"/>
        <v>0</v>
      </c>
      <c r="O1334" s="146">
        <v>0</v>
      </c>
      <c r="P1334" s="132">
        <v>0</v>
      </c>
      <c r="Q1334" s="132">
        <v>0</v>
      </c>
      <c r="R1334" s="132">
        <v>0</v>
      </c>
      <c r="S1334" s="132">
        <v>0</v>
      </c>
      <c r="T1334" s="132">
        <v>0</v>
      </c>
      <c r="U1334" s="132">
        <v>0</v>
      </c>
      <c r="V1334" s="133">
        <f t="shared" si="65"/>
        <v>0</v>
      </c>
      <c r="W1334" s="16">
        <v>0</v>
      </c>
      <c r="X1334" s="16">
        <v>0</v>
      </c>
      <c r="Y1334" s="137">
        <v>0</v>
      </c>
    </row>
    <row r="1335" spans="1:25" s="3" customFormat="1" ht="15" x14ac:dyDescent="0.3">
      <c r="A1335" s="156" t="str">
        <f>IF(ISBLANK(TableB[[#This Row],[BEDS Code]]),"",TableB[[#This Row],[BEDS Code]])</f>
        <v>321100010103</v>
      </c>
      <c r="B1335" s="134" t="str">
        <f>IF(ISBLANK(TableB[[#This Row],[School Name]]),"",TableB[[#This Row],[School Name]])</f>
        <v>P.S. 103 Hector Fontanez</v>
      </c>
      <c r="C1335" s="156" t="str">
        <f>IF(ISBLANK(TableB[[#This Row],[Local School Code]]),"",TableB[[#This Row],[Local School Code]])</f>
        <v>X103</v>
      </c>
      <c r="D1335" s="15" t="s">
        <v>73</v>
      </c>
      <c r="E1335" s="10" t="s">
        <v>73</v>
      </c>
      <c r="F1335" s="130">
        <v>0</v>
      </c>
      <c r="G1335" s="130">
        <v>0</v>
      </c>
      <c r="H1335" s="130">
        <v>0</v>
      </c>
      <c r="I1335" s="130">
        <v>0</v>
      </c>
      <c r="J1335" s="136">
        <f t="shared" si="63"/>
        <v>0</v>
      </c>
      <c r="K1335" s="16">
        <v>0</v>
      </c>
      <c r="L1335" s="16">
        <v>0</v>
      </c>
      <c r="M1335" s="16">
        <v>0</v>
      </c>
      <c r="N1335" s="133">
        <f t="shared" si="64"/>
        <v>0</v>
      </c>
      <c r="O1335" s="146">
        <v>0</v>
      </c>
      <c r="P1335" s="132">
        <v>0</v>
      </c>
      <c r="Q1335" s="132">
        <v>0</v>
      </c>
      <c r="R1335" s="132">
        <v>0</v>
      </c>
      <c r="S1335" s="132">
        <v>0</v>
      </c>
      <c r="T1335" s="132">
        <v>0</v>
      </c>
      <c r="U1335" s="132">
        <v>0</v>
      </c>
      <c r="V1335" s="133">
        <f t="shared" si="65"/>
        <v>0</v>
      </c>
      <c r="W1335" s="16">
        <v>0</v>
      </c>
      <c r="X1335" s="16">
        <v>0</v>
      </c>
      <c r="Y1335" s="137">
        <v>0</v>
      </c>
    </row>
    <row r="1336" spans="1:25" s="3" customFormat="1" ht="15" x14ac:dyDescent="0.3">
      <c r="A1336" s="156" t="str">
        <f>IF(ISBLANK(TableB[[#This Row],[BEDS Code]]),"",TableB[[#This Row],[BEDS Code]])</f>
        <v>321100010105</v>
      </c>
      <c r="B1336" s="134" t="str">
        <f>IF(ISBLANK(TableB[[#This Row],[School Name]]),"",TableB[[#This Row],[School Name]])</f>
        <v>P.S. 105 Sen Abraham Bernstein</v>
      </c>
      <c r="C1336" s="156" t="str">
        <f>IF(ISBLANK(TableB[[#This Row],[Local School Code]]),"",TableB[[#This Row],[Local School Code]])</f>
        <v>X105</v>
      </c>
      <c r="D1336" s="15" t="s">
        <v>72</v>
      </c>
      <c r="E1336" s="10" t="s">
        <v>72</v>
      </c>
      <c r="F1336" s="130">
        <v>46</v>
      </c>
      <c r="G1336" s="130">
        <v>0</v>
      </c>
      <c r="H1336" s="130">
        <v>0</v>
      </c>
      <c r="I1336" s="130">
        <v>0</v>
      </c>
      <c r="J1336" s="136">
        <f t="shared" si="63"/>
        <v>46</v>
      </c>
      <c r="K1336" s="16">
        <v>295688.85528525891</v>
      </c>
      <c r="L1336" s="16">
        <v>495692.86653885833</v>
      </c>
      <c r="M1336" s="16">
        <v>0</v>
      </c>
      <c r="N1336" s="133">
        <f t="shared" si="64"/>
        <v>791381.72182411724</v>
      </c>
      <c r="O1336" s="146">
        <v>0</v>
      </c>
      <c r="P1336" s="132">
        <v>15000</v>
      </c>
      <c r="Q1336" s="132">
        <v>15000</v>
      </c>
      <c r="R1336" s="132">
        <v>0</v>
      </c>
      <c r="S1336" s="132">
        <v>0</v>
      </c>
      <c r="T1336" s="132">
        <v>75000</v>
      </c>
      <c r="U1336" s="132">
        <v>45000</v>
      </c>
      <c r="V1336" s="133">
        <f t="shared" si="65"/>
        <v>150000</v>
      </c>
      <c r="W1336" s="16">
        <v>150000</v>
      </c>
      <c r="X1336" s="16">
        <v>0</v>
      </c>
      <c r="Y1336" s="137">
        <v>0</v>
      </c>
    </row>
    <row r="1337" spans="1:25" s="3" customFormat="1" ht="15" x14ac:dyDescent="0.3">
      <c r="A1337" s="156" t="str">
        <f>IF(ISBLANK(TableB[[#This Row],[BEDS Code]]),"",TableB[[#This Row],[BEDS Code]])</f>
        <v>321100010106</v>
      </c>
      <c r="B1337" s="134" t="str">
        <f>IF(ISBLANK(TableB[[#This Row],[School Name]]),"",TableB[[#This Row],[School Name]])</f>
        <v>P.S. 106 Parkchester</v>
      </c>
      <c r="C1337" s="156" t="str">
        <f>IF(ISBLANK(TableB[[#This Row],[Local School Code]]),"",TableB[[#This Row],[Local School Code]])</f>
        <v>X106</v>
      </c>
      <c r="D1337" s="15" t="s">
        <v>72</v>
      </c>
      <c r="E1337" s="10" t="s">
        <v>73</v>
      </c>
      <c r="F1337" s="130">
        <v>46</v>
      </c>
      <c r="G1337" s="130">
        <v>0</v>
      </c>
      <c r="H1337" s="130">
        <v>0</v>
      </c>
      <c r="I1337" s="130">
        <v>0</v>
      </c>
      <c r="J1337" s="136">
        <f t="shared" si="63"/>
        <v>46</v>
      </c>
      <c r="K1337" s="16">
        <v>530000</v>
      </c>
      <c r="L1337" s="16">
        <v>221765.65655777522</v>
      </c>
      <c r="M1337" s="16">
        <v>0</v>
      </c>
      <c r="N1337" s="133">
        <f t="shared" si="64"/>
        <v>751765.65655777522</v>
      </c>
      <c r="O1337" s="146">
        <v>0</v>
      </c>
      <c r="P1337" s="132">
        <v>0</v>
      </c>
      <c r="Q1337" s="132">
        <v>0</v>
      </c>
      <c r="R1337" s="132">
        <v>0</v>
      </c>
      <c r="S1337" s="132">
        <v>0</v>
      </c>
      <c r="T1337" s="132">
        <v>0</v>
      </c>
      <c r="U1337" s="132">
        <v>0</v>
      </c>
      <c r="V1337" s="133">
        <f t="shared" si="65"/>
        <v>0</v>
      </c>
      <c r="W1337" s="16">
        <v>0</v>
      </c>
      <c r="X1337" s="16">
        <v>0</v>
      </c>
      <c r="Y1337" s="137">
        <v>0</v>
      </c>
    </row>
    <row r="1338" spans="1:25" s="3" customFormat="1" ht="15" x14ac:dyDescent="0.3">
      <c r="A1338" s="156" t="str">
        <f>IF(ISBLANK(TableB[[#This Row],[BEDS Code]]),"",TableB[[#This Row],[BEDS Code]])</f>
        <v>320800010107</v>
      </c>
      <c r="B1338" s="134" t="str">
        <f>IF(ISBLANK(TableB[[#This Row],[School Name]]),"",TableB[[#This Row],[School Name]])</f>
        <v>P.S. 107</v>
      </c>
      <c r="C1338" s="156" t="str">
        <f>IF(ISBLANK(TableB[[#This Row],[Local School Code]]),"",TableB[[#This Row],[Local School Code]])</f>
        <v>X107</v>
      </c>
      <c r="D1338" s="15" t="s">
        <v>72</v>
      </c>
      <c r="E1338" s="10" t="s">
        <v>73</v>
      </c>
      <c r="F1338" s="130">
        <v>30</v>
      </c>
      <c r="G1338" s="130">
        <v>0</v>
      </c>
      <c r="H1338" s="130">
        <v>0</v>
      </c>
      <c r="I1338" s="130">
        <v>0</v>
      </c>
      <c r="J1338" s="136">
        <f t="shared" si="63"/>
        <v>30</v>
      </c>
      <c r="K1338" s="16">
        <v>180000</v>
      </c>
      <c r="L1338" s="16">
        <v>309466.46430375014</v>
      </c>
      <c r="M1338" s="16">
        <v>0</v>
      </c>
      <c r="N1338" s="133">
        <f t="shared" si="64"/>
        <v>489466.46430375014</v>
      </c>
      <c r="O1338" s="146">
        <v>0</v>
      </c>
      <c r="P1338" s="132">
        <v>0</v>
      </c>
      <c r="Q1338" s="132">
        <v>0</v>
      </c>
      <c r="R1338" s="132">
        <v>0</v>
      </c>
      <c r="S1338" s="132">
        <v>0</v>
      </c>
      <c r="T1338" s="132">
        <v>0</v>
      </c>
      <c r="U1338" s="132">
        <v>0</v>
      </c>
      <c r="V1338" s="133">
        <f t="shared" si="65"/>
        <v>0</v>
      </c>
      <c r="W1338" s="16">
        <v>0</v>
      </c>
      <c r="X1338" s="16">
        <v>0</v>
      </c>
      <c r="Y1338" s="137">
        <v>0</v>
      </c>
    </row>
    <row r="1339" spans="1:25" s="3" customFormat="1" ht="15" x14ac:dyDescent="0.3">
      <c r="A1339" s="156" t="str">
        <f>IF(ISBLANK(TableB[[#This Row],[BEDS Code]]),"",TableB[[#This Row],[BEDS Code]])</f>
        <v>321100010108</v>
      </c>
      <c r="B1339" s="134" t="str">
        <f>IF(ISBLANK(TableB[[#This Row],[School Name]]),"",TableB[[#This Row],[School Name]])</f>
        <v>P.S. 108 Philip J. Abinanti</v>
      </c>
      <c r="C1339" s="156" t="str">
        <f>IF(ISBLANK(TableB[[#This Row],[Local School Code]]),"",TableB[[#This Row],[Local School Code]])</f>
        <v>X108</v>
      </c>
      <c r="D1339" s="15" t="s">
        <v>72</v>
      </c>
      <c r="E1339" s="10" t="s">
        <v>73</v>
      </c>
      <c r="F1339" s="130">
        <v>14</v>
      </c>
      <c r="G1339" s="130">
        <v>0</v>
      </c>
      <c r="H1339" s="130">
        <v>0</v>
      </c>
      <c r="I1339" s="130">
        <v>0</v>
      </c>
      <c r="J1339" s="136">
        <f t="shared" si="63"/>
        <v>14</v>
      </c>
      <c r="K1339" s="16">
        <v>170000</v>
      </c>
      <c r="L1339" s="16">
        <v>61680.787043934921</v>
      </c>
      <c r="M1339" s="16">
        <v>0</v>
      </c>
      <c r="N1339" s="133">
        <f t="shared" si="64"/>
        <v>231680.78704393492</v>
      </c>
      <c r="O1339" s="146">
        <v>0</v>
      </c>
      <c r="P1339" s="132">
        <v>0</v>
      </c>
      <c r="Q1339" s="132">
        <v>0</v>
      </c>
      <c r="R1339" s="132">
        <v>0</v>
      </c>
      <c r="S1339" s="132">
        <v>0</v>
      </c>
      <c r="T1339" s="132">
        <v>0</v>
      </c>
      <c r="U1339" s="132">
        <v>0</v>
      </c>
      <c r="V1339" s="133">
        <f t="shared" si="65"/>
        <v>0</v>
      </c>
      <c r="W1339" s="16">
        <v>0</v>
      </c>
      <c r="X1339" s="16">
        <v>0</v>
      </c>
      <c r="Y1339" s="137">
        <v>0</v>
      </c>
    </row>
    <row r="1340" spans="1:25" s="3" customFormat="1" ht="15" x14ac:dyDescent="0.3">
      <c r="A1340" s="156" t="str">
        <f>IF(ISBLANK(TableB[[#This Row],[BEDS Code]]),"",TableB[[#This Row],[BEDS Code]])</f>
        <v>320900010109</v>
      </c>
      <c r="B1340" s="134" t="str">
        <f>IF(ISBLANK(TableB[[#This Row],[School Name]]),"",TableB[[#This Row],[School Name]])</f>
        <v>P.S. 109 Sedgwick</v>
      </c>
      <c r="C1340" s="156" t="str">
        <f>IF(ISBLANK(TableB[[#This Row],[Local School Code]]),"",TableB[[#This Row],[Local School Code]])</f>
        <v>X109</v>
      </c>
      <c r="D1340" s="15" t="s">
        <v>72</v>
      </c>
      <c r="E1340" s="10" t="s">
        <v>73</v>
      </c>
      <c r="F1340" s="130">
        <v>46</v>
      </c>
      <c r="G1340" s="130">
        <v>0</v>
      </c>
      <c r="H1340" s="130">
        <v>0</v>
      </c>
      <c r="I1340" s="130">
        <v>0</v>
      </c>
      <c r="J1340" s="136">
        <f t="shared" si="63"/>
        <v>46</v>
      </c>
      <c r="K1340" s="16">
        <v>243300.71964748236</v>
      </c>
      <c r="L1340" s="16">
        <v>415031.00562029798</v>
      </c>
      <c r="M1340" s="16">
        <v>0</v>
      </c>
      <c r="N1340" s="133">
        <f t="shared" si="64"/>
        <v>658331.72526778036</v>
      </c>
      <c r="O1340" s="146">
        <v>0</v>
      </c>
      <c r="P1340" s="132">
        <v>0</v>
      </c>
      <c r="Q1340" s="132">
        <v>0</v>
      </c>
      <c r="R1340" s="132">
        <v>0</v>
      </c>
      <c r="S1340" s="132">
        <v>0</v>
      </c>
      <c r="T1340" s="132">
        <v>0</v>
      </c>
      <c r="U1340" s="132">
        <v>0</v>
      </c>
      <c r="V1340" s="133">
        <f t="shared" si="65"/>
        <v>0</v>
      </c>
      <c r="W1340" s="16">
        <v>0</v>
      </c>
      <c r="X1340" s="16">
        <v>0</v>
      </c>
      <c r="Y1340" s="137">
        <v>0</v>
      </c>
    </row>
    <row r="1341" spans="1:25" s="3" customFormat="1" ht="15" x14ac:dyDescent="0.3">
      <c r="A1341" s="156" t="str">
        <f>IF(ISBLANK(TableB[[#This Row],[BEDS Code]]),"",TableB[[#This Row],[BEDS Code]])</f>
        <v>320900010110</v>
      </c>
      <c r="B1341" s="134" t="str">
        <f>IF(ISBLANK(TableB[[#This Row],[School Name]]),"",TableB[[#This Row],[School Name]])</f>
        <v>P.S. 110 Theodore Schoenfeld</v>
      </c>
      <c r="C1341" s="156" t="str">
        <f>IF(ISBLANK(TableB[[#This Row],[Local School Code]]),"",TableB[[#This Row],[Local School Code]])</f>
        <v>X110</v>
      </c>
      <c r="D1341" s="15" t="s">
        <v>72</v>
      </c>
      <c r="E1341" s="10" t="s">
        <v>73</v>
      </c>
      <c r="F1341" s="130">
        <v>30</v>
      </c>
      <c r="G1341" s="130">
        <v>0</v>
      </c>
      <c r="H1341" s="130">
        <v>0</v>
      </c>
      <c r="I1341" s="130">
        <v>0</v>
      </c>
      <c r="J1341" s="136">
        <f t="shared" si="63"/>
        <v>30</v>
      </c>
      <c r="K1341" s="16">
        <v>110952.62480655513</v>
      </c>
      <c r="L1341" s="16">
        <v>361286.22007082868</v>
      </c>
      <c r="M1341" s="16">
        <v>0</v>
      </c>
      <c r="N1341" s="133">
        <f t="shared" si="64"/>
        <v>472238.84487738379</v>
      </c>
      <c r="O1341" s="146">
        <v>0</v>
      </c>
      <c r="P1341" s="132">
        <v>0</v>
      </c>
      <c r="Q1341" s="132">
        <v>0</v>
      </c>
      <c r="R1341" s="132">
        <v>0</v>
      </c>
      <c r="S1341" s="132">
        <v>0</v>
      </c>
      <c r="T1341" s="132">
        <v>0</v>
      </c>
      <c r="U1341" s="132">
        <v>0</v>
      </c>
      <c r="V1341" s="133">
        <f t="shared" si="65"/>
        <v>0</v>
      </c>
      <c r="W1341" s="16">
        <v>0</v>
      </c>
      <c r="X1341" s="16">
        <v>0</v>
      </c>
      <c r="Y1341" s="137">
        <v>0</v>
      </c>
    </row>
    <row r="1342" spans="1:25" s="3" customFormat="1" ht="15" x14ac:dyDescent="0.3">
      <c r="A1342" s="156" t="str">
        <f>IF(ISBLANK(TableB[[#This Row],[BEDS Code]]),"",TableB[[#This Row],[BEDS Code]])</f>
        <v>321100010111</v>
      </c>
      <c r="B1342" s="134" t="str">
        <f>IF(ISBLANK(TableB[[#This Row],[School Name]]),"",TableB[[#This Row],[School Name]])</f>
        <v>P.S. 111 Seton Falls</v>
      </c>
      <c r="C1342" s="156" t="str">
        <f>IF(ISBLANK(TableB[[#This Row],[Local School Code]]),"",TableB[[#This Row],[Local School Code]])</f>
        <v>X111</v>
      </c>
      <c r="D1342" s="15" t="s">
        <v>72</v>
      </c>
      <c r="E1342" s="10" t="s">
        <v>72</v>
      </c>
      <c r="F1342" s="130">
        <v>46</v>
      </c>
      <c r="G1342" s="130">
        <v>0</v>
      </c>
      <c r="H1342" s="130">
        <v>1</v>
      </c>
      <c r="I1342" s="130">
        <v>0</v>
      </c>
      <c r="J1342" s="136">
        <f t="shared" si="63"/>
        <v>47</v>
      </c>
      <c r="K1342" s="16">
        <v>168341.91349960089</v>
      </c>
      <c r="L1342" s="16">
        <v>808941.87407396478</v>
      </c>
      <c r="M1342" s="16">
        <v>0</v>
      </c>
      <c r="N1342" s="133">
        <f t="shared" si="64"/>
        <v>977283.78757356573</v>
      </c>
      <c r="O1342" s="146">
        <v>1</v>
      </c>
      <c r="P1342" s="132">
        <v>27767.300000000003</v>
      </c>
      <c r="Q1342" s="132">
        <v>27767.300000000003</v>
      </c>
      <c r="R1342" s="132">
        <v>0</v>
      </c>
      <c r="S1342" s="132">
        <v>0</v>
      </c>
      <c r="T1342" s="132">
        <v>138836.5</v>
      </c>
      <c r="U1342" s="132">
        <v>83301.899999999994</v>
      </c>
      <c r="V1342" s="133">
        <f t="shared" si="65"/>
        <v>277673</v>
      </c>
      <c r="W1342" s="16">
        <v>0</v>
      </c>
      <c r="X1342" s="16">
        <v>0</v>
      </c>
      <c r="Y1342" s="137">
        <v>277673</v>
      </c>
    </row>
    <row r="1343" spans="1:25" s="3" customFormat="1" ht="15" x14ac:dyDescent="0.3">
      <c r="A1343" s="156" t="str">
        <f>IF(ISBLANK(TableB[[#This Row],[BEDS Code]]),"",TableB[[#This Row],[BEDS Code]])</f>
        <v>321100010112</v>
      </c>
      <c r="B1343" s="134" t="str">
        <f>IF(ISBLANK(TableB[[#This Row],[School Name]]),"",TableB[[#This Row],[School Name]])</f>
        <v>P.S. 112 Bronxwood</v>
      </c>
      <c r="C1343" s="156" t="str">
        <f>IF(ISBLANK(TableB[[#This Row],[Local School Code]]),"",TableB[[#This Row],[Local School Code]])</f>
        <v>X112</v>
      </c>
      <c r="D1343" s="15" t="s">
        <v>72</v>
      </c>
      <c r="E1343" s="10" t="s">
        <v>72</v>
      </c>
      <c r="F1343" s="130">
        <v>46</v>
      </c>
      <c r="G1343" s="130">
        <v>0</v>
      </c>
      <c r="H1343" s="130">
        <v>3</v>
      </c>
      <c r="I1343" s="130">
        <v>0</v>
      </c>
      <c r="J1343" s="136">
        <f t="shared" si="63"/>
        <v>49</v>
      </c>
      <c r="K1343" s="16">
        <v>390000</v>
      </c>
      <c r="L1343" s="16">
        <v>868767.2741023351</v>
      </c>
      <c r="M1343" s="16">
        <v>0</v>
      </c>
      <c r="N1343" s="133">
        <f t="shared" si="64"/>
        <v>1258767.2741023351</v>
      </c>
      <c r="O1343" s="146">
        <v>1</v>
      </c>
      <c r="P1343" s="132">
        <v>624640.52369453479</v>
      </c>
      <c r="Q1343" s="132">
        <v>97736.4</v>
      </c>
      <c r="R1343" s="132">
        <v>0</v>
      </c>
      <c r="S1343" s="132">
        <v>0</v>
      </c>
      <c r="T1343" s="132">
        <v>188682</v>
      </c>
      <c r="U1343" s="132">
        <v>113209.2</v>
      </c>
      <c r="V1343" s="133">
        <f t="shared" si="65"/>
        <v>1024268.1236945348</v>
      </c>
      <c r="W1343" s="16">
        <v>509436</v>
      </c>
      <c r="X1343" s="16">
        <v>514832.12369453476</v>
      </c>
      <c r="Y1343" s="137">
        <v>0</v>
      </c>
    </row>
    <row r="1344" spans="1:25" s="3" customFormat="1" ht="15" x14ac:dyDescent="0.3">
      <c r="A1344" s="156" t="str">
        <f>IF(ISBLANK(TableB[[#This Row],[BEDS Code]]),"",TableB[[#This Row],[BEDS Code]])</f>
        <v>320900010114</v>
      </c>
      <c r="B1344" s="134" t="str">
        <f>IF(ISBLANK(TableB[[#This Row],[School Name]]),"",TableB[[#This Row],[School Name]])</f>
        <v>P.S. X114 - Luis Llorens Torres Schools</v>
      </c>
      <c r="C1344" s="156" t="str">
        <f>IF(ISBLANK(TableB[[#This Row],[Local School Code]]),"",TableB[[#This Row],[Local School Code]])</f>
        <v>X114</v>
      </c>
      <c r="D1344" s="15" t="s">
        <v>73</v>
      </c>
      <c r="E1344" s="10" t="s">
        <v>73</v>
      </c>
      <c r="F1344" s="130">
        <v>0</v>
      </c>
      <c r="G1344" s="130">
        <v>0</v>
      </c>
      <c r="H1344" s="130">
        <v>0</v>
      </c>
      <c r="I1344" s="130">
        <v>0</v>
      </c>
      <c r="J1344" s="136">
        <f t="shared" si="63"/>
        <v>0</v>
      </c>
      <c r="K1344" s="16">
        <v>0</v>
      </c>
      <c r="L1344" s="16">
        <v>0</v>
      </c>
      <c r="M1344" s="16">
        <v>0</v>
      </c>
      <c r="N1344" s="133">
        <f t="shared" si="64"/>
        <v>0</v>
      </c>
      <c r="O1344" s="146">
        <v>0</v>
      </c>
      <c r="P1344" s="132">
        <v>0</v>
      </c>
      <c r="Q1344" s="132">
        <v>0</v>
      </c>
      <c r="R1344" s="132">
        <v>0</v>
      </c>
      <c r="S1344" s="132">
        <v>0</v>
      </c>
      <c r="T1344" s="132">
        <v>0</v>
      </c>
      <c r="U1344" s="132">
        <v>0</v>
      </c>
      <c r="V1344" s="133">
        <f t="shared" si="65"/>
        <v>0</v>
      </c>
      <c r="W1344" s="16">
        <v>0</v>
      </c>
      <c r="X1344" s="16">
        <v>0</v>
      </c>
      <c r="Y1344" s="137">
        <v>0</v>
      </c>
    </row>
    <row r="1345" spans="1:25" s="3" customFormat="1" ht="15" x14ac:dyDescent="0.3">
      <c r="A1345" s="156" t="str">
        <f>IF(ISBLANK(TableB[[#This Row],[BEDS Code]]),"",TableB[[#This Row],[BEDS Code]])</f>
        <v>320900010117</v>
      </c>
      <c r="B1345" s="134" t="str">
        <f>IF(ISBLANK(TableB[[#This Row],[School Name]]),"",TableB[[#This Row],[School Name]])</f>
        <v>I.S. 117 Joseph H. Wade</v>
      </c>
      <c r="C1345" s="156" t="str">
        <f>IF(ISBLANK(TableB[[#This Row],[Local School Code]]),"",TableB[[#This Row],[Local School Code]])</f>
        <v>X117</v>
      </c>
      <c r="D1345" s="15" t="s">
        <v>73</v>
      </c>
      <c r="E1345" s="10" t="s">
        <v>72</v>
      </c>
      <c r="F1345" s="130">
        <v>0</v>
      </c>
      <c r="G1345" s="130">
        <v>0</v>
      </c>
      <c r="H1345" s="130">
        <v>0</v>
      </c>
      <c r="I1345" s="130">
        <v>0</v>
      </c>
      <c r="J1345" s="136">
        <f t="shared" si="63"/>
        <v>0</v>
      </c>
      <c r="K1345" s="16">
        <v>0</v>
      </c>
      <c r="L1345" s="16">
        <v>0</v>
      </c>
      <c r="M1345" s="16">
        <v>0</v>
      </c>
      <c r="N1345" s="133">
        <f t="shared" si="64"/>
        <v>0</v>
      </c>
      <c r="O1345" s="146">
        <v>1</v>
      </c>
      <c r="P1345" s="132">
        <v>1587283.779559898</v>
      </c>
      <c r="Q1345" s="132">
        <v>156970.6</v>
      </c>
      <c r="R1345" s="132">
        <v>0</v>
      </c>
      <c r="S1345" s="132">
        <v>0</v>
      </c>
      <c r="T1345" s="132">
        <v>249853</v>
      </c>
      <c r="U1345" s="132">
        <v>149911.79999999999</v>
      </c>
      <c r="V1345" s="133">
        <f t="shared" si="65"/>
        <v>2144019.1795598981</v>
      </c>
      <c r="W1345" s="16">
        <v>1066363</v>
      </c>
      <c r="X1345" s="16">
        <v>1077656.1795598981</v>
      </c>
      <c r="Y1345" s="137">
        <v>0</v>
      </c>
    </row>
    <row r="1346" spans="1:25" s="3" customFormat="1" ht="15" x14ac:dyDescent="0.3">
      <c r="A1346" s="156" t="str">
        <f>IF(ISBLANK(TableB[[#This Row],[BEDS Code]]),"",TableB[[#This Row],[BEDS Code]])</f>
        <v>321000010118</v>
      </c>
      <c r="B1346" s="134" t="str">
        <f>IF(ISBLANK(TableB[[#This Row],[School Name]]),"",TableB[[#This Row],[School Name]])</f>
        <v>J.H.S. 118 William W. Niles</v>
      </c>
      <c r="C1346" s="156" t="str">
        <f>IF(ISBLANK(TableB[[#This Row],[Local School Code]]),"",TableB[[#This Row],[Local School Code]])</f>
        <v>X118</v>
      </c>
      <c r="D1346" s="15" t="s">
        <v>73</v>
      </c>
      <c r="E1346" s="10" t="s">
        <v>73</v>
      </c>
      <c r="F1346" s="130">
        <v>0</v>
      </c>
      <c r="G1346" s="130">
        <v>0</v>
      </c>
      <c r="H1346" s="130">
        <v>0</v>
      </c>
      <c r="I1346" s="130">
        <v>0</v>
      </c>
      <c r="J1346" s="136">
        <f t="shared" si="63"/>
        <v>0</v>
      </c>
      <c r="K1346" s="16">
        <v>0</v>
      </c>
      <c r="L1346" s="16">
        <v>0</v>
      </c>
      <c r="M1346" s="16">
        <v>0</v>
      </c>
      <c r="N1346" s="133">
        <f t="shared" si="64"/>
        <v>0</v>
      </c>
      <c r="O1346" s="146">
        <v>0</v>
      </c>
      <c r="P1346" s="132">
        <v>0</v>
      </c>
      <c r="Q1346" s="132">
        <v>0</v>
      </c>
      <c r="R1346" s="132">
        <v>0</v>
      </c>
      <c r="S1346" s="132">
        <v>0</v>
      </c>
      <c r="T1346" s="132">
        <v>0</v>
      </c>
      <c r="U1346" s="132">
        <v>0</v>
      </c>
      <c r="V1346" s="133">
        <f t="shared" si="65"/>
        <v>0</v>
      </c>
      <c r="W1346" s="16">
        <v>0</v>
      </c>
      <c r="X1346" s="16">
        <v>0</v>
      </c>
      <c r="Y1346" s="137">
        <v>0</v>
      </c>
    </row>
    <row r="1347" spans="1:25" s="3" customFormat="1" ht="15" x14ac:dyDescent="0.3">
      <c r="A1347" s="156" t="str">
        <f>IF(ISBLANK(TableB[[#This Row],[BEDS Code]]),"",TableB[[#This Row],[BEDS Code]])</f>
        <v>320800010119</v>
      </c>
      <c r="B1347" s="134" t="str">
        <f>IF(ISBLANK(TableB[[#This Row],[School Name]]),"",TableB[[#This Row],[School Name]])</f>
        <v>The Dr. Emmett W. Bassett School</v>
      </c>
      <c r="C1347" s="156" t="str">
        <f>IF(ISBLANK(TableB[[#This Row],[Local School Code]]),"",TableB[[#This Row],[Local School Code]])</f>
        <v>X119</v>
      </c>
      <c r="D1347" s="15" t="s">
        <v>72</v>
      </c>
      <c r="E1347" s="10" t="s">
        <v>73</v>
      </c>
      <c r="F1347" s="130">
        <v>30</v>
      </c>
      <c r="G1347" s="130">
        <v>0</v>
      </c>
      <c r="H1347" s="130">
        <v>0</v>
      </c>
      <c r="I1347" s="130">
        <v>0</v>
      </c>
      <c r="J1347" s="136">
        <f t="shared" si="63"/>
        <v>30</v>
      </c>
      <c r="K1347" s="16">
        <v>350000</v>
      </c>
      <c r="L1347" s="16">
        <v>205831.73338645569</v>
      </c>
      <c r="M1347" s="16">
        <v>0</v>
      </c>
      <c r="N1347" s="133">
        <f t="shared" si="64"/>
        <v>555831.73338645569</v>
      </c>
      <c r="O1347" s="146">
        <v>0</v>
      </c>
      <c r="P1347" s="132">
        <v>0</v>
      </c>
      <c r="Q1347" s="132">
        <v>0</v>
      </c>
      <c r="R1347" s="132">
        <v>0</v>
      </c>
      <c r="S1347" s="132">
        <v>0</v>
      </c>
      <c r="T1347" s="132">
        <v>0</v>
      </c>
      <c r="U1347" s="132">
        <v>0</v>
      </c>
      <c r="V1347" s="133">
        <f t="shared" si="65"/>
        <v>0</v>
      </c>
      <c r="W1347" s="16">
        <v>0</v>
      </c>
      <c r="X1347" s="16">
        <v>0</v>
      </c>
      <c r="Y1347" s="137">
        <v>0</v>
      </c>
    </row>
    <row r="1348" spans="1:25" s="3" customFormat="1" ht="15" x14ac:dyDescent="0.3">
      <c r="A1348" s="156" t="str">
        <f>IF(ISBLANK(TableB[[#This Row],[BEDS Code]]),"",TableB[[#This Row],[BEDS Code]])</f>
        <v>321100010121</v>
      </c>
      <c r="B1348" s="134" t="str">
        <f>IF(ISBLANK(TableB[[#This Row],[School Name]]),"",TableB[[#This Row],[School Name]])</f>
        <v>P.S. 121 Throop</v>
      </c>
      <c r="C1348" s="156" t="str">
        <f>IF(ISBLANK(TableB[[#This Row],[Local School Code]]),"",TableB[[#This Row],[Local School Code]])</f>
        <v>X121</v>
      </c>
      <c r="D1348" s="15" t="s">
        <v>72</v>
      </c>
      <c r="E1348" s="10" t="s">
        <v>73</v>
      </c>
      <c r="F1348" s="130">
        <v>30</v>
      </c>
      <c r="G1348" s="130">
        <v>0</v>
      </c>
      <c r="H1348" s="130">
        <v>0</v>
      </c>
      <c r="I1348" s="130">
        <v>0</v>
      </c>
      <c r="J1348" s="136">
        <f t="shared" si="63"/>
        <v>30</v>
      </c>
      <c r="K1348" s="16">
        <v>137734.29286330982</v>
      </c>
      <c r="L1348" s="16">
        <v>340589.45936459419</v>
      </c>
      <c r="M1348" s="16">
        <v>0</v>
      </c>
      <c r="N1348" s="133">
        <f t="shared" si="64"/>
        <v>478323.75222790404</v>
      </c>
      <c r="O1348" s="146">
        <v>0</v>
      </c>
      <c r="P1348" s="132">
        <v>0</v>
      </c>
      <c r="Q1348" s="132">
        <v>0</v>
      </c>
      <c r="R1348" s="132">
        <v>0</v>
      </c>
      <c r="S1348" s="132">
        <v>0</v>
      </c>
      <c r="T1348" s="132">
        <v>0</v>
      </c>
      <c r="U1348" s="132">
        <v>0</v>
      </c>
      <c r="V1348" s="133">
        <f t="shared" si="65"/>
        <v>0</v>
      </c>
      <c r="W1348" s="16">
        <v>0</v>
      </c>
      <c r="X1348" s="16">
        <v>0</v>
      </c>
      <c r="Y1348" s="137">
        <v>0</v>
      </c>
    </row>
    <row r="1349" spans="1:25" s="3" customFormat="1" ht="15" x14ac:dyDescent="0.3">
      <c r="A1349" s="156" t="str">
        <f>IF(ISBLANK(TableB[[#This Row],[BEDS Code]]),"",TableB[[#This Row],[BEDS Code]])</f>
        <v>320800010123</v>
      </c>
      <c r="B1349" s="134" t="str">
        <f>IF(ISBLANK(TableB[[#This Row],[School Name]]),"",TableB[[#This Row],[School Name]])</f>
        <v>J.H.S. 123 James M. Kieran</v>
      </c>
      <c r="C1349" s="156" t="str">
        <f>IF(ISBLANK(TableB[[#This Row],[Local School Code]]),"",TableB[[#This Row],[Local School Code]])</f>
        <v>X123</v>
      </c>
      <c r="D1349" s="15" t="s">
        <v>73</v>
      </c>
      <c r="E1349" s="10" t="s">
        <v>72</v>
      </c>
      <c r="F1349" s="130">
        <v>0</v>
      </c>
      <c r="G1349" s="130">
        <v>0</v>
      </c>
      <c r="H1349" s="130">
        <v>0</v>
      </c>
      <c r="I1349" s="130">
        <v>0</v>
      </c>
      <c r="J1349" s="136">
        <f t="shared" si="63"/>
        <v>0</v>
      </c>
      <c r="K1349" s="16">
        <v>0</v>
      </c>
      <c r="L1349" s="16">
        <v>0</v>
      </c>
      <c r="M1349" s="16">
        <v>0</v>
      </c>
      <c r="N1349" s="133">
        <f t="shared" si="64"/>
        <v>0</v>
      </c>
      <c r="O1349" s="146">
        <v>1</v>
      </c>
      <c r="P1349" s="132">
        <v>890883.68432334217</v>
      </c>
      <c r="Q1349" s="132">
        <v>135845.4</v>
      </c>
      <c r="R1349" s="132">
        <v>0</v>
      </c>
      <c r="S1349" s="132">
        <v>0</v>
      </c>
      <c r="T1349" s="132">
        <v>179227</v>
      </c>
      <c r="U1349" s="132">
        <v>107536.2</v>
      </c>
      <c r="V1349" s="133">
        <f t="shared" si="65"/>
        <v>1313492.2843233421</v>
      </c>
      <c r="W1349" s="16">
        <v>653287</v>
      </c>
      <c r="X1349" s="16">
        <v>660205.28432334214</v>
      </c>
      <c r="Y1349" s="137">
        <v>0</v>
      </c>
    </row>
    <row r="1350" spans="1:25" s="3" customFormat="1" ht="15" x14ac:dyDescent="0.3">
      <c r="A1350" s="156" t="str">
        <f>IF(ISBLANK(TableB[[#This Row],[BEDS Code]]),"",TableB[[#This Row],[BEDS Code]])</f>
        <v>320900010126</v>
      </c>
      <c r="B1350" s="134" t="str">
        <f>IF(ISBLANK(TableB[[#This Row],[School Name]]),"",TableB[[#This Row],[School Name]])</f>
        <v>P.S. 126 Dr Marjorie H Dunbar</v>
      </c>
      <c r="C1350" s="156" t="str">
        <f>IF(ISBLANK(TableB[[#This Row],[Local School Code]]),"",TableB[[#This Row],[Local School Code]])</f>
        <v>X126</v>
      </c>
      <c r="D1350" s="15" t="s">
        <v>72</v>
      </c>
      <c r="E1350" s="10" t="s">
        <v>73</v>
      </c>
      <c r="F1350" s="130">
        <v>62</v>
      </c>
      <c r="G1350" s="130">
        <v>0</v>
      </c>
      <c r="H1350" s="130">
        <v>0</v>
      </c>
      <c r="I1350" s="130">
        <v>0</v>
      </c>
      <c r="J1350" s="136">
        <f t="shared" si="63"/>
        <v>62</v>
      </c>
      <c r="K1350" s="16">
        <v>276864.05576099176</v>
      </c>
      <c r="L1350" s="16">
        <v>675686.868424249</v>
      </c>
      <c r="M1350" s="16">
        <v>0</v>
      </c>
      <c r="N1350" s="133">
        <f t="shared" si="64"/>
        <v>952550.92418524076</v>
      </c>
      <c r="O1350" s="146">
        <v>0</v>
      </c>
      <c r="P1350" s="132">
        <v>0</v>
      </c>
      <c r="Q1350" s="132">
        <v>0</v>
      </c>
      <c r="R1350" s="132">
        <v>0</v>
      </c>
      <c r="S1350" s="132">
        <v>0</v>
      </c>
      <c r="T1350" s="132">
        <v>0</v>
      </c>
      <c r="U1350" s="132">
        <v>0</v>
      </c>
      <c r="V1350" s="133">
        <f t="shared" si="65"/>
        <v>0</v>
      </c>
      <c r="W1350" s="16">
        <v>0</v>
      </c>
      <c r="X1350" s="16">
        <v>0</v>
      </c>
      <c r="Y1350" s="137">
        <v>0</v>
      </c>
    </row>
    <row r="1351" spans="1:25" s="3" customFormat="1" ht="15" x14ac:dyDescent="0.3">
      <c r="A1351" s="156" t="str">
        <f>IF(ISBLANK(TableB[[#This Row],[BEDS Code]]),"",TableB[[#This Row],[BEDS Code]])</f>
        <v>321100010127</v>
      </c>
      <c r="B1351" s="134" t="str">
        <f>IF(ISBLANK(TableB[[#This Row],[School Name]]),"",TableB[[#This Row],[School Name]])</f>
        <v>J.H.S. 127 The Castle Hill</v>
      </c>
      <c r="C1351" s="156" t="str">
        <f>IF(ISBLANK(TableB[[#This Row],[Local School Code]]),"",TableB[[#This Row],[Local School Code]])</f>
        <v>X127</v>
      </c>
      <c r="D1351" s="15" t="s">
        <v>73</v>
      </c>
      <c r="E1351" s="10" t="s">
        <v>73</v>
      </c>
      <c r="F1351" s="130">
        <v>0</v>
      </c>
      <c r="G1351" s="130">
        <v>0</v>
      </c>
      <c r="H1351" s="130">
        <v>0</v>
      </c>
      <c r="I1351" s="130">
        <v>0</v>
      </c>
      <c r="J1351" s="136">
        <f t="shared" si="63"/>
        <v>0</v>
      </c>
      <c r="K1351" s="16">
        <v>0</v>
      </c>
      <c r="L1351" s="16">
        <v>0</v>
      </c>
      <c r="M1351" s="16">
        <v>0</v>
      </c>
      <c r="N1351" s="133">
        <f t="shared" si="64"/>
        <v>0</v>
      </c>
      <c r="O1351" s="146">
        <v>0</v>
      </c>
      <c r="P1351" s="132">
        <v>0</v>
      </c>
      <c r="Q1351" s="132">
        <v>0</v>
      </c>
      <c r="R1351" s="132">
        <v>0</v>
      </c>
      <c r="S1351" s="132">
        <v>0</v>
      </c>
      <c r="T1351" s="132">
        <v>0</v>
      </c>
      <c r="U1351" s="132">
        <v>0</v>
      </c>
      <c r="V1351" s="133">
        <f t="shared" si="65"/>
        <v>0</v>
      </c>
      <c r="W1351" s="16">
        <v>0</v>
      </c>
      <c r="X1351" s="16">
        <v>0</v>
      </c>
      <c r="Y1351" s="137">
        <v>0</v>
      </c>
    </row>
    <row r="1352" spans="1:25" s="3" customFormat="1" ht="15" x14ac:dyDescent="0.3">
      <c r="A1352" s="156" t="str">
        <f>IF(ISBLANK(TableB[[#This Row],[BEDS Code]]),"",TableB[[#This Row],[BEDS Code]])</f>
        <v>320900010128</v>
      </c>
      <c r="B1352" s="134" t="str">
        <f>IF(ISBLANK(TableB[[#This Row],[School Name]]),"",TableB[[#This Row],[School Name]])</f>
        <v>Mott Hall III</v>
      </c>
      <c r="C1352" s="156" t="str">
        <f>IF(ISBLANK(TableB[[#This Row],[Local School Code]]),"",TableB[[#This Row],[Local School Code]])</f>
        <v>X128</v>
      </c>
      <c r="D1352" s="15" t="s">
        <v>73</v>
      </c>
      <c r="E1352" s="10" t="s">
        <v>73</v>
      </c>
      <c r="F1352" s="130">
        <v>0</v>
      </c>
      <c r="G1352" s="130">
        <v>0</v>
      </c>
      <c r="H1352" s="130">
        <v>0</v>
      </c>
      <c r="I1352" s="130">
        <v>0</v>
      </c>
      <c r="J1352" s="136">
        <f t="shared" si="63"/>
        <v>0</v>
      </c>
      <c r="K1352" s="16">
        <v>0</v>
      </c>
      <c r="L1352" s="16">
        <v>0</v>
      </c>
      <c r="M1352" s="16">
        <v>0</v>
      </c>
      <c r="N1352" s="133">
        <f t="shared" si="64"/>
        <v>0</v>
      </c>
      <c r="O1352" s="146">
        <v>0</v>
      </c>
      <c r="P1352" s="132">
        <v>0</v>
      </c>
      <c r="Q1352" s="132">
        <v>0</v>
      </c>
      <c r="R1352" s="132">
        <v>0</v>
      </c>
      <c r="S1352" s="132">
        <v>0</v>
      </c>
      <c r="T1352" s="132">
        <v>0</v>
      </c>
      <c r="U1352" s="132">
        <v>0</v>
      </c>
      <c r="V1352" s="133">
        <f t="shared" si="65"/>
        <v>0</v>
      </c>
      <c r="W1352" s="16">
        <v>0</v>
      </c>
      <c r="X1352" s="16">
        <v>0</v>
      </c>
      <c r="Y1352" s="137">
        <v>0</v>
      </c>
    </row>
    <row r="1353" spans="1:25" s="3" customFormat="1" ht="15" x14ac:dyDescent="0.3">
      <c r="A1353" s="156" t="str">
        <f>IF(ISBLANK(TableB[[#This Row],[BEDS Code]]),"",TableB[[#This Row],[BEDS Code]])</f>
        <v>321200010129</v>
      </c>
      <c r="B1353" s="134" t="str">
        <f>IF(ISBLANK(TableB[[#This Row],[School Name]]),"",TableB[[#This Row],[School Name]])</f>
        <v>M.S. 129 Academy for Independent Learning and Leadership</v>
      </c>
      <c r="C1353" s="156" t="str">
        <f>IF(ISBLANK(TableB[[#This Row],[Local School Code]]),"",TableB[[#This Row],[Local School Code]])</f>
        <v>X129</v>
      </c>
      <c r="D1353" s="15" t="s">
        <v>73</v>
      </c>
      <c r="E1353" s="10" t="s">
        <v>73</v>
      </c>
      <c r="F1353" s="130">
        <v>0</v>
      </c>
      <c r="G1353" s="130">
        <v>0</v>
      </c>
      <c r="H1353" s="130">
        <v>0</v>
      </c>
      <c r="I1353" s="130">
        <v>0</v>
      </c>
      <c r="J1353" s="136">
        <f t="shared" si="63"/>
        <v>0</v>
      </c>
      <c r="K1353" s="16">
        <v>0</v>
      </c>
      <c r="L1353" s="16">
        <v>0</v>
      </c>
      <c r="M1353" s="16">
        <v>0</v>
      </c>
      <c r="N1353" s="133">
        <f t="shared" si="64"/>
        <v>0</v>
      </c>
      <c r="O1353" s="146">
        <v>0</v>
      </c>
      <c r="P1353" s="132">
        <v>0</v>
      </c>
      <c r="Q1353" s="132">
        <v>0</v>
      </c>
      <c r="R1353" s="132">
        <v>0</v>
      </c>
      <c r="S1353" s="132">
        <v>0</v>
      </c>
      <c r="T1353" s="132">
        <v>0</v>
      </c>
      <c r="U1353" s="132">
        <v>0</v>
      </c>
      <c r="V1353" s="133">
        <f t="shared" si="65"/>
        <v>0</v>
      </c>
      <c r="W1353" s="16">
        <v>0</v>
      </c>
      <c r="X1353" s="16">
        <v>0</v>
      </c>
      <c r="Y1353" s="137">
        <v>0</v>
      </c>
    </row>
    <row r="1354" spans="1:25" s="3" customFormat="1" ht="15" x14ac:dyDescent="0.3">
      <c r="A1354" s="156" t="str">
        <f>IF(ISBLANK(TableB[[#This Row],[BEDS Code]]),"",TableB[[#This Row],[BEDS Code]])</f>
        <v>320800010130</v>
      </c>
      <c r="B1354" s="134" t="str">
        <f>IF(ISBLANK(TableB[[#This Row],[School Name]]),"",TableB[[#This Row],[School Name]])</f>
        <v>P.S. 130 Abram Stevens Hewitt</v>
      </c>
      <c r="C1354" s="156" t="str">
        <f>IF(ISBLANK(TableB[[#This Row],[Local School Code]]),"",TableB[[#This Row],[Local School Code]])</f>
        <v>X130</v>
      </c>
      <c r="D1354" s="15" t="s">
        <v>72</v>
      </c>
      <c r="E1354" s="10" t="s">
        <v>73</v>
      </c>
      <c r="F1354" s="130">
        <v>30</v>
      </c>
      <c r="G1354" s="130">
        <v>0</v>
      </c>
      <c r="H1354" s="130">
        <v>0</v>
      </c>
      <c r="I1354" s="130">
        <v>0</v>
      </c>
      <c r="J1354" s="136">
        <f t="shared" si="63"/>
        <v>30</v>
      </c>
      <c r="K1354" s="16">
        <v>130082.38770423704</v>
      </c>
      <c r="L1354" s="16">
        <v>371698.25283124717</v>
      </c>
      <c r="M1354" s="16">
        <v>0</v>
      </c>
      <c r="N1354" s="133">
        <f t="shared" si="64"/>
        <v>501780.64053548418</v>
      </c>
      <c r="O1354" s="146">
        <v>0</v>
      </c>
      <c r="P1354" s="132">
        <v>0</v>
      </c>
      <c r="Q1354" s="132">
        <v>0</v>
      </c>
      <c r="R1354" s="132">
        <v>0</v>
      </c>
      <c r="S1354" s="132">
        <v>0</v>
      </c>
      <c r="T1354" s="132">
        <v>0</v>
      </c>
      <c r="U1354" s="132">
        <v>0</v>
      </c>
      <c r="V1354" s="133">
        <f t="shared" si="65"/>
        <v>0</v>
      </c>
      <c r="W1354" s="16">
        <v>0</v>
      </c>
      <c r="X1354" s="16">
        <v>0</v>
      </c>
      <c r="Y1354" s="137">
        <v>0</v>
      </c>
    </row>
    <row r="1355" spans="1:25" s="3" customFormat="1" ht="15" x14ac:dyDescent="0.3">
      <c r="A1355" s="156" t="str">
        <f>IF(ISBLANK(TableB[[#This Row],[BEDS Code]]),"",TableB[[#This Row],[BEDS Code]])</f>
        <v>320800010131</v>
      </c>
      <c r="B1355" s="134" t="str">
        <f>IF(ISBLANK(TableB[[#This Row],[School Name]]),"",TableB[[#This Row],[School Name]])</f>
        <v>J.H.S. 131 Albert Einstein</v>
      </c>
      <c r="C1355" s="156" t="str">
        <f>IF(ISBLANK(TableB[[#This Row],[Local School Code]]),"",TableB[[#This Row],[Local School Code]])</f>
        <v>X131</v>
      </c>
      <c r="D1355" s="15" t="s">
        <v>73</v>
      </c>
      <c r="E1355" s="10" t="s">
        <v>72</v>
      </c>
      <c r="F1355" s="130">
        <v>0</v>
      </c>
      <c r="G1355" s="130">
        <v>0</v>
      </c>
      <c r="H1355" s="130">
        <v>0</v>
      </c>
      <c r="I1355" s="130">
        <v>0</v>
      </c>
      <c r="J1355" s="136">
        <f t="shared" ref="J1355:J1418" si="66">SUM(F1355:I1355)</f>
        <v>0</v>
      </c>
      <c r="K1355" s="16">
        <v>0</v>
      </c>
      <c r="L1355" s="16">
        <v>0</v>
      </c>
      <c r="M1355" s="16">
        <v>0</v>
      </c>
      <c r="N1355" s="133">
        <f t="shared" ref="N1355:N1418" si="67">SUM(K1355:M1355)</f>
        <v>0</v>
      </c>
      <c r="O1355" s="146">
        <v>1</v>
      </c>
      <c r="P1355" s="132">
        <v>406903.50783717469</v>
      </c>
      <c r="Q1355" s="132">
        <v>107502.2</v>
      </c>
      <c r="R1355" s="132">
        <v>0</v>
      </c>
      <c r="S1355" s="132">
        <v>0</v>
      </c>
      <c r="T1355" s="132">
        <v>92511</v>
      </c>
      <c r="U1355" s="132">
        <v>55506.6</v>
      </c>
      <c r="V1355" s="133">
        <f t="shared" ref="V1355:V1418" si="68">SUM(P1355:U1355)</f>
        <v>662423.30783717462</v>
      </c>
      <c r="W1355" s="16">
        <v>329467</v>
      </c>
      <c r="X1355" s="16">
        <v>332956.30783717462</v>
      </c>
      <c r="Y1355" s="137">
        <v>0</v>
      </c>
    </row>
    <row r="1356" spans="1:25" s="3" customFormat="1" ht="15" x14ac:dyDescent="0.3">
      <c r="A1356" s="156" t="str">
        <f>IF(ISBLANK(TableB[[#This Row],[BEDS Code]]),"",TableB[[#This Row],[BEDS Code]])</f>
        <v>320900010132</v>
      </c>
      <c r="B1356" s="134" t="str">
        <f>IF(ISBLANK(TableB[[#This Row],[School Name]]),"",TableB[[#This Row],[School Name]])</f>
        <v>P.S. 132 Garret A. Morgan</v>
      </c>
      <c r="C1356" s="156" t="str">
        <f>IF(ISBLANK(TableB[[#This Row],[Local School Code]]),"",TableB[[#This Row],[Local School Code]])</f>
        <v>X132</v>
      </c>
      <c r="D1356" s="15" t="s">
        <v>72</v>
      </c>
      <c r="E1356" s="10" t="s">
        <v>73</v>
      </c>
      <c r="F1356" s="130">
        <v>14</v>
      </c>
      <c r="G1356" s="130">
        <v>0</v>
      </c>
      <c r="H1356" s="130">
        <v>0</v>
      </c>
      <c r="I1356" s="130">
        <v>0</v>
      </c>
      <c r="J1356" s="136">
        <f t="shared" si="66"/>
        <v>14</v>
      </c>
      <c r="K1356" s="16">
        <v>91450.928799238813</v>
      </c>
      <c r="L1356" s="16">
        <v>153649.03883859739</v>
      </c>
      <c r="M1356" s="16">
        <v>0</v>
      </c>
      <c r="N1356" s="133">
        <f t="shared" si="67"/>
        <v>245099.96763783621</v>
      </c>
      <c r="O1356" s="146">
        <v>0</v>
      </c>
      <c r="P1356" s="132">
        <v>0</v>
      </c>
      <c r="Q1356" s="132">
        <v>0</v>
      </c>
      <c r="R1356" s="132">
        <v>0</v>
      </c>
      <c r="S1356" s="132">
        <v>0</v>
      </c>
      <c r="T1356" s="132">
        <v>0</v>
      </c>
      <c r="U1356" s="132">
        <v>0</v>
      </c>
      <c r="V1356" s="133">
        <f t="shared" si="68"/>
        <v>0</v>
      </c>
      <c r="W1356" s="16">
        <v>0</v>
      </c>
      <c r="X1356" s="16">
        <v>0</v>
      </c>
      <c r="Y1356" s="137">
        <v>0</v>
      </c>
    </row>
    <row r="1357" spans="1:25" s="3" customFormat="1" ht="15" x14ac:dyDescent="0.3">
      <c r="A1357" s="156" t="str">
        <f>IF(ISBLANK(TableB[[#This Row],[BEDS Code]]),"",TableB[[#This Row],[BEDS Code]])</f>
        <v>321200010134</v>
      </c>
      <c r="B1357" s="134" t="str">
        <f>IF(ISBLANK(TableB[[#This Row],[School Name]]),"",TableB[[#This Row],[School Name]])</f>
        <v>P.S. 134 George F. Bristow</v>
      </c>
      <c r="C1357" s="156" t="str">
        <f>IF(ISBLANK(TableB[[#This Row],[Local School Code]]),"",TableB[[#This Row],[Local School Code]])</f>
        <v>X134</v>
      </c>
      <c r="D1357" s="15" t="s">
        <v>72</v>
      </c>
      <c r="E1357" s="10" t="s">
        <v>73</v>
      </c>
      <c r="F1357" s="130">
        <v>46</v>
      </c>
      <c r="G1357" s="130">
        <v>0</v>
      </c>
      <c r="H1357" s="130">
        <v>0</v>
      </c>
      <c r="I1357" s="130">
        <v>0</v>
      </c>
      <c r="J1357" s="136">
        <f t="shared" si="66"/>
        <v>46</v>
      </c>
      <c r="K1357" s="16">
        <v>282430.4825451643</v>
      </c>
      <c r="L1357" s="16">
        <v>450734.91571277077</v>
      </c>
      <c r="M1357" s="16">
        <v>0</v>
      </c>
      <c r="N1357" s="133">
        <f t="shared" si="67"/>
        <v>733165.39825793507</v>
      </c>
      <c r="O1357" s="146">
        <v>0</v>
      </c>
      <c r="P1357" s="132">
        <v>0</v>
      </c>
      <c r="Q1357" s="132">
        <v>0</v>
      </c>
      <c r="R1357" s="132">
        <v>0</v>
      </c>
      <c r="S1357" s="132">
        <v>0</v>
      </c>
      <c r="T1357" s="132">
        <v>0</v>
      </c>
      <c r="U1357" s="132">
        <v>0</v>
      </c>
      <c r="V1357" s="133">
        <f t="shared" si="68"/>
        <v>0</v>
      </c>
      <c r="W1357" s="16">
        <v>0</v>
      </c>
      <c r="X1357" s="16">
        <v>0</v>
      </c>
      <c r="Y1357" s="137">
        <v>0</v>
      </c>
    </row>
    <row r="1358" spans="1:25" s="3" customFormat="1" ht="15" x14ac:dyDescent="0.3">
      <c r="A1358" s="156" t="str">
        <f>IF(ISBLANK(TableB[[#This Row],[BEDS Code]]),"",TableB[[#This Row],[BEDS Code]])</f>
        <v>320800010138</v>
      </c>
      <c r="B1358" s="134" t="str">
        <f>IF(ISBLANK(TableB[[#This Row],[School Name]]),"",TableB[[#This Row],[School Name]])</f>
        <v>P.S. 138 Samuel Randall</v>
      </c>
      <c r="C1358" s="156" t="str">
        <f>IF(ISBLANK(TableB[[#This Row],[Local School Code]]),"",TableB[[#This Row],[Local School Code]])</f>
        <v>X138</v>
      </c>
      <c r="D1358" s="15" t="s">
        <v>72</v>
      </c>
      <c r="E1358" s="10" t="s">
        <v>73</v>
      </c>
      <c r="F1358" s="130">
        <v>62</v>
      </c>
      <c r="G1358" s="130">
        <v>0</v>
      </c>
      <c r="H1358" s="130">
        <v>0</v>
      </c>
      <c r="I1358" s="130">
        <v>0</v>
      </c>
      <c r="J1358" s="136">
        <f t="shared" si="66"/>
        <v>62</v>
      </c>
      <c r="K1358" s="16">
        <v>322167.86607913731</v>
      </c>
      <c r="L1358" s="16">
        <v>701269.20976147335</v>
      </c>
      <c r="M1358" s="16">
        <v>0</v>
      </c>
      <c r="N1358" s="133">
        <f t="shared" si="67"/>
        <v>1023437.0758406107</v>
      </c>
      <c r="O1358" s="146">
        <v>0</v>
      </c>
      <c r="P1358" s="132">
        <v>0</v>
      </c>
      <c r="Q1358" s="132">
        <v>0</v>
      </c>
      <c r="R1358" s="132">
        <v>0</v>
      </c>
      <c r="S1358" s="132">
        <v>0</v>
      </c>
      <c r="T1358" s="132">
        <v>0</v>
      </c>
      <c r="U1358" s="132">
        <v>0</v>
      </c>
      <c r="V1358" s="133">
        <f t="shared" si="68"/>
        <v>0</v>
      </c>
      <c r="W1358" s="16">
        <v>0</v>
      </c>
      <c r="X1358" s="16">
        <v>0</v>
      </c>
      <c r="Y1358" s="137">
        <v>0</v>
      </c>
    </row>
    <row r="1359" spans="1:25" s="3" customFormat="1" ht="15" x14ac:dyDescent="0.3">
      <c r="A1359" s="156" t="str">
        <f>IF(ISBLANK(TableB[[#This Row],[BEDS Code]]),"",TableB[[#This Row],[BEDS Code]])</f>
        <v>320800010140</v>
      </c>
      <c r="B1359" s="134" t="str">
        <f>IF(ISBLANK(TableB[[#This Row],[School Name]]),"",TableB[[#This Row],[School Name]])</f>
        <v>P.S. X140 The Eagle School</v>
      </c>
      <c r="C1359" s="156" t="str">
        <f>IF(ISBLANK(TableB[[#This Row],[Local School Code]]),"",TableB[[#This Row],[Local School Code]])</f>
        <v>X140</v>
      </c>
      <c r="D1359" s="15" t="s">
        <v>72</v>
      </c>
      <c r="E1359" s="10" t="s">
        <v>73</v>
      </c>
      <c r="F1359" s="130">
        <v>46</v>
      </c>
      <c r="G1359" s="130">
        <v>0</v>
      </c>
      <c r="H1359" s="130">
        <v>0</v>
      </c>
      <c r="I1359" s="130">
        <v>0</v>
      </c>
      <c r="J1359" s="136">
        <f t="shared" si="66"/>
        <v>46</v>
      </c>
      <c r="K1359" s="16">
        <v>267126.67222701875</v>
      </c>
      <c r="L1359" s="16">
        <v>516721.48535000649</v>
      </c>
      <c r="M1359" s="16">
        <v>0</v>
      </c>
      <c r="N1359" s="133">
        <f t="shared" si="67"/>
        <v>783848.15757702524</v>
      </c>
      <c r="O1359" s="146">
        <v>0</v>
      </c>
      <c r="P1359" s="132">
        <v>0</v>
      </c>
      <c r="Q1359" s="132">
        <v>0</v>
      </c>
      <c r="R1359" s="132">
        <v>0</v>
      </c>
      <c r="S1359" s="132">
        <v>0</v>
      </c>
      <c r="T1359" s="132">
        <v>0</v>
      </c>
      <c r="U1359" s="132">
        <v>0</v>
      </c>
      <c r="V1359" s="133">
        <f t="shared" si="68"/>
        <v>0</v>
      </c>
      <c r="W1359" s="16">
        <v>0</v>
      </c>
      <c r="X1359" s="16">
        <v>0</v>
      </c>
      <c r="Y1359" s="137">
        <v>0</v>
      </c>
    </row>
    <row r="1360" spans="1:25" s="3" customFormat="1" ht="15" x14ac:dyDescent="0.3">
      <c r="A1360" s="156" t="str">
        <f>IF(ISBLANK(TableB[[#This Row],[BEDS Code]]),"",TableB[[#This Row],[BEDS Code]])</f>
        <v>321000011141</v>
      </c>
      <c r="B1360" s="134" t="str">
        <f>IF(ISBLANK(TableB[[#This Row],[School Name]]),"",TableB[[#This Row],[School Name]])</f>
        <v>Riverdale / Kingsbridge Academy (Middle School / High School 141)</v>
      </c>
      <c r="C1360" s="156" t="str">
        <f>IF(ISBLANK(TableB[[#This Row],[Local School Code]]),"",TableB[[#This Row],[Local School Code]])</f>
        <v>X141</v>
      </c>
      <c r="D1360" s="15" t="s">
        <v>73</v>
      </c>
      <c r="E1360" s="10" t="s">
        <v>73</v>
      </c>
      <c r="F1360" s="130">
        <v>0</v>
      </c>
      <c r="G1360" s="130">
        <v>0</v>
      </c>
      <c r="H1360" s="130">
        <v>0</v>
      </c>
      <c r="I1360" s="130">
        <v>0</v>
      </c>
      <c r="J1360" s="136">
        <f t="shared" si="66"/>
        <v>0</v>
      </c>
      <c r="K1360" s="16">
        <v>0</v>
      </c>
      <c r="L1360" s="16">
        <v>0</v>
      </c>
      <c r="M1360" s="16">
        <v>0</v>
      </c>
      <c r="N1360" s="133">
        <f t="shared" si="67"/>
        <v>0</v>
      </c>
      <c r="O1360" s="146">
        <v>0</v>
      </c>
      <c r="P1360" s="132">
        <v>0</v>
      </c>
      <c r="Q1360" s="132">
        <v>0</v>
      </c>
      <c r="R1360" s="132">
        <v>0</v>
      </c>
      <c r="S1360" s="132">
        <v>0</v>
      </c>
      <c r="T1360" s="132">
        <v>0</v>
      </c>
      <c r="U1360" s="132">
        <v>0</v>
      </c>
      <c r="V1360" s="133">
        <f t="shared" si="68"/>
        <v>0</v>
      </c>
      <c r="W1360" s="16">
        <v>0</v>
      </c>
      <c r="X1360" s="16">
        <v>0</v>
      </c>
      <c r="Y1360" s="137">
        <v>0</v>
      </c>
    </row>
    <row r="1361" spans="1:25" s="3" customFormat="1" ht="15" x14ac:dyDescent="0.3">
      <c r="A1361" s="156" t="str">
        <f>IF(ISBLANK(TableB[[#This Row],[BEDS Code]]),"",TableB[[#This Row],[BEDS Code]])</f>
        <v>321100010144</v>
      </c>
      <c r="B1361" s="134" t="str">
        <f>IF(ISBLANK(TableB[[#This Row],[School Name]]),"",TableB[[#This Row],[School Name]])</f>
        <v>J.H.S. 144 Michelangelo</v>
      </c>
      <c r="C1361" s="156" t="str">
        <f>IF(ISBLANK(TableB[[#This Row],[Local School Code]]),"",TableB[[#This Row],[Local School Code]])</f>
        <v>X144</v>
      </c>
      <c r="D1361" s="15" t="s">
        <v>73</v>
      </c>
      <c r="E1361" s="10" t="s">
        <v>73</v>
      </c>
      <c r="F1361" s="130">
        <v>0</v>
      </c>
      <c r="G1361" s="130">
        <v>0</v>
      </c>
      <c r="H1361" s="130">
        <v>0</v>
      </c>
      <c r="I1361" s="130">
        <v>0</v>
      </c>
      <c r="J1361" s="136">
        <f t="shared" si="66"/>
        <v>0</v>
      </c>
      <c r="K1361" s="16">
        <v>0</v>
      </c>
      <c r="L1361" s="16">
        <v>0</v>
      </c>
      <c r="M1361" s="16">
        <v>0</v>
      </c>
      <c r="N1361" s="133">
        <f t="shared" si="67"/>
        <v>0</v>
      </c>
      <c r="O1361" s="146">
        <v>0</v>
      </c>
      <c r="P1361" s="132">
        <v>0</v>
      </c>
      <c r="Q1361" s="132">
        <v>0</v>
      </c>
      <c r="R1361" s="132">
        <v>0</v>
      </c>
      <c r="S1361" s="132">
        <v>0</v>
      </c>
      <c r="T1361" s="132">
        <v>0</v>
      </c>
      <c r="U1361" s="132">
        <v>0</v>
      </c>
      <c r="V1361" s="133">
        <f t="shared" si="68"/>
        <v>0</v>
      </c>
      <c r="W1361" s="16">
        <v>0</v>
      </c>
      <c r="X1361" s="16">
        <v>0</v>
      </c>
      <c r="Y1361" s="137">
        <v>0</v>
      </c>
    </row>
    <row r="1362" spans="1:25" s="3" customFormat="1" ht="15" x14ac:dyDescent="0.3">
      <c r="A1362" s="156" t="str">
        <f>IF(ISBLANK(TableB[[#This Row],[BEDS Code]]),"",TableB[[#This Row],[BEDS Code]])</f>
        <v>320800010146</v>
      </c>
      <c r="B1362" s="134" t="str">
        <f>IF(ISBLANK(TableB[[#This Row],[School Name]]),"",TableB[[#This Row],[School Name]])</f>
        <v>P.S. 146 Edward Collins</v>
      </c>
      <c r="C1362" s="156" t="str">
        <f>IF(ISBLANK(TableB[[#This Row],[Local School Code]]),"",TableB[[#This Row],[Local School Code]])</f>
        <v>X146</v>
      </c>
      <c r="D1362" s="15" t="s">
        <v>72</v>
      </c>
      <c r="E1362" s="10" t="s">
        <v>73</v>
      </c>
      <c r="F1362" s="130">
        <v>30</v>
      </c>
      <c r="G1362" s="130">
        <v>0</v>
      </c>
      <c r="H1362" s="130">
        <v>0</v>
      </c>
      <c r="I1362" s="130">
        <v>0</v>
      </c>
      <c r="J1362" s="136">
        <f t="shared" si="66"/>
        <v>30</v>
      </c>
      <c r="K1362" s="16">
        <v>114778.57738609152</v>
      </c>
      <c r="L1362" s="16">
        <v>359830.11091817293</v>
      </c>
      <c r="M1362" s="16">
        <v>0</v>
      </c>
      <c r="N1362" s="133">
        <f t="shared" si="67"/>
        <v>474608.68830426445</v>
      </c>
      <c r="O1362" s="146">
        <v>0</v>
      </c>
      <c r="P1362" s="132">
        <v>0</v>
      </c>
      <c r="Q1362" s="132">
        <v>0</v>
      </c>
      <c r="R1362" s="132">
        <v>0</v>
      </c>
      <c r="S1362" s="132">
        <v>0</v>
      </c>
      <c r="T1362" s="132">
        <v>0</v>
      </c>
      <c r="U1362" s="132">
        <v>0</v>
      </c>
      <c r="V1362" s="133">
        <f t="shared" si="68"/>
        <v>0</v>
      </c>
      <c r="W1362" s="16">
        <v>0</v>
      </c>
      <c r="X1362" s="16">
        <v>0</v>
      </c>
      <c r="Y1362" s="137">
        <v>0</v>
      </c>
    </row>
    <row r="1363" spans="1:25" s="3" customFormat="1" ht="15" x14ac:dyDescent="0.3">
      <c r="A1363" s="156" t="str">
        <f>IF(ISBLANK(TableB[[#This Row],[BEDS Code]]),"",TableB[[#This Row],[BEDS Code]])</f>
        <v>321200010150</v>
      </c>
      <c r="B1363" s="134" t="str">
        <f>IF(ISBLANK(TableB[[#This Row],[School Name]]),"",TableB[[#This Row],[School Name]])</f>
        <v>P.S. 150 Charles James Fox</v>
      </c>
      <c r="C1363" s="156" t="str">
        <f>IF(ISBLANK(TableB[[#This Row],[Local School Code]]),"",TableB[[#This Row],[Local School Code]])</f>
        <v>X150</v>
      </c>
      <c r="D1363" s="15" t="s">
        <v>72</v>
      </c>
      <c r="E1363" s="10" t="s">
        <v>73</v>
      </c>
      <c r="F1363" s="130">
        <v>30</v>
      </c>
      <c r="G1363" s="130">
        <v>0</v>
      </c>
      <c r="H1363" s="130">
        <v>0</v>
      </c>
      <c r="I1363" s="130">
        <v>0</v>
      </c>
      <c r="J1363" s="136">
        <f t="shared" si="66"/>
        <v>30</v>
      </c>
      <c r="K1363" s="16">
        <v>137734.29286330982</v>
      </c>
      <c r="L1363" s="16">
        <v>354912.87779138598</v>
      </c>
      <c r="M1363" s="16">
        <v>0</v>
      </c>
      <c r="N1363" s="133">
        <f t="shared" si="67"/>
        <v>492647.17065469583</v>
      </c>
      <c r="O1363" s="146">
        <v>0</v>
      </c>
      <c r="P1363" s="132">
        <v>0</v>
      </c>
      <c r="Q1363" s="132">
        <v>0</v>
      </c>
      <c r="R1363" s="132">
        <v>0</v>
      </c>
      <c r="S1363" s="132">
        <v>0</v>
      </c>
      <c r="T1363" s="132">
        <v>0</v>
      </c>
      <c r="U1363" s="132">
        <v>0</v>
      </c>
      <c r="V1363" s="133">
        <f t="shared" si="68"/>
        <v>0</v>
      </c>
      <c r="W1363" s="16">
        <v>0</v>
      </c>
      <c r="X1363" s="16">
        <v>0</v>
      </c>
      <c r="Y1363" s="137">
        <v>0</v>
      </c>
    </row>
    <row r="1364" spans="1:25" s="3" customFormat="1" ht="15" x14ac:dyDescent="0.3">
      <c r="A1364" s="156" t="str">
        <f>IF(ISBLANK(TableB[[#This Row],[BEDS Code]]),"",TableB[[#This Row],[BEDS Code]])</f>
        <v>320700010151</v>
      </c>
      <c r="B1364" s="134" t="str">
        <f>IF(ISBLANK(TableB[[#This Row],[School Name]]),"",TableB[[#This Row],[School Name]])</f>
        <v>J.H.S. 151 Lou Gehrig</v>
      </c>
      <c r="C1364" s="156" t="str">
        <f>IF(ISBLANK(TableB[[#This Row],[Local School Code]]),"",TableB[[#This Row],[Local School Code]])</f>
        <v>X151</v>
      </c>
      <c r="D1364" s="15" t="s">
        <v>73</v>
      </c>
      <c r="E1364" s="10" t="s">
        <v>73</v>
      </c>
      <c r="F1364" s="130">
        <v>0</v>
      </c>
      <c r="G1364" s="130">
        <v>0</v>
      </c>
      <c r="H1364" s="130">
        <v>0</v>
      </c>
      <c r="I1364" s="130">
        <v>0</v>
      </c>
      <c r="J1364" s="136">
        <f t="shared" si="66"/>
        <v>0</v>
      </c>
      <c r="K1364" s="16">
        <v>0</v>
      </c>
      <c r="L1364" s="16">
        <v>0</v>
      </c>
      <c r="M1364" s="16">
        <v>0</v>
      </c>
      <c r="N1364" s="133">
        <f t="shared" si="67"/>
        <v>0</v>
      </c>
      <c r="O1364" s="146">
        <v>0</v>
      </c>
      <c r="P1364" s="132">
        <v>0</v>
      </c>
      <c r="Q1364" s="132">
        <v>0</v>
      </c>
      <c r="R1364" s="132">
        <v>0</v>
      </c>
      <c r="S1364" s="132">
        <v>0</v>
      </c>
      <c r="T1364" s="132">
        <v>0</v>
      </c>
      <c r="U1364" s="132">
        <v>0</v>
      </c>
      <c r="V1364" s="133">
        <f t="shared" si="68"/>
        <v>0</v>
      </c>
      <c r="W1364" s="16">
        <v>0</v>
      </c>
      <c r="X1364" s="16">
        <v>0</v>
      </c>
      <c r="Y1364" s="137">
        <v>0</v>
      </c>
    </row>
    <row r="1365" spans="1:25" s="3" customFormat="1" ht="15" x14ac:dyDescent="0.3">
      <c r="A1365" s="156" t="str">
        <f>IF(ISBLANK(TableB[[#This Row],[BEDS Code]]),"",TableB[[#This Row],[BEDS Code]])</f>
        <v>320800010152</v>
      </c>
      <c r="B1365" s="134" t="str">
        <f>IF(ISBLANK(TableB[[#This Row],[School Name]]),"",TableB[[#This Row],[School Name]])</f>
        <v>P.S. 152 Evergreen</v>
      </c>
      <c r="C1365" s="156" t="str">
        <f>IF(ISBLANK(TableB[[#This Row],[Local School Code]]),"",TableB[[#This Row],[Local School Code]])</f>
        <v>X152</v>
      </c>
      <c r="D1365" s="15" t="s">
        <v>73</v>
      </c>
      <c r="E1365" s="10" t="s">
        <v>73</v>
      </c>
      <c r="F1365" s="130">
        <v>0</v>
      </c>
      <c r="G1365" s="130">
        <v>0</v>
      </c>
      <c r="H1365" s="130">
        <v>0</v>
      </c>
      <c r="I1365" s="130">
        <v>0</v>
      </c>
      <c r="J1365" s="136">
        <f t="shared" si="66"/>
        <v>0</v>
      </c>
      <c r="K1365" s="16">
        <v>0</v>
      </c>
      <c r="L1365" s="16">
        <v>0</v>
      </c>
      <c r="M1365" s="16">
        <v>0</v>
      </c>
      <c r="N1365" s="133">
        <f t="shared" si="67"/>
        <v>0</v>
      </c>
      <c r="O1365" s="146">
        <v>0</v>
      </c>
      <c r="P1365" s="132">
        <v>0</v>
      </c>
      <c r="Q1365" s="132">
        <v>0</v>
      </c>
      <c r="R1365" s="132">
        <v>0</v>
      </c>
      <c r="S1365" s="132">
        <v>0</v>
      </c>
      <c r="T1365" s="132">
        <v>0</v>
      </c>
      <c r="U1365" s="132">
        <v>0</v>
      </c>
      <c r="V1365" s="133">
        <f t="shared" si="68"/>
        <v>0</v>
      </c>
      <c r="W1365" s="16">
        <v>0</v>
      </c>
      <c r="X1365" s="16">
        <v>0</v>
      </c>
      <c r="Y1365" s="137">
        <v>0</v>
      </c>
    </row>
    <row r="1366" spans="1:25" s="3" customFormat="1" ht="15" x14ac:dyDescent="0.3">
      <c r="A1366" s="156" t="str">
        <f>IF(ISBLANK(TableB[[#This Row],[BEDS Code]]),"",TableB[[#This Row],[BEDS Code]])</f>
        <v>321100010153</v>
      </c>
      <c r="B1366" s="134" t="str">
        <f>IF(ISBLANK(TableB[[#This Row],[School Name]]),"",TableB[[#This Row],[School Name]])</f>
        <v>P.S. 153 Helen Keller</v>
      </c>
      <c r="C1366" s="156" t="str">
        <f>IF(ISBLANK(TableB[[#This Row],[Local School Code]]),"",TableB[[#This Row],[Local School Code]])</f>
        <v>X153</v>
      </c>
      <c r="D1366" s="15" t="s">
        <v>72</v>
      </c>
      <c r="E1366" s="10" t="s">
        <v>73</v>
      </c>
      <c r="F1366" s="130">
        <v>14</v>
      </c>
      <c r="G1366" s="130">
        <v>0</v>
      </c>
      <c r="H1366" s="130">
        <v>0</v>
      </c>
      <c r="I1366" s="130">
        <v>0</v>
      </c>
      <c r="J1366" s="136">
        <f t="shared" si="66"/>
        <v>14</v>
      </c>
      <c r="K1366" s="16">
        <v>180000</v>
      </c>
      <c r="L1366" s="16">
        <v>66506.994798267377</v>
      </c>
      <c r="M1366" s="16">
        <v>0</v>
      </c>
      <c r="N1366" s="133">
        <f t="shared" si="67"/>
        <v>246506.99479826738</v>
      </c>
      <c r="O1366" s="146">
        <v>0</v>
      </c>
      <c r="P1366" s="132">
        <v>0</v>
      </c>
      <c r="Q1366" s="132">
        <v>0</v>
      </c>
      <c r="R1366" s="132">
        <v>0</v>
      </c>
      <c r="S1366" s="132">
        <v>0</v>
      </c>
      <c r="T1366" s="132">
        <v>0</v>
      </c>
      <c r="U1366" s="132">
        <v>0</v>
      </c>
      <c r="V1366" s="133">
        <f t="shared" si="68"/>
        <v>0</v>
      </c>
      <c r="W1366" s="16">
        <v>0</v>
      </c>
      <c r="X1366" s="16">
        <v>0</v>
      </c>
      <c r="Y1366" s="137">
        <v>0</v>
      </c>
    </row>
    <row r="1367" spans="1:25" s="3" customFormat="1" ht="15" x14ac:dyDescent="0.3">
      <c r="A1367" s="156" t="str">
        <f>IF(ISBLANK(TableB[[#This Row],[BEDS Code]]),"",TableB[[#This Row],[BEDS Code]])</f>
        <v>320700010154</v>
      </c>
      <c r="B1367" s="134" t="str">
        <f>IF(ISBLANK(TableB[[#This Row],[School Name]]),"",TableB[[#This Row],[School Name]])</f>
        <v>P.S. 154 Jonathan D. Hyatt</v>
      </c>
      <c r="C1367" s="156" t="str">
        <f>IF(ISBLANK(TableB[[#This Row],[Local School Code]]),"",TableB[[#This Row],[Local School Code]])</f>
        <v>X154</v>
      </c>
      <c r="D1367" s="15" t="s">
        <v>72</v>
      </c>
      <c r="E1367" s="10" t="s">
        <v>72</v>
      </c>
      <c r="F1367" s="130">
        <v>30</v>
      </c>
      <c r="G1367" s="130">
        <v>0</v>
      </c>
      <c r="H1367" s="130">
        <v>0</v>
      </c>
      <c r="I1367" s="130">
        <v>0</v>
      </c>
      <c r="J1367" s="136">
        <f t="shared" si="66"/>
        <v>30</v>
      </c>
      <c r="K1367" s="16">
        <v>114778.57738609152</v>
      </c>
      <c r="L1367" s="16">
        <v>338042.80317397427</v>
      </c>
      <c r="M1367" s="16">
        <v>0</v>
      </c>
      <c r="N1367" s="133">
        <f t="shared" si="67"/>
        <v>452821.38056006579</v>
      </c>
      <c r="O1367" s="146">
        <v>1</v>
      </c>
      <c r="P1367" s="132">
        <v>760432.25252064283</v>
      </c>
      <c r="Q1367" s="132">
        <v>114821.6</v>
      </c>
      <c r="R1367" s="132">
        <v>0</v>
      </c>
      <c r="S1367" s="132">
        <v>0</v>
      </c>
      <c r="T1367" s="132">
        <v>224108</v>
      </c>
      <c r="U1367" s="132">
        <v>134464.79999999999</v>
      </c>
      <c r="V1367" s="133">
        <f t="shared" si="68"/>
        <v>1233826.6525206428</v>
      </c>
      <c r="W1367" s="16">
        <v>613664</v>
      </c>
      <c r="X1367" s="16">
        <v>620162.65252064285</v>
      </c>
      <c r="Y1367" s="137">
        <v>0</v>
      </c>
    </row>
    <row r="1368" spans="1:25" s="3" customFormat="1" ht="15" x14ac:dyDescent="0.3">
      <c r="A1368" s="156" t="str">
        <f>IF(ISBLANK(TableB[[#This Row],[BEDS Code]]),"",TableB[[#This Row],[BEDS Code]])</f>
        <v>320700010157</v>
      </c>
      <c r="B1368" s="134" t="str">
        <f>IF(ISBLANK(TableB[[#This Row],[School Name]]),"",TableB[[#This Row],[School Name]])</f>
        <v>P.S. 157 Grove Hill</v>
      </c>
      <c r="C1368" s="156" t="str">
        <f>IF(ISBLANK(TableB[[#This Row],[Local School Code]]),"",TableB[[#This Row],[Local School Code]])</f>
        <v>X157</v>
      </c>
      <c r="D1368" s="15" t="s">
        <v>72</v>
      </c>
      <c r="E1368" s="10" t="s">
        <v>73</v>
      </c>
      <c r="F1368" s="130">
        <v>46</v>
      </c>
      <c r="G1368" s="130">
        <v>0</v>
      </c>
      <c r="H1368" s="130">
        <v>0</v>
      </c>
      <c r="I1368" s="130">
        <v>0</v>
      </c>
      <c r="J1368" s="136">
        <f t="shared" si="66"/>
        <v>46</v>
      </c>
      <c r="K1368" s="16">
        <v>198949.53413589197</v>
      </c>
      <c r="L1368" s="16">
        <v>491904.10085496854</v>
      </c>
      <c r="M1368" s="16">
        <v>0</v>
      </c>
      <c r="N1368" s="133">
        <f t="shared" si="67"/>
        <v>690853.63499086048</v>
      </c>
      <c r="O1368" s="146">
        <v>0</v>
      </c>
      <c r="P1368" s="132">
        <v>0</v>
      </c>
      <c r="Q1368" s="132">
        <v>0</v>
      </c>
      <c r="R1368" s="132">
        <v>0</v>
      </c>
      <c r="S1368" s="132">
        <v>0</v>
      </c>
      <c r="T1368" s="132">
        <v>0</v>
      </c>
      <c r="U1368" s="132">
        <v>0</v>
      </c>
      <c r="V1368" s="133">
        <f t="shared" si="68"/>
        <v>0</v>
      </c>
      <c r="W1368" s="16">
        <v>0</v>
      </c>
      <c r="X1368" s="16">
        <v>0</v>
      </c>
      <c r="Y1368" s="137">
        <v>0</v>
      </c>
    </row>
    <row r="1369" spans="1:25" s="3" customFormat="1" ht="15" x14ac:dyDescent="0.3">
      <c r="A1369" s="156" t="str">
        <f>IF(ISBLANK(TableB[[#This Row],[BEDS Code]]),"",TableB[[#This Row],[BEDS Code]])</f>
        <v>321000010159</v>
      </c>
      <c r="B1369" s="134" t="str">
        <f>IF(ISBLANK(TableB[[#This Row],[School Name]]),"",TableB[[#This Row],[School Name]])</f>
        <v>P.S. 159 Luis Munoz Marin Biling</v>
      </c>
      <c r="C1369" s="156" t="str">
        <f>IF(ISBLANK(TableB[[#This Row],[Local School Code]]),"",TableB[[#This Row],[Local School Code]])</f>
        <v>X159</v>
      </c>
      <c r="D1369" s="15" t="s">
        <v>73</v>
      </c>
      <c r="E1369" s="10" t="s">
        <v>73</v>
      </c>
      <c r="F1369" s="130">
        <v>0</v>
      </c>
      <c r="G1369" s="130">
        <v>0</v>
      </c>
      <c r="H1369" s="130">
        <v>0</v>
      </c>
      <c r="I1369" s="130">
        <v>0</v>
      </c>
      <c r="J1369" s="136">
        <f t="shared" si="66"/>
        <v>0</v>
      </c>
      <c r="K1369" s="16">
        <v>0</v>
      </c>
      <c r="L1369" s="16">
        <v>0</v>
      </c>
      <c r="M1369" s="16">
        <v>0</v>
      </c>
      <c r="N1369" s="133">
        <f t="shared" si="67"/>
        <v>0</v>
      </c>
      <c r="O1369" s="146">
        <v>0</v>
      </c>
      <c r="P1369" s="132">
        <v>0</v>
      </c>
      <c r="Q1369" s="132">
        <v>0</v>
      </c>
      <c r="R1369" s="132">
        <v>0</v>
      </c>
      <c r="S1369" s="132">
        <v>0</v>
      </c>
      <c r="T1369" s="132">
        <v>0</v>
      </c>
      <c r="U1369" s="132">
        <v>0</v>
      </c>
      <c r="V1369" s="133">
        <f t="shared" si="68"/>
        <v>0</v>
      </c>
      <c r="W1369" s="16">
        <v>0</v>
      </c>
      <c r="X1369" s="16">
        <v>0</v>
      </c>
      <c r="Y1369" s="137">
        <v>0</v>
      </c>
    </row>
    <row r="1370" spans="1:25" s="3" customFormat="1" ht="15" x14ac:dyDescent="0.3">
      <c r="A1370" s="156" t="str">
        <f>IF(ISBLANK(TableB[[#This Row],[BEDS Code]]),"",TableB[[#This Row],[BEDS Code]])</f>
        <v>321100010160</v>
      </c>
      <c r="B1370" s="134" t="str">
        <f>IF(ISBLANK(TableB[[#This Row],[School Name]]),"",TableB[[#This Row],[School Name]])</f>
        <v>P.S. 160 Walt Disney</v>
      </c>
      <c r="C1370" s="156" t="str">
        <f>IF(ISBLANK(TableB[[#This Row],[Local School Code]]),"",TableB[[#This Row],[Local School Code]])</f>
        <v>X160</v>
      </c>
      <c r="D1370" s="15" t="s">
        <v>72</v>
      </c>
      <c r="E1370" s="10" t="s">
        <v>73</v>
      </c>
      <c r="F1370" s="130">
        <v>46</v>
      </c>
      <c r="G1370" s="130">
        <v>0</v>
      </c>
      <c r="H1370" s="130">
        <v>0</v>
      </c>
      <c r="I1370" s="130">
        <v>0</v>
      </c>
      <c r="J1370" s="136">
        <f t="shared" si="66"/>
        <v>46</v>
      </c>
      <c r="K1370" s="16">
        <v>307734.29286330985</v>
      </c>
      <c r="L1370" s="16">
        <v>360583.59543953359</v>
      </c>
      <c r="M1370" s="16">
        <v>0</v>
      </c>
      <c r="N1370" s="133">
        <f t="shared" si="67"/>
        <v>668317.88830284344</v>
      </c>
      <c r="O1370" s="146">
        <v>0</v>
      </c>
      <c r="P1370" s="132">
        <v>0</v>
      </c>
      <c r="Q1370" s="132">
        <v>0</v>
      </c>
      <c r="R1370" s="132">
        <v>0</v>
      </c>
      <c r="S1370" s="132">
        <v>0</v>
      </c>
      <c r="T1370" s="132">
        <v>0</v>
      </c>
      <c r="U1370" s="132">
        <v>0</v>
      </c>
      <c r="V1370" s="133">
        <f t="shared" si="68"/>
        <v>0</v>
      </c>
      <c r="W1370" s="16">
        <v>0</v>
      </c>
      <c r="X1370" s="16">
        <v>0</v>
      </c>
      <c r="Y1370" s="137">
        <v>0</v>
      </c>
    </row>
    <row r="1371" spans="1:25" s="3" customFormat="1" ht="15" x14ac:dyDescent="0.3">
      <c r="A1371" s="156" t="str">
        <f>IF(ISBLANK(TableB[[#This Row],[BEDS Code]]),"",TableB[[#This Row],[BEDS Code]])</f>
        <v>320700010161</v>
      </c>
      <c r="B1371" s="134" t="str">
        <f>IF(ISBLANK(TableB[[#This Row],[School Name]]),"",TableB[[#This Row],[School Name]])</f>
        <v>P.S. 161 Juan Ponce De Leon School</v>
      </c>
      <c r="C1371" s="156" t="str">
        <f>IF(ISBLANK(TableB[[#This Row],[Local School Code]]),"",TableB[[#This Row],[Local School Code]])</f>
        <v>X161</v>
      </c>
      <c r="D1371" s="15" t="s">
        <v>72</v>
      </c>
      <c r="E1371" s="10" t="s">
        <v>73</v>
      </c>
      <c r="F1371" s="130">
        <v>46</v>
      </c>
      <c r="G1371" s="130">
        <v>0</v>
      </c>
      <c r="H1371" s="130">
        <v>38</v>
      </c>
      <c r="I1371" s="130">
        <v>0</v>
      </c>
      <c r="J1371" s="136">
        <f t="shared" si="66"/>
        <v>84</v>
      </c>
      <c r="K1371" s="16">
        <v>172167.86607913728</v>
      </c>
      <c r="L1371" s="16">
        <v>1648058.6776879793</v>
      </c>
      <c r="M1371" s="16">
        <v>0</v>
      </c>
      <c r="N1371" s="133">
        <f t="shared" si="67"/>
        <v>1820226.5437671165</v>
      </c>
      <c r="O1371" s="146">
        <v>0</v>
      </c>
      <c r="P1371" s="132">
        <v>0</v>
      </c>
      <c r="Q1371" s="132">
        <v>0</v>
      </c>
      <c r="R1371" s="132">
        <v>0</v>
      </c>
      <c r="S1371" s="132">
        <v>0</v>
      </c>
      <c r="T1371" s="132">
        <v>0</v>
      </c>
      <c r="U1371" s="132">
        <v>0</v>
      </c>
      <c r="V1371" s="133">
        <f t="shared" si="68"/>
        <v>0</v>
      </c>
      <c r="W1371" s="16">
        <v>0</v>
      </c>
      <c r="X1371" s="16">
        <v>0</v>
      </c>
      <c r="Y1371" s="137">
        <v>0</v>
      </c>
    </row>
    <row r="1372" spans="1:25" s="3" customFormat="1" ht="15" x14ac:dyDescent="0.3">
      <c r="A1372" s="156" t="str">
        <f>IF(ISBLANK(TableB[[#This Row],[BEDS Code]]),"",TableB[[#This Row],[BEDS Code]])</f>
        <v>320900010163</v>
      </c>
      <c r="B1372" s="134" t="str">
        <f>IF(ISBLANK(TableB[[#This Row],[School Name]]),"",TableB[[#This Row],[School Name]])</f>
        <v>P.S. 163 Arthur A. Schomburg</v>
      </c>
      <c r="C1372" s="156" t="str">
        <f>IF(ISBLANK(TableB[[#This Row],[Local School Code]]),"",TableB[[#This Row],[Local School Code]])</f>
        <v>X163</v>
      </c>
      <c r="D1372" s="15" t="s">
        <v>72</v>
      </c>
      <c r="E1372" s="10" t="s">
        <v>72</v>
      </c>
      <c r="F1372" s="130">
        <v>14</v>
      </c>
      <c r="G1372" s="130">
        <v>0</v>
      </c>
      <c r="H1372" s="130">
        <v>0</v>
      </c>
      <c r="I1372" s="130">
        <v>0</v>
      </c>
      <c r="J1372" s="136">
        <f t="shared" si="66"/>
        <v>14</v>
      </c>
      <c r="K1372" s="16">
        <v>180000</v>
      </c>
      <c r="L1372" s="16">
        <v>44386.847292373626</v>
      </c>
      <c r="M1372" s="16">
        <v>0</v>
      </c>
      <c r="N1372" s="133">
        <f t="shared" si="67"/>
        <v>224386.84729237363</v>
      </c>
      <c r="O1372" s="146">
        <v>0</v>
      </c>
      <c r="P1372" s="132">
        <v>15000</v>
      </c>
      <c r="Q1372" s="132">
        <v>15000</v>
      </c>
      <c r="R1372" s="132">
        <v>0</v>
      </c>
      <c r="S1372" s="132">
        <v>0</v>
      </c>
      <c r="T1372" s="132">
        <v>75000</v>
      </c>
      <c r="U1372" s="132">
        <v>45000</v>
      </c>
      <c r="V1372" s="133">
        <f t="shared" si="68"/>
        <v>150000</v>
      </c>
      <c r="W1372" s="16">
        <v>150000</v>
      </c>
      <c r="X1372" s="16">
        <v>0</v>
      </c>
      <c r="Y1372" s="137">
        <v>0</v>
      </c>
    </row>
    <row r="1373" spans="1:25" s="3" customFormat="1" ht="15" x14ac:dyDescent="0.3">
      <c r="A1373" s="156" t="str">
        <f>IF(ISBLANK(TableB[[#This Row],[BEDS Code]]),"",TableB[[#This Row],[BEDS Code]])</f>
        <v>307500012168</v>
      </c>
      <c r="B1373" s="134" t="str">
        <f>IF(ISBLANK(TableB[[#This Row],[School Name]]),"",TableB[[#This Row],[School Name]])</f>
        <v>P.S. 168</v>
      </c>
      <c r="C1373" s="156" t="str">
        <f>IF(ISBLANK(TableB[[#This Row],[Local School Code]]),"",TableB[[#This Row],[Local School Code]])</f>
        <v>X168</v>
      </c>
      <c r="D1373" s="15" t="s">
        <v>72</v>
      </c>
      <c r="E1373" s="10" t="s">
        <v>73</v>
      </c>
      <c r="F1373" s="130">
        <v>6</v>
      </c>
      <c r="G1373" s="130">
        <v>0</v>
      </c>
      <c r="H1373" s="130">
        <v>9</v>
      </c>
      <c r="I1373" s="130">
        <v>0</v>
      </c>
      <c r="J1373" s="136">
        <f t="shared" si="66"/>
        <v>15</v>
      </c>
      <c r="K1373" s="16">
        <v>460062.84405749582</v>
      </c>
      <c r="L1373" s="16">
        <v>770144.27741970413</v>
      </c>
      <c r="M1373" s="16">
        <v>0</v>
      </c>
      <c r="N1373" s="133">
        <f t="shared" si="67"/>
        <v>1230207.1214772</v>
      </c>
      <c r="O1373" s="146">
        <v>0</v>
      </c>
      <c r="P1373" s="132">
        <v>0</v>
      </c>
      <c r="Q1373" s="132">
        <v>0</v>
      </c>
      <c r="R1373" s="132">
        <v>0</v>
      </c>
      <c r="S1373" s="132">
        <v>0</v>
      </c>
      <c r="T1373" s="132">
        <v>0</v>
      </c>
      <c r="U1373" s="132">
        <v>0</v>
      </c>
      <c r="V1373" s="133">
        <f t="shared" si="68"/>
        <v>0</v>
      </c>
      <c r="W1373" s="16">
        <v>0</v>
      </c>
      <c r="X1373" s="16">
        <v>0</v>
      </c>
      <c r="Y1373" s="137">
        <v>0</v>
      </c>
    </row>
    <row r="1374" spans="1:25" s="3" customFormat="1" ht="15" x14ac:dyDescent="0.3">
      <c r="A1374" s="156" t="str">
        <f>IF(ISBLANK(TableB[[#This Row],[BEDS Code]]),"",TableB[[#This Row],[BEDS Code]])</f>
        <v>321100010169</v>
      </c>
      <c r="B1374" s="134" t="str">
        <f>IF(ISBLANK(TableB[[#This Row],[School Name]]),"",TableB[[#This Row],[School Name]])</f>
        <v>Baychester Academy</v>
      </c>
      <c r="C1374" s="156" t="str">
        <f>IF(ISBLANK(TableB[[#This Row],[Local School Code]]),"",TableB[[#This Row],[Local School Code]])</f>
        <v>X169</v>
      </c>
      <c r="D1374" s="15" t="s">
        <v>72</v>
      </c>
      <c r="E1374" s="10" t="s">
        <v>73</v>
      </c>
      <c r="F1374" s="130">
        <v>30</v>
      </c>
      <c r="G1374" s="130">
        <v>0</v>
      </c>
      <c r="H1374" s="130">
        <v>0</v>
      </c>
      <c r="I1374" s="130">
        <v>0</v>
      </c>
      <c r="J1374" s="136">
        <f t="shared" si="66"/>
        <v>30</v>
      </c>
      <c r="K1374" s="16">
        <v>130082.38770423704</v>
      </c>
      <c r="L1374" s="16">
        <v>320871.76121209841</v>
      </c>
      <c r="M1374" s="16">
        <v>0</v>
      </c>
      <c r="N1374" s="133">
        <f t="shared" si="67"/>
        <v>450954.14891633543</v>
      </c>
      <c r="O1374" s="146">
        <v>0</v>
      </c>
      <c r="P1374" s="132">
        <v>0</v>
      </c>
      <c r="Q1374" s="132">
        <v>0</v>
      </c>
      <c r="R1374" s="132">
        <v>0</v>
      </c>
      <c r="S1374" s="132">
        <v>0</v>
      </c>
      <c r="T1374" s="132">
        <v>0</v>
      </c>
      <c r="U1374" s="132">
        <v>0</v>
      </c>
      <c r="V1374" s="133">
        <f t="shared" si="68"/>
        <v>0</v>
      </c>
      <c r="W1374" s="16">
        <v>0</v>
      </c>
      <c r="X1374" s="16">
        <v>0</v>
      </c>
      <c r="Y1374" s="137">
        <v>0</v>
      </c>
    </row>
    <row r="1375" spans="1:25" s="3" customFormat="1" ht="15" x14ac:dyDescent="0.3">
      <c r="A1375" s="156" t="str">
        <f>IF(ISBLANK(TableB[[#This Row],[BEDS Code]]),"",TableB[[#This Row],[BEDS Code]])</f>
        <v>320900010170</v>
      </c>
      <c r="B1375" s="134" t="str">
        <f>IF(ISBLANK(TableB[[#This Row],[School Name]]),"",TableB[[#This Row],[School Name]])</f>
        <v>P.S. 170</v>
      </c>
      <c r="C1375" s="156" t="str">
        <f>IF(ISBLANK(TableB[[#This Row],[Local School Code]]),"",TableB[[#This Row],[Local School Code]])</f>
        <v>X170</v>
      </c>
      <c r="D1375" s="15" t="s">
        <v>73</v>
      </c>
      <c r="E1375" s="10" t="s">
        <v>73</v>
      </c>
      <c r="F1375" s="130">
        <v>0</v>
      </c>
      <c r="G1375" s="130">
        <v>0</v>
      </c>
      <c r="H1375" s="130">
        <v>0</v>
      </c>
      <c r="I1375" s="130">
        <v>0</v>
      </c>
      <c r="J1375" s="136">
        <f t="shared" si="66"/>
        <v>0</v>
      </c>
      <c r="K1375" s="16">
        <v>0</v>
      </c>
      <c r="L1375" s="16">
        <v>0</v>
      </c>
      <c r="M1375" s="16">
        <v>0</v>
      </c>
      <c r="N1375" s="133">
        <f t="shared" si="67"/>
        <v>0</v>
      </c>
      <c r="O1375" s="146">
        <v>0</v>
      </c>
      <c r="P1375" s="132">
        <v>0</v>
      </c>
      <c r="Q1375" s="132">
        <v>0</v>
      </c>
      <c r="R1375" s="132">
        <v>0</v>
      </c>
      <c r="S1375" s="132">
        <v>0</v>
      </c>
      <c r="T1375" s="132">
        <v>0</v>
      </c>
      <c r="U1375" s="132">
        <v>0</v>
      </c>
      <c r="V1375" s="133">
        <f t="shared" si="68"/>
        <v>0</v>
      </c>
      <c r="W1375" s="16">
        <v>0</v>
      </c>
      <c r="X1375" s="16">
        <v>0</v>
      </c>
      <c r="Y1375" s="137">
        <v>0</v>
      </c>
    </row>
    <row r="1376" spans="1:25" s="3" customFormat="1" ht="15" x14ac:dyDescent="0.3">
      <c r="A1376" s="156" t="str">
        <f>IF(ISBLANK(TableB[[#This Row],[BEDS Code]]),"",TableB[[#This Row],[BEDS Code]])</f>
        <v>321100010175</v>
      </c>
      <c r="B1376" s="134" t="str">
        <f>IF(ISBLANK(TableB[[#This Row],[School Name]]),"",TableB[[#This Row],[School Name]])</f>
        <v>P.S. 175 City Island</v>
      </c>
      <c r="C1376" s="156" t="str">
        <f>IF(ISBLANK(TableB[[#This Row],[Local School Code]]),"",TableB[[#This Row],[Local School Code]])</f>
        <v>X175</v>
      </c>
      <c r="D1376" s="15" t="s">
        <v>73</v>
      </c>
      <c r="E1376" s="10" t="s">
        <v>73</v>
      </c>
      <c r="F1376" s="130">
        <v>0</v>
      </c>
      <c r="G1376" s="130">
        <v>0</v>
      </c>
      <c r="H1376" s="130">
        <v>0</v>
      </c>
      <c r="I1376" s="130">
        <v>0</v>
      </c>
      <c r="J1376" s="136">
        <f t="shared" si="66"/>
        <v>0</v>
      </c>
      <c r="K1376" s="16">
        <v>0</v>
      </c>
      <c r="L1376" s="16">
        <v>0</v>
      </c>
      <c r="M1376" s="16">
        <v>0</v>
      </c>
      <c r="N1376" s="133">
        <f t="shared" si="67"/>
        <v>0</v>
      </c>
      <c r="O1376" s="146">
        <v>0</v>
      </c>
      <c r="P1376" s="132">
        <v>0</v>
      </c>
      <c r="Q1376" s="132">
        <v>0</v>
      </c>
      <c r="R1376" s="132">
        <v>0</v>
      </c>
      <c r="S1376" s="132">
        <v>0</v>
      </c>
      <c r="T1376" s="132">
        <v>0</v>
      </c>
      <c r="U1376" s="132">
        <v>0</v>
      </c>
      <c r="V1376" s="133">
        <f t="shared" si="68"/>
        <v>0</v>
      </c>
      <c r="W1376" s="16">
        <v>0</v>
      </c>
      <c r="X1376" s="16">
        <v>0</v>
      </c>
      <c r="Y1376" s="137">
        <v>0</v>
      </c>
    </row>
    <row r="1377" spans="1:25" s="3" customFormat="1" ht="15" x14ac:dyDescent="0.3">
      <c r="A1377" s="156" t="str">
        <f>IF(ISBLANK(TableB[[#This Row],[BEDS Code]]),"",TableB[[#This Row],[BEDS Code]])</f>
        <v>307500012176</v>
      </c>
      <c r="B1377" s="134" t="str">
        <f>IF(ISBLANK(TableB[[#This Row],[School Name]]),"",TableB[[#This Row],[School Name]])</f>
        <v>P.S. X176</v>
      </c>
      <c r="C1377" s="156" t="str">
        <f>IF(ISBLANK(TableB[[#This Row],[Local School Code]]),"",TableB[[#This Row],[Local School Code]])</f>
        <v>X176</v>
      </c>
      <c r="D1377" s="15" t="s">
        <v>73</v>
      </c>
      <c r="E1377" s="10" t="s">
        <v>73</v>
      </c>
      <c r="F1377" s="130">
        <v>0</v>
      </c>
      <c r="G1377" s="130">
        <v>0</v>
      </c>
      <c r="H1377" s="130">
        <v>0</v>
      </c>
      <c r="I1377" s="130">
        <v>0</v>
      </c>
      <c r="J1377" s="136">
        <f t="shared" si="66"/>
        <v>0</v>
      </c>
      <c r="K1377" s="16">
        <v>0</v>
      </c>
      <c r="L1377" s="16">
        <v>0</v>
      </c>
      <c r="M1377" s="16">
        <v>0</v>
      </c>
      <c r="N1377" s="133">
        <f t="shared" si="67"/>
        <v>0</v>
      </c>
      <c r="O1377" s="146">
        <v>0</v>
      </c>
      <c r="P1377" s="132">
        <v>0</v>
      </c>
      <c r="Q1377" s="132">
        <v>0</v>
      </c>
      <c r="R1377" s="132">
        <v>0</v>
      </c>
      <c r="S1377" s="132">
        <v>0</v>
      </c>
      <c r="T1377" s="132">
        <v>0</v>
      </c>
      <c r="U1377" s="132">
        <v>0</v>
      </c>
      <c r="V1377" s="133">
        <f t="shared" si="68"/>
        <v>0</v>
      </c>
      <c r="W1377" s="16">
        <v>0</v>
      </c>
      <c r="X1377" s="16">
        <v>0</v>
      </c>
      <c r="Y1377" s="137">
        <v>0</v>
      </c>
    </row>
    <row r="1378" spans="1:25" s="3" customFormat="1" ht="15" x14ac:dyDescent="0.3">
      <c r="A1378" s="156" t="str">
        <f>IF(ISBLANK(TableB[[#This Row],[BEDS Code]]),"",TableB[[#This Row],[BEDS Code]])</f>
        <v>321100010178</v>
      </c>
      <c r="B1378" s="134" t="str">
        <f>IF(ISBLANK(TableB[[#This Row],[School Name]]),"",TableB[[#This Row],[School Name]])</f>
        <v>P.S. 178 - Dr. Selman Waksman</v>
      </c>
      <c r="C1378" s="156" t="str">
        <f>IF(ISBLANK(TableB[[#This Row],[Local School Code]]),"",TableB[[#This Row],[Local School Code]])</f>
        <v>X178</v>
      </c>
      <c r="D1378" s="15" t="s">
        <v>73</v>
      </c>
      <c r="E1378" s="10" t="s">
        <v>73</v>
      </c>
      <c r="F1378" s="130">
        <v>0</v>
      </c>
      <c r="G1378" s="130">
        <v>0</v>
      </c>
      <c r="H1378" s="130">
        <v>0</v>
      </c>
      <c r="I1378" s="130">
        <v>0</v>
      </c>
      <c r="J1378" s="136">
        <f t="shared" si="66"/>
        <v>0</v>
      </c>
      <c r="K1378" s="16">
        <v>0</v>
      </c>
      <c r="L1378" s="16">
        <v>0</v>
      </c>
      <c r="M1378" s="16">
        <v>0</v>
      </c>
      <c r="N1378" s="133">
        <f t="shared" si="67"/>
        <v>0</v>
      </c>
      <c r="O1378" s="146">
        <v>0</v>
      </c>
      <c r="P1378" s="132">
        <v>0</v>
      </c>
      <c r="Q1378" s="132">
        <v>0</v>
      </c>
      <c r="R1378" s="132">
        <v>0</v>
      </c>
      <c r="S1378" s="132">
        <v>0</v>
      </c>
      <c r="T1378" s="132">
        <v>0</v>
      </c>
      <c r="U1378" s="132">
        <v>0</v>
      </c>
      <c r="V1378" s="133">
        <f t="shared" si="68"/>
        <v>0</v>
      </c>
      <c r="W1378" s="16">
        <v>0</v>
      </c>
      <c r="X1378" s="16">
        <v>0</v>
      </c>
      <c r="Y1378" s="137">
        <v>0</v>
      </c>
    </row>
    <row r="1379" spans="1:25" s="3" customFormat="1" ht="15" x14ac:dyDescent="0.3">
      <c r="A1379" s="156" t="str">
        <f>IF(ISBLANK(TableB[[#This Row],[BEDS Code]]),"",TableB[[#This Row],[BEDS Code]])</f>
        <v>320700010179</v>
      </c>
      <c r="B1379" s="134" t="str">
        <f>IF(ISBLANK(TableB[[#This Row],[School Name]]),"",TableB[[#This Row],[School Name]])</f>
        <v>P.S. 179</v>
      </c>
      <c r="C1379" s="156" t="str">
        <f>IF(ISBLANK(TableB[[#This Row],[Local School Code]]),"",TableB[[#This Row],[Local School Code]])</f>
        <v>X179</v>
      </c>
      <c r="D1379" s="15" t="s">
        <v>72</v>
      </c>
      <c r="E1379" s="10" t="s">
        <v>73</v>
      </c>
      <c r="F1379" s="130">
        <v>14</v>
      </c>
      <c r="G1379" s="130">
        <v>0</v>
      </c>
      <c r="H1379" s="130">
        <v>13</v>
      </c>
      <c r="I1379" s="130">
        <v>0</v>
      </c>
      <c r="J1379" s="136">
        <f t="shared" si="66"/>
        <v>27</v>
      </c>
      <c r="K1379" s="16">
        <v>80345.004170264059</v>
      </c>
      <c r="L1379" s="16">
        <v>424425.5337300105</v>
      </c>
      <c r="M1379" s="16">
        <v>0</v>
      </c>
      <c r="N1379" s="133">
        <f t="shared" si="67"/>
        <v>504770.53790027456</v>
      </c>
      <c r="O1379" s="146">
        <v>0</v>
      </c>
      <c r="P1379" s="132">
        <v>0</v>
      </c>
      <c r="Q1379" s="132">
        <v>0</v>
      </c>
      <c r="R1379" s="132">
        <v>0</v>
      </c>
      <c r="S1379" s="132">
        <v>0</v>
      </c>
      <c r="T1379" s="132">
        <v>0</v>
      </c>
      <c r="U1379" s="132">
        <v>0</v>
      </c>
      <c r="V1379" s="133">
        <f t="shared" si="68"/>
        <v>0</v>
      </c>
      <c r="W1379" s="16">
        <v>0</v>
      </c>
      <c r="X1379" s="16">
        <v>0</v>
      </c>
      <c r="Y1379" s="137">
        <v>0</v>
      </c>
    </row>
    <row r="1380" spans="1:25" s="3" customFormat="1" ht="15" x14ac:dyDescent="0.3">
      <c r="A1380" s="156" t="str">
        <f>IF(ISBLANK(TableB[[#This Row],[BEDS Code]]),"",TableB[[#This Row],[BEDS Code]])</f>
        <v>321100010180</v>
      </c>
      <c r="B1380" s="134" t="str">
        <f>IF(ISBLANK(TableB[[#This Row],[School Name]]),"",TableB[[#This Row],[School Name]])</f>
        <v>M.S. 180 Dr. Daniel Hale Williams</v>
      </c>
      <c r="C1380" s="156" t="str">
        <f>IF(ISBLANK(TableB[[#This Row],[Local School Code]]),"",TableB[[#This Row],[Local School Code]])</f>
        <v>X180</v>
      </c>
      <c r="D1380" s="15" t="s">
        <v>73</v>
      </c>
      <c r="E1380" s="10" t="s">
        <v>73</v>
      </c>
      <c r="F1380" s="130">
        <v>0</v>
      </c>
      <c r="G1380" s="130">
        <v>0</v>
      </c>
      <c r="H1380" s="130">
        <v>0</v>
      </c>
      <c r="I1380" s="130">
        <v>0</v>
      </c>
      <c r="J1380" s="136">
        <f t="shared" si="66"/>
        <v>0</v>
      </c>
      <c r="K1380" s="16">
        <v>0</v>
      </c>
      <c r="L1380" s="16">
        <v>0</v>
      </c>
      <c r="M1380" s="16">
        <v>0</v>
      </c>
      <c r="N1380" s="133">
        <f t="shared" si="67"/>
        <v>0</v>
      </c>
      <c r="O1380" s="146">
        <v>0</v>
      </c>
      <c r="P1380" s="132">
        <v>0</v>
      </c>
      <c r="Q1380" s="132">
        <v>0</v>
      </c>
      <c r="R1380" s="132">
        <v>0</v>
      </c>
      <c r="S1380" s="132">
        <v>0</v>
      </c>
      <c r="T1380" s="132">
        <v>0</v>
      </c>
      <c r="U1380" s="132">
        <v>0</v>
      </c>
      <c r="V1380" s="133">
        <f t="shared" si="68"/>
        <v>0</v>
      </c>
      <c r="W1380" s="16">
        <v>0</v>
      </c>
      <c r="X1380" s="16">
        <v>0</v>
      </c>
      <c r="Y1380" s="137">
        <v>0</v>
      </c>
    </row>
    <row r="1381" spans="1:25" s="3" customFormat="1" ht="15" x14ac:dyDescent="0.3">
      <c r="A1381" s="156" t="str">
        <f>IF(ISBLANK(TableB[[#This Row],[BEDS Code]]),"",TableB[[#This Row],[BEDS Code]])</f>
        <v>321100010181</v>
      </c>
      <c r="B1381" s="134" t="str">
        <f>IF(ISBLANK(TableB[[#This Row],[School Name]]),"",TableB[[#This Row],[School Name]])</f>
        <v>I.S. 181 Pablo Casals</v>
      </c>
      <c r="C1381" s="156" t="str">
        <f>IF(ISBLANK(TableB[[#This Row],[Local School Code]]),"",TableB[[#This Row],[Local School Code]])</f>
        <v>X181</v>
      </c>
      <c r="D1381" s="15" t="s">
        <v>73</v>
      </c>
      <c r="E1381" s="10" t="s">
        <v>73</v>
      </c>
      <c r="F1381" s="130">
        <v>0</v>
      </c>
      <c r="G1381" s="130">
        <v>0</v>
      </c>
      <c r="H1381" s="130">
        <v>0</v>
      </c>
      <c r="I1381" s="130">
        <v>0</v>
      </c>
      <c r="J1381" s="136">
        <f t="shared" si="66"/>
        <v>0</v>
      </c>
      <c r="K1381" s="16">
        <v>0</v>
      </c>
      <c r="L1381" s="16">
        <v>0</v>
      </c>
      <c r="M1381" s="16">
        <v>0</v>
      </c>
      <c r="N1381" s="133">
        <f t="shared" si="67"/>
        <v>0</v>
      </c>
      <c r="O1381" s="146">
        <v>0</v>
      </c>
      <c r="P1381" s="132">
        <v>0</v>
      </c>
      <c r="Q1381" s="132">
        <v>0</v>
      </c>
      <c r="R1381" s="132">
        <v>0</v>
      </c>
      <c r="S1381" s="132">
        <v>0</v>
      </c>
      <c r="T1381" s="132">
        <v>0</v>
      </c>
      <c r="U1381" s="132">
        <v>0</v>
      </c>
      <c r="V1381" s="133">
        <f t="shared" si="68"/>
        <v>0</v>
      </c>
      <c r="W1381" s="16">
        <v>0</v>
      </c>
      <c r="X1381" s="16">
        <v>0</v>
      </c>
      <c r="Y1381" s="137">
        <v>0</v>
      </c>
    </row>
    <row r="1382" spans="1:25" s="3" customFormat="1" ht="15" x14ac:dyDescent="0.3">
      <c r="A1382" s="156" t="str">
        <f>IF(ISBLANK(TableB[[#This Row],[BEDS Code]]),"",TableB[[#This Row],[BEDS Code]])</f>
        <v>320800010182</v>
      </c>
      <c r="B1382" s="134" t="str">
        <f>IF(ISBLANK(TableB[[#This Row],[School Name]]),"",TableB[[#This Row],[School Name]])</f>
        <v>P.S. 182</v>
      </c>
      <c r="C1382" s="156" t="str">
        <f>IF(ISBLANK(TableB[[#This Row],[Local School Code]]),"",TableB[[#This Row],[Local School Code]])</f>
        <v>X182</v>
      </c>
      <c r="D1382" s="15" t="s">
        <v>72</v>
      </c>
      <c r="E1382" s="10" t="s">
        <v>73</v>
      </c>
      <c r="F1382" s="130">
        <v>46</v>
      </c>
      <c r="G1382" s="130">
        <v>0</v>
      </c>
      <c r="H1382" s="130">
        <v>0</v>
      </c>
      <c r="I1382" s="130">
        <v>0</v>
      </c>
      <c r="J1382" s="136">
        <f t="shared" si="66"/>
        <v>46</v>
      </c>
      <c r="K1382" s="16">
        <v>198949.53413589197</v>
      </c>
      <c r="L1382" s="16">
        <v>512040.01554587507</v>
      </c>
      <c r="M1382" s="16">
        <v>0</v>
      </c>
      <c r="N1382" s="133">
        <f t="shared" si="67"/>
        <v>710989.54968176701</v>
      </c>
      <c r="O1382" s="146">
        <v>0</v>
      </c>
      <c r="P1382" s="132">
        <v>0</v>
      </c>
      <c r="Q1382" s="132">
        <v>0</v>
      </c>
      <c r="R1382" s="132">
        <v>0</v>
      </c>
      <c r="S1382" s="132">
        <v>0</v>
      </c>
      <c r="T1382" s="132">
        <v>0</v>
      </c>
      <c r="U1382" s="132">
        <v>0</v>
      </c>
      <c r="V1382" s="133">
        <f t="shared" si="68"/>
        <v>0</v>
      </c>
      <c r="W1382" s="16">
        <v>0</v>
      </c>
      <c r="X1382" s="16">
        <v>0</v>
      </c>
      <c r="Y1382" s="137">
        <v>0</v>
      </c>
    </row>
    <row r="1383" spans="1:25" s="3" customFormat="1" ht="15" x14ac:dyDescent="0.3">
      <c r="A1383" s="156" t="str">
        <f>IF(ISBLANK(TableB[[#This Row],[BEDS Code]]),"",TableB[[#This Row],[BEDS Code]])</f>
        <v>307500012186</v>
      </c>
      <c r="B1383" s="134" t="str">
        <f>IF(ISBLANK(TableB[[#This Row],[School Name]]),"",TableB[[#This Row],[School Name]])</f>
        <v>P186X Walter J. Damrosch School</v>
      </c>
      <c r="C1383" s="156" t="str">
        <f>IF(ISBLANK(TableB[[#This Row],[Local School Code]]),"",TableB[[#This Row],[Local School Code]])</f>
        <v>X186</v>
      </c>
      <c r="D1383" s="15" t="s">
        <v>73</v>
      </c>
      <c r="E1383" s="10" t="s">
        <v>73</v>
      </c>
      <c r="F1383" s="130">
        <v>0</v>
      </c>
      <c r="G1383" s="130">
        <v>0</v>
      </c>
      <c r="H1383" s="130">
        <v>0</v>
      </c>
      <c r="I1383" s="130">
        <v>0</v>
      </c>
      <c r="J1383" s="136">
        <f t="shared" si="66"/>
        <v>0</v>
      </c>
      <c r="K1383" s="16">
        <v>0</v>
      </c>
      <c r="L1383" s="16">
        <v>0</v>
      </c>
      <c r="M1383" s="16">
        <v>0</v>
      </c>
      <c r="N1383" s="133">
        <f t="shared" si="67"/>
        <v>0</v>
      </c>
      <c r="O1383" s="146">
        <v>0</v>
      </c>
      <c r="P1383" s="132">
        <v>0</v>
      </c>
      <c r="Q1383" s="132">
        <v>0</v>
      </c>
      <c r="R1383" s="132">
        <v>0</v>
      </c>
      <c r="S1383" s="132">
        <v>0</v>
      </c>
      <c r="T1383" s="132">
        <v>0</v>
      </c>
      <c r="U1383" s="132">
        <v>0</v>
      </c>
      <c r="V1383" s="133">
        <f t="shared" si="68"/>
        <v>0</v>
      </c>
      <c r="W1383" s="16">
        <v>0</v>
      </c>
      <c r="X1383" s="16">
        <v>0</v>
      </c>
      <c r="Y1383" s="137">
        <v>0</v>
      </c>
    </row>
    <row r="1384" spans="1:25" s="3" customFormat="1" ht="15" x14ac:dyDescent="0.3">
      <c r="A1384" s="156" t="str">
        <f>IF(ISBLANK(TableB[[#This Row],[BEDS Code]]),"",TableB[[#This Row],[BEDS Code]])</f>
        <v>307500012188</v>
      </c>
      <c r="B1384" s="134" t="str">
        <f>IF(ISBLANK(TableB[[#This Row],[School Name]]),"",TableB[[#This Row],[School Name]])</f>
        <v>P.S. X188</v>
      </c>
      <c r="C1384" s="156" t="str">
        <f>IF(ISBLANK(TableB[[#This Row],[Local School Code]]),"",TableB[[#This Row],[Local School Code]])</f>
        <v>X188</v>
      </c>
      <c r="D1384" s="15" t="s">
        <v>72</v>
      </c>
      <c r="E1384" s="10" t="s">
        <v>73</v>
      </c>
      <c r="F1384" s="130">
        <v>12</v>
      </c>
      <c r="G1384" s="130">
        <v>0</v>
      </c>
      <c r="H1384" s="130">
        <v>13</v>
      </c>
      <c r="I1384" s="130">
        <v>0</v>
      </c>
      <c r="J1384" s="136">
        <f t="shared" si="66"/>
        <v>25</v>
      </c>
      <c r="K1384" s="16">
        <v>840229.3564124729</v>
      </c>
      <c r="L1384" s="16">
        <v>1406565.9451360025</v>
      </c>
      <c r="M1384" s="16">
        <v>0</v>
      </c>
      <c r="N1384" s="133">
        <f t="shared" si="67"/>
        <v>2246795.3015484754</v>
      </c>
      <c r="O1384" s="146">
        <v>0</v>
      </c>
      <c r="P1384" s="132">
        <v>0</v>
      </c>
      <c r="Q1384" s="132">
        <v>0</v>
      </c>
      <c r="R1384" s="132">
        <v>0</v>
      </c>
      <c r="S1384" s="132">
        <v>0</v>
      </c>
      <c r="T1384" s="132">
        <v>0</v>
      </c>
      <c r="U1384" s="132">
        <v>0</v>
      </c>
      <c r="V1384" s="133">
        <f t="shared" si="68"/>
        <v>0</v>
      </c>
      <c r="W1384" s="16">
        <v>0</v>
      </c>
      <c r="X1384" s="16">
        <v>0</v>
      </c>
      <c r="Y1384" s="137">
        <v>0</v>
      </c>
    </row>
    <row r="1385" spans="1:25" s="3" customFormat="1" ht="15" x14ac:dyDescent="0.3">
      <c r="A1385" s="156" t="str">
        <f>IF(ISBLANK(TableB[[#This Row],[BEDS Code]]),"",TableB[[#This Row],[BEDS Code]])</f>
        <v>321100010189</v>
      </c>
      <c r="B1385" s="134" t="str">
        <f>IF(ISBLANK(TableB[[#This Row],[School Name]]),"",TableB[[#This Row],[School Name]])</f>
        <v>Cornerstone Academy for Social Action</v>
      </c>
      <c r="C1385" s="156" t="str">
        <f>IF(ISBLANK(TableB[[#This Row],[Local School Code]]),"",TableB[[#This Row],[Local School Code]])</f>
        <v>X189</v>
      </c>
      <c r="D1385" s="15" t="s">
        <v>72</v>
      </c>
      <c r="E1385" s="10" t="s">
        <v>73</v>
      </c>
      <c r="F1385" s="130">
        <v>46</v>
      </c>
      <c r="G1385" s="130">
        <v>0</v>
      </c>
      <c r="H1385" s="130">
        <v>0</v>
      </c>
      <c r="I1385" s="130">
        <v>0</v>
      </c>
      <c r="J1385" s="136">
        <f t="shared" si="66"/>
        <v>46</v>
      </c>
      <c r="K1385" s="16">
        <v>118604.52996562789</v>
      </c>
      <c r="L1385" s="16">
        <v>616642.32247248059</v>
      </c>
      <c r="M1385" s="16">
        <v>0</v>
      </c>
      <c r="N1385" s="133">
        <f t="shared" si="67"/>
        <v>735246.85243810853</v>
      </c>
      <c r="O1385" s="146">
        <v>0</v>
      </c>
      <c r="P1385" s="132">
        <v>0</v>
      </c>
      <c r="Q1385" s="132">
        <v>0</v>
      </c>
      <c r="R1385" s="132">
        <v>0</v>
      </c>
      <c r="S1385" s="132">
        <v>0</v>
      </c>
      <c r="T1385" s="132">
        <v>0</v>
      </c>
      <c r="U1385" s="132">
        <v>0</v>
      </c>
      <c r="V1385" s="133">
        <f t="shared" si="68"/>
        <v>0</v>
      </c>
      <c r="W1385" s="16">
        <v>0</v>
      </c>
      <c r="X1385" s="16">
        <v>0</v>
      </c>
      <c r="Y1385" s="137">
        <v>0</v>
      </c>
    </row>
    <row r="1386" spans="1:25" s="3" customFormat="1" ht="15" x14ac:dyDescent="0.3">
      <c r="A1386" s="156" t="str">
        <f>IF(ISBLANK(TableB[[#This Row],[BEDS Code]]),"",TableB[[#This Row],[BEDS Code]])</f>
        <v>321200010190</v>
      </c>
      <c r="B1386" s="134" t="str">
        <f>IF(ISBLANK(TableB[[#This Row],[School Name]]),"",TableB[[#This Row],[School Name]])</f>
        <v>E.S.M.T- I.S. 190</v>
      </c>
      <c r="C1386" s="156" t="str">
        <f>IF(ISBLANK(TableB[[#This Row],[Local School Code]]),"",TableB[[#This Row],[Local School Code]])</f>
        <v>X190</v>
      </c>
      <c r="D1386" s="15" t="s">
        <v>73</v>
      </c>
      <c r="E1386" s="10" t="s">
        <v>73</v>
      </c>
      <c r="F1386" s="130">
        <v>0</v>
      </c>
      <c r="G1386" s="130">
        <v>0</v>
      </c>
      <c r="H1386" s="130">
        <v>0</v>
      </c>
      <c r="I1386" s="130">
        <v>0</v>
      </c>
      <c r="J1386" s="136">
        <f t="shared" si="66"/>
        <v>0</v>
      </c>
      <c r="K1386" s="16">
        <v>0</v>
      </c>
      <c r="L1386" s="16">
        <v>0</v>
      </c>
      <c r="M1386" s="16">
        <v>0</v>
      </c>
      <c r="N1386" s="133">
        <f t="shared" si="67"/>
        <v>0</v>
      </c>
      <c r="O1386" s="146">
        <v>0</v>
      </c>
      <c r="P1386" s="132">
        <v>0</v>
      </c>
      <c r="Q1386" s="132">
        <v>0</v>
      </c>
      <c r="R1386" s="132">
        <v>0</v>
      </c>
      <c r="S1386" s="132">
        <v>0</v>
      </c>
      <c r="T1386" s="132">
        <v>0</v>
      </c>
      <c r="U1386" s="132">
        <v>0</v>
      </c>
      <c r="V1386" s="133">
        <f t="shared" si="68"/>
        <v>0</v>
      </c>
      <c r="W1386" s="16">
        <v>0</v>
      </c>
      <c r="X1386" s="16">
        <v>0</v>
      </c>
      <c r="Y1386" s="137">
        <v>0</v>
      </c>
    </row>
    <row r="1387" spans="1:25" s="3" customFormat="1" ht="15" x14ac:dyDescent="0.3">
      <c r="A1387" s="156" t="str">
        <f>IF(ISBLANK(TableB[[#This Row],[BEDS Code]]),"",TableB[[#This Row],[BEDS Code]])</f>
        <v>321100010194</v>
      </c>
      <c r="B1387" s="134" t="str">
        <f>IF(ISBLANK(TableB[[#This Row],[School Name]]),"",TableB[[#This Row],[School Name]])</f>
        <v>P.S./M.S. 194</v>
      </c>
      <c r="C1387" s="156" t="str">
        <f>IF(ISBLANK(TableB[[#This Row],[Local School Code]]),"",TableB[[#This Row],[Local School Code]])</f>
        <v>X194</v>
      </c>
      <c r="D1387" s="15" t="s">
        <v>73</v>
      </c>
      <c r="E1387" s="10" t="s">
        <v>73</v>
      </c>
      <c r="F1387" s="130">
        <v>0</v>
      </c>
      <c r="G1387" s="130">
        <v>0</v>
      </c>
      <c r="H1387" s="130">
        <v>0</v>
      </c>
      <c r="I1387" s="130">
        <v>0</v>
      </c>
      <c r="J1387" s="136">
        <f t="shared" si="66"/>
        <v>0</v>
      </c>
      <c r="K1387" s="16">
        <v>0</v>
      </c>
      <c r="L1387" s="16">
        <v>0</v>
      </c>
      <c r="M1387" s="16">
        <v>0</v>
      </c>
      <c r="N1387" s="133">
        <f t="shared" si="67"/>
        <v>0</v>
      </c>
      <c r="O1387" s="146">
        <v>0</v>
      </c>
      <c r="P1387" s="132">
        <v>0</v>
      </c>
      <c r="Q1387" s="132">
        <v>0</v>
      </c>
      <c r="R1387" s="132">
        <v>0</v>
      </c>
      <c r="S1387" s="132">
        <v>0</v>
      </c>
      <c r="T1387" s="132">
        <v>0</v>
      </c>
      <c r="U1387" s="132">
        <v>0</v>
      </c>
      <c r="V1387" s="133">
        <f t="shared" si="68"/>
        <v>0</v>
      </c>
      <c r="W1387" s="16">
        <v>0</v>
      </c>
      <c r="X1387" s="16">
        <v>0</v>
      </c>
      <c r="Y1387" s="137">
        <v>0</v>
      </c>
    </row>
    <row r="1388" spans="1:25" s="3" customFormat="1" ht="15" x14ac:dyDescent="0.3">
      <c r="A1388" s="156" t="str">
        <f>IF(ISBLANK(TableB[[#This Row],[BEDS Code]]),"",TableB[[#This Row],[BEDS Code]])</f>
        <v>321200010195</v>
      </c>
      <c r="B1388" s="134" t="str">
        <f>IF(ISBLANK(TableB[[#This Row],[School Name]]),"",TableB[[#This Row],[School Name]])</f>
        <v>P.S. 195</v>
      </c>
      <c r="C1388" s="156" t="str">
        <f>IF(ISBLANK(TableB[[#This Row],[Local School Code]]),"",TableB[[#This Row],[Local School Code]])</f>
        <v>X195</v>
      </c>
      <c r="D1388" s="15" t="s">
        <v>72</v>
      </c>
      <c r="E1388" s="10" t="s">
        <v>73</v>
      </c>
      <c r="F1388" s="130">
        <v>30</v>
      </c>
      <c r="G1388" s="130">
        <v>0</v>
      </c>
      <c r="H1388" s="130">
        <v>0</v>
      </c>
      <c r="I1388" s="130">
        <v>0</v>
      </c>
      <c r="J1388" s="136">
        <f t="shared" si="66"/>
        <v>30</v>
      </c>
      <c r="K1388" s="16">
        <v>126256.43512470067</v>
      </c>
      <c r="L1388" s="16">
        <v>301050.30708742747</v>
      </c>
      <c r="M1388" s="16">
        <v>0</v>
      </c>
      <c r="N1388" s="133">
        <f t="shared" si="67"/>
        <v>427306.74221212813</v>
      </c>
      <c r="O1388" s="146">
        <v>0</v>
      </c>
      <c r="P1388" s="132">
        <v>0</v>
      </c>
      <c r="Q1388" s="132">
        <v>0</v>
      </c>
      <c r="R1388" s="132">
        <v>0</v>
      </c>
      <c r="S1388" s="132">
        <v>0</v>
      </c>
      <c r="T1388" s="132">
        <v>0</v>
      </c>
      <c r="U1388" s="132">
        <v>0</v>
      </c>
      <c r="V1388" s="133">
        <f t="shared" si="68"/>
        <v>0</v>
      </c>
      <c r="W1388" s="16">
        <v>0</v>
      </c>
      <c r="X1388" s="16">
        <v>0</v>
      </c>
      <c r="Y1388" s="137">
        <v>0</v>
      </c>
    </row>
    <row r="1389" spans="1:25" s="3" customFormat="1" ht="15" x14ac:dyDescent="0.3">
      <c r="A1389" s="156" t="str">
        <f>IF(ISBLANK(TableB[[#This Row],[BEDS Code]]),"",TableB[[#This Row],[BEDS Code]])</f>
        <v>321200010196</v>
      </c>
      <c r="B1389" s="134" t="str">
        <f>IF(ISBLANK(TableB[[#This Row],[School Name]]),"",TableB[[#This Row],[School Name]])</f>
        <v>P.S. 196</v>
      </c>
      <c r="C1389" s="156" t="str">
        <f>IF(ISBLANK(TableB[[#This Row],[Local School Code]]),"",TableB[[#This Row],[Local School Code]])</f>
        <v>X196</v>
      </c>
      <c r="D1389" s="15" t="s">
        <v>72</v>
      </c>
      <c r="E1389" s="10" t="s">
        <v>73</v>
      </c>
      <c r="F1389" s="130">
        <v>14</v>
      </c>
      <c r="G1389" s="130">
        <v>0</v>
      </c>
      <c r="H1389" s="130">
        <v>0</v>
      </c>
      <c r="I1389" s="130">
        <v>0</v>
      </c>
      <c r="J1389" s="136">
        <f t="shared" si="66"/>
        <v>14</v>
      </c>
      <c r="K1389" s="16">
        <v>180000</v>
      </c>
      <c r="L1389" s="16">
        <v>38508.231248393975</v>
      </c>
      <c r="M1389" s="16">
        <v>0</v>
      </c>
      <c r="N1389" s="133">
        <f t="shared" si="67"/>
        <v>218508.23124839397</v>
      </c>
      <c r="O1389" s="146">
        <v>0</v>
      </c>
      <c r="P1389" s="132">
        <v>0</v>
      </c>
      <c r="Q1389" s="132">
        <v>0</v>
      </c>
      <c r="R1389" s="132">
        <v>0</v>
      </c>
      <c r="S1389" s="132">
        <v>0</v>
      </c>
      <c r="T1389" s="132">
        <v>0</v>
      </c>
      <c r="U1389" s="132">
        <v>0</v>
      </c>
      <c r="V1389" s="133">
        <f t="shared" si="68"/>
        <v>0</v>
      </c>
      <c r="W1389" s="16">
        <v>0</v>
      </c>
      <c r="X1389" s="16">
        <v>0</v>
      </c>
      <c r="Y1389" s="137">
        <v>0</v>
      </c>
    </row>
    <row r="1390" spans="1:25" s="3" customFormat="1" ht="15" x14ac:dyDescent="0.3">
      <c r="A1390" s="156" t="str">
        <f>IF(ISBLANK(TableB[[#This Row],[BEDS Code]]),"",TableB[[#This Row],[BEDS Code]])</f>
        <v>320900010199</v>
      </c>
      <c r="B1390" s="134" t="str">
        <f>IF(ISBLANK(TableB[[#This Row],[School Name]]),"",TableB[[#This Row],[School Name]])</f>
        <v>P.S. 199X - The Shakespeare School</v>
      </c>
      <c r="C1390" s="156" t="str">
        <f>IF(ISBLANK(TableB[[#This Row],[Local School Code]]),"",TableB[[#This Row],[Local School Code]])</f>
        <v>X199</v>
      </c>
      <c r="D1390" s="15" t="s">
        <v>72</v>
      </c>
      <c r="E1390" s="10" t="s">
        <v>73</v>
      </c>
      <c r="F1390" s="130">
        <v>46</v>
      </c>
      <c r="G1390" s="130">
        <v>0</v>
      </c>
      <c r="H1390" s="130">
        <v>0</v>
      </c>
      <c r="I1390" s="130">
        <v>0</v>
      </c>
      <c r="J1390" s="136">
        <f t="shared" si="66"/>
        <v>46</v>
      </c>
      <c r="K1390" s="16">
        <v>175993.81865867367</v>
      </c>
      <c r="L1390" s="16">
        <v>540205.0145650492</v>
      </c>
      <c r="M1390" s="16">
        <v>0</v>
      </c>
      <c r="N1390" s="133">
        <f t="shared" si="67"/>
        <v>716198.83322372288</v>
      </c>
      <c r="O1390" s="146">
        <v>0</v>
      </c>
      <c r="P1390" s="132">
        <v>0</v>
      </c>
      <c r="Q1390" s="132">
        <v>0</v>
      </c>
      <c r="R1390" s="132">
        <v>0</v>
      </c>
      <c r="S1390" s="132">
        <v>0</v>
      </c>
      <c r="T1390" s="132">
        <v>0</v>
      </c>
      <c r="U1390" s="132">
        <v>0</v>
      </c>
      <c r="V1390" s="133">
        <f t="shared" si="68"/>
        <v>0</v>
      </c>
      <c r="W1390" s="16">
        <v>0</v>
      </c>
      <c r="X1390" s="16">
        <v>0</v>
      </c>
      <c r="Y1390" s="137">
        <v>0</v>
      </c>
    </row>
    <row r="1391" spans="1:25" s="3" customFormat="1" ht="15" x14ac:dyDescent="0.3">
      <c r="A1391" s="156" t="str">
        <f>IF(ISBLANK(TableB[[#This Row],[BEDS Code]]),"",TableB[[#This Row],[BEDS Code]])</f>
        <v>320900010204</v>
      </c>
      <c r="B1391" s="134" t="str">
        <f>IF(ISBLANK(TableB[[#This Row],[School Name]]),"",TableB[[#This Row],[School Name]])</f>
        <v>P.S. 204 Morris Heights</v>
      </c>
      <c r="C1391" s="156" t="str">
        <f>IF(ISBLANK(TableB[[#This Row],[Local School Code]]),"",TableB[[#This Row],[Local School Code]])</f>
        <v>X204</v>
      </c>
      <c r="D1391" s="15" t="s">
        <v>72</v>
      </c>
      <c r="E1391" s="10" t="s">
        <v>73</v>
      </c>
      <c r="F1391" s="130">
        <v>30</v>
      </c>
      <c r="G1391" s="130">
        <v>0</v>
      </c>
      <c r="H1391" s="130">
        <v>0</v>
      </c>
      <c r="I1391" s="130">
        <v>0</v>
      </c>
      <c r="J1391" s="136">
        <f t="shared" si="66"/>
        <v>30</v>
      </c>
      <c r="K1391" s="16">
        <v>133908.34028377343</v>
      </c>
      <c r="L1391" s="16">
        <v>349453.03385441011</v>
      </c>
      <c r="M1391" s="16">
        <v>0</v>
      </c>
      <c r="N1391" s="133">
        <f t="shared" si="67"/>
        <v>483361.37413818354</v>
      </c>
      <c r="O1391" s="146">
        <v>0</v>
      </c>
      <c r="P1391" s="132">
        <v>0</v>
      </c>
      <c r="Q1391" s="132">
        <v>0</v>
      </c>
      <c r="R1391" s="132">
        <v>0</v>
      </c>
      <c r="S1391" s="132">
        <v>0</v>
      </c>
      <c r="T1391" s="132">
        <v>0</v>
      </c>
      <c r="U1391" s="132">
        <v>0</v>
      </c>
      <c r="V1391" s="133">
        <f t="shared" si="68"/>
        <v>0</v>
      </c>
      <c r="W1391" s="16">
        <v>0</v>
      </c>
      <c r="X1391" s="16">
        <v>0</v>
      </c>
      <c r="Y1391" s="137">
        <v>0</v>
      </c>
    </row>
    <row r="1392" spans="1:25" s="3" customFormat="1" ht="15" x14ac:dyDescent="0.3">
      <c r="A1392" s="156" t="str">
        <f>IF(ISBLANK(TableB[[#This Row],[BEDS Code]]),"",TableB[[#This Row],[BEDS Code]])</f>
        <v>321000010205</v>
      </c>
      <c r="B1392" s="134" t="str">
        <f>IF(ISBLANK(TableB[[#This Row],[School Name]]),"",TableB[[#This Row],[School Name]])</f>
        <v>P.S. 205 Fiorello Laguardia</v>
      </c>
      <c r="C1392" s="156" t="str">
        <f>IF(ISBLANK(TableB[[#This Row],[Local School Code]]),"",TableB[[#This Row],[Local School Code]])</f>
        <v>X205</v>
      </c>
      <c r="D1392" s="15" t="s">
        <v>73</v>
      </c>
      <c r="E1392" s="10" t="s">
        <v>72</v>
      </c>
      <c r="F1392" s="130">
        <v>0</v>
      </c>
      <c r="G1392" s="130">
        <v>0</v>
      </c>
      <c r="H1392" s="130">
        <v>0</v>
      </c>
      <c r="I1392" s="130">
        <v>0</v>
      </c>
      <c r="J1392" s="136">
        <f t="shared" si="66"/>
        <v>0</v>
      </c>
      <c r="K1392" s="16">
        <v>0</v>
      </c>
      <c r="L1392" s="16">
        <v>0</v>
      </c>
      <c r="M1392" s="16">
        <v>0</v>
      </c>
      <c r="N1392" s="133">
        <f t="shared" si="67"/>
        <v>0</v>
      </c>
      <c r="O1392" s="146">
        <v>1</v>
      </c>
      <c r="P1392" s="132">
        <v>528460.41915522888</v>
      </c>
      <c r="Q1392" s="132">
        <v>46880.5</v>
      </c>
      <c r="R1392" s="132">
        <v>0</v>
      </c>
      <c r="S1392" s="132">
        <v>0</v>
      </c>
      <c r="T1392" s="132">
        <v>234402.5</v>
      </c>
      <c r="U1392" s="132">
        <v>140641.5</v>
      </c>
      <c r="V1392" s="133">
        <f t="shared" si="68"/>
        <v>950384.91915522888</v>
      </c>
      <c r="W1392" s="16">
        <v>239522</v>
      </c>
      <c r="X1392" s="16">
        <v>242057.91915522888</v>
      </c>
      <c r="Y1392" s="137">
        <v>468805</v>
      </c>
    </row>
    <row r="1393" spans="1:25" s="3" customFormat="1" ht="15" x14ac:dyDescent="0.3">
      <c r="A1393" s="156" t="str">
        <f>IF(ISBLANK(TableB[[#This Row],[BEDS Code]]),"",TableB[[#This Row],[BEDS Code]])</f>
        <v>321000010206</v>
      </c>
      <c r="B1393" s="134" t="str">
        <f>IF(ISBLANK(TableB[[#This Row],[School Name]]),"",TableB[[#This Row],[School Name]])</f>
        <v>I.S. 206 Ann Mersereau</v>
      </c>
      <c r="C1393" s="156" t="str">
        <f>IF(ISBLANK(TableB[[#This Row],[Local School Code]]),"",TableB[[#This Row],[Local School Code]])</f>
        <v>X206</v>
      </c>
      <c r="D1393" s="15" t="s">
        <v>73</v>
      </c>
      <c r="E1393" s="10" t="s">
        <v>73</v>
      </c>
      <c r="F1393" s="130">
        <v>0</v>
      </c>
      <c r="G1393" s="130">
        <v>0</v>
      </c>
      <c r="H1393" s="130">
        <v>0</v>
      </c>
      <c r="I1393" s="130">
        <v>0</v>
      </c>
      <c r="J1393" s="136">
        <f t="shared" si="66"/>
        <v>0</v>
      </c>
      <c r="K1393" s="16">
        <v>0</v>
      </c>
      <c r="L1393" s="16">
        <v>0</v>
      </c>
      <c r="M1393" s="16">
        <v>0</v>
      </c>
      <c r="N1393" s="133">
        <f t="shared" si="67"/>
        <v>0</v>
      </c>
      <c r="O1393" s="146">
        <v>0</v>
      </c>
      <c r="P1393" s="132">
        <v>0</v>
      </c>
      <c r="Q1393" s="132">
        <v>0</v>
      </c>
      <c r="R1393" s="132">
        <v>0</v>
      </c>
      <c r="S1393" s="132">
        <v>0</v>
      </c>
      <c r="T1393" s="132">
        <v>0</v>
      </c>
      <c r="U1393" s="132">
        <v>0</v>
      </c>
      <c r="V1393" s="133">
        <f t="shared" si="68"/>
        <v>0</v>
      </c>
      <c r="W1393" s="16">
        <v>0</v>
      </c>
      <c r="X1393" s="16">
        <v>0</v>
      </c>
      <c r="Y1393" s="137">
        <v>0</v>
      </c>
    </row>
    <row r="1394" spans="1:25" s="3" customFormat="1" ht="15" x14ac:dyDescent="0.3">
      <c r="A1394" s="156" t="str">
        <f>IF(ISBLANK(TableB[[#This Row],[BEDS Code]]),"",TableB[[#This Row],[BEDS Code]])</f>
        <v>321000010207</v>
      </c>
      <c r="B1394" s="134" t="str">
        <f>IF(ISBLANK(TableB[[#This Row],[School Name]]),"",TableB[[#This Row],[School Name]])</f>
        <v>P.S. 207</v>
      </c>
      <c r="C1394" s="156" t="str">
        <f>IF(ISBLANK(TableB[[#This Row],[Local School Code]]),"",TableB[[#This Row],[Local School Code]])</f>
        <v>X207</v>
      </c>
      <c r="D1394" s="15" t="s">
        <v>72</v>
      </c>
      <c r="E1394" s="10" t="s">
        <v>73</v>
      </c>
      <c r="F1394" s="130">
        <v>30</v>
      </c>
      <c r="G1394" s="130">
        <v>0</v>
      </c>
      <c r="H1394" s="130">
        <v>0</v>
      </c>
      <c r="I1394" s="130">
        <v>0</v>
      </c>
      <c r="J1394" s="136">
        <f t="shared" si="66"/>
        <v>30</v>
      </c>
      <c r="K1394" s="16">
        <v>110952.62480655513</v>
      </c>
      <c r="L1394" s="16">
        <v>374735.69831184554</v>
      </c>
      <c r="M1394" s="16">
        <v>0</v>
      </c>
      <c r="N1394" s="133">
        <f t="shared" si="67"/>
        <v>485688.32311840064</v>
      </c>
      <c r="O1394" s="146">
        <v>0</v>
      </c>
      <c r="P1394" s="132">
        <v>0</v>
      </c>
      <c r="Q1394" s="132">
        <v>0</v>
      </c>
      <c r="R1394" s="132">
        <v>0</v>
      </c>
      <c r="S1394" s="132">
        <v>0</v>
      </c>
      <c r="T1394" s="132">
        <v>0</v>
      </c>
      <c r="U1394" s="132">
        <v>0</v>
      </c>
      <c r="V1394" s="133">
        <f t="shared" si="68"/>
        <v>0</v>
      </c>
      <c r="W1394" s="16">
        <v>0</v>
      </c>
      <c r="X1394" s="16">
        <v>0</v>
      </c>
      <c r="Y1394" s="137">
        <v>0</v>
      </c>
    </row>
    <row r="1395" spans="1:25" s="3" customFormat="1" ht="15" x14ac:dyDescent="0.3">
      <c r="A1395" s="156" t="str">
        <f>IF(ISBLANK(TableB[[#This Row],[BEDS Code]]),"",TableB[[#This Row],[BEDS Code]])</f>
        <v>321000010209</v>
      </c>
      <c r="B1395" s="134" t="str">
        <f>IF(ISBLANK(TableB[[#This Row],[School Name]]),"",TableB[[#This Row],[School Name]])</f>
        <v>P.S. 209</v>
      </c>
      <c r="C1395" s="156" t="str">
        <f>IF(ISBLANK(TableB[[#This Row],[Local School Code]]),"",TableB[[#This Row],[Local School Code]])</f>
        <v>X209</v>
      </c>
      <c r="D1395" s="15" t="s">
        <v>72</v>
      </c>
      <c r="E1395" s="10" t="s">
        <v>73</v>
      </c>
      <c r="F1395" s="130">
        <v>30</v>
      </c>
      <c r="G1395" s="130">
        <v>0</v>
      </c>
      <c r="H1395" s="130">
        <v>0</v>
      </c>
      <c r="I1395" s="130">
        <v>0</v>
      </c>
      <c r="J1395" s="136">
        <f t="shared" si="66"/>
        <v>30</v>
      </c>
      <c r="K1395" s="16">
        <v>137734.29286330982</v>
      </c>
      <c r="L1395" s="16">
        <v>275127.95586143096</v>
      </c>
      <c r="M1395" s="16">
        <v>0</v>
      </c>
      <c r="N1395" s="133">
        <f t="shared" si="67"/>
        <v>412862.24872474081</v>
      </c>
      <c r="O1395" s="146">
        <v>0</v>
      </c>
      <c r="P1395" s="132">
        <v>0</v>
      </c>
      <c r="Q1395" s="132">
        <v>0</v>
      </c>
      <c r="R1395" s="132">
        <v>0</v>
      </c>
      <c r="S1395" s="132">
        <v>0</v>
      </c>
      <c r="T1395" s="132">
        <v>0</v>
      </c>
      <c r="U1395" s="132">
        <v>0</v>
      </c>
      <c r="V1395" s="133">
        <f t="shared" si="68"/>
        <v>0</v>
      </c>
      <c r="W1395" s="16">
        <v>0</v>
      </c>
      <c r="X1395" s="16">
        <v>0</v>
      </c>
      <c r="Y1395" s="137">
        <v>0</v>
      </c>
    </row>
    <row r="1396" spans="1:25" s="3" customFormat="1" ht="15" x14ac:dyDescent="0.3">
      <c r="A1396" s="156" t="str">
        <f>IF(ISBLANK(TableB[[#This Row],[BEDS Code]]),"",TableB[[#This Row],[BEDS Code]])</f>
        <v>321200010211</v>
      </c>
      <c r="B1396" s="134" t="str">
        <f>IF(ISBLANK(TableB[[#This Row],[School Name]]),"",TableB[[#This Row],[School Name]])</f>
        <v>P.S. 211</v>
      </c>
      <c r="C1396" s="156" t="str">
        <f>IF(ISBLANK(TableB[[#This Row],[Local School Code]]),"",TableB[[#This Row],[Local School Code]])</f>
        <v>X211</v>
      </c>
      <c r="D1396" s="15" t="s">
        <v>72</v>
      </c>
      <c r="E1396" s="10" t="s">
        <v>72</v>
      </c>
      <c r="F1396" s="130">
        <v>30</v>
      </c>
      <c r="G1396" s="130">
        <v>0</v>
      </c>
      <c r="H1396" s="130">
        <v>0</v>
      </c>
      <c r="I1396" s="130">
        <v>0</v>
      </c>
      <c r="J1396" s="136">
        <f t="shared" si="66"/>
        <v>30</v>
      </c>
      <c r="K1396" s="16">
        <v>209737.38353397298</v>
      </c>
      <c r="L1396" s="16">
        <v>255419.08837293167</v>
      </c>
      <c r="M1396" s="16">
        <v>0</v>
      </c>
      <c r="N1396" s="133">
        <f t="shared" si="67"/>
        <v>465156.47190690466</v>
      </c>
      <c r="O1396" s="146">
        <v>1</v>
      </c>
      <c r="P1396" s="132">
        <v>1260798.6338261629</v>
      </c>
      <c r="Q1396" s="132">
        <v>63032.3980244493</v>
      </c>
      <c r="R1396" s="132">
        <v>0</v>
      </c>
      <c r="S1396" s="132">
        <v>0</v>
      </c>
      <c r="T1396" s="132">
        <v>190161.9901222465</v>
      </c>
      <c r="U1396" s="132">
        <v>114097.1940733479</v>
      </c>
      <c r="V1396" s="133">
        <f t="shared" si="68"/>
        <v>1628090.2160462067</v>
      </c>
      <c r="W1396" s="16">
        <v>809757</v>
      </c>
      <c r="X1396" s="16">
        <v>818333.21604620665</v>
      </c>
      <c r="Y1396" s="137">
        <v>0</v>
      </c>
    </row>
    <row r="1397" spans="1:25" s="3" customFormat="1" ht="15" x14ac:dyDescent="0.3">
      <c r="A1397" s="156" t="str">
        <f>IF(ISBLANK(TableB[[#This Row],[BEDS Code]]),"",TableB[[#This Row],[BEDS Code]])</f>
        <v>321200010212</v>
      </c>
      <c r="B1397" s="134" t="str">
        <f>IF(ISBLANK(TableB[[#This Row],[School Name]]),"",TableB[[#This Row],[School Name]])</f>
        <v>P.S. 212</v>
      </c>
      <c r="C1397" s="156" t="str">
        <f>IF(ISBLANK(TableB[[#This Row],[Local School Code]]),"",TableB[[#This Row],[Local School Code]])</f>
        <v>X212</v>
      </c>
      <c r="D1397" s="15" t="s">
        <v>72</v>
      </c>
      <c r="E1397" s="10" t="s">
        <v>72</v>
      </c>
      <c r="F1397" s="130">
        <v>30</v>
      </c>
      <c r="G1397" s="130">
        <v>0</v>
      </c>
      <c r="H1397" s="130">
        <v>0</v>
      </c>
      <c r="I1397" s="130">
        <v>0</v>
      </c>
      <c r="J1397" s="136">
        <f t="shared" si="66"/>
        <v>30</v>
      </c>
      <c r="K1397" s="16">
        <v>118604.52996562789</v>
      </c>
      <c r="L1397" s="16">
        <v>367487.97216123424</v>
      </c>
      <c r="M1397" s="16">
        <v>0</v>
      </c>
      <c r="N1397" s="133">
        <f t="shared" si="67"/>
        <v>486092.50212686212</v>
      </c>
      <c r="O1397" s="146">
        <v>1</v>
      </c>
      <c r="P1397" s="132">
        <v>237200.26942738719</v>
      </c>
      <c r="Q1397" s="132">
        <v>24541.200000000001</v>
      </c>
      <c r="R1397" s="132">
        <v>0</v>
      </c>
      <c r="S1397" s="132">
        <v>0</v>
      </c>
      <c r="T1397" s="132">
        <v>122706</v>
      </c>
      <c r="U1397" s="132">
        <v>73623.599999999991</v>
      </c>
      <c r="V1397" s="133">
        <f t="shared" si="68"/>
        <v>458071.06942738721</v>
      </c>
      <c r="W1397" s="16">
        <v>105769</v>
      </c>
      <c r="X1397" s="16">
        <v>106890.06942738721</v>
      </c>
      <c r="Y1397" s="137">
        <v>245412</v>
      </c>
    </row>
    <row r="1398" spans="1:25" s="3" customFormat="1" ht="15" x14ac:dyDescent="0.3">
      <c r="A1398" s="156" t="str">
        <f>IF(ISBLANK(TableB[[#This Row],[BEDS Code]]),"",TableB[[#This Row],[BEDS Code]])</f>
        <v>321000011213</v>
      </c>
      <c r="B1398" s="134" t="str">
        <f>IF(ISBLANK(TableB[[#This Row],[School Name]]),"",TableB[[#This Row],[School Name]])</f>
        <v>Bronx Engineering and Technology Academy</v>
      </c>
      <c r="C1398" s="156" t="str">
        <f>IF(ISBLANK(TableB[[#This Row],[Local School Code]]),"",TableB[[#This Row],[Local School Code]])</f>
        <v>X213</v>
      </c>
      <c r="D1398" s="15" t="s">
        <v>73</v>
      </c>
      <c r="E1398" s="10" t="s">
        <v>73</v>
      </c>
      <c r="F1398" s="130">
        <v>0</v>
      </c>
      <c r="G1398" s="130">
        <v>0</v>
      </c>
      <c r="H1398" s="130">
        <v>0</v>
      </c>
      <c r="I1398" s="130">
        <v>0</v>
      </c>
      <c r="J1398" s="136">
        <f t="shared" si="66"/>
        <v>0</v>
      </c>
      <c r="K1398" s="16">
        <v>0</v>
      </c>
      <c r="L1398" s="16">
        <v>0</v>
      </c>
      <c r="M1398" s="16">
        <v>0</v>
      </c>
      <c r="N1398" s="133">
        <f t="shared" si="67"/>
        <v>0</v>
      </c>
      <c r="O1398" s="146">
        <v>0</v>
      </c>
      <c r="P1398" s="132">
        <v>0</v>
      </c>
      <c r="Q1398" s="132">
        <v>0</v>
      </c>
      <c r="R1398" s="132">
        <v>0</v>
      </c>
      <c r="S1398" s="132">
        <v>0</v>
      </c>
      <c r="T1398" s="132">
        <v>0</v>
      </c>
      <c r="U1398" s="132">
        <v>0</v>
      </c>
      <c r="V1398" s="133">
        <f t="shared" si="68"/>
        <v>0</v>
      </c>
      <c r="W1398" s="16">
        <v>0</v>
      </c>
      <c r="X1398" s="16">
        <v>0</v>
      </c>
      <c r="Y1398" s="137">
        <v>0</v>
      </c>
    </row>
    <row r="1399" spans="1:25" s="3" customFormat="1" ht="15" x14ac:dyDescent="0.3">
      <c r="A1399" s="156" t="str">
        <f>IF(ISBLANK(TableB[[#This Row],[BEDS Code]]),"",TableB[[#This Row],[BEDS Code]])</f>
        <v>321200010214</v>
      </c>
      <c r="B1399" s="134" t="str">
        <f>IF(ISBLANK(TableB[[#This Row],[School Name]]),"",TableB[[#This Row],[School Name]])</f>
        <v>P.S. 214</v>
      </c>
      <c r="C1399" s="156" t="str">
        <f>IF(ISBLANK(TableB[[#This Row],[Local School Code]]),"",TableB[[#This Row],[Local School Code]])</f>
        <v>X214</v>
      </c>
      <c r="D1399" s="15" t="s">
        <v>72</v>
      </c>
      <c r="E1399" s="10" t="s">
        <v>73</v>
      </c>
      <c r="F1399" s="130">
        <v>62</v>
      </c>
      <c r="G1399" s="130">
        <v>0</v>
      </c>
      <c r="H1399" s="130">
        <v>0</v>
      </c>
      <c r="I1399" s="130">
        <v>0</v>
      </c>
      <c r="J1399" s="136">
        <f t="shared" si="66"/>
        <v>62</v>
      </c>
      <c r="K1399" s="16">
        <v>237209.05993125579</v>
      </c>
      <c r="L1399" s="16">
        <v>671280.15214809275</v>
      </c>
      <c r="M1399" s="16">
        <v>0</v>
      </c>
      <c r="N1399" s="133">
        <f t="shared" si="67"/>
        <v>908489.21207934851</v>
      </c>
      <c r="O1399" s="146">
        <v>0</v>
      </c>
      <c r="P1399" s="132">
        <v>0</v>
      </c>
      <c r="Q1399" s="132">
        <v>0</v>
      </c>
      <c r="R1399" s="132">
        <v>0</v>
      </c>
      <c r="S1399" s="132">
        <v>0</v>
      </c>
      <c r="T1399" s="132">
        <v>0</v>
      </c>
      <c r="U1399" s="132">
        <v>0</v>
      </c>
      <c r="V1399" s="133">
        <f t="shared" si="68"/>
        <v>0</v>
      </c>
      <c r="W1399" s="16">
        <v>0</v>
      </c>
      <c r="X1399" s="16">
        <v>0</v>
      </c>
      <c r="Y1399" s="137">
        <v>0</v>
      </c>
    </row>
    <row r="1400" spans="1:25" s="3" customFormat="1" ht="15" x14ac:dyDescent="0.3">
      <c r="A1400" s="156" t="str">
        <f>IF(ISBLANK(TableB[[#This Row],[BEDS Code]]),"",TableB[[#This Row],[BEDS Code]])</f>
        <v>320900010215</v>
      </c>
      <c r="B1400" s="134" t="str">
        <f>IF(ISBLANK(TableB[[#This Row],[School Name]]),"",TableB[[#This Row],[School Name]])</f>
        <v>KAPPA</v>
      </c>
      <c r="C1400" s="156" t="str">
        <f>IF(ISBLANK(TableB[[#This Row],[Local School Code]]),"",TableB[[#This Row],[Local School Code]])</f>
        <v>X215</v>
      </c>
      <c r="D1400" s="15" t="s">
        <v>73</v>
      </c>
      <c r="E1400" s="10" t="s">
        <v>73</v>
      </c>
      <c r="F1400" s="130">
        <v>0</v>
      </c>
      <c r="G1400" s="130">
        <v>0</v>
      </c>
      <c r="H1400" s="130">
        <v>0</v>
      </c>
      <c r="I1400" s="130">
        <v>0</v>
      </c>
      <c r="J1400" s="136">
        <f t="shared" si="66"/>
        <v>0</v>
      </c>
      <c r="K1400" s="16">
        <v>0</v>
      </c>
      <c r="L1400" s="16">
        <v>0</v>
      </c>
      <c r="M1400" s="16">
        <v>0</v>
      </c>
      <c r="N1400" s="133">
        <f t="shared" si="67"/>
        <v>0</v>
      </c>
      <c r="O1400" s="146">
        <v>0</v>
      </c>
      <c r="P1400" s="132">
        <v>0</v>
      </c>
      <c r="Q1400" s="132">
        <v>0</v>
      </c>
      <c r="R1400" s="132">
        <v>0</v>
      </c>
      <c r="S1400" s="132">
        <v>0</v>
      </c>
      <c r="T1400" s="132">
        <v>0</v>
      </c>
      <c r="U1400" s="132">
        <v>0</v>
      </c>
      <c r="V1400" s="133">
        <f t="shared" si="68"/>
        <v>0</v>
      </c>
      <c r="W1400" s="16">
        <v>0</v>
      </c>
      <c r="X1400" s="16">
        <v>0</v>
      </c>
      <c r="Y1400" s="137">
        <v>0</v>
      </c>
    </row>
    <row r="1401" spans="1:25" s="3" customFormat="1" ht="15" x14ac:dyDescent="0.3">
      <c r="A1401" s="156" t="str">
        <f>IF(ISBLANK(TableB[[#This Row],[BEDS Code]]),"",TableB[[#This Row],[BEDS Code]])</f>
        <v>321200010217</v>
      </c>
      <c r="B1401" s="134" t="str">
        <f>IF(ISBLANK(TableB[[#This Row],[School Name]]),"",TableB[[#This Row],[School Name]])</f>
        <v>School of Performing Arts</v>
      </c>
      <c r="C1401" s="156" t="str">
        <f>IF(ISBLANK(TableB[[#This Row],[Local School Code]]),"",TableB[[#This Row],[Local School Code]])</f>
        <v>X217</v>
      </c>
      <c r="D1401" s="15" t="s">
        <v>73</v>
      </c>
      <c r="E1401" s="10" t="s">
        <v>72</v>
      </c>
      <c r="F1401" s="130">
        <v>0</v>
      </c>
      <c r="G1401" s="130">
        <v>0</v>
      </c>
      <c r="H1401" s="130">
        <v>0</v>
      </c>
      <c r="I1401" s="130">
        <v>0</v>
      </c>
      <c r="J1401" s="136">
        <f t="shared" si="66"/>
        <v>0</v>
      </c>
      <c r="K1401" s="16">
        <v>0</v>
      </c>
      <c r="L1401" s="16">
        <v>0</v>
      </c>
      <c r="M1401" s="16">
        <v>0</v>
      </c>
      <c r="N1401" s="133">
        <f t="shared" si="67"/>
        <v>0</v>
      </c>
      <c r="O1401" s="146">
        <v>1</v>
      </c>
      <c r="P1401" s="132">
        <v>696415.63017365732</v>
      </c>
      <c r="Q1401" s="132">
        <v>99006.200000000012</v>
      </c>
      <c r="R1401" s="132">
        <v>0</v>
      </c>
      <c r="S1401" s="132">
        <v>0</v>
      </c>
      <c r="T1401" s="132">
        <v>170031</v>
      </c>
      <c r="U1401" s="132">
        <v>102018.59999999999</v>
      </c>
      <c r="V1401" s="133">
        <f t="shared" si="68"/>
        <v>1067471.4301736574</v>
      </c>
      <c r="W1401" s="16">
        <v>530924</v>
      </c>
      <c r="X1401" s="16">
        <v>536547.43017365737</v>
      </c>
      <c r="Y1401" s="137">
        <v>0</v>
      </c>
    </row>
    <row r="1402" spans="1:25" s="3" customFormat="1" ht="15" x14ac:dyDescent="0.3">
      <c r="A1402" s="156" t="str">
        <f>IF(ISBLANK(TableB[[#This Row],[BEDS Code]]),"",TableB[[#This Row],[BEDS Code]])</f>
        <v>320900010218</v>
      </c>
      <c r="B1402" s="134" t="str">
        <f>IF(ISBLANK(TableB[[#This Row],[School Name]]),"",TableB[[#This Row],[School Name]])</f>
        <v>P.S./I.S. 218 Rafael Hernandez Dual Language Magnet School</v>
      </c>
      <c r="C1402" s="156" t="str">
        <f>IF(ISBLANK(TableB[[#This Row],[Local School Code]]),"",TableB[[#This Row],[Local School Code]])</f>
        <v>X218</v>
      </c>
      <c r="D1402" s="15" t="s">
        <v>73</v>
      </c>
      <c r="E1402" s="10" t="s">
        <v>73</v>
      </c>
      <c r="F1402" s="130">
        <v>0</v>
      </c>
      <c r="G1402" s="130">
        <v>0</v>
      </c>
      <c r="H1402" s="130">
        <v>0</v>
      </c>
      <c r="I1402" s="130">
        <v>0</v>
      </c>
      <c r="J1402" s="136">
        <f t="shared" si="66"/>
        <v>0</v>
      </c>
      <c r="K1402" s="16">
        <v>0</v>
      </c>
      <c r="L1402" s="16">
        <v>0</v>
      </c>
      <c r="M1402" s="16">
        <v>0</v>
      </c>
      <c r="N1402" s="133">
        <f t="shared" si="67"/>
        <v>0</v>
      </c>
      <c r="O1402" s="146">
        <v>0</v>
      </c>
      <c r="P1402" s="132">
        <v>0</v>
      </c>
      <c r="Q1402" s="132">
        <v>0</v>
      </c>
      <c r="R1402" s="132">
        <v>0</v>
      </c>
      <c r="S1402" s="132">
        <v>0</v>
      </c>
      <c r="T1402" s="132">
        <v>0</v>
      </c>
      <c r="U1402" s="132">
        <v>0</v>
      </c>
      <c r="V1402" s="133">
        <f t="shared" si="68"/>
        <v>0</v>
      </c>
      <c r="W1402" s="16">
        <v>0</v>
      </c>
      <c r="X1402" s="16">
        <v>0</v>
      </c>
      <c r="Y1402" s="137">
        <v>0</v>
      </c>
    </row>
    <row r="1403" spans="1:25" s="3" customFormat="1" ht="15" x14ac:dyDescent="0.3">
      <c r="A1403" s="156" t="str">
        <f>IF(ISBLANK(TableB[[#This Row],[BEDS Code]]),"",TableB[[#This Row],[BEDS Code]])</f>
        <v>320900010219</v>
      </c>
      <c r="B1403" s="134" t="str">
        <f>IF(ISBLANK(TableB[[#This Row],[School Name]]),"",TableB[[#This Row],[School Name]])</f>
        <v>I.S. 219 New Venture School</v>
      </c>
      <c r="C1403" s="156" t="str">
        <f>IF(ISBLANK(TableB[[#This Row],[Local School Code]]),"",TableB[[#This Row],[Local School Code]])</f>
        <v>X219</v>
      </c>
      <c r="D1403" s="15" t="s">
        <v>73</v>
      </c>
      <c r="E1403" s="10" t="s">
        <v>72</v>
      </c>
      <c r="F1403" s="130">
        <v>0</v>
      </c>
      <c r="G1403" s="130">
        <v>0</v>
      </c>
      <c r="H1403" s="130">
        <v>0</v>
      </c>
      <c r="I1403" s="130">
        <v>0</v>
      </c>
      <c r="J1403" s="136">
        <f t="shared" si="66"/>
        <v>0</v>
      </c>
      <c r="K1403" s="16">
        <v>0</v>
      </c>
      <c r="L1403" s="16">
        <v>0</v>
      </c>
      <c r="M1403" s="16">
        <v>0</v>
      </c>
      <c r="N1403" s="133">
        <f t="shared" si="67"/>
        <v>0</v>
      </c>
      <c r="O1403" s="146">
        <v>1</v>
      </c>
      <c r="P1403" s="132">
        <v>893172.75100948021</v>
      </c>
      <c r="Q1403" s="132">
        <v>163104.70000000001</v>
      </c>
      <c r="R1403" s="132">
        <v>0</v>
      </c>
      <c r="S1403" s="132">
        <v>0</v>
      </c>
      <c r="T1403" s="132">
        <v>165523.5</v>
      </c>
      <c r="U1403" s="132">
        <v>99314.099999999991</v>
      </c>
      <c r="V1403" s="133">
        <f t="shared" si="68"/>
        <v>1321115.0510094804</v>
      </c>
      <c r="W1403" s="16">
        <v>657078</v>
      </c>
      <c r="X1403" s="16">
        <v>664037.05100948038</v>
      </c>
      <c r="Y1403" s="137">
        <v>0</v>
      </c>
    </row>
    <row r="1404" spans="1:25" s="3" customFormat="1" ht="15" x14ac:dyDescent="0.3">
      <c r="A1404" s="156" t="str">
        <f>IF(ISBLANK(TableB[[#This Row],[BEDS Code]]),"",TableB[[#This Row],[BEDS Code]])</f>
        <v>320700011221</v>
      </c>
      <c r="B1404" s="134" t="str">
        <f>IF(ISBLANK(TableB[[#This Row],[School Name]]),"",TableB[[#This Row],[School Name]])</f>
        <v>South Bronx Preparatory: A College Board School</v>
      </c>
      <c r="C1404" s="156" t="str">
        <f>IF(ISBLANK(TableB[[#This Row],[Local School Code]]),"",TableB[[#This Row],[Local School Code]])</f>
        <v>X221</v>
      </c>
      <c r="D1404" s="15" t="s">
        <v>73</v>
      </c>
      <c r="E1404" s="10" t="s">
        <v>73</v>
      </c>
      <c r="F1404" s="130">
        <v>0</v>
      </c>
      <c r="G1404" s="130">
        <v>0</v>
      </c>
      <c r="H1404" s="130">
        <v>0</v>
      </c>
      <c r="I1404" s="130">
        <v>0</v>
      </c>
      <c r="J1404" s="136">
        <f t="shared" si="66"/>
        <v>0</v>
      </c>
      <c r="K1404" s="16">
        <v>0</v>
      </c>
      <c r="L1404" s="16">
        <v>0</v>
      </c>
      <c r="M1404" s="16">
        <v>0</v>
      </c>
      <c r="N1404" s="133">
        <f t="shared" si="67"/>
        <v>0</v>
      </c>
      <c r="O1404" s="146">
        <v>0</v>
      </c>
      <c r="P1404" s="132">
        <v>0</v>
      </c>
      <c r="Q1404" s="132">
        <v>0</v>
      </c>
      <c r="R1404" s="132">
        <v>0</v>
      </c>
      <c r="S1404" s="132">
        <v>0</v>
      </c>
      <c r="T1404" s="132">
        <v>0</v>
      </c>
      <c r="U1404" s="132">
        <v>0</v>
      </c>
      <c r="V1404" s="133">
        <f t="shared" si="68"/>
        <v>0</v>
      </c>
      <c r="W1404" s="16">
        <v>0</v>
      </c>
      <c r="X1404" s="16">
        <v>0</v>
      </c>
      <c r="Y1404" s="137">
        <v>0</v>
      </c>
    </row>
    <row r="1405" spans="1:25" s="3" customFormat="1" ht="15" x14ac:dyDescent="0.3">
      <c r="A1405" s="156" t="str">
        <f>IF(ISBLANK(TableB[[#This Row],[BEDS Code]]),"",TableB[[#This Row],[BEDS Code]])</f>
        <v>320700010223</v>
      </c>
      <c r="B1405" s="134" t="str">
        <f>IF(ISBLANK(TableB[[#This Row],[School Name]]),"",TableB[[#This Row],[School Name]])</f>
        <v>The Laboratory School of Finance and Technology: X223</v>
      </c>
      <c r="C1405" s="156" t="str">
        <f>IF(ISBLANK(TableB[[#This Row],[Local School Code]]),"",TableB[[#This Row],[Local School Code]])</f>
        <v>X223</v>
      </c>
      <c r="D1405" s="15" t="s">
        <v>73</v>
      </c>
      <c r="E1405" s="10" t="s">
        <v>72</v>
      </c>
      <c r="F1405" s="130">
        <v>0</v>
      </c>
      <c r="G1405" s="130">
        <v>0</v>
      </c>
      <c r="H1405" s="130">
        <v>0</v>
      </c>
      <c r="I1405" s="130">
        <v>0</v>
      </c>
      <c r="J1405" s="136">
        <f t="shared" si="66"/>
        <v>0</v>
      </c>
      <c r="K1405" s="16">
        <v>0</v>
      </c>
      <c r="L1405" s="16">
        <v>0</v>
      </c>
      <c r="M1405" s="16">
        <v>0</v>
      </c>
      <c r="N1405" s="133">
        <f t="shared" si="67"/>
        <v>0</v>
      </c>
      <c r="O1405" s="146">
        <v>1</v>
      </c>
      <c r="P1405" s="132">
        <v>66230.010057061285</v>
      </c>
      <c r="Q1405" s="132">
        <v>38647</v>
      </c>
      <c r="R1405" s="132">
        <v>0</v>
      </c>
      <c r="S1405" s="132">
        <v>0</v>
      </c>
      <c r="T1405" s="132">
        <v>193235</v>
      </c>
      <c r="U1405" s="132">
        <v>115941</v>
      </c>
      <c r="V1405" s="133">
        <f t="shared" si="68"/>
        <v>414053.01005706127</v>
      </c>
      <c r="W1405" s="16">
        <v>13719</v>
      </c>
      <c r="X1405" s="16">
        <v>13864.01005706127</v>
      </c>
      <c r="Y1405" s="137">
        <v>386470</v>
      </c>
    </row>
    <row r="1406" spans="1:25" s="3" customFormat="1" ht="15" x14ac:dyDescent="0.3">
      <c r="A1406" s="156" t="str">
        <f>IF(ISBLANK(TableB[[#This Row],[BEDS Code]]),"",TableB[[#This Row],[BEDS Code]])</f>
        <v>320700010224</v>
      </c>
      <c r="B1406" s="134" t="str">
        <f>IF(ISBLANK(TableB[[#This Row],[School Name]]),"",TableB[[#This Row],[School Name]])</f>
        <v>P.S./I.S. 224</v>
      </c>
      <c r="C1406" s="156" t="str">
        <f>IF(ISBLANK(TableB[[#This Row],[Local School Code]]),"",TableB[[#This Row],[Local School Code]])</f>
        <v>X224</v>
      </c>
      <c r="D1406" s="15" t="s">
        <v>73</v>
      </c>
      <c r="E1406" s="10" t="s">
        <v>72</v>
      </c>
      <c r="F1406" s="130">
        <v>0</v>
      </c>
      <c r="G1406" s="130">
        <v>0</v>
      </c>
      <c r="H1406" s="130">
        <v>0</v>
      </c>
      <c r="I1406" s="130">
        <v>0</v>
      </c>
      <c r="J1406" s="136">
        <f t="shared" si="66"/>
        <v>0</v>
      </c>
      <c r="K1406" s="16">
        <v>0</v>
      </c>
      <c r="L1406" s="16">
        <v>0</v>
      </c>
      <c r="M1406" s="16">
        <v>0</v>
      </c>
      <c r="N1406" s="133">
        <f t="shared" si="67"/>
        <v>0</v>
      </c>
      <c r="O1406" s="146">
        <v>1</v>
      </c>
      <c r="P1406" s="132">
        <v>261093.99192230214</v>
      </c>
      <c r="Q1406" s="132">
        <v>29938.600000000002</v>
      </c>
      <c r="R1406" s="132">
        <v>0</v>
      </c>
      <c r="S1406" s="132">
        <v>0</v>
      </c>
      <c r="T1406" s="132">
        <v>149693</v>
      </c>
      <c r="U1406" s="132">
        <v>89815.8</v>
      </c>
      <c r="V1406" s="133">
        <f t="shared" si="68"/>
        <v>530541.39192230219</v>
      </c>
      <c r="W1406" s="16">
        <v>114969</v>
      </c>
      <c r="X1406" s="16">
        <v>116186.39192230219</v>
      </c>
      <c r="Y1406" s="137">
        <v>299386</v>
      </c>
    </row>
    <row r="1407" spans="1:25" s="3" customFormat="1" ht="15" x14ac:dyDescent="0.3">
      <c r="A1407" s="156" t="str">
        <f>IF(ISBLANK(TableB[[#This Row],[BEDS Code]]),"",TableB[[#This Row],[BEDS Code]])</f>
        <v>321000010225</v>
      </c>
      <c r="B1407" s="134" t="str">
        <f>IF(ISBLANK(TableB[[#This Row],[School Name]]),"",TableB[[#This Row],[School Name]])</f>
        <v>Theatre Arts Production Company School</v>
      </c>
      <c r="C1407" s="156" t="str">
        <f>IF(ISBLANK(TableB[[#This Row],[Local School Code]]),"",TableB[[#This Row],[Local School Code]])</f>
        <v>X225</v>
      </c>
      <c r="D1407" s="15" t="s">
        <v>73</v>
      </c>
      <c r="E1407" s="10" t="s">
        <v>73</v>
      </c>
      <c r="F1407" s="130">
        <v>0</v>
      </c>
      <c r="G1407" s="130">
        <v>0</v>
      </c>
      <c r="H1407" s="130">
        <v>0</v>
      </c>
      <c r="I1407" s="130">
        <v>0</v>
      </c>
      <c r="J1407" s="136">
        <f t="shared" si="66"/>
        <v>0</v>
      </c>
      <c r="K1407" s="16">
        <v>0</v>
      </c>
      <c r="L1407" s="16">
        <v>0</v>
      </c>
      <c r="M1407" s="16">
        <v>0</v>
      </c>
      <c r="N1407" s="133">
        <f t="shared" si="67"/>
        <v>0</v>
      </c>
      <c r="O1407" s="146">
        <v>0</v>
      </c>
      <c r="P1407" s="132">
        <v>0</v>
      </c>
      <c r="Q1407" s="132">
        <v>0</v>
      </c>
      <c r="R1407" s="132">
        <v>0</v>
      </c>
      <c r="S1407" s="132">
        <v>0</v>
      </c>
      <c r="T1407" s="132">
        <v>0</v>
      </c>
      <c r="U1407" s="132">
        <v>0</v>
      </c>
      <c r="V1407" s="133">
        <f t="shared" si="68"/>
        <v>0</v>
      </c>
      <c r="W1407" s="16">
        <v>0</v>
      </c>
      <c r="X1407" s="16">
        <v>0</v>
      </c>
      <c r="Y1407" s="137">
        <v>0</v>
      </c>
    </row>
    <row r="1408" spans="1:25" s="3" customFormat="1" ht="15" x14ac:dyDescent="0.3">
      <c r="A1408" s="156" t="str">
        <f>IF(ISBLANK(TableB[[#This Row],[BEDS Code]]),"",TableB[[#This Row],[BEDS Code]])</f>
        <v>321000010226</v>
      </c>
      <c r="B1408" s="134" t="str">
        <f>IF(ISBLANK(TableB[[#This Row],[School Name]]),"",TableB[[#This Row],[School Name]])</f>
        <v>P.S. 226</v>
      </c>
      <c r="C1408" s="156" t="str">
        <f>IF(ISBLANK(TableB[[#This Row],[Local School Code]]),"",TableB[[#This Row],[Local School Code]])</f>
        <v>X226</v>
      </c>
      <c r="D1408" s="15" t="s">
        <v>72</v>
      </c>
      <c r="E1408" s="10" t="s">
        <v>73</v>
      </c>
      <c r="F1408" s="130">
        <v>30</v>
      </c>
      <c r="G1408" s="130">
        <v>0</v>
      </c>
      <c r="H1408" s="130">
        <v>0</v>
      </c>
      <c r="I1408" s="130">
        <v>0</v>
      </c>
      <c r="J1408" s="136">
        <f t="shared" si="66"/>
        <v>30</v>
      </c>
      <c r="K1408" s="16">
        <v>137734.29286330982</v>
      </c>
      <c r="L1408" s="16">
        <v>313695.42811477918</v>
      </c>
      <c r="M1408" s="16">
        <v>0</v>
      </c>
      <c r="N1408" s="133">
        <f t="shared" si="67"/>
        <v>451429.72097808903</v>
      </c>
      <c r="O1408" s="146">
        <v>0</v>
      </c>
      <c r="P1408" s="132">
        <v>0</v>
      </c>
      <c r="Q1408" s="132">
        <v>0</v>
      </c>
      <c r="R1408" s="132">
        <v>0</v>
      </c>
      <c r="S1408" s="132">
        <v>0</v>
      </c>
      <c r="T1408" s="132">
        <v>0</v>
      </c>
      <c r="U1408" s="132">
        <v>0</v>
      </c>
      <c r="V1408" s="133">
        <f t="shared" si="68"/>
        <v>0</v>
      </c>
      <c r="W1408" s="16">
        <v>0</v>
      </c>
      <c r="X1408" s="16">
        <v>0</v>
      </c>
      <c r="Y1408" s="137">
        <v>0</v>
      </c>
    </row>
    <row r="1409" spans="1:25" s="3" customFormat="1" ht="15" x14ac:dyDescent="0.3">
      <c r="A1409" s="156" t="str">
        <f>IF(ISBLANK(TableB[[#This Row],[BEDS Code]]),"",TableB[[#This Row],[BEDS Code]])</f>
        <v>320900011227</v>
      </c>
      <c r="B1409" s="134" t="str">
        <f>IF(ISBLANK(TableB[[#This Row],[School Name]]),"",TableB[[#This Row],[School Name]])</f>
        <v>Bronx Collegiate Academy</v>
      </c>
      <c r="C1409" s="156" t="str">
        <f>IF(ISBLANK(TableB[[#This Row],[Local School Code]]),"",TableB[[#This Row],[Local School Code]])</f>
        <v>X227</v>
      </c>
      <c r="D1409" s="15" t="s">
        <v>73</v>
      </c>
      <c r="E1409" s="10" t="s">
        <v>72</v>
      </c>
      <c r="F1409" s="130">
        <v>0</v>
      </c>
      <c r="G1409" s="130">
        <v>0</v>
      </c>
      <c r="H1409" s="130">
        <v>0</v>
      </c>
      <c r="I1409" s="130">
        <v>0</v>
      </c>
      <c r="J1409" s="136">
        <f t="shared" si="66"/>
        <v>0</v>
      </c>
      <c r="K1409" s="16">
        <v>0</v>
      </c>
      <c r="L1409" s="16">
        <v>0</v>
      </c>
      <c r="M1409" s="16">
        <v>0</v>
      </c>
      <c r="N1409" s="133">
        <f t="shared" si="67"/>
        <v>0</v>
      </c>
      <c r="O1409" s="146">
        <v>1</v>
      </c>
      <c r="P1409" s="132">
        <v>394695.0487400851</v>
      </c>
      <c r="Q1409" s="132">
        <v>213903.8</v>
      </c>
      <c r="R1409" s="132">
        <v>0</v>
      </c>
      <c r="S1409" s="132">
        <v>0</v>
      </c>
      <c r="T1409" s="132">
        <v>179519</v>
      </c>
      <c r="U1409" s="132">
        <v>107711.4</v>
      </c>
      <c r="V1409" s="133">
        <f t="shared" si="68"/>
        <v>895829.24874008505</v>
      </c>
      <c r="W1409" s="16">
        <v>445555</v>
      </c>
      <c r="X1409" s="16">
        <v>450274.24874008505</v>
      </c>
      <c r="Y1409" s="137">
        <v>0</v>
      </c>
    </row>
    <row r="1410" spans="1:25" s="3" customFormat="1" ht="15" x14ac:dyDescent="0.3">
      <c r="A1410" s="156" t="str">
        <f>IF(ISBLANK(TableB[[#This Row],[BEDS Code]]),"",TableB[[#This Row],[BEDS Code]])</f>
        <v>321000010228</v>
      </c>
      <c r="B1410" s="134" t="str">
        <f>IF(ISBLANK(TableB[[#This Row],[School Name]]),"",TableB[[#This Row],[School Name]])</f>
        <v>Jonas Bronck Academy</v>
      </c>
      <c r="C1410" s="156" t="str">
        <f>IF(ISBLANK(TableB[[#This Row],[Local School Code]]),"",TableB[[#This Row],[Local School Code]])</f>
        <v>X228</v>
      </c>
      <c r="D1410" s="15" t="s">
        <v>73</v>
      </c>
      <c r="E1410" s="10" t="s">
        <v>73</v>
      </c>
      <c r="F1410" s="130">
        <v>0</v>
      </c>
      <c r="G1410" s="130">
        <v>0</v>
      </c>
      <c r="H1410" s="130">
        <v>0</v>
      </c>
      <c r="I1410" s="130">
        <v>0</v>
      </c>
      <c r="J1410" s="136">
        <f t="shared" si="66"/>
        <v>0</v>
      </c>
      <c r="K1410" s="16">
        <v>0</v>
      </c>
      <c r="L1410" s="16">
        <v>0</v>
      </c>
      <c r="M1410" s="16">
        <v>0</v>
      </c>
      <c r="N1410" s="133">
        <f t="shared" si="67"/>
        <v>0</v>
      </c>
      <c r="O1410" s="146">
        <v>0</v>
      </c>
      <c r="P1410" s="132">
        <v>0</v>
      </c>
      <c r="Q1410" s="132">
        <v>0</v>
      </c>
      <c r="R1410" s="132">
        <v>0</v>
      </c>
      <c r="S1410" s="132">
        <v>0</v>
      </c>
      <c r="T1410" s="132">
        <v>0</v>
      </c>
      <c r="U1410" s="132">
        <v>0</v>
      </c>
      <c r="V1410" s="133">
        <f t="shared" si="68"/>
        <v>0</v>
      </c>
      <c r="W1410" s="16">
        <v>0</v>
      </c>
      <c r="X1410" s="16">
        <v>0</v>
      </c>
      <c r="Y1410" s="137">
        <v>0</v>
      </c>
    </row>
    <row r="1411" spans="1:25" s="3" customFormat="1" ht="15" x14ac:dyDescent="0.3">
      <c r="A1411" s="156" t="str">
        <f>IF(ISBLANK(TableB[[#This Row],[BEDS Code]]),"",TableB[[#This Row],[BEDS Code]])</f>
        <v>320900010229</v>
      </c>
      <c r="B1411" s="134" t="str">
        <f>IF(ISBLANK(TableB[[#This Row],[School Name]]),"",TableB[[#This Row],[School Name]])</f>
        <v>I.S. 229 Roland Patterson</v>
      </c>
      <c r="C1411" s="156" t="str">
        <f>IF(ISBLANK(TableB[[#This Row],[Local School Code]]),"",TableB[[#This Row],[Local School Code]])</f>
        <v>X229</v>
      </c>
      <c r="D1411" s="15" t="s">
        <v>73</v>
      </c>
      <c r="E1411" s="10" t="s">
        <v>73</v>
      </c>
      <c r="F1411" s="130">
        <v>0</v>
      </c>
      <c r="G1411" s="130">
        <v>0</v>
      </c>
      <c r="H1411" s="130">
        <v>0</v>
      </c>
      <c r="I1411" s="130">
        <v>0</v>
      </c>
      <c r="J1411" s="136">
        <f t="shared" si="66"/>
        <v>0</v>
      </c>
      <c r="K1411" s="16">
        <v>0</v>
      </c>
      <c r="L1411" s="16">
        <v>0</v>
      </c>
      <c r="M1411" s="16">
        <v>0</v>
      </c>
      <c r="N1411" s="133">
        <f t="shared" si="67"/>
        <v>0</v>
      </c>
      <c r="O1411" s="146">
        <v>0</v>
      </c>
      <c r="P1411" s="132">
        <v>0</v>
      </c>
      <c r="Q1411" s="132">
        <v>0</v>
      </c>
      <c r="R1411" s="132">
        <v>0</v>
      </c>
      <c r="S1411" s="132">
        <v>0</v>
      </c>
      <c r="T1411" s="132">
        <v>0</v>
      </c>
      <c r="U1411" s="132">
        <v>0</v>
      </c>
      <c r="V1411" s="133">
        <f t="shared" si="68"/>
        <v>0</v>
      </c>
      <c r="W1411" s="16">
        <v>0</v>
      </c>
      <c r="X1411" s="16">
        <v>0</v>
      </c>
      <c r="Y1411" s="137">
        <v>0</v>
      </c>
    </row>
    <row r="1412" spans="1:25" s="3" customFormat="1" ht="15" x14ac:dyDescent="0.3">
      <c r="A1412" s="156" t="str">
        <f>IF(ISBLANK(TableB[[#This Row],[BEDS Code]]),"",TableB[[#This Row],[BEDS Code]])</f>
        <v>320900011231</v>
      </c>
      <c r="B1412" s="134" t="str">
        <f>IF(ISBLANK(TableB[[#This Row],[School Name]]),"",TableB[[#This Row],[School Name]])</f>
        <v>Eagle Academy for Young Men</v>
      </c>
      <c r="C1412" s="156" t="str">
        <f>IF(ISBLANK(TableB[[#This Row],[Local School Code]]),"",TableB[[#This Row],[Local School Code]])</f>
        <v>X231</v>
      </c>
      <c r="D1412" s="15" t="s">
        <v>73</v>
      </c>
      <c r="E1412" s="10" t="s">
        <v>73</v>
      </c>
      <c r="F1412" s="130">
        <v>0</v>
      </c>
      <c r="G1412" s="130">
        <v>0</v>
      </c>
      <c r="H1412" s="130">
        <v>0</v>
      </c>
      <c r="I1412" s="130">
        <v>0</v>
      </c>
      <c r="J1412" s="136">
        <f t="shared" si="66"/>
        <v>0</v>
      </c>
      <c r="K1412" s="16">
        <v>0</v>
      </c>
      <c r="L1412" s="16">
        <v>0</v>
      </c>
      <c r="M1412" s="16">
        <v>0</v>
      </c>
      <c r="N1412" s="133">
        <f t="shared" si="67"/>
        <v>0</v>
      </c>
      <c r="O1412" s="146">
        <v>0</v>
      </c>
      <c r="P1412" s="132">
        <v>0</v>
      </c>
      <c r="Q1412" s="132">
        <v>0</v>
      </c>
      <c r="R1412" s="132">
        <v>0</v>
      </c>
      <c r="S1412" s="132">
        <v>0</v>
      </c>
      <c r="T1412" s="132">
        <v>0</v>
      </c>
      <c r="U1412" s="132">
        <v>0</v>
      </c>
      <c r="V1412" s="133">
        <f t="shared" si="68"/>
        <v>0</v>
      </c>
      <c r="W1412" s="16">
        <v>0</v>
      </c>
      <c r="X1412" s="16">
        <v>0</v>
      </c>
      <c r="Y1412" s="137">
        <v>0</v>
      </c>
    </row>
    <row r="1413" spans="1:25" s="3" customFormat="1" ht="15" x14ac:dyDescent="0.3">
      <c r="A1413" s="156" t="str">
        <f>IF(ISBLANK(TableB[[#This Row],[BEDS Code]]),"",TableB[[#This Row],[BEDS Code]])</f>
        <v>320900010232</v>
      </c>
      <c r="B1413" s="134" t="str">
        <f>IF(ISBLANK(TableB[[#This Row],[School Name]]),"",TableB[[#This Row],[School Name]])</f>
        <v>I.S. 232</v>
      </c>
      <c r="C1413" s="156" t="str">
        <f>IF(ISBLANK(TableB[[#This Row],[Local School Code]]),"",TableB[[#This Row],[Local School Code]])</f>
        <v>X232</v>
      </c>
      <c r="D1413" s="15" t="s">
        <v>73</v>
      </c>
      <c r="E1413" s="10" t="s">
        <v>73</v>
      </c>
      <c r="F1413" s="130">
        <v>0</v>
      </c>
      <c r="G1413" s="130">
        <v>0</v>
      </c>
      <c r="H1413" s="130">
        <v>0</v>
      </c>
      <c r="I1413" s="130">
        <v>0</v>
      </c>
      <c r="J1413" s="136">
        <f t="shared" si="66"/>
        <v>0</v>
      </c>
      <c r="K1413" s="16">
        <v>0</v>
      </c>
      <c r="L1413" s="16">
        <v>0</v>
      </c>
      <c r="M1413" s="16">
        <v>0</v>
      </c>
      <c r="N1413" s="133">
        <f t="shared" si="67"/>
        <v>0</v>
      </c>
      <c r="O1413" s="146">
        <v>0</v>
      </c>
      <c r="P1413" s="132">
        <v>0</v>
      </c>
      <c r="Q1413" s="132">
        <v>0</v>
      </c>
      <c r="R1413" s="132">
        <v>0</v>
      </c>
      <c r="S1413" s="132">
        <v>0</v>
      </c>
      <c r="T1413" s="132">
        <v>0</v>
      </c>
      <c r="U1413" s="132">
        <v>0</v>
      </c>
      <c r="V1413" s="133">
        <f t="shared" si="68"/>
        <v>0</v>
      </c>
      <c r="W1413" s="16">
        <v>0</v>
      </c>
      <c r="X1413" s="16">
        <v>0</v>
      </c>
      <c r="Y1413" s="137">
        <v>0</v>
      </c>
    </row>
    <row r="1414" spans="1:25" s="3" customFormat="1" ht="15" x14ac:dyDescent="0.3">
      <c r="A1414" s="156" t="str">
        <f>IF(ISBLANK(TableB[[#This Row],[BEDS Code]]),"",TableB[[#This Row],[BEDS Code]])</f>
        <v>320900010236</v>
      </c>
      <c r="B1414" s="134" t="str">
        <f>IF(ISBLANK(TableB[[#This Row],[School Name]]),"",TableB[[#This Row],[School Name]])</f>
        <v>P.S. 236 Langston Hughes</v>
      </c>
      <c r="C1414" s="156" t="str">
        <f>IF(ISBLANK(TableB[[#This Row],[Local School Code]]),"",TableB[[#This Row],[Local School Code]])</f>
        <v>X236</v>
      </c>
      <c r="D1414" s="15" t="s">
        <v>72</v>
      </c>
      <c r="E1414" s="10" t="s">
        <v>73</v>
      </c>
      <c r="F1414" s="130">
        <v>30</v>
      </c>
      <c r="G1414" s="130">
        <v>0</v>
      </c>
      <c r="H1414" s="130">
        <v>2</v>
      </c>
      <c r="I1414" s="130">
        <v>0</v>
      </c>
      <c r="J1414" s="136">
        <f t="shared" si="66"/>
        <v>32</v>
      </c>
      <c r="K1414" s="16">
        <v>34433.573215827455</v>
      </c>
      <c r="L1414" s="16">
        <v>741102.32924225251</v>
      </c>
      <c r="M1414" s="16">
        <v>0</v>
      </c>
      <c r="N1414" s="133">
        <f t="shared" si="67"/>
        <v>775535.90245807997</v>
      </c>
      <c r="O1414" s="146">
        <v>0</v>
      </c>
      <c r="P1414" s="132">
        <v>0</v>
      </c>
      <c r="Q1414" s="132">
        <v>0</v>
      </c>
      <c r="R1414" s="132">
        <v>0</v>
      </c>
      <c r="S1414" s="132">
        <v>0</v>
      </c>
      <c r="T1414" s="132">
        <v>0</v>
      </c>
      <c r="U1414" s="132">
        <v>0</v>
      </c>
      <c r="V1414" s="133">
        <f t="shared" si="68"/>
        <v>0</v>
      </c>
      <c r="W1414" s="16">
        <v>0</v>
      </c>
      <c r="X1414" s="16">
        <v>0</v>
      </c>
      <c r="Y1414" s="137">
        <v>0</v>
      </c>
    </row>
    <row r="1415" spans="1:25" s="3" customFormat="1" ht="15" x14ac:dyDescent="0.3">
      <c r="A1415" s="156" t="str">
        <f>IF(ISBLANK(TableB[[#This Row],[BEDS Code]]),"",TableB[[#This Row],[BEDS Code]])</f>
        <v>321000011237</v>
      </c>
      <c r="B1415" s="134" t="str">
        <f>IF(ISBLANK(TableB[[#This Row],[School Name]]),"",TableB[[#This Row],[School Name]])</f>
        <v>The Marie Curie School for Medicine, Nursing, and Health Professions</v>
      </c>
      <c r="C1415" s="156" t="str">
        <f>IF(ISBLANK(TableB[[#This Row],[Local School Code]]),"",TableB[[#This Row],[Local School Code]])</f>
        <v>X237</v>
      </c>
      <c r="D1415" s="15" t="s">
        <v>73</v>
      </c>
      <c r="E1415" s="10" t="s">
        <v>73</v>
      </c>
      <c r="F1415" s="130">
        <v>0</v>
      </c>
      <c r="G1415" s="130">
        <v>0</v>
      </c>
      <c r="H1415" s="130">
        <v>0</v>
      </c>
      <c r="I1415" s="130">
        <v>0</v>
      </c>
      <c r="J1415" s="136">
        <f t="shared" si="66"/>
        <v>0</v>
      </c>
      <c r="K1415" s="16">
        <v>0</v>
      </c>
      <c r="L1415" s="16">
        <v>0</v>
      </c>
      <c r="M1415" s="16">
        <v>0</v>
      </c>
      <c r="N1415" s="133">
        <f t="shared" si="67"/>
        <v>0</v>
      </c>
      <c r="O1415" s="146">
        <v>0</v>
      </c>
      <c r="P1415" s="132">
        <v>0</v>
      </c>
      <c r="Q1415" s="132">
        <v>0</v>
      </c>
      <c r="R1415" s="132">
        <v>0</v>
      </c>
      <c r="S1415" s="132">
        <v>0</v>
      </c>
      <c r="T1415" s="132">
        <v>0</v>
      </c>
      <c r="U1415" s="132">
        <v>0</v>
      </c>
      <c r="V1415" s="133">
        <f t="shared" si="68"/>
        <v>0</v>
      </c>
      <c r="W1415" s="16">
        <v>0</v>
      </c>
      <c r="X1415" s="16">
        <v>0</v>
      </c>
      <c r="Y1415" s="137">
        <v>0</v>
      </c>
    </row>
    <row r="1416" spans="1:25" s="3" customFormat="1" ht="15" x14ac:dyDescent="0.3">
      <c r="A1416" s="156" t="str">
        <f>IF(ISBLANK(TableB[[#This Row],[BEDS Code]]),"",TableB[[#This Row],[BEDS Code]])</f>
        <v>320900011241</v>
      </c>
      <c r="B1416" s="134" t="str">
        <f>IF(ISBLANK(TableB[[#This Row],[School Name]]),"",TableB[[#This Row],[School Name]])</f>
        <v>Urban Assembly School for Applied Math and Science, The</v>
      </c>
      <c r="C1416" s="156" t="str">
        <f>IF(ISBLANK(TableB[[#This Row],[Local School Code]]),"",TableB[[#This Row],[Local School Code]])</f>
        <v>X241</v>
      </c>
      <c r="D1416" s="15" t="s">
        <v>73</v>
      </c>
      <c r="E1416" s="10" t="s">
        <v>73</v>
      </c>
      <c r="F1416" s="130">
        <v>0</v>
      </c>
      <c r="G1416" s="130">
        <v>0</v>
      </c>
      <c r="H1416" s="130">
        <v>0</v>
      </c>
      <c r="I1416" s="130">
        <v>0</v>
      </c>
      <c r="J1416" s="136">
        <f t="shared" si="66"/>
        <v>0</v>
      </c>
      <c r="K1416" s="16">
        <v>0</v>
      </c>
      <c r="L1416" s="16">
        <v>0</v>
      </c>
      <c r="M1416" s="16">
        <v>0</v>
      </c>
      <c r="N1416" s="133">
        <f t="shared" si="67"/>
        <v>0</v>
      </c>
      <c r="O1416" s="146">
        <v>0</v>
      </c>
      <c r="P1416" s="132">
        <v>0</v>
      </c>
      <c r="Q1416" s="132">
        <v>0</v>
      </c>
      <c r="R1416" s="132">
        <v>0</v>
      </c>
      <c r="S1416" s="132">
        <v>0</v>
      </c>
      <c r="T1416" s="132">
        <v>0</v>
      </c>
      <c r="U1416" s="132">
        <v>0</v>
      </c>
      <c r="V1416" s="133">
        <f t="shared" si="68"/>
        <v>0</v>
      </c>
      <c r="W1416" s="16">
        <v>0</v>
      </c>
      <c r="X1416" s="16">
        <v>0</v>
      </c>
      <c r="Y1416" s="137">
        <v>0</v>
      </c>
    </row>
    <row r="1417" spans="1:25" s="3" customFormat="1" ht="15" x14ac:dyDescent="0.3">
      <c r="A1417" s="156" t="str">
        <f>IF(ISBLANK(TableB[[#This Row],[BEDS Code]]),"",TableB[[#This Row],[BEDS Code]])</f>
        <v>321200010242</v>
      </c>
      <c r="B1417" s="134" t="str">
        <f>IF(ISBLANK(TableB[[#This Row],[School Name]]),"",TableB[[#This Row],[School Name]])</f>
        <v>Mott Hall V</v>
      </c>
      <c r="C1417" s="156" t="str">
        <f>IF(ISBLANK(TableB[[#This Row],[Local School Code]]),"",TableB[[#This Row],[Local School Code]])</f>
        <v>X242</v>
      </c>
      <c r="D1417" s="15" t="s">
        <v>73</v>
      </c>
      <c r="E1417" s="10" t="s">
        <v>73</v>
      </c>
      <c r="F1417" s="130">
        <v>0</v>
      </c>
      <c r="G1417" s="130">
        <v>0</v>
      </c>
      <c r="H1417" s="130">
        <v>0</v>
      </c>
      <c r="I1417" s="130">
        <v>0</v>
      </c>
      <c r="J1417" s="136">
        <f t="shared" si="66"/>
        <v>0</v>
      </c>
      <c r="K1417" s="16">
        <v>0</v>
      </c>
      <c r="L1417" s="16">
        <v>0</v>
      </c>
      <c r="M1417" s="16">
        <v>0</v>
      </c>
      <c r="N1417" s="133">
        <f t="shared" si="67"/>
        <v>0</v>
      </c>
      <c r="O1417" s="146">
        <v>0</v>
      </c>
      <c r="P1417" s="132">
        <v>0</v>
      </c>
      <c r="Q1417" s="132">
        <v>0</v>
      </c>
      <c r="R1417" s="132">
        <v>0</v>
      </c>
      <c r="S1417" s="132">
        <v>0</v>
      </c>
      <c r="T1417" s="132">
        <v>0</v>
      </c>
      <c r="U1417" s="132">
        <v>0</v>
      </c>
      <c r="V1417" s="133">
        <f t="shared" si="68"/>
        <v>0</v>
      </c>
      <c r="W1417" s="16">
        <v>0</v>
      </c>
      <c r="X1417" s="16">
        <v>0</v>
      </c>
      <c r="Y1417" s="137">
        <v>0</v>
      </c>
    </row>
    <row r="1418" spans="1:25" s="3" customFormat="1" ht="15" x14ac:dyDescent="0.3">
      <c r="A1418" s="156" t="str">
        <f>IF(ISBLANK(TableB[[#This Row],[BEDS Code]]),"",TableB[[#This Row],[BEDS Code]])</f>
        <v>321000011243</v>
      </c>
      <c r="B1418" s="134" t="str">
        <f>IF(ISBLANK(TableB[[#This Row],[School Name]]),"",TableB[[#This Row],[School Name]])</f>
        <v>West Bronx Academy for the Future</v>
      </c>
      <c r="C1418" s="156" t="str">
        <f>IF(ISBLANK(TableB[[#This Row],[Local School Code]]),"",TableB[[#This Row],[Local School Code]])</f>
        <v>X243</v>
      </c>
      <c r="D1418" s="15" t="s">
        <v>73</v>
      </c>
      <c r="E1418" s="10" t="s">
        <v>73</v>
      </c>
      <c r="F1418" s="130">
        <v>0</v>
      </c>
      <c r="G1418" s="130">
        <v>0</v>
      </c>
      <c r="H1418" s="130">
        <v>0</v>
      </c>
      <c r="I1418" s="130">
        <v>0</v>
      </c>
      <c r="J1418" s="136">
        <f t="shared" si="66"/>
        <v>0</v>
      </c>
      <c r="K1418" s="16">
        <v>0</v>
      </c>
      <c r="L1418" s="16">
        <v>0</v>
      </c>
      <c r="M1418" s="16">
        <v>0</v>
      </c>
      <c r="N1418" s="133">
        <f t="shared" si="67"/>
        <v>0</v>
      </c>
      <c r="O1418" s="146">
        <v>0</v>
      </c>
      <c r="P1418" s="132">
        <v>0</v>
      </c>
      <c r="Q1418" s="132">
        <v>0</v>
      </c>
      <c r="R1418" s="132">
        <v>0</v>
      </c>
      <c r="S1418" s="132">
        <v>0</v>
      </c>
      <c r="T1418" s="132">
        <v>0</v>
      </c>
      <c r="U1418" s="132">
        <v>0</v>
      </c>
      <c r="V1418" s="133">
        <f t="shared" si="68"/>
        <v>0</v>
      </c>
      <c r="W1418" s="16">
        <v>0</v>
      </c>
      <c r="X1418" s="16">
        <v>0</v>
      </c>
      <c r="Y1418" s="137">
        <v>0</v>
      </c>
    </row>
    <row r="1419" spans="1:25" s="3" customFormat="1" ht="15" x14ac:dyDescent="0.3">
      <c r="A1419" s="156" t="str">
        <f>IF(ISBLANK(TableB[[#This Row],[BEDS Code]]),"",TableB[[#This Row],[BEDS Code]])</f>
        <v>321000010244</v>
      </c>
      <c r="B1419" s="134" t="str">
        <f>IF(ISBLANK(TableB[[#This Row],[School Name]]),"",TableB[[#This Row],[School Name]])</f>
        <v>The New School for Leadership and Journalism</v>
      </c>
      <c r="C1419" s="156" t="str">
        <f>IF(ISBLANK(TableB[[#This Row],[Local School Code]]),"",TableB[[#This Row],[Local School Code]])</f>
        <v>X244</v>
      </c>
      <c r="D1419" s="15" t="s">
        <v>73</v>
      </c>
      <c r="E1419" s="10" t="s">
        <v>73</v>
      </c>
      <c r="F1419" s="130">
        <v>0</v>
      </c>
      <c r="G1419" s="130">
        <v>0</v>
      </c>
      <c r="H1419" s="130">
        <v>0</v>
      </c>
      <c r="I1419" s="130">
        <v>0</v>
      </c>
      <c r="J1419" s="136">
        <f t="shared" ref="J1419:J1482" si="69">SUM(F1419:I1419)</f>
        <v>0</v>
      </c>
      <c r="K1419" s="16">
        <v>0</v>
      </c>
      <c r="L1419" s="16">
        <v>0</v>
      </c>
      <c r="M1419" s="16">
        <v>0</v>
      </c>
      <c r="N1419" s="133">
        <f t="shared" ref="N1419:N1482" si="70">SUM(K1419:M1419)</f>
        <v>0</v>
      </c>
      <c r="O1419" s="146">
        <v>0</v>
      </c>
      <c r="P1419" s="132">
        <v>0</v>
      </c>
      <c r="Q1419" s="132">
        <v>0</v>
      </c>
      <c r="R1419" s="132">
        <v>0</v>
      </c>
      <c r="S1419" s="132">
        <v>0</v>
      </c>
      <c r="T1419" s="132">
        <v>0</v>
      </c>
      <c r="U1419" s="132">
        <v>0</v>
      </c>
      <c r="V1419" s="133">
        <f t="shared" ref="V1419:V1482" si="71">SUM(P1419:U1419)</f>
        <v>0</v>
      </c>
      <c r="W1419" s="16">
        <v>0</v>
      </c>
      <c r="X1419" s="16">
        <v>0</v>
      </c>
      <c r="Y1419" s="137">
        <v>0</v>
      </c>
    </row>
    <row r="1420" spans="1:25" s="3" customFormat="1" ht="15" x14ac:dyDescent="0.3">
      <c r="A1420" s="156" t="str">
        <f>IF(ISBLANK(TableB[[#This Row],[BEDS Code]]),"",TableB[[#This Row],[BEDS Code]])</f>
        <v>321000010246</v>
      </c>
      <c r="B1420" s="134" t="str">
        <f>IF(ISBLANK(TableB[[#This Row],[School Name]]),"",TableB[[#This Row],[School Name]])</f>
        <v>P.S. 246 Poe Center</v>
      </c>
      <c r="C1420" s="156" t="str">
        <f>IF(ISBLANK(TableB[[#This Row],[Local School Code]]),"",TableB[[#This Row],[Local School Code]])</f>
        <v>X246</v>
      </c>
      <c r="D1420" s="15" t="s">
        <v>73</v>
      </c>
      <c r="E1420" s="10" t="s">
        <v>72</v>
      </c>
      <c r="F1420" s="130">
        <v>0</v>
      </c>
      <c r="G1420" s="130">
        <v>0</v>
      </c>
      <c r="H1420" s="130">
        <v>0</v>
      </c>
      <c r="I1420" s="130">
        <v>0</v>
      </c>
      <c r="J1420" s="136">
        <f t="shared" si="69"/>
        <v>0</v>
      </c>
      <c r="K1420" s="16">
        <v>0</v>
      </c>
      <c r="L1420" s="16">
        <v>0</v>
      </c>
      <c r="M1420" s="16">
        <v>0</v>
      </c>
      <c r="N1420" s="133">
        <f t="shared" si="70"/>
        <v>0</v>
      </c>
      <c r="O1420" s="146">
        <v>1</v>
      </c>
      <c r="P1420" s="132">
        <v>280701.22843617201</v>
      </c>
      <c r="Q1420" s="132">
        <v>34631.4</v>
      </c>
      <c r="R1420" s="132">
        <v>0</v>
      </c>
      <c r="S1420" s="132">
        <v>0</v>
      </c>
      <c r="T1420" s="132">
        <v>173157</v>
      </c>
      <c r="U1420" s="132">
        <v>103894.2</v>
      </c>
      <c r="V1420" s="133">
        <f t="shared" si="71"/>
        <v>592383.82843617199</v>
      </c>
      <c r="W1420" s="16">
        <v>122387</v>
      </c>
      <c r="X1420" s="16">
        <v>123682.82843617199</v>
      </c>
      <c r="Y1420" s="137">
        <v>346314</v>
      </c>
    </row>
    <row r="1421" spans="1:25" s="3" customFormat="1" ht="15" x14ac:dyDescent="0.3">
      <c r="A1421" s="156" t="str">
        <f>IF(ISBLANK(TableB[[#This Row],[BEDS Code]]),"",TableB[[#This Row],[BEDS Code]])</f>
        <v>321200011248</v>
      </c>
      <c r="B1421" s="134" t="str">
        <f>IF(ISBLANK(TableB[[#This Row],[School Name]]),"",TableB[[#This Row],[School Name]])</f>
        <v>Metropolitan High School, The</v>
      </c>
      <c r="C1421" s="156" t="str">
        <f>IF(ISBLANK(TableB[[#This Row],[Local School Code]]),"",TableB[[#This Row],[Local School Code]])</f>
        <v>X248</v>
      </c>
      <c r="D1421" s="15" t="s">
        <v>73</v>
      </c>
      <c r="E1421" s="10" t="s">
        <v>72</v>
      </c>
      <c r="F1421" s="130">
        <v>0</v>
      </c>
      <c r="G1421" s="130">
        <v>0</v>
      </c>
      <c r="H1421" s="130">
        <v>0</v>
      </c>
      <c r="I1421" s="130">
        <v>0</v>
      </c>
      <c r="J1421" s="136">
        <f t="shared" si="69"/>
        <v>0</v>
      </c>
      <c r="K1421" s="16">
        <v>0</v>
      </c>
      <c r="L1421" s="16">
        <v>0</v>
      </c>
      <c r="M1421" s="16">
        <v>0</v>
      </c>
      <c r="N1421" s="133">
        <f t="shared" si="70"/>
        <v>0</v>
      </c>
      <c r="O1421" s="146">
        <v>1</v>
      </c>
      <c r="P1421" s="132">
        <v>959751.32929758145</v>
      </c>
      <c r="Q1421" s="132">
        <v>111908.8</v>
      </c>
      <c r="R1421" s="132">
        <v>0</v>
      </c>
      <c r="S1421" s="132">
        <v>0</v>
      </c>
      <c r="T1421" s="132">
        <v>234544</v>
      </c>
      <c r="U1421" s="132">
        <v>140726.39999999999</v>
      </c>
      <c r="V1421" s="133">
        <f t="shared" si="71"/>
        <v>1446930.5292975814</v>
      </c>
      <c r="W1421" s="16">
        <v>719654</v>
      </c>
      <c r="X1421" s="16">
        <v>727276.52929758141</v>
      </c>
      <c r="Y1421" s="137">
        <v>0</v>
      </c>
    </row>
    <row r="1422" spans="1:25" s="3" customFormat="1" ht="15" x14ac:dyDescent="0.3">
      <c r="A1422" s="156" t="str">
        <f>IF(ISBLANK(TableB[[#This Row],[BEDS Code]]),"",TableB[[#This Row],[BEDS Code]])</f>
        <v>321100011249</v>
      </c>
      <c r="B1422" s="134" t="str">
        <f>IF(ISBLANK(TableB[[#This Row],[School Name]]),"",TableB[[#This Row],[School Name]])</f>
        <v>Bronx Health Sciences High School</v>
      </c>
      <c r="C1422" s="156" t="str">
        <f>IF(ISBLANK(TableB[[#This Row],[Local School Code]]),"",TableB[[#This Row],[Local School Code]])</f>
        <v>X249</v>
      </c>
      <c r="D1422" s="15" t="s">
        <v>73</v>
      </c>
      <c r="E1422" s="10" t="s">
        <v>73</v>
      </c>
      <c r="F1422" s="130">
        <v>0</v>
      </c>
      <c r="G1422" s="130">
        <v>0</v>
      </c>
      <c r="H1422" s="130">
        <v>0</v>
      </c>
      <c r="I1422" s="130">
        <v>0</v>
      </c>
      <c r="J1422" s="136">
        <f t="shared" si="69"/>
        <v>0</v>
      </c>
      <c r="K1422" s="16">
        <v>0</v>
      </c>
      <c r="L1422" s="16">
        <v>0</v>
      </c>
      <c r="M1422" s="16">
        <v>0</v>
      </c>
      <c r="N1422" s="133">
        <f t="shared" si="70"/>
        <v>0</v>
      </c>
      <c r="O1422" s="146">
        <v>0</v>
      </c>
      <c r="P1422" s="132">
        <v>0</v>
      </c>
      <c r="Q1422" s="132">
        <v>0</v>
      </c>
      <c r="R1422" s="132">
        <v>0</v>
      </c>
      <c r="S1422" s="132">
        <v>0</v>
      </c>
      <c r="T1422" s="132">
        <v>0</v>
      </c>
      <c r="U1422" s="132">
        <v>0</v>
      </c>
      <c r="V1422" s="133">
        <f t="shared" si="71"/>
        <v>0</v>
      </c>
      <c r="W1422" s="16">
        <v>0</v>
      </c>
      <c r="X1422" s="16">
        <v>0</v>
      </c>
      <c r="Y1422" s="137">
        <v>0</v>
      </c>
    </row>
    <row r="1423" spans="1:25" s="3" customFormat="1" ht="15" x14ac:dyDescent="0.3">
      <c r="A1423" s="156" t="str">
        <f>IF(ISBLANK(TableB[[#This Row],[BEDS Code]]),"",TableB[[#This Row],[BEDS Code]])</f>
        <v>320900011250</v>
      </c>
      <c r="B1423" s="134" t="str">
        <f>IF(ISBLANK(TableB[[#This Row],[School Name]]),"",TableB[[#This Row],[School Name]])</f>
        <v>Eximius College Preparatory Academy: A College Board School</v>
      </c>
      <c r="C1423" s="156" t="str">
        <f>IF(ISBLANK(TableB[[#This Row],[Local School Code]]),"",TableB[[#This Row],[Local School Code]])</f>
        <v>X250</v>
      </c>
      <c r="D1423" s="15" t="s">
        <v>73</v>
      </c>
      <c r="E1423" s="10" t="s">
        <v>73</v>
      </c>
      <c r="F1423" s="130">
        <v>0</v>
      </c>
      <c r="G1423" s="130">
        <v>0</v>
      </c>
      <c r="H1423" s="130">
        <v>0</v>
      </c>
      <c r="I1423" s="130">
        <v>0</v>
      </c>
      <c r="J1423" s="136">
        <f t="shared" si="69"/>
        <v>0</v>
      </c>
      <c r="K1423" s="16">
        <v>0</v>
      </c>
      <c r="L1423" s="16">
        <v>0</v>
      </c>
      <c r="M1423" s="16">
        <v>0</v>
      </c>
      <c r="N1423" s="133">
        <f t="shared" si="70"/>
        <v>0</v>
      </c>
      <c r="O1423" s="146">
        <v>0</v>
      </c>
      <c r="P1423" s="132">
        <v>0</v>
      </c>
      <c r="Q1423" s="132">
        <v>0</v>
      </c>
      <c r="R1423" s="132">
        <v>0</v>
      </c>
      <c r="S1423" s="132">
        <v>0</v>
      </c>
      <c r="T1423" s="132">
        <v>0</v>
      </c>
      <c r="U1423" s="132">
        <v>0</v>
      </c>
      <c r="V1423" s="133">
        <f t="shared" si="71"/>
        <v>0</v>
      </c>
      <c r="W1423" s="16">
        <v>0</v>
      </c>
      <c r="X1423" s="16">
        <v>0</v>
      </c>
      <c r="Y1423" s="137">
        <v>0</v>
      </c>
    </row>
    <row r="1424" spans="1:25" s="3" customFormat="1" ht="15" x14ac:dyDescent="0.3">
      <c r="A1424" s="156" t="str">
        <f>IF(ISBLANK(TableB[[#This Row],[BEDS Code]]),"",TableB[[#This Row],[BEDS Code]])</f>
        <v>321200011251</v>
      </c>
      <c r="B1424" s="134" t="str">
        <f>IF(ISBLANK(TableB[[#This Row],[School Name]]),"",TableB[[#This Row],[School Name]])</f>
        <v>Explorations Academy H.S.</v>
      </c>
      <c r="C1424" s="156" t="str">
        <f>IF(ISBLANK(TableB[[#This Row],[Local School Code]]),"",TableB[[#This Row],[Local School Code]])</f>
        <v>X251</v>
      </c>
      <c r="D1424" s="15" t="s">
        <v>73</v>
      </c>
      <c r="E1424" s="10" t="s">
        <v>73</v>
      </c>
      <c r="F1424" s="130">
        <v>0</v>
      </c>
      <c r="G1424" s="130">
        <v>0</v>
      </c>
      <c r="H1424" s="130">
        <v>0</v>
      </c>
      <c r="I1424" s="130">
        <v>0</v>
      </c>
      <c r="J1424" s="136">
        <f t="shared" si="69"/>
        <v>0</v>
      </c>
      <c r="K1424" s="16">
        <v>0</v>
      </c>
      <c r="L1424" s="16">
        <v>0</v>
      </c>
      <c r="M1424" s="16">
        <v>0</v>
      </c>
      <c r="N1424" s="133">
        <f t="shared" si="70"/>
        <v>0</v>
      </c>
      <c r="O1424" s="146">
        <v>0</v>
      </c>
      <c r="P1424" s="132">
        <v>0</v>
      </c>
      <c r="Q1424" s="132">
        <v>0</v>
      </c>
      <c r="R1424" s="132">
        <v>0</v>
      </c>
      <c r="S1424" s="132">
        <v>0</v>
      </c>
      <c r="T1424" s="132">
        <v>0</v>
      </c>
      <c r="U1424" s="132">
        <v>0</v>
      </c>
      <c r="V1424" s="133">
        <f t="shared" si="71"/>
        <v>0</v>
      </c>
      <c r="W1424" s="16">
        <v>0</v>
      </c>
      <c r="X1424" s="16">
        <v>0</v>
      </c>
      <c r="Y1424" s="137">
        <v>0</v>
      </c>
    </row>
    <row r="1425" spans="1:25" s="3" customFormat="1" ht="15" x14ac:dyDescent="0.3">
      <c r="A1425" s="156" t="str">
        <f>IF(ISBLANK(TableB[[#This Row],[BEDS Code]]),"",TableB[[#This Row],[BEDS Code]])</f>
        <v>320900011252</v>
      </c>
      <c r="B1425" s="134" t="str">
        <f>IF(ISBLANK(TableB[[#This Row],[School Name]]),"",TableB[[#This Row],[School Name]])</f>
        <v>Mott Hall Bronx High School</v>
      </c>
      <c r="C1425" s="156" t="str">
        <f>IF(ISBLANK(TableB[[#This Row],[Local School Code]]),"",TableB[[#This Row],[Local School Code]])</f>
        <v>X252</v>
      </c>
      <c r="D1425" s="15" t="s">
        <v>73</v>
      </c>
      <c r="E1425" s="10" t="s">
        <v>73</v>
      </c>
      <c r="F1425" s="130">
        <v>0</v>
      </c>
      <c r="G1425" s="130">
        <v>0</v>
      </c>
      <c r="H1425" s="130">
        <v>0</v>
      </c>
      <c r="I1425" s="130">
        <v>0</v>
      </c>
      <c r="J1425" s="136">
        <f t="shared" si="69"/>
        <v>0</v>
      </c>
      <c r="K1425" s="16">
        <v>0</v>
      </c>
      <c r="L1425" s="16">
        <v>0</v>
      </c>
      <c r="M1425" s="16">
        <v>0</v>
      </c>
      <c r="N1425" s="133">
        <f t="shared" si="70"/>
        <v>0</v>
      </c>
      <c r="O1425" s="146">
        <v>0</v>
      </c>
      <c r="P1425" s="132">
        <v>0</v>
      </c>
      <c r="Q1425" s="132">
        <v>0</v>
      </c>
      <c r="R1425" s="132">
        <v>0</v>
      </c>
      <c r="S1425" s="132">
        <v>0</v>
      </c>
      <c r="T1425" s="132">
        <v>0</v>
      </c>
      <c r="U1425" s="132">
        <v>0</v>
      </c>
      <c r="V1425" s="133">
        <f t="shared" si="71"/>
        <v>0</v>
      </c>
      <c r="W1425" s="16">
        <v>0</v>
      </c>
      <c r="X1425" s="16">
        <v>0</v>
      </c>
      <c r="Y1425" s="137">
        <v>0</v>
      </c>
    </row>
    <row r="1426" spans="1:25" s="3" customFormat="1" ht="15" x14ac:dyDescent="0.3">
      <c r="A1426" s="156" t="str">
        <f>IF(ISBLANK(TableB[[#This Row],[BEDS Code]]),"",TableB[[#This Row],[BEDS Code]])</f>
        <v>321100011253</v>
      </c>
      <c r="B1426" s="134" t="str">
        <f>IF(ISBLANK(TableB[[#This Row],[School Name]]),"",TableB[[#This Row],[School Name]])</f>
        <v>Bronx High School for Writing and Communication Arts</v>
      </c>
      <c r="C1426" s="156" t="str">
        <f>IF(ISBLANK(TableB[[#This Row],[Local School Code]]),"",TableB[[#This Row],[Local School Code]])</f>
        <v>X253</v>
      </c>
      <c r="D1426" s="15" t="s">
        <v>73</v>
      </c>
      <c r="E1426" s="10" t="s">
        <v>73</v>
      </c>
      <c r="F1426" s="130">
        <v>0</v>
      </c>
      <c r="G1426" s="130">
        <v>0</v>
      </c>
      <c r="H1426" s="130">
        <v>0</v>
      </c>
      <c r="I1426" s="130">
        <v>0</v>
      </c>
      <c r="J1426" s="136">
        <f t="shared" si="69"/>
        <v>0</v>
      </c>
      <c r="K1426" s="16">
        <v>0</v>
      </c>
      <c r="L1426" s="16">
        <v>0</v>
      </c>
      <c r="M1426" s="16">
        <v>0</v>
      </c>
      <c r="N1426" s="133">
        <f t="shared" si="70"/>
        <v>0</v>
      </c>
      <c r="O1426" s="146">
        <v>0</v>
      </c>
      <c r="P1426" s="132">
        <v>0</v>
      </c>
      <c r="Q1426" s="132">
        <v>0</v>
      </c>
      <c r="R1426" s="132">
        <v>0</v>
      </c>
      <c r="S1426" s="132">
        <v>0</v>
      </c>
      <c r="T1426" s="132">
        <v>0</v>
      </c>
      <c r="U1426" s="132">
        <v>0</v>
      </c>
      <c r="V1426" s="133">
        <f t="shared" si="71"/>
        <v>0</v>
      </c>
      <c r="W1426" s="16">
        <v>0</v>
      </c>
      <c r="X1426" s="16">
        <v>0</v>
      </c>
      <c r="Y1426" s="137">
        <v>0</v>
      </c>
    </row>
    <row r="1427" spans="1:25" s="3" customFormat="1" ht="15" x14ac:dyDescent="0.3">
      <c r="A1427" s="156" t="str">
        <f>IF(ISBLANK(TableB[[#This Row],[BEDS Code]]),"",TableB[[#This Row],[BEDS Code]])</f>
        <v>321000010254</v>
      </c>
      <c r="B1427" s="134" t="str">
        <f>IF(ISBLANK(TableB[[#This Row],[School Name]]),"",TableB[[#This Row],[School Name]])</f>
        <v>I.S. 254</v>
      </c>
      <c r="C1427" s="156" t="str">
        <f>IF(ISBLANK(TableB[[#This Row],[Local School Code]]),"",TableB[[#This Row],[Local School Code]])</f>
        <v>X254</v>
      </c>
      <c r="D1427" s="15" t="s">
        <v>73</v>
      </c>
      <c r="E1427" s="10" t="s">
        <v>73</v>
      </c>
      <c r="F1427" s="130">
        <v>0</v>
      </c>
      <c r="G1427" s="130">
        <v>0</v>
      </c>
      <c r="H1427" s="130">
        <v>0</v>
      </c>
      <c r="I1427" s="130">
        <v>0</v>
      </c>
      <c r="J1427" s="136">
        <f t="shared" si="69"/>
        <v>0</v>
      </c>
      <c r="K1427" s="16">
        <v>0</v>
      </c>
      <c r="L1427" s="16">
        <v>0</v>
      </c>
      <c r="M1427" s="16">
        <v>0</v>
      </c>
      <c r="N1427" s="133">
        <f t="shared" si="70"/>
        <v>0</v>
      </c>
      <c r="O1427" s="146">
        <v>0</v>
      </c>
      <c r="P1427" s="132">
        <v>0</v>
      </c>
      <c r="Q1427" s="132">
        <v>0</v>
      </c>
      <c r="R1427" s="132">
        <v>0</v>
      </c>
      <c r="S1427" s="132">
        <v>0</v>
      </c>
      <c r="T1427" s="132">
        <v>0</v>
      </c>
      <c r="U1427" s="132">
        <v>0</v>
      </c>
      <c r="V1427" s="133">
        <f t="shared" si="71"/>
        <v>0</v>
      </c>
      <c r="W1427" s="16">
        <v>0</v>
      </c>
      <c r="X1427" s="16">
        <v>0</v>
      </c>
      <c r="Y1427" s="137">
        <v>0</v>
      </c>
    </row>
    <row r="1428" spans="1:25" s="3" customFormat="1" ht="15" x14ac:dyDescent="0.3">
      <c r="A1428" s="156" t="str">
        <f>IF(ISBLANK(TableB[[#This Row],[BEDS Code]]),"",TableB[[#This Row],[BEDS Code]])</f>
        <v>320700011259</v>
      </c>
      <c r="B1428" s="134" t="str">
        <f>IF(ISBLANK(TableB[[#This Row],[School Name]]),"",TableB[[#This Row],[School Name]])</f>
        <v>H.E.R.O. High (Health, Education, and Research Occupations High School)</v>
      </c>
      <c r="C1428" s="156" t="str">
        <f>IF(ISBLANK(TableB[[#This Row],[Local School Code]]),"",TableB[[#This Row],[Local School Code]])</f>
        <v>X259</v>
      </c>
      <c r="D1428" s="15" t="s">
        <v>73</v>
      </c>
      <c r="E1428" s="10" t="s">
        <v>73</v>
      </c>
      <c r="F1428" s="130">
        <v>0</v>
      </c>
      <c r="G1428" s="130">
        <v>0</v>
      </c>
      <c r="H1428" s="130">
        <v>0</v>
      </c>
      <c r="I1428" s="130">
        <v>0</v>
      </c>
      <c r="J1428" s="136">
        <f t="shared" si="69"/>
        <v>0</v>
      </c>
      <c r="K1428" s="16">
        <v>0</v>
      </c>
      <c r="L1428" s="16">
        <v>0</v>
      </c>
      <c r="M1428" s="16">
        <v>0</v>
      </c>
      <c r="N1428" s="133">
        <f t="shared" si="70"/>
        <v>0</v>
      </c>
      <c r="O1428" s="146">
        <v>0</v>
      </c>
      <c r="P1428" s="132">
        <v>0</v>
      </c>
      <c r="Q1428" s="132">
        <v>0</v>
      </c>
      <c r="R1428" s="132">
        <v>0</v>
      </c>
      <c r="S1428" s="132">
        <v>0</v>
      </c>
      <c r="T1428" s="132">
        <v>0</v>
      </c>
      <c r="U1428" s="132">
        <v>0</v>
      </c>
      <c r="V1428" s="133">
        <f t="shared" si="71"/>
        <v>0</v>
      </c>
      <c r="W1428" s="16">
        <v>0</v>
      </c>
      <c r="X1428" s="16">
        <v>0</v>
      </c>
      <c r="Y1428" s="137">
        <v>0</v>
      </c>
    </row>
    <row r="1429" spans="1:25" s="3" customFormat="1" ht="15" x14ac:dyDescent="0.3">
      <c r="A1429" s="156" t="str">
        <f>IF(ISBLANK(TableB[[#This Row],[BEDS Code]]),"",TableB[[#This Row],[BEDS Code]])</f>
        <v>320900011260</v>
      </c>
      <c r="B1429" s="134" t="str">
        <f>IF(ISBLANK(TableB[[#This Row],[School Name]]),"",TableB[[#This Row],[School Name]])</f>
        <v>Bronx Center for Science and Mathematics</v>
      </c>
      <c r="C1429" s="156" t="str">
        <f>IF(ISBLANK(TableB[[#This Row],[Local School Code]]),"",TableB[[#This Row],[Local School Code]])</f>
        <v>X260</v>
      </c>
      <c r="D1429" s="15" t="s">
        <v>73</v>
      </c>
      <c r="E1429" s="10" t="s">
        <v>73</v>
      </c>
      <c r="F1429" s="130">
        <v>0</v>
      </c>
      <c r="G1429" s="130">
        <v>0</v>
      </c>
      <c r="H1429" s="130">
        <v>0</v>
      </c>
      <c r="I1429" s="130">
        <v>0</v>
      </c>
      <c r="J1429" s="136">
        <f t="shared" si="69"/>
        <v>0</v>
      </c>
      <c r="K1429" s="16">
        <v>0</v>
      </c>
      <c r="L1429" s="16">
        <v>0</v>
      </c>
      <c r="M1429" s="16">
        <v>0</v>
      </c>
      <c r="N1429" s="133">
        <f t="shared" si="70"/>
        <v>0</v>
      </c>
      <c r="O1429" s="146">
        <v>0</v>
      </c>
      <c r="P1429" s="132">
        <v>0</v>
      </c>
      <c r="Q1429" s="132">
        <v>0</v>
      </c>
      <c r="R1429" s="132">
        <v>0</v>
      </c>
      <c r="S1429" s="132">
        <v>0</v>
      </c>
      <c r="T1429" s="132">
        <v>0</v>
      </c>
      <c r="U1429" s="132">
        <v>0</v>
      </c>
      <c r="V1429" s="133">
        <f t="shared" si="71"/>
        <v>0</v>
      </c>
      <c r="W1429" s="16">
        <v>0</v>
      </c>
      <c r="X1429" s="16">
        <v>0</v>
      </c>
      <c r="Y1429" s="137">
        <v>0</v>
      </c>
    </row>
    <row r="1430" spans="1:25" s="3" customFormat="1" ht="15" x14ac:dyDescent="0.3">
      <c r="A1430" s="156" t="str">
        <f>IF(ISBLANK(TableB[[#This Row],[BEDS Code]]),"",TableB[[#This Row],[BEDS Code]])</f>
        <v>320900011263</v>
      </c>
      <c r="B1430" s="134" t="str">
        <f>IF(ISBLANK(TableB[[#This Row],[School Name]]),"",TableB[[#This Row],[School Name]])</f>
        <v>Validus Preparatory Academy</v>
      </c>
      <c r="C1430" s="156" t="str">
        <f>IF(ISBLANK(TableB[[#This Row],[Local School Code]]),"",TableB[[#This Row],[Local School Code]])</f>
        <v>X263</v>
      </c>
      <c r="D1430" s="15" t="s">
        <v>73</v>
      </c>
      <c r="E1430" s="10" t="s">
        <v>73</v>
      </c>
      <c r="F1430" s="130">
        <v>0</v>
      </c>
      <c r="G1430" s="130">
        <v>0</v>
      </c>
      <c r="H1430" s="130">
        <v>0</v>
      </c>
      <c r="I1430" s="130">
        <v>0</v>
      </c>
      <c r="J1430" s="136">
        <f t="shared" si="69"/>
        <v>0</v>
      </c>
      <c r="K1430" s="16">
        <v>0</v>
      </c>
      <c r="L1430" s="16">
        <v>0</v>
      </c>
      <c r="M1430" s="16">
        <v>0</v>
      </c>
      <c r="N1430" s="133">
        <f t="shared" si="70"/>
        <v>0</v>
      </c>
      <c r="O1430" s="146">
        <v>0</v>
      </c>
      <c r="P1430" s="132">
        <v>0</v>
      </c>
      <c r="Q1430" s="132">
        <v>0</v>
      </c>
      <c r="R1430" s="132">
        <v>0</v>
      </c>
      <c r="S1430" s="132">
        <v>0</v>
      </c>
      <c r="T1430" s="132">
        <v>0</v>
      </c>
      <c r="U1430" s="132">
        <v>0</v>
      </c>
      <c r="V1430" s="133">
        <f t="shared" si="71"/>
        <v>0</v>
      </c>
      <c r="W1430" s="16">
        <v>0</v>
      </c>
      <c r="X1430" s="16">
        <v>0</v>
      </c>
      <c r="Y1430" s="137">
        <v>0</v>
      </c>
    </row>
    <row r="1431" spans="1:25" s="3" customFormat="1" ht="15" x14ac:dyDescent="0.3">
      <c r="A1431" s="156" t="str">
        <f>IF(ISBLANK(TableB[[#This Row],[BEDS Code]]),"",TableB[[#This Row],[BEDS Code]])</f>
        <v>321000011264</v>
      </c>
      <c r="B1431" s="134" t="str">
        <f>IF(ISBLANK(TableB[[#This Row],[School Name]]),"",TableB[[#This Row],[School Name]])</f>
        <v>Bronx Academy for Software Engineering (BASE)</v>
      </c>
      <c r="C1431" s="156" t="str">
        <f>IF(ISBLANK(TableB[[#This Row],[Local School Code]]),"",TableB[[#This Row],[Local School Code]])</f>
        <v>X264</v>
      </c>
      <c r="D1431" s="15" t="s">
        <v>73</v>
      </c>
      <c r="E1431" s="10" t="s">
        <v>73</v>
      </c>
      <c r="F1431" s="130">
        <v>0</v>
      </c>
      <c r="G1431" s="130">
        <v>0</v>
      </c>
      <c r="H1431" s="130">
        <v>0</v>
      </c>
      <c r="I1431" s="130">
        <v>0</v>
      </c>
      <c r="J1431" s="136">
        <f t="shared" si="69"/>
        <v>0</v>
      </c>
      <c r="K1431" s="16">
        <v>0</v>
      </c>
      <c r="L1431" s="16">
        <v>0</v>
      </c>
      <c r="M1431" s="16">
        <v>0</v>
      </c>
      <c r="N1431" s="133">
        <f t="shared" si="70"/>
        <v>0</v>
      </c>
      <c r="O1431" s="146">
        <v>0</v>
      </c>
      <c r="P1431" s="132">
        <v>0</v>
      </c>
      <c r="Q1431" s="132">
        <v>0</v>
      </c>
      <c r="R1431" s="132">
        <v>0</v>
      </c>
      <c r="S1431" s="132">
        <v>0</v>
      </c>
      <c r="T1431" s="132">
        <v>0</v>
      </c>
      <c r="U1431" s="132">
        <v>0</v>
      </c>
      <c r="V1431" s="133">
        <f t="shared" si="71"/>
        <v>0</v>
      </c>
      <c r="W1431" s="16">
        <v>0</v>
      </c>
      <c r="X1431" s="16">
        <v>0</v>
      </c>
      <c r="Y1431" s="137">
        <v>0</v>
      </c>
    </row>
    <row r="1432" spans="1:25" s="3" customFormat="1" ht="15" x14ac:dyDescent="0.3">
      <c r="A1432" s="156" t="str">
        <f>IF(ISBLANK(TableB[[#This Row],[BEDS Code]]),"",TableB[[#This Row],[BEDS Code]])</f>
        <v>321100011265</v>
      </c>
      <c r="B1432" s="134" t="str">
        <f>IF(ISBLANK(TableB[[#This Row],[School Name]]),"",TableB[[#This Row],[School Name]])</f>
        <v>Bronx Lab School</v>
      </c>
      <c r="C1432" s="156" t="str">
        <f>IF(ISBLANK(TableB[[#This Row],[Local School Code]]),"",TableB[[#This Row],[Local School Code]])</f>
        <v>X265</v>
      </c>
      <c r="D1432" s="15" t="s">
        <v>73</v>
      </c>
      <c r="E1432" s="10" t="s">
        <v>73</v>
      </c>
      <c r="F1432" s="130">
        <v>0</v>
      </c>
      <c r="G1432" s="130">
        <v>0</v>
      </c>
      <c r="H1432" s="130">
        <v>0</v>
      </c>
      <c r="I1432" s="130">
        <v>0</v>
      </c>
      <c r="J1432" s="136">
        <f t="shared" si="69"/>
        <v>0</v>
      </c>
      <c r="K1432" s="16">
        <v>0</v>
      </c>
      <c r="L1432" s="16">
        <v>0</v>
      </c>
      <c r="M1432" s="16">
        <v>0</v>
      </c>
      <c r="N1432" s="133">
        <f t="shared" si="70"/>
        <v>0</v>
      </c>
      <c r="O1432" s="146">
        <v>0</v>
      </c>
      <c r="P1432" s="132">
        <v>0</v>
      </c>
      <c r="Q1432" s="132">
        <v>0</v>
      </c>
      <c r="R1432" s="132">
        <v>0</v>
      </c>
      <c r="S1432" s="132">
        <v>0</v>
      </c>
      <c r="T1432" s="132">
        <v>0</v>
      </c>
      <c r="U1432" s="132">
        <v>0</v>
      </c>
      <c r="V1432" s="133">
        <f t="shared" si="71"/>
        <v>0</v>
      </c>
      <c r="W1432" s="16">
        <v>0</v>
      </c>
      <c r="X1432" s="16">
        <v>0</v>
      </c>
      <c r="Y1432" s="137">
        <v>0</v>
      </c>
    </row>
    <row r="1433" spans="1:25" s="3" customFormat="1" ht="15" x14ac:dyDescent="0.3">
      <c r="A1433" s="156" t="str">
        <f>IF(ISBLANK(TableB[[#This Row],[BEDS Code]]),"",TableB[[#This Row],[BEDS Code]])</f>
        <v>321200011267</v>
      </c>
      <c r="B1433" s="134" t="str">
        <f>IF(ISBLANK(TableB[[#This Row],[School Name]]),"",TableB[[#This Row],[School Name]])</f>
        <v>Bronx Latin</v>
      </c>
      <c r="C1433" s="156" t="str">
        <f>IF(ISBLANK(TableB[[#This Row],[Local School Code]]),"",TableB[[#This Row],[Local School Code]])</f>
        <v>X267</v>
      </c>
      <c r="D1433" s="15" t="s">
        <v>73</v>
      </c>
      <c r="E1433" s="10" t="s">
        <v>73</v>
      </c>
      <c r="F1433" s="130">
        <v>0</v>
      </c>
      <c r="G1433" s="130">
        <v>0</v>
      </c>
      <c r="H1433" s="130">
        <v>0</v>
      </c>
      <c r="I1433" s="130">
        <v>0</v>
      </c>
      <c r="J1433" s="136">
        <f t="shared" si="69"/>
        <v>0</v>
      </c>
      <c r="K1433" s="16">
        <v>0</v>
      </c>
      <c r="L1433" s="16">
        <v>0</v>
      </c>
      <c r="M1433" s="16">
        <v>0</v>
      </c>
      <c r="N1433" s="133">
        <f t="shared" si="70"/>
        <v>0</v>
      </c>
      <c r="O1433" s="146">
        <v>0</v>
      </c>
      <c r="P1433" s="132">
        <v>0</v>
      </c>
      <c r="Q1433" s="132">
        <v>0</v>
      </c>
      <c r="R1433" s="132">
        <v>0</v>
      </c>
      <c r="S1433" s="132">
        <v>0</v>
      </c>
      <c r="T1433" s="132">
        <v>0</v>
      </c>
      <c r="U1433" s="132">
        <v>0</v>
      </c>
      <c r="V1433" s="133">
        <f t="shared" si="71"/>
        <v>0</v>
      </c>
      <c r="W1433" s="16">
        <v>0</v>
      </c>
      <c r="X1433" s="16">
        <v>0</v>
      </c>
      <c r="Y1433" s="137">
        <v>0</v>
      </c>
    </row>
    <row r="1434" spans="1:25" s="3" customFormat="1" ht="15" x14ac:dyDescent="0.3">
      <c r="A1434" s="156" t="str">
        <f>IF(ISBLANK(TableB[[#This Row],[BEDS Code]]),"",TableB[[#This Row],[BEDS Code]])</f>
        <v>321000011268</v>
      </c>
      <c r="B1434" s="134" t="str">
        <f>IF(ISBLANK(TableB[[#This Row],[School Name]]),"",TableB[[#This Row],[School Name]])</f>
        <v>Kingsbridge International High School</v>
      </c>
      <c r="C1434" s="156" t="str">
        <f>IF(ISBLANK(TableB[[#This Row],[Local School Code]]),"",TableB[[#This Row],[Local School Code]])</f>
        <v>X268</v>
      </c>
      <c r="D1434" s="15" t="s">
        <v>73</v>
      </c>
      <c r="E1434" s="10" t="s">
        <v>73</v>
      </c>
      <c r="F1434" s="130">
        <v>0</v>
      </c>
      <c r="G1434" s="130">
        <v>0</v>
      </c>
      <c r="H1434" s="130">
        <v>0</v>
      </c>
      <c r="I1434" s="130">
        <v>0</v>
      </c>
      <c r="J1434" s="136">
        <f t="shared" si="69"/>
        <v>0</v>
      </c>
      <c r="K1434" s="16">
        <v>0</v>
      </c>
      <c r="L1434" s="16">
        <v>0</v>
      </c>
      <c r="M1434" s="16">
        <v>0</v>
      </c>
      <c r="N1434" s="133">
        <f t="shared" si="70"/>
        <v>0</v>
      </c>
      <c r="O1434" s="146">
        <v>0</v>
      </c>
      <c r="P1434" s="132">
        <v>0</v>
      </c>
      <c r="Q1434" s="132">
        <v>0</v>
      </c>
      <c r="R1434" s="132">
        <v>0</v>
      </c>
      <c r="S1434" s="132">
        <v>0</v>
      </c>
      <c r="T1434" s="132">
        <v>0</v>
      </c>
      <c r="U1434" s="132">
        <v>0</v>
      </c>
      <c r="V1434" s="133">
        <f t="shared" si="71"/>
        <v>0</v>
      </c>
      <c r="W1434" s="16">
        <v>0</v>
      </c>
      <c r="X1434" s="16">
        <v>0</v>
      </c>
      <c r="Y1434" s="137">
        <v>0</v>
      </c>
    </row>
    <row r="1435" spans="1:25" s="3" customFormat="1" ht="15" x14ac:dyDescent="0.3">
      <c r="A1435" s="156" t="str">
        <f>IF(ISBLANK(TableB[[#This Row],[BEDS Code]]),"",TableB[[#This Row],[BEDS Code]])</f>
        <v>320800011269</v>
      </c>
      <c r="B1435" s="134" t="str">
        <f>IF(ISBLANK(TableB[[#This Row],[School Name]]),"",TableB[[#This Row],[School Name]])</f>
        <v>Bronx Studio School for Writers and Artists</v>
      </c>
      <c r="C1435" s="156" t="str">
        <f>IF(ISBLANK(TableB[[#This Row],[Local School Code]]),"",TableB[[#This Row],[Local School Code]])</f>
        <v>X269</v>
      </c>
      <c r="D1435" s="15" t="s">
        <v>73</v>
      </c>
      <c r="E1435" s="10" t="s">
        <v>72</v>
      </c>
      <c r="F1435" s="130">
        <v>0</v>
      </c>
      <c r="G1435" s="130">
        <v>0</v>
      </c>
      <c r="H1435" s="130">
        <v>0</v>
      </c>
      <c r="I1435" s="130">
        <v>0</v>
      </c>
      <c r="J1435" s="136">
        <f t="shared" si="69"/>
        <v>0</v>
      </c>
      <c r="K1435" s="16">
        <v>0</v>
      </c>
      <c r="L1435" s="16">
        <v>0</v>
      </c>
      <c r="M1435" s="16">
        <v>0</v>
      </c>
      <c r="N1435" s="133">
        <f t="shared" si="70"/>
        <v>0</v>
      </c>
      <c r="O1435" s="146">
        <v>1</v>
      </c>
      <c r="P1435" s="132">
        <v>957686.001223556</v>
      </c>
      <c r="Q1435" s="132">
        <v>58047.508779894371</v>
      </c>
      <c r="R1435" s="132">
        <v>0</v>
      </c>
      <c r="S1435" s="132">
        <v>0</v>
      </c>
      <c r="T1435" s="132">
        <v>155237.54389947187</v>
      </c>
      <c r="U1435" s="132">
        <v>93142.526339683114</v>
      </c>
      <c r="V1435" s="133">
        <f t="shared" si="71"/>
        <v>1264113.5802426054</v>
      </c>
      <c r="W1435" s="16">
        <v>628727</v>
      </c>
      <c r="X1435" s="16">
        <v>635386.58024260541</v>
      </c>
      <c r="Y1435" s="137">
        <v>0</v>
      </c>
    </row>
    <row r="1436" spans="1:25" s="3" customFormat="1" ht="15" x14ac:dyDescent="0.3">
      <c r="A1436" s="156" t="str">
        <f>IF(ISBLANK(TableB[[#This Row],[BEDS Code]]),"",TableB[[#This Row],[BEDS Code]])</f>
        <v>321100011270</v>
      </c>
      <c r="B1436" s="134" t="str">
        <f>IF(ISBLANK(TableB[[#This Row],[School Name]]),"",TableB[[#This Row],[School Name]])</f>
        <v>Academy for Scholarship and Entrepreneurship: A College Board School</v>
      </c>
      <c r="C1436" s="156" t="str">
        <f>IF(ISBLANK(TableB[[#This Row],[Local School Code]]),"",TableB[[#This Row],[Local School Code]])</f>
        <v>X270</v>
      </c>
      <c r="D1436" s="15" t="s">
        <v>73</v>
      </c>
      <c r="E1436" s="10" t="s">
        <v>73</v>
      </c>
      <c r="F1436" s="130">
        <v>0</v>
      </c>
      <c r="G1436" s="130">
        <v>0</v>
      </c>
      <c r="H1436" s="130">
        <v>0</v>
      </c>
      <c r="I1436" s="130">
        <v>0</v>
      </c>
      <c r="J1436" s="136">
        <f t="shared" si="69"/>
        <v>0</v>
      </c>
      <c r="K1436" s="16">
        <v>0</v>
      </c>
      <c r="L1436" s="16">
        <v>0</v>
      </c>
      <c r="M1436" s="16">
        <v>0</v>
      </c>
      <c r="N1436" s="133">
        <f t="shared" si="70"/>
        <v>0</v>
      </c>
      <c r="O1436" s="146">
        <v>0</v>
      </c>
      <c r="P1436" s="132">
        <v>0</v>
      </c>
      <c r="Q1436" s="132">
        <v>0</v>
      </c>
      <c r="R1436" s="132">
        <v>0</v>
      </c>
      <c r="S1436" s="132">
        <v>0</v>
      </c>
      <c r="T1436" s="132">
        <v>0</v>
      </c>
      <c r="U1436" s="132">
        <v>0</v>
      </c>
      <c r="V1436" s="133">
        <f t="shared" si="71"/>
        <v>0</v>
      </c>
      <c r="W1436" s="16">
        <v>0</v>
      </c>
      <c r="X1436" s="16">
        <v>0</v>
      </c>
      <c r="Y1436" s="137">
        <v>0</v>
      </c>
    </row>
    <row r="1437" spans="1:25" s="3" customFormat="1" ht="15" x14ac:dyDescent="0.3">
      <c r="A1437" s="156" t="str">
        <f>IF(ISBLANK(TableB[[#This Row],[BEDS Code]]),"",TableB[[#This Row],[BEDS Code]])</f>
        <v>321200011271</v>
      </c>
      <c r="B1437" s="134" t="str">
        <f>IF(ISBLANK(TableB[[#This Row],[School Name]]),"",TableB[[#This Row],[School Name]])</f>
        <v>East Bronx Academy for the Future</v>
      </c>
      <c r="C1437" s="156" t="str">
        <f>IF(ISBLANK(TableB[[#This Row],[Local School Code]]),"",TableB[[#This Row],[Local School Code]])</f>
        <v>X271</v>
      </c>
      <c r="D1437" s="15" t="s">
        <v>73</v>
      </c>
      <c r="E1437" s="10" t="s">
        <v>72</v>
      </c>
      <c r="F1437" s="130">
        <v>0</v>
      </c>
      <c r="G1437" s="130">
        <v>0</v>
      </c>
      <c r="H1437" s="130">
        <v>0</v>
      </c>
      <c r="I1437" s="130">
        <v>0</v>
      </c>
      <c r="J1437" s="136">
        <f t="shared" si="69"/>
        <v>0</v>
      </c>
      <c r="K1437" s="16">
        <v>0</v>
      </c>
      <c r="L1437" s="16">
        <v>0</v>
      </c>
      <c r="M1437" s="16">
        <v>0</v>
      </c>
      <c r="N1437" s="133">
        <f t="shared" si="70"/>
        <v>0</v>
      </c>
      <c r="O1437" s="146">
        <v>1</v>
      </c>
      <c r="P1437" s="132">
        <v>1466483.9647850026</v>
      </c>
      <c r="Q1437" s="132">
        <v>114803.6</v>
      </c>
      <c r="R1437" s="132">
        <v>0</v>
      </c>
      <c r="S1437" s="132">
        <v>0</v>
      </c>
      <c r="T1437" s="132">
        <v>199018</v>
      </c>
      <c r="U1437" s="132">
        <v>119410.79999999999</v>
      </c>
      <c r="V1437" s="133">
        <f t="shared" si="71"/>
        <v>1899716.3647850028</v>
      </c>
      <c r="W1437" s="16">
        <v>944855</v>
      </c>
      <c r="X1437" s="16">
        <v>954861.36478500278</v>
      </c>
      <c r="Y1437" s="137">
        <v>0</v>
      </c>
    </row>
    <row r="1438" spans="1:25" s="3" customFormat="1" ht="15" x14ac:dyDescent="0.3">
      <c r="A1438" s="156" t="str">
        <f>IF(ISBLANK(TableB[[#This Row],[BEDS Code]]),"",TableB[[#This Row],[BEDS Code]])</f>
        <v>321200010273</v>
      </c>
      <c r="B1438" s="134" t="str">
        <f>IF(ISBLANK(TableB[[#This Row],[School Name]]),"",TableB[[#This Row],[School Name]])</f>
        <v>Frederick Douglass Academy V. Middle School</v>
      </c>
      <c r="C1438" s="156" t="str">
        <f>IF(ISBLANK(TableB[[#This Row],[Local School Code]]),"",TableB[[#This Row],[Local School Code]])</f>
        <v>X273</v>
      </c>
      <c r="D1438" s="15" t="s">
        <v>73</v>
      </c>
      <c r="E1438" s="10" t="s">
        <v>73</v>
      </c>
      <c r="F1438" s="130">
        <v>0</v>
      </c>
      <c r="G1438" s="130">
        <v>0</v>
      </c>
      <c r="H1438" s="130">
        <v>0</v>
      </c>
      <c r="I1438" s="130">
        <v>0</v>
      </c>
      <c r="J1438" s="136">
        <f t="shared" si="69"/>
        <v>0</v>
      </c>
      <c r="K1438" s="16">
        <v>0</v>
      </c>
      <c r="L1438" s="16">
        <v>0</v>
      </c>
      <c r="M1438" s="16">
        <v>0</v>
      </c>
      <c r="N1438" s="133">
        <f t="shared" si="70"/>
        <v>0</v>
      </c>
      <c r="O1438" s="146">
        <v>0</v>
      </c>
      <c r="P1438" s="132">
        <v>0</v>
      </c>
      <c r="Q1438" s="132">
        <v>0</v>
      </c>
      <c r="R1438" s="132">
        <v>0</v>
      </c>
      <c r="S1438" s="132">
        <v>0</v>
      </c>
      <c r="T1438" s="132">
        <v>0</v>
      </c>
      <c r="U1438" s="132">
        <v>0</v>
      </c>
      <c r="V1438" s="133">
        <f t="shared" si="71"/>
        <v>0</v>
      </c>
      <c r="W1438" s="16">
        <v>0</v>
      </c>
      <c r="X1438" s="16">
        <v>0</v>
      </c>
      <c r="Y1438" s="137">
        <v>0</v>
      </c>
    </row>
    <row r="1439" spans="1:25" s="3" customFormat="1" ht="15" x14ac:dyDescent="0.3">
      <c r="A1439" s="156" t="str">
        <f>IF(ISBLANK(TableB[[#This Row],[BEDS Code]]),"",TableB[[#This Row],[BEDS Code]])</f>
        <v>320900010274</v>
      </c>
      <c r="B1439" s="134" t="str">
        <f>IF(ISBLANK(TableB[[#This Row],[School Name]]),"",TableB[[#This Row],[School Name]])</f>
        <v>The New American Academy at Roberto Clemente State Park</v>
      </c>
      <c r="C1439" s="156" t="str">
        <f>IF(ISBLANK(TableB[[#This Row],[Local School Code]]),"",TableB[[#This Row],[Local School Code]])</f>
        <v>X274</v>
      </c>
      <c r="D1439" s="15" t="s">
        <v>72</v>
      </c>
      <c r="E1439" s="10" t="s">
        <v>73</v>
      </c>
      <c r="F1439" s="130">
        <v>62</v>
      </c>
      <c r="G1439" s="130">
        <v>0</v>
      </c>
      <c r="H1439" s="130">
        <v>0</v>
      </c>
      <c r="I1439" s="130">
        <v>0</v>
      </c>
      <c r="J1439" s="136">
        <f t="shared" si="69"/>
        <v>62</v>
      </c>
      <c r="K1439" s="16">
        <v>248686.91766986495</v>
      </c>
      <c r="L1439" s="16">
        <v>579127.97273275489</v>
      </c>
      <c r="M1439" s="16">
        <v>0</v>
      </c>
      <c r="N1439" s="133">
        <f t="shared" si="70"/>
        <v>827814.89040261984</v>
      </c>
      <c r="O1439" s="146">
        <v>0</v>
      </c>
      <c r="P1439" s="132">
        <v>0</v>
      </c>
      <c r="Q1439" s="132">
        <v>0</v>
      </c>
      <c r="R1439" s="132">
        <v>0</v>
      </c>
      <c r="S1439" s="132">
        <v>0</v>
      </c>
      <c r="T1439" s="132">
        <v>0</v>
      </c>
      <c r="U1439" s="132">
        <v>0</v>
      </c>
      <c r="V1439" s="133">
        <f t="shared" si="71"/>
        <v>0</v>
      </c>
      <c r="W1439" s="16">
        <v>0</v>
      </c>
      <c r="X1439" s="16">
        <v>0</v>
      </c>
      <c r="Y1439" s="137">
        <v>0</v>
      </c>
    </row>
    <row r="1440" spans="1:25" s="3" customFormat="1" ht="15" x14ac:dyDescent="0.3">
      <c r="A1440" s="156" t="str">
        <f>IF(ISBLANK(TableB[[#This Row],[BEDS Code]]),"",TableB[[#This Row],[BEDS Code]])</f>
        <v>321100011275</v>
      </c>
      <c r="B1440" s="134" t="str">
        <f>IF(ISBLANK(TableB[[#This Row],[School Name]]),"",TableB[[#This Row],[School Name]])</f>
        <v>High School of Computers and Technology</v>
      </c>
      <c r="C1440" s="156" t="str">
        <f>IF(ISBLANK(TableB[[#This Row],[Local School Code]]),"",TableB[[#This Row],[Local School Code]])</f>
        <v>X275</v>
      </c>
      <c r="D1440" s="15" t="s">
        <v>73</v>
      </c>
      <c r="E1440" s="10" t="s">
        <v>73</v>
      </c>
      <c r="F1440" s="130">
        <v>0</v>
      </c>
      <c r="G1440" s="130">
        <v>0</v>
      </c>
      <c r="H1440" s="130">
        <v>0</v>
      </c>
      <c r="I1440" s="130">
        <v>0</v>
      </c>
      <c r="J1440" s="136">
        <f t="shared" si="69"/>
        <v>0</v>
      </c>
      <c r="K1440" s="16">
        <v>0</v>
      </c>
      <c r="L1440" s="16">
        <v>0</v>
      </c>
      <c r="M1440" s="16">
        <v>0</v>
      </c>
      <c r="N1440" s="133">
        <f t="shared" si="70"/>
        <v>0</v>
      </c>
      <c r="O1440" s="146">
        <v>0</v>
      </c>
      <c r="P1440" s="132">
        <v>0</v>
      </c>
      <c r="Q1440" s="132">
        <v>0</v>
      </c>
      <c r="R1440" s="132">
        <v>0</v>
      </c>
      <c r="S1440" s="132">
        <v>0</v>
      </c>
      <c r="T1440" s="132">
        <v>0</v>
      </c>
      <c r="U1440" s="132">
        <v>0</v>
      </c>
      <c r="V1440" s="133">
        <f t="shared" si="71"/>
        <v>0</v>
      </c>
      <c r="W1440" s="16">
        <v>0</v>
      </c>
      <c r="X1440" s="16">
        <v>0</v>
      </c>
      <c r="Y1440" s="137">
        <v>0</v>
      </c>
    </row>
    <row r="1441" spans="1:25" s="3" customFormat="1" ht="15" x14ac:dyDescent="0.3">
      <c r="A1441" s="156" t="str">
        <f>IF(ISBLANK(TableB[[#This Row],[BEDS Code]]),"",TableB[[#This Row],[BEDS Code]])</f>
        <v>320700010277</v>
      </c>
      <c r="B1441" s="134" t="str">
        <f>IF(ISBLANK(TableB[[#This Row],[School Name]]),"",TableB[[#This Row],[School Name]])</f>
        <v>P.S. 277</v>
      </c>
      <c r="C1441" s="156" t="str">
        <f>IF(ISBLANK(TableB[[#This Row],[Local School Code]]),"",TableB[[#This Row],[Local School Code]])</f>
        <v>X277</v>
      </c>
      <c r="D1441" s="15" t="s">
        <v>72</v>
      </c>
      <c r="E1441" s="10" t="s">
        <v>73</v>
      </c>
      <c r="F1441" s="130">
        <v>46</v>
      </c>
      <c r="G1441" s="130">
        <v>0</v>
      </c>
      <c r="H1441" s="130">
        <v>50</v>
      </c>
      <c r="I1441" s="130">
        <v>0</v>
      </c>
      <c r="J1441" s="136">
        <f t="shared" si="69"/>
        <v>96</v>
      </c>
      <c r="K1441" s="16">
        <v>240952.62480655513</v>
      </c>
      <c r="L1441" s="16">
        <v>1311976.0448005707</v>
      </c>
      <c r="M1441" s="16">
        <v>0</v>
      </c>
      <c r="N1441" s="133">
        <f t="shared" si="70"/>
        <v>1552928.6696071259</v>
      </c>
      <c r="O1441" s="146">
        <v>0</v>
      </c>
      <c r="P1441" s="132">
        <v>0</v>
      </c>
      <c r="Q1441" s="132">
        <v>0</v>
      </c>
      <c r="R1441" s="132">
        <v>0</v>
      </c>
      <c r="S1441" s="132">
        <v>0</v>
      </c>
      <c r="T1441" s="132">
        <v>0</v>
      </c>
      <c r="U1441" s="132">
        <v>0</v>
      </c>
      <c r="V1441" s="133">
        <f t="shared" si="71"/>
        <v>0</v>
      </c>
      <c r="W1441" s="16">
        <v>0</v>
      </c>
      <c r="X1441" s="16">
        <v>0</v>
      </c>
      <c r="Y1441" s="137">
        <v>0</v>
      </c>
    </row>
    <row r="1442" spans="1:25" s="3" customFormat="1" ht="15" x14ac:dyDescent="0.3">
      <c r="A1442" s="156" t="str">
        <f>IF(ISBLANK(TableB[[#This Row],[BEDS Code]]),"",TableB[[#This Row],[BEDS Code]])</f>
        <v>321000010279</v>
      </c>
      <c r="B1442" s="134" t="str">
        <f>IF(ISBLANK(TableB[[#This Row],[School Name]]),"",TableB[[#This Row],[School Name]])</f>
        <v>P.S. 279 Captain Manuel Rivera, Jr.</v>
      </c>
      <c r="C1442" s="156" t="str">
        <f>IF(ISBLANK(TableB[[#This Row],[Local School Code]]),"",TableB[[#This Row],[Local School Code]])</f>
        <v>X279</v>
      </c>
      <c r="D1442" s="15" t="s">
        <v>73</v>
      </c>
      <c r="E1442" s="10" t="s">
        <v>73</v>
      </c>
      <c r="F1442" s="130">
        <v>0</v>
      </c>
      <c r="G1442" s="130">
        <v>0</v>
      </c>
      <c r="H1442" s="130">
        <v>0</v>
      </c>
      <c r="I1442" s="130">
        <v>0</v>
      </c>
      <c r="J1442" s="136">
        <f t="shared" si="69"/>
        <v>0</v>
      </c>
      <c r="K1442" s="16">
        <v>0</v>
      </c>
      <c r="L1442" s="16">
        <v>0</v>
      </c>
      <c r="M1442" s="16">
        <v>0</v>
      </c>
      <c r="N1442" s="133">
        <f t="shared" si="70"/>
        <v>0</v>
      </c>
      <c r="O1442" s="146">
        <v>0</v>
      </c>
      <c r="P1442" s="132">
        <v>0</v>
      </c>
      <c r="Q1442" s="132">
        <v>0</v>
      </c>
      <c r="R1442" s="132">
        <v>0</v>
      </c>
      <c r="S1442" s="132">
        <v>0</v>
      </c>
      <c r="T1442" s="132">
        <v>0</v>
      </c>
      <c r="U1442" s="132">
        <v>0</v>
      </c>
      <c r="V1442" s="133">
        <f t="shared" si="71"/>
        <v>0</v>
      </c>
      <c r="W1442" s="16">
        <v>0</v>
      </c>
      <c r="X1442" s="16">
        <v>0</v>
      </c>
      <c r="Y1442" s="137">
        <v>0</v>
      </c>
    </row>
    <row r="1443" spans="1:25" s="3" customFormat="1" ht="15" x14ac:dyDescent="0.3">
      <c r="A1443" s="156" t="str">
        <f>IF(ISBLANK(TableB[[#This Row],[BEDS Code]]),"",TableB[[#This Row],[BEDS Code]])</f>
        <v>321000010280</v>
      </c>
      <c r="B1443" s="134" t="str">
        <f>IF(ISBLANK(TableB[[#This Row],[School Name]]),"",TableB[[#This Row],[School Name]])</f>
        <v>P.S./M.S. 280 Mosholu Parkway</v>
      </c>
      <c r="C1443" s="156" t="str">
        <f>IF(ISBLANK(TableB[[#This Row],[Local School Code]]),"",TableB[[#This Row],[Local School Code]])</f>
        <v>X280</v>
      </c>
      <c r="D1443" s="15" t="s">
        <v>73</v>
      </c>
      <c r="E1443" s="10" t="s">
        <v>73</v>
      </c>
      <c r="F1443" s="130">
        <v>0</v>
      </c>
      <c r="G1443" s="130">
        <v>0</v>
      </c>
      <c r="H1443" s="130">
        <v>0</v>
      </c>
      <c r="I1443" s="130">
        <v>0</v>
      </c>
      <c r="J1443" s="136">
        <f t="shared" si="69"/>
        <v>0</v>
      </c>
      <c r="K1443" s="16">
        <v>0</v>
      </c>
      <c r="L1443" s="16">
        <v>0</v>
      </c>
      <c r="M1443" s="16">
        <v>0</v>
      </c>
      <c r="N1443" s="133">
        <f t="shared" si="70"/>
        <v>0</v>
      </c>
      <c r="O1443" s="146">
        <v>0</v>
      </c>
      <c r="P1443" s="132">
        <v>0</v>
      </c>
      <c r="Q1443" s="132">
        <v>0</v>
      </c>
      <c r="R1443" s="132">
        <v>0</v>
      </c>
      <c r="S1443" s="132">
        <v>0</v>
      </c>
      <c r="T1443" s="132">
        <v>0</v>
      </c>
      <c r="U1443" s="132">
        <v>0</v>
      </c>
      <c r="V1443" s="133">
        <f t="shared" si="71"/>
        <v>0</v>
      </c>
      <c r="W1443" s="16">
        <v>0</v>
      </c>
      <c r="X1443" s="16">
        <v>0</v>
      </c>
      <c r="Y1443" s="137">
        <v>0</v>
      </c>
    </row>
    <row r="1444" spans="1:25" s="3" customFormat="1" ht="15" x14ac:dyDescent="0.3">
      <c r="A1444" s="156" t="str">
        <f>IF(ISBLANK(TableB[[#This Row],[BEDS Code]]),"",TableB[[#This Row],[BEDS Code]])</f>
        <v>320800011282</v>
      </c>
      <c r="B1444" s="134" t="str">
        <f>IF(ISBLANK(TableB[[#This Row],[School Name]]),"",TableB[[#This Row],[School Name]])</f>
        <v>Women's Academy of Excellence</v>
      </c>
      <c r="C1444" s="156" t="str">
        <f>IF(ISBLANK(TableB[[#This Row],[Local School Code]]),"",TableB[[#This Row],[Local School Code]])</f>
        <v>X282</v>
      </c>
      <c r="D1444" s="15" t="s">
        <v>73</v>
      </c>
      <c r="E1444" s="10" t="s">
        <v>73</v>
      </c>
      <c r="F1444" s="130">
        <v>0</v>
      </c>
      <c r="G1444" s="130">
        <v>0</v>
      </c>
      <c r="H1444" s="130">
        <v>0</v>
      </c>
      <c r="I1444" s="130">
        <v>0</v>
      </c>
      <c r="J1444" s="136">
        <f t="shared" si="69"/>
        <v>0</v>
      </c>
      <c r="K1444" s="16">
        <v>0</v>
      </c>
      <c r="L1444" s="16">
        <v>0</v>
      </c>
      <c r="M1444" s="16">
        <v>0</v>
      </c>
      <c r="N1444" s="133">
        <f t="shared" si="70"/>
        <v>0</v>
      </c>
      <c r="O1444" s="146">
        <v>0</v>
      </c>
      <c r="P1444" s="132">
        <v>0</v>
      </c>
      <c r="Q1444" s="132">
        <v>0</v>
      </c>
      <c r="R1444" s="132">
        <v>0</v>
      </c>
      <c r="S1444" s="132">
        <v>0</v>
      </c>
      <c r="T1444" s="132">
        <v>0</v>
      </c>
      <c r="U1444" s="132">
        <v>0</v>
      </c>
      <c r="V1444" s="133">
        <f t="shared" si="71"/>
        <v>0</v>
      </c>
      <c r="W1444" s="16">
        <v>0</v>
      </c>
      <c r="X1444" s="16">
        <v>0</v>
      </c>
      <c r="Y1444" s="137">
        <v>0</v>
      </c>
    </row>
    <row r="1445" spans="1:25" s="3" customFormat="1" ht="15" x14ac:dyDescent="0.3">
      <c r="A1445" s="156" t="str">
        <f>IF(ISBLANK(TableB[[#This Row],[BEDS Code]]),"",TableB[[#This Row],[BEDS Code]])</f>
        <v>321000011284</v>
      </c>
      <c r="B1445" s="134" t="str">
        <f>IF(ISBLANK(TableB[[#This Row],[School Name]]),"",TableB[[#This Row],[School Name]])</f>
        <v>Bronx School of Law and Finance</v>
      </c>
      <c r="C1445" s="156" t="str">
        <f>IF(ISBLANK(TableB[[#This Row],[Local School Code]]),"",TableB[[#This Row],[Local School Code]])</f>
        <v>X284</v>
      </c>
      <c r="D1445" s="15" t="s">
        <v>73</v>
      </c>
      <c r="E1445" s="10" t="s">
        <v>73</v>
      </c>
      <c r="F1445" s="130">
        <v>0</v>
      </c>
      <c r="G1445" s="130">
        <v>0</v>
      </c>
      <c r="H1445" s="130">
        <v>0</v>
      </c>
      <c r="I1445" s="130">
        <v>0</v>
      </c>
      <c r="J1445" s="136">
        <f t="shared" si="69"/>
        <v>0</v>
      </c>
      <c r="K1445" s="16">
        <v>0</v>
      </c>
      <c r="L1445" s="16">
        <v>0</v>
      </c>
      <c r="M1445" s="16">
        <v>0</v>
      </c>
      <c r="N1445" s="133">
        <f t="shared" si="70"/>
        <v>0</v>
      </c>
      <c r="O1445" s="146">
        <v>0</v>
      </c>
      <c r="P1445" s="132">
        <v>0</v>
      </c>
      <c r="Q1445" s="132">
        <v>0</v>
      </c>
      <c r="R1445" s="132">
        <v>0</v>
      </c>
      <c r="S1445" s="132">
        <v>0</v>
      </c>
      <c r="T1445" s="132">
        <v>0</v>
      </c>
      <c r="U1445" s="132">
        <v>0</v>
      </c>
      <c r="V1445" s="133">
        <f t="shared" si="71"/>
        <v>0</v>
      </c>
      <c r="W1445" s="16">
        <v>0</v>
      </c>
      <c r="X1445" s="16">
        <v>0</v>
      </c>
      <c r="Y1445" s="137">
        <v>0</v>
      </c>
    </row>
    <row r="1446" spans="1:25" s="3" customFormat="1" ht="15" x14ac:dyDescent="0.3">
      <c r="A1446" s="156" t="str">
        <f>IF(ISBLANK(TableB[[#This Row],[BEDS Code]]),"",TableB[[#This Row],[BEDS Code]])</f>
        <v>321200010286</v>
      </c>
      <c r="B1446" s="134" t="str">
        <f>IF(ISBLANK(TableB[[#This Row],[School Name]]),"",TableB[[#This Row],[School Name]])</f>
        <v>Fannie Lou Hamer Middle School</v>
      </c>
      <c r="C1446" s="156" t="str">
        <f>IF(ISBLANK(TableB[[#This Row],[Local School Code]]),"",TableB[[#This Row],[Local School Code]])</f>
        <v>X286</v>
      </c>
      <c r="D1446" s="15" t="s">
        <v>73</v>
      </c>
      <c r="E1446" s="10" t="s">
        <v>72</v>
      </c>
      <c r="F1446" s="130">
        <v>0</v>
      </c>
      <c r="G1446" s="130">
        <v>0</v>
      </c>
      <c r="H1446" s="130">
        <v>0</v>
      </c>
      <c r="I1446" s="130">
        <v>0</v>
      </c>
      <c r="J1446" s="136">
        <f t="shared" si="69"/>
        <v>0</v>
      </c>
      <c r="K1446" s="16">
        <v>0</v>
      </c>
      <c r="L1446" s="16">
        <v>0</v>
      </c>
      <c r="M1446" s="16">
        <v>0</v>
      </c>
      <c r="N1446" s="133">
        <f t="shared" si="70"/>
        <v>0</v>
      </c>
      <c r="O1446" s="146">
        <v>1</v>
      </c>
      <c r="P1446" s="132">
        <v>605673.04932856141</v>
      </c>
      <c r="Q1446" s="132">
        <v>150950.70000000001</v>
      </c>
      <c r="R1446" s="132">
        <v>0</v>
      </c>
      <c r="S1446" s="132">
        <v>0</v>
      </c>
      <c r="T1446" s="132">
        <v>159753.5</v>
      </c>
      <c r="U1446" s="132">
        <v>95852.099999999991</v>
      </c>
      <c r="V1446" s="133">
        <f t="shared" si="71"/>
        <v>1012229.3493285613</v>
      </c>
      <c r="W1446" s="16">
        <v>503449</v>
      </c>
      <c r="X1446" s="16">
        <v>508780.34932856134</v>
      </c>
      <c r="Y1446" s="137">
        <v>0</v>
      </c>
    </row>
    <row r="1447" spans="1:25" s="3" customFormat="1" ht="15" x14ac:dyDescent="0.3">
      <c r="A1447" s="156" t="str">
        <f>IF(ISBLANK(TableB[[#This Row],[BEDS Code]]),"",TableB[[#This Row],[BEDS Code]])</f>
        <v>321100010287</v>
      </c>
      <c r="B1447" s="134" t="str">
        <f>IF(ISBLANK(TableB[[#This Row],[School Name]]),"",TableB[[#This Row],[School Name]])</f>
        <v>North Bronx School of Empowerment</v>
      </c>
      <c r="C1447" s="156" t="str">
        <f>IF(ISBLANK(TableB[[#This Row],[Local School Code]]),"",TableB[[#This Row],[Local School Code]])</f>
        <v>X287</v>
      </c>
      <c r="D1447" s="15" t="s">
        <v>73</v>
      </c>
      <c r="E1447" s="10" t="s">
        <v>72</v>
      </c>
      <c r="F1447" s="130">
        <v>0</v>
      </c>
      <c r="G1447" s="130">
        <v>0</v>
      </c>
      <c r="H1447" s="130">
        <v>0</v>
      </c>
      <c r="I1447" s="130">
        <v>0</v>
      </c>
      <c r="J1447" s="136">
        <f t="shared" si="69"/>
        <v>0</v>
      </c>
      <c r="K1447" s="16">
        <v>0</v>
      </c>
      <c r="L1447" s="16">
        <v>0</v>
      </c>
      <c r="M1447" s="16">
        <v>0</v>
      </c>
      <c r="N1447" s="133">
        <f t="shared" si="70"/>
        <v>0</v>
      </c>
      <c r="O1447" s="146">
        <v>1</v>
      </c>
      <c r="P1447" s="132">
        <v>863580.56565386942</v>
      </c>
      <c r="Q1447" s="132">
        <v>86753.400000000009</v>
      </c>
      <c r="R1447" s="132">
        <v>0</v>
      </c>
      <c r="S1447" s="132">
        <v>0</v>
      </c>
      <c r="T1447" s="132">
        <v>433767</v>
      </c>
      <c r="U1447" s="132">
        <v>260260.19999999998</v>
      </c>
      <c r="V1447" s="133">
        <f t="shared" si="71"/>
        <v>1644361.1656538693</v>
      </c>
      <c r="W1447" s="16">
        <v>817850</v>
      </c>
      <c r="X1447" s="16">
        <v>826511.16565386928</v>
      </c>
      <c r="Y1447" s="137">
        <v>0</v>
      </c>
    </row>
    <row r="1448" spans="1:25" s="3" customFormat="1" ht="15" x14ac:dyDescent="0.3">
      <c r="A1448" s="156" t="str">
        <f>IF(ISBLANK(TableB[[#This Row],[BEDS Code]]),"",TableB[[#This Row],[BEDS Code]])</f>
        <v>321100011288</v>
      </c>
      <c r="B1448" s="134" t="str">
        <f>IF(ISBLANK(TableB[[#This Row],[School Name]]),"",TableB[[#This Row],[School Name]])</f>
        <v>Collegiate Institute for Math and Science</v>
      </c>
      <c r="C1448" s="156" t="str">
        <f>IF(ISBLANK(TableB[[#This Row],[Local School Code]]),"",TableB[[#This Row],[Local School Code]])</f>
        <v>X288</v>
      </c>
      <c r="D1448" s="15" t="s">
        <v>73</v>
      </c>
      <c r="E1448" s="10" t="s">
        <v>73</v>
      </c>
      <c r="F1448" s="130">
        <v>0</v>
      </c>
      <c r="G1448" s="130">
        <v>0</v>
      </c>
      <c r="H1448" s="130">
        <v>0</v>
      </c>
      <c r="I1448" s="130">
        <v>0</v>
      </c>
      <c r="J1448" s="136">
        <f t="shared" si="69"/>
        <v>0</v>
      </c>
      <c r="K1448" s="16">
        <v>0</v>
      </c>
      <c r="L1448" s="16">
        <v>0</v>
      </c>
      <c r="M1448" s="16">
        <v>0</v>
      </c>
      <c r="N1448" s="133">
        <f t="shared" si="70"/>
        <v>0</v>
      </c>
      <c r="O1448" s="146">
        <v>0</v>
      </c>
      <c r="P1448" s="132">
        <v>0</v>
      </c>
      <c r="Q1448" s="132">
        <v>0</v>
      </c>
      <c r="R1448" s="132">
        <v>0</v>
      </c>
      <c r="S1448" s="132">
        <v>0</v>
      </c>
      <c r="T1448" s="132">
        <v>0</v>
      </c>
      <c r="U1448" s="132">
        <v>0</v>
      </c>
      <c r="V1448" s="133">
        <f t="shared" si="71"/>
        <v>0</v>
      </c>
      <c r="W1448" s="16">
        <v>0</v>
      </c>
      <c r="X1448" s="16">
        <v>0</v>
      </c>
      <c r="Y1448" s="137">
        <v>0</v>
      </c>
    </row>
    <row r="1449" spans="1:25" s="3" customFormat="1" ht="15" x14ac:dyDescent="0.3">
      <c r="A1449" s="156" t="str">
        <f>IF(ISBLANK(TableB[[#This Row],[BEDS Code]]),"",TableB[[#This Row],[BEDS Code]])</f>
        <v>321100011290</v>
      </c>
      <c r="B1449" s="134" t="str">
        <f>IF(ISBLANK(TableB[[#This Row],[School Name]]),"",TableB[[#This Row],[School Name]])</f>
        <v>Bronx Academy of Health Careers</v>
      </c>
      <c r="C1449" s="156" t="str">
        <f>IF(ISBLANK(TableB[[#This Row],[Local School Code]]),"",TableB[[#This Row],[Local School Code]])</f>
        <v>X290</v>
      </c>
      <c r="D1449" s="15" t="s">
        <v>73</v>
      </c>
      <c r="E1449" s="10" t="s">
        <v>73</v>
      </c>
      <c r="F1449" s="130">
        <v>0</v>
      </c>
      <c r="G1449" s="130">
        <v>0</v>
      </c>
      <c r="H1449" s="130">
        <v>0</v>
      </c>
      <c r="I1449" s="130">
        <v>0</v>
      </c>
      <c r="J1449" s="136">
        <f t="shared" si="69"/>
        <v>0</v>
      </c>
      <c r="K1449" s="16">
        <v>0</v>
      </c>
      <c r="L1449" s="16">
        <v>0</v>
      </c>
      <c r="M1449" s="16">
        <v>0</v>
      </c>
      <c r="N1449" s="133">
        <f t="shared" si="70"/>
        <v>0</v>
      </c>
      <c r="O1449" s="146">
        <v>0</v>
      </c>
      <c r="P1449" s="132">
        <v>0</v>
      </c>
      <c r="Q1449" s="132">
        <v>0</v>
      </c>
      <c r="R1449" s="132">
        <v>0</v>
      </c>
      <c r="S1449" s="132">
        <v>0</v>
      </c>
      <c r="T1449" s="132">
        <v>0</v>
      </c>
      <c r="U1449" s="132">
        <v>0</v>
      </c>
      <c r="V1449" s="133">
        <f t="shared" si="71"/>
        <v>0</v>
      </c>
      <c r="W1449" s="16">
        <v>0</v>
      </c>
      <c r="X1449" s="16">
        <v>0</v>
      </c>
      <c r="Y1449" s="137">
        <v>0</v>
      </c>
    </row>
    <row r="1450" spans="1:25" s="3" customFormat="1" ht="15" x14ac:dyDescent="0.3">
      <c r="A1450" s="156" t="str">
        <f>IF(ISBLANK(TableB[[#This Row],[BEDS Code]]),"",TableB[[#This Row],[BEDS Code]])</f>
        <v>321000010291</v>
      </c>
      <c r="B1450" s="134" t="str">
        <f>IF(ISBLANK(TableB[[#This Row],[School Name]]),"",TableB[[#This Row],[School Name]])</f>
        <v>P.S. 291</v>
      </c>
      <c r="C1450" s="156" t="str">
        <f>IF(ISBLANK(TableB[[#This Row],[Local School Code]]),"",TableB[[#This Row],[Local School Code]])</f>
        <v>X291</v>
      </c>
      <c r="D1450" s="15" t="s">
        <v>73</v>
      </c>
      <c r="E1450" s="10" t="s">
        <v>73</v>
      </c>
      <c r="F1450" s="130">
        <v>0</v>
      </c>
      <c r="G1450" s="130">
        <v>0</v>
      </c>
      <c r="H1450" s="130">
        <v>0</v>
      </c>
      <c r="I1450" s="130">
        <v>0</v>
      </c>
      <c r="J1450" s="136">
        <f t="shared" si="69"/>
        <v>0</v>
      </c>
      <c r="K1450" s="16">
        <v>0</v>
      </c>
      <c r="L1450" s="16">
        <v>0</v>
      </c>
      <c r="M1450" s="16">
        <v>0</v>
      </c>
      <c r="N1450" s="133">
        <f t="shared" si="70"/>
        <v>0</v>
      </c>
      <c r="O1450" s="146">
        <v>0</v>
      </c>
      <c r="P1450" s="132">
        <v>0</v>
      </c>
      <c r="Q1450" s="132">
        <v>0</v>
      </c>
      <c r="R1450" s="132">
        <v>0</v>
      </c>
      <c r="S1450" s="132">
        <v>0</v>
      </c>
      <c r="T1450" s="132">
        <v>0</v>
      </c>
      <c r="U1450" s="132">
        <v>0</v>
      </c>
      <c r="V1450" s="133">
        <f t="shared" si="71"/>
        <v>0</v>
      </c>
      <c r="W1450" s="16">
        <v>0</v>
      </c>
      <c r="X1450" s="16">
        <v>0</v>
      </c>
      <c r="Y1450" s="137">
        <v>0</v>
      </c>
    </row>
    <row r="1451" spans="1:25" s="3" customFormat="1" ht="15" x14ac:dyDescent="0.3">
      <c r="A1451" s="156" t="str">
        <f>IF(ISBLANK(TableB[[#This Row],[BEDS Code]]),"",TableB[[#This Row],[BEDS Code]])</f>
        <v>320800011293</v>
      </c>
      <c r="B1451" s="134" t="str">
        <f>IF(ISBLANK(TableB[[#This Row],[School Name]]),"",TableB[[#This Row],[School Name]])</f>
        <v>Renaissance High School for Musical Theater &amp; Technology</v>
      </c>
      <c r="C1451" s="156" t="str">
        <f>IF(ISBLANK(TableB[[#This Row],[Local School Code]]),"",TableB[[#This Row],[Local School Code]])</f>
        <v>X293</v>
      </c>
      <c r="D1451" s="15" t="s">
        <v>73</v>
      </c>
      <c r="E1451" s="10" t="s">
        <v>73</v>
      </c>
      <c r="F1451" s="130">
        <v>0</v>
      </c>
      <c r="G1451" s="130">
        <v>0</v>
      </c>
      <c r="H1451" s="130">
        <v>0</v>
      </c>
      <c r="I1451" s="130">
        <v>0</v>
      </c>
      <c r="J1451" s="136">
        <f t="shared" si="69"/>
        <v>0</v>
      </c>
      <c r="K1451" s="16">
        <v>0</v>
      </c>
      <c r="L1451" s="16">
        <v>0</v>
      </c>
      <c r="M1451" s="16">
        <v>0</v>
      </c>
      <c r="N1451" s="133">
        <f t="shared" si="70"/>
        <v>0</v>
      </c>
      <c r="O1451" s="146">
        <v>0</v>
      </c>
      <c r="P1451" s="132">
        <v>0</v>
      </c>
      <c r="Q1451" s="132">
        <v>0</v>
      </c>
      <c r="R1451" s="132">
        <v>0</v>
      </c>
      <c r="S1451" s="132">
        <v>0</v>
      </c>
      <c r="T1451" s="132">
        <v>0</v>
      </c>
      <c r="U1451" s="132">
        <v>0</v>
      </c>
      <c r="V1451" s="133">
        <f t="shared" si="71"/>
        <v>0</v>
      </c>
      <c r="W1451" s="16">
        <v>0</v>
      </c>
      <c r="X1451" s="16">
        <v>0</v>
      </c>
      <c r="Y1451" s="137">
        <v>0</v>
      </c>
    </row>
    <row r="1452" spans="1:25" s="3" customFormat="1" ht="15" x14ac:dyDescent="0.3">
      <c r="A1452" s="156" t="str">
        <f>IF(ISBLANK(TableB[[#This Row],[BEDS Code]]),"",TableB[[#This Row],[BEDS Code]])</f>
        <v>320900010294</v>
      </c>
      <c r="B1452" s="134" t="str">
        <f>IF(ISBLANK(TableB[[#This Row],[School Name]]),"",TableB[[#This Row],[School Name]])</f>
        <v>The Walton Avenue School</v>
      </c>
      <c r="C1452" s="156" t="str">
        <f>IF(ISBLANK(TableB[[#This Row],[Local School Code]]),"",TableB[[#This Row],[Local School Code]])</f>
        <v>X294</v>
      </c>
      <c r="D1452" s="15" t="s">
        <v>73</v>
      </c>
      <c r="E1452" s="10" t="s">
        <v>73</v>
      </c>
      <c r="F1452" s="130">
        <v>0</v>
      </c>
      <c r="G1452" s="130">
        <v>0</v>
      </c>
      <c r="H1452" s="130">
        <v>0</v>
      </c>
      <c r="I1452" s="130">
        <v>0</v>
      </c>
      <c r="J1452" s="136">
        <f t="shared" si="69"/>
        <v>0</v>
      </c>
      <c r="K1452" s="16">
        <v>0</v>
      </c>
      <c r="L1452" s="16">
        <v>0</v>
      </c>
      <c r="M1452" s="16">
        <v>0</v>
      </c>
      <c r="N1452" s="133">
        <f t="shared" si="70"/>
        <v>0</v>
      </c>
      <c r="O1452" s="146">
        <v>0</v>
      </c>
      <c r="P1452" s="132">
        <v>0</v>
      </c>
      <c r="Q1452" s="132">
        <v>0</v>
      </c>
      <c r="R1452" s="132">
        <v>0</v>
      </c>
      <c r="S1452" s="132">
        <v>0</v>
      </c>
      <c r="T1452" s="132">
        <v>0</v>
      </c>
      <c r="U1452" s="132">
        <v>0</v>
      </c>
      <c r="V1452" s="133">
        <f t="shared" si="71"/>
        <v>0</v>
      </c>
      <c r="W1452" s="16">
        <v>0</v>
      </c>
      <c r="X1452" s="16">
        <v>0</v>
      </c>
      <c r="Y1452" s="137">
        <v>0</v>
      </c>
    </row>
    <row r="1453" spans="1:25" s="3" customFormat="1" ht="15" x14ac:dyDescent="0.3">
      <c r="A1453" s="156" t="str">
        <f>IF(ISBLANK(TableB[[#This Row],[BEDS Code]]),"",TableB[[#This Row],[BEDS Code]])</f>
        <v>320700010296</v>
      </c>
      <c r="B1453" s="134" t="str">
        <f>IF(ISBLANK(TableB[[#This Row],[School Name]]),"",TableB[[#This Row],[School Name]])</f>
        <v>South Bronx Academy for Applied Media</v>
      </c>
      <c r="C1453" s="156" t="str">
        <f>IF(ISBLANK(TableB[[#This Row],[Local School Code]]),"",TableB[[#This Row],[Local School Code]])</f>
        <v>X296</v>
      </c>
      <c r="D1453" s="15" t="s">
        <v>73</v>
      </c>
      <c r="E1453" s="10" t="s">
        <v>73</v>
      </c>
      <c r="F1453" s="130">
        <v>0</v>
      </c>
      <c r="G1453" s="130">
        <v>0</v>
      </c>
      <c r="H1453" s="130">
        <v>0</v>
      </c>
      <c r="I1453" s="130">
        <v>0</v>
      </c>
      <c r="J1453" s="136">
        <f t="shared" si="69"/>
        <v>0</v>
      </c>
      <c r="K1453" s="16">
        <v>0</v>
      </c>
      <c r="L1453" s="16">
        <v>0</v>
      </c>
      <c r="M1453" s="16">
        <v>0</v>
      </c>
      <c r="N1453" s="133">
        <f t="shared" si="70"/>
        <v>0</v>
      </c>
      <c r="O1453" s="146">
        <v>0</v>
      </c>
      <c r="P1453" s="132">
        <v>0</v>
      </c>
      <c r="Q1453" s="132">
        <v>0</v>
      </c>
      <c r="R1453" s="132">
        <v>0</v>
      </c>
      <c r="S1453" s="132">
        <v>0</v>
      </c>
      <c r="T1453" s="132">
        <v>0</v>
      </c>
      <c r="U1453" s="132">
        <v>0</v>
      </c>
      <c r="V1453" s="133">
        <f t="shared" si="71"/>
        <v>0</v>
      </c>
      <c r="W1453" s="16">
        <v>0</v>
      </c>
      <c r="X1453" s="16">
        <v>0</v>
      </c>
      <c r="Y1453" s="137">
        <v>0</v>
      </c>
    </row>
    <row r="1454" spans="1:25" s="3" customFormat="1" ht="15" x14ac:dyDescent="0.3">
      <c r="A1454" s="156" t="str">
        <f>IF(ISBLANK(TableB[[#This Row],[BEDS Code]]),"",TableB[[#This Row],[BEDS Code]])</f>
        <v>320900011297</v>
      </c>
      <c r="B1454" s="134" t="str">
        <f>IF(ISBLANK(TableB[[#This Row],[School Name]]),"",TableB[[#This Row],[School Name]])</f>
        <v>Morris Academy for Collaborative Studies</v>
      </c>
      <c r="C1454" s="156" t="str">
        <f>IF(ISBLANK(TableB[[#This Row],[Local School Code]]),"",TableB[[#This Row],[Local School Code]])</f>
        <v>X297</v>
      </c>
      <c r="D1454" s="15" t="s">
        <v>73</v>
      </c>
      <c r="E1454" s="10" t="s">
        <v>72</v>
      </c>
      <c r="F1454" s="130">
        <v>0</v>
      </c>
      <c r="G1454" s="130">
        <v>0</v>
      </c>
      <c r="H1454" s="130">
        <v>0</v>
      </c>
      <c r="I1454" s="130">
        <v>0</v>
      </c>
      <c r="J1454" s="136">
        <f t="shared" si="69"/>
        <v>0</v>
      </c>
      <c r="K1454" s="16">
        <v>0</v>
      </c>
      <c r="L1454" s="16">
        <v>0</v>
      </c>
      <c r="M1454" s="16">
        <v>0</v>
      </c>
      <c r="N1454" s="133">
        <f t="shared" si="70"/>
        <v>0</v>
      </c>
      <c r="O1454" s="146">
        <v>1</v>
      </c>
      <c r="P1454" s="132">
        <v>735715.76101305301</v>
      </c>
      <c r="Q1454" s="132">
        <v>172087.4587441831</v>
      </c>
      <c r="R1454" s="132">
        <v>0</v>
      </c>
      <c r="S1454" s="132">
        <v>0</v>
      </c>
      <c r="T1454" s="132">
        <v>150437.29372091551</v>
      </c>
      <c r="U1454" s="132">
        <v>90262.376232549301</v>
      </c>
      <c r="V1454" s="133">
        <f t="shared" si="71"/>
        <v>1148502.8897107008</v>
      </c>
      <c r="W1454" s="16">
        <v>571227</v>
      </c>
      <c r="X1454" s="16">
        <v>577275.88971070084</v>
      </c>
      <c r="Y1454" s="137">
        <v>0</v>
      </c>
    </row>
    <row r="1455" spans="1:25" s="3" customFormat="1" ht="15" x14ac:dyDescent="0.3">
      <c r="A1455" s="156" t="str">
        <f>IF(ISBLANK(TableB[[#This Row],[BEDS Code]]),"",TableB[[#This Row],[BEDS Code]])</f>
        <v>320700010298</v>
      </c>
      <c r="B1455" s="134" t="str">
        <f>IF(ISBLANK(TableB[[#This Row],[School Name]]),"",TableB[[#This Row],[School Name]])</f>
        <v>Academy of Public Relations</v>
      </c>
      <c r="C1455" s="156" t="str">
        <f>IF(ISBLANK(TableB[[#This Row],[Local School Code]]),"",TableB[[#This Row],[Local School Code]])</f>
        <v>X298</v>
      </c>
      <c r="D1455" s="15" t="s">
        <v>73</v>
      </c>
      <c r="E1455" s="10" t="s">
        <v>73</v>
      </c>
      <c r="F1455" s="130">
        <v>0</v>
      </c>
      <c r="G1455" s="130">
        <v>0</v>
      </c>
      <c r="H1455" s="130">
        <v>0</v>
      </c>
      <c r="I1455" s="130">
        <v>0</v>
      </c>
      <c r="J1455" s="136">
        <f t="shared" si="69"/>
        <v>0</v>
      </c>
      <c r="K1455" s="16">
        <v>0</v>
      </c>
      <c r="L1455" s="16">
        <v>0</v>
      </c>
      <c r="M1455" s="16">
        <v>0</v>
      </c>
      <c r="N1455" s="133">
        <f t="shared" si="70"/>
        <v>0</v>
      </c>
      <c r="O1455" s="146">
        <v>0</v>
      </c>
      <c r="P1455" s="132">
        <v>0</v>
      </c>
      <c r="Q1455" s="132">
        <v>0</v>
      </c>
      <c r="R1455" s="132">
        <v>0</v>
      </c>
      <c r="S1455" s="132">
        <v>0</v>
      </c>
      <c r="T1455" s="132">
        <v>0</v>
      </c>
      <c r="U1455" s="132">
        <v>0</v>
      </c>
      <c r="V1455" s="133">
        <f t="shared" si="71"/>
        <v>0</v>
      </c>
      <c r="W1455" s="16">
        <v>0</v>
      </c>
      <c r="X1455" s="16">
        <v>0</v>
      </c>
      <c r="Y1455" s="137">
        <v>0</v>
      </c>
    </row>
    <row r="1456" spans="1:25" s="3" customFormat="1" ht="15" x14ac:dyDescent="0.3">
      <c r="A1456" s="156" t="str">
        <f>IF(ISBLANK(TableB[[#This Row],[BEDS Code]]),"",TableB[[#This Row],[BEDS Code]])</f>
        <v>321100011299</v>
      </c>
      <c r="B1456" s="134" t="str">
        <f>IF(ISBLANK(TableB[[#This Row],[School Name]]),"",TableB[[#This Row],[School Name]])</f>
        <v>Astor Collegiate Academy</v>
      </c>
      <c r="C1456" s="156" t="str">
        <f>IF(ISBLANK(TableB[[#This Row],[Local School Code]]),"",TableB[[#This Row],[Local School Code]])</f>
        <v>X299</v>
      </c>
      <c r="D1456" s="15" t="s">
        <v>73</v>
      </c>
      <c r="E1456" s="10" t="s">
        <v>73</v>
      </c>
      <c r="F1456" s="130">
        <v>0</v>
      </c>
      <c r="G1456" s="130">
        <v>0</v>
      </c>
      <c r="H1456" s="130">
        <v>0</v>
      </c>
      <c r="I1456" s="130">
        <v>0</v>
      </c>
      <c r="J1456" s="136">
        <f t="shared" si="69"/>
        <v>0</v>
      </c>
      <c r="K1456" s="16">
        <v>0</v>
      </c>
      <c r="L1456" s="16">
        <v>0</v>
      </c>
      <c r="M1456" s="16">
        <v>0</v>
      </c>
      <c r="N1456" s="133">
        <f t="shared" si="70"/>
        <v>0</v>
      </c>
      <c r="O1456" s="146">
        <v>0</v>
      </c>
      <c r="P1456" s="132">
        <v>0</v>
      </c>
      <c r="Q1456" s="132">
        <v>0</v>
      </c>
      <c r="R1456" s="132">
        <v>0</v>
      </c>
      <c r="S1456" s="132">
        <v>0</v>
      </c>
      <c r="T1456" s="132">
        <v>0</v>
      </c>
      <c r="U1456" s="132">
        <v>0</v>
      </c>
      <c r="V1456" s="133">
        <f t="shared" si="71"/>
        <v>0</v>
      </c>
      <c r="W1456" s="16">
        <v>0</v>
      </c>
      <c r="X1456" s="16">
        <v>0</v>
      </c>
      <c r="Y1456" s="137">
        <v>0</v>
      </c>
    </row>
    <row r="1457" spans="1:25" s="3" customFormat="1" ht="15" x14ac:dyDescent="0.3">
      <c r="A1457" s="156" t="str">
        <f>IF(ISBLANK(TableB[[#This Row],[BEDS Code]]),"",TableB[[#This Row],[BEDS Code]])</f>
        <v>321200010300</v>
      </c>
      <c r="B1457" s="134" t="str">
        <f>IF(ISBLANK(TableB[[#This Row],[School Name]]),"",TableB[[#This Row],[School Name]])</f>
        <v>The School of Science and Applied Learning</v>
      </c>
      <c r="C1457" s="156" t="str">
        <f>IF(ISBLANK(TableB[[#This Row],[Local School Code]]),"",TableB[[#This Row],[Local School Code]])</f>
        <v>X300</v>
      </c>
      <c r="D1457" s="15" t="s">
        <v>72</v>
      </c>
      <c r="E1457" s="10" t="s">
        <v>73</v>
      </c>
      <c r="F1457" s="130">
        <v>14</v>
      </c>
      <c r="G1457" s="130">
        <v>0</v>
      </c>
      <c r="H1457" s="130">
        <v>0</v>
      </c>
      <c r="I1457" s="130">
        <v>0</v>
      </c>
      <c r="J1457" s="136">
        <f t="shared" si="69"/>
        <v>14</v>
      </c>
      <c r="K1457" s="16">
        <v>68867.14643165491</v>
      </c>
      <c r="L1457" s="16">
        <v>175089.81317882851</v>
      </c>
      <c r="M1457" s="16">
        <v>0</v>
      </c>
      <c r="N1457" s="133">
        <f t="shared" si="70"/>
        <v>243956.95961048343</v>
      </c>
      <c r="O1457" s="146">
        <v>0</v>
      </c>
      <c r="P1457" s="132">
        <v>0</v>
      </c>
      <c r="Q1457" s="132">
        <v>0</v>
      </c>
      <c r="R1457" s="132">
        <v>0</v>
      </c>
      <c r="S1457" s="132">
        <v>0</v>
      </c>
      <c r="T1457" s="132">
        <v>0</v>
      </c>
      <c r="U1457" s="132">
        <v>0</v>
      </c>
      <c r="V1457" s="133">
        <f t="shared" si="71"/>
        <v>0</v>
      </c>
      <c r="W1457" s="16">
        <v>0</v>
      </c>
      <c r="X1457" s="16">
        <v>0</v>
      </c>
      <c r="Y1457" s="137">
        <v>0</v>
      </c>
    </row>
    <row r="1458" spans="1:25" s="3" customFormat="1" ht="15" x14ac:dyDescent="0.3">
      <c r="A1458" s="156" t="str">
        <f>IF(ISBLANK(TableB[[#This Row],[BEDS Code]]),"",TableB[[#This Row],[BEDS Code]])</f>
        <v>320800010301</v>
      </c>
      <c r="B1458" s="134" t="str">
        <f>IF(ISBLANK(TableB[[#This Row],[School Name]]),"",TableB[[#This Row],[School Name]])</f>
        <v>M.S. 301 Paul L. Dunbar</v>
      </c>
      <c r="C1458" s="156" t="str">
        <f>IF(ISBLANK(TableB[[#This Row],[Local School Code]]),"",TableB[[#This Row],[Local School Code]])</f>
        <v>X301</v>
      </c>
      <c r="D1458" s="15" t="s">
        <v>73</v>
      </c>
      <c r="E1458" s="10" t="s">
        <v>72</v>
      </c>
      <c r="F1458" s="130">
        <v>0</v>
      </c>
      <c r="G1458" s="130">
        <v>0</v>
      </c>
      <c r="H1458" s="130">
        <v>0</v>
      </c>
      <c r="I1458" s="130">
        <v>0</v>
      </c>
      <c r="J1458" s="136">
        <f t="shared" si="69"/>
        <v>0</v>
      </c>
      <c r="K1458" s="16">
        <v>0</v>
      </c>
      <c r="L1458" s="16">
        <v>0</v>
      </c>
      <c r="M1458" s="16">
        <v>0</v>
      </c>
      <c r="N1458" s="133">
        <f t="shared" si="70"/>
        <v>0</v>
      </c>
      <c r="O1458" s="146">
        <v>1</v>
      </c>
      <c r="P1458" s="132">
        <v>559380.92766501207</v>
      </c>
      <c r="Q1458" s="132">
        <v>70200</v>
      </c>
      <c r="R1458" s="132">
        <v>0</v>
      </c>
      <c r="S1458" s="132">
        <v>0</v>
      </c>
      <c r="T1458" s="132">
        <v>161000</v>
      </c>
      <c r="U1458" s="132">
        <v>96600</v>
      </c>
      <c r="V1458" s="133">
        <f t="shared" si="71"/>
        <v>887180.92766501207</v>
      </c>
      <c r="W1458" s="16">
        <v>441254</v>
      </c>
      <c r="X1458" s="16">
        <v>445926.92766501207</v>
      </c>
      <c r="Y1458" s="137">
        <v>0</v>
      </c>
    </row>
    <row r="1459" spans="1:25" s="3" customFormat="1" ht="15" x14ac:dyDescent="0.3">
      <c r="A1459" s="156" t="str">
        <f>IF(ISBLANK(TableB[[#This Row],[BEDS Code]]),"",TableB[[#This Row],[BEDS Code]])</f>
        <v>320800010302</v>
      </c>
      <c r="B1459" s="134" t="str">
        <f>IF(ISBLANK(TableB[[#This Row],[School Name]]),"",TableB[[#This Row],[School Name]])</f>
        <v>M.S. 302 Luisa Dessus Cruz</v>
      </c>
      <c r="C1459" s="156" t="str">
        <f>IF(ISBLANK(TableB[[#This Row],[Local School Code]]),"",TableB[[#This Row],[Local School Code]])</f>
        <v>X302</v>
      </c>
      <c r="D1459" s="15" t="s">
        <v>73</v>
      </c>
      <c r="E1459" s="10" t="s">
        <v>73</v>
      </c>
      <c r="F1459" s="130">
        <v>0</v>
      </c>
      <c r="G1459" s="130">
        <v>0</v>
      </c>
      <c r="H1459" s="130">
        <v>0</v>
      </c>
      <c r="I1459" s="130">
        <v>0</v>
      </c>
      <c r="J1459" s="136">
        <f t="shared" si="69"/>
        <v>0</v>
      </c>
      <c r="K1459" s="16">
        <v>0</v>
      </c>
      <c r="L1459" s="16">
        <v>0</v>
      </c>
      <c r="M1459" s="16">
        <v>0</v>
      </c>
      <c r="N1459" s="133">
        <f t="shared" si="70"/>
        <v>0</v>
      </c>
      <c r="O1459" s="146">
        <v>0</v>
      </c>
      <c r="P1459" s="132">
        <v>0</v>
      </c>
      <c r="Q1459" s="132">
        <v>0</v>
      </c>
      <c r="R1459" s="132">
        <v>0</v>
      </c>
      <c r="S1459" s="132">
        <v>0</v>
      </c>
      <c r="T1459" s="132">
        <v>0</v>
      </c>
      <c r="U1459" s="132">
        <v>0</v>
      </c>
      <c r="V1459" s="133">
        <f t="shared" si="71"/>
        <v>0</v>
      </c>
      <c r="W1459" s="16">
        <v>0</v>
      </c>
      <c r="X1459" s="16">
        <v>0</v>
      </c>
      <c r="Y1459" s="137">
        <v>0</v>
      </c>
    </row>
    <row r="1460" spans="1:25" s="3" customFormat="1" ht="15" x14ac:dyDescent="0.3">
      <c r="A1460" s="156" t="str">
        <f>IF(ISBLANK(TableB[[#This Row],[BEDS Code]]),"",TableB[[#This Row],[BEDS Code]])</f>
        <v>320900010303</v>
      </c>
      <c r="B1460" s="134" t="str">
        <f>IF(ISBLANK(TableB[[#This Row],[School Name]]),"",TableB[[#This Row],[School Name]])</f>
        <v>I.S. X303 Leadership &amp; Community Service</v>
      </c>
      <c r="C1460" s="156" t="str">
        <f>IF(ISBLANK(TableB[[#This Row],[Local School Code]]),"",TableB[[#This Row],[Local School Code]])</f>
        <v>X303</v>
      </c>
      <c r="D1460" s="15" t="s">
        <v>73</v>
      </c>
      <c r="E1460" s="10" t="s">
        <v>73</v>
      </c>
      <c r="F1460" s="130">
        <v>0</v>
      </c>
      <c r="G1460" s="130">
        <v>0</v>
      </c>
      <c r="H1460" s="130">
        <v>0</v>
      </c>
      <c r="I1460" s="130">
        <v>0</v>
      </c>
      <c r="J1460" s="136">
        <f t="shared" si="69"/>
        <v>0</v>
      </c>
      <c r="K1460" s="16">
        <v>0</v>
      </c>
      <c r="L1460" s="16">
        <v>0</v>
      </c>
      <c r="M1460" s="16">
        <v>0</v>
      </c>
      <c r="N1460" s="133">
        <f t="shared" si="70"/>
        <v>0</v>
      </c>
      <c r="O1460" s="146">
        <v>0</v>
      </c>
      <c r="P1460" s="132">
        <v>0</v>
      </c>
      <c r="Q1460" s="132">
        <v>0</v>
      </c>
      <c r="R1460" s="132">
        <v>0</v>
      </c>
      <c r="S1460" s="132">
        <v>0</v>
      </c>
      <c r="T1460" s="132">
        <v>0</v>
      </c>
      <c r="U1460" s="132">
        <v>0</v>
      </c>
      <c r="V1460" s="133">
        <f t="shared" si="71"/>
        <v>0</v>
      </c>
      <c r="W1460" s="16">
        <v>0</v>
      </c>
      <c r="X1460" s="16">
        <v>0</v>
      </c>
      <c r="Y1460" s="137">
        <v>0</v>
      </c>
    </row>
    <row r="1461" spans="1:25" s="3" customFormat="1" ht="15" x14ac:dyDescent="0.3">
      <c r="A1461" s="156" t="str">
        <f>IF(ISBLANK(TableB[[#This Row],[BEDS Code]]),"",TableB[[#This Row],[BEDS Code]])</f>
        <v>320800010304</v>
      </c>
      <c r="B1461" s="134" t="str">
        <f>IF(ISBLANK(TableB[[#This Row],[School Name]]),"",TableB[[#This Row],[School Name]])</f>
        <v>P.S. 304 Early Childhood School</v>
      </c>
      <c r="C1461" s="156" t="str">
        <f>IF(ISBLANK(TableB[[#This Row],[Local School Code]]),"",TableB[[#This Row],[Local School Code]])</f>
        <v>X304</v>
      </c>
      <c r="D1461" s="15" t="s">
        <v>72</v>
      </c>
      <c r="E1461" s="10" t="s">
        <v>73</v>
      </c>
      <c r="F1461" s="130">
        <v>46</v>
      </c>
      <c r="G1461" s="130">
        <v>0</v>
      </c>
      <c r="H1461" s="130">
        <v>0</v>
      </c>
      <c r="I1461" s="130">
        <v>0</v>
      </c>
      <c r="J1461" s="136">
        <f t="shared" si="69"/>
        <v>46</v>
      </c>
      <c r="K1461" s="16">
        <v>360000</v>
      </c>
      <c r="L1461" s="16">
        <v>465441.11523031583</v>
      </c>
      <c r="M1461" s="16">
        <v>0</v>
      </c>
      <c r="N1461" s="133">
        <f t="shared" si="70"/>
        <v>825441.11523031583</v>
      </c>
      <c r="O1461" s="146">
        <v>0</v>
      </c>
      <c r="P1461" s="132">
        <v>0</v>
      </c>
      <c r="Q1461" s="132">
        <v>0</v>
      </c>
      <c r="R1461" s="132">
        <v>0</v>
      </c>
      <c r="S1461" s="132">
        <v>0</v>
      </c>
      <c r="T1461" s="132">
        <v>0</v>
      </c>
      <c r="U1461" s="132">
        <v>0</v>
      </c>
      <c r="V1461" s="133">
        <f t="shared" si="71"/>
        <v>0</v>
      </c>
      <c r="W1461" s="16">
        <v>0</v>
      </c>
      <c r="X1461" s="16">
        <v>0</v>
      </c>
      <c r="Y1461" s="137">
        <v>0</v>
      </c>
    </row>
    <row r="1462" spans="1:25" s="3" customFormat="1" ht="15" x14ac:dyDescent="0.3">
      <c r="A1462" s="156" t="str">
        <f>IF(ISBLANK(TableB[[#This Row],[BEDS Code]]),"",TableB[[#This Row],[BEDS Code]])</f>
        <v>321000010306</v>
      </c>
      <c r="B1462" s="134" t="str">
        <f>IF(ISBLANK(TableB[[#This Row],[School Name]]),"",TableB[[#This Row],[School Name]])</f>
        <v>P.S. 306</v>
      </c>
      <c r="C1462" s="156" t="str">
        <f>IF(ISBLANK(TableB[[#This Row],[Local School Code]]),"",TableB[[#This Row],[Local School Code]])</f>
        <v>X306</v>
      </c>
      <c r="D1462" s="15" t="s">
        <v>73</v>
      </c>
      <c r="E1462" s="10" t="s">
        <v>73</v>
      </c>
      <c r="F1462" s="130">
        <v>0</v>
      </c>
      <c r="G1462" s="130">
        <v>0</v>
      </c>
      <c r="H1462" s="130">
        <v>0</v>
      </c>
      <c r="I1462" s="130">
        <v>0</v>
      </c>
      <c r="J1462" s="136">
        <f t="shared" si="69"/>
        <v>0</v>
      </c>
      <c r="K1462" s="16">
        <v>0</v>
      </c>
      <c r="L1462" s="16">
        <v>0</v>
      </c>
      <c r="M1462" s="16">
        <v>0</v>
      </c>
      <c r="N1462" s="133">
        <f t="shared" si="70"/>
        <v>0</v>
      </c>
      <c r="O1462" s="146">
        <v>0</v>
      </c>
      <c r="P1462" s="132">
        <v>0</v>
      </c>
      <c r="Q1462" s="132">
        <v>0</v>
      </c>
      <c r="R1462" s="132">
        <v>0</v>
      </c>
      <c r="S1462" s="132">
        <v>0</v>
      </c>
      <c r="T1462" s="132">
        <v>0</v>
      </c>
      <c r="U1462" s="132">
        <v>0</v>
      </c>
      <c r="V1462" s="133">
        <f t="shared" si="71"/>
        <v>0</v>
      </c>
      <c r="W1462" s="16">
        <v>0</v>
      </c>
      <c r="X1462" s="16">
        <v>0</v>
      </c>
      <c r="Y1462" s="137">
        <v>0</v>
      </c>
    </row>
    <row r="1463" spans="1:25" s="3" customFormat="1" ht="15" x14ac:dyDescent="0.3">
      <c r="A1463" s="156" t="str">
        <f>IF(ISBLANK(TableB[[#This Row],[BEDS Code]]),"",TableB[[#This Row],[BEDS Code]])</f>
        <v>321000010307</v>
      </c>
      <c r="B1463" s="134" t="str">
        <f>IF(ISBLANK(TableB[[#This Row],[School Name]]),"",TableB[[#This Row],[School Name]])</f>
        <v>Luisa Pineiro Fuentes School of Science and Discovery</v>
      </c>
      <c r="C1463" s="156" t="str">
        <f>IF(ISBLANK(TableB[[#This Row],[Local School Code]]),"",TableB[[#This Row],[Local School Code]])</f>
        <v>X307</v>
      </c>
      <c r="D1463" s="15" t="s">
        <v>73</v>
      </c>
      <c r="E1463" s="10" t="s">
        <v>73</v>
      </c>
      <c r="F1463" s="130">
        <v>0</v>
      </c>
      <c r="G1463" s="130">
        <v>0</v>
      </c>
      <c r="H1463" s="130">
        <v>0</v>
      </c>
      <c r="I1463" s="130">
        <v>0</v>
      </c>
      <c r="J1463" s="136">
        <f t="shared" si="69"/>
        <v>0</v>
      </c>
      <c r="K1463" s="16">
        <v>0</v>
      </c>
      <c r="L1463" s="16">
        <v>0</v>
      </c>
      <c r="M1463" s="16">
        <v>0</v>
      </c>
      <c r="N1463" s="133">
        <f t="shared" si="70"/>
        <v>0</v>
      </c>
      <c r="O1463" s="146">
        <v>0</v>
      </c>
      <c r="P1463" s="132">
        <v>0</v>
      </c>
      <c r="Q1463" s="132">
        <v>0</v>
      </c>
      <c r="R1463" s="132">
        <v>0</v>
      </c>
      <c r="S1463" s="132">
        <v>0</v>
      </c>
      <c r="T1463" s="132">
        <v>0</v>
      </c>
      <c r="U1463" s="132">
        <v>0</v>
      </c>
      <c r="V1463" s="133">
        <f t="shared" si="71"/>
        <v>0</v>
      </c>
      <c r="W1463" s="16">
        <v>0</v>
      </c>
      <c r="X1463" s="16">
        <v>0</v>
      </c>
      <c r="Y1463" s="137">
        <v>0</v>
      </c>
    </row>
    <row r="1464" spans="1:25" s="3" customFormat="1" ht="15" x14ac:dyDescent="0.3">
      <c r="A1464" s="156" t="str">
        <f>IF(ISBLANK(TableB[[#This Row],[BEDS Code]]),"",TableB[[#This Row],[BEDS Code]])</f>
        <v>321000010308</v>
      </c>
      <c r="B1464" s="134" t="str">
        <f>IF(ISBLANK(TableB[[#This Row],[School Name]]),"",TableB[[#This Row],[School Name]])</f>
        <v>Bronx Dance Academy School</v>
      </c>
      <c r="C1464" s="156" t="str">
        <f>IF(ISBLANK(TableB[[#This Row],[Local School Code]]),"",TableB[[#This Row],[Local School Code]])</f>
        <v>X308</v>
      </c>
      <c r="D1464" s="15" t="s">
        <v>73</v>
      </c>
      <c r="E1464" s="10" t="s">
        <v>73</v>
      </c>
      <c r="F1464" s="130">
        <v>0</v>
      </c>
      <c r="G1464" s="130">
        <v>0</v>
      </c>
      <c r="H1464" s="130">
        <v>0</v>
      </c>
      <c r="I1464" s="130">
        <v>0</v>
      </c>
      <c r="J1464" s="136">
        <f t="shared" si="69"/>
        <v>0</v>
      </c>
      <c r="K1464" s="16">
        <v>0</v>
      </c>
      <c r="L1464" s="16">
        <v>0</v>
      </c>
      <c r="M1464" s="16">
        <v>0</v>
      </c>
      <c r="N1464" s="133">
        <f t="shared" si="70"/>
        <v>0</v>
      </c>
      <c r="O1464" s="146">
        <v>0</v>
      </c>
      <c r="P1464" s="132">
        <v>0</v>
      </c>
      <c r="Q1464" s="132">
        <v>0</v>
      </c>
      <c r="R1464" s="132">
        <v>0</v>
      </c>
      <c r="S1464" s="132">
        <v>0</v>
      </c>
      <c r="T1464" s="132">
        <v>0</v>
      </c>
      <c r="U1464" s="132">
        <v>0</v>
      </c>
      <c r="V1464" s="133">
        <f t="shared" si="71"/>
        <v>0</v>
      </c>
      <c r="W1464" s="16">
        <v>0</v>
      </c>
      <c r="X1464" s="16">
        <v>0</v>
      </c>
      <c r="Y1464" s="137">
        <v>0</v>
      </c>
    </row>
    <row r="1465" spans="1:25" s="3" customFormat="1" ht="15" x14ac:dyDescent="0.3">
      <c r="A1465" s="156" t="str">
        <f>IF(ISBLANK(TableB[[#This Row],[BEDS Code]]),"",TableB[[#This Row],[BEDS Code]])</f>
        <v>321000010310</v>
      </c>
      <c r="B1465" s="134" t="str">
        <f>IF(ISBLANK(TableB[[#This Row],[School Name]]),"",TableB[[#This Row],[School Name]])</f>
        <v>P.S. 310 Marble Hill</v>
      </c>
      <c r="C1465" s="156" t="str">
        <f>IF(ISBLANK(TableB[[#This Row],[Local School Code]]),"",TableB[[#This Row],[Local School Code]])</f>
        <v>X310</v>
      </c>
      <c r="D1465" s="15" t="s">
        <v>72</v>
      </c>
      <c r="E1465" s="10" t="s">
        <v>73</v>
      </c>
      <c r="F1465" s="130">
        <v>62</v>
      </c>
      <c r="G1465" s="130">
        <v>0</v>
      </c>
      <c r="H1465" s="130">
        <v>0</v>
      </c>
      <c r="I1465" s="130">
        <v>0</v>
      </c>
      <c r="J1465" s="136">
        <f t="shared" si="69"/>
        <v>62</v>
      </c>
      <c r="K1465" s="16">
        <v>378949.53413589194</v>
      </c>
      <c r="L1465" s="16">
        <v>532286.69774347066</v>
      </c>
      <c r="M1465" s="16">
        <v>0</v>
      </c>
      <c r="N1465" s="133">
        <f t="shared" si="70"/>
        <v>911236.2318793626</v>
      </c>
      <c r="O1465" s="146">
        <v>0</v>
      </c>
      <c r="P1465" s="132">
        <v>0</v>
      </c>
      <c r="Q1465" s="132">
        <v>0</v>
      </c>
      <c r="R1465" s="132">
        <v>0</v>
      </c>
      <c r="S1465" s="132">
        <v>0</v>
      </c>
      <c r="T1465" s="132">
        <v>0</v>
      </c>
      <c r="U1465" s="132">
        <v>0</v>
      </c>
      <c r="V1465" s="133">
        <f t="shared" si="71"/>
        <v>0</v>
      </c>
      <c r="W1465" s="16">
        <v>0</v>
      </c>
      <c r="X1465" s="16">
        <v>0</v>
      </c>
      <c r="Y1465" s="137">
        <v>0</v>
      </c>
    </row>
    <row r="1466" spans="1:25" s="195" customFormat="1" ht="15" x14ac:dyDescent="0.3">
      <c r="A1466" s="156" t="str">
        <f>IF(ISBLANK(TableB[[#This Row],[BEDS Code]]),"",TableB[[#This Row],[BEDS Code]])</f>
        <v>320900010311</v>
      </c>
      <c r="B1466" s="134" t="str">
        <f>IF(ISBLANK(TableB[[#This Row],[School Name]]),"",TableB[[#This Row],[School Name]])</f>
        <v>Lucero Elementary School</v>
      </c>
      <c r="C1466" s="156" t="str">
        <f>IF(ISBLANK(TableB[[#This Row],[Local School Code]]),"",TableB[[#This Row],[Local School Code]])</f>
        <v>X311</v>
      </c>
      <c r="D1466" s="15" t="s">
        <v>73</v>
      </c>
      <c r="E1466" s="10" t="s">
        <v>72</v>
      </c>
      <c r="F1466" s="130">
        <v>0</v>
      </c>
      <c r="G1466" s="130">
        <v>0</v>
      </c>
      <c r="H1466" s="130">
        <v>0</v>
      </c>
      <c r="I1466" s="130">
        <v>0</v>
      </c>
      <c r="J1466" s="136">
        <f t="shared" si="69"/>
        <v>0</v>
      </c>
      <c r="K1466" s="16">
        <v>0</v>
      </c>
      <c r="L1466" s="16">
        <v>0</v>
      </c>
      <c r="M1466" s="16">
        <v>0</v>
      </c>
      <c r="N1466" s="133">
        <f t="shared" si="70"/>
        <v>0</v>
      </c>
      <c r="O1466" s="146">
        <v>1</v>
      </c>
      <c r="P1466" s="132">
        <v>28524.550000000003</v>
      </c>
      <c r="Q1466" s="132">
        <v>81624.55</v>
      </c>
      <c r="R1466" s="132">
        <v>0</v>
      </c>
      <c r="S1466" s="132">
        <v>0</v>
      </c>
      <c r="T1466" s="132">
        <v>142622.75</v>
      </c>
      <c r="U1466" s="132">
        <v>85573.65</v>
      </c>
      <c r="V1466" s="133">
        <f t="shared" si="71"/>
        <v>338345.5</v>
      </c>
      <c r="W1466" s="16">
        <v>168282</v>
      </c>
      <c r="X1466" s="16">
        <v>170063.5</v>
      </c>
      <c r="Y1466" s="137">
        <v>0</v>
      </c>
    </row>
    <row r="1467" spans="1:25" s="3" customFormat="1" ht="15" x14ac:dyDescent="0.3">
      <c r="A1467" s="156" t="str">
        <f>IF(ISBLANK(TableB[[#This Row],[BEDS Code]]),"",TableB[[#This Row],[BEDS Code]])</f>
        <v>320800010312</v>
      </c>
      <c r="B1467" s="134" t="str">
        <f>IF(ISBLANK(TableB[[#This Row],[School Name]]),"",TableB[[#This Row],[School Name]])</f>
        <v>Millennium Art Academy</v>
      </c>
      <c r="C1467" s="156" t="str">
        <f>IF(ISBLANK(TableB[[#This Row],[Local School Code]]),"",TableB[[#This Row],[Local School Code]])</f>
        <v>X312</v>
      </c>
      <c r="D1467" s="15" t="s">
        <v>73</v>
      </c>
      <c r="E1467" s="10" t="s">
        <v>73</v>
      </c>
      <c r="F1467" s="130">
        <v>0</v>
      </c>
      <c r="G1467" s="130">
        <v>0</v>
      </c>
      <c r="H1467" s="130">
        <v>0</v>
      </c>
      <c r="I1467" s="130">
        <v>0</v>
      </c>
      <c r="J1467" s="136">
        <f t="shared" si="69"/>
        <v>0</v>
      </c>
      <c r="K1467" s="16">
        <v>0</v>
      </c>
      <c r="L1467" s="16">
        <v>0</v>
      </c>
      <c r="M1467" s="16">
        <v>0</v>
      </c>
      <c r="N1467" s="133">
        <f t="shared" si="70"/>
        <v>0</v>
      </c>
      <c r="O1467" s="146">
        <v>0</v>
      </c>
      <c r="P1467" s="132">
        <v>0</v>
      </c>
      <c r="Q1467" s="132">
        <v>0</v>
      </c>
      <c r="R1467" s="132">
        <v>0</v>
      </c>
      <c r="S1467" s="132">
        <v>0</v>
      </c>
      <c r="T1467" s="132">
        <v>0</v>
      </c>
      <c r="U1467" s="132">
        <v>0</v>
      </c>
      <c r="V1467" s="133">
        <f t="shared" si="71"/>
        <v>0</v>
      </c>
      <c r="W1467" s="16">
        <v>0</v>
      </c>
      <c r="X1467" s="16">
        <v>0</v>
      </c>
      <c r="Y1467" s="137">
        <v>0</v>
      </c>
    </row>
    <row r="1468" spans="1:25" s="3" customFormat="1" ht="15" x14ac:dyDescent="0.3">
      <c r="A1468" s="156" t="str">
        <f>IF(ISBLANK(TableB[[#This Row],[BEDS Code]]),"",TableB[[#This Row],[BEDS Code]])</f>
        <v>320900010313</v>
      </c>
      <c r="B1468" s="134" t="str">
        <f>IF(ISBLANK(TableB[[#This Row],[School Name]]),"",TableB[[#This Row],[School Name]])</f>
        <v>I.S. 313 School of Leadership Development</v>
      </c>
      <c r="C1468" s="156" t="str">
        <f>IF(ISBLANK(TableB[[#This Row],[Local School Code]]),"",TableB[[#This Row],[Local School Code]])</f>
        <v>X313</v>
      </c>
      <c r="D1468" s="15" t="s">
        <v>73</v>
      </c>
      <c r="E1468" s="10" t="s">
        <v>72</v>
      </c>
      <c r="F1468" s="130">
        <v>0</v>
      </c>
      <c r="G1468" s="130">
        <v>0</v>
      </c>
      <c r="H1468" s="130">
        <v>0</v>
      </c>
      <c r="I1468" s="130">
        <v>0</v>
      </c>
      <c r="J1468" s="136">
        <f t="shared" si="69"/>
        <v>0</v>
      </c>
      <c r="K1468" s="16">
        <v>0</v>
      </c>
      <c r="L1468" s="16">
        <v>0</v>
      </c>
      <c r="M1468" s="16">
        <v>0</v>
      </c>
      <c r="N1468" s="133">
        <f t="shared" si="70"/>
        <v>0</v>
      </c>
      <c r="O1468" s="146">
        <v>1</v>
      </c>
      <c r="P1468" s="132">
        <v>869085.05513724347</v>
      </c>
      <c r="Q1468" s="132">
        <v>94402.9</v>
      </c>
      <c r="R1468" s="132">
        <v>0</v>
      </c>
      <c r="S1468" s="132">
        <v>0</v>
      </c>
      <c r="T1468" s="132">
        <v>172014.5</v>
      </c>
      <c r="U1468" s="132">
        <v>103208.7</v>
      </c>
      <c r="V1468" s="133">
        <f t="shared" si="71"/>
        <v>1238711.1551372434</v>
      </c>
      <c r="W1468" s="16">
        <v>616093</v>
      </c>
      <c r="X1468" s="16">
        <v>622618.15513724345</v>
      </c>
      <c r="Y1468" s="137">
        <v>0</v>
      </c>
    </row>
    <row r="1469" spans="1:25" s="3" customFormat="1" ht="15" x14ac:dyDescent="0.3">
      <c r="A1469" s="156" t="str">
        <f>IF(ISBLANK(TableB[[#This Row],[BEDS Code]]),"",TableB[[#This Row],[BEDS Code]])</f>
        <v>321200010314</v>
      </c>
      <c r="B1469" s="134" t="str">
        <f>IF(ISBLANK(TableB[[#This Row],[School Name]]),"",TableB[[#This Row],[School Name]])</f>
        <v>Fairmont Neighborhood School</v>
      </c>
      <c r="C1469" s="156" t="str">
        <f>IF(ISBLANK(TableB[[#This Row],[Local School Code]]),"",TableB[[#This Row],[Local School Code]])</f>
        <v>X314</v>
      </c>
      <c r="D1469" s="15" t="s">
        <v>72</v>
      </c>
      <c r="E1469" s="10" t="s">
        <v>73</v>
      </c>
      <c r="F1469" s="130">
        <v>30</v>
      </c>
      <c r="G1469" s="130">
        <v>0</v>
      </c>
      <c r="H1469" s="130">
        <v>0</v>
      </c>
      <c r="I1469" s="130">
        <v>0</v>
      </c>
      <c r="J1469" s="136">
        <f t="shared" si="69"/>
        <v>30</v>
      </c>
      <c r="K1469" s="16">
        <v>126256.43512470067</v>
      </c>
      <c r="L1469" s="16">
        <v>302137.89307287976</v>
      </c>
      <c r="M1469" s="16">
        <v>0</v>
      </c>
      <c r="N1469" s="133">
        <f t="shared" si="70"/>
        <v>428394.32819758041</v>
      </c>
      <c r="O1469" s="146">
        <v>0</v>
      </c>
      <c r="P1469" s="132">
        <v>0</v>
      </c>
      <c r="Q1469" s="132">
        <v>0</v>
      </c>
      <c r="R1469" s="132">
        <v>0</v>
      </c>
      <c r="S1469" s="132">
        <v>0</v>
      </c>
      <c r="T1469" s="132">
        <v>0</v>
      </c>
      <c r="U1469" s="132">
        <v>0</v>
      </c>
      <c r="V1469" s="133">
        <f t="shared" si="71"/>
        <v>0</v>
      </c>
      <c r="W1469" s="16">
        <v>0</v>
      </c>
      <c r="X1469" s="16">
        <v>0</v>
      </c>
      <c r="Y1469" s="137">
        <v>0</v>
      </c>
    </row>
    <row r="1470" spans="1:25" s="3" customFormat="1" ht="15" x14ac:dyDescent="0.3">
      <c r="A1470" s="156" t="str">
        <f>IF(ISBLANK(TableB[[#This Row],[BEDS Code]]),"",TableB[[#This Row],[BEDS Code]])</f>
        <v>321000010315</v>
      </c>
      <c r="B1470" s="134" t="str">
        <f>IF(ISBLANK(TableB[[#This Row],[School Name]]),"",TableB[[#This Row],[School Name]])</f>
        <v>P.S. 315 Lab School</v>
      </c>
      <c r="C1470" s="156" t="str">
        <f>IF(ISBLANK(TableB[[#This Row],[Local School Code]]),"",TableB[[#This Row],[Local School Code]])</f>
        <v>X315</v>
      </c>
      <c r="D1470" s="15" t="s">
        <v>73</v>
      </c>
      <c r="E1470" s="10" t="s">
        <v>73</v>
      </c>
      <c r="F1470" s="130">
        <v>0</v>
      </c>
      <c r="G1470" s="130">
        <v>0</v>
      </c>
      <c r="H1470" s="130">
        <v>0</v>
      </c>
      <c r="I1470" s="130">
        <v>0</v>
      </c>
      <c r="J1470" s="136">
        <f t="shared" si="69"/>
        <v>0</v>
      </c>
      <c r="K1470" s="16">
        <v>0</v>
      </c>
      <c r="L1470" s="16">
        <v>0</v>
      </c>
      <c r="M1470" s="16">
        <v>0</v>
      </c>
      <c r="N1470" s="133">
        <f t="shared" si="70"/>
        <v>0</v>
      </c>
      <c r="O1470" s="146">
        <v>0</v>
      </c>
      <c r="P1470" s="132">
        <v>0</v>
      </c>
      <c r="Q1470" s="132">
        <v>0</v>
      </c>
      <c r="R1470" s="132">
        <v>0</v>
      </c>
      <c r="S1470" s="132">
        <v>0</v>
      </c>
      <c r="T1470" s="132">
        <v>0</v>
      </c>
      <c r="U1470" s="132">
        <v>0</v>
      </c>
      <c r="V1470" s="133">
        <f t="shared" si="71"/>
        <v>0</v>
      </c>
      <c r="W1470" s="16">
        <v>0</v>
      </c>
      <c r="X1470" s="16">
        <v>0</v>
      </c>
      <c r="Y1470" s="137">
        <v>0</v>
      </c>
    </row>
    <row r="1471" spans="1:25" s="3" customFormat="1" ht="15" x14ac:dyDescent="0.3">
      <c r="A1471" s="156" t="str">
        <f>IF(ISBLANK(TableB[[#This Row],[BEDS Code]]),"",TableB[[#This Row],[BEDS Code]])</f>
        <v>321200010316</v>
      </c>
      <c r="B1471" s="134" t="str">
        <f>IF(ISBLANK(TableB[[#This Row],[School Name]]),"",TableB[[#This Row],[School Name]])</f>
        <v>KAPPA III</v>
      </c>
      <c r="C1471" s="156" t="str">
        <f>IF(ISBLANK(TableB[[#This Row],[Local School Code]]),"",TableB[[#This Row],[Local School Code]])</f>
        <v>X316</v>
      </c>
      <c r="D1471" s="15" t="s">
        <v>73</v>
      </c>
      <c r="E1471" s="10" t="s">
        <v>73</v>
      </c>
      <c r="F1471" s="130">
        <v>0</v>
      </c>
      <c r="G1471" s="130">
        <v>0</v>
      </c>
      <c r="H1471" s="130">
        <v>0</v>
      </c>
      <c r="I1471" s="130">
        <v>0</v>
      </c>
      <c r="J1471" s="136">
        <f t="shared" si="69"/>
        <v>0</v>
      </c>
      <c r="K1471" s="16">
        <v>0</v>
      </c>
      <c r="L1471" s="16">
        <v>0</v>
      </c>
      <c r="M1471" s="16">
        <v>0</v>
      </c>
      <c r="N1471" s="133">
        <f t="shared" si="70"/>
        <v>0</v>
      </c>
      <c r="O1471" s="146">
        <v>0</v>
      </c>
      <c r="P1471" s="132">
        <v>0</v>
      </c>
      <c r="Q1471" s="132">
        <v>0</v>
      </c>
      <c r="R1471" s="132">
        <v>0</v>
      </c>
      <c r="S1471" s="132">
        <v>0</v>
      </c>
      <c r="T1471" s="132">
        <v>0</v>
      </c>
      <c r="U1471" s="132">
        <v>0</v>
      </c>
      <c r="V1471" s="133">
        <f t="shared" si="71"/>
        <v>0</v>
      </c>
      <c r="W1471" s="16">
        <v>0</v>
      </c>
      <c r="X1471" s="16">
        <v>0</v>
      </c>
      <c r="Y1471" s="137">
        <v>0</v>
      </c>
    </row>
    <row r="1472" spans="1:25" s="3" customFormat="1" ht="15" x14ac:dyDescent="0.3">
      <c r="A1472" s="156" t="str">
        <f>IF(ISBLANK(TableB[[#This Row],[BEDS Code]]),"",TableB[[#This Row],[BEDS Code]])</f>
        <v>321200010318</v>
      </c>
      <c r="B1472" s="134" t="str">
        <f>IF(ISBLANK(TableB[[#This Row],[School Name]]),"",TableB[[#This Row],[School Name]])</f>
        <v>I.S. X318 Math, Science &amp; Technology Through Arts</v>
      </c>
      <c r="C1472" s="156" t="str">
        <f>IF(ISBLANK(TableB[[#This Row],[Local School Code]]),"",TableB[[#This Row],[Local School Code]])</f>
        <v>X318</v>
      </c>
      <c r="D1472" s="15" t="s">
        <v>73</v>
      </c>
      <c r="E1472" s="10" t="s">
        <v>73</v>
      </c>
      <c r="F1472" s="130">
        <v>0</v>
      </c>
      <c r="G1472" s="130">
        <v>0</v>
      </c>
      <c r="H1472" s="130">
        <v>0</v>
      </c>
      <c r="I1472" s="130">
        <v>0</v>
      </c>
      <c r="J1472" s="136">
        <f t="shared" si="69"/>
        <v>0</v>
      </c>
      <c r="K1472" s="16">
        <v>0</v>
      </c>
      <c r="L1472" s="16">
        <v>0</v>
      </c>
      <c r="M1472" s="16">
        <v>0</v>
      </c>
      <c r="N1472" s="133">
        <f t="shared" si="70"/>
        <v>0</v>
      </c>
      <c r="O1472" s="146">
        <v>0</v>
      </c>
      <c r="P1472" s="132">
        <v>0</v>
      </c>
      <c r="Q1472" s="132">
        <v>0</v>
      </c>
      <c r="R1472" s="132">
        <v>0</v>
      </c>
      <c r="S1472" s="132">
        <v>0</v>
      </c>
      <c r="T1472" s="132">
        <v>0</v>
      </c>
      <c r="U1472" s="132">
        <v>0</v>
      </c>
      <c r="V1472" s="133">
        <f t="shared" si="71"/>
        <v>0</v>
      </c>
      <c r="W1472" s="16">
        <v>0</v>
      </c>
      <c r="X1472" s="16">
        <v>0</v>
      </c>
      <c r="Y1472" s="137">
        <v>0</v>
      </c>
    </row>
    <row r="1473" spans="1:25" s="3" customFormat="1" ht="15" x14ac:dyDescent="0.3">
      <c r="A1473" s="156" t="str">
        <f>IF(ISBLANK(TableB[[#This Row],[BEDS Code]]),"",TableB[[#This Row],[BEDS Code]])</f>
        <v>321000011319</v>
      </c>
      <c r="B1473" s="134" t="str">
        <f>IF(ISBLANK(TableB[[#This Row],[School Name]]),"",TableB[[#This Row],[School Name]])</f>
        <v>Providing Urban Learners Success in Education High School</v>
      </c>
      <c r="C1473" s="156" t="str">
        <f>IF(ISBLANK(TableB[[#This Row],[Local School Code]]),"",TableB[[#This Row],[Local School Code]])</f>
        <v>X319</v>
      </c>
      <c r="D1473" s="15" t="s">
        <v>73</v>
      </c>
      <c r="E1473" s="10" t="s">
        <v>73</v>
      </c>
      <c r="F1473" s="130">
        <v>0</v>
      </c>
      <c r="G1473" s="130">
        <v>0</v>
      </c>
      <c r="H1473" s="130">
        <v>0</v>
      </c>
      <c r="I1473" s="130">
        <v>0</v>
      </c>
      <c r="J1473" s="136">
        <f t="shared" si="69"/>
        <v>0</v>
      </c>
      <c r="K1473" s="16">
        <v>0</v>
      </c>
      <c r="L1473" s="16">
        <v>0</v>
      </c>
      <c r="M1473" s="16">
        <v>0</v>
      </c>
      <c r="N1473" s="133">
        <f t="shared" si="70"/>
        <v>0</v>
      </c>
      <c r="O1473" s="146">
        <v>0</v>
      </c>
      <c r="P1473" s="132">
        <v>0</v>
      </c>
      <c r="Q1473" s="132">
        <v>0</v>
      </c>
      <c r="R1473" s="132">
        <v>0</v>
      </c>
      <c r="S1473" s="132">
        <v>0</v>
      </c>
      <c r="T1473" s="132">
        <v>0</v>
      </c>
      <c r="U1473" s="132">
        <v>0</v>
      </c>
      <c r="V1473" s="133">
        <f t="shared" si="71"/>
        <v>0</v>
      </c>
      <c r="W1473" s="16">
        <v>0</v>
      </c>
      <c r="X1473" s="16">
        <v>0</v>
      </c>
      <c r="Y1473" s="137">
        <v>0</v>
      </c>
    </row>
    <row r="1474" spans="1:25" s="3" customFormat="1" ht="15" x14ac:dyDescent="0.3">
      <c r="A1474" s="156" t="str">
        <f>IF(ISBLANK(TableB[[#This Row],[BEDS Code]]),"",TableB[[#This Row],[BEDS Code]])</f>
        <v>320800011320</v>
      </c>
      <c r="B1474" s="134" t="str">
        <f>IF(ISBLANK(TableB[[#This Row],[School Name]]),"",TableB[[#This Row],[School Name]])</f>
        <v>Pelham Lab High School</v>
      </c>
      <c r="C1474" s="156" t="str">
        <f>IF(ISBLANK(TableB[[#This Row],[Local School Code]]),"",TableB[[#This Row],[Local School Code]])</f>
        <v>X320</v>
      </c>
      <c r="D1474" s="15" t="s">
        <v>73</v>
      </c>
      <c r="E1474" s="10" t="s">
        <v>73</v>
      </c>
      <c r="F1474" s="130">
        <v>0</v>
      </c>
      <c r="G1474" s="130">
        <v>0</v>
      </c>
      <c r="H1474" s="130">
        <v>0</v>
      </c>
      <c r="I1474" s="130">
        <v>0</v>
      </c>
      <c r="J1474" s="136">
        <f t="shared" si="69"/>
        <v>0</v>
      </c>
      <c r="K1474" s="16">
        <v>0</v>
      </c>
      <c r="L1474" s="16">
        <v>0</v>
      </c>
      <c r="M1474" s="16">
        <v>0</v>
      </c>
      <c r="N1474" s="133">
        <f t="shared" si="70"/>
        <v>0</v>
      </c>
      <c r="O1474" s="146">
        <v>0</v>
      </c>
      <c r="P1474" s="132">
        <v>0</v>
      </c>
      <c r="Q1474" s="132">
        <v>0</v>
      </c>
      <c r="R1474" s="132">
        <v>0</v>
      </c>
      <c r="S1474" s="132">
        <v>0</v>
      </c>
      <c r="T1474" s="132">
        <v>0</v>
      </c>
      <c r="U1474" s="132">
        <v>0</v>
      </c>
      <c r="V1474" s="133">
        <f t="shared" si="71"/>
        <v>0</v>
      </c>
      <c r="W1474" s="16">
        <v>0</v>
      </c>
      <c r="X1474" s="16">
        <v>0</v>
      </c>
      <c r="Y1474" s="137">
        <v>0</v>
      </c>
    </row>
    <row r="1475" spans="1:25" s="3" customFormat="1" ht="15" x14ac:dyDescent="0.3">
      <c r="A1475" s="156" t="str">
        <f>IF(ISBLANK(TableB[[#This Row],[BEDS Code]]),"",TableB[[#This Row],[BEDS Code]])</f>
        <v>320900010323</v>
      </c>
      <c r="B1475" s="134" t="str">
        <f>IF(ISBLANK(TableB[[#This Row],[School Name]]),"",TableB[[#This Row],[School Name]])</f>
        <v>Bronx Writing Academy</v>
      </c>
      <c r="C1475" s="156" t="str">
        <f>IF(ISBLANK(TableB[[#This Row],[Local School Code]]),"",TableB[[#This Row],[Local School Code]])</f>
        <v>X323</v>
      </c>
      <c r="D1475" s="15" t="s">
        <v>73</v>
      </c>
      <c r="E1475" s="10" t="s">
        <v>73</v>
      </c>
      <c r="F1475" s="130">
        <v>0</v>
      </c>
      <c r="G1475" s="130">
        <v>0</v>
      </c>
      <c r="H1475" s="130">
        <v>0</v>
      </c>
      <c r="I1475" s="130">
        <v>0</v>
      </c>
      <c r="J1475" s="136">
        <f t="shared" si="69"/>
        <v>0</v>
      </c>
      <c r="K1475" s="16">
        <v>0</v>
      </c>
      <c r="L1475" s="16">
        <v>0</v>
      </c>
      <c r="M1475" s="16">
        <v>0</v>
      </c>
      <c r="N1475" s="133">
        <f t="shared" si="70"/>
        <v>0</v>
      </c>
      <c r="O1475" s="146">
        <v>0</v>
      </c>
      <c r="P1475" s="132">
        <v>0</v>
      </c>
      <c r="Q1475" s="132">
        <v>0</v>
      </c>
      <c r="R1475" s="132">
        <v>0</v>
      </c>
      <c r="S1475" s="132">
        <v>0</v>
      </c>
      <c r="T1475" s="132">
        <v>0</v>
      </c>
      <c r="U1475" s="132">
        <v>0</v>
      </c>
      <c r="V1475" s="133">
        <f t="shared" si="71"/>
        <v>0</v>
      </c>
      <c r="W1475" s="16">
        <v>0</v>
      </c>
      <c r="X1475" s="16">
        <v>0</v>
      </c>
      <c r="Y1475" s="137">
        <v>0</v>
      </c>
    </row>
    <row r="1476" spans="1:25" s="3" customFormat="1" ht="15" x14ac:dyDescent="0.3">
      <c r="A1476" s="156" t="str">
        <f>IF(ISBLANK(TableB[[#This Row],[BEDS Code]]),"",TableB[[#This Row],[BEDS Code]])</f>
        <v>320900011324</v>
      </c>
      <c r="B1476" s="134" t="str">
        <f>IF(ISBLANK(TableB[[#This Row],[School Name]]),"",TableB[[#This Row],[School Name]])</f>
        <v>Bronx Early College Academy for Teaching &amp; Learning</v>
      </c>
      <c r="C1476" s="156" t="str">
        <f>IF(ISBLANK(TableB[[#This Row],[Local School Code]]),"",TableB[[#This Row],[Local School Code]])</f>
        <v>X324</v>
      </c>
      <c r="D1476" s="15" t="s">
        <v>73</v>
      </c>
      <c r="E1476" s="10" t="s">
        <v>72</v>
      </c>
      <c r="F1476" s="130">
        <v>0</v>
      </c>
      <c r="G1476" s="130">
        <v>0</v>
      </c>
      <c r="H1476" s="130">
        <v>0</v>
      </c>
      <c r="I1476" s="130">
        <v>0</v>
      </c>
      <c r="J1476" s="136">
        <f t="shared" si="69"/>
        <v>0</v>
      </c>
      <c r="K1476" s="16">
        <v>0</v>
      </c>
      <c r="L1476" s="16">
        <v>0</v>
      </c>
      <c r="M1476" s="16">
        <v>0</v>
      </c>
      <c r="N1476" s="133">
        <f t="shared" si="70"/>
        <v>0</v>
      </c>
      <c r="O1476" s="146">
        <v>1</v>
      </c>
      <c r="P1476" s="132">
        <v>780337.02730924822</v>
      </c>
      <c r="Q1476" s="132">
        <v>152897.29999999999</v>
      </c>
      <c r="R1476" s="132">
        <v>0</v>
      </c>
      <c r="S1476" s="132">
        <v>0</v>
      </c>
      <c r="T1476" s="132">
        <v>199486.5</v>
      </c>
      <c r="U1476" s="132">
        <v>119691.9</v>
      </c>
      <c r="V1476" s="133">
        <f t="shared" si="71"/>
        <v>1252412.7273092482</v>
      </c>
      <c r="W1476" s="16">
        <v>622908</v>
      </c>
      <c r="X1476" s="16">
        <v>629504.72730924818</v>
      </c>
      <c r="Y1476" s="137">
        <v>0</v>
      </c>
    </row>
    <row r="1477" spans="1:25" s="3" customFormat="1" ht="15" x14ac:dyDescent="0.3">
      <c r="A1477" s="156" t="str">
        <f>IF(ISBLANK(TableB[[#This Row],[BEDS Code]]),"",TableB[[#This Row],[BEDS Code]])</f>
        <v>321100010326</v>
      </c>
      <c r="B1477" s="134" t="str">
        <f>IF(ISBLANK(TableB[[#This Row],[School Name]]),"",TableB[[#This Row],[School Name]])</f>
        <v>Bronx Green Middle School</v>
      </c>
      <c r="C1477" s="156" t="str">
        <f>IF(ISBLANK(TableB[[#This Row],[Local School Code]]),"",TableB[[#This Row],[Local School Code]])</f>
        <v>X326</v>
      </c>
      <c r="D1477" s="15" t="s">
        <v>73</v>
      </c>
      <c r="E1477" s="10" t="s">
        <v>73</v>
      </c>
      <c r="F1477" s="130">
        <v>0</v>
      </c>
      <c r="G1477" s="130">
        <v>0</v>
      </c>
      <c r="H1477" s="130">
        <v>0</v>
      </c>
      <c r="I1477" s="130">
        <v>0</v>
      </c>
      <c r="J1477" s="136">
        <f t="shared" si="69"/>
        <v>0</v>
      </c>
      <c r="K1477" s="16">
        <v>0</v>
      </c>
      <c r="L1477" s="16">
        <v>0</v>
      </c>
      <c r="M1477" s="16">
        <v>0</v>
      </c>
      <c r="N1477" s="133">
        <f t="shared" si="70"/>
        <v>0</v>
      </c>
      <c r="O1477" s="146">
        <v>0</v>
      </c>
      <c r="P1477" s="132">
        <v>0</v>
      </c>
      <c r="Q1477" s="132">
        <v>0</v>
      </c>
      <c r="R1477" s="132">
        <v>0</v>
      </c>
      <c r="S1477" s="132">
        <v>0</v>
      </c>
      <c r="T1477" s="132">
        <v>0</v>
      </c>
      <c r="U1477" s="132">
        <v>0</v>
      </c>
      <c r="V1477" s="133">
        <f t="shared" si="71"/>
        <v>0</v>
      </c>
      <c r="W1477" s="16">
        <v>0</v>
      </c>
      <c r="X1477" s="16">
        <v>0</v>
      </c>
      <c r="Y1477" s="137">
        <v>0</v>
      </c>
    </row>
    <row r="1478" spans="1:25" s="3" customFormat="1" ht="15" x14ac:dyDescent="0.3">
      <c r="A1478" s="156" t="str">
        <f>IF(ISBLANK(TableB[[#This Row],[BEDS Code]]),"",TableB[[#This Row],[BEDS Code]])</f>
        <v>320900010327</v>
      </c>
      <c r="B1478" s="134" t="str">
        <f>IF(ISBLANK(TableB[[#This Row],[School Name]]),"",TableB[[#This Row],[School Name]])</f>
        <v>Comprehensive Model School Project M.S. 327</v>
      </c>
      <c r="C1478" s="156" t="str">
        <f>IF(ISBLANK(TableB[[#This Row],[Local School Code]]),"",TableB[[#This Row],[Local School Code]])</f>
        <v>X327</v>
      </c>
      <c r="D1478" s="15" t="s">
        <v>73</v>
      </c>
      <c r="E1478" s="10" t="s">
        <v>73</v>
      </c>
      <c r="F1478" s="130">
        <v>0</v>
      </c>
      <c r="G1478" s="130">
        <v>0</v>
      </c>
      <c r="H1478" s="130">
        <v>0</v>
      </c>
      <c r="I1478" s="130">
        <v>0</v>
      </c>
      <c r="J1478" s="136">
        <f t="shared" si="69"/>
        <v>0</v>
      </c>
      <c r="K1478" s="16">
        <v>0</v>
      </c>
      <c r="L1478" s="16">
        <v>0</v>
      </c>
      <c r="M1478" s="16">
        <v>0</v>
      </c>
      <c r="N1478" s="133">
        <f t="shared" si="70"/>
        <v>0</v>
      </c>
      <c r="O1478" s="146">
        <v>0</v>
      </c>
      <c r="P1478" s="132">
        <v>0</v>
      </c>
      <c r="Q1478" s="132">
        <v>0</v>
      </c>
      <c r="R1478" s="132">
        <v>0</v>
      </c>
      <c r="S1478" s="132">
        <v>0</v>
      </c>
      <c r="T1478" s="132">
        <v>0</v>
      </c>
      <c r="U1478" s="132">
        <v>0</v>
      </c>
      <c r="V1478" s="133">
        <f t="shared" si="71"/>
        <v>0</v>
      </c>
      <c r="W1478" s="16">
        <v>0</v>
      </c>
      <c r="X1478" s="16">
        <v>0</v>
      </c>
      <c r="Y1478" s="137">
        <v>0</v>
      </c>
    </row>
    <row r="1479" spans="1:25" s="3" customFormat="1" ht="15" x14ac:dyDescent="0.3">
      <c r="A1479" s="156" t="str">
        <f>IF(ISBLANK(TableB[[#This Row],[BEDS Code]]),"",TableB[[#This Row],[BEDS Code]])</f>
        <v>320900010328</v>
      </c>
      <c r="B1479" s="134" t="str">
        <f>IF(ISBLANK(TableB[[#This Row],[School Name]]),"",TableB[[#This Row],[School Name]])</f>
        <v>New Millennium Business Academy Middle School</v>
      </c>
      <c r="C1479" s="156" t="str">
        <f>IF(ISBLANK(TableB[[#This Row],[Local School Code]]),"",TableB[[#This Row],[Local School Code]])</f>
        <v>X328</v>
      </c>
      <c r="D1479" s="15" t="s">
        <v>73</v>
      </c>
      <c r="E1479" s="10" t="s">
        <v>72</v>
      </c>
      <c r="F1479" s="130">
        <v>0</v>
      </c>
      <c r="G1479" s="130">
        <v>0</v>
      </c>
      <c r="H1479" s="130">
        <v>0</v>
      </c>
      <c r="I1479" s="130">
        <v>0</v>
      </c>
      <c r="J1479" s="136">
        <f t="shared" si="69"/>
        <v>0</v>
      </c>
      <c r="K1479" s="16">
        <v>0</v>
      </c>
      <c r="L1479" s="16">
        <v>0</v>
      </c>
      <c r="M1479" s="16">
        <v>0</v>
      </c>
      <c r="N1479" s="133">
        <f t="shared" si="70"/>
        <v>0</v>
      </c>
      <c r="O1479" s="146">
        <v>1</v>
      </c>
      <c r="P1479" s="132">
        <v>498098.1284925284</v>
      </c>
      <c r="Q1479" s="132">
        <v>93793.8</v>
      </c>
      <c r="R1479" s="132">
        <v>0</v>
      </c>
      <c r="S1479" s="132">
        <v>0</v>
      </c>
      <c r="T1479" s="132">
        <v>201469</v>
      </c>
      <c r="U1479" s="132">
        <v>120881.4</v>
      </c>
      <c r="V1479" s="133">
        <f t="shared" si="71"/>
        <v>914242.32849252841</v>
      </c>
      <c r="W1479" s="16">
        <v>454713</v>
      </c>
      <c r="X1479" s="16">
        <v>459529.32849252841</v>
      </c>
      <c r="Y1479" s="137">
        <v>0</v>
      </c>
    </row>
    <row r="1480" spans="1:25" s="3" customFormat="1" ht="15" x14ac:dyDescent="0.3">
      <c r="A1480" s="156" t="str">
        <f>IF(ISBLANK(TableB[[#This Row],[BEDS Code]]),"",TableB[[#This Row],[BEDS Code]])</f>
        <v>320900011329</v>
      </c>
      <c r="B1480" s="134" t="str">
        <f>IF(ISBLANK(TableB[[#This Row],[School Name]]),"",TableB[[#This Row],[School Name]])</f>
        <v>Dreamyard Preparatory School</v>
      </c>
      <c r="C1480" s="156" t="str">
        <f>IF(ISBLANK(TableB[[#This Row],[Local School Code]]),"",TableB[[#This Row],[Local School Code]])</f>
        <v>X329</v>
      </c>
      <c r="D1480" s="15" t="s">
        <v>73</v>
      </c>
      <c r="E1480" s="10" t="s">
        <v>72</v>
      </c>
      <c r="F1480" s="130">
        <v>0</v>
      </c>
      <c r="G1480" s="130">
        <v>0</v>
      </c>
      <c r="H1480" s="130">
        <v>0</v>
      </c>
      <c r="I1480" s="130">
        <v>0</v>
      </c>
      <c r="J1480" s="136">
        <f t="shared" si="69"/>
        <v>0</v>
      </c>
      <c r="K1480" s="16">
        <v>0</v>
      </c>
      <c r="L1480" s="16">
        <v>0</v>
      </c>
      <c r="M1480" s="16">
        <v>0</v>
      </c>
      <c r="N1480" s="133">
        <f t="shared" si="70"/>
        <v>0</v>
      </c>
      <c r="O1480" s="146">
        <v>1</v>
      </c>
      <c r="P1480" s="132">
        <v>691915.02189129987</v>
      </c>
      <c r="Q1480" s="132">
        <v>36000</v>
      </c>
      <c r="R1480" s="132">
        <v>0</v>
      </c>
      <c r="S1480" s="132">
        <v>0</v>
      </c>
      <c r="T1480" s="132">
        <v>180000</v>
      </c>
      <c r="U1480" s="132">
        <v>108000</v>
      </c>
      <c r="V1480" s="133">
        <f t="shared" si="71"/>
        <v>1015915.0218912999</v>
      </c>
      <c r="W1480" s="16">
        <v>505282</v>
      </c>
      <c r="X1480" s="16">
        <v>510633.02189129987</v>
      </c>
      <c r="Y1480" s="137">
        <v>0</v>
      </c>
    </row>
    <row r="1481" spans="1:25" s="3" customFormat="1" ht="15" x14ac:dyDescent="0.3">
      <c r="A1481" s="156" t="str">
        <f>IF(ISBLANK(TableB[[#This Row],[BEDS Code]]),"",TableB[[#This Row],[BEDS Code]])</f>
        <v>321000010331</v>
      </c>
      <c r="B1481" s="134" t="str">
        <f>IF(ISBLANK(TableB[[#This Row],[School Name]]),"",TableB[[#This Row],[School Name]])</f>
        <v>The Bronx School of Young Leaders</v>
      </c>
      <c r="C1481" s="156" t="str">
        <f>IF(ISBLANK(TableB[[#This Row],[Local School Code]]),"",TableB[[#This Row],[Local School Code]])</f>
        <v>X331</v>
      </c>
      <c r="D1481" s="15" t="s">
        <v>73</v>
      </c>
      <c r="E1481" s="10" t="s">
        <v>72</v>
      </c>
      <c r="F1481" s="130">
        <v>0</v>
      </c>
      <c r="G1481" s="130">
        <v>0</v>
      </c>
      <c r="H1481" s="130">
        <v>0</v>
      </c>
      <c r="I1481" s="130">
        <v>0</v>
      </c>
      <c r="J1481" s="136">
        <f t="shared" si="69"/>
        <v>0</v>
      </c>
      <c r="K1481" s="16">
        <v>0</v>
      </c>
      <c r="L1481" s="16">
        <v>0</v>
      </c>
      <c r="M1481" s="16">
        <v>0</v>
      </c>
      <c r="N1481" s="133">
        <f t="shared" si="70"/>
        <v>0</v>
      </c>
      <c r="O1481" s="146">
        <v>1</v>
      </c>
      <c r="P1481" s="132">
        <v>645707.77309196</v>
      </c>
      <c r="Q1481" s="132">
        <v>136710.9</v>
      </c>
      <c r="R1481" s="132">
        <v>0</v>
      </c>
      <c r="S1481" s="132">
        <v>0</v>
      </c>
      <c r="T1481" s="132">
        <v>183554.5</v>
      </c>
      <c r="U1481" s="132">
        <v>110132.7</v>
      </c>
      <c r="V1481" s="133">
        <f t="shared" si="71"/>
        <v>1076105.8730919601</v>
      </c>
      <c r="W1481" s="16">
        <v>535219</v>
      </c>
      <c r="X1481" s="16">
        <v>540886.87309196009</v>
      </c>
      <c r="Y1481" s="137">
        <v>0</v>
      </c>
    </row>
    <row r="1482" spans="1:25" s="3" customFormat="1" ht="15" x14ac:dyDescent="0.3">
      <c r="A1482" s="156" t="str">
        <f>IF(ISBLANK(TableB[[#This Row],[BEDS Code]]),"",TableB[[#This Row],[BEDS Code]])</f>
        <v>320800010333</v>
      </c>
      <c r="B1482" s="134" t="str">
        <f>IF(ISBLANK(TableB[[#This Row],[School Name]]),"",TableB[[#This Row],[School Name]])</f>
        <v>The Longwood Academy of Discovery</v>
      </c>
      <c r="C1482" s="156" t="str">
        <f>IF(ISBLANK(TableB[[#This Row],[Local School Code]]),"",TableB[[#This Row],[Local School Code]])</f>
        <v>X333</v>
      </c>
      <c r="D1482" s="15" t="s">
        <v>72</v>
      </c>
      <c r="E1482" s="10" t="s">
        <v>73</v>
      </c>
      <c r="F1482" s="130">
        <v>46</v>
      </c>
      <c r="G1482" s="130">
        <v>0</v>
      </c>
      <c r="H1482" s="130">
        <v>0</v>
      </c>
      <c r="I1482" s="130">
        <v>0</v>
      </c>
      <c r="J1482" s="136">
        <f t="shared" si="69"/>
        <v>46</v>
      </c>
      <c r="K1482" s="16">
        <v>137734.29286330982</v>
      </c>
      <c r="L1482" s="16">
        <v>580563.51424987009</v>
      </c>
      <c r="M1482" s="16">
        <v>0</v>
      </c>
      <c r="N1482" s="133">
        <f t="shared" si="70"/>
        <v>718297.80711317994</v>
      </c>
      <c r="O1482" s="146">
        <v>0</v>
      </c>
      <c r="P1482" s="132">
        <v>0</v>
      </c>
      <c r="Q1482" s="132">
        <v>0</v>
      </c>
      <c r="R1482" s="132">
        <v>0</v>
      </c>
      <c r="S1482" s="132">
        <v>0</v>
      </c>
      <c r="T1482" s="132">
        <v>0</v>
      </c>
      <c r="U1482" s="132">
        <v>0</v>
      </c>
      <c r="V1482" s="133">
        <f t="shared" si="71"/>
        <v>0</v>
      </c>
      <c r="W1482" s="16">
        <v>0</v>
      </c>
      <c r="X1482" s="16">
        <v>0</v>
      </c>
      <c r="Y1482" s="137">
        <v>0</v>
      </c>
    </row>
    <row r="1483" spans="1:25" s="3" customFormat="1" ht="15" x14ac:dyDescent="0.3">
      <c r="A1483" s="156" t="str">
        <f>IF(ISBLANK(TableB[[#This Row],[BEDS Code]]),"",TableB[[#This Row],[BEDS Code]])</f>
        <v>320700011334</v>
      </c>
      <c r="B1483" s="134" t="str">
        <f>IF(ISBLANK(TableB[[#This Row],[School Name]]),"",TableB[[#This Row],[School Name]])</f>
        <v>International Community High School</v>
      </c>
      <c r="C1483" s="156" t="str">
        <f>IF(ISBLANK(TableB[[#This Row],[Local School Code]]),"",TableB[[#This Row],[Local School Code]])</f>
        <v>X334</v>
      </c>
      <c r="D1483" s="15" t="s">
        <v>73</v>
      </c>
      <c r="E1483" s="10" t="s">
        <v>73</v>
      </c>
      <c r="F1483" s="130">
        <v>0</v>
      </c>
      <c r="G1483" s="130">
        <v>0</v>
      </c>
      <c r="H1483" s="130">
        <v>0</v>
      </c>
      <c r="I1483" s="130">
        <v>0</v>
      </c>
      <c r="J1483" s="136">
        <f t="shared" ref="J1483:J1546" si="72">SUM(F1483:I1483)</f>
        <v>0</v>
      </c>
      <c r="K1483" s="16">
        <v>0</v>
      </c>
      <c r="L1483" s="16">
        <v>0</v>
      </c>
      <c r="M1483" s="16">
        <v>0</v>
      </c>
      <c r="N1483" s="133">
        <f t="shared" ref="N1483:N1546" si="73">SUM(K1483:M1483)</f>
        <v>0</v>
      </c>
      <c r="O1483" s="146">
        <v>0</v>
      </c>
      <c r="P1483" s="132">
        <v>0</v>
      </c>
      <c r="Q1483" s="132">
        <v>0</v>
      </c>
      <c r="R1483" s="132">
        <v>0</v>
      </c>
      <c r="S1483" s="132">
        <v>0</v>
      </c>
      <c r="T1483" s="132">
        <v>0</v>
      </c>
      <c r="U1483" s="132">
        <v>0</v>
      </c>
      <c r="V1483" s="133">
        <f t="shared" ref="V1483:V1546" si="74">SUM(P1483:U1483)</f>
        <v>0</v>
      </c>
      <c r="W1483" s="16">
        <v>0</v>
      </c>
      <c r="X1483" s="16">
        <v>0</v>
      </c>
      <c r="Y1483" s="137">
        <v>0</v>
      </c>
    </row>
    <row r="1484" spans="1:25" s="3" customFormat="1" ht="15" x14ac:dyDescent="0.3">
      <c r="A1484" s="156" t="str">
        <f>IF(ISBLANK(TableB[[#This Row],[BEDS Code]]),"",TableB[[#This Row],[BEDS Code]])</f>
        <v>320800010337</v>
      </c>
      <c r="B1484" s="134" t="str">
        <f>IF(ISBLANK(TableB[[#This Row],[School Name]]),"",TableB[[#This Row],[School Name]])</f>
        <v>The School for Inquiry and Social Justice</v>
      </c>
      <c r="C1484" s="156" t="str">
        <f>IF(ISBLANK(TableB[[#This Row],[Local School Code]]),"",TableB[[#This Row],[Local School Code]])</f>
        <v>X337</v>
      </c>
      <c r="D1484" s="15" t="s">
        <v>73</v>
      </c>
      <c r="E1484" s="10" t="s">
        <v>73</v>
      </c>
      <c r="F1484" s="130">
        <v>0</v>
      </c>
      <c r="G1484" s="130">
        <v>0</v>
      </c>
      <c r="H1484" s="130">
        <v>0</v>
      </c>
      <c r="I1484" s="130">
        <v>0</v>
      </c>
      <c r="J1484" s="136">
        <f t="shared" si="72"/>
        <v>0</v>
      </c>
      <c r="K1484" s="16">
        <v>0</v>
      </c>
      <c r="L1484" s="16">
        <v>0</v>
      </c>
      <c r="M1484" s="16">
        <v>0</v>
      </c>
      <c r="N1484" s="133">
        <f t="shared" si="73"/>
        <v>0</v>
      </c>
      <c r="O1484" s="146">
        <v>0</v>
      </c>
      <c r="P1484" s="132">
        <v>0</v>
      </c>
      <c r="Q1484" s="132">
        <v>0</v>
      </c>
      <c r="R1484" s="132">
        <v>0</v>
      </c>
      <c r="S1484" s="132">
        <v>0</v>
      </c>
      <c r="T1484" s="132">
        <v>0</v>
      </c>
      <c r="U1484" s="132">
        <v>0</v>
      </c>
      <c r="V1484" s="133">
        <f t="shared" si="74"/>
        <v>0</v>
      </c>
      <c r="W1484" s="16">
        <v>0</v>
      </c>
      <c r="X1484" s="16">
        <v>0</v>
      </c>
      <c r="Y1484" s="137">
        <v>0</v>
      </c>
    </row>
    <row r="1485" spans="1:25" s="3" customFormat="1" ht="15" x14ac:dyDescent="0.3">
      <c r="A1485" s="156" t="str">
        <f>IF(ISBLANK(TableB[[#This Row],[BEDS Code]]),"",TableB[[#This Row],[BEDS Code]])</f>
        <v>320900010339</v>
      </c>
      <c r="B1485" s="134" t="str">
        <f>IF(ISBLANK(TableB[[#This Row],[School Name]]),"",TableB[[#This Row],[School Name]])</f>
        <v>I.S. 339</v>
      </c>
      <c r="C1485" s="156" t="str">
        <f>IF(ISBLANK(TableB[[#This Row],[Local School Code]]),"",TableB[[#This Row],[Local School Code]])</f>
        <v>X339</v>
      </c>
      <c r="D1485" s="15" t="s">
        <v>73</v>
      </c>
      <c r="E1485" s="10" t="s">
        <v>72</v>
      </c>
      <c r="F1485" s="130">
        <v>0</v>
      </c>
      <c r="G1485" s="130">
        <v>0</v>
      </c>
      <c r="H1485" s="130">
        <v>0</v>
      </c>
      <c r="I1485" s="130">
        <v>0</v>
      </c>
      <c r="J1485" s="136">
        <f t="shared" si="72"/>
        <v>0</v>
      </c>
      <c r="K1485" s="16">
        <v>0</v>
      </c>
      <c r="L1485" s="16">
        <v>0</v>
      </c>
      <c r="M1485" s="16">
        <v>0</v>
      </c>
      <c r="N1485" s="133">
        <f t="shared" si="73"/>
        <v>0</v>
      </c>
      <c r="O1485" s="146">
        <v>1</v>
      </c>
      <c r="P1485" s="132">
        <v>1372943.4216782509</v>
      </c>
      <c r="Q1485" s="132">
        <v>48492.100000000006</v>
      </c>
      <c r="R1485" s="132">
        <v>0</v>
      </c>
      <c r="S1485" s="132">
        <v>0</v>
      </c>
      <c r="T1485" s="132">
        <v>242460.5</v>
      </c>
      <c r="U1485" s="132">
        <v>145476.29999999999</v>
      </c>
      <c r="V1485" s="133">
        <f t="shared" si="74"/>
        <v>1809372.321678251</v>
      </c>
      <c r="W1485" s="16">
        <v>899921</v>
      </c>
      <c r="X1485" s="16">
        <v>909451.32167825103</v>
      </c>
      <c r="Y1485" s="137">
        <v>0</v>
      </c>
    </row>
    <row r="1486" spans="1:25" s="3" customFormat="1" ht="15" x14ac:dyDescent="0.3">
      <c r="A1486" s="156" t="str">
        <f>IF(ISBLANK(TableB[[#This Row],[BEDS Code]]),"",TableB[[#This Row],[BEDS Code]])</f>
        <v>321000010340</v>
      </c>
      <c r="B1486" s="134" t="str">
        <f>IF(ISBLANK(TableB[[#This Row],[School Name]]),"",TableB[[#This Row],[School Name]])</f>
        <v>P.S. 340</v>
      </c>
      <c r="C1486" s="156" t="str">
        <f>IF(ISBLANK(TableB[[#This Row],[Local School Code]]),"",TableB[[#This Row],[Local School Code]])</f>
        <v>X340</v>
      </c>
      <c r="D1486" s="15" t="s">
        <v>72</v>
      </c>
      <c r="E1486" s="10" t="s">
        <v>73</v>
      </c>
      <c r="F1486" s="130">
        <v>14</v>
      </c>
      <c r="G1486" s="130">
        <v>0</v>
      </c>
      <c r="H1486" s="130">
        <v>0</v>
      </c>
      <c r="I1486" s="130">
        <v>0</v>
      </c>
      <c r="J1486" s="136">
        <f t="shared" si="72"/>
        <v>14</v>
      </c>
      <c r="K1486" s="16">
        <v>68867.14643165491</v>
      </c>
      <c r="L1486" s="16">
        <v>226251.37223538745</v>
      </c>
      <c r="M1486" s="16">
        <v>0</v>
      </c>
      <c r="N1486" s="133">
        <f t="shared" si="73"/>
        <v>295118.51866704237</v>
      </c>
      <c r="O1486" s="146">
        <v>0</v>
      </c>
      <c r="P1486" s="132">
        <v>0</v>
      </c>
      <c r="Q1486" s="132">
        <v>0</v>
      </c>
      <c r="R1486" s="132">
        <v>0</v>
      </c>
      <c r="S1486" s="132">
        <v>0</v>
      </c>
      <c r="T1486" s="132">
        <v>0</v>
      </c>
      <c r="U1486" s="132">
        <v>0</v>
      </c>
      <c r="V1486" s="133">
        <f t="shared" si="74"/>
        <v>0</v>
      </c>
      <c r="W1486" s="16">
        <v>0</v>
      </c>
      <c r="X1486" s="16">
        <v>0</v>
      </c>
      <c r="Y1486" s="137">
        <v>0</v>
      </c>
    </row>
    <row r="1487" spans="1:25" s="3" customFormat="1" ht="15" x14ac:dyDescent="0.3">
      <c r="A1487" s="156" t="str">
        <f>IF(ISBLANK(TableB[[#This Row],[BEDS Code]]),"",TableB[[#This Row],[BEDS Code]])</f>
        <v>321200010341</v>
      </c>
      <c r="B1487" s="134" t="str">
        <f>IF(ISBLANK(TableB[[#This Row],[School Name]]),"",TableB[[#This Row],[School Name]])</f>
        <v>Accion Academy</v>
      </c>
      <c r="C1487" s="156" t="str">
        <f>IF(ISBLANK(TableB[[#This Row],[Local School Code]]),"",TableB[[#This Row],[Local School Code]])</f>
        <v>X341</v>
      </c>
      <c r="D1487" s="15" t="s">
        <v>73</v>
      </c>
      <c r="E1487" s="10" t="s">
        <v>72</v>
      </c>
      <c r="F1487" s="130">
        <v>0</v>
      </c>
      <c r="G1487" s="130">
        <v>0</v>
      </c>
      <c r="H1487" s="130">
        <v>0</v>
      </c>
      <c r="I1487" s="130">
        <v>0</v>
      </c>
      <c r="J1487" s="136">
        <f t="shared" si="72"/>
        <v>0</v>
      </c>
      <c r="K1487" s="16">
        <v>0</v>
      </c>
      <c r="L1487" s="16">
        <v>0</v>
      </c>
      <c r="M1487" s="16">
        <v>0</v>
      </c>
      <c r="N1487" s="133">
        <f t="shared" si="73"/>
        <v>0</v>
      </c>
      <c r="O1487" s="146">
        <v>1</v>
      </c>
      <c r="P1487" s="132">
        <v>525767.25644210447</v>
      </c>
      <c r="Q1487" s="132">
        <v>42985</v>
      </c>
      <c r="R1487" s="132">
        <v>0</v>
      </c>
      <c r="S1487" s="132">
        <v>0</v>
      </c>
      <c r="T1487" s="132">
        <v>214925</v>
      </c>
      <c r="U1487" s="132">
        <v>128955</v>
      </c>
      <c r="V1487" s="133">
        <f t="shared" si="74"/>
        <v>912632.25644210447</v>
      </c>
      <c r="W1487" s="16">
        <v>453912</v>
      </c>
      <c r="X1487" s="16">
        <v>458720.25644210447</v>
      </c>
      <c r="Y1487" s="137">
        <v>0</v>
      </c>
    </row>
    <row r="1488" spans="1:25" s="3" customFormat="1" ht="15" x14ac:dyDescent="0.3">
      <c r="A1488" s="156" t="str">
        <f>IF(ISBLANK(TableB[[#This Row],[BEDS Code]]),"",TableB[[#This Row],[BEDS Code]])</f>
        <v>321000011342</v>
      </c>
      <c r="B1488" s="134" t="str">
        <f>IF(ISBLANK(TableB[[#This Row],[School Name]]),"",TableB[[#This Row],[School Name]])</f>
        <v>International School for Liberal Arts</v>
      </c>
      <c r="C1488" s="156" t="str">
        <f>IF(ISBLANK(TableB[[#This Row],[Local School Code]]),"",TableB[[#This Row],[Local School Code]])</f>
        <v>X342</v>
      </c>
      <c r="D1488" s="15" t="s">
        <v>73</v>
      </c>
      <c r="E1488" s="10" t="s">
        <v>73</v>
      </c>
      <c r="F1488" s="130">
        <v>0</v>
      </c>
      <c r="G1488" s="130">
        <v>0</v>
      </c>
      <c r="H1488" s="130">
        <v>0</v>
      </c>
      <c r="I1488" s="130">
        <v>0</v>
      </c>
      <c r="J1488" s="136">
        <f t="shared" si="72"/>
        <v>0</v>
      </c>
      <c r="K1488" s="16">
        <v>0</v>
      </c>
      <c r="L1488" s="16">
        <v>0</v>
      </c>
      <c r="M1488" s="16">
        <v>0</v>
      </c>
      <c r="N1488" s="133">
        <f t="shared" si="73"/>
        <v>0</v>
      </c>
      <c r="O1488" s="146">
        <v>0</v>
      </c>
      <c r="P1488" s="132">
        <v>0</v>
      </c>
      <c r="Q1488" s="132">
        <v>0</v>
      </c>
      <c r="R1488" s="132">
        <v>0</v>
      </c>
      <c r="S1488" s="132">
        <v>0</v>
      </c>
      <c r="T1488" s="132">
        <v>0</v>
      </c>
      <c r="U1488" s="132">
        <v>0</v>
      </c>
      <c r="V1488" s="133">
        <f t="shared" si="74"/>
        <v>0</v>
      </c>
      <c r="W1488" s="16">
        <v>0</v>
      </c>
      <c r="X1488" s="16">
        <v>0</v>
      </c>
      <c r="Y1488" s="137">
        <v>0</v>
      </c>
    </row>
    <row r="1489" spans="1:25" s="3" customFormat="1" ht="15" x14ac:dyDescent="0.3">
      <c r="A1489" s="156" t="str">
        <f>IF(ISBLANK(TableB[[#This Row],[BEDS Code]]),"",TableB[[#This Row],[BEDS Code]])</f>
        <v>320700010343</v>
      </c>
      <c r="B1489" s="134" t="str">
        <f>IF(ISBLANK(TableB[[#This Row],[School Name]]),"",TableB[[#This Row],[School Name]])</f>
        <v>Academy of Applied Mathematics and Technology</v>
      </c>
      <c r="C1489" s="156" t="str">
        <f>IF(ISBLANK(TableB[[#This Row],[Local School Code]]),"",TableB[[#This Row],[Local School Code]])</f>
        <v>X343</v>
      </c>
      <c r="D1489" s="15" t="s">
        <v>73</v>
      </c>
      <c r="E1489" s="10" t="s">
        <v>72</v>
      </c>
      <c r="F1489" s="130">
        <v>0</v>
      </c>
      <c r="G1489" s="130">
        <v>0</v>
      </c>
      <c r="H1489" s="130">
        <v>0</v>
      </c>
      <c r="I1489" s="130">
        <v>0</v>
      </c>
      <c r="J1489" s="136">
        <f t="shared" si="72"/>
        <v>0</v>
      </c>
      <c r="K1489" s="16">
        <v>0</v>
      </c>
      <c r="L1489" s="16">
        <v>0</v>
      </c>
      <c r="M1489" s="16">
        <v>0</v>
      </c>
      <c r="N1489" s="133">
        <f t="shared" si="73"/>
        <v>0</v>
      </c>
      <c r="O1489" s="146">
        <v>1</v>
      </c>
      <c r="P1489" s="132">
        <v>223606.80093654653</v>
      </c>
      <c r="Q1489" s="132">
        <v>32976.9</v>
      </c>
      <c r="R1489" s="132">
        <v>0</v>
      </c>
      <c r="S1489" s="132">
        <v>0</v>
      </c>
      <c r="T1489" s="132">
        <v>164884.5</v>
      </c>
      <c r="U1489" s="132">
        <v>98930.7</v>
      </c>
      <c r="V1489" s="133">
        <f t="shared" si="74"/>
        <v>520398.90093654656</v>
      </c>
      <c r="W1489" s="16">
        <v>94813</v>
      </c>
      <c r="X1489" s="16">
        <v>95816.900936546561</v>
      </c>
      <c r="Y1489" s="137">
        <v>329769</v>
      </c>
    </row>
    <row r="1490" spans="1:25" s="3" customFormat="1" ht="15" x14ac:dyDescent="0.3">
      <c r="A1490" s="156" t="str">
        <f>IF(ISBLANK(TableB[[#This Row],[BEDS Code]]),"",TableB[[#This Row],[BEDS Code]])</f>
        <v>321000010344</v>
      </c>
      <c r="B1490" s="134" t="str">
        <f>IF(ISBLANK(TableB[[#This Row],[School Name]]),"",TableB[[#This Row],[School Name]])</f>
        <v>Ampark Neighborhood</v>
      </c>
      <c r="C1490" s="156" t="str">
        <f>IF(ISBLANK(TableB[[#This Row],[Local School Code]]),"",TableB[[#This Row],[Local School Code]])</f>
        <v>X344</v>
      </c>
      <c r="D1490" s="15" t="s">
        <v>72</v>
      </c>
      <c r="E1490" s="10" t="s">
        <v>73</v>
      </c>
      <c r="F1490" s="130">
        <v>30</v>
      </c>
      <c r="G1490" s="130">
        <v>0</v>
      </c>
      <c r="H1490" s="130">
        <v>0</v>
      </c>
      <c r="I1490" s="130">
        <v>0</v>
      </c>
      <c r="J1490" s="136">
        <f t="shared" si="72"/>
        <v>30</v>
      </c>
      <c r="K1490" s="16">
        <v>150000</v>
      </c>
      <c r="L1490" s="16">
        <v>318823.39214125078</v>
      </c>
      <c r="M1490" s="16">
        <v>0</v>
      </c>
      <c r="N1490" s="133">
        <f t="shared" si="73"/>
        <v>468823.39214125078</v>
      </c>
      <c r="O1490" s="146">
        <v>0</v>
      </c>
      <c r="P1490" s="132">
        <v>0</v>
      </c>
      <c r="Q1490" s="132">
        <v>0</v>
      </c>
      <c r="R1490" s="132">
        <v>0</v>
      </c>
      <c r="S1490" s="132">
        <v>0</v>
      </c>
      <c r="T1490" s="132">
        <v>0</v>
      </c>
      <c r="U1490" s="132">
        <v>0</v>
      </c>
      <c r="V1490" s="133">
        <f t="shared" si="74"/>
        <v>0</v>
      </c>
      <c r="W1490" s="16">
        <v>0</v>
      </c>
      <c r="X1490" s="16">
        <v>0</v>
      </c>
      <c r="Y1490" s="137">
        <v>0</v>
      </c>
    </row>
    <row r="1491" spans="1:25" s="3" customFormat="1" ht="15" x14ac:dyDescent="0.3">
      <c r="A1491" s="156" t="str">
        <f>IF(ISBLANK(TableB[[#This Row],[BEDS Code]]),"",TableB[[#This Row],[BEDS Code]])</f>
        <v>320800011348</v>
      </c>
      <c r="B1491" s="134" t="str">
        <f>IF(ISBLANK(TableB[[#This Row],[School Name]]),"",TableB[[#This Row],[School Name]])</f>
        <v>Schuylerville Preparatory High School</v>
      </c>
      <c r="C1491" s="156" t="str">
        <f>IF(ISBLANK(TableB[[#This Row],[Local School Code]]),"",TableB[[#This Row],[Local School Code]])</f>
        <v>X348</v>
      </c>
      <c r="D1491" s="15" t="s">
        <v>73</v>
      </c>
      <c r="E1491" s="10" t="s">
        <v>73</v>
      </c>
      <c r="F1491" s="130">
        <v>0</v>
      </c>
      <c r="G1491" s="130">
        <v>0</v>
      </c>
      <c r="H1491" s="130">
        <v>0</v>
      </c>
      <c r="I1491" s="130">
        <v>0</v>
      </c>
      <c r="J1491" s="136">
        <f t="shared" si="72"/>
        <v>0</v>
      </c>
      <c r="K1491" s="16">
        <v>0</v>
      </c>
      <c r="L1491" s="16">
        <v>0</v>
      </c>
      <c r="M1491" s="16">
        <v>0</v>
      </c>
      <c r="N1491" s="133">
        <f t="shared" si="73"/>
        <v>0</v>
      </c>
      <c r="O1491" s="146">
        <v>0</v>
      </c>
      <c r="P1491" s="132">
        <v>0</v>
      </c>
      <c r="Q1491" s="132">
        <v>0</v>
      </c>
      <c r="R1491" s="132">
        <v>0</v>
      </c>
      <c r="S1491" s="132">
        <v>0</v>
      </c>
      <c r="T1491" s="132">
        <v>0</v>
      </c>
      <c r="U1491" s="132">
        <v>0</v>
      </c>
      <c r="V1491" s="133">
        <f t="shared" si="74"/>
        <v>0</v>
      </c>
      <c r="W1491" s="16">
        <v>0</v>
      </c>
      <c r="X1491" s="16">
        <v>0</v>
      </c>
      <c r="Y1491" s="137">
        <v>0</v>
      </c>
    </row>
    <row r="1492" spans="1:25" s="3" customFormat="1" ht="15" x14ac:dyDescent="0.3">
      <c r="A1492" s="156" t="str">
        <f>IF(ISBLANK(TableB[[#This Row],[BEDS Code]]),"",TableB[[#This Row],[BEDS Code]])</f>
        <v>320800011349</v>
      </c>
      <c r="B1492" s="134" t="str">
        <f>IF(ISBLANK(TableB[[#This Row],[School Name]]),"",TableB[[#This Row],[School Name]])</f>
        <v>Bronx River High School</v>
      </c>
      <c r="C1492" s="156" t="str">
        <f>IF(ISBLANK(TableB[[#This Row],[Local School Code]]),"",TableB[[#This Row],[Local School Code]])</f>
        <v>X349</v>
      </c>
      <c r="D1492" s="15" t="s">
        <v>73</v>
      </c>
      <c r="E1492" s="10" t="s">
        <v>73</v>
      </c>
      <c r="F1492" s="130">
        <v>0</v>
      </c>
      <c r="G1492" s="130">
        <v>0</v>
      </c>
      <c r="H1492" s="130">
        <v>0</v>
      </c>
      <c r="I1492" s="130">
        <v>0</v>
      </c>
      <c r="J1492" s="136">
        <f t="shared" si="72"/>
        <v>0</v>
      </c>
      <c r="K1492" s="16">
        <v>0</v>
      </c>
      <c r="L1492" s="16">
        <v>0</v>
      </c>
      <c r="M1492" s="16">
        <v>0</v>
      </c>
      <c r="N1492" s="133">
        <f t="shared" si="73"/>
        <v>0</v>
      </c>
      <c r="O1492" s="146">
        <v>0</v>
      </c>
      <c r="P1492" s="132">
        <v>0</v>
      </c>
      <c r="Q1492" s="132">
        <v>0</v>
      </c>
      <c r="R1492" s="132">
        <v>0</v>
      </c>
      <c r="S1492" s="132">
        <v>0</v>
      </c>
      <c r="T1492" s="132">
        <v>0</v>
      </c>
      <c r="U1492" s="132">
        <v>0</v>
      </c>
      <c r="V1492" s="133">
        <f t="shared" si="74"/>
        <v>0</v>
      </c>
      <c r="W1492" s="16">
        <v>0</v>
      </c>
      <c r="X1492" s="16">
        <v>0</v>
      </c>
      <c r="Y1492" s="137">
        <v>0</v>
      </c>
    </row>
    <row r="1493" spans="1:25" s="3" customFormat="1" ht="15" x14ac:dyDescent="0.3">
      <c r="A1493" s="156" t="str">
        <f>IF(ISBLANK(TableB[[#This Row],[BEDS Code]]),"",TableB[[#This Row],[BEDS Code]])</f>
        <v>320900011350</v>
      </c>
      <c r="B1493" s="134" t="str">
        <f>IF(ISBLANK(TableB[[#This Row],[School Name]]),"",TableB[[#This Row],[School Name]])</f>
        <v>New Directions Secondary School</v>
      </c>
      <c r="C1493" s="156" t="str">
        <f>IF(ISBLANK(TableB[[#This Row],[Local School Code]]),"",TableB[[#This Row],[Local School Code]])</f>
        <v>X350</v>
      </c>
      <c r="D1493" s="15" t="s">
        <v>73</v>
      </c>
      <c r="E1493" s="10" t="s">
        <v>73</v>
      </c>
      <c r="F1493" s="130">
        <v>0</v>
      </c>
      <c r="G1493" s="130">
        <v>0</v>
      </c>
      <c r="H1493" s="130">
        <v>0</v>
      </c>
      <c r="I1493" s="130">
        <v>0</v>
      </c>
      <c r="J1493" s="136">
        <f t="shared" si="72"/>
        <v>0</v>
      </c>
      <c r="K1493" s="16">
        <v>0</v>
      </c>
      <c r="L1493" s="16">
        <v>0</v>
      </c>
      <c r="M1493" s="16">
        <v>0</v>
      </c>
      <c r="N1493" s="133">
        <f t="shared" si="73"/>
        <v>0</v>
      </c>
      <c r="O1493" s="146">
        <v>0</v>
      </c>
      <c r="P1493" s="132">
        <v>0</v>
      </c>
      <c r="Q1493" s="132">
        <v>0</v>
      </c>
      <c r="R1493" s="132">
        <v>0</v>
      </c>
      <c r="S1493" s="132">
        <v>0</v>
      </c>
      <c r="T1493" s="132">
        <v>0</v>
      </c>
      <c r="U1493" s="132">
        <v>0</v>
      </c>
      <c r="V1493" s="133">
        <f t="shared" si="74"/>
        <v>0</v>
      </c>
      <c r="W1493" s="16">
        <v>0</v>
      </c>
      <c r="X1493" s="16">
        <v>0</v>
      </c>
      <c r="Y1493" s="137">
        <v>0</v>
      </c>
    </row>
    <row r="1494" spans="1:25" s="3" customFormat="1" ht="15" x14ac:dyDescent="0.3">
      <c r="A1494" s="156" t="str">
        <f>IF(ISBLANK(TableB[[#This Row],[BEDS Code]]),"",TableB[[#This Row],[BEDS Code]])</f>
        <v>321000011351</v>
      </c>
      <c r="B1494" s="134" t="str">
        <f>IF(ISBLANK(TableB[[#This Row],[School Name]]),"",TableB[[#This Row],[School Name]])</f>
        <v>Bronx Collaborative High School</v>
      </c>
      <c r="C1494" s="156" t="str">
        <f>IF(ISBLANK(TableB[[#This Row],[Local School Code]]),"",TableB[[#This Row],[Local School Code]])</f>
        <v>X351</v>
      </c>
      <c r="D1494" s="15" t="s">
        <v>73</v>
      </c>
      <c r="E1494" s="10" t="s">
        <v>73</v>
      </c>
      <c r="F1494" s="130">
        <v>0</v>
      </c>
      <c r="G1494" s="130">
        <v>0</v>
      </c>
      <c r="H1494" s="130">
        <v>0</v>
      </c>
      <c r="I1494" s="130">
        <v>0</v>
      </c>
      <c r="J1494" s="136">
        <f t="shared" si="72"/>
        <v>0</v>
      </c>
      <c r="K1494" s="16">
        <v>0</v>
      </c>
      <c r="L1494" s="16">
        <v>0</v>
      </c>
      <c r="M1494" s="16">
        <v>0</v>
      </c>
      <c r="N1494" s="133">
        <f t="shared" si="73"/>
        <v>0</v>
      </c>
      <c r="O1494" s="146">
        <v>0</v>
      </c>
      <c r="P1494" s="132">
        <v>0</v>
      </c>
      <c r="Q1494" s="132">
        <v>0</v>
      </c>
      <c r="R1494" s="132">
        <v>0</v>
      </c>
      <c r="S1494" s="132">
        <v>0</v>
      </c>
      <c r="T1494" s="132">
        <v>0</v>
      </c>
      <c r="U1494" s="132">
        <v>0</v>
      </c>
      <c r="V1494" s="133">
        <f t="shared" si="74"/>
        <v>0</v>
      </c>
      <c r="W1494" s="16">
        <v>0</v>
      </c>
      <c r="X1494" s="16">
        <v>0</v>
      </c>
      <c r="Y1494" s="137">
        <v>0</v>
      </c>
    </row>
    <row r="1495" spans="1:25" s="3" customFormat="1" ht="15" x14ac:dyDescent="0.3">
      <c r="A1495" s="156" t="str">
        <f>IF(ISBLANK(TableB[[#This Row],[BEDS Code]]),"",TableB[[#This Row],[BEDS Code]])</f>
        <v>307500012352</v>
      </c>
      <c r="B1495" s="134" t="str">
        <f>IF(ISBLANK(TableB[[#This Row],[School Name]]),"",TableB[[#This Row],[School Name]])</f>
        <v>The Vida Bogart School for All Children</v>
      </c>
      <c r="C1495" s="156" t="str">
        <f>IF(ISBLANK(TableB[[#This Row],[Local School Code]]),"",TableB[[#This Row],[Local School Code]])</f>
        <v>X352</v>
      </c>
      <c r="D1495" s="15" t="s">
        <v>73</v>
      </c>
      <c r="E1495" s="10" t="s">
        <v>73</v>
      </c>
      <c r="F1495" s="130">
        <v>0</v>
      </c>
      <c r="G1495" s="130">
        <v>0</v>
      </c>
      <c r="H1495" s="130">
        <v>0</v>
      </c>
      <c r="I1495" s="130">
        <v>0</v>
      </c>
      <c r="J1495" s="136">
        <f t="shared" si="72"/>
        <v>0</v>
      </c>
      <c r="K1495" s="16">
        <v>0</v>
      </c>
      <c r="L1495" s="16">
        <v>0</v>
      </c>
      <c r="M1495" s="16">
        <v>0</v>
      </c>
      <c r="N1495" s="133">
        <f t="shared" si="73"/>
        <v>0</v>
      </c>
      <c r="O1495" s="146">
        <v>0</v>
      </c>
      <c r="P1495" s="132">
        <v>0</v>
      </c>
      <c r="Q1495" s="132">
        <v>0</v>
      </c>
      <c r="R1495" s="132">
        <v>0</v>
      </c>
      <c r="S1495" s="132">
        <v>0</v>
      </c>
      <c r="T1495" s="132">
        <v>0</v>
      </c>
      <c r="U1495" s="132">
        <v>0</v>
      </c>
      <c r="V1495" s="133">
        <f t="shared" si="74"/>
        <v>0</v>
      </c>
      <c r="W1495" s="16">
        <v>0</v>
      </c>
      <c r="X1495" s="16">
        <v>0</v>
      </c>
      <c r="Y1495" s="137">
        <v>0</v>
      </c>
    </row>
    <row r="1496" spans="1:25" s="3" customFormat="1" ht="15" x14ac:dyDescent="0.3">
      <c r="A1496" s="156" t="str">
        <f>IF(ISBLANK(TableB[[#This Row],[BEDS Code]]),"",TableB[[#This Row],[BEDS Code]])</f>
        <v>321000011353</v>
      </c>
      <c r="B1496" s="134" t="str">
        <f>IF(ISBLANK(TableB[[#This Row],[School Name]]),"",TableB[[#This Row],[School Name]])</f>
        <v>World View High School</v>
      </c>
      <c r="C1496" s="156" t="str">
        <f>IF(ISBLANK(TableB[[#This Row],[Local School Code]]),"",TableB[[#This Row],[Local School Code]])</f>
        <v>X353</v>
      </c>
      <c r="D1496" s="15" t="s">
        <v>73</v>
      </c>
      <c r="E1496" s="10" t="s">
        <v>73</v>
      </c>
      <c r="F1496" s="130">
        <v>0</v>
      </c>
      <c r="G1496" s="130">
        <v>0</v>
      </c>
      <c r="H1496" s="130">
        <v>0</v>
      </c>
      <c r="I1496" s="130">
        <v>0</v>
      </c>
      <c r="J1496" s="136">
        <f t="shared" si="72"/>
        <v>0</v>
      </c>
      <c r="K1496" s="16">
        <v>0</v>
      </c>
      <c r="L1496" s="16">
        <v>0</v>
      </c>
      <c r="M1496" s="16">
        <v>0</v>
      </c>
      <c r="N1496" s="133">
        <f t="shared" si="73"/>
        <v>0</v>
      </c>
      <c r="O1496" s="146">
        <v>0</v>
      </c>
      <c r="P1496" s="132">
        <v>0</v>
      </c>
      <c r="Q1496" s="132">
        <v>0</v>
      </c>
      <c r="R1496" s="132">
        <v>0</v>
      </c>
      <c r="S1496" s="132">
        <v>0</v>
      </c>
      <c r="T1496" s="132">
        <v>0</v>
      </c>
      <c r="U1496" s="132">
        <v>0</v>
      </c>
      <c r="V1496" s="133">
        <f t="shared" si="74"/>
        <v>0</v>
      </c>
      <c r="W1496" s="16">
        <v>0</v>
      </c>
      <c r="X1496" s="16">
        <v>0</v>
      </c>
      <c r="Y1496" s="137">
        <v>0</v>
      </c>
    </row>
    <row r="1497" spans="1:25" s="3" customFormat="1" ht="15" x14ac:dyDescent="0.3">
      <c r="A1497" s="156" t="str">
        <f>IF(ISBLANK(TableB[[#This Row],[BEDS Code]]),"",TableB[[#This Row],[BEDS Code]])</f>
        <v>321100010355</v>
      </c>
      <c r="B1497" s="134" t="str">
        <f>IF(ISBLANK(TableB[[#This Row],[School Name]]),"",TableB[[#This Row],[School Name]])</f>
        <v>Bronx Alliance Middle School</v>
      </c>
      <c r="C1497" s="156" t="str">
        <f>IF(ISBLANK(TableB[[#This Row],[Local School Code]]),"",TableB[[#This Row],[Local School Code]])</f>
        <v>X355</v>
      </c>
      <c r="D1497" s="15" t="s">
        <v>73</v>
      </c>
      <c r="E1497" s="10" t="s">
        <v>73</v>
      </c>
      <c r="F1497" s="130">
        <v>0</v>
      </c>
      <c r="G1497" s="130">
        <v>0</v>
      </c>
      <c r="H1497" s="130">
        <v>0</v>
      </c>
      <c r="I1497" s="130">
        <v>0</v>
      </c>
      <c r="J1497" s="136">
        <f t="shared" si="72"/>
        <v>0</v>
      </c>
      <c r="K1497" s="16">
        <v>0</v>
      </c>
      <c r="L1497" s="16">
        <v>0</v>
      </c>
      <c r="M1497" s="16">
        <v>0</v>
      </c>
      <c r="N1497" s="133">
        <f t="shared" si="73"/>
        <v>0</v>
      </c>
      <c r="O1497" s="146">
        <v>0</v>
      </c>
      <c r="P1497" s="132">
        <v>0</v>
      </c>
      <c r="Q1497" s="132">
        <v>0</v>
      </c>
      <c r="R1497" s="132">
        <v>0</v>
      </c>
      <c r="S1497" s="132">
        <v>0</v>
      </c>
      <c r="T1497" s="132">
        <v>0</v>
      </c>
      <c r="U1497" s="132">
        <v>0</v>
      </c>
      <c r="V1497" s="133">
        <f t="shared" si="74"/>
        <v>0</v>
      </c>
      <c r="W1497" s="16">
        <v>0</v>
      </c>
      <c r="X1497" s="16">
        <v>0</v>
      </c>
      <c r="Y1497" s="137">
        <v>0</v>
      </c>
    </row>
    <row r="1498" spans="1:25" s="3" customFormat="1" ht="15" x14ac:dyDescent="0.3">
      <c r="A1498" s="156" t="str">
        <f>IF(ISBLANK(TableB[[#This Row],[BEDS Code]]),"",TableB[[#This Row],[BEDS Code]])</f>
        <v>321100010357</v>
      </c>
      <c r="B1498" s="134" t="str">
        <f>IF(ISBLANK(TableB[[#This Row],[School Name]]),"",TableB[[#This Row],[School Name]])</f>
        <v>Young Voices Academy of the Bronx</v>
      </c>
      <c r="C1498" s="156" t="str">
        <f>IF(ISBLANK(TableB[[#This Row],[Local School Code]]),"",TableB[[#This Row],[Local School Code]])</f>
        <v>X357</v>
      </c>
      <c r="D1498" s="15" t="s">
        <v>72</v>
      </c>
      <c r="E1498" s="10" t="s">
        <v>73</v>
      </c>
      <c r="F1498" s="130">
        <v>30</v>
      </c>
      <c r="G1498" s="130">
        <v>0</v>
      </c>
      <c r="H1498" s="130">
        <v>0</v>
      </c>
      <c r="I1498" s="130">
        <v>0</v>
      </c>
      <c r="J1498" s="136">
        <f t="shared" si="72"/>
        <v>30</v>
      </c>
      <c r="K1498" s="16">
        <v>221215.24127258215</v>
      </c>
      <c r="L1498" s="16">
        <v>230982.70562433673</v>
      </c>
      <c r="M1498" s="16">
        <v>0</v>
      </c>
      <c r="N1498" s="133">
        <f t="shared" si="73"/>
        <v>452197.94689691887</v>
      </c>
      <c r="O1498" s="146">
        <v>0</v>
      </c>
      <c r="P1498" s="132">
        <v>0</v>
      </c>
      <c r="Q1498" s="132">
        <v>0</v>
      </c>
      <c r="R1498" s="132">
        <v>0</v>
      </c>
      <c r="S1498" s="132">
        <v>0</v>
      </c>
      <c r="T1498" s="132">
        <v>0</v>
      </c>
      <c r="U1498" s="132">
        <v>0</v>
      </c>
      <c r="V1498" s="133">
        <f t="shared" si="74"/>
        <v>0</v>
      </c>
      <c r="W1498" s="16">
        <v>0</v>
      </c>
      <c r="X1498" s="16">
        <v>0</v>
      </c>
      <c r="Y1498" s="137">
        <v>0</v>
      </c>
    </row>
    <row r="1499" spans="1:25" s="3" customFormat="1" ht="15" x14ac:dyDescent="0.3">
      <c r="A1499" s="156" t="str">
        <f>IF(ISBLANK(TableB[[#This Row],[BEDS Code]]),"",TableB[[#This Row],[BEDS Code]])</f>
        <v>320700010359</v>
      </c>
      <c r="B1499" s="134" t="str">
        <f>IF(ISBLANK(TableB[[#This Row],[School Name]]),"",TableB[[#This Row],[School Name]])</f>
        <v>Concourse Village Elementary School</v>
      </c>
      <c r="C1499" s="156" t="str">
        <f>IF(ISBLANK(TableB[[#This Row],[Local School Code]]),"",TableB[[#This Row],[Local School Code]])</f>
        <v>X359</v>
      </c>
      <c r="D1499" s="15" t="s">
        <v>72</v>
      </c>
      <c r="E1499" s="10" t="s">
        <v>73</v>
      </c>
      <c r="F1499" s="130">
        <v>14</v>
      </c>
      <c r="G1499" s="130">
        <v>0</v>
      </c>
      <c r="H1499" s="130">
        <v>13</v>
      </c>
      <c r="I1499" s="130">
        <v>0</v>
      </c>
      <c r="J1499" s="136">
        <f t="shared" si="72"/>
        <v>27</v>
      </c>
      <c r="K1499" s="16">
        <v>65041.193852118522</v>
      </c>
      <c r="L1499" s="16">
        <v>367140.18580947391</v>
      </c>
      <c r="M1499" s="16">
        <v>0</v>
      </c>
      <c r="N1499" s="133">
        <f t="shared" si="73"/>
        <v>432181.37966159242</v>
      </c>
      <c r="O1499" s="146">
        <v>0</v>
      </c>
      <c r="P1499" s="132">
        <v>0</v>
      </c>
      <c r="Q1499" s="132">
        <v>0</v>
      </c>
      <c r="R1499" s="132">
        <v>0</v>
      </c>
      <c r="S1499" s="132">
        <v>0</v>
      </c>
      <c r="T1499" s="132">
        <v>0</v>
      </c>
      <c r="U1499" s="132">
        <v>0</v>
      </c>
      <c r="V1499" s="133">
        <f t="shared" si="74"/>
        <v>0</v>
      </c>
      <c r="W1499" s="16">
        <v>0</v>
      </c>
      <c r="X1499" s="16">
        <v>0</v>
      </c>
      <c r="Y1499" s="137">
        <v>0</v>
      </c>
    </row>
    <row r="1500" spans="1:25" s="3" customFormat="1" ht="15" x14ac:dyDescent="0.3">
      <c r="A1500" s="156" t="str">
        <f>IF(ISBLANK(TableB[[#This Row],[BEDS Code]]),"",TableB[[#This Row],[BEDS Code]])</f>
        <v>321000010360</v>
      </c>
      <c r="B1500" s="134" t="str">
        <f>IF(ISBLANK(TableB[[#This Row],[School Name]]),"",TableB[[#This Row],[School Name]])</f>
        <v>P.S. 360</v>
      </c>
      <c r="C1500" s="156" t="str">
        <f>IF(ISBLANK(TableB[[#This Row],[Local School Code]]),"",TableB[[#This Row],[Local School Code]])</f>
        <v>X360</v>
      </c>
      <c r="D1500" s="15" t="s">
        <v>72</v>
      </c>
      <c r="E1500" s="10" t="s">
        <v>73</v>
      </c>
      <c r="F1500" s="130">
        <v>46</v>
      </c>
      <c r="G1500" s="130">
        <v>0</v>
      </c>
      <c r="H1500" s="130">
        <v>1</v>
      </c>
      <c r="I1500" s="130">
        <v>0</v>
      </c>
      <c r="J1500" s="136">
        <f t="shared" si="72"/>
        <v>47</v>
      </c>
      <c r="K1500" s="16">
        <v>269474.76706794597</v>
      </c>
      <c r="L1500" s="16">
        <v>656631.24666718673</v>
      </c>
      <c r="M1500" s="16">
        <v>0</v>
      </c>
      <c r="N1500" s="133">
        <f t="shared" si="73"/>
        <v>926106.01373513276</v>
      </c>
      <c r="O1500" s="146">
        <v>0</v>
      </c>
      <c r="P1500" s="132">
        <v>0</v>
      </c>
      <c r="Q1500" s="132">
        <v>0</v>
      </c>
      <c r="R1500" s="132">
        <v>0</v>
      </c>
      <c r="S1500" s="132">
        <v>0</v>
      </c>
      <c r="T1500" s="132">
        <v>0</v>
      </c>
      <c r="U1500" s="132">
        <v>0</v>
      </c>
      <c r="V1500" s="133">
        <f t="shared" si="74"/>
        <v>0</v>
      </c>
      <c r="W1500" s="16">
        <v>0</v>
      </c>
      <c r="X1500" s="16">
        <v>0</v>
      </c>
      <c r="Y1500" s="137">
        <v>0</v>
      </c>
    </row>
    <row r="1501" spans="1:25" s="3" customFormat="1" ht="15" x14ac:dyDescent="0.3">
      <c r="A1501" s="156" t="str">
        <f>IF(ISBLANK(TableB[[#This Row],[BEDS Code]]),"",TableB[[#This Row],[BEDS Code]])</f>
        <v>320900010361</v>
      </c>
      <c r="B1501" s="134" t="str">
        <f>IF(ISBLANK(TableB[[#This Row],[School Name]]),"",TableB[[#This Row],[School Name]])</f>
        <v>The Highbridge Green School</v>
      </c>
      <c r="C1501" s="156" t="str">
        <f>IF(ISBLANK(TableB[[#This Row],[Local School Code]]),"",TableB[[#This Row],[Local School Code]])</f>
        <v>X361</v>
      </c>
      <c r="D1501" s="15" t="s">
        <v>73</v>
      </c>
      <c r="E1501" s="10" t="s">
        <v>73</v>
      </c>
      <c r="F1501" s="130">
        <v>0</v>
      </c>
      <c r="G1501" s="130">
        <v>0</v>
      </c>
      <c r="H1501" s="130">
        <v>0</v>
      </c>
      <c r="I1501" s="130">
        <v>0</v>
      </c>
      <c r="J1501" s="136">
        <f t="shared" si="72"/>
        <v>0</v>
      </c>
      <c r="K1501" s="16">
        <v>0</v>
      </c>
      <c r="L1501" s="16">
        <v>0</v>
      </c>
      <c r="M1501" s="16">
        <v>0</v>
      </c>
      <c r="N1501" s="133">
        <f t="shared" si="73"/>
        <v>0</v>
      </c>
      <c r="O1501" s="146">
        <v>0</v>
      </c>
      <c r="P1501" s="132">
        <v>0</v>
      </c>
      <c r="Q1501" s="132">
        <v>0</v>
      </c>
      <c r="R1501" s="132">
        <v>0</v>
      </c>
      <c r="S1501" s="132">
        <v>0</v>
      </c>
      <c r="T1501" s="132">
        <v>0</v>
      </c>
      <c r="U1501" s="132">
        <v>0</v>
      </c>
      <c r="V1501" s="133">
        <f t="shared" si="74"/>
        <v>0</v>
      </c>
      <c r="W1501" s="16">
        <v>0</v>
      </c>
      <c r="X1501" s="16">
        <v>0</v>
      </c>
      <c r="Y1501" s="137">
        <v>0</v>
      </c>
    </row>
    <row r="1502" spans="1:25" s="3" customFormat="1" ht="15" x14ac:dyDescent="0.3">
      <c r="A1502" s="156" t="str">
        <f>IF(ISBLANK(TableB[[#This Row],[BEDS Code]]),"",TableB[[#This Row],[BEDS Code]])</f>
        <v>321000010363</v>
      </c>
      <c r="B1502" s="134" t="str">
        <f>IF(ISBLANK(TableB[[#This Row],[School Name]]),"",TableB[[#This Row],[School Name]])</f>
        <v>Academy for Personal Leadership and Excellence</v>
      </c>
      <c r="C1502" s="156" t="str">
        <f>IF(ISBLANK(TableB[[#This Row],[Local School Code]]),"",TableB[[#This Row],[Local School Code]])</f>
        <v>X363</v>
      </c>
      <c r="D1502" s="15" t="s">
        <v>73</v>
      </c>
      <c r="E1502" s="10" t="s">
        <v>72</v>
      </c>
      <c r="F1502" s="130">
        <v>0</v>
      </c>
      <c r="G1502" s="130">
        <v>0</v>
      </c>
      <c r="H1502" s="130">
        <v>0</v>
      </c>
      <c r="I1502" s="130">
        <v>0</v>
      </c>
      <c r="J1502" s="136">
        <f t="shared" si="72"/>
        <v>0</v>
      </c>
      <c r="K1502" s="16">
        <v>0</v>
      </c>
      <c r="L1502" s="16">
        <v>0</v>
      </c>
      <c r="M1502" s="16">
        <v>0</v>
      </c>
      <c r="N1502" s="133">
        <f t="shared" si="73"/>
        <v>0</v>
      </c>
      <c r="O1502" s="146">
        <v>1</v>
      </c>
      <c r="P1502" s="132">
        <v>43840.100000000006</v>
      </c>
      <c r="Q1502" s="132">
        <v>138840.1</v>
      </c>
      <c r="R1502" s="132">
        <v>0</v>
      </c>
      <c r="S1502" s="132">
        <v>0</v>
      </c>
      <c r="T1502" s="132">
        <v>219200.5</v>
      </c>
      <c r="U1502" s="132">
        <v>131520.29999999999</v>
      </c>
      <c r="V1502" s="133">
        <f t="shared" si="74"/>
        <v>533401</v>
      </c>
      <c r="W1502" s="16">
        <v>265296</v>
      </c>
      <c r="X1502" s="16">
        <v>268105</v>
      </c>
      <c r="Y1502" s="137">
        <v>0</v>
      </c>
    </row>
    <row r="1503" spans="1:25" s="3" customFormat="1" ht="15" x14ac:dyDescent="0.3">
      <c r="A1503" s="156" t="str">
        <f>IF(ISBLANK(TableB[[#This Row],[BEDS Code]]),"",TableB[[#This Row],[BEDS Code]])</f>
        <v>320900011365</v>
      </c>
      <c r="B1503" s="134" t="str">
        <f>IF(ISBLANK(TableB[[#This Row],[School Name]]),"",TableB[[#This Row],[School Name]])</f>
        <v>Academy for Language and Technology</v>
      </c>
      <c r="C1503" s="156" t="str">
        <f>IF(ISBLANK(TableB[[#This Row],[Local School Code]]),"",TableB[[#This Row],[Local School Code]])</f>
        <v>X365</v>
      </c>
      <c r="D1503" s="15" t="s">
        <v>73</v>
      </c>
      <c r="E1503" s="10" t="s">
        <v>73</v>
      </c>
      <c r="F1503" s="130">
        <v>0</v>
      </c>
      <c r="G1503" s="130">
        <v>0</v>
      </c>
      <c r="H1503" s="130">
        <v>0</v>
      </c>
      <c r="I1503" s="130">
        <v>0</v>
      </c>
      <c r="J1503" s="136">
        <f t="shared" si="72"/>
        <v>0</v>
      </c>
      <c r="K1503" s="16">
        <v>0</v>
      </c>
      <c r="L1503" s="16">
        <v>0</v>
      </c>
      <c r="M1503" s="16">
        <v>0</v>
      </c>
      <c r="N1503" s="133">
        <f t="shared" si="73"/>
        <v>0</v>
      </c>
      <c r="O1503" s="146">
        <v>0</v>
      </c>
      <c r="P1503" s="132">
        <v>0</v>
      </c>
      <c r="Q1503" s="132">
        <v>0</v>
      </c>
      <c r="R1503" s="132">
        <v>0</v>
      </c>
      <c r="S1503" s="132">
        <v>0</v>
      </c>
      <c r="T1503" s="132">
        <v>0</v>
      </c>
      <c r="U1503" s="132">
        <v>0</v>
      </c>
      <c r="V1503" s="133">
        <f t="shared" si="74"/>
        <v>0</v>
      </c>
      <c r="W1503" s="16">
        <v>0</v>
      </c>
      <c r="X1503" s="16">
        <v>0</v>
      </c>
      <c r="Y1503" s="137">
        <v>0</v>
      </c>
    </row>
    <row r="1504" spans="1:25" s="3" customFormat="1" ht="15" x14ac:dyDescent="0.3">
      <c r="A1504" s="156" t="str">
        <f>IF(ISBLANK(TableB[[#This Row],[BEDS Code]]),"",TableB[[#This Row],[BEDS Code]])</f>
        <v>320800011367</v>
      </c>
      <c r="B1504" s="134" t="str">
        <f>IF(ISBLANK(TableB[[#This Row],[School Name]]),"",TableB[[#This Row],[School Name]])</f>
        <v>Archimedes Academy for Math, Science and Technology Applications</v>
      </c>
      <c r="C1504" s="156" t="str">
        <f>IF(ISBLANK(TableB[[#This Row],[Local School Code]]),"",TableB[[#This Row],[Local School Code]])</f>
        <v>X367</v>
      </c>
      <c r="D1504" s="15" t="s">
        <v>73</v>
      </c>
      <c r="E1504" s="10" t="s">
        <v>73</v>
      </c>
      <c r="F1504" s="130">
        <v>0</v>
      </c>
      <c r="G1504" s="130">
        <v>0</v>
      </c>
      <c r="H1504" s="130">
        <v>0</v>
      </c>
      <c r="I1504" s="130">
        <v>0</v>
      </c>
      <c r="J1504" s="136">
        <f t="shared" si="72"/>
        <v>0</v>
      </c>
      <c r="K1504" s="16">
        <v>0</v>
      </c>
      <c r="L1504" s="16">
        <v>0</v>
      </c>
      <c r="M1504" s="16">
        <v>0</v>
      </c>
      <c r="N1504" s="133">
        <f t="shared" si="73"/>
        <v>0</v>
      </c>
      <c r="O1504" s="146">
        <v>0</v>
      </c>
      <c r="P1504" s="132">
        <v>0</v>
      </c>
      <c r="Q1504" s="132">
        <v>0</v>
      </c>
      <c r="R1504" s="132">
        <v>0</v>
      </c>
      <c r="S1504" s="132">
        <v>0</v>
      </c>
      <c r="T1504" s="132">
        <v>0</v>
      </c>
      <c r="U1504" s="132">
        <v>0</v>
      </c>
      <c r="V1504" s="133">
        <f t="shared" si="74"/>
        <v>0</v>
      </c>
      <c r="W1504" s="16">
        <v>0</v>
      </c>
      <c r="X1504" s="16">
        <v>0</v>
      </c>
      <c r="Y1504" s="137">
        <v>0</v>
      </c>
    </row>
    <row r="1505" spans="1:25" s="3" customFormat="1" ht="15" x14ac:dyDescent="0.3">
      <c r="A1505" s="156" t="str">
        <f>IF(ISBLANK(TableB[[#This Row],[BEDS Code]]),"",TableB[[#This Row],[BEDS Code]])</f>
        <v>321000010368</v>
      </c>
      <c r="B1505" s="134" t="str">
        <f>IF(ISBLANK(TableB[[#This Row],[School Name]]),"",TableB[[#This Row],[School Name]])</f>
        <v>In-Tech Academy (M.S. / High School 368)</v>
      </c>
      <c r="C1505" s="156" t="str">
        <f>IF(ISBLANK(TableB[[#This Row],[Local School Code]]),"",TableB[[#This Row],[Local School Code]])</f>
        <v>X368</v>
      </c>
      <c r="D1505" s="15" t="s">
        <v>73</v>
      </c>
      <c r="E1505" s="10" t="s">
        <v>73</v>
      </c>
      <c r="F1505" s="130">
        <v>0</v>
      </c>
      <c r="G1505" s="130">
        <v>0</v>
      </c>
      <c r="H1505" s="130">
        <v>0</v>
      </c>
      <c r="I1505" s="130">
        <v>0</v>
      </c>
      <c r="J1505" s="136">
        <f t="shared" si="72"/>
        <v>0</v>
      </c>
      <c r="K1505" s="16">
        <v>0</v>
      </c>
      <c r="L1505" s="16">
        <v>0</v>
      </c>
      <c r="M1505" s="16">
        <v>0</v>
      </c>
      <c r="N1505" s="133">
        <f t="shared" si="73"/>
        <v>0</v>
      </c>
      <c r="O1505" s="146">
        <v>0</v>
      </c>
      <c r="P1505" s="132">
        <v>0</v>
      </c>
      <c r="Q1505" s="132">
        <v>0</v>
      </c>
      <c r="R1505" s="132">
        <v>0</v>
      </c>
      <c r="S1505" s="132">
        <v>0</v>
      </c>
      <c r="T1505" s="132">
        <v>0</v>
      </c>
      <c r="U1505" s="132">
        <v>0</v>
      </c>
      <c r="V1505" s="133">
        <f t="shared" si="74"/>
        <v>0</v>
      </c>
      <c r="W1505" s="16">
        <v>0</v>
      </c>
      <c r="X1505" s="16">
        <v>0</v>
      </c>
      <c r="Y1505" s="137">
        <v>0</v>
      </c>
    </row>
    <row r="1506" spans="1:25" s="3" customFormat="1" ht="15" x14ac:dyDescent="0.3">
      <c r="A1506" s="156" t="str">
        <f>IF(ISBLANK(TableB[[#This Row],[BEDS Code]]),"",TableB[[#This Row],[BEDS Code]])</f>
        <v>320700010369</v>
      </c>
      <c r="B1506" s="134" t="str">
        <f>IF(ISBLANK(TableB[[#This Row],[School Name]]),"",TableB[[#This Row],[School Name]])</f>
        <v>Young Leaders Elementary School</v>
      </c>
      <c r="C1506" s="156" t="str">
        <f>IF(ISBLANK(TableB[[#This Row],[Local School Code]]),"",TableB[[#This Row],[Local School Code]])</f>
        <v>X369</v>
      </c>
      <c r="D1506" s="15" t="s">
        <v>72</v>
      </c>
      <c r="E1506" s="10" t="s">
        <v>73</v>
      </c>
      <c r="F1506" s="130">
        <v>30</v>
      </c>
      <c r="G1506" s="130">
        <v>0</v>
      </c>
      <c r="H1506" s="130">
        <v>14</v>
      </c>
      <c r="I1506" s="130">
        <v>0</v>
      </c>
      <c r="J1506" s="136">
        <f t="shared" si="72"/>
        <v>44</v>
      </c>
      <c r="K1506" s="16">
        <v>80345.004170264059</v>
      </c>
      <c r="L1506" s="16">
        <v>768115.67157066637</v>
      </c>
      <c r="M1506" s="16">
        <v>0</v>
      </c>
      <c r="N1506" s="133">
        <f t="shared" si="73"/>
        <v>848460.67574093048</v>
      </c>
      <c r="O1506" s="146">
        <v>0</v>
      </c>
      <c r="P1506" s="132">
        <v>0</v>
      </c>
      <c r="Q1506" s="132">
        <v>0</v>
      </c>
      <c r="R1506" s="132">
        <v>0</v>
      </c>
      <c r="S1506" s="132">
        <v>0</v>
      </c>
      <c r="T1506" s="132">
        <v>0</v>
      </c>
      <c r="U1506" s="132">
        <v>0</v>
      </c>
      <c r="V1506" s="133">
        <f t="shared" si="74"/>
        <v>0</v>
      </c>
      <c r="W1506" s="16">
        <v>0</v>
      </c>
      <c r="X1506" s="16">
        <v>0</v>
      </c>
      <c r="Y1506" s="137">
        <v>0</v>
      </c>
    </row>
    <row r="1507" spans="1:25" s="3" customFormat="1" ht="15" x14ac:dyDescent="0.3">
      <c r="A1507" s="156" t="str">
        <f>IF(ISBLANK(TableB[[#This Row],[BEDS Code]]),"",TableB[[#This Row],[BEDS Code]])</f>
        <v>321100010370</v>
      </c>
      <c r="B1507" s="134" t="str">
        <f>IF(ISBLANK(TableB[[#This Row],[School Name]]),"",TableB[[#This Row],[School Name]])</f>
        <v>Leaders of Tomorrow</v>
      </c>
      <c r="C1507" s="156" t="str">
        <f>IF(ISBLANK(TableB[[#This Row],[Local School Code]]),"",TableB[[#This Row],[Local School Code]])</f>
        <v>X370</v>
      </c>
      <c r="D1507" s="15" t="s">
        <v>73</v>
      </c>
      <c r="E1507" s="10" t="s">
        <v>72</v>
      </c>
      <c r="F1507" s="130">
        <v>0</v>
      </c>
      <c r="G1507" s="130">
        <v>0</v>
      </c>
      <c r="H1507" s="130">
        <v>0</v>
      </c>
      <c r="I1507" s="130">
        <v>0</v>
      </c>
      <c r="J1507" s="136">
        <f t="shared" si="72"/>
        <v>0</v>
      </c>
      <c r="K1507" s="16">
        <v>0</v>
      </c>
      <c r="L1507" s="16">
        <v>0</v>
      </c>
      <c r="M1507" s="16">
        <v>0</v>
      </c>
      <c r="N1507" s="133">
        <f t="shared" si="73"/>
        <v>0</v>
      </c>
      <c r="O1507" s="146">
        <v>1</v>
      </c>
      <c r="P1507" s="132">
        <v>732206.93907195248</v>
      </c>
      <c r="Q1507" s="132">
        <v>163327.6</v>
      </c>
      <c r="R1507" s="132">
        <v>0</v>
      </c>
      <c r="S1507" s="132">
        <v>0</v>
      </c>
      <c r="T1507" s="132">
        <v>181638</v>
      </c>
      <c r="U1507" s="132">
        <v>108982.8</v>
      </c>
      <c r="V1507" s="133">
        <f t="shared" si="74"/>
        <v>1186155.3390719525</v>
      </c>
      <c r="W1507" s="16">
        <v>589954</v>
      </c>
      <c r="X1507" s="16">
        <v>596201.33907195251</v>
      </c>
      <c r="Y1507" s="137">
        <v>0</v>
      </c>
    </row>
    <row r="1508" spans="1:25" s="3" customFormat="1" ht="15" x14ac:dyDescent="0.3">
      <c r="A1508" s="156" t="str">
        <f>IF(ISBLANK(TableB[[#This Row],[BEDS Code]]),"",TableB[[#This Row],[BEDS Code]])</f>
        <v>320800010371</v>
      </c>
      <c r="B1508" s="134" t="str">
        <f>IF(ISBLANK(TableB[[#This Row],[School Name]]),"",TableB[[#This Row],[School Name]])</f>
        <v>Urban Institute of Mathematics</v>
      </c>
      <c r="C1508" s="156" t="str">
        <f>IF(ISBLANK(TableB[[#This Row],[Local School Code]]),"",TableB[[#This Row],[Local School Code]])</f>
        <v>X371</v>
      </c>
      <c r="D1508" s="15" t="s">
        <v>73</v>
      </c>
      <c r="E1508" s="10" t="s">
        <v>72</v>
      </c>
      <c r="F1508" s="130">
        <v>0</v>
      </c>
      <c r="G1508" s="130">
        <v>0</v>
      </c>
      <c r="H1508" s="130">
        <v>0</v>
      </c>
      <c r="I1508" s="130">
        <v>0</v>
      </c>
      <c r="J1508" s="136">
        <f t="shared" si="72"/>
        <v>0</v>
      </c>
      <c r="K1508" s="16">
        <v>0</v>
      </c>
      <c r="L1508" s="16">
        <v>0</v>
      </c>
      <c r="M1508" s="16">
        <v>0</v>
      </c>
      <c r="N1508" s="133">
        <f t="shared" si="73"/>
        <v>0</v>
      </c>
      <c r="O1508" s="146">
        <v>1</v>
      </c>
      <c r="P1508" s="132">
        <v>490302.61202668498</v>
      </c>
      <c r="Q1508" s="132">
        <v>72239.100000000006</v>
      </c>
      <c r="R1508" s="132">
        <v>0</v>
      </c>
      <c r="S1508" s="132">
        <v>0</v>
      </c>
      <c r="T1508" s="132">
        <v>131195.5</v>
      </c>
      <c r="U1508" s="132">
        <v>78717.3</v>
      </c>
      <c r="V1508" s="133">
        <f t="shared" si="74"/>
        <v>772454.51202668506</v>
      </c>
      <c r="W1508" s="16">
        <v>384193</v>
      </c>
      <c r="X1508" s="16">
        <v>388261.51202668506</v>
      </c>
      <c r="Y1508" s="137">
        <v>0</v>
      </c>
    </row>
    <row r="1509" spans="1:25" s="3" customFormat="1" ht="15" x14ac:dyDescent="0.3">
      <c r="A1509" s="156" t="str">
        <f>IF(ISBLANK(TableB[[#This Row],[BEDS Code]]),"",TableB[[#This Row],[BEDS Code]])</f>
        <v>321000011374</v>
      </c>
      <c r="B1509" s="134" t="str">
        <f>IF(ISBLANK(TableB[[#This Row],[School Name]]),"",TableB[[#This Row],[School Name]])</f>
        <v>Knowledge and Power Preparatory Academy International High School (KAPPA)</v>
      </c>
      <c r="C1509" s="156" t="str">
        <f>IF(ISBLANK(TableB[[#This Row],[Local School Code]]),"",TableB[[#This Row],[Local School Code]])</f>
        <v>X374</v>
      </c>
      <c r="D1509" s="15" t="s">
        <v>73</v>
      </c>
      <c r="E1509" s="10" t="s">
        <v>73</v>
      </c>
      <c r="F1509" s="130">
        <v>0</v>
      </c>
      <c r="G1509" s="130">
        <v>0</v>
      </c>
      <c r="H1509" s="130">
        <v>0</v>
      </c>
      <c r="I1509" s="130">
        <v>0</v>
      </c>
      <c r="J1509" s="136">
        <f t="shared" si="72"/>
        <v>0</v>
      </c>
      <c r="K1509" s="16">
        <v>0</v>
      </c>
      <c r="L1509" s="16">
        <v>0</v>
      </c>
      <c r="M1509" s="16">
        <v>0</v>
      </c>
      <c r="N1509" s="133">
        <f t="shared" si="73"/>
        <v>0</v>
      </c>
      <c r="O1509" s="146">
        <v>0</v>
      </c>
      <c r="P1509" s="132">
        <v>0</v>
      </c>
      <c r="Q1509" s="132">
        <v>0</v>
      </c>
      <c r="R1509" s="132">
        <v>0</v>
      </c>
      <c r="S1509" s="132">
        <v>0</v>
      </c>
      <c r="T1509" s="132">
        <v>0</v>
      </c>
      <c r="U1509" s="132">
        <v>0</v>
      </c>
      <c r="V1509" s="133">
        <f t="shared" si="74"/>
        <v>0</v>
      </c>
      <c r="W1509" s="16">
        <v>0</v>
      </c>
      <c r="X1509" s="16">
        <v>0</v>
      </c>
      <c r="Y1509" s="137">
        <v>0</v>
      </c>
    </row>
    <row r="1510" spans="1:25" s="3" customFormat="1" ht="15" x14ac:dyDescent="0.3">
      <c r="A1510" s="156" t="str">
        <f>IF(ISBLANK(TableB[[#This Row],[BEDS Code]]),"",TableB[[#This Row],[BEDS Code]])</f>
        <v>320800010375</v>
      </c>
      <c r="B1510" s="134" t="str">
        <f>IF(ISBLANK(TableB[[#This Row],[School Name]]),"",TableB[[#This Row],[School Name]])</f>
        <v>The Bronx Mathematics Preparatory School</v>
      </c>
      <c r="C1510" s="156" t="str">
        <f>IF(ISBLANK(TableB[[#This Row],[Local School Code]]),"",TableB[[#This Row],[Local School Code]])</f>
        <v>X375</v>
      </c>
      <c r="D1510" s="15" t="s">
        <v>73</v>
      </c>
      <c r="E1510" s="10" t="s">
        <v>72</v>
      </c>
      <c r="F1510" s="130">
        <v>0</v>
      </c>
      <c r="G1510" s="130">
        <v>0</v>
      </c>
      <c r="H1510" s="130">
        <v>0</v>
      </c>
      <c r="I1510" s="130">
        <v>0</v>
      </c>
      <c r="J1510" s="136">
        <f t="shared" si="72"/>
        <v>0</v>
      </c>
      <c r="K1510" s="16">
        <v>0</v>
      </c>
      <c r="L1510" s="16">
        <v>0</v>
      </c>
      <c r="M1510" s="16">
        <v>0</v>
      </c>
      <c r="N1510" s="133">
        <f t="shared" si="73"/>
        <v>0</v>
      </c>
      <c r="O1510" s="146">
        <v>1</v>
      </c>
      <c r="P1510" s="132">
        <v>207262.00983767858</v>
      </c>
      <c r="Q1510" s="132">
        <v>185806.4</v>
      </c>
      <c r="R1510" s="132">
        <v>0</v>
      </c>
      <c r="S1510" s="132">
        <v>0</v>
      </c>
      <c r="T1510" s="132">
        <v>159032</v>
      </c>
      <c r="U1510" s="132">
        <v>95419.199999999997</v>
      </c>
      <c r="V1510" s="133">
        <f t="shared" si="74"/>
        <v>647519.60983767849</v>
      </c>
      <c r="W1510" s="16">
        <v>322054</v>
      </c>
      <c r="X1510" s="16">
        <v>325465.60983767849</v>
      </c>
      <c r="Y1510" s="137">
        <v>0</v>
      </c>
    </row>
    <row r="1511" spans="1:25" s="3" customFormat="1" ht="15" x14ac:dyDescent="0.3">
      <c r="A1511" s="156" t="str">
        <f>IF(ISBLANK(TableB[[#This Row],[BEDS Code]]),"",TableB[[#This Row],[BEDS Code]])</f>
        <v>320800011376</v>
      </c>
      <c r="B1511" s="134" t="str">
        <f>IF(ISBLANK(TableB[[#This Row],[School Name]]),"",TableB[[#This Row],[School Name]])</f>
        <v>Antonia Pantoja Preparatory Academy: A College Board School</v>
      </c>
      <c r="C1511" s="156" t="str">
        <f>IF(ISBLANK(TableB[[#This Row],[Local School Code]]),"",TableB[[#This Row],[Local School Code]])</f>
        <v>X376</v>
      </c>
      <c r="D1511" s="15" t="s">
        <v>73</v>
      </c>
      <c r="E1511" s="10" t="s">
        <v>72</v>
      </c>
      <c r="F1511" s="130">
        <v>0</v>
      </c>
      <c r="G1511" s="130">
        <v>0</v>
      </c>
      <c r="H1511" s="130">
        <v>0</v>
      </c>
      <c r="I1511" s="130">
        <v>0</v>
      </c>
      <c r="J1511" s="136">
        <f t="shared" si="72"/>
        <v>0</v>
      </c>
      <c r="K1511" s="16">
        <v>0</v>
      </c>
      <c r="L1511" s="16">
        <v>0</v>
      </c>
      <c r="M1511" s="16">
        <v>0</v>
      </c>
      <c r="N1511" s="133">
        <f t="shared" si="73"/>
        <v>0</v>
      </c>
      <c r="O1511" s="146">
        <v>1</v>
      </c>
      <c r="P1511" s="132">
        <v>149793.1886159975</v>
      </c>
      <c r="Q1511" s="132">
        <v>16666.7</v>
      </c>
      <c r="R1511" s="132">
        <v>0</v>
      </c>
      <c r="S1511" s="132">
        <v>0</v>
      </c>
      <c r="T1511" s="132">
        <v>83333.5</v>
      </c>
      <c r="U1511" s="132">
        <v>50000.1</v>
      </c>
      <c r="V1511" s="133">
        <f t="shared" si="74"/>
        <v>299793.48861599748</v>
      </c>
      <c r="W1511" s="16">
        <v>149107</v>
      </c>
      <c r="X1511" s="16">
        <v>150686.48861599748</v>
      </c>
      <c r="Y1511" s="137">
        <v>0</v>
      </c>
    </row>
    <row r="1512" spans="1:25" s="3" customFormat="1" ht="15" x14ac:dyDescent="0.3">
      <c r="A1512" s="156" t="str">
        <f>IF(ISBLANK(TableB[[#This Row],[BEDS Code]]),"",TableB[[#This Row],[BEDS Code]])</f>
        <v>320800011377</v>
      </c>
      <c r="B1512" s="134" t="str">
        <f>IF(ISBLANK(TableB[[#This Row],[School Name]]),"",TableB[[#This Row],[School Name]])</f>
        <v>Bronx Community High School</v>
      </c>
      <c r="C1512" s="156" t="str">
        <f>IF(ISBLANK(TableB[[#This Row],[Local School Code]]),"",TableB[[#This Row],[Local School Code]])</f>
        <v>X377</v>
      </c>
      <c r="D1512" s="15" t="s">
        <v>73</v>
      </c>
      <c r="E1512" s="10" t="s">
        <v>73</v>
      </c>
      <c r="F1512" s="130">
        <v>0</v>
      </c>
      <c r="G1512" s="130">
        <v>0</v>
      </c>
      <c r="H1512" s="130">
        <v>0</v>
      </c>
      <c r="I1512" s="130">
        <v>0</v>
      </c>
      <c r="J1512" s="136">
        <f t="shared" si="72"/>
        <v>0</v>
      </c>
      <c r="K1512" s="16">
        <v>0</v>
      </c>
      <c r="L1512" s="16">
        <v>0</v>
      </c>
      <c r="M1512" s="16">
        <v>0</v>
      </c>
      <c r="N1512" s="133">
        <f t="shared" si="73"/>
        <v>0</v>
      </c>
      <c r="O1512" s="146">
        <v>0</v>
      </c>
      <c r="P1512" s="132">
        <v>0</v>
      </c>
      <c r="Q1512" s="132">
        <v>0</v>
      </c>
      <c r="R1512" s="132">
        <v>0</v>
      </c>
      <c r="S1512" s="132">
        <v>0</v>
      </c>
      <c r="T1512" s="132">
        <v>0</v>
      </c>
      <c r="U1512" s="132">
        <v>0</v>
      </c>
      <c r="V1512" s="133">
        <f t="shared" si="74"/>
        <v>0</v>
      </c>
      <c r="W1512" s="16">
        <v>0</v>
      </c>
      <c r="X1512" s="16">
        <v>0</v>
      </c>
      <c r="Y1512" s="137">
        <v>0</v>
      </c>
    </row>
    <row r="1513" spans="1:25" s="3" customFormat="1" ht="15" x14ac:dyDescent="0.3">
      <c r="A1513" s="156" t="str">
        <f>IF(ISBLANK(TableB[[#This Row],[BEDS Code]]),"",TableB[[#This Row],[BEDS Code]])</f>
        <v>320700011379</v>
      </c>
      <c r="B1513" s="134" t="str">
        <f>IF(ISBLANK(TableB[[#This Row],[School Name]]),"",TableB[[#This Row],[School Name]])</f>
        <v>Jill Chaifetz Transfer High School</v>
      </c>
      <c r="C1513" s="156" t="str">
        <f>IF(ISBLANK(TableB[[#This Row],[Local School Code]]),"",TableB[[#This Row],[Local School Code]])</f>
        <v>X379</v>
      </c>
      <c r="D1513" s="15" t="s">
        <v>73</v>
      </c>
      <c r="E1513" s="10" t="s">
        <v>72</v>
      </c>
      <c r="F1513" s="130">
        <v>0</v>
      </c>
      <c r="G1513" s="130">
        <v>0</v>
      </c>
      <c r="H1513" s="130">
        <v>0</v>
      </c>
      <c r="I1513" s="130">
        <v>0</v>
      </c>
      <c r="J1513" s="136">
        <f t="shared" si="72"/>
        <v>0</v>
      </c>
      <c r="K1513" s="16">
        <v>0</v>
      </c>
      <c r="L1513" s="16">
        <v>0</v>
      </c>
      <c r="M1513" s="16">
        <v>0</v>
      </c>
      <c r="N1513" s="133">
        <f t="shared" si="73"/>
        <v>0</v>
      </c>
      <c r="O1513" s="146">
        <v>1</v>
      </c>
      <c r="P1513" s="132">
        <v>318873.19748078351</v>
      </c>
      <c r="Q1513" s="132">
        <v>134349.1707729022</v>
      </c>
      <c r="R1513" s="132">
        <v>0</v>
      </c>
      <c r="S1513" s="132">
        <v>0</v>
      </c>
      <c r="T1513" s="132">
        <v>131745.85386451095</v>
      </c>
      <c r="U1513" s="132">
        <v>79047.512318706562</v>
      </c>
      <c r="V1513" s="133">
        <f t="shared" si="74"/>
        <v>664015.73443690327</v>
      </c>
      <c r="W1513" s="16">
        <v>330259</v>
      </c>
      <c r="X1513" s="16">
        <v>333756.73443690327</v>
      </c>
      <c r="Y1513" s="137">
        <v>0</v>
      </c>
    </row>
    <row r="1514" spans="1:25" s="3" customFormat="1" ht="15" x14ac:dyDescent="0.3">
      <c r="A1514" s="156" t="str">
        <f>IF(ISBLANK(TableB[[#This Row],[BEDS Code]]),"",TableB[[#This Row],[BEDS Code]])</f>
        <v>320700011381</v>
      </c>
      <c r="B1514" s="134" t="str">
        <f>IF(ISBLANK(TableB[[#This Row],[School Name]]),"",TableB[[#This Row],[School Name]])</f>
        <v>Bronx Haven High School</v>
      </c>
      <c r="C1514" s="156" t="str">
        <f>IF(ISBLANK(TableB[[#This Row],[Local School Code]]),"",TableB[[#This Row],[Local School Code]])</f>
        <v>X381</v>
      </c>
      <c r="D1514" s="15" t="s">
        <v>73</v>
      </c>
      <c r="E1514" s="10" t="s">
        <v>73</v>
      </c>
      <c r="F1514" s="130">
        <v>0</v>
      </c>
      <c r="G1514" s="130">
        <v>0</v>
      </c>
      <c r="H1514" s="130">
        <v>0</v>
      </c>
      <c r="I1514" s="130">
        <v>0</v>
      </c>
      <c r="J1514" s="136">
        <f t="shared" si="72"/>
        <v>0</v>
      </c>
      <c r="K1514" s="16">
        <v>0</v>
      </c>
      <c r="L1514" s="16">
        <v>0</v>
      </c>
      <c r="M1514" s="16">
        <v>0</v>
      </c>
      <c r="N1514" s="133">
        <f t="shared" si="73"/>
        <v>0</v>
      </c>
      <c r="O1514" s="146">
        <v>0</v>
      </c>
      <c r="P1514" s="132">
        <v>0</v>
      </c>
      <c r="Q1514" s="132">
        <v>0</v>
      </c>
      <c r="R1514" s="132">
        <v>0</v>
      </c>
      <c r="S1514" s="132">
        <v>0</v>
      </c>
      <c r="T1514" s="132">
        <v>0</v>
      </c>
      <c r="U1514" s="132">
        <v>0</v>
      </c>
      <c r="V1514" s="133">
        <f t="shared" si="74"/>
        <v>0</v>
      </c>
      <c r="W1514" s="16">
        <v>0</v>
      </c>
      <c r="X1514" s="16">
        <v>0</v>
      </c>
      <c r="Y1514" s="137">
        <v>0</v>
      </c>
    </row>
    <row r="1515" spans="1:25" s="3" customFormat="1" ht="15" x14ac:dyDescent="0.3">
      <c r="A1515" s="156" t="str">
        <f>IF(ISBLANK(TableB[[#This Row],[BEDS Code]]),"",TableB[[#This Row],[BEDS Code]])</f>
        <v>321000010382</v>
      </c>
      <c r="B1515" s="134" t="str">
        <f>IF(ISBLANK(TableB[[#This Row],[School Name]]),"",TableB[[#This Row],[School Name]])</f>
        <v>Elementary School for Math, Science, and Technology</v>
      </c>
      <c r="C1515" s="156" t="str">
        <f>IF(ISBLANK(TableB[[#This Row],[Local School Code]]),"",TableB[[#This Row],[Local School Code]])</f>
        <v>X382</v>
      </c>
      <c r="D1515" s="15" t="s">
        <v>73</v>
      </c>
      <c r="E1515" s="10" t="s">
        <v>73</v>
      </c>
      <c r="F1515" s="130">
        <v>0</v>
      </c>
      <c r="G1515" s="130">
        <v>0</v>
      </c>
      <c r="H1515" s="130">
        <v>0</v>
      </c>
      <c r="I1515" s="130">
        <v>0</v>
      </c>
      <c r="J1515" s="136">
        <f t="shared" si="72"/>
        <v>0</v>
      </c>
      <c r="K1515" s="16">
        <v>0</v>
      </c>
      <c r="L1515" s="16">
        <v>0</v>
      </c>
      <c r="M1515" s="16">
        <v>0</v>
      </c>
      <c r="N1515" s="133">
        <f t="shared" si="73"/>
        <v>0</v>
      </c>
      <c r="O1515" s="146">
        <v>0</v>
      </c>
      <c r="P1515" s="132">
        <v>0</v>
      </c>
      <c r="Q1515" s="132">
        <v>0</v>
      </c>
      <c r="R1515" s="132">
        <v>0</v>
      </c>
      <c r="S1515" s="132">
        <v>0</v>
      </c>
      <c r="T1515" s="132">
        <v>0</v>
      </c>
      <c r="U1515" s="132">
        <v>0</v>
      </c>
      <c r="V1515" s="133">
        <f t="shared" si="74"/>
        <v>0</v>
      </c>
      <c r="W1515" s="16">
        <v>0</v>
      </c>
      <c r="X1515" s="16">
        <v>0</v>
      </c>
      <c r="Y1515" s="137">
        <v>0</v>
      </c>
    </row>
    <row r="1516" spans="1:25" s="3" customFormat="1" ht="15" x14ac:dyDescent="0.3">
      <c r="A1516" s="156" t="str">
        <f>IF(ISBLANK(TableB[[#This Row],[BEDS Code]]),"",TableB[[#This Row],[BEDS Code]])</f>
        <v>321200010383</v>
      </c>
      <c r="B1516" s="134" t="str">
        <f>IF(ISBLANK(TableB[[#This Row],[School Name]]),"",TableB[[#This Row],[School Name]])</f>
        <v>Emolior Academy</v>
      </c>
      <c r="C1516" s="156" t="str">
        <f>IF(ISBLANK(TableB[[#This Row],[Local School Code]]),"",TableB[[#This Row],[Local School Code]])</f>
        <v>X383</v>
      </c>
      <c r="D1516" s="15" t="s">
        <v>73</v>
      </c>
      <c r="E1516" s="10" t="s">
        <v>73</v>
      </c>
      <c r="F1516" s="130">
        <v>0</v>
      </c>
      <c r="G1516" s="130">
        <v>0</v>
      </c>
      <c r="H1516" s="130">
        <v>0</v>
      </c>
      <c r="I1516" s="130">
        <v>0</v>
      </c>
      <c r="J1516" s="136">
        <f t="shared" si="72"/>
        <v>0</v>
      </c>
      <c r="K1516" s="16">
        <v>0</v>
      </c>
      <c r="L1516" s="16">
        <v>0</v>
      </c>
      <c r="M1516" s="16">
        <v>0</v>
      </c>
      <c r="N1516" s="133">
        <f t="shared" si="73"/>
        <v>0</v>
      </c>
      <c r="O1516" s="146">
        <v>0</v>
      </c>
      <c r="P1516" s="132">
        <v>0</v>
      </c>
      <c r="Q1516" s="132">
        <v>0</v>
      </c>
      <c r="R1516" s="132">
        <v>0</v>
      </c>
      <c r="S1516" s="132">
        <v>0</v>
      </c>
      <c r="T1516" s="132">
        <v>0</v>
      </c>
      <c r="U1516" s="132">
        <v>0</v>
      </c>
      <c r="V1516" s="133">
        <f t="shared" si="74"/>
        <v>0</v>
      </c>
      <c r="W1516" s="16">
        <v>0</v>
      </c>
      <c r="X1516" s="16">
        <v>0</v>
      </c>
      <c r="Y1516" s="137">
        <v>0</v>
      </c>
    </row>
    <row r="1517" spans="1:25" s="3" customFormat="1" ht="15" x14ac:dyDescent="0.3">
      <c r="A1517" s="156" t="str">
        <f>IF(ISBLANK(TableB[[#This Row],[BEDS Code]]),"",TableB[[#This Row],[BEDS Code]])</f>
        <v>321000010386</v>
      </c>
      <c r="B1517" s="134" t="str">
        <f>IF(ISBLANK(TableB[[#This Row],[School Name]]),"",TableB[[#This Row],[School Name]])</f>
        <v>School for Environmental Citizenship</v>
      </c>
      <c r="C1517" s="156" t="str">
        <f>IF(ISBLANK(TableB[[#This Row],[Local School Code]]),"",TableB[[#This Row],[Local School Code]])</f>
        <v>X386</v>
      </c>
      <c r="D1517" s="15" t="s">
        <v>72</v>
      </c>
      <c r="E1517" s="10" t="s">
        <v>73</v>
      </c>
      <c r="F1517" s="130">
        <v>62</v>
      </c>
      <c r="G1517" s="130">
        <v>0</v>
      </c>
      <c r="H1517" s="130">
        <v>2</v>
      </c>
      <c r="I1517" s="130">
        <v>0</v>
      </c>
      <c r="J1517" s="136">
        <f t="shared" si="72"/>
        <v>64</v>
      </c>
      <c r="K1517" s="16">
        <v>413908.34028377343</v>
      </c>
      <c r="L1517" s="16">
        <v>719304.13046716852</v>
      </c>
      <c r="M1517" s="16">
        <v>0</v>
      </c>
      <c r="N1517" s="133">
        <f t="shared" si="73"/>
        <v>1133212.4707509419</v>
      </c>
      <c r="O1517" s="146">
        <v>0</v>
      </c>
      <c r="P1517" s="132">
        <v>0</v>
      </c>
      <c r="Q1517" s="132">
        <v>0</v>
      </c>
      <c r="R1517" s="132">
        <v>0</v>
      </c>
      <c r="S1517" s="132">
        <v>0</v>
      </c>
      <c r="T1517" s="132">
        <v>0</v>
      </c>
      <c r="U1517" s="132">
        <v>0</v>
      </c>
      <c r="V1517" s="133">
        <f t="shared" si="74"/>
        <v>0</v>
      </c>
      <c r="W1517" s="16">
        <v>0</v>
      </c>
      <c r="X1517" s="16">
        <v>0</v>
      </c>
      <c r="Y1517" s="137">
        <v>0</v>
      </c>
    </row>
    <row r="1518" spans="1:25" s="3" customFormat="1" ht="15" x14ac:dyDescent="0.3">
      <c r="A1518" s="156" t="str">
        <f>IF(ISBLANK(TableB[[#This Row],[BEDS Code]]),"",TableB[[#This Row],[BEDS Code]])</f>
        <v>321200011388</v>
      </c>
      <c r="B1518" s="134" t="str">
        <f>IF(ISBLANK(TableB[[#This Row],[School Name]]),"",TableB[[#This Row],[School Name]])</f>
        <v>Pan American International High School at Monroe</v>
      </c>
      <c r="C1518" s="156" t="str">
        <f>IF(ISBLANK(TableB[[#This Row],[Local School Code]]),"",TableB[[#This Row],[Local School Code]])</f>
        <v>X388</v>
      </c>
      <c r="D1518" s="15" t="s">
        <v>73</v>
      </c>
      <c r="E1518" s="10" t="s">
        <v>73</v>
      </c>
      <c r="F1518" s="130">
        <v>0</v>
      </c>
      <c r="G1518" s="130">
        <v>0</v>
      </c>
      <c r="H1518" s="130">
        <v>0</v>
      </c>
      <c r="I1518" s="130">
        <v>0</v>
      </c>
      <c r="J1518" s="136">
        <f t="shared" si="72"/>
        <v>0</v>
      </c>
      <c r="K1518" s="16">
        <v>0</v>
      </c>
      <c r="L1518" s="16">
        <v>0</v>
      </c>
      <c r="M1518" s="16">
        <v>0</v>
      </c>
      <c r="N1518" s="133">
        <f t="shared" si="73"/>
        <v>0</v>
      </c>
      <c r="O1518" s="146">
        <v>0</v>
      </c>
      <c r="P1518" s="132">
        <v>0</v>
      </c>
      <c r="Q1518" s="132">
        <v>0</v>
      </c>
      <c r="R1518" s="132">
        <v>0</v>
      </c>
      <c r="S1518" s="132">
        <v>0</v>
      </c>
      <c r="T1518" s="132">
        <v>0</v>
      </c>
      <c r="U1518" s="132">
        <v>0</v>
      </c>
      <c r="V1518" s="133">
        <f t="shared" si="74"/>
        <v>0</v>
      </c>
      <c r="W1518" s="16">
        <v>0</v>
      </c>
      <c r="X1518" s="16">
        <v>0</v>
      </c>
      <c r="Y1518" s="137">
        <v>0</v>
      </c>
    </row>
    <row r="1519" spans="1:25" s="3" customFormat="1" ht="15" x14ac:dyDescent="0.3">
      <c r="A1519" s="156" t="str">
        <f>IF(ISBLANK(TableB[[#This Row],[BEDS Code]]),"",TableB[[#This Row],[BEDS Code]])</f>
        <v>321000010390</v>
      </c>
      <c r="B1519" s="134" t="str">
        <f>IF(ISBLANK(TableB[[#This Row],[School Name]]),"",TableB[[#This Row],[School Name]])</f>
        <v>M.S. 390</v>
      </c>
      <c r="C1519" s="156" t="str">
        <f>IF(ISBLANK(TableB[[#This Row],[Local School Code]]),"",TableB[[#This Row],[Local School Code]])</f>
        <v>X390</v>
      </c>
      <c r="D1519" s="15" t="s">
        <v>73</v>
      </c>
      <c r="E1519" s="10" t="s">
        <v>73</v>
      </c>
      <c r="F1519" s="130">
        <v>0</v>
      </c>
      <c r="G1519" s="130">
        <v>0</v>
      </c>
      <c r="H1519" s="130">
        <v>0</v>
      </c>
      <c r="I1519" s="130">
        <v>0</v>
      </c>
      <c r="J1519" s="136">
        <f t="shared" si="72"/>
        <v>0</v>
      </c>
      <c r="K1519" s="16">
        <v>0</v>
      </c>
      <c r="L1519" s="16">
        <v>0</v>
      </c>
      <c r="M1519" s="16">
        <v>0</v>
      </c>
      <c r="N1519" s="133">
        <f t="shared" si="73"/>
        <v>0</v>
      </c>
      <c r="O1519" s="146">
        <v>0</v>
      </c>
      <c r="P1519" s="132">
        <v>0</v>
      </c>
      <c r="Q1519" s="132">
        <v>0</v>
      </c>
      <c r="R1519" s="132">
        <v>0</v>
      </c>
      <c r="S1519" s="132">
        <v>0</v>
      </c>
      <c r="T1519" s="132">
        <v>0</v>
      </c>
      <c r="U1519" s="132">
        <v>0</v>
      </c>
      <c r="V1519" s="133">
        <f t="shared" si="74"/>
        <v>0</v>
      </c>
      <c r="W1519" s="16">
        <v>0</v>
      </c>
      <c r="X1519" s="16">
        <v>0</v>
      </c>
      <c r="Y1519" s="137">
        <v>0</v>
      </c>
    </row>
    <row r="1520" spans="1:25" s="3" customFormat="1" ht="15" x14ac:dyDescent="0.3">
      <c r="A1520" s="156" t="str">
        <f>IF(ISBLANK(TableB[[#This Row],[BEDS Code]]),"",TableB[[#This Row],[BEDS Code]])</f>
        <v>321000010391</v>
      </c>
      <c r="B1520" s="134" t="str">
        <f>IF(ISBLANK(TableB[[#This Row],[School Name]]),"",TableB[[#This Row],[School Name]])</f>
        <v>The Angelo Patri Middle School</v>
      </c>
      <c r="C1520" s="156" t="str">
        <f>IF(ISBLANK(TableB[[#This Row],[Local School Code]]),"",TableB[[#This Row],[Local School Code]])</f>
        <v>X391</v>
      </c>
      <c r="D1520" s="15" t="s">
        <v>73</v>
      </c>
      <c r="E1520" s="10" t="s">
        <v>72</v>
      </c>
      <c r="F1520" s="130">
        <v>0</v>
      </c>
      <c r="G1520" s="130">
        <v>0</v>
      </c>
      <c r="H1520" s="130">
        <v>0</v>
      </c>
      <c r="I1520" s="130">
        <v>0</v>
      </c>
      <c r="J1520" s="136">
        <f t="shared" si="72"/>
        <v>0</v>
      </c>
      <c r="K1520" s="16">
        <v>0</v>
      </c>
      <c r="L1520" s="16">
        <v>0</v>
      </c>
      <c r="M1520" s="16">
        <v>0</v>
      </c>
      <c r="N1520" s="133">
        <f t="shared" si="73"/>
        <v>0</v>
      </c>
      <c r="O1520" s="146">
        <v>1</v>
      </c>
      <c r="P1520" s="132">
        <v>1418743.4465702167</v>
      </c>
      <c r="Q1520" s="132">
        <v>187482.4</v>
      </c>
      <c r="R1520" s="132">
        <v>0</v>
      </c>
      <c r="S1520" s="132">
        <v>0</v>
      </c>
      <c r="T1520" s="132">
        <v>237412</v>
      </c>
      <c r="U1520" s="132">
        <v>142447.19999999998</v>
      </c>
      <c r="V1520" s="133">
        <f t="shared" si="74"/>
        <v>1986085.0465702165</v>
      </c>
      <c r="W1520" s="16">
        <v>987812</v>
      </c>
      <c r="X1520" s="16">
        <v>998273.04657021654</v>
      </c>
      <c r="Y1520" s="137">
        <v>0</v>
      </c>
    </row>
    <row r="1521" spans="1:25" s="3" customFormat="1" ht="15" x14ac:dyDescent="0.3">
      <c r="A1521" s="156" t="str">
        <f>IF(ISBLANK(TableB[[#This Row],[BEDS Code]]),"",TableB[[#This Row],[BEDS Code]])</f>
        <v>320800010392</v>
      </c>
      <c r="B1521" s="134" t="str">
        <f>IF(ISBLANK(TableB[[#This Row],[School Name]]),"",TableB[[#This Row],[School Name]])</f>
        <v>Bronx Delta School</v>
      </c>
      <c r="C1521" s="156" t="str">
        <f>IF(ISBLANK(TableB[[#This Row],[Local School Code]]),"",TableB[[#This Row],[Local School Code]])</f>
        <v>X392</v>
      </c>
      <c r="D1521" s="15" t="s">
        <v>72</v>
      </c>
      <c r="E1521" s="10" t="s">
        <v>73</v>
      </c>
      <c r="F1521" s="130">
        <v>46</v>
      </c>
      <c r="G1521" s="130">
        <v>0</v>
      </c>
      <c r="H1521" s="130">
        <v>0</v>
      </c>
      <c r="I1521" s="130">
        <v>0</v>
      </c>
      <c r="J1521" s="136">
        <f t="shared" si="72"/>
        <v>46</v>
      </c>
      <c r="K1521" s="16">
        <v>360000</v>
      </c>
      <c r="L1521" s="16">
        <v>337332.81750307721</v>
      </c>
      <c r="M1521" s="16">
        <v>0</v>
      </c>
      <c r="N1521" s="133">
        <f t="shared" si="73"/>
        <v>697332.81750307721</v>
      </c>
      <c r="O1521" s="146">
        <v>0</v>
      </c>
      <c r="P1521" s="132">
        <v>0</v>
      </c>
      <c r="Q1521" s="132">
        <v>0</v>
      </c>
      <c r="R1521" s="132">
        <v>0</v>
      </c>
      <c r="S1521" s="132">
        <v>0</v>
      </c>
      <c r="T1521" s="132">
        <v>0</v>
      </c>
      <c r="U1521" s="132">
        <v>0</v>
      </c>
      <c r="V1521" s="133">
        <f t="shared" si="74"/>
        <v>0</v>
      </c>
      <c r="W1521" s="16">
        <v>0</v>
      </c>
      <c r="X1521" s="16">
        <v>0</v>
      </c>
      <c r="Y1521" s="137">
        <v>0</v>
      </c>
    </row>
    <row r="1522" spans="1:25" s="3" customFormat="1" ht="15" x14ac:dyDescent="0.3">
      <c r="A1522" s="156" t="str">
        <f>IF(ISBLANK(TableB[[#This Row],[BEDS Code]]),"",TableB[[#This Row],[BEDS Code]])</f>
        <v>321000010396</v>
      </c>
      <c r="B1522" s="134" t="str">
        <f>IF(ISBLANK(TableB[[#This Row],[School Name]]),"",TableB[[#This Row],[School Name]])</f>
        <v>P.S. 396</v>
      </c>
      <c r="C1522" s="156" t="str">
        <f>IF(ISBLANK(TableB[[#This Row],[Local School Code]]),"",TableB[[#This Row],[Local School Code]])</f>
        <v>X396</v>
      </c>
      <c r="D1522" s="15" t="s">
        <v>72</v>
      </c>
      <c r="E1522" s="10" t="s">
        <v>73</v>
      </c>
      <c r="F1522" s="130">
        <v>30</v>
      </c>
      <c r="G1522" s="130">
        <v>0</v>
      </c>
      <c r="H1522" s="130">
        <v>3</v>
      </c>
      <c r="I1522" s="130">
        <v>0</v>
      </c>
      <c r="J1522" s="136">
        <f t="shared" si="72"/>
        <v>33</v>
      </c>
      <c r="K1522" s="16">
        <v>107126.67222701875</v>
      </c>
      <c r="L1522" s="16">
        <v>559949.14746715757</v>
      </c>
      <c r="M1522" s="16">
        <v>0</v>
      </c>
      <c r="N1522" s="133">
        <f t="shared" si="73"/>
        <v>667075.81969417632</v>
      </c>
      <c r="O1522" s="146">
        <v>0</v>
      </c>
      <c r="P1522" s="132">
        <v>0</v>
      </c>
      <c r="Q1522" s="132">
        <v>0</v>
      </c>
      <c r="R1522" s="132">
        <v>0</v>
      </c>
      <c r="S1522" s="132">
        <v>0</v>
      </c>
      <c r="T1522" s="132">
        <v>0</v>
      </c>
      <c r="U1522" s="132">
        <v>0</v>
      </c>
      <c r="V1522" s="133">
        <f t="shared" si="74"/>
        <v>0</v>
      </c>
      <c r="W1522" s="16">
        <v>0</v>
      </c>
      <c r="X1522" s="16">
        <v>0</v>
      </c>
      <c r="Y1522" s="137">
        <v>0</v>
      </c>
    </row>
    <row r="1523" spans="1:25" s="3" customFormat="1" ht="15" x14ac:dyDescent="0.3">
      <c r="A1523" s="156" t="str">
        <f>IF(ISBLANK(TableB[[#This Row],[BEDS Code]]),"",TableB[[#This Row],[BEDS Code]])</f>
        <v>321000011397</v>
      </c>
      <c r="B1523" s="134" t="str">
        <f>IF(ISBLANK(TableB[[#This Row],[School Name]]),"",TableB[[#This Row],[School Name]])</f>
        <v>English Language Learners and International Support Preparatory Academy (ELLIS)</v>
      </c>
      <c r="C1523" s="156" t="str">
        <f>IF(ISBLANK(TableB[[#This Row],[Local School Code]]),"",TableB[[#This Row],[Local School Code]])</f>
        <v>X397</v>
      </c>
      <c r="D1523" s="15" t="s">
        <v>73</v>
      </c>
      <c r="E1523" s="10" t="s">
        <v>73</v>
      </c>
      <c r="F1523" s="130">
        <v>0</v>
      </c>
      <c r="G1523" s="130">
        <v>0</v>
      </c>
      <c r="H1523" s="130">
        <v>0</v>
      </c>
      <c r="I1523" s="130">
        <v>0</v>
      </c>
      <c r="J1523" s="136">
        <f t="shared" si="72"/>
        <v>0</v>
      </c>
      <c r="K1523" s="16">
        <v>0</v>
      </c>
      <c r="L1523" s="16">
        <v>0</v>
      </c>
      <c r="M1523" s="16">
        <v>0</v>
      </c>
      <c r="N1523" s="133">
        <f t="shared" si="73"/>
        <v>0</v>
      </c>
      <c r="O1523" s="146">
        <v>0</v>
      </c>
      <c r="P1523" s="132">
        <v>0</v>
      </c>
      <c r="Q1523" s="132">
        <v>0</v>
      </c>
      <c r="R1523" s="132">
        <v>0</v>
      </c>
      <c r="S1523" s="132">
        <v>0</v>
      </c>
      <c r="T1523" s="132">
        <v>0</v>
      </c>
      <c r="U1523" s="132">
        <v>0</v>
      </c>
      <c r="V1523" s="133">
        <f t="shared" si="74"/>
        <v>0</v>
      </c>
      <c r="W1523" s="16">
        <v>0</v>
      </c>
      <c r="X1523" s="16">
        <v>0</v>
      </c>
      <c r="Y1523" s="137">
        <v>0</v>
      </c>
    </row>
    <row r="1524" spans="1:25" s="3" customFormat="1" ht="15" x14ac:dyDescent="0.3">
      <c r="A1524" s="156" t="str">
        <f>IF(ISBLANK(TableB[[#This Row],[BEDS Code]]),"",TableB[[#This Row],[BEDS Code]])</f>
        <v>320900011403</v>
      </c>
      <c r="B1524" s="134" t="str">
        <f>IF(ISBLANK(TableB[[#This Row],[School Name]]),"",TableB[[#This Row],[School Name]])</f>
        <v>Bronx International High School</v>
      </c>
      <c r="C1524" s="156" t="str">
        <f>IF(ISBLANK(TableB[[#This Row],[Local School Code]]),"",TableB[[#This Row],[Local School Code]])</f>
        <v>X403</v>
      </c>
      <c r="D1524" s="15" t="s">
        <v>73</v>
      </c>
      <c r="E1524" s="10" t="s">
        <v>73</v>
      </c>
      <c r="F1524" s="130">
        <v>0</v>
      </c>
      <c r="G1524" s="130">
        <v>0</v>
      </c>
      <c r="H1524" s="130">
        <v>0</v>
      </c>
      <c r="I1524" s="130">
        <v>0</v>
      </c>
      <c r="J1524" s="136">
        <f t="shared" si="72"/>
        <v>0</v>
      </c>
      <c r="K1524" s="16">
        <v>0</v>
      </c>
      <c r="L1524" s="16">
        <v>0</v>
      </c>
      <c r="M1524" s="16">
        <v>0</v>
      </c>
      <c r="N1524" s="133">
        <f t="shared" si="73"/>
        <v>0</v>
      </c>
      <c r="O1524" s="146">
        <v>0</v>
      </c>
      <c r="P1524" s="132">
        <v>0</v>
      </c>
      <c r="Q1524" s="132">
        <v>0</v>
      </c>
      <c r="R1524" s="132">
        <v>0</v>
      </c>
      <c r="S1524" s="132">
        <v>0</v>
      </c>
      <c r="T1524" s="132">
        <v>0</v>
      </c>
      <c r="U1524" s="132">
        <v>0</v>
      </c>
      <c r="V1524" s="133">
        <f t="shared" si="74"/>
        <v>0</v>
      </c>
      <c r="W1524" s="16">
        <v>0</v>
      </c>
      <c r="X1524" s="16">
        <v>0</v>
      </c>
      <c r="Y1524" s="137">
        <v>0</v>
      </c>
    </row>
    <row r="1525" spans="1:25" s="3" customFormat="1" ht="15" x14ac:dyDescent="0.3">
      <c r="A1525" s="156" t="str">
        <f>IF(ISBLANK(TableB[[#This Row],[BEDS Code]]),"",TableB[[#This Row],[BEDS Code]])</f>
        <v>320900011404</v>
      </c>
      <c r="B1525" s="134" t="str">
        <f>IF(ISBLANK(TableB[[#This Row],[School Name]]),"",TableB[[#This Row],[School Name]])</f>
        <v>School for Excellence</v>
      </c>
      <c r="C1525" s="156" t="str">
        <f>IF(ISBLANK(TableB[[#This Row],[Local School Code]]),"",TableB[[#This Row],[Local School Code]])</f>
        <v>X404</v>
      </c>
      <c r="D1525" s="15" t="s">
        <v>73</v>
      </c>
      <c r="E1525" s="10" t="s">
        <v>73</v>
      </c>
      <c r="F1525" s="130">
        <v>0</v>
      </c>
      <c r="G1525" s="130">
        <v>0</v>
      </c>
      <c r="H1525" s="130">
        <v>0</v>
      </c>
      <c r="I1525" s="130">
        <v>0</v>
      </c>
      <c r="J1525" s="136">
        <f t="shared" si="72"/>
        <v>0</v>
      </c>
      <c r="K1525" s="16">
        <v>0</v>
      </c>
      <c r="L1525" s="16">
        <v>0</v>
      </c>
      <c r="M1525" s="16">
        <v>0</v>
      </c>
      <c r="N1525" s="133">
        <f t="shared" si="73"/>
        <v>0</v>
      </c>
      <c r="O1525" s="146">
        <v>0</v>
      </c>
      <c r="P1525" s="132">
        <v>0</v>
      </c>
      <c r="Q1525" s="132">
        <v>0</v>
      </c>
      <c r="R1525" s="132">
        <v>0</v>
      </c>
      <c r="S1525" s="132">
        <v>0</v>
      </c>
      <c r="T1525" s="132">
        <v>0</v>
      </c>
      <c r="U1525" s="132">
        <v>0</v>
      </c>
      <c r="V1525" s="133">
        <f t="shared" si="74"/>
        <v>0</v>
      </c>
      <c r="W1525" s="16">
        <v>0</v>
      </c>
      <c r="X1525" s="16">
        <v>0</v>
      </c>
      <c r="Y1525" s="137">
        <v>0</v>
      </c>
    </row>
    <row r="1526" spans="1:25" s="3" customFormat="1" ht="15" x14ac:dyDescent="0.3">
      <c r="A1526" s="156" t="str">
        <f>IF(ISBLANK(TableB[[#This Row],[BEDS Code]]),"",TableB[[#This Row],[BEDS Code]])</f>
        <v>320800011405</v>
      </c>
      <c r="B1526" s="134" t="str">
        <f>IF(ISBLANK(TableB[[#This Row],[School Name]]),"",TableB[[#This Row],[School Name]])</f>
        <v>Herbert H. Lehman High School</v>
      </c>
      <c r="C1526" s="156" t="str">
        <f>IF(ISBLANK(TableB[[#This Row],[Local School Code]]),"",TableB[[#This Row],[Local School Code]])</f>
        <v>X405</v>
      </c>
      <c r="D1526" s="15" t="s">
        <v>73</v>
      </c>
      <c r="E1526" s="10" t="s">
        <v>72</v>
      </c>
      <c r="F1526" s="130">
        <v>0</v>
      </c>
      <c r="G1526" s="130">
        <v>0</v>
      </c>
      <c r="H1526" s="130">
        <v>0</v>
      </c>
      <c r="I1526" s="130">
        <v>0</v>
      </c>
      <c r="J1526" s="136">
        <f t="shared" si="72"/>
        <v>0</v>
      </c>
      <c r="K1526" s="16">
        <v>0</v>
      </c>
      <c r="L1526" s="16">
        <v>0</v>
      </c>
      <c r="M1526" s="16">
        <v>0</v>
      </c>
      <c r="N1526" s="133">
        <f t="shared" si="73"/>
        <v>0</v>
      </c>
      <c r="O1526" s="146">
        <v>1</v>
      </c>
      <c r="P1526" s="132">
        <v>2519129.7468731836</v>
      </c>
      <c r="Q1526" s="132">
        <v>240901.9</v>
      </c>
      <c r="R1526" s="132">
        <v>0</v>
      </c>
      <c r="S1526" s="132">
        <v>0</v>
      </c>
      <c r="T1526" s="132">
        <v>314509.5</v>
      </c>
      <c r="U1526" s="132">
        <v>188705.69999999998</v>
      </c>
      <c r="V1526" s="133">
        <f t="shared" si="74"/>
        <v>3263246.8468731837</v>
      </c>
      <c r="W1526" s="16">
        <v>1623029</v>
      </c>
      <c r="X1526" s="16">
        <v>1640217.8468731837</v>
      </c>
      <c r="Y1526" s="137">
        <v>0</v>
      </c>
    </row>
    <row r="1527" spans="1:25" s="3" customFormat="1" ht="15" x14ac:dyDescent="0.3">
      <c r="A1527" s="156" t="str">
        <f>IF(ISBLANK(TableB[[#This Row],[BEDS Code]]),"",TableB[[#This Row],[BEDS Code]])</f>
        <v>(blank)</v>
      </c>
      <c r="B1527" s="134" t="str">
        <f>IF(ISBLANK(TableB[[#This Row],[School Name]]),"",TableB[[#This Row],[School Name]])</f>
        <v>Herbert H. Lehman YABC</v>
      </c>
      <c r="C1527" s="156" t="str">
        <f>IF(ISBLANK(TableB[[#This Row],[Local School Code]]),"",TableB[[#This Row],[Local School Code]])</f>
        <v>X408</v>
      </c>
      <c r="D1527" s="15" t="s">
        <v>73</v>
      </c>
      <c r="E1527" s="10" t="s">
        <v>73</v>
      </c>
      <c r="F1527" s="130">
        <v>0</v>
      </c>
      <c r="G1527" s="130">
        <v>0</v>
      </c>
      <c r="H1527" s="130">
        <v>0</v>
      </c>
      <c r="I1527" s="130">
        <v>0</v>
      </c>
      <c r="J1527" s="136">
        <f t="shared" si="72"/>
        <v>0</v>
      </c>
      <c r="K1527" s="16">
        <v>0</v>
      </c>
      <c r="L1527" s="16">
        <v>0</v>
      </c>
      <c r="M1527" s="16">
        <v>0</v>
      </c>
      <c r="N1527" s="133">
        <f t="shared" si="73"/>
        <v>0</v>
      </c>
      <c r="O1527" s="146">
        <v>0</v>
      </c>
      <c r="P1527" s="132">
        <v>0</v>
      </c>
      <c r="Q1527" s="132">
        <v>0</v>
      </c>
      <c r="R1527" s="132">
        <v>0</v>
      </c>
      <c r="S1527" s="132">
        <v>0</v>
      </c>
      <c r="T1527" s="132">
        <v>0</v>
      </c>
      <c r="U1527" s="132">
        <v>0</v>
      </c>
      <c r="V1527" s="133">
        <f t="shared" si="74"/>
        <v>0</v>
      </c>
      <c r="W1527" s="16">
        <v>0</v>
      </c>
      <c r="X1527" s="16">
        <v>0</v>
      </c>
      <c r="Y1527" s="137">
        <v>0</v>
      </c>
    </row>
    <row r="1528" spans="1:25" s="3" customFormat="1" ht="15" x14ac:dyDescent="0.3">
      <c r="A1528" s="156" t="str">
        <f>IF(ISBLANK(TableB[[#This Row],[BEDS Code]]),"",TableB[[#This Row],[BEDS Code]])</f>
        <v>320900011412</v>
      </c>
      <c r="B1528" s="134" t="str">
        <f>IF(ISBLANK(TableB[[#This Row],[School Name]]),"",TableB[[#This Row],[School Name]])</f>
        <v>Bronx High School of Business</v>
      </c>
      <c r="C1528" s="156" t="str">
        <f>IF(ISBLANK(TableB[[#This Row],[Local School Code]]),"",TableB[[#This Row],[Local School Code]])</f>
        <v>X412</v>
      </c>
      <c r="D1528" s="15" t="s">
        <v>73</v>
      </c>
      <c r="E1528" s="10" t="s">
        <v>72</v>
      </c>
      <c r="F1528" s="130">
        <v>0</v>
      </c>
      <c r="G1528" s="130">
        <v>0</v>
      </c>
      <c r="H1528" s="130">
        <v>0</v>
      </c>
      <c r="I1528" s="130">
        <v>0</v>
      </c>
      <c r="J1528" s="136">
        <f t="shared" si="72"/>
        <v>0</v>
      </c>
      <c r="K1528" s="16">
        <v>0</v>
      </c>
      <c r="L1528" s="16">
        <v>0</v>
      </c>
      <c r="M1528" s="16">
        <v>0</v>
      </c>
      <c r="N1528" s="133">
        <f t="shared" si="73"/>
        <v>0</v>
      </c>
      <c r="O1528" s="146">
        <v>1</v>
      </c>
      <c r="P1528" s="132">
        <v>36000</v>
      </c>
      <c r="Q1528" s="132">
        <v>36000</v>
      </c>
      <c r="R1528" s="132">
        <v>0</v>
      </c>
      <c r="S1528" s="132">
        <v>0</v>
      </c>
      <c r="T1528" s="132">
        <v>180000</v>
      </c>
      <c r="U1528" s="132">
        <v>108000</v>
      </c>
      <c r="V1528" s="133">
        <f t="shared" si="74"/>
        <v>360000</v>
      </c>
      <c r="W1528" s="16">
        <v>179052</v>
      </c>
      <c r="X1528" s="16">
        <v>180948</v>
      </c>
      <c r="Y1528" s="137">
        <v>0</v>
      </c>
    </row>
    <row r="1529" spans="1:25" s="3" customFormat="1" ht="15" x14ac:dyDescent="0.3">
      <c r="A1529" s="156" t="str">
        <f>IF(ISBLANK(TableB[[#This Row],[BEDS Code]]),"",TableB[[#This Row],[BEDS Code]])</f>
        <v>320900011413</v>
      </c>
      <c r="B1529" s="134" t="str">
        <f>IF(ISBLANK(TableB[[#This Row],[School Name]]),"",TableB[[#This Row],[School Name]])</f>
        <v>Bronx High School for Medical Science</v>
      </c>
      <c r="C1529" s="156" t="str">
        <f>IF(ISBLANK(TableB[[#This Row],[Local School Code]]),"",TableB[[#This Row],[Local School Code]])</f>
        <v>X413</v>
      </c>
      <c r="D1529" s="15" t="s">
        <v>73</v>
      </c>
      <c r="E1529" s="10" t="s">
        <v>73</v>
      </c>
      <c r="F1529" s="130">
        <v>0</v>
      </c>
      <c r="G1529" s="130">
        <v>0</v>
      </c>
      <c r="H1529" s="130">
        <v>0</v>
      </c>
      <c r="I1529" s="130">
        <v>0</v>
      </c>
      <c r="J1529" s="136">
        <f t="shared" si="72"/>
        <v>0</v>
      </c>
      <c r="K1529" s="16">
        <v>0</v>
      </c>
      <c r="L1529" s="16">
        <v>0</v>
      </c>
      <c r="M1529" s="16">
        <v>0</v>
      </c>
      <c r="N1529" s="133">
        <f t="shared" si="73"/>
        <v>0</v>
      </c>
      <c r="O1529" s="146">
        <v>0</v>
      </c>
      <c r="P1529" s="132">
        <v>0</v>
      </c>
      <c r="Q1529" s="132">
        <v>0</v>
      </c>
      <c r="R1529" s="132">
        <v>0</v>
      </c>
      <c r="S1529" s="132">
        <v>0</v>
      </c>
      <c r="T1529" s="132">
        <v>0</v>
      </c>
      <c r="U1529" s="132">
        <v>0</v>
      </c>
      <c r="V1529" s="133">
        <f t="shared" si="74"/>
        <v>0</v>
      </c>
      <c r="W1529" s="16">
        <v>0</v>
      </c>
      <c r="X1529" s="16">
        <v>0</v>
      </c>
      <c r="Y1529" s="137">
        <v>0</v>
      </c>
    </row>
    <row r="1530" spans="1:25" s="3" customFormat="1" ht="15" x14ac:dyDescent="0.3">
      <c r="A1530" s="156" t="str">
        <f>IF(ISBLANK(TableB[[#This Row],[BEDS Code]]),"",TableB[[#This Row],[BEDS Code]])</f>
        <v>(blank)</v>
      </c>
      <c r="B1530" s="134" t="str">
        <f>IF(ISBLANK(TableB[[#This Row],[School Name]]),"",TableB[[#This Row],[School Name]])</f>
        <v>C Columbus HS YABC</v>
      </c>
      <c r="C1530" s="156" t="str">
        <f>IF(ISBLANK(TableB[[#This Row],[Local School Code]]),"",TableB[[#This Row],[Local School Code]])</f>
        <v>X417</v>
      </c>
      <c r="D1530" s="15" t="s">
        <v>73</v>
      </c>
      <c r="E1530" s="10" t="s">
        <v>73</v>
      </c>
      <c r="F1530" s="130">
        <v>0</v>
      </c>
      <c r="G1530" s="130">
        <v>0</v>
      </c>
      <c r="H1530" s="130">
        <v>0</v>
      </c>
      <c r="I1530" s="130">
        <v>0</v>
      </c>
      <c r="J1530" s="136">
        <f t="shared" si="72"/>
        <v>0</v>
      </c>
      <c r="K1530" s="16">
        <v>0</v>
      </c>
      <c r="L1530" s="16">
        <v>0</v>
      </c>
      <c r="M1530" s="16">
        <v>0</v>
      </c>
      <c r="N1530" s="133">
        <f t="shared" si="73"/>
        <v>0</v>
      </c>
      <c r="O1530" s="146">
        <v>0</v>
      </c>
      <c r="P1530" s="132">
        <v>0</v>
      </c>
      <c r="Q1530" s="132">
        <v>0</v>
      </c>
      <c r="R1530" s="132">
        <v>0</v>
      </c>
      <c r="S1530" s="132">
        <v>0</v>
      </c>
      <c r="T1530" s="132">
        <v>0</v>
      </c>
      <c r="U1530" s="132">
        <v>0</v>
      </c>
      <c r="V1530" s="133">
        <f t="shared" si="74"/>
        <v>0</v>
      </c>
      <c r="W1530" s="16">
        <v>0</v>
      </c>
      <c r="X1530" s="16">
        <v>0</v>
      </c>
      <c r="Y1530" s="137">
        <v>0</v>
      </c>
    </row>
    <row r="1531" spans="1:25" s="3" customFormat="1" ht="15" x14ac:dyDescent="0.3">
      <c r="A1531" s="156" t="str">
        <f>IF(ISBLANK(TableB[[#This Row],[BEDS Code]]),"",TableB[[#This Row],[BEDS Code]])</f>
        <v>321100011418</v>
      </c>
      <c r="B1531" s="134" t="str">
        <f>IF(ISBLANK(TableB[[#This Row],[School Name]]),"",TableB[[#This Row],[School Name]])</f>
        <v>Bronx High School for the Visual Arts</v>
      </c>
      <c r="C1531" s="156" t="str">
        <f>IF(ISBLANK(TableB[[#This Row],[Local School Code]]),"",TableB[[#This Row],[Local School Code]])</f>
        <v>X418</v>
      </c>
      <c r="D1531" s="15" t="s">
        <v>73</v>
      </c>
      <c r="E1531" s="10" t="s">
        <v>73</v>
      </c>
      <c r="F1531" s="130">
        <v>0</v>
      </c>
      <c r="G1531" s="130">
        <v>0</v>
      </c>
      <c r="H1531" s="130">
        <v>0</v>
      </c>
      <c r="I1531" s="130">
        <v>0</v>
      </c>
      <c r="J1531" s="136">
        <f t="shared" si="72"/>
        <v>0</v>
      </c>
      <c r="K1531" s="16">
        <v>0</v>
      </c>
      <c r="L1531" s="16">
        <v>0</v>
      </c>
      <c r="M1531" s="16">
        <v>0</v>
      </c>
      <c r="N1531" s="133">
        <f t="shared" si="73"/>
        <v>0</v>
      </c>
      <c r="O1531" s="146">
        <v>0</v>
      </c>
      <c r="P1531" s="132">
        <v>0</v>
      </c>
      <c r="Q1531" s="132">
        <v>0</v>
      </c>
      <c r="R1531" s="132">
        <v>0</v>
      </c>
      <c r="S1531" s="132">
        <v>0</v>
      </c>
      <c r="T1531" s="132">
        <v>0</v>
      </c>
      <c r="U1531" s="132">
        <v>0</v>
      </c>
      <c r="V1531" s="133">
        <f t="shared" si="74"/>
        <v>0</v>
      </c>
      <c r="W1531" s="16">
        <v>0</v>
      </c>
      <c r="X1531" s="16">
        <v>0</v>
      </c>
      <c r="Y1531" s="137">
        <v>0</v>
      </c>
    </row>
    <row r="1532" spans="1:25" s="3" customFormat="1" ht="15" x14ac:dyDescent="0.3">
      <c r="A1532" s="156" t="str">
        <f>IF(ISBLANK(TableB[[#This Row],[BEDS Code]]),"",TableB[[#This Row],[BEDS Code]])</f>
        <v>320800010424</v>
      </c>
      <c r="B1532" s="134" t="str">
        <f>IF(ISBLANK(TableB[[#This Row],[School Name]]),"",TableB[[#This Row],[School Name]])</f>
        <v>The Hunts Point School</v>
      </c>
      <c r="C1532" s="156" t="str">
        <f>IF(ISBLANK(TableB[[#This Row],[Local School Code]]),"",TableB[[#This Row],[Local School Code]])</f>
        <v>X424</v>
      </c>
      <c r="D1532" s="15" t="s">
        <v>73</v>
      </c>
      <c r="E1532" s="10" t="s">
        <v>72</v>
      </c>
      <c r="F1532" s="130">
        <v>0</v>
      </c>
      <c r="G1532" s="130">
        <v>0</v>
      </c>
      <c r="H1532" s="130">
        <v>0</v>
      </c>
      <c r="I1532" s="130">
        <v>0</v>
      </c>
      <c r="J1532" s="136">
        <f t="shared" si="72"/>
        <v>0</v>
      </c>
      <c r="K1532" s="16">
        <v>0</v>
      </c>
      <c r="L1532" s="16">
        <v>0</v>
      </c>
      <c r="M1532" s="16">
        <v>0</v>
      </c>
      <c r="N1532" s="133">
        <f t="shared" si="73"/>
        <v>0</v>
      </c>
      <c r="O1532" s="146">
        <v>1</v>
      </c>
      <c r="P1532" s="132">
        <v>760612.40781737783</v>
      </c>
      <c r="Q1532" s="132">
        <v>147258.6</v>
      </c>
      <c r="R1532" s="132">
        <v>0</v>
      </c>
      <c r="S1532" s="132">
        <v>0</v>
      </c>
      <c r="T1532" s="132">
        <v>171293</v>
      </c>
      <c r="U1532" s="132">
        <v>102775.8</v>
      </c>
      <c r="V1532" s="133">
        <f t="shared" si="74"/>
        <v>1181939.8078173778</v>
      </c>
      <c r="W1532" s="16">
        <v>587857</v>
      </c>
      <c r="X1532" s="16">
        <v>594082.80781737785</v>
      </c>
      <c r="Y1532" s="137">
        <v>0</v>
      </c>
    </row>
    <row r="1533" spans="1:25" s="3" customFormat="1" ht="15" x14ac:dyDescent="0.3">
      <c r="A1533" s="156" t="str">
        <f>IF(ISBLANK(TableB[[#This Row],[BEDS Code]]),"",TableB[[#This Row],[BEDS Code]])</f>
        <v>320700011427</v>
      </c>
      <c r="B1533" s="134" t="str">
        <f>IF(ISBLANK(TableB[[#This Row],[School Name]]),"",TableB[[#This Row],[School Name]])</f>
        <v>Community School for Social Justice</v>
      </c>
      <c r="C1533" s="156" t="str">
        <f>IF(ISBLANK(TableB[[#This Row],[Local School Code]]),"",TableB[[#This Row],[Local School Code]])</f>
        <v>X427</v>
      </c>
      <c r="D1533" s="15" t="s">
        <v>73</v>
      </c>
      <c r="E1533" s="10" t="s">
        <v>73</v>
      </c>
      <c r="F1533" s="130">
        <v>0</v>
      </c>
      <c r="G1533" s="130">
        <v>0</v>
      </c>
      <c r="H1533" s="130">
        <v>0</v>
      </c>
      <c r="I1533" s="130">
        <v>0</v>
      </c>
      <c r="J1533" s="136">
        <f t="shared" si="72"/>
        <v>0</v>
      </c>
      <c r="K1533" s="16">
        <v>0</v>
      </c>
      <c r="L1533" s="16">
        <v>0</v>
      </c>
      <c r="M1533" s="16">
        <v>0</v>
      </c>
      <c r="N1533" s="133">
        <f t="shared" si="73"/>
        <v>0</v>
      </c>
      <c r="O1533" s="146">
        <v>0</v>
      </c>
      <c r="P1533" s="132">
        <v>0</v>
      </c>
      <c r="Q1533" s="132">
        <v>0</v>
      </c>
      <c r="R1533" s="132">
        <v>0</v>
      </c>
      <c r="S1533" s="132">
        <v>0</v>
      </c>
      <c r="T1533" s="132">
        <v>0</v>
      </c>
      <c r="U1533" s="132">
        <v>0</v>
      </c>
      <c r="V1533" s="133">
        <f t="shared" si="74"/>
        <v>0</v>
      </c>
      <c r="W1533" s="16">
        <v>0</v>
      </c>
      <c r="X1533" s="16">
        <v>0</v>
      </c>
      <c r="Y1533" s="137">
        <v>0</v>
      </c>
    </row>
    <row r="1534" spans="1:25" s="3" customFormat="1" ht="15" x14ac:dyDescent="0.3">
      <c r="A1534" s="156" t="str">
        <f>IF(ISBLANK(TableB[[#This Row],[BEDS Code]]),"",TableB[[#This Row],[BEDS Code]])</f>
        <v>(blank)</v>
      </c>
      <c r="B1534" s="134" t="str">
        <f>IF(ISBLANK(TableB[[#This Row],[School Name]]),"",TableB[[#This Row],[School Name]])</f>
        <v>Learning to Work YABC at Monroe</v>
      </c>
      <c r="C1534" s="156" t="str">
        <f>IF(ISBLANK(TableB[[#This Row],[Local School Code]]),"",TableB[[#This Row],[Local School Code]])</f>
        <v>X428</v>
      </c>
      <c r="D1534" s="15" t="s">
        <v>73</v>
      </c>
      <c r="E1534" s="10" t="s">
        <v>73</v>
      </c>
      <c r="F1534" s="130">
        <v>0</v>
      </c>
      <c r="G1534" s="130">
        <v>0</v>
      </c>
      <c r="H1534" s="130">
        <v>0</v>
      </c>
      <c r="I1534" s="130">
        <v>0</v>
      </c>
      <c r="J1534" s="136">
        <f t="shared" si="72"/>
        <v>0</v>
      </c>
      <c r="K1534" s="16">
        <v>0</v>
      </c>
      <c r="L1534" s="16">
        <v>0</v>
      </c>
      <c r="M1534" s="16">
        <v>0</v>
      </c>
      <c r="N1534" s="133">
        <f t="shared" si="73"/>
        <v>0</v>
      </c>
      <c r="O1534" s="146">
        <v>0</v>
      </c>
      <c r="P1534" s="132">
        <v>0</v>
      </c>
      <c r="Q1534" s="132">
        <v>0</v>
      </c>
      <c r="R1534" s="132">
        <v>0</v>
      </c>
      <c r="S1534" s="132">
        <v>0</v>
      </c>
      <c r="T1534" s="132">
        <v>0</v>
      </c>
      <c r="U1534" s="132">
        <v>0</v>
      </c>
      <c r="V1534" s="133">
        <f t="shared" si="74"/>
        <v>0</v>
      </c>
      <c r="W1534" s="16">
        <v>0</v>
      </c>
      <c r="X1534" s="16">
        <v>0</v>
      </c>
      <c r="Y1534" s="137">
        <v>0</v>
      </c>
    </row>
    <row r="1535" spans="1:25" s="3" customFormat="1" ht="15" x14ac:dyDescent="0.3">
      <c r="A1535" s="156" t="str">
        <f>IF(ISBLANK(TableB[[#This Row],[BEDS Code]]),"",TableB[[#This Row],[BEDS Code]])</f>
        <v>320800011432</v>
      </c>
      <c r="B1535" s="134" t="str">
        <f>IF(ISBLANK(TableB[[#This Row],[School Name]]),"",TableB[[#This Row],[School Name]])</f>
        <v>Bronx Bridges High School</v>
      </c>
      <c r="C1535" s="156" t="str">
        <f>IF(ISBLANK(TableB[[#This Row],[Local School Code]]),"",TableB[[#This Row],[Local School Code]])</f>
        <v>X432</v>
      </c>
      <c r="D1535" s="15" t="s">
        <v>73</v>
      </c>
      <c r="E1535" s="10" t="s">
        <v>73</v>
      </c>
      <c r="F1535" s="130">
        <v>0</v>
      </c>
      <c r="G1535" s="130">
        <v>0</v>
      </c>
      <c r="H1535" s="130">
        <v>0</v>
      </c>
      <c r="I1535" s="130">
        <v>0</v>
      </c>
      <c r="J1535" s="136">
        <f t="shared" si="72"/>
        <v>0</v>
      </c>
      <c r="K1535" s="16">
        <v>0</v>
      </c>
      <c r="L1535" s="16">
        <v>0</v>
      </c>
      <c r="M1535" s="16">
        <v>0</v>
      </c>
      <c r="N1535" s="133">
        <f t="shared" si="73"/>
        <v>0</v>
      </c>
      <c r="O1535" s="146">
        <v>0</v>
      </c>
      <c r="P1535" s="132">
        <v>0</v>
      </c>
      <c r="Q1535" s="132">
        <v>0</v>
      </c>
      <c r="R1535" s="132">
        <v>0</v>
      </c>
      <c r="S1535" s="132">
        <v>0</v>
      </c>
      <c r="T1535" s="132">
        <v>0</v>
      </c>
      <c r="U1535" s="132">
        <v>0</v>
      </c>
      <c r="V1535" s="133">
        <f t="shared" si="74"/>
        <v>0</v>
      </c>
      <c r="W1535" s="16">
        <v>0</v>
      </c>
      <c r="X1535" s="16">
        <v>0</v>
      </c>
      <c r="Y1535" s="137">
        <v>0</v>
      </c>
    </row>
    <row r="1536" spans="1:25" s="3" customFormat="1" ht="15" x14ac:dyDescent="0.3">
      <c r="A1536" s="156" t="str">
        <f>IF(ISBLANK(TableB[[#This Row],[BEDS Code]]),"",TableB[[#This Row],[BEDS Code]])</f>
        <v>321000011433</v>
      </c>
      <c r="B1536" s="134" t="str">
        <f>IF(ISBLANK(TableB[[#This Row],[School Name]]),"",TableB[[#This Row],[School Name]])</f>
        <v>High School for Teaching and the Professions</v>
      </c>
      <c r="C1536" s="156" t="str">
        <f>IF(ISBLANK(TableB[[#This Row],[Local School Code]]),"",TableB[[#This Row],[Local School Code]])</f>
        <v>X433</v>
      </c>
      <c r="D1536" s="15" t="s">
        <v>73</v>
      </c>
      <c r="E1536" s="10" t="s">
        <v>72</v>
      </c>
      <c r="F1536" s="130">
        <v>0</v>
      </c>
      <c r="G1536" s="130">
        <v>0</v>
      </c>
      <c r="H1536" s="130">
        <v>0</v>
      </c>
      <c r="I1536" s="130">
        <v>0</v>
      </c>
      <c r="J1536" s="136">
        <f t="shared" si="72"/>
        <v>0</v>
      </c>
      <c r="K1536" s="16">
        <v>0</v>
      </c>
      <c r="L1536" s="16">
        <v>0</v>
      </c>
      <c r="M1536" s="16">
        <v>0</v>
      </c>
      <c r="N1536" s="133">
        <f t="shared" si="73"/>
        <v>0</v>
      </c>
      <c r="O1536" s="146">
        <v>1</v>
      </c>
      <c r="P1536" s="132">
        <v>1022779.1801404435</v>
      </c>
      <c r="Q1536" s="132">
        <v>190597.5168426336</v>
      </c>
      <c r="R1536" s="132">
        <v>0</v>
      </c>
      <c r="S1536" s="132">
        <v>0</v>
      </c>
      <c r="T1536" s="132">
        <v>152987.58421316801</v>
      </c>
      <c r="U1536" s="132">
        <v>91792.550527900807</v>
      </c>
      <c r="V1536" s="133">
        <f t="shared" si="74"/>
        <v>1458156.8317241459</v>
      </c>
      <c r="W1536" s="16">
        <v>725238</v>
      </c>
      <c r="X1536" s="16">
        <v>732918.83172414592</v>
      </c>
      <c r="Y1536" s="137">
        <v>0</v>
      </c>
    </row>
    <row r="1537" spans="1:25" s="3" customFormat="1" ht="15" x14ac:dyDescent="0.3">
      <c r="A1537" s="156" t="str">
        <f>IF(ISBLANK(TableB[[#This Row],[BEDS Code]]),"",TableB[[#This Row],[BEDS Code]])</f>
        <v>321000011434</v>
      </c>
      <c r="B1537" s="134" t="str">
        <f>IF(ISBLANK(TableB[[#This Row],[School Name]]),"",TableB[[#This Row],[School Name]])</f>
        <v>Belmont Preparatory High School</v>
      </c>
      <c r="C1537" s="156" t="str">
        <f>IF(ISBLANK(TableB[[#This Row],[Local School Code]]),"",TableB[[#This Row],[Local School Code]])</f>
        <v>X434</v>
      </c>
      <c r="D1537" s="15" t="s">
        <v>73</v>
      </c>
      <c r="E1537" s="10" t="s">
        <v>73</v>
      </c>
      <c r="F1537" s="130">
        <v>0</v>
      </c>
      <c r="G1537" s="130">
        <v>0</v>
      </c>
      <c r="H1537" s="130">
        <v>0</v>
      </c>
      <c r="I1537" s="130">
        <v>0</v>
      </c>
      <c r="J1537" s="136">
        <f t="shared" si="72"/>
        <v>0</v>
      </c>
      <c r="K1537" s="16">
        <v>0</v>
      </c>
      <c r="L1537" s="16">
        <v>0</v>
      </c>
      <c r="M1537" s="16">
        <v>0</v>
      </c>
      <c r="N1537" s="133">
        <f t="shared" si="73"/>
        <v>0</v>
      </c>
      <c r="O1537" s="146">
        <v>0</v>
      </c>
      <c r="P1537" s="132">
        <v>0</v>
      </c>
      <c r="Q1537" s="132">
        <v>0</v>
      </c>
      <c r="R1537" s="132">
        <v>0</v>
      </c>
      <c r="S1537" s="132">
        <v>0</v>
      </c>
      <c r="T1537" s="132">
        <v>0</v>
      </c>
      <c r="U1537" s="132">
        <v>0</v>
      </c>
      <c r="V1537" s="133">
        <f t="shared" si="74"/>
        <v>0</v>
      </c>
      <c r="W1537" s="16">
        <v>0</v>
      </c>
      <c r="X1537" s="16">
        <v>0</v>
      </c>
      <c r="Y1537" s="137">
        <v>0</v>
      </c>
    </row>
    <row r="1538" spans="1:25" s="3" customFormat="1" ht="15" x14ac:dyDescent="0.3">
      <c r="A1538" s="156" t="str">
        <f>IF(ISBLANK(TableB[[#This Row],[BEDS Code]]),"",TableB[[#This Row],[BEDS Code]])</f>
        <v>321000011437</v>
      </c>
      <c r="B1538" s="134" t="str">
        <f>IF(ISBLANK(TableB[[#This Row],[School Name]]),"",TableB[[#This Row],[School Name]])</f>
        <v>Fordham High School for the Arts</v>
      </c>
      <c r="C1538" s="156" t="str">
        <f>IF(ISBLANK(TableB[[#This Row],[Local School Code]]),"",TableB[[#This Row],[Local School Code]])</f>
        <v>X437</v>
      </c>
      <c r="D1538" s="15" t="s">
        <v>73</v>
      </c>
      <c r="E1538" s="10" t="s">
        <v>73</v>
      </c>
      <c r="F1538" s="130">
        <v>0</v>
      </c>
      <c r="G1538" s="130">
        <v>0</v>
      </c>
      <c r="H1538" s="130">
        <v>0</v>
      </c>
      <c r="I1538" s="130">
        <v>0</v>
      </c>
      <c r="J1538" s="136">
        <f t="shared" si="72"/>
        <v>0</v>
      </c>
      <c r="K1538" s="16">
        <v>0</v>
      </c>
      <c r="L1538" s="16">
        <v>0</v>
      </c>
      <c r="M1538" s="16">
        <v>0</v>
      </c>
      <c r="N1538" s="133">
        <f t="shared" si="73"/>
        <v>0</v>
      </c>
      <c r="O1538" s="146">
        <v>0</v>
      </c>
      <c r="P1538" s="132">
        <v>0</v>
      </c>
      <c r="Q1538" s="132">
        <v>0</v>
      </c>
      <c r="R1538" s="132">
        <v>0</v>
      </c>
      <c r="S1538" s="132">
        <v>0</v>
      </c>
      <c r="T1538" s="132">
        <v>0</v>
      </c>
      <c r="U1538" s="132">
        <v>0</v>
      </c>
      <c r="V1538" s="133">
        <f t="shared" si="74"/>
        <v>0</v>
      </c>
      <c r="W1538" s="16">
        <v>0</v>
      </c>
      <c r="X1538" s="16">
        <v>0</v>
      </c>
      <c r="Y1538" s="137">
        <v>0</v>
      </c>
    </row>
    <row r="1539" spans="1:25" s="3" customFormat="1" ht="15" x14ac:dyDescent="0.3">
      <c r="A1539" s="156" t="str">
        <f>IF(ISBLANK(TableB[[#This Row],[BEDS Code]]),"",TableB[[#This Row],[BEDS Code]])</f>
        <v>321000011438</v>
      </c>
      <c r="B1539" s="134" t="str">
        <f>IF(ISBLANK(TableB[[#This Row],[School Name]]),"",TableB[[#This Row],[School Name]])</f>
        <v>Fordham Leadership Academy</v>
      </c>
      <c r="C1539" s="156" t="str">
        <f>IF(ISBLANK(TableB[[#This Row],[Local School Code]]),"",TableB[[#This Row],[Local School Code]])</f>
        <v>X438</v>
      </c>
      <c r="D1539" s="15" t="s">
        <v>73</v>
      </c>
      <c r="E1539" s="10" t="s">
        <v>72</v>
      </c>
      <c r="F1539" s="130">
        <v>0</v>
      </c>
      <c r="G1539" s="130">
        <v>0</v>
      </c>
      <c r="H1539" s="130">
        <v>0</v>
      </c>
      <c r="I1539" s="130">
        <v>0</v>
      </c>
      <c r="J1539" s="136">
        <f t="shared" si="72"/>
        <v>0</v>
      </c>
      <c r="K1539" s="16">
        <v>0</v>
      </c>
      <c r="L1539" s="16">
        <v>0</v>
      </c>
      <c r="M1539" s="16">
        <v>0</v>
      </c>
      <c r="N1539" s="133">
        <f t="shared" si="73"/>
        <v>0</v>
      </c>
      <c r="O1539" s="146">
        <v>1</v>
      </c>
      <c r="P1539" s="132">
        <v>36488.5</v>
      </c>
      <c r="Q1539" s="132">
        <v>214488.5</v>
      </c>
      <c r="R1539" s="132">
        <v>0</v>
      </c>
      <c r="S1539" s="132">
        <v>0</v>
      </c>
      <c r="T1539" s="132">
        <v>182442.5</v>
      </c>
      <c r="U1539" s="132">
        <v>109465.5</v>
      </c>
      <c r="V1539" s="133">
        <f t="shared" si="74"/>
        <v>542885</v>
      </c>
      <c r="W1539" s="16">
        <v>270013</v>
      </c>
      <c r="X1539" s="16">
        <v>272872</v>
      </c>
      <c r="Y1539" s="137">
        <v>0</v>
      </c>
    </row>
    <row r="1540" spans="1:25" s="3" customFormat="1" ht="15" x14ac:dyDescent="0.3">
      <c r="A1540" s="156" t="str">
        <f>IF(ISBLANK(TableB[[#This Row],[BEDS Code]]),"",TableB[[#This Row],[BEDS Code]])</f>
        <v>321000011439</v>
      </c>
      <c r="B1540" s="134" t="str">
        <f>IF(ISBLANK(TableB[[#This Row],[School Name]]),"",TableB[[#This Row],[School Name]])</f>
        <v>Bronx High School for Law and Community Service</v>
      </c>
      <c r="C1540" s="156" t="str">
        <f>IF(ISBLANK(TableB[[#This Row],[Local School Code]]),"",TableB[[#This Row],[Local School Code]])</f>
        <v>X439</v>
      </c>
      <c r="D1540" s="15" t="s">
        <v>73</v>
      </c>
      <c r="E1540" s="10" t="s">
        <v>73</v>
      </c>
      <c r="F1540" s="130">
        <v>0</v>
      </c>
      <c r="G1540" s="130">
        <v>0</v>
      </c>
      <c r="H1540" s="130">
        <v>0</v>
      </c>
      <c r="I1540" s="130">
        <v>0</v>
      </c>
      <c r="J1540" s="136">
        <f t="shared" si="72"/>
        <v>0</v>
      </c>
      <c r="K1540" s="16">
        <v>0</v>
      </c>
      <c r="L1540" s="16">
        <v>0</v>
      </c>
      <c r="M1540" s="16">
        <v>0</v>
      </c>
      <c r="N1540" s="133">
        <f t="shared" si="73"/>
        <v>0</v>
      </c>
      <c r="O1540" s="146">
        <v>0</v>
      </c>
      <c r="P1540" s="132">
        <v>0</v>
      </c>
      <c r="Q1540" s="132">
        <v>0</v>
      </c>
      <c r="R1540" s="132">
        <v>0</v>
      </c>
      <c r="S1540" s="132">
        <v>0</v>
      </c>
      <c r="T1540" s="132">
        <v>0</v>
      </c>
      <c r="U1540" s="132">
        <v>0</v>
      </c>
      <c r="V1540" s="133">
        <f t="shared" si="74"/>
        <v>0</v>
      </c>
      <c r="W1540" s="16">
        <v>0</v>
      </c>
      <c r="X1540" s="16">
        <v>0</v>
      </c>
      <c r="Y1540" s="137">
        <v>0</v>
      </c>
    </row>
    <row r="1541" spans="1:25" s="3" customFormat="1" ht="15" x14ac:dyDescent="0.3">
      <c r="A1541" s="156" t="str">
        <f>IF(ISBLANK(TableB[[#This Row],[BEDS Code]]),"",TableB[[#This Row],[BEDS Code]])</f>
        <v>321000011440</v>
      </c>
      <c r="B1541" s="134" t="str">
        <f>IF(ISBLANK(TableB[[#This Row],[School Name]]),"",TableB[[#This Row],[School Name]])</f>
        <v>Dewitt Clinton High School</v>
      </c>
      <c r="C1541" s="156" t="str">
        <f>IF(ISBLANK(TableB[[#This Row],[Local School Code]]),"",TableB[[#This Row],[Local School Code]])</f>
        <v>X440</v>
      </c>
      <c r="D1541" s="15" t="s">
        <v>73</v>
      </c>
      <c r="E1541" s="10" t="s">
        <v>72</v>
      </c>
      <c r="F1541" s="130">
        <v>0</v>
      </c>
      <c r="G1541" s="130">
        <v>0</v>
      </c>
      <c r="H1541" s="130">
        <v>0</v>
      </c>
      <c r="I1541" s="130">
        <v>0</v>
      </c>
      <c r="J1541" s="136">
        <f t="shared" si="72"/>
        <v>0</v>
      </c>
      <c r="K1541" s="16">
        <v>0</v>
      </c>
      <c r="L1541" s="16">
        <v>0</v>
      </c>
      <c r="M1541" s="16">
        <v>0</v>
      </c>
      <c r="N1541" s="133">
        <f t="shared" si="73"/>
        <v>0</v>
      </c>
      <c r="O1541" s="146">
        <v>1</v>
      </c>
      <c r="P1541" s="132">
        <v>3411982.8512884155</v>
      </c>
      <c r="Q1541" s="132">
        <v>257513.41427359928</v>
      </c>
      <c r="R1541" s="132">
        <v>0</v>
      </c>
      <c r="S1541" s="132">
        <v>0</v>
      </c>
      <c r="T1541" s="132">
        <v>397567.07136799628</v>
      </c>
      <c r="U1541" s="132">
        <v>238540.24282079775</v>
      </c>
      <c r="V1541" s="133">
        <f t="shared" si="74"/>
        <v>4305603.5797508089</v>
      </c>
      <c r="W1541" s="16">
        <v>2141462</v>
      </c>
      <c r="X1541" s="16">
        <v>2164141.5797508089</v>
      </c>
      <c r="Y1541" s="137">
        <v>0</v>
      </c>
    </row>
    <row r="1542" spans="1:25" s="3" customFormat="1" ht="15" x14ac:dyDescent="0.3">
      <c r="A1542" s="156" t="str">
        <f>IF(ISBLANK(TableB[[#This Row],[BEDS Code]]),"",TableB[[#This Row],[BEDS Code]])</f>
        <v>321000011442</v>
      </c>
      <c r="B1542" s="134" t="str">
        <f>IF(ISBLANK(TableB[[#This Row],[School Name]]),"",TableB[[#This Row],[School Name]])</f>
        <v>Celia Cruz Bronx High School of Music, The</v>
      </c>
      <c r="C1542" s="156" t="str">
        <f>IF(ISBLANK(TableB[[#This Row],[Local School Code]]),"",TableB[[#This Row],[Local School Code]])</f>
        <v>X442</v>
      </c>
      <c r="D1542" s="15" t="s">
        <v>73</v>
      </c>
      <c r="E1542" s="10" t="s">
        <v>73</v>
      </c>
      <c r="F1542" s="130">
        <v>0</v>
      </c>
      <c r="G1542" s="130">
        <v>0</v>
      </c>
      <c r="H1542" s="130">
        <v>0</v>
      </c>
      <c r="I1542" s="130">
        <v>0</v>
      </c>
      <c r="J1542" s="136">
        <f t="shared" si="72"/>
        <v>0</v>
      </c>
      <c r="K1542" s="16">
        <v>0</v>
      </c>
      <c r="L1542" s="16">
        <v>0</v>
      </c>
      <c r="M1542" s="16">
        <v>0</v>
      </c>
      <c r="N1542" s="133">
        <f t="shared" si="73"/>
        <v>0</v>
      </c>
      <c r="O1542" s="146">
        <v>0</v>
      </c>
      <c r="P1542" s="132">
        <v>0</v>
      </c>
      <c r="Q1542" s="132">
        <v>0</v>
      </c>
      <c r="R1542" s="132">
        <v>0</v>
      </c>
      <c r="S1542" s="132">
        <v>0</v>
      </c>
      <c r="T1542" s="132">
        <v>0</v>
      </c>
      <c r="U1542" s="132">
        <v>0</v>
      </c>
      <c r="V1542" s="133">
        <f t="shared" si="74"/>
        <v>0</v>
      </c>
      <c r="W1542" s="16">
        <v>0</v>
      </c>
      <c r="X1542" s="16">
        <v>0</v>
      </c>
      <c r="Y1542" s="137">
        <v>0</v>
      </c>
    </row>
    <row r="1543" spans="1:25" s="3" customFormat="1" ht="15" x14ac:dyDescent="0.3">
      <c r="A1543" s="156" t="str">
        <f>IF(ISBLANK(TableB[[#This Row],[BEDS Code]]),"",TableB[[#This Row],[BEDS Code]])</f>
        <v>320900010443</v>
      </c>
      <c r="B1543" s="134" t="str">
        <f>IF(ISBLANK(TableB[[#This Row],[School Name]]),"",TableB[[#This Row],[School Name]])</f>
        <v>The Family School</v>
      </c>
      <c r="C1543" s="156" t="str">
        <f>IF(ISBLANK(TableB[[#This Row],[Local School Code]]),"",TableB[[#This Row],[Local School Code]])</f>
        <v>X443</v>
      </c>
      <c r="D1543" s="15" t="s">
        <v>72</v>
      </c>
      <c r="E1543" s="10" t="s">
        <v>73</v>
      </c>
      <c r="F1543" s="130">
        <v>30</v>
      </c>
      <c r="G1543" s="130">
        <v>0</v>
      </c>
      <c r="H1543" s="130">
        <v>0</v>
      </c>
      <c r="I1543" s="130">
        <v>0</v>
      </c>
      <c r="J1543" s="136">
        <f t="shared" si="72"/>
        <v>30</v>
      </c>
      <c r="K1543" s="16">
        <v>340000</v>
      </c>
      <c r="L1543" s="16">
        <v>121975.95878093346</v>
      </c>
      <c r="M1543" s="16">
        <v>0</v>
      </c>
      <c r="N1543" s="133">
        <f t="shared" si="73"/>
        <v>461975.95878093346</v>
      </c>
      <c r="O1543" s="146">
        <v>0</v>
      </c>
      <c r="P1543" s="132">
        <v>0</v>
      </c>
      <c r="Q1543" s="132">
        <v>0</v>
      </c>
      <c r="R1543" s="132">
        <v>0</v>
      </c>
      <c r="S1543" s="132">
        <v>0</v>
      </c>
      <c r="T1543" s="132">
        <v>0</v>
      </c>
      <c r="U1543" s="132">
        <v>0</v>
      </c>
      <c r="V1543" s="133">
        <f t="shared" si="74"/>
        <v>0</v>
      </c>
      <c r="W1543" s="16">
        <v>0</v>
      </c>
      <c r="X1543" s="16">
        <v>0</v>
      </c>
      <c r="Y1543" s="137">
        <v>0</v>
      </c>
    </row>
    <row r="1544" spans="1:25" s="3" customFormat="1" ht="15" x14ac:dyDescent="0.3">
      <c r="A1544" s="156" t="str">
        <f>IF(ISBLANK(TableB[[#This Row],[BEDS Code]]),"",TableB[[#This Row],[BEDS Code]])</f>
        <v>321000011445</v>
      </c>
      <c r="B1544" s="134" t="str">
        <f>IF(ISBLANK(TableB[[#This Row],[School Name]]),"",TableB[[#This Row],[School Name]])</f>
        <v>Bronx High School of Science</v>
      </c>
      <c r="C1544" s="156" t="str">
        <f>IF(ISBLANK(TableB[[#This Row],[Local School Code]]),"",TableB[[#This Row],[Local School Code]])</f>
        <v>X445</v>
      </c>
      <c r="D1544" s="15" t="s">
        <v>73</v>
      </c>
      <c r="E1544" s="10" t="s">
        <v>73</v>
      </c>
      <c r="F1544" s="130">
        <v>0</v>
      </c>
      <c r="G1544" s="130">
        <v>0</v>
      </c>
      <c r="H1544" s="130">
        <v>0</v>
      </c>
      <c r="I1544" s="130">
        <v>0</v>
      </c>
      <c r="J1544" s="136">
        <f t="shared" si="72"/>
        <v>0</v>
      </c>
      <c r="K1544" s="16">
        <v>0</v>
      </c>
      <c r="L1544" s="16">
        <v>0</v>
      </c>
      <c r="M1544" s="16">
        <v>0</v>
      </c>
      <c r="N1544" s="133">
        <f t="shared" si="73"/>
        <v>0</v>
      </c>
      <c r="O1544" s="146">
        <v>0</v>
      </c>
      <c r="P1544" s="132">
        <v>0</v>
      </c>
      <c r="Q1544" s="132">
        <v>0</v>
      </c>
      <c r="R1544" s="132">
        <v>0</v>
      </c>
      <c r="S1544" s="132">
        <v>0</v>
      </c>
      <c r="T1544" s="132">
        <v>0</v>
      </c>
      <c r="U1544" s="132">
        <v>0</v>
      </c>
      <c r="V1544" s="133">
        <f t="shared" si="74"/>
        <v>0</v>
      </c>
      <c r="W1544" s="16">
        <v>0</v>
      </c>
      <c r="X1544" s="16">
        <v>0</v>
      </c>
      <c r="Y1544" s="137">
        <v>0</v>
      </c>
    </row>
    <row r="1545" spans="1:25" s="3" customFormat="1" ht="15" x14ac:dyDescent="0.3">
      <c r="A1545" s="156" t="str">
        <f>IF(ISBLANK(TableB[[#This Row],[BEDS Code]]),"",TableB[[#This Row],[BEDS Code]])</f>
        <v>321200011446</v>
      </c>
      <c r="B1545" s="134" t="str">
        <f>IF(ISBLANK(TableB[[#This Row],[School Name]]),"",TableB[[#This Row],[School Name]])</f>
        <v>Arturo A. Schomburg Satellite Academy Bronx</v>
      </c>
      <c r="C1545" s="156" t="str">
        <f>IF(ISBLANK(TableB[[#This Row],[Local School Code]]),"",TableB[[#This Row],[Local School Code]])</f>
        <v>X446</v>
      </c>
      <c r="D1545" s="15" t="s">
        <v>73</v>
      </c>
      <c r="E1545" s="10" t="s">
        <v>73</v>
      </c>
      <c r="F1545" s="130">
        <v>0</v>
      </c>
      <c r="G1545" s="130">
        <v>0</v>
      </c>
      <c r="H1545" s="130">
        <v>0</v>
      </c>
      <c r="I1545" s="130">
        <v>0</v>
      </c>
      <c r="J1545" s="136">
        <f t="shared" si="72"/>
        <v>0</v>
      </c>
      <c r="K1545" s="16">
        <v>0</v>
      </c>
      <c r="L1545" s="16">
        <v>0</v>
      </c>
      <c r="M1545" s="16">
        <v>0</v>
      </c>
      <c r="N1545" s="133">
        <f t="shared" si="73"/>
        <v>0</v>
      </c>
      <c r="O1545" s="146">
        <v>0</v>
      </c>
      <c r="P1545" s="132">
        <v>0</v>
      </c>
      <c r="Q1545" s="132">
        <v>0</v>
      </c>
      <c r="R1545" s="132">
        <v>0</v>
      </c>
      <c r="S1545" s="132">
        <v>0</v>
      </c>
      <c r="T1545" s="132">
        <v>0</v>
      </c>
      <c r="U1545" s="132">
        <v>0</v>
      </c>
      <c r="V1545" s="133">
        <f t="shared" si="74"/>
        <v>0</v>
      </c>
      <c r="W1545" s="16">
        <v>0</v>
      </c>
      <c r="X1545" s="16">
        <v>0</v>
      </c>
      <c r="Y1545" s="137">
        <v>0</v>
      </c>
    </row>
    <row r="1546" spans="1:25" s="3" customFormat="1" ht="15" x14ac:dyDescent="0.3">
      <c r="A1546" s="156" t="str">
        <f>IF(ISBLANK(TableB[[#This Row],[BEDS Code]]),"",TableB[[#This Row],[BEDS Code]])</f>
        <v>321000010447</v>
      </c>
      <c r="B1546" s="134" t="str">
        <f>IF(ISBLANK(TableB[[#This Row],[School Name]]),"",TableB[[#This Row],[School Name]])</f>
        <v>Creston Academy</v>
      </c>
      <c r="C1546" s="156" t="str">
        <f>IF(ISBLANK(TableB[[#This Row],[Local School Code]]),"",TableB[[#This Row],[Local School Code]])</f>
        <v>X447</v>
      </c>
      <c r="D1546" s="15" t="s">
        <v>73</v>
      </c>
      <c r="E1546" s="10" t="s">
        <v>73</v>
      </c>
      <c r="F1546" s="130">
        <v>0</v>
      </c>
      <c r="G1546" s="130">
        <v>0</v>
      </c>
      <c r="H1546" s="130">
        <v>0</v>
      </c>
      <c r="I1546" s="130">
        <v>0</v>
      </c>
      <c r="J1546" s="136">
        <f t="shared" si="72"/>
        <v>0</v>
      </c>
      <c r="K1546" s="16">
        <v>0</v>
      </c>
      <c r="L1546" s="16">
        <v>0</v>
      </c>
      <c r="M1546" s="16">
        <v>0</v>
      </c>
      <c r="N1546" s="133">
        <f t="shared" si="73"/>
        <v>0</v>
      </c>
      <c r="O1546" s="146">
        <v>0</v>
      </c>
      <c r="P1546" s="132">
        <v>0</v>
      </c>
      <c r="Q1546" s="132">
        <v>0</v>
      </c>
      <c r="R1546" s="132">
        <v>0</v>
      </c>
      <c r="S1546" s="132">
        <v>0</v>
      </c>
      <c r="T1546" s="132">
        <v>0</v>
      </c>
      <c r="U1546" s="132">
        <v>0</v>
      </c>
      <c r="V1546" s="133">
        <f t="shared" si="74"/>
        <v>0</v>
      </c>
      <c r="W1546" s="16">
        <v>0</v>
      </c>
      <c r="X1546" s="16">
        <v>0</v>
      </c>
      <c r="Y1546" s="137">
        <v>0</v>
      </c>
    </row>
    <row r="1547" spans="1:25" s="3" customFormat="1" ht="15" x14ac:dyDescent="0.3">
      <c r="A1547" s="156" t="str">
        <f>IF(ISBLANK(TableB[[#This Row],[BEDS Code]]),"",TableB[[#This Row],[BEDS Code]])</f>
        <v>320800010448</v>
      </c>
      <c r="B1547" s="134" t="str">
        <f>IF(ISBLANK(TableB[[#This Row],[School Name]]),"",TableB[[#This Row],[School Name]])</f>
        <v>Soundview Academy for Culture and Scholarship</v>
      </c>
      <c r="C1547" s="156" t="str">
        <f>IF(ISBLANK(TableB[[#This Row],[Local School Code]]),"",TableB[[#This Row],[Local School Code]])</f>
        <v>X448</v>
      </c>
      <c r="D1547" s="15" t="s">
        <v>73</v>
      </c>
      <c r="E1547" s="10" t="s">
        <v>72</v>
      </c>
      <c r="F1547" s="130">
        <v>0</v>
      </c>
      <c r="G1547" s="130">
        <v>0</v>
      </c>
      <c r="H1547" s="130">
        <v>0</v>
      </c>
      <c r="I1547" s="130">
        <v>0</v>
      </c>
      <c r="J1547" s="136">
        <f t="shared" ref="J1547:J1610" si="75">SUM(F1547:I1547)</f>
        <v>0</v>
      </c>
      <c r="K1547" s="16">
        <v>0</v>
      </c>
      <c r="L1547" s="16">
        <v>0</v>
      </c>
      <c r="M1547" s="16">
        <v>0</v>
      </c>
      <c r="N1547" s="133">
        <f t="shared" ref="N1547:N1610" si="76">SUM(K1547:M1547)</f>
        <v>0</v>
      </c>
      <c r="O1547" s="146">
        <v>1</v>
      </c>
      <c r="P1547" s="132">
        <v>18502.2</v>
      </c>
      <c r="Q1547" s="132">
        <v>107502.2</v>
      </c>
      <c r="R1547" s="132">
        <v>0</v>
      </c>
      <c r="S1547" s="132">
        <v>0</v>
      </c>
      <c r="T1547" s="132">
        <v>92511</v>
      </c>
      <c r="U1547" s="132">
        <v>55506.6</v>
      </c>
      <c r="V1547" s="133">
        <f t="shared" ref="V1547:V1610" si="77">SUM(P1547:U1547)</f>
        <v>274022</v>
      </c>
      <c r="W1547" s="16">
        <v>136289</v>
      </c>
      <c r="X1547" s="16">
        <v>137733</v>
      </c>
      <c r="Y1547" s="137">
        <v>0</v>
      </c>
    </row>
    <row r="1548" spans="1:25" s="3" customFormat="1" ht="15" x14ac:dyDescent="0.3">
      <c r="A1548" s="156" t="str">
        <f>IF(ISBLANK(TableB[[#This Row],[BEDS Code]]),"",TableB[[#This Row],[BEDS Code]])</f>
        <v>320900010449</v>
      </c>
      <c r="B1548" s="134" t="str">
        <f>IF(ISBLANK(TableB[[#This Row],[School Name]]),"",TableB[[#This Row],[School Name]])</f>
        <v>Grant Avenue Elementary School</v>
      </c>
      <c r="C1548" s="156" t="str">
        <f>IF(ISBLANK(TableB[[#This Row],[Local School Code]]),"",TableB[[#This Row],[Local School Code]])</f>
        <v>X449</v>
      </c>
      <c r="D1548" s="15" t="s">
        <v>72</v>
      </c>
      <c r="E1548" s="10" t="s">
        <v>73</v>
      </c>
      <c r="F1548" s="130">
        <v>30</v>
      </c>
      <c r="G1548" s="130">
        <v>0</v>
      </c>
      <c r="H1548" s="130">
        <v>0</v>
      </c>
      <c r="I1548" s="130">
        <v>0</v>
      </c>
      <c r="J1548" s="136">
        <f t="shared" si="75"/>
        <v>30</v>
      </c>
      <c r="K1548" s="16">
        <v>250000</v>
      </c>
      <c r="L1548" s="16">
        <v>430490.93405197025</v>
      </c>
      <c r="M1548" s="16">
        <v>0</v>
      </c>
      <c r="N1548" s="133">
        <f t="shared" si="76"/>
        <v>680490.93405197025</v>
      </c>
      <c r="O1548" s="146">
        <v>0</v>
      </c>
      <c r="P1548" s="132">
        <v>0</v>
      </c>
      <c r="Q1548" s="132">
        <v>0</v>
      </c>
      <c r="R1548" s="132">
        <v>0</v>
      </c>
      <c r="S1548" s="132">
        <v>0</v>
      </c>
      <c r="T1548" s="132">
        <v>0</v>
      </c>
      <c r="U1548" s="132">
        <v>0</v>
      </c>
      <c r="V1548" s="133">
        <f t="shared" si="77"/>
        <v>0</v>
      </c>
      <c r="W1548" s="16">
        <v>0</v>
      </c>
      <c r="X1548" s="16">
        <v>0</v>
      </c>
      <c r="Y1548" s="137">
        <v>0</v>
      </c>
    </row>
    <row r="1549" spans="1:25" s="3" customFormat="1" ht="15" x14ac:dyDescent="0.3">
      <c r="A1549" s="156" t="str">
        <f>IF(ISBLANK(TableB[[#This Row],[BEDS Code]]),"",TableB[[#This Row],[BEDS Code]])</f>
        <v>320800011452</v>
      </c>
      <c r="B1549" s="134" t="str">
        <f>IF(ISBLANK(TableB[[#This Row],[School Name]]),"",TableB[[#This Row],[School Name]])</f>
        <v>Gotham Collaborative High School</v>
      </c>
      <c r="C1549" s="156" t="str">
        <f>IF(ISBLANK(TableB[[#This Row],[Local School Code]]),"",TableB[[#This Row],[Local School Code]])</f>
        <v>X452</v>
      </c>
      <c r="D1549" s="15" t="s">
        <v>73</v>
      </c>
      <c r="E1549" s="10" t="s">
        <v>73</v>
      </c>
      <c r="F1549" s="130">
        <v>0</v>
      </c>
      <c r="G1549" s="130">
        <v>0</v>
      </c>
      <c r="H1549" s="130">
        <v>0</v>
      </c>
      <c r="I1549" s="130">
        <v>0</v>
      </c>
      <c r="J1549" s="136">
        <f t="shared" si="75"/>
        <v>0</v>
      </c>
      <c r="K1549" s="16">
        <v>0</v>
      </c>
      <c r="L1549" s="16">
        <v>0</v>
      </c>
      <c r="M1549" s="16">
        <v>0</v>
      </c>
      <c r="N1549" s="133">
        <f t="shared" si="76"/>
        <v>0</v>
      </c>
      <c r="O1549" s="146">
        <v>0</v>
      </c>
      <c r="P1549" s="132">
        <v>0</v>
      </c>
      <c r="Q1549" s="132">
        <v>0</v>
      </c>
      <c r="R1549" s="132">
        <v>0</v>
      </c>
      <c r="S1549" s="132">
        <v>0</v>
      </c>
      <c r="T1549" s="132">
        <v>0</v>
      </c>
      <c r="U1549" s="132">
        <v>0</v>
      </c>
      <c r="V1549" s="133">
        <f t="shared" si="77"/>
        <v>0</v>
      </c>
      <c r="W1549" s="16">
        <v>0</v>
      </c>
      <c r="X1549" s="16">
        <v>0</v>
      </c>
      <c r="Y1549" s="137">
        <v>0</v>
      </c>
    </row>
    <row r="1550" spans="1:25" s="3" customFormat="1" ht="15" x14ac:dyDescent="0.3">
      <c r="A1550" s="156" t="str">
        <f>IF(ISBLANK(TableB[[#This Row],[BEDS Code]]),"",TableB[[#This Row],[BEDS Code]])</f>
        <v>320900010454</v>
      </c>
      <c r="B1550" s="134" t="str">
        <f>IF(ISBLANK(TableB[[#This Row],[School Name]]),"",TableB[[#This Row],[School Name]])</f>
        <v>Science and Technology Academy: A Mott Hall School</v>
      </c>
      <c r="C1550" s="156" t="str">
        <f>IF(ISBLANK(TableB[[#This Row],[Local School Code]]),"",TableB[[#This Row],[Local School Code]])</f>
        <v>X454</v>
      </c>
      <c r="D1550" s="15" t="s">
        <v>73</v>
      </c>
      <c r="E1550" s="10" t="s">
        <v>73</v>
      </c>
      <c r="F1550" s="130">
        <v>0</v>
      </c>
      <c r="G1550" s="130">
        <v>0</v>
      </c>
      <c r="H1550" s="130">
        <v>0</v>
      </c>
      <c r="I1550" s="130">
        <v>0</v>
      </c>
      <c r="J1550" s="136">
        <f t="shared" si="75"/>
        <v>0</v>
      </c>
      <c r="K1550" s="16">
        <v>0</v>
      </c>
      <c r="L1550" s="16">
        <v>0</v>
      </c>
      <c r="M1550" s="16">
        <v>0</v>
      </c>
      <c r="N1550" s="133">
        <f t="shared" si="76"/>
        <v>0</v>
      </c>
      <c r="O1550" s="146">
        <v>0</v>
      </c>
      <c r="P1550" s="132">
        <v>0</v>
      </c>
      <c r="Q1550" s="132">
        <v>0</v>
      </c>
      <c r="R1550" s="132">
        <v>0</v>
      </c>
      <c r="S1550" s="132">
        <v>0</v>
      </c>
      <c r="T1550" s="132">
        <v>0</v>
      </c>
      <c r="U1550" s="132">
        <v>0</v>
      </c>
      <c r="V1550" s="133">
        <f t="shared" si="77"/>
        <v>0</v>
      </c>
      <c r="W1550" s="16">
        <v>0</v>
      </c>
      <c r="X1550" s="16">
        <v>0</v>
      </c>
      <c r="Y1550" s="137">
        <v>0</v>
      </c>
    </row>
    <row r="1551" spans="1:25" s="3" customFormat="1" ht="15" x14ac:dyDescent="0.3">
      <c r="A1551" s="156" t="str">
        <f>IF(ISBLANK(TableB[[#This Row],[BEDS Code]]),"",TableB[[#This Row],[BEDS Code]])</f>
        <v>321100011455</v>
      </c>
      <c r="B1551" s="134" t="str">
        <f>IF(ISBLANK(TableB[[#This Row],[School Name]]),"",TableB[[#This Row],[School Name]])</f>
        <v>Harry S Truman High School</v>
      </c>
      <c r="C1551" s="156" t="str">
        <f>IF(ISBLANK(TableB[[#This Row],[Local School Code]]),"",TableB[[#This Row],[Local School Code]])</f>
        <v>X455</v>
      </c>
      <c r="D1551" s="15" t="s">
        <v>73</v>
      </c>
      <c r="E1551" s="10" t="s">
        <v>73</v>
      </c>
      <c r="F1551" s="130">
        <v>0</v>
      </c>
      <c r="G1551" s="130">
        <v>0</v>
      </c>
      <c r="H1551" s="130">
        <v>0</v>
      </c>
      <c r="I1551" s="130">
        <v>0</v>
      </c>
      <c r="J1551" s="136">
        <f t="shared" si="75"/>
        <v>0</v>
      </c>
      <c r="K1551" s="16">
        <v>0</v>
      </c>
      <c r="L1551" s="16">
        <v>0</v>
      </c>
      <c r="M1551" s="16">
        <v>0</v>
      </c>
      <c r="N1551" s="133">
        <f t="shared" si="76"/>
        <v>0</v>
      </c>
      <c r="O1551" s="146">
        <v>0</v>
      </c>
      <c r="P1551" s="132">
        <v>0</v>
      </c>
      <c r="Q1551" s="132">
        <v>0</v>
      </c>
      <c r="R1551" s="132">
        <v>0</v>
      </c>
      <c r="S1551" s="132">
        <v>0</v>
      </c>
      <c r="T1551" s="132">
        <v>0</v>
      </c>
      <c r="U1551" s="132">
        <v>0</v>
      </c>
      <c r="V1551" s="133">
        <f t="shared" si="77"/>
        <v>0</v>
      </c>
      <c r="W1551" s="16">
        <v>0</v>
      </c>
      <c r="X1551" s="16">
        <v>0</v>
      </c>
      <c r="Y1551" s="137">
        <v>0</v>
      </c>
    </row>
    <row r="1552" spans="1:25" s="3" customFormat="1" ht="15" x14ac:dyDescent="0.3">
      <c r="A1552" s="156" t="str">
        <f>IF(ISBLANK(TableB[[#This Row],[BEDS Code]]),"",TableB[[#This Row],[BEDS Code]])</f>
        <v>(blank)</v>
      </c>
      <c r="B1552" s="134" t="str">
        <f>IF(ISBLANK(TableB[[#This Row],[School Name]]),"",TableB[[#This Row],[School Name]])</f>
        <v>Alfred E. Smith Campus YABC</v>
      </c>
      <c r="C1552" s="156" t="str">
        <f>IF(ISBLANK(TableB[[#This Row],[Local School Code]]),"",TableB[[#This Row],[Local School Code]])</f>
        <v>X456</v>
      </c>
      <c r="D1552" s="15" t="s">
        <v>73</v>
      </c>
      <c r="E1552" s="10" t="s">
        <v>73</v>
      </c>
      <c r="F1552" s="130">
        <v>0</v>
      </c>
      <c r="G1552" s="130">
        <v>0</v>
      </c>
      <c r="H1552" s="130">
        <v>0</v>
      </c>
      <c r="I1552" s="130">
        <v>0</v>
      </c>
      <c r="J1552" s="136">
        <f t="shared" si="75"/>
        <v>0</v>
      </c>
      <c r="K1552" s="16">
        <v>0</v>
      </c>
      <c r="L1552" s="16">
        <v>0</v>
      </c>
      <c r="M1552" s="16">
        <v>0</v>
      </c>
      <c r="N1552" s="133">
        <f t="shared" si="76"/>
        <v>0</v>
      </c>
      <c r="O1552" s="146">
        <v>0</v>
      </c>
      <c r="P1552" s="132">
        <v>0</v>
      </c>
      <c r="Q1552" s="132">
        <v>0</v>
      </c>
      <c r="R1552" s="132">
        <v>0</v>
      </c>
      <c r="S1552" s="132">
        <v>0</v>
      </c>
      <c r="T1552" s="132">
        <v>0</v>
      </c>
      <c r="U1552" s="132">
        <v>0</v>
      </c>
      <c r="V1552" s="133">
        <f t="shared" si="77"/>
        <v>0</v>
      </c>
      <c r="W1552" s="16">
        <v>0</v>
      </c>
      <c r="X1552" s="16">
        <v>0</v>
      </c>
      <c r="Y1552" s="137">
        <v>0</v>
      </c>
    </row>
    <row r="1553" spans="1:25" s="3" customFormat="1" ht="15" x14ac:dyDescent="0.3">
      <c r="A1553" s="156" t="str">
        <f>IF(ISBLANK(TableB[[#This Row],[BEDS Code]]),"",TableB[[#This Row],[BEDS Code]])</f>
        <v>320900010457</v>
      </c>
      <c r="B1553" s="134" t="str">
        <f>IF(ISBLANK(TableB[[#This Row],[School Name]]),"",TableB[[#This Row],[School Name]])</f>
        <v>Sheridan Academy for Young Leaders</v>
      </c>
      <c r="C1553" s="156" t="str">
        <f>IF(ISBLANK(TableB[[#This Row],[Local School Code]]),"",TableB[[#This Row],[Local School Code]])</f>
        <v>X457</v>
      </c>
      <c r="D1553" s="15" t="s">
        <v>72</v>
      </c>
      <c r="E1553" s="10" t="s">
        <v>73</v>
      </c>
      <c r="F1553" s="130">
        <v>30</v>
      </c>
      <c r="G1553" s="130">
        <v>0</v>
      </c>
      <c r="H1553" s="130">
        <v>0</v>
      </c>
      <c r="I1553" s="130">
        <v>0</v>
      </c>
      <c r="J1553" s="136">
        <f t="shared" si="75"/>
        <v>30</v>
      </c>
      <c r="K1553" s="16">
        <v>192320.32567038844</v>
      </c>
      <c r="L1553" s="16">
        <v>322289.54781146697</v>
      </c>
      <c r="M1553" s="16">
        <v>0</v>
      </c>
      <c r="N1553" s="133">
        <f t="shared" si="76"/>
        <v>514609.87348185538</v>
      </c>
      <c r="O1553" s="146">
        <v>0</v>
      </c>
      <c r="P1553" s="132">
        <v>0</v>
      </c>
      <c r="Q1553" s="132">
        <v>0</v>
      </c>
      <c r="R1553" s="132">
        <v>0</v>
      </c>
      <c r="S1553" s="132">
        <v>0</v>
      </c>
      <c r="T1553" s="132">
        <v>0</v>
      </c>
      <c r="U1553" s="132">
        <v>0</v>
      </c>
      <c r="V1553" s="133">
        <f t="shared" si="77"/>
        <v>0</v>
      </c>
      <c r="W1553" s="16">
        <v>0</v>
      </c>
      <c r="X1553" s="16">
        <v>0</v>
      </c>
      <c r="Y1553" s="137">
        <v>0</v>
      </c>
    </row>
    <row r="1554" spans="1:25" s="3" customFormat="1" ht="15" x14ac:dyDescent="0.3">
      <c r="A1554" s="156" t="str">
        <f>IF(ISBLANK(TableB[[#This Row],[BEDS Code]]),"",TableB[[#This Row],[BEDS Code]])</f>
        <v>321200010458</v>
      </c>
      <c r="B1554" s="134" t="str">
        <f>IF(ISBLANK(TableB[[#This Row],[School Name]]),"",TableB[[#This Row],[School Name]])</f>
        <v>Samara Community School</v>
      </c>
      <c r="C1554" s="156" t="str">
        <f>IF(ISBLANK(TableB[[#This Row],[Local School Code]]),"",TableB[[#This Row],[Local School Code]])</f>
        <v>X458</v>
      </c>
      <c r="D1554" s="15" t="s">
        <v>72</v>
      </c>
      <c r="E1554" s="10" t="s">
        <v>73</v>
      </c>
      <c r="F1554" s="130">
        <v>30</v>
      </c>
      <c r="G1554" s="130">
        <v>0</v>
      </c>
      <c r="H1554" s="130">
        <v>0</v>
      </c>
      <c r="I1554" s="130">
        <v>0</v>
      </c>
      <c r="J1554" s="136">
        <f t="shared" si="75"/>
        <v>30</v>
      </c>
      <c r="K1554" s="16">
        <v>300000</v>
      </c>
      <c r="L1554" s="16">
        <v>195712.03944506077</v>
      </c>
      <c r="M1554" s="16">
        <v>0</v>
      </c>
      <c r="N1554" s="133">
        <f t="shared" si="76"/>
        <v>495712.03944506077</v>
      </c>
      <c r="O1554" s="146">
        <v>0</v>
      </c>
      <c r="P1554" s="132">
        <v>0</v>
      </c>
      <c r="Q1554" s="132">
        <v>0</v>
      </c>
      <c r="R1554" s="132">
        <v>0</v>
      </c>
      <c r="S1554" s="132">
        <v>0</v>
      </c>
      <c r="T1554" s="132">
        <v>0</v>
      </c>
      <c r="U1554" s="132">
        <v>0</v>
      </c>
      <c r="V1554" s="133">
        <f t="shared" si="77"/>
        <v>0</v>
      </c>
      <c r="W1554" s="16">
        <v>0</v>
      </c>
      <c r="X1554" s="16">
        <v>0</v>
      </c>
      <c r="Y1554" s="137">
        <v>0</v>
      </c>
    </row>
    <row r="1555" spans="1:25" s="3" customFormat="1" ht="15" x14ac:dyDescent="0.3">
      <c r="A1555" s="156" t="str">
        <f>IF(ISBLANK(TableB[[#This Row],[BEDS Code]]),"",TableB[[#This Row],[BEDS Code]])</f>
        <v>321000011459</v>
      </c>
      <c r="B1555" s="134" t="str">
        <f>IF(ISBLANK(TableB[[#This Row],[School Name]]),"",TableB[[#This Row],[School Name]])</f>
        <v>East Fordham Academy for the Arts</v>
      </c>
      <c r="C1555" s="156" t="str">
        <f>IF(ISBLANK(TableB[[#This Row],[Local School Code]]),"",TableB[[#This Row],[Local School Code]])</f>
        <v>X459</v>
      </c>
      <c r="D1555" s="15" t="s">
        <v>73</v>
      </c>
      <c r="E1555" s="10" t="s">
        <v>72</v>
      </c>
      <c r="F1555" s="130">
        <v>0</v>
      </c>
      <c r="G1555" s="130">
        <v>0</v>
      </c>
      <c r="H1555" s="130">
        <v>0</v>
      </c>
      <c r="I1555" s="130">
        <v>0</v>
      </c>
      <c r="J1555" s="136">
        <f t="shared" si="75"/>
        <v>0</v>
      </c>
      <c r="K1555" s="16">
        <v>0</v>
      </c>
      <c r="L1555" s="16">
        <v>0</v>
      </c>
      <c r="M1555" s="16">
        <v>0</v>
      </c>
      <c r="N1555" s="133">
        <f t="shared" si="76"/>
        <v>0</v>
      </c>
      <c r="O1555" s="146">
        <v>1</v>
      </c>
      <c r="P1555" s="132">
        <v>45000</v>
      </c>
      <c r="Q1555" s="132">
        <v>45000</v>
      </c>
      <c r="R1555" s="132">
        <v>0</v>
      </c>
      <c r="S1555" s="132">
        <v>0</v>
      </c>
      <c r="T1555" s="132">
        <v>225000</v>
      </c>
      <c r="U1555" s="132">
        <v>135000</v>
      </c>
      <c r="V1555" s="133">
        <f t="shared" si="77"/>
        <v>450000</v>
      </c>
      <c r="W1555" s="16">
        <v>223815</v>
      </c>
      <c r="X1555" s="16">
        <v>226185</v>
      </c>
      <c r="Y1555" s="137">
        <v>0</v>
      </c>
    </row>
    <row r="1556" spans="1:25" s="3" customFormat="1" ht="15" x14ac:dyDescent="0.3">
      <c r="A1556" s="156" t="str">
        <f>IF(ISBLANK(TableB[[#This Row],[BEDS Code]]),"",TableB[[#This Row],[BEDS Code]])</f>
        <v>321100010462</v>
      </c>
      <c r="B1556" s="134" t="str">
        <f>IF(ISBLANK(TableB[[#This Row],[School Name]]),"",TableB[[#This Row],[School Name]])</f>
        <v>Cornerstone Academy for Social Action Middle School (CASA)</v>
      </c>
      <c r="C1556" s="156" t="str">
        <f>IF(ISBLANK(TableB[[#This Row],[Local School Code]]),"",TableB[[#This Row],[Local School Code]])</f>
        <v>X462</v>
      </c>
      <c r="D1556" s="15" t="s">
        <v>73</v>
      </c>
      <c r="E1556" s="10" t="s">
        <v>73</v>
      </c>
      <c r="F1556" s="130">
        <v>0</v>
      </c>
      <c r="G1556" s="130">
        <v>0</v>
      </c>
      <c r="H1556" s="130">
        <v>0</v>
      </c>
      <c r="I1556" s="130">
        <v>0</v>
      </c>
      <c r="J1556" s="136">
        <f t="shared" si="75"/>
        <v>0</v>
      </c>
      <c r="K1556" s="16">
        <v>0</v>
      </c>
      <c r="L1556" s="16">
        <v>0</v>
      </c>
      <c r="M1556" s="16">
        <v>0</v>
      </c>
      <c r="N1556" s="133">
        <f t="shared" si="76"/>
        <v>0</v>
      </c>
      <c r="O1556" s="146">
        <v>0</v>
      </c>
      <c r="P1556" s="132">
        <v>0</v>
      </c>
      <c r="Q1556" s="132">
        <v>0</v>
      </c>
      <c r="R1556" s="132">
        <v>0</v>
      </c>
      <c r="S1556" s="132">
        <v>0</v>
      </c>
      <c r="T1556" s="132">
        <v>0</v>
      </c>
      <c r="U1556" s="132">
        <v>0</v>
      </c>
      <c r="V1556" s="133">
        <f t="shared" si="77"/>
        <v>0</v>
      </c>
      <c r="W1556" s="16">
        <v>0</v>
      </c>
      <c r="X1556" s="16">
        <v>0</v>
      </c>
      <c r="Y1556" s="137">
        <v>0</v>
      </c>
    </row>
    <row r="1557" spans="1:25" s="3" customFormat="1" ht="15" x14ac:dyDescent="0.3">
      <c r="A1557" s="156" t="str">
        <f>IF(ISBLANK(TableB[[#This Row],[BEDS Code]]),"",TableB[[#This Row],[BEDS Code]])</f>
        <v>321200010463</v>
      </c>
      <c r="B1557" s="134" t="str">
        <f>IF(ISBLANK(TableB[[#This Row],[School Name]]),"",TableB[[#This Row],[School Name]])</f>
        <v>Urban Scholars Community School</v>
      </c>
      <c r="C1557" s="156" t="str">
        <f>IF(ISBLANK(TableB[[#This Row],[Local School Code]]),"",TableB[[#This Row],[Local School Code]])</f>
        <v>X463</v>
      </c>
      <c r="D1557" s="15" t="s">
        <v>72</v>
      </c>
      <c r="E1557" s="10" t="s">
        <v>72</v>
      </c>
      <c r="F1557" s="130">
        <v>30</v>
      </c>
      <c r="G1557" s="130">
        <v>0</v>
      </c>
      <c r="H1557" s="130">
        <v>0</v>
      </c>
      <c r="I1557" s="130">
        <v>0</v>
      </c>
      <c r="J1557" s="136">
        <f t="shared" si="75"/>
        <v>30</v>
      </c>
      <c r="K1557" s="16">
        <v>196781.66805675469</v>
      </c>
      <c r="L1557" s="16">
        <v>514439.91065368213</v>
      </c>
      <c r="M1557" s="16">
        <v>0</v>
      </c>
      <c r="N1557" s="133">
        <f t="shared" si="76"/>
        <v>711221.57871043682</v>
      </c>
      <c r="O1557" s="146">
        <v>1</v>
      </c>
      <c r="P1557" s="132">
        <v>207220.71772381035</v>
      </c>
      <c r="Q1557" s="132">
        <v>137899.91791309958</v>
      </c>
      <c r="R1557" s="132">
        <v>0</v>
      </c>
      <c r="S1557" s="132">
        <v>0</v>
      </c>
      <c r="T1557" s="132">
        <v>179499.58956549785</v>
      </c>
      <c r="U1557" s="132">
        <v>107699.75373929871</v>
      </c>
      <c r="V1557" s="133">
        <f t="shared" si="77"/>
        <v>632319.97894170647</v>
      </c>
      <c r="W1557" s="16">
        <v>314495</v>
      </c>
      <c r="X1557" s="16">
        <v>317824.97894170647</v>
      </c>
      <c r="Y1557" s="137">
        <v>0</v>
      </c>
    </row>
    <row r="1558" spans="1:25" s="3" customFormat="1" ht="15" x14ac:dyDescent="0.3">
      <c r="A1558" s="156" t="str">
        <f>IF(ISBLANK(TableB[[#This Row],[BEDS Code]]),"",TableB[[#This Row],[BEDS Code]])</f>
        <v>320800010467</v>
      </c>
      <c r="B1558" s="134" t="str">
        <f>IF(ISBLANK(TableB[[#This Row],[School Name]]),"",TableB[[#This Row],[School Name]])</f>
        <v>Mott Hall Community School</v>
      </c>
      <c r="C1558" s="156" t="str">
        <f>IF(ISBLANK(TableB[[#This Row],[Local School Code]]),"",TableB[[#This Row],[Local School Code]])</f>
        <v>X467</v>
      </c>
      <c r="D1558" s="15" t="s">
        <v>73</v>
      </c>
      <c r="E1558" s="10" t="s">
        <v>72</v>
      </c>
      <c r="F1558" s="130">
        <v>0</v>
      </c>
      <c r="G1558" s="130">
        <v>0</v>
      </c>
      <c r="H1558" s="130">
        <v>0</v>
      </c>
      <c r="I1558" s="130">
        <v>0</v>
      </c>
      <c r="J1558" s="136">
        <f t="shared" si="75"/>
        <v>0</v>
      </c>
      <c r="K1558" s="16">
        <v>0</v>
      </c>
      <c r="L1558" s="16">
        <v>0</v>
      </c>
      <c r="M1558" s="16">
        <v>0</v>
      </c>
      <c r="N1558" s="133">
        <f t="shared" si="76"/>
        <v>0</v>
      </c>
      <c r="O1558" s="146">
        <v>1</v>
      </c>
      <c r="P1558" s="132">
        <v>195538.43713085988</v>
      </c>
      <c r="Q1558" s="132">
        <v>72239.100000000006</v>
      </c>
      <c r="R1558" s="132">
        <v>0</v>
      </c>
      <c r="S1558" s="132">
        <v>0</v>
      </c>
      <c r="T1558" s="132">
        <v>131195.5</v>
      </c>
      <c r="U1558" s="132">
        <v>78717.3</v>
      </c>
      <c r="V1558" s="133">
        <f t="shared" si="77"/>
        <v>477690.3371308599</v>
      </c>
      <c r="W1558" s="16">
        <v>237587</v>
      </c>
      <c r="X1558" s="16">
        <v>240103.3371308599</v>
      </c>
      <c r="Y1558" s="137">
        <v>0</v>
      </c>
    </row>
    <row r="1559" spans="1:25" s="3" customFormat="1" ht="15" x14ac:dyDescent="0.3">
      <c r="A1559" s="156" t="str">
        <f>IF(ISBLANK(TableB[[#This Row],[BEDS Code]]),"",TableB[[#This Row],[BEDS Code]])</f>
        <v>321100010468</v>
      </c>
      <c r="B1559" s="134" t="str">
        <f>IF(ISBLANK(TableB[[#This Row],[School Name]]),"",TableB[[#This Row],[School Name]])</f>
        <v>Pelham Academy of Academics and Community Engagement</v>
      </c>
      <c r="C1559" s="156" t="str">
        <f>IF(ISBLANK(TableB[[#This Row],[Local School Code]]),"",TableB[[#This Row],[Local School Code]])</f>
        <v>X468</v>
      </c>
      <c r="D1559" s="15" t="s">
        <v>73</v>
      </c>
      <c r="E1559" s="10" t="s">
        <v>73</v>
      </c>
      <c r="F1559" s="130">
        <v>0</v>
      </c>
      <c r="G1559" s="130">
        <v>0</v>
      </c>
      <c r="H1559" s="130">
        <v>0</v>
      </c>
      <c r="I1559" s="130">
        <v>0</v>
      </c>
      <c r="J1559" s="136">
        <f t="shared" si="75"/>
        <v>0</v>
      </c>
      <c r="K1559" s="16">
        <v>0</v>
      </c>
      <c r="L1559" s="16">
        <v>0</v>
      </c>
      <c r="M1559" s="16">
        <v>0</v>
      </c>
      <c r="N1559" s="133">
        <f t="shared" si="76"/>
        <v>0</v>
      </c>
      <c r="O1559" s="146">
        <v>0</v>
      </c>
      <c r="P1559" s="132">
        <v>0</v>
      </c>
      <c r="Q1559" s="132">
        <v>0</v>
      </c>
      <c r="R1559" s="132">
        <v>0</v>
      </c>
      <c r="S1559" s="132">
        <v>0</v>
      </c>
      <c r="T1559" s="132">
        <v>0</v>
      </c>
      <c r="U1559" s="132">
        <v>0</v>
      </c>
      <c r="V1559" s="133">
        <f t="shared" si="77"/>
        <v>0</v>
      </c>
      <c r="W1559" s="16">
        <v>0</v>
      </c>
      <c r="X1559" s="16">
        <v>0</v>
      </c>
      <c r="Y1559" s="137">
        <v>0</v>
      </c>
    </row>
    <row r="1560" spans="1:25" s="3" customFormat="1" ht="15" x14ac:dyDescent="0.3">
      <c r="A1560" s="156" t="str">
        <f>IF(ISBLANK(TableB[[#This Row],[BEDS Code]]),"",TableB[[#This Row],[BEDS Code]])</f>
        <v>307500012469</v>
      </c>
      <c r="B1560" s="134" t="str">
        <f>IF(ISBLANK(TableB[[#This Row],[School Name]]),"",TableB[[#This Row],[School Name]])</f>
        <v>P469X - The Bronx School for Continuous Learners</v>
      </c>
      <c r="C1560" s="156" t="str">
        <f>IF(ISBLANK(TableB[[#This Row],[Local School Code]]),"",TableB[[#This Row],[Local School Code]])</f>
        <v>X469</v>
      </c>
      <c r="D1560" s="15" t="s">
        <v>73</v>
      </c>
      <c r="E1560" s="10" t="s">
        <v>73</v>
      </c>
      <c r="F1560" s="130">
        <v>0</v>
      </c>
      <c r="G1560" s="130">
        <v>0</v>
      </c>
      <c r="H1560" s="130">
        <v>0</v>
      </c>
      <c r="I1560" s="130">
        <v>0</v>
      </c>
      <c r="J1560" s="136">
        <f t="shared" si="75"/>
        <v>0</v>
      </c>
      <c r="K1560" s="16">
        <v>0</v>
      </c>
      <c r="L1560" s="16">
        <v>0</v>
      </c>
      <c r="M1560" s="16">
        <v>0</v>
      </c>
      <c r="N1560" s="133">
        <f t="shared" si="76"/>
        <v>0</v>
      </c>
      <c r="O1560" s="146">
        <v>0</v>
      </c>
      <c r="P1560" s="132">
        <v>0</v>
      </c>
      <c r="Q1560" s="132">
        <v>0</v>
      </c>
      <c r="R1560" s="132">
        <v>0</v>
      </c>
      <c r="S1560" s="132">
        <v>0</v>
      </c>
      <c r="T1560" s="132">
        <v>0</v>
      </c>
      <c r="U1560" s="132">
        <v>0</v>
      </c>
      <c r="V1560" s="133">
        <f t="shared" si="77"/>
        <v>0</v>
      </c>
      <c r="W1560" s="16">
        <v>0</v>
      </c>
      <c r="X1560" s="16">
        <v>0</v>
      </c>
      <c r="Y1560" s="137">
        <v>0</v>
      </c>
    </row>
    <row r="1561" spans="1:25" s="3" customFormat="1" ht="15" x14ac:dyDescent="0.3">
      <c r="A1561" s="156" t="str">
        <f>IF(ISBLANK(TableB[[#This Row],[BEDS Code]]),"",TableB[[#This Row],[BEDS Code]])</f>
        <v>320700011473</v>
      </c>
      <c r="B1561" s="134" t="str">
        <f>IF(ISBLANK(TableB[[#This Row],[School Name]]),"",TableB[[#This Row],[School Name]])</f>
        <v>Mott Haven Village Preparatory High School</v>
      </c>
      <c r="C1561" s="156" t="str">
        <f>IF(ISBLANK(TableB[[#This Row],[Local School Code]]),"",TableB[[#This Row],[Local School Code]])</f>
        <v>X473</v>
      </c>
      <c r="D1561" s="15" t="s">
        <v>73</v>
      </c>
      <c r="E1561" s="10" t="s">
        <v>73</v>
      </c>
      <c r="F1561" s="130">
        <v>0</v>
      </c>
      <c r="G1561" s="130">
        <v>0</v>
      </c>
      <c r="H1561" s="130">
        <v>0</v>
      </c>
      <c r="I1561" s="130">
        <v>0</v>
      </c>
      <c r="J1561" s="136">
        <f t="shared" si="75"/>
        <v>0</v>
      </c>
      <c r="K1561" s="16">
        <v>0</v>
      </c>
      <c r="L1561" s="16">
        <v>0</v>
      </c>
      <c r="M1561" s="16">
        <v>0</v>
      </c>
      <c r="N1561" s="133">
        <f t="shared" si="76"/>
        <v>0</v>
      </c>
      <c r="O1561" s="146">
        <v>0</v>
      </c>
      <c r="P1561" s="132">
        <v>0</v>
      </c>
      <c r="Q1561" s="132">
        <v>0</v>
      </c>
      <c r="R1561" s="132">
        <v>0</v>
      </c>
      <c r="S1561" s="132">
        <v>0</v>
      </c>
      <c r="T1561" s="132">
        <v>0</v>
      </c>
      <c r="U1561" s="132">
        <v>0</v>
      </c>
      <c r="V1561" s="133">
        <f t="shared" si="77"/>
        <v>0</v>
      </c>
      <c r="W1561" s="16">
        <v>0</v>
      </c>
      <c r="X1561" s="16">
        <v>0</v>
      </c>
      <c r="Y1561" s="137">
        <v>0</v>
      </c>
    </row>
    <row r="1562" spans="1:25" s="3" customFormat="1" ht="15" x14ac:dyDescent="0.3">
      <c r="A1562" s="156" t="str">
        <f>IF(ISBLANK(TableB[[#This Row],[BEDS Code]]),"",TableB[[#This Row],[BEDS Code]])</f>
        <v>321000011477</v>
      </c>
      <c r="B1562" s="134" t="str">
        <f>IF(ISBLANK(TableB[[#This Row],[School Name]]),"",TableB[[#This Row],[School Name]])</f>
        <v>Marble Hill High School for International Studies</v>
      </c>
      <c r="C1562" s="156" t="str">
        <f>IF(ISBLANK(TableB[[#This Row],[Local School Code]]),"",TableB[[#This Row],[Local School Code]])</f>
        <v>X477</v>
      </c>
      <c r="D1562" s="15" t="s">
        <v>73</v>
      </c>
      <c r="E1562" s="10" t="s">
        <v>73</v>
      </c>
      <c r="F1562" s="130">
        <v>0</v>
      </c>
      <c r="G1562" s="130">
        <v>0</v>
      </c>
      <c r="H1562" s="130">
        <v>0</v>
      </c>
      <c r="I1562" s="130">
        <v>0</v>
      </c>
      <c r="J1562" s="136">
        <f t="shared" si="75"/>
        <v>0</v>
      </c>
      <c r="K1562" s="16">
        <v>0</v>
      </c>
      <c r="L1562" s="16">
        <v>0</v>
      </c>
      <c r="M1562" s="16">
        <v>0</v>
      </c>
      <c r="N1562" s="133">
        <f t="shared" si="76"/>
        <v>0</v>
      </c>
      <c r="O1562" s="146">
        <v>0</v>
      </c>
      <c r="P1562" s="132">
        <v>0</v>
      </c>
      <c r="Q1562" s="132">
        <v>0</v>
      </c>
      <c r="R1562" s="132">
        <v>0</v>
      </c>
      <c r="S1562" s="132">
        <v>0</v>
      </c>
      <c r="T1562" s="132">
        <v>0</v>
      </c>
      <c r="U1562" s="132">
        <v>0</v>
      </c>
      <c r="V1562" s="133">
        <f t="shared" si="77"/>
        <v>0</v>
      </c>
      <c r="W1562" s="16">
        <v>0</v>
      </c>
      <c r="X1562" s="16">
        <v>0</v>
      </c>
      <c r="Y1562" s="137">
        <v>0</v>
      </c>
    </row>
    <row r="1563" spans="1:25" s="3" customFormat="1" ht="15" x14ac:dyDescent="0.3">
      <c r="A1563" s="156" t="str">
        <f>IF(ISBLANK(TableB[[#This Row],[BEDS Code]]),"",TableB[[#This Row],[BEDS Code]])</f>
        <v>321200011478</v>
      </c>
      <c r="B1563" s="134" t="str">
        <f>IF(ISBLANK(TableB[[#This Row],[School Name]]),"",TableB[[#This Row],[School Name]])</f>
        <v>The Cinema School</v>
      </c>
      <c r="C1563" s="156" t="str">
        <f>IF(ISBLANK(TableB[[#This Row],[Local School Code]]),"",TableB[[#This Row],[Local School Code]])</f>
        <v>X478</v>
      </c>
      <c r="D1563" s="15" t="s">
        <v>73</v>
      </c>
      <c r="E1563" s="10" t="s">
        <v>73</v>
      </c>
      <c r="F1563" s="130">
        <v>0</v>
      </c>
      <c r="G1563" s="130">
        <v>0</v>
      </c>
      <c r="H1563" s="130">
        <v>0</v>
      </c>
      <c r="I1563" s="130">
        <v>0</v>
      </c>
      <c r="J1563" s="136">
        <f t="shared" si="75"/>
        <v>0</v>
      </c>
      <c r="K1563" s="16">
        <v>0</v>
      </c>
      <c r="L1563" s="16">
        <v>0</v>
      </c>
      <c r="M1563" s="16">
        <v>0</v>
      </c>
      <c r="N1563" s="133">
        <f t="shared" si="76"/>
        <v>0</v>
      </c>
      <c r="O1563" s="146">
        <v>0</v>
      </c>
      <c r="P1563" s="132">
        <v>0</v>
      </c>
      <c r="Q1563" s="132">
        <v>0</v>
      </c>
      <c r="R1563" s="132">
        <v>0</v>
      </c>
      <c r="S1563" s="132">
        <v>0</v>
      </c>
      <c r="T1563" s="132">
        <v>0</v>
      </c>
      <c r="U1563" s="132">
        <v>0</v>
      </c>
      <c r="V1563" s="133">
        <f t="shared" si="77"/>
        <v>0</v>
      </c>
      <c r="W1563" s="16">
        <v>0</v>
      </c>
      <c r="X1563" s="16">
        <v>0</v>
      </c>
      <c r="Y1563" s="137">
        <v>0</v>
      </c>
    </row>
    <row r="1564" spans="1:25" s="3" customFormat="1" ht="15" x14ac:dyDescent="0.3">
      <c r="A1564" s="156" t="str">
        <f>IF(ISBLANK(TableB[[#This Row],[BEDS Code]]),"",TableB[[#This Row],[BEDS Code]])</f>
        <v>321200011479</v>
      </c>
      <c r="B1564" s="134" t="str">
        <f>IF(ISBLANK(TableB[[#This Row],[School Name]]),"",TableB[[#This Row],[School Name]])</f>
        <v>Bronx Career and College Preparatory High School</v>
      </c>
      <c r="C1564" s="156" t="str">
        <f>IF(ISBLANK(TableB[[#This Row],[Local School Code]]),"",TableB[[#This Row],[Local School Code]])</f>
        <v>X479</v>
      </c>
      <c r="D1564" s="15" t="s">
        <v>73</v>
      </c>
      <c r="E1564" s="10" t="s">
        <v>72</v>
      </c>
      <c r="F1564" s="130">
        <v>0</v>
      </c>
      <c r="G1564" s="130">
        <v>0</v>
      </c>
      <c r="H1564" s="130">
        <v>0</v>
      </c>
      <c r="I1564" s="130">
        <v>0</v>
      </c>
      <c r="J1564" s="136">
        <f t="shared" si="75"/>
        <v>0</v>
      </c>
      <c r="K1564" s="16">
        <v>0</v>
      </c>
      <c r="L1564" s="16">
        <v>0</v>
      </c>
      <c r="M1564" s="16">
        <v>0</v>
      </c>
      <c r="N1564" s="133">
        <f t="shared" si="76"/>
        <v>0</v>
      </c>
      <c r="O1564" s="146">
        <v>1</v>
      </c>
      <c r="P1564" s="132">
        <v>57008.939602909479</v>
      </c>
      <c r="Q1564" s="132">
        <v>134002.7878403941</v>
      </c>
      <c r="R1564" s="132">
        <v>0</v>
      </c>
      <c r="S1564" s="132">
        <v>0</v>
      </c>
      <c r="T1564" s="132">
        <v>140013.9392019705</v>
      </c>
      <c r="U1564" s="132">
        <v>84008.363521182298</v>
      </c>
      <c r="V1564" s="133">
        <f t="shared" si="77"/>
        <v>415034.03016645636</v>
      </c>
      <c r="W1564" s="16">
        <v>206424</v>
      </c>
      <c r="X1564" s="16">
        <v>208610.03016645636</v>
      </c>
      <c r="Y1564" s="137">
        <v>0</v>
      </c>
    </row>
    <row r="1565" spans="1:25" s="3" customFormat="1" ht="15" x14ac:dyDescent="0.3">
      <c r="A1565" s="156" t="str">
        <f>IF(ISBLANK(TableB[[#This Row],[BEDS Code]]),"",TableB[[#This Row],[BEDS Code]])</f>
        <v>321200011480</v>
      </c>
      <c r="B1565" s="134" t="str">
        <f>IF(ISBLANK(TableB[[#This Row],[School Name]]),"",TableB[[#This Row],[School Name]])</f>
        <v>Bronx Regional High School</v>
      </c>
      <c r="C1565" s="156" t="str">
        <f>IF(ISBLANK(TableB[[#This Row],[Local School Code]]),"",TableB[[#This Row],[Local School Code]])</f>
        <v>X480</v>
      </c>
      <c r="D1565" s="15" t="s">
        <v>73</v>
      </c>
      <c r="E1565" s="10" t="s">
        <v>73</v>
      </c>
      <c r="F1565" s="130">
        <v>0</v>
      </c>
      <c r="G1565" s="130">
        <v>0</v>
      </c>
      <c r="H1565" s="130">
        <v>0</v>
      </c>
      <c r="I1565" s="130">
        <v>0</v>
      </c>
      <c r="J1565" s="136">
        <f t="shared" si="75"/>
        <v>0</v>
      </c>
      <c r="K1565" s="16">
        <v>0</v>
      </c>
      <c r="L1565" s="16">
        <v>0</v>
      </c>
      <c r="M1565" s="16">
        <v>0</v>
      </c>
      <c r="N1565" s="133">
        <f t="shared" si="76"/>
        <v>0</v>
      </c>
      <c r="O1565" s="146">
        <v>0</v>
      </c>
      <c r="P1565" s="132">
        <v>0</v>
      </c>
      <c r="Q1565" s="132">
        <v>0</v>
      </c>
      <c r="R1565" s="132">
        <v>0</v>
      </c>
      <c r="S1565" s="132">
        <v>0</v>
      </c>
      <c r="T1565" s="132">
        <v>0</v>
      </c>
      <c r="U1565" s="132">
        <v>0</v>
      </c>
      <c r="V1565" s="133">
        <f t="shared" si="77"/>
        <v>0</v>
      </c>
      <c r="W1565" s="16">
        <v>0</v>
      </c>
      <c r="X1565" s="16">
        <v>0</v>
      </c>
      <c r="Y1565" s="137">
        <v>0</v>
      </c>
    </row>
    <row r="1566" spans="1:25" s="3" customFormat="1" ht="15" x14ac:dyDescent="0.3">
      <c r="A1566" s="156" t="str">
        <f>IF(ISBLANK(TableB[[#This Row],[BEDS Code]]),"",TableB[[#This Row],[BEDS Code]])</f>
        <v>321100010481</v>
      </c>
      <c r="B1566" s="134" t="str">
        <f>IF(ISBLANK(TableB[[#This Row],[School Name]]),"",TableB[[#This Row],[School Name]])</f>
        <v>The STEAM Bridge School</v>
      </c>
      <c r="C1566" s="156" t="str">
        <f>IF(ISBLANK(TableB[[#This Row],[Local School Code]]),"",TableB[[#This Row],[Local School Code]])</f>
        <v>X481</v>
      </c>
      <c r="D1566" s="15" t="s">
        <v>73</v>
      </c>
      <c r="E1566" s="10" t="s">
        <v>73</v>
      </c>
      <c r="F1566" s="130">
        <v>0</v>
      </c>
      <c r="G1566" s="130">
        <v>0</v>
      </c>
      <c r="H1566" s="130">
        <v>0</v>
      </c>
      <c r="I1566" s="130">
        <v>0</v>
      </c>
      <c r="J1566" s="136">
        <f t="shared" si="75"/>
        <v>0</v>
      </c>
      <c r="K1566" s="16">
        <v>0</v>
      </c>
      <c r="L1566" s="16">
        <v>0</v>
      </c>
      <c r="M1566" s="16">
        <v>0</v>
      </c>
      <c r="N1566" s="133">
        <f t="shared" si="76"/>
        <v>0</v>
      </c>
      <c r="O1566" s="146">
        <v>0</v>
      </c>
      <c r="P1566" s="132">
        <v>0</v>
      </c>
      <c r="Q1566" s="132">
        <v>0</v>
      </c>
      <c r="R1566" s="132">
        <v>0</v>
      </c>
      <c r="S1566" s="132">
        <v>0</v>
      </c>
      <c r="T1566" s="132">
        <v>0</v>
      </c>
      <c r="U1566" s="132">
        <v>0</v>
      </c>
      <c r="V1566" s="133">
        <f t="shared" si="77"/>
        <v>0</v>
      </c>
      <c r="W1566" s="16">
        <v>0</v>
      </c>
      <c r="X1566" s="16">
        <v>0</v>
      </c>
      <c r="Y1566" s="137">
        <v>0</v>
      </c>
    </row>
    <row r="1567" spans="1:25" s="3" customFormat="1" ht="15" x14ac:dyDescent="0.3">
      <c r="A1567" s="156" t="str">
        <f>IF(ISBLANK(TableB[[#This Row],[BEDS Code]]),"",TableB[[#This Row],[BEDS Code]])</f>
        <v>321100010483</v>
      </c>
      <c r="B1567" s="134" t="str">
        <f>IF(ISBLANK(TableB[[#This Row],[School Name]]),"",TableB[[#This Row],[School Name]])</f>
        <v>The Matilda Avenue School</v>
      </c>
      <c r="C1567" s="156" t="str">
        <f>IF(ISBLANK(TableB[[#This Row],[Local School Code]]),"",TableB[[#This Row],[Local School Code]])</f>
        <v>X483</v>
      </c>
      <c r="D1567" s="15" t="s">
        <v>73</v>
      </c>
      <c r="E1567" s="10" t="s">
        <v>73</v>
      </c>
      <c r="F1567" s="130">
        <v>0</v>
      </c>
      <c r="G1567" s="130">
        <v>0</v>
      </c>
      <c r="H1567" s="130">
        <v>0</v>
      </c>
      <c r="I1567" s="130">
        <v>0</v>
      </c>
      <c r="J1567" s="136">
        <f t="shared" si="75"/>
        <v>0</v>
      </c>
      <c r="K1567" s="16">
        <v>0</v>
      </c>
      <c r="L1567" s="16">
        <v>0</v>
      </c>
      <c r="M1567" s="16">
        <v>0</v>
      </c>
      <c r="N1567" s="133">
        <f t="shared" si="76"/>
        <v>0</v>
      </c>
      <c r="O1567" s="146">
        <v>0</v>
      </c>
      <c r="P1567" s="132">
        <v>0</v>
      </c>
      <c r="Q1567" s="132">
        <v>0</v>
      </c>
      <c r="R1567" s="132">
        <v>0</v>
      </c>
      <c r="S1567" s="132">
        <v>0</v>
      </c>
      <c r="T1567" s="132">
        <v>0</v>
      </c>
      <c r="U1567" s="132">
        <v>0</v>
      </c>
      <c r="V1567" s="133">
        <f t="shared" si="77"/>
        <v>0</v>
      </c>
      <c r="W1567" s="16">
        <v>0</v>
      </c>
      <c r="X1567" s="16">
        <v>0</v>
      </c>
      <c r="Y1567" s="137">
        <v>0</v>
      </c>
    </row>
    <row r="1568" spans="1:25" s="3" customFormat="1" ht="15" x14ac:dyDescent="0.3">
      <c r="A1568" s="156" t="str">
        <f>IF(ISBLANK(TableB[[#This Row],[BEDS Code]]),"",TableB[[#This Row],[BEDS Code]])</f>
        <v>320700011495</v>
      </c>
      <c r="B1568" s="134" t="str">
        <f>IF(ISBLANK(TableB[[#This Row],[School Name]]),"",TableB[[#This Row],[School Name]])</f>
        <v>University Heights Secondary School</v>
      </c>
      <c r="C1568" s="156" t="str">
        <f>IF(ISBLANK(TableB[[#This Row],[Local School Code]]),"",TableB[[#This Row],[Local School Code]])</f>
        <v>X495</v>
      </c>
      <c r="D1568" s="15" t="s">
        <v>73</v>
      </c>
      <c r="E1568" s="10" t="s">
        <v>73</v>
      </c>
      <c r="F1568" s="130">
        <v>0</v>
      </c>
      <c r="G1568" s="130">
        <v>0</v>
      </c>
      <c r="H1568" s="130">
        <v>0</v>
      </c>
      <c r="I1568" s="130">
        <v>0</v>
      </c>
      <c r="J1568" s="136">
        <f t="shared" si="75"/>
        <v>0</v>
      </c>
      <c r="K1568" s="16">
        <v>0</v>
      </c>
      <c r="L1568" s="16">
        <v>0</v>
      </c>
      <c r="M1568" s="16">
        <v>0</v>
      </c>
      <c r="N1568" s="133">
        <f t="shared" si="76"/>
        <v>0</v>
      </c>
      <c r="O1568" s="146">
        <v>0</v>
      </c>
      <c r="P1568" s="132">
        <v>0</v>
      </c>
      <c r="Q1568" s="132">
        <v>0</v>
      </c>
      <c r="R1568" s="132">
        <v>0</v>
      </c>
      <c r="S1568" s="132">
        <v>0</v>
      </c>
      <c r="T1568" s="132">
        <v>0</v>
      </c>
      <c r="U1568" s="132">
        <v>0</v>
      </c>
      <c r="V1568" s="133">
        <f t="shared" si="77"/>
        <v>0</v>
      </c>
      <c r="W1568" s="16">
        <v>0</v>
      </c>
      <c r="X1568" s="16">
        <v>0</v>
      </c>
      <c r="Y1568" s="137">
        <v>0</v>
      </c>
    </row>
    <row r="1569" spans="1:25" s="3" customFormat="1" ht="15" x14ac:dyDescent="0.3">
      <c r="A1569" s="156" t="str">
        <f>IF(ISBLANK(TableB[[#This Row],[BEDS Code]]),"",TableB[[#This Row],[BEDS Code]])</f>
        <v>321100010498</v>
      </c>
      <c r="B1569" s="134" t="str">
        <f>IF(ISBLANK(TableB[[#This Row],[School Name]]),"",TableB[[#This Row],[School Name]])</f>
        <v>P.S./M.S. 11X498 - Van Nest Academy</v>
      </c>
      <c r="C1569" s="156" t="str">
        <f>IF(ISBLANK(TableB[[#This Row],[Local School Code]]),"",TableB[[#This Row],[Local School Code]])</f>
        <v>X498</v>
      </c>
      <c r="D1569" s="15" t="s">
        <v>73</v>
      </c>
      <c r="E1569" s="10" t="s">
        <v>73</v>
      </c>
      <c r="F1569" s="130">
        <v>0</v>
      </c>
      <c r="G1569" s="130">
        <v>0</v>
      </c>
      <c r="H1569" s="130">
        <v>0</v>
      </c>
      <c r="I1569" s="130">
        <v>0</v>
      </c>
      <c r="J1569" s="136">
        <f t="shared" si="75"/>
        <v>0</v>
      </c>
      <c r="K1569" s="16">
        <v>0</v>
      </c>
      <c r="L1569" s="16">
        <v>0</v>
      </c>
      <c r="M1569" s="16">
        <v>0</v>
      </c>
      <c r="N1569" s="133">
        <f t="shared" si="76"/>
        <v>0</v>
      </c>
      <c r="O1569" s="146">
        <v>0</v>
      </c>
      <c r="P1569" s="132">
        <v>0</v>
      </c>
      <c r="Q1569" s="132">
        <v>0</v>
      </c>
      <c r="R1569" s="132">
        <v>0</v>
      </c>
      <c r="S1569" s="132">
        <v>0</v>
      </c>
      <c r="T1569" s="132">
        <v>0</v>
      </c>
      <c r="U1569" s="132">
        <v>0</v>
      </c>
      <c r="V1569" s="133">
        <f t="shared" si="77"/>
        <v>0</v>
      </c>
      <c r="W1569" s="16">
        <v>0</v>
      </c>
      <c r="X1569" s="16">
        <v>0</v>
      </c>
      <c r="Y1569" s="137">
        <v>0</v>
      </c>
    </row>
    <row r="1570" spans="1:25" s="3" customFormat="1" ht="15" x14ac:dyDescent="0.3">
      <c r="A1570" s="156" t="str">
        <f>IF(ISBLANK(TableB[[#This Row],[BEDS Code]]),"",TableB[[#This Row],[BEDS Code]])</f>
        <v>320700011500</v>
      </c>
      <c r="B1570" s="134" t="str">
        <f>IF(ISBLANK(TableB[[#This Row],[School Name]]),"",TableB[[#This Row],[School Name]])</f>
        <v>Hostos-Lincoln Academy of Science</v>
      </c>
      <c r="C1570" s="156" t="str">
        <f>IF(ISBLANK(TableB[[#This Row],[Local School Code]]),"",TableB[[#This Row],[Local School Code]])</f>
        <v>X500</v>
      </c>
      <c r="D1570" s="15" t="s">
        <v>73</v>
      </c>
      <c r="E1570" s="10" t="s">
        <v>73</v>
      </c>
      <c r="F1570" s="130">
        <v>0</v>
      </c>
      <c r="G1570" s="130">
        <v>0</v>
      </c>
      <c r="H1570" s="130">
        <v>0</v>
      </c>
      <c r="I1570" s="130">
        <v>0</v>
      </c>
      <c r="J1570" s="136">
        <f t="shared" si="75"/>
        <v>0</v>
      </c>
      <c r="K1570" s="16">
        <v>0</v>
      </c>
      <c r="L1570" s="16">
        <v>0</v>
      </c>
      <c r="M1570" s="16">
        <v>0</v>
      </c>
      <c r="N1570" s="133">
        <f t="shared" si="76"/>
        <v>0</v>
      </c>
      <c r="O1570" s="146">
        <v>0</v>
      </c>
      <c r="P1570" s="132">
        <v>0</v>
      </c>
      <c r="Q1570" s="132">
        <v>0</v>
      </c>
      <c r="R1570" s="132">
        <v>0</v>
      </c>
      <c r="S1570" s="132">
        <v>0</v>
      </c>
      <c r="T1570" s="132">
        <v>0</v>
      </c>
      <c r="U1570" s="132">
        <v>0</v>
      </c>
      <c r="V1570" s="133">
        <f t="shared" si="77"/>
        <v>0</v>
      </c>
      <c r="W1570" s="16">
        <v>0</v>
      </c>
      <c r="X1570" s="16">
        <v>0</v>
      </c>
      <c r="Y1570" s="137">
        <v>0</v>
      </c>
    </row>
    <row r="1571" spans="1:25" s="3" customFormat="1" ht="15" x14ac:dyDescent="0.3">
      <c r="A1571" s="156" t="str">
        <f>IF(ISBLANK(TableB[[#This Row],[BEDS Code]]),"",TableB[[#This Row],[BEDS Code]])</f>
        <v>(blank)</v>
      </c>
      <c r="B1571" s="134" t="str">
        <f>IF(ISBLANK(TableB[[#This Row],[School Name]]),"",TableB[[#This Row],[School Name]])</f>
        <v>Walton YABC</v>
      </c>
      <c r="C1571" s="156" t="str">
        <f>IF(ISBLANK(TableB[[#This Row],[Local School Code]]),"",TableB[[#This Row],[Local School Code]])</f>
        <v>X503</v>
      </c>
      <c r="D1571" s="15" t="s">
        <v>73</v>
      </c>
      <c r="E1571" s="10" t="s">
        <v>73</v>
      </c>
      <c r="F1571" s="130">
        <v>0</v>
      </c>
      <c r="G1571" s="130">
        <v>0</v>
      </c>
      <c r="H1571" s="130">
        <v>0</v>
      </c>
      <c r="I1571" s="130">
        <v>0</v>
      </c>
      <c r="J1571" s="136">
        <f t="shared" si="75"/>
        <v>0</v>
      </c>
      <c r="K1571" s="16">
        <v>0</v>
      </c>
      <c r="L1571" s="16">
        <v>0</v>
      </c>
      <c r="M1571" s="16">
        <v>0</v>
      </c>
      <c r="N1571" s="133">
        <f t="shared" si="76"/>
        <v>0</v>
      </c>
      <c r="O1571" s="146">
        <v>0</v>
      </c>
      <c r="P1571" s="132">
        <v>0</v>
      </c>
      <c r="Q1571" s="132">
        <v>0</v>
      </c>
      <c r="R1571" s="132">
        <v>0</v>
      </c>
      <c r="S1571" s="132">
        <v>0</v>
      </c>
      <c r="T1571" s="132">
        <v>0</v>
      </c>
      <c r="U1571" s="132">
        <v>0</v>
      </c>
      <c r="V1571" s="133">
        <f t="shared" si="77"/>
        <v>0</v>
      </c>
      <c r="W1571" s="16">
        <v>0</v>
      </c>
      <c r="X1571" s="16">
        <v>0</v>
      </c>
      <c r="Y1571" s="137">
        <v>0</v>
      </c>
    </row>
    <row r="1572" spans="1:25" s="3" customFormat="1" ht="15" x14ac:dyDescent="0.3">
      <c r="A1572" s="156" t="str">
        <f>IF(ISBLANK(TableB[[#This Row],[BEDS Code]]),"",TableB[[#This Row],[BEDS Code]])</f>
        <v>(blank)</v>
      </c>
      <c r="B1572" s="134" t="str">
        <f>IF(ISBLANK(TableB[[#This Row],[School Name]]),"",TableB[[#This Row],[School Name]])</f>
        <v>Kennedy YABC</v>
      </c>
      <c r="C1572" s="156" t="str">
        <f>IF(ISBLANK(TableB[[#This Row],[Local School Code]]),"",TableB[[#This Row],[Local School Code]])</f>
        <v>X504</v>
      </c>
      <c r="D1572" s="15" t="s">
        <v>73</v>
      </c>
      <c r="E1572" s="10" t="s">
        <v>73</v>
      </c>
      <c r="F1572" s="130">
        <v>0</v>
      </c>
      <c r="G1572" s="130">
        <v>0</v>
      </c>
      <c r="H1572" s="130">
        <v>0</v>
      </c>
      <c r="I1572" s="130">
        <v>0</v>
      </c>
      <c r="J1572" s="136">
        <f t="shared" si="75"/>
        <v>0</v>
      </c>
      <c r="K1572" s="16">
        <v>0</v>
      </c>
      <c r="L1572" s="16">
        <v>0</v>
      </c>
      <c r="M1572" s="16">
        <v>0</v>
      </c>
      <c r="N1572" s="133">
        <f t="shared" si="76"/>
        <v>0</v>
      </c>
      <c r="O1572" s="146">
        <v>0</v>
      </c>
      <c r="P1572" s="132">
        <v>0</v>
      </c>
      <c r="Q1572" s="132">
        <v>0</v>
      </c>
      <c r="R1572" s="132">
        <v>0</v>
      </c>
      <c r="S1572" s="132">
        <v>0</v>
      </c>
      <c r="T1572" s="132">
        <v>0</v>
      </c>
      <c r="U1572" s="132">
        <v>0</v>
      </c>
      <c r="V1572" s="133">
        <f t="shared" si="77"/>
        <v>0</v>
      </c>
      <c r="W1572" s="16">
        <v>0</v>
      </c>
      <c r="X1572" s="16">
        <v>0</v>
      </c>
      <c r="Y1572" s="137">
        <v>0</v>
      </c>
    </row>
    <row r="1573" spans="1:25" s="3" customFormat="1" ht="15" x14ac:dyDescent="0.3">
      <c r="A1573" s="156" t="str">
        <f>IF(ISBLANK(TableB[[#This Row],[BEDS Code]]),"",TableB[[#This Row],[BEDS Code]])</f>
        <v>320900011505</v>
      </c>
      <c r="B1573" s="134" t="str">
        <f>IF(ISBLANK(TableB[[#This Row],[School Name]]),"",TableB[[#This Row],[School Name]])</f>
        <v>Bronx School for Law, Government and Justice</v>
      </c>
      <c r="C1573" s="156" t="str">
        <f>IF(ISBLANK(TableB[[#This Row],[Local School Code]]),"",TableB[[#This Row],[Local School Code]])</f>
        <v>X505</v>
      </c>
      <c r="D1573" s="15" t="s">
        <v>73</v>
      </c>
      <c r="E1573" s="10" t="s">
        <v>73</v>
      </c>
      <c r="F1573" s="130">
        <v>0</v>
      </c>
      <c r="G1573" s="130">
        <v>0</v>
      </c>
      <c r="H1573" s="130">
        <v>0</v>
      </c>
      <c r="I1573" s="130">
        <v>0</v>
      </c>
      <c r="J1573" s="136">
        <f t="shared" si="75"/>
        <v>0</v>
      </c>
      <c r="K1573" s="16">
        <v>0</v>
      </c>
      <c r="L1573" s="16">
        <v>0</v>
      </c>
      <c r="M1573" s="16">
        <v>0</v>
      </c>
      <c r="N1573" s="133">
        <f t="shared" si="76"/>
        <v>0</v>
      </c>
      <c r="O1573" s="146">
        <v>0</v>
      </c>
      <c r="P1573" s="132">
        <v>0</v>
      </c>
      <c r="Q1573" s="132">
        <v>0</v>
      </c>
      <c r="R1573" s="132">
        <v>0</v>
      </c>
      <c r="S1573" s="132">
        <v>0</v>
      </c>
      <c r="T1573" s="132">
        <v>0</v>
      </c>
      <c r="U1573" s="132">
        <v>0</v>
      </c>
      <c r="V1573" s="133">
        <f t="shared" si="77"/>
        <v>0</v>
      </c>
      <c r="W1573" s="16">
        <v>0</v>
      </c>
      <c r="X1573" s="16">
        <v>0</v>
      </c>
      <c r="Y1573" s="137">
        <v>0</v>
      </c>
    </row>
    <row r="1574" spans="1:25" s="3" customFormat="1" ht="15" x14ac:dyDescent="0.3">
      <c r="A1574" s="156" t="str">
        <f>IF(ISBLANK(TableB[[#This Row],[BEDS Code]]),"",TableB[[#This Row],[BEDS Code]])</f>
        <v>(blank)</v>
      </c>
      <c r="B1574" s="134" t="str">
        <f>IF(ISBLANK(TableB[[#This Row],[School Name]]),"",TableB[[#This Row],[School Name]])</f>
        <v>Stevenson YABC</v>
      </c>
      <c r="C1574" s="156" t="str">
        <f>IF(ISBLANK(TableB[[#This Row],[Local School Code]]),"",TableB[[#This Row],[Local School Code]])</f>
        <v>X507</v>
      </c>
      <c r="D1574" s="15" t="s">
        <v>73</v>
      </c>
      <c r="E1574" s="10" t="s">
        <v>73</v>
      </c>
      <c r="F1574" s="130">
        <v>0</v>
      </c>
      <c r="G1574" s="130">
        <v>0</v>
      </c>
      <c r="H1574" s="130">
        <v>0</v>
      </c>
      <c r="I1574" s="130">
        <v>0</v>
      </c>
      <c r="J1574" s="136">
        <f t="shared" si="75"/>
        <v>0</v>
      </c>
      <c r="K1574" s="16">
        <v>0</v>
      </c>
      <c r="L1574" s="16">
        <v>0</v>
      </c>
      <c r="M1574" s="16">
        <v>0</v>
      </c>
      <c r="N1574" s="133">
        <f t="shared" si="76"/>
        <v>0</v>
      </c>
      <c r="O1574" s="146">
        <v>0</v>
      </c>
      <c r="P1574" s="132">
        <v>0</v>
      </c>
      <c r="Q1574" s="132">
        <v>0</v>
      </c>
      <c r="R1574" s="132">
        <v>0</v>
      </c>
      <c r="S1574" s="132">
        <v>0</v>
      </c>
      <c r="T1574" s="132">
        <v>0</v>
      </c>
      <c r="U1574" s="132">
        <v>0</v>
      </c>
      <c r="V1574" s="133">
        <f t="shared" si="77"/>
        <v>0</v>
      </c>
      <c r="W1574" s="16">
        <v>0</v>
      </c>
      <c r="X1574" s="16">
        <v>0</v>
      </c>
      <c r="Y1574" s="137">
        <v>0</v>
      </c>
    </row>
    <row r="1575" spans="1:25" s="3" customFormat="1" ht="15" x14ac:dyDescent="0.3">
      <c r="A1575" s="156" t="str">
        <f>IF(ISBLANK(TableB[[#This Row],[BEDS Code]]),"",TableB[[#This Row],[BEDS Code]])</f>
        <v>321100011508</v>
      </c>
      <c r="B1575" s="134" t="str">
        <f>IF(ISBLANK(TableB[[#This Row],[School Name]]),"",TableB[[#This Row],[School Name]])</f>
        <v>Bronxdale High School</v>
      </c>
      <c r="C1575" s="156" t="str">
        <f>IF(ISBLANK(TableB[[#This Row],[Local School Code]]),"",TableB[[#This Row],[Local School Code]])</f>
        <v>X508</v>
      </c>
      <c r="D1575" s="15" t="s">
        <v>73</v>
      </c>
      <c r="E1575" s="10" t="s">
        <v>72</v>
      </c>
      <c r="F1575" s="130">
        <v>0</v>
      </c>
      <c r="G1575" s="130">
        <v>0</v>
      </c>
      <c r="H1575" s="130">
        <v>0</v>
      </c>
      <c r="I1575" s="130">
        <v>0</v>
      </c>
      <c r="J1575" s="136">
        <f t="shared" si="75"/>
        <v>0</v>
      </c>
      <c r="K1575" s="16">
        <v>0</v>
      </c>
      <c r="L1575" s="16">
        <v>0</v>
      </c>
      <c r="M1575" s="16">
        <v>0</v>
      </c>
      <c r="N1575" s="133">
        <f t="shared" si="76"/>
        <v>0</v>
      </c>
      <c r="O1575" s="146">
        <v>1</v>
      </c>
      <c r="P1575" s="132">
        <v>33542.6</v>
      </c>
      <c r="Q1575" s="132">
        <v>33542.6</v>
      </c>
      <c r="R1575" s="132">
        <v>0</v>
      </c>
      <c r="S1575" s="132">
        <v>0</v>
      </c>
      <c r="T1575" s="132">
        <v>167713</v>
      </c>
      <c r="U1575" s="132">
        <v>100627.8</v>
      </c>
      <c r="V1575" s="133">
        <f t="shared" si="77"/>
        <v>335426</v>
      </c>
      <c r="W1575" s="16">
        <v>0</v>
      </c>
      <c r="X1575" s="16">
        <v>0</v>
      </c>
      <c r="Y1575" s="137">
        <v>335426</v>
      </c>
    </row>
    <row r="1576" spans="1:25" s="3" customFormat="1" ht="15" x14ac:dyDescent="0.3">
      <c r="A1576" s="156" t="str">
        <f>IF(ISBLANK(TableB[[#This Row],[BEDS Code]]),"",TableB[[#This Row],[BEDS Code]])</f>
        <v>321100011509</v>
      </c>
      <c r="B1576" s="134" t="str">
        <f>IF(ISBLANK(TableB[[#This Row],[School Name]]),"",TableB[[#This Row],[School Name]])</f>
        <v>High School of Language and Innovation</v>
      </c>
      <c r="C1576" s="156" t="str">
        <f>IF(ISBLANK(TableB[[#This Row],[Local School Code]]),"",TableB[[#This Row],[Local School Code]])</f>
        <v>X509</v>
      </c>
      <c r="D1576" s="15" t="s">
        <v>73</v>
      </c>
      <c r="E1576" s="10" t="s">
        <v>73</v>
      </c>
      <c r="F1576" s="130">
        <v>0</v>
      </c>
      <c r="G1576" s="130">
        <v>0</v>
      </c>
      <c r="H1576" s="130">
        <v>0</v>
      </c>
      <c r="I1576" s="130">
        <v>0</v>
      </c>
      <c r="J1576" s="136">
        <f t="shared" si="75"/>
        <v>0</v>
      </c>
      <c r="K1576" s="16">
        <v>0</v>
      </c>
      <c r="L1576" s="16">
        <v>0</v>
      </c>
      <c r="M1576" s="16">
        <v>0</v>
      </c>
      <c r="N1576" s="133">
        <f t="shared" si="76"/>
        <v>0</v>
      </c>
      <c r="O1576" s="146">
        <v>0</v>
      </c>
      <c r="P1576" s="132">
        <v>0</v>
      </c>
      <c r="Q1576" s="132">
        <v>0</v>
      </c>
      <c r="R1576" s="132">
        <v>0</v>
      </c>
      <c r="S1576" s="132">
        <v>0</v>
      </c>
      <c r="T1576" s="132">
        <v>0</v>
      </c>
      <c r="U1576" s="132">
        <v>0</v>
      </c>
      <c r="V1576" s="133">
        <f t="shared" si="77"/>
        <v>0</v>
      </c>
      <c r="W1576" s="16">
        <v>0</v>
      </c>
      <c r="X1576" s="16">
        <v>0</v>
      </c>
      <c r="Y1576" s="137">
        <v>0</v>
      </c>
    </row>
    <row r="1577" spans="1:25" s="3" customFormat="1" ht="15" x14ac:dyDescent="0.3">
      <c r="A1577" s="156" t="str">
        <f>IF(ISBLANK(TableB[[#This Row],[BEDS Code]]),"",TableB[[#This Row],[BEDS Code]])</f>
        <v>321200011511</v>
      </c>
      <c r="B1577" s="134" t="str">
        <f>IF(ISBLANK(TableB[[#This Row],[School Name]]),"",TableB[[#This Row],[School Name]])</f>
        <v>Bronx Envision Academy</v>
      </c>
      <c r="C1577" s="156" t="str">
        <f>IF(ISBLANK(TableB[[#This Row],[Local School Code]]),"",TableB[[#This Row],[Local School Code]])</f>
        <v>X511</v>
      </c>
      <c r="D1577" s="15" t="s">
        <v>73</v>
      </c>
      <c r="E1577" s="10" t="s">
        <v>73</v>
      </c>
      <c r="F1577" s="130">
        <v>0</v>
      </c>
      <c r="G1577" s="130">
        <v>0</v>
      </c>
      <c r="H1577" s="130">
        <v>0</v>
      </c>
      <c r="I1577" s="130">
        <v>0</v>
      </c>
      <c r="J1577" s="136">
        <f t="shared" si="75"/>
        <v>0</v>
      </c>
      <c r="K1577" s="16">
        <v>0</v>
      </c>
      <c r="L1577" s="16">
        <v>0</v>
      </c>
      <c r="M1577" s="16">
        <v>0</v>
      </c>
      <c r="N1577" s="133">
        <f t="shared" si="76"/>
        <v>0</v>
      </c>
      <c r="O1577" s="146">
        <v>0</v>
      </c>
      <c r="P1577" s="132">
        <v>0</v>
      </c>
      <c r="Q1577" s="132">
        <v>0</v>
      </c>
      <c r="R1577" s="132">
        <v>0</v>
      </c>
      <c r="S1577" s="132">
        <v>0</v>
      </c>
      <c r="T1577" s="132">
        <v>0</v>
      </c>
      <c r="U1577" s="132">
        <v>0</v>
      </c>
      <c r="V1577" s="133">
        <f t="shared" si="77"/>
        <v>0</v>
      </c>
      <c r="W1577" s="16">
        <v>0</v>
      </c>
      <c r="X1577" s="16">
        <v>0</v>
      </c>
      <c r="Y1577" s="137">
        <v>0</v>
      </c>
    </row>
    <row r="1578" spans="1:25" s="3" customFormat="1" ht="15" x14ac:dyDescent="0.3">
      <c r="A1578" s="156" t="str">
        <f>IF(ISBLANK(TableB[[#This Row],[BEDS Code]]),"",TableB[[#This Row],[BEDS Code]])</f>
        <v>321100011513</v>
      </c>
      <c r="B1578" s="134" t="str">
        <f>IF(ISBLANK(TableB[[#This Row],[School Name]]),"",TableB[[#This Row],[School Name]])</f>
        <v>New World High School</v>
      </c>
      <c r="C1578" s="156" t="str">
        <f>IF(ISBLANK(TableB[[#This Row],[Local School Code]]),"",TableB[[#This Row],[Local School Code]])</f>
        <v>X513</v>
      </c>
      <c r="D1578" s="15" t="s">
        <v>73</v>
      </c>
      <c r="E1578" s="10" t="s">
        <v>73</v>
      </c>
      <c r="F1578" s="130">
        <v>0</v>
      </c>
      <c r="G1578" s="130">
        <v>0</v>
      </c>
      <c r="H1578" s="130">
        <v>0</v>
      </c>
      <c r="I1578" s="130">
        <v>0</v>
      </c>
      <c r="J1578" s="136">
        <f t="shared" si="75"/>
        <v>0</v>
      </c>
      <c r="K1578" s="16">
        <v>0</v>
      </c>
      <c r="L1578" s="16">
        <v>0</v>
      </c>
      <c r="M1578" s="16">
        <v>0</v>
      </c>
      <c r="N1578" s="133">
        <f t="shared" si="76"/>
        <v>0</v>
      </c>
      <c r="O1578" s="146">
        <v>0</v>
      </c>
      <c r="P1578" s="132">
        <v>0</v>
      </c>
      <c r="Q1578" s="132">
        <v>0</v>
      </c>
      <c r="R1578" s="132">
        <v>0</v>
      </c>
      <c r="S1578" s="132">
        <v>0</v>
      </c>
      <c r="T1578" s="132">
        <v>0</v>
      </c>
      <c r="U1578" s="132">
        <v>0</v>
      </c>
      <c r="V1578" s="133">
        <f t="shared" si="77"/>
        <v>0</v>
      </c>
      <c r="W1578" s="16">
        <v>0</v>
      </c>
      <c r="X1578" s="16">
        <v>0</v>
      </c>
      <c r="Y1578" s="137">
        <v>0</v>
      </c>
    </row>
    <row r="1579" spans="1:25" s="3" customFormat="1" ht="15" x14ac:dyDescent="0.3">
      <c r="A1579" s="156" t="str">
        <f>IF(ISBLANK(TableB[[#This Row],[BEDS Code]]),"",TableB[[#This Row],[BEDS Code]])</f>
        <v>321100011514</v>
      </c>
      <c r="B1579" s="134" t="str">
        <f>IF(ISBLANK(TableB[[#This Row],[School Name]]),"",TableB[[#This Row],[School Name]])</f>
        <v>The Bronxwood Preparatory Academy</v>
      </c>
      <c r="C1579" s="156" t="str">
        <f>IF(ISBLANK(TableB[[#This Row],[Local School Code]]),"",TableB[[#This Row],[Local School Code]])</f>
        <v>X514</v>
      </c>
      <c r="D1579" s="15" t="s">
        <v>73</v>
      </c>
      <c r="E1579" s="10" t="s">
        <v>73</v>
      </c>
      <c r="F1579" s="130">
        <v>0</v>
      </c>
      <c r="G1579" s="130">
        <v>0</v>
      </c>
      <c r="H1579" s="130">
        <v>0</v>
      </c>
      <c r="I1579" s="130">
        <v>0</v>
      </c>
      <c r="J1579" s="136">
        <f t="shared" si="75"/>
        <v>0</v>
      </c>
      <c r="K1579" s="16">
        <v>0</v>
      </c>
      <c r="L1579" s="16">
        <v>0</v>
      </c>
      <c r="M1579" s="16">
        <v>0</v>
      </c>
      <c r="N1579" s="133">
        <f t="shared" si="76"/>
        <v>0</v>
      </c>
      <c r="O1579" s="146">
        <v>0</v>
      </c>
      <c r="P1579" s="132">
        <v>0</v>
      </c>
      <c r="Q1579" s="132">
        <v>0</v>
      </c>
      <c r="R1579" s="132">
        <v>0</v>
      </c>
      <c r="S1579" s="132">
        <v>0</v>
      </c>
      <c r="T1579" s="132">
        <v>0</v>
      </c>
      <c r="U1579" s="132">
        <v>0</v>
      </c>
      <c r="V1579" s="133">
        <f t="shared" si="77"/>
        <v>0</v>
      </c>
      <c r="W1579" s="16">
        <v>0</v>
      </c>
      <c r="X1579" s="16">
        <v>0</v>
      </c>
      <c r="Y1579" s="137">
        <v>0</v>
      </c>
    </row>
    <row r="1580" spans="1:25" s="3" customFormat="1" ht="15" x14ac:dyDescent="0.3">
      <c r="A1580" s="156" t="str">
        <f>IF(ISBLANK(TableB[[#This Row],[BEDS Code]]),"",TableB[[#This Row],[BEDS Code]])</f>
        <v>320900011517</v>
      </c>
      <c r="B1580" s="134" t="str">
        <f>IF(ISBLANK(TableB[[#This Row],[School Name]]),"",TableB[[#This Row],[School Name]])</f>
        <v>Frederick Douglass Academy III Secondary School</v>
      </c>
      <c r="C1580" s="156" t="str">
        <f>IF(ISBLANK(TableB[[#This Row],[Local School Code]]),"",TableB[[#This Row],[Local School Code]])</f>
        <v>X517</v>
      </c>
      <c r="D1580" s="15" t="s">
        <v>73</v>
      </c>
      <c r="E1580" s="10" t="s">
        <v>72</v>
      </c>
      <c r="F1580" s="130">
        <v>0</v>
      </c>
      <c r="G1580" s="130">
        <v>0</v>
      </c>
      <c r="H1580" s="130">
        <v>0</v>
      </c>
      <c r="I1580" s="130">
        <v>0</v>
      </c>
      <c r="J1580" s="136">
        <f t="shared" si="75"/>
        <v>0</v>
      </c>
      <c r="K1580" s="16">
        <v>0</v>
      </c>
      <c r="L1580" s="16">
        <v>0</v>
      </c>
      <c r="M1580" s="16">
        <v>0</v>
      </c>
      <c r="N1580" s="133">
        <f t="shared" si="76"/>
        <v>0</v>
      </c>
      <c r="O1580" s="146">
        <v>1</v>
      </c>
      <c r="P1580" s="132">
        <v>295599.30874554673</v>
      </c>
      <c r="Q1580" s="132">
        <v>119336</v>
      </c>
      <c r="R1580" s="132">
        <v>0</v>
      </c>
      <c r="S1580" s="132">
        <v>0</v>
      </c>
      <c r="T1580" s="132">
        <v>246680</v>
      </c>
      <c r="U1580" s="132">
        <v>148008</v>
      </c>
      <c r="V1580" s="133">
        <f t="shared" si="77"/>
        <v>809623.30874554673</v>
      </c>
      <c r="W1580" s="16">
        <v>402679</v>
      </c>
      <c r="X1580" s="16">
        <v>406944.30874554673</v>
      </c>
      <c r="Y1580" s="137">
        <v>0</v>
      </c>
    </row>
    <row r="1581" spans="1:25" s="3" customFormat="1" ht="15" x14ac:dyDescent="0.3">
      <c r="A1581" s="156" t="str">
        <f>IF(ISBLANK(TableB[[#This Row],[BEDS Code]]),"",TableB[[#This Row],[BEDS Code]])</f>
        <v>321200011521</v>
      </c>
      <c r="B1581" s="134" t="str">
        <f>IF(ISBLANK(TableB[[#This Row],[School Name]]),"",TableB[[#This Row],[School Name]])</f>
        <v>The Metropolitan Soundview High School</v>
      </c>
      <c r="C1581" s="156" t="str">
        <f>IF(ISBLANK(TableB[[#This Row],[Local School Code]]),"",TableB[[#This Row],[Local School Code]])</f>
        <v>X521</v>
      </c>
      <c r="D1581" s="15" t="s">
        <v>73</v>
      </c>
      <c r="E1581" s="10" t="s">
        <v>73</v>
      </c>
      <c r="F1581" s="130">
        <v>0</v>
      </c>
      <c r="G1581" s="130">
        <v>0</v>
      </c>
      <c r="H1581" s="130">
        <v>0</v>
      </c>
      <c r="I1581" s="130">
        <v>0</v>
      </c>
      <c r="J1581" s="136">
        <f t="shared" si="75"/>
        <v>0</v>
      </c>
      <c r="K1581" s="16">
        <v>0</v>
      </c>
      <c r="L1581" s="16">
        <v>0</v>
      </c>
      <c r="M1581" s="16">
        <v>0</v>
      </c>
      <c r="N1581" s="133">
        <f t="shared" si="76"/>
        <v>0</v>
      </c>
      <c r="O1581" s="146">
        <v>0</v>
      </c>
      <c r="P1581" s="132">
        <v>0</v>
      </c>
      <c r="Q1581" s="132">
        <v>0</v>
      </c>
      <c r="R1581" s="132">
        <v>0</v>
      </c>
      <c r="S1581" s="132">
        <v>0</v>
      </c>
      <c r="T1581" s="132">
        <v>0</v>
      </c>
      <c r="U1581" s="132">
        <v>0</v>
      </c>
      <c r="V1581" s="133">
        <f t="shared" si="77"/>
        <v>0</v>
      </c>
      <c r="W1581" s="16">
        <v>0</v>
      </c>
      <c r="X1581" s="16">
        <v>0</v>
      </c>
      <c r="Y1581" s="137">
        <v>0</v>
      </c>
    </row>
    <row r="1582" spans="1:25" s="3" customFormat="1" ht="15" x14ac:dyDescent="0.3">
      <c r="A1582" s="156" t="str">
        <f>IF(ISBLANK(TableB[[#This Row],[BEDS Code]]),"",TableB[[#This Row],[BEDS Code]])</f>
        <v>320700011522</v>
      </c>
      <c r="B1582" s="134" t="str">
        <f>IF(ISBLANK(TableB[[#This Row],[School Name]]),"",TableB[[#This Row],[School Name]])</f>
        <v>Bronx Design and Construction Academy</v>
      </c>
      <c r="C1582" s="156" t="str">
        <f>IF(ISBLANK(TableB[[#This Row],[Local School Code]]),"",TableB[[#This Row],[Local School Code]])</f>
        <v>X522</v>
      </c>
      <c r="D1582" s="15" t="s">
        <v>73</v>
      </c>
      <c r="E1582" s="10" t="s">
        <v>73</v>
      </c>
      <c r="F1582" s="130">
        <v>0</v>
      </c>
      <c r="G1582" s="130">
        <v>0</v>
      </c>
      <c r="H1582" s="130">
        <v>0</v>
      </c>
      <c r="I1582" s="130">
        <v>0</v>
      </c>
      <c r="J1582" s="136">
        <f t="shared" si="75"/>
        <v>0</v>
      </c>
      <c r="K1582" s="16">
        <v>0</v>
      </c>
      <c r="L1582" s="16">
        <v>0</v>
      </c>
      <c r="M1582" s="16">
        <v>0</v>
      </c>
      <c r="N1582" s="133">
        <f t="shared" si="76"/>
        <v>0</v>
      </c>
      <c r="O1582" s="146">
        <v>0</v>
      </c>
      <c r="P1582" s="132">
        <v>0</v>
      </c>
      <c r="Q1582" s="132">
        <v>0</v>
      </c>
      <c r="R1582" s="132">
        <v>0</v>
      </c>
      <c r="S1582" s="132">
        <v>0</v>
      </c>
      <c r="T1582" s="132">
        <v>0</v>
      </c>
      <c r="U1582" s="132">
        <v>0</v>
      </c>
      <c r="V1582" s="133">
        <f t="shared" si="77"/>
        <v>0</v>
      </c>
      <c r="W1582" s="16">
        <v>0</v>
      </c>
      <c r="X1582" s="16">
        <v>0</v>
      </c>
      <c r="Y1582" s="137">
        <v>0</v>
      </c>
    </row>
    <row r="1583" spans="1:25" s="3" customFormat="1" ht="15" x14ac:dyDescent="0.3">
      <c r="A1583" s="156" t="str">
        <f>IF(ISBLANK(TableB[[#This Row],[BEDS Code]]),"",TableB[[#This Row],[BEDS Code]])</f>
        <v>321000011524</v>
      </c>
      <c r="B1583" s="134" t="str">
        <f>IF(ISBLANK(TableB[[#This Row],[School Name]]),"",TableB[[#This Row],[School Name]])</f>
        <v>Crotona International High School</v>
      </c>
      <c r="C1583" s="156" t="str">
        <f>IF(ISBLANK(TableB[[#This Row],[Local School Code]]),"",TableB[[#This Row],[Local School Code]])</f>
        <v>X524</v>
      </c>
      <c r="D1583" s="15" t="s">
        <v>73</v>
      </c>
      <c r="E1583" s="10" t="s">
        <v>73</v>
      </c>
      <c r="F1583" s="130">
        <v>0</v>
      </c>
      <c r="G1583" s="130">
        <v>0</v>
      </c>
      <c r="H1583" s="130">
        <v>0</v>
      </c>
      <c r="I1583" s="130">
        <v>0</v>
      </c>
      <c r="J1583" s="136">
        <f t="shared" si="75"/>
        <v>0</v>
      </c>
      <c r="K1583" s="16">
        <v>0</v>
      </c>
      <c r="L1583" s="16">
        <v>0</v>
      </c>
      <c r="M1583" s="16">
        <v>0</v>
      </c>
      <c r="N1583" s="133">
        <f t="shared" si="76"/>
        <v>0</v>
      </c>
      <c r="O1583" s="146">
        <v>0</v>
      </c>
      <c r="P1583" s="132">
        <v>0</v>
      </c>
      <c r="Q1583" s="132">
        <v>0</v>
      </c>
      <c r="R1583" s="132">
        <v>0</v>
      </c>
      <c r="S1583" s="132">
        <v>0</v>
      </c>
      <c r="T1583" s="132">
        <v>0</v>
      </c>
      <c r="U1583" s="132">
        <v>0</v>
      </c>
      <c r="V1583" s="133">
        <f t="shared" si="77"/>
        <v>0</v>
      </c>
      <c r="W1583" s="16">
        <v>0</v>
      </c>
      <c r="X1583" s="16">
        <v>0</v>
      </c>
      <c r="Y1583" s="137">
        <v>0</v>
      </c>
    </row>
    <row r="1584" spans="1:25" s="3" customFormat="1" ht="15" x14ac:dyDescent="0.3">
      <c r="A1584" s="156" t="str">
        <f>IF(ISBLANK(TableB[[#This Row],[BEDS Code]]),"",TableB[[#This Row],[BEDS Code]])</f>
        <v>320900011525</v>
      </c>
      <c r="B1584" s="134" t="str">
        <f>IF(ISBLANK(TableB[[#This Row],[School Name]]),"",TableB[[#This Row],[School Name]])</f>
        <v>Bronx Leadership Academy High School</v>
      </c>
      <c r="C1584" s="156" t="str">
        <f>IF(ISBLANK(TableB[[#This Row],[Local School Code]]),"",TableB[[#This Row],[Local School Code]])</f>
        <v>X525</v>
      </c>
      <c r="D1584" s="15" t="s">
        <v>73</v>
      </c>
      <c r="E1584" s="10" t="s">
        <v>72</v>
      </c>
      <c r="F1584" s="130">
        <v>0</v>
      </c>
      <c r="G1584" s="130">
        <v>0</v>
      </c>
      <c r="H1584" s="130">
        <v>0</v>
      </c>
      <c r="I1584" s="130">
        <v>0</v>
      </c>
      <c r="J1584" s="136">
        <f t="shared" si="75"/>
        <v>0</v>
      </c>
      <c r="K1584" s="16">
        <v>0</v>
      </c>
      <c r="L1584" s="16">
        <v>0</v>
      </c>
      <c r="M1584" s="16">
        <v>0</v>
      </c>
      <c r="N1584" s="133">
        <f t="shared" si="76"/>
        <v>0</v>
      </c>
      <c r="O1584" s="146">
        <v>1</v>
      </c>
      <c r="P1584" s="132">
        <v>426237.61773180991</v>
      </c>
      <c r="Q1584" s="132">
        <v>152700.79999999999</v>
      </c>
      <c r="R1584" s="132">
        <v>0</v>
      </c>
      <c r="S1584" s="132">
        <v>0</v>
      </c>
      <c r="T1584" s="132">
        <v>178504</v>
      </c>
      <c r="U1584" s="132">
        <v>107102.39999999999</v>
      </c>
      <c r="V1584" s="133">
        <f t="shared" si="77"/>
        <v>864544.81773180992</v>
      </c>
      <c r="W1584" s="16">
        <v>429995</v>
      </c>
      <c r="X1584" s="16">
        <v>434549.81773180992</v>
      </c>
      <c r="Y1584" s="137">
        <v>0</v>
      </c>
    </row>
    <row r="1585" spans="1:25" s="3" customFormat="1" ht="15" x14ac:dyDescent="0.3">
      <c r="A1585" s="156" t="str">
        <f>IF(ISBLANK(TableB[[#This Row],[BEDS Code]]),"",TableB[[#This Row],[BEDS Code]])</f>
        <v>320700011527</v>
      </c>
      <c r="B1585" s="134" t="str">
        <f>IF(ISBLANK(TableB[[#This Row],[School Name]]),"",TableB[[#This Row],[School Name]])</f>
        <v>Bronx Leadership Academy II High School</v>
      </c>
      <c r="C1585" s="156" t="str">
        <f>IF(ISBLANK(TableB[[#This Row],[Local School Code]]),"",TableB[[#This Row],[Local School Code]])</f>
        <v>X527</v>
      </c>
      <c r="D1585" s="15" t="s">
        <v>73</v>
      </c>
      <c r="E1585" s="10" t="s">
        <v>73</v>
      </c>
      <c r="F1585" s="130">
        <v>0</v>
      </c>
      <c r="G1585" s="130">
        <v>0</v>
      </c>
      <c r="H1585" s="130">
        <v>0</v>
      </c>
      <c r="I1585" s="130">
        <v>0</v>
      </c>
      <c r="J1585" s="136">
        <f t="shared" si="75"/>
        <v>0</v>
      </c>
      <c r="K1585" s="16">
        <v>0</v>
      </c>
      <c r="L1585" s="16">
        <v>0</v>
      </c>
      <c r="M1585" s="16">
        <v>0</v>
      </c>
      <c r="N1585" s="133">
        <f t="shared" si="76"/>
        <v>0</v>
      </c>
      <c r="O1585" s="146">
        <v>0</v>
      </c>
      <c r="P1585" s="132">
        <v>0</v>
      </c>
      <c r="Q1585" s="132">
        <v>0</v>
      </c>
      <c r="R1585" s="132">
        <v>0</v>
      </c>
      <c r="S1585" s="132">
        <v>0</v>
      </c>
      <c r="T1585" s="132">
        <v>0</v>
      </c>
      <c r="U1585" s="132">
        <v>0</v>
      </c>
      <c r="V1585" s="133">
        <f t="shared" si="77"/>
        <v>0</v>
      </c>
      <c r="W1585" s="16">
        <v>0</v>
      </c>
      <c r="X1585" s="16">
        <v>0</v>
      </c>
      <c r="Y1585" s="137">
        <v>0</v>
      </c>
    </row>
    <row r="1586" spans="1:25" s="3" customFormat="1" ht="15" x14ac:dyDescent="0.3">
      <c r="A1586" s="156" t="str">
        <f>IF(ISBLANK(TableB[[#This Row],[BEDS Code]]),"",TableB[[#This Row],[BEDS Code]])</f>
        <v>321100010529</v>
      </c>
      <c r="B1586" s="134" t="str">
        <f>IF(ISBLANK(TableB[[#This Row],[School Name]]),"",TableB[[#This Row],[School Name]])</f>
        <v>One World Middle School at Edenwald</v>
      </c>
      <c r="C1586" s="156" t="str">
        <f>IF(ISBLANK(TableB[[#This Row],[Local School Code]]),"",TableB[[#This Row],[Local School Code]])</f>
        <v>X529</v>
      </c>
      <c r="D1586" s="15" t="s">
        <v>73</v>
      </c>
      <c r="E1586" s="10" t="s">
        <v>73</v>
      </c>
      <c r="F1586" s="130">
        <v>0</v>
      </c>
      <c r="G1586" s="130">
        <v>0</v>
      </c>
      <c r="H1586" s="130">
        <v>0</v>
      </c>
      <c r="I1586" s="130">
        <v>0</v>
      </c>
      <c r="J1586" s="136">
        <f t="shared" si="75"/>
        <v>0</v>
      </c>
      <c r="K1586" s="16">
        <v>0</v>
      </c>
      <c r="L1586" s="16">
        <v>0</v>
      </c>
      <c r="M1586" s="16">
        <v>0</v>
      </c>
      <c r="N1586" s="133">
        <f t="shared" si="76"/>
        <v>0</v>
      </c>
      <c r="O1586" s="146">
        <v>0</v>
      </c>
      <c r="P1586" s="132">
        <v>0</v>
      </c>
      <c r="Q1586" s="132">
        <v>0</v>
      </c>
      <c r="R1586" s="132">
        <v>0</v>
      </c>
      <c r="S1586" s="132">
        <v>0</v>
      </c>
      <c r="T1586" s="132">
        <v>0</v>
      </c>
      <c r="U1586" s="132">
        <v>0</v>
      </c>
      <c r="V1586" s="133">
        <f t="shared" si="77"/>
        <v>0</v>
      </c>
      <c r="W1586" s="16">
        <v>0</v>
      </c>
      <c r="X1586" s="16">
        <v>0</v>
      </c>
      <c r="Y1586" s="137">
        <v>0</v>
      </c>
    </row>
    <row r="1587" spans="1:25" s="3" customFormat="1" ht="15" x14ac:dyDescent="0.3">
      <c r="A1587" s="156" t="str">
        <f>IF(ISBLANK(TableB[[#This Row],[BEDS Code]]),"",TableB[[#This Row],[BEDS Code]])</f>
        <v>320800011530</v>
      </c>
      <c r="B1587" s="134" t="str">
        <f>IF(ISBLANK(TableB[[#This Row],[School Name]]),"",TableB[[#This Row],[School Name]])</f>
        <v>Longwood Preparatory Academy</v>
      </c>
      <c r="C1587" s="156" t="str">
        <f>IF(ISBLANK(TableB[[#This Row],[Local School Code]]),"",TableB[[#This Row],[Local School Code]])</f>
        <v>X530</v>
      </c>
      <c r="D1587" s="15" t="s">
        <v>73</v>
      </c>
      <c r="E1587" s="10" t="s">
        <v>72</v>
      </c>
      <c r="F1587" s="130">
        <v>0</v>
      </c>
      <c r="G1587" s="130">
        <v>0</v>
      </c>
      <c r="H1587" s="130">
        <v>0</v>
      </c>
      <c r="I1587" s="130">
        <v>0</v>
      </c>
      <c r="J1587" s="136">
        <f t="shared" si="75"/>
        <v>0</v>
      </c>
      <c r="K1587" s="16">
        <v>0</v>
      </c>
      <c r="L1587" s="16">
        <v>0</v>
      </c>
      <c r="M1587" s="16">
        <v>0</v>
      </c>
      <c r="N1587" s="133">
        <f t="shared" si="76"/>
        <v>0</v>
      </c>
      <c r="O1587" s="146">
        <v>1</v>
      </c>
      <c r="P1587" s="132">
        <v>1016484.7451548541</v>
      </c>
      <c r="Q1587" s="132">
        <v>36000</v>
      </c>
      <c r="R1587" s="132">
        <v>0</v>
      </c>
      <c r="S1587" s="132">
        <v>0</v>
      </c>
      <c r="T1587" s="132">
        <v>180000</v>
      </c>
      <c r="U1587" s="132">
        <v>108000</v>
      </c>
      <c r="V1587" s="133">
        <f t="shared" si="77"/>
        <v>1340484.7451548541</v>
      </c>
      <c r="W1587" s="16">
        <v>666712</v>
      </c>
      <c r="X1587" s="16">
        <v>673772.74515485414</v>
      </c>
      <c r="Y1587" s="137">
        <v>0</v>
      </c>
    </row>
    <row r="1588" spans="1:25" s="3" customFormat="1" ht="15" x14ac:dyDescent="0.3">
      <c r="A1588" s="156" t="str">
        <f>IF(ISBLANK(TableB[[#This Row],[BEDS Code]]),"",TableB[[#This Row],[BEDS Code]])</f>
        <v>321200010531</v>
      </c>
      <c r="B1588" s="134" t="str">
        <f>IF(ISBLANK(TableB[[#This Row],[School Name]]),"",TableB[[#This Row],[School Name]])</f>
        <v>Archer Elementary School</v>
      </c>
      <c r="C1588" s="156" t="str">
        <f>IF(ISBLANK(TableB[[#This Row],[Local School Code]]),"",TableB[[#This Row],[Local School Code]])</f>
        <v>X531</v>
      </c>
      <c r="D1588" s="15" t="s">
        <v>72</v>
      </c>
      <c r="E1588" s="10" t="s">
        <v>73</v>
      </c>
      <c r="F1588" s="130">
        <v>14</v>
      </c>
      <c r="G1588" s="130">
        <v>0</v>
      </c>
      <c r="H1588" s="130">
        <v>0</v>
      </c>
      <c r="I1588" s="130">
        <v>0</v>
      </c>
      <c r="J1588" s="136">
        <f t="shared" si="75"/>
        <v>14</v>
      </c>
      <c r="K1588" s="16">
        <v>68867.14643165491</v>
      </c>
      <c r="L1588" s="16">
        <v>155902.60835263832</v>
      </c>
      <c r="M1588" s="16">
        <v>0</v>
      </c>
      <c r="N1588" s="133">
        <f t="shared" si="76"/>
        <v>224769.75478429324</v>
      </c>
      <c r="O1588" s="146">
        <v>0</v>
      </c>
      <c r="P1588" s="132">
        <v>0</v>
      </c>
      <c r="Q1588" s="132">
        <v>0</v>
      </c>
      <c r="R1588" s="132">
        <v>0</v>
      </c>
      <c r="S1588" s="132">
        <v>0</v>
      </c>
      <c r="T1588" s="132">
        <v>0</v>
      </c>
      <c r="U1588" s="132">
        <v>0</v>
      </c>
      <c r="V1588" s="133">
        <f t="shared" si="77"/>
        <v>0</v>
      </c>
      <c r="W1588" s="16">
        <v>0</v>
      </c>
      <c r="X1588" s="16">
        <v>0</v>
      </c>
      <c r="Y1588" s="137">
        <v>0</v>
      </c>
    </row>
    <row r="1589" spans="1:25" s="3" customFormat="1" ht="15" x14ac:dyDescent="0.3">
      <c r="A1589" s="156" t="str">
        <f>IF(ISBLANK(TableB[[#This Row],[BEDS Code]]),"",TableB[[#This Row],[BEDS Code]])</f>
        <v>321100010532</v>
      </c>
      <c r="B1589" s="134" t="str">
        <f>IF(ISBLANK(TableB[[#This Row],[School Name]]),"",TableB[[#This Row],[School Name]])</f>
        <v>Baychester Middle School</v>
      </c>
      <c r="C1589" s="156" t="str">
        <f>IF(ISBLANK(TableB[[#This Row],[Local School Code]]),"",TableB[[#This Row],[Local School Code]])</f>
        <v>X532</v>
      </c>
      <c r="D1589" s="15" t="s">
        <v>73</v>
      </c>
      <c r="E1589" s="10" t="s">
        <v>73</v>
      </c>
      <c r="F1589" s="130">
        <v>0</v>
      </c>
      <c r="G1589" s="130">
        <v>0</v>
      </c>
      <c r="H1589" s="130">
        <v>0</v>
      </c>
      <c r="I1589" s="130">
        <v>0</v>
      </c>
      <c r="J1589" s="136">
        <f t="shared" si="75"/>
        <v>0</v>
      </c>
      <c r="K1589" s="16">
        <v>0</v>
      </c>
      <c r="L1589" s="16">
        <v>0</v>
      </c>
      <c r="M1589" s="16">
        <v>0</v>
      </c>
      <c r="N1589" s="133">
        <f t="shared" si="76"/>
        <v>0</v>
      </c>
      <c r="O1589" s="146">
        <v>0</v>
      </c>
      <c r="P1589" s="132">
        <v>0</v>
      </c>
      <c r="Q1589" s="132">
        <v>0</v>
      </c>
      <c r="R1589" s="132">
        <v>0</v>
      </c>
      <c r="S1589" s="132">
        <v>0</v>
      </c>
      <c r="T1589" s="132">
        <v>0</v>
      </c>
      <c r="U1589" s="132">
        <v>0</v>
      </c>
      <c r="V1589" s="133">
        <f t="shared" si="77"/>
        <v>0</v>
      </c>
      <c r="W1589" s="16">
        <v>0</v>
      </c>
      <c r="X1589" s="16">
        <v>0</v>
      </c>
      <c r="Y1589" s="137">
        <v>0</v>
      </c>
    </row>
    <row r="1590" spans="1:25" s="3" customFormat="1" ht="15" x14ac:dyDescent="0.3">
      <c r="A1590" s="156" t="str">
        <f>IF(ISBLANK(TableB[[#This Row],[BEDS Code]]),"",TableB[[#This Row],[BEDS Code]])</f>
        <v>321200010536</v>
      </c>
      <c r="B1590" s="134" t="str">
        <f>IF(ISBLANK(TableB[[#This Row],[School Name]]),"",TableB[[#This Row],[School Name]])</f>
        <v>P.S. 536</v>
      </c>
      <c r="C1590" s="156" t="str">
        <f>IF(ISBLANK(TableB[[#This Row],[Local School Code]]),"",TableB[[#This Row],[Local School Code]])</f>
        <v>X536</v>
      </c>
      <c r="D1590" s="15" t="s">
        <v>72</v>
      </c>
      <c r="E1590" s="10" t="s">
        <v>73</v>
      </c>
      <c r="F1590" s="130">
        <v>14</v>
      </c>
      <c r="G1590" s="130">
        <v>0</v>
      </c>
      <c r="H1590" s="130">
        <v>0</v>
      </c>
      <c r="I1590" s="130">
        <v>0</v>
      </c>
      <c r="J1590" s="136">
        <f t="shared" si="75"/>
        <v>14</v>
      </c>
      <c r="K1590" s="16">
        <v>65041.193852118522</v>
      </c>
      <c r="L1590" s="16">
        <v>168168.00544947869</v>
      </c>
      <c r="M1590" s="16">
        <v>0</v>
      </c>
      <c r="N1590" s="133">
        <f t="shared" si="76"/>
        <v>233209.1993015972</v>
      </c>
      <c r="O1590" s="146">
        <v>0</v>
      </c>
      <c r="P1590" s="132">
        <v>0</v>
      </c>
      <c r="Q1590" s="132">
        <v>0</v>
      </c>
      <c r="R1590" s="132">
        <v>0</v>
      </c>
      <c r="S1590" s="132">
        <v>0</v>
      </c>
      <c r="T1590" s="132">
        <v>0</v>
      </c>
      <c r="U1590" s="132">
        <v>0</v>
      </c>
      <c r="V1590" s="133">
        <f t="shared" si="77"/>
        <v>0</v>
      </c>
      <c r="W1590" s="16">
        <v>0</v>
      </c>
      <c r="X1590" s="16">
        <v>0</v>
      </c>
      <c r="Y1590" s="137">
        <v>0</v>
      </c>
    </row>
    <row r="1591" spans="1:25" s="3" customFormat="1" ht="15" x14ac:dyDescent="0.3">
      <c r="A1591" s="156" t="str">
        <f>IF(ISBLANK(TableB[[#This Row],[BEDS Code]]),"",TableB[[#This Row],[BEDS Code]])</f>
        <v>320800011537</v>
      </c>
      <c r="B1591" s="134" t="str">
        <f>IF(ISBLANK(TableB[[#This Row],[School Name]]),"",TableB[[#This Row],[School Name]])</f>
        <v>Bronx Arena High School</v>
      </c>
      <c r="C1591" s="156" t="str">
        <f>IF(ISBLANK(TableB[[#This Row],[Local School Code]]),"",TableB[[#This Row],[Local School Code]])</f>
        <v>X537</v>
      </c>
      <c r="D1591" s="15" t="s">
        <v>73</v>
      </c>
      <c r="E1591" s="10" t="s">
        <v>73</v>
      </c>
      <c r="F1591" s="130">
        <v>0</v>
      </c>
      <c r="G1591" s="130">
        <v>0</v>
      </c>
      <c r="H1591" s="130">
        <v>0</v>
      </c>
      <c r="I1591" s="130">
        <v>0</v>
      </c>
      <c r="J1591" s="136">
        <f t="shared" si="75"/>
        <v>0</v>
      </c>
      <c r="K1591" s="16">
        <v>0</v>
      </c>
      <c r="L1591" s="16">
        <v>0</v>
      </c>
      <c r="M1591" s="16">
        <v>0</v>
      </c>
      <c r="N1591" s="133">
        <f t="shared" si="76"/>
        <v>0</v>
      </c>
      <c r="O1591" s="146">
        <v>0</v>
      </c>
      <c r="P1591" s="132">
        <v>0</v>
      </c>
      <c r="Q1591" s="132">
        <v>0</v>
      </c>
      <c r="R1591" s="132">
        <v>0</v>
      </c>
      <c r="S1591" s="132">
        <v>0</v>
      </c>
      <c r="T1591" s="132">
        <v>0</v>
      </c>
      <c r="U1591" s="132">
        <v>0</v>
      </c>
      <c r="V1591" s="133">
        <f t="shared" si="77"/>
        <v>0</v>
      </c>
      <c r="W1591" s="16">
        <v>0</v>
      </c>
      <c r="X1591" s="16">
        <v>0</v>
      </c>
      <c r="Y1591" s="137">
        <v>0</v>
      </c>
    </row>
    <row r="1592" spans="1:25" s="3" customFormat="1" ht="15" x14ac:dyDescent="0.3">
      <c r="A1592" s="156" t="str">
        <f>IF(ISBLANK(TableB[[#This Row],[BEDS Code]]),"",TableB[[#This Row],[BEDS Code]])</f>
        <v>321100011542</v>
      </c>
      <c r="B1592" s="134" t="str">
        <f>IF(ISBLANK(TableB[[#This Row],[School Name]]),"",TableB[[#This Row],[School Name]])</f>
        <v>Pelham Preparatory Academy</v>
      </c>
      <c r="C1592" s="156" t="str">
        <f>IF(ISBLANK(TableB[[#This Row],[Local School Code]]),"",TableB[[#This Row],[Local School Code]])</f>
        <v>X542</v>
      </c>
      <c r="D1592" s="15" t="s">
        <v>73</v>
      </c>
      <c r="E1592" s="10" t="s">
        <v>73</v>
      </c>
      <c r="F1592" s="130">
        <v>0</v>
      </c>
      <c r="G1592" s="130">
        <v>0</v>
      </c>
      <c r="H1592" s="130">
        <v>0</v>
      </c>
      <c r="I1592" s="130">
        <v>0</v>
      </c>
      <c r="J1592" s="136">
        <f t="shared" si="75"/>
        <v>0</v>
      </c>
      <c r="K1592" s="16">
        <v>0</v>
      </c>
      <c r="L1592" s="16">
        <v>0</v>
      </c>
      <c r="M1592" s="16">
        <v>0</v>
      </c>
      <c r="N1592" s="133">
        <f t="shared" si="76"/>
        <v>0</v>
      </c>
      <c r="O1592" s="146">
        <v>0</v>
      </c>
      <c r="P1592" s="132">
        <v>0</v>
      </c>
      <c r="Q1592" s="132">
        <v>0</v>
      </c>
      <c r="R1592" s="132">
        <v>0</v>
      </c>
      <c r="S1592" s="132">
        <v>0</v>
      </c>
      <c r="T1592" s="132">
        <v>0</v>
      </c>
      <c r="U1592" s="132">
        <v>0</v>
      </c>
      <c r="V1592" s="133">
        <f t="shared" si="77"/>
        <v>0</v>
      </c>
      <c r="W1592" s="16">
        <v>0</v>
      </c>
      <c r="X1592" s="16">
        <v>0</v>
      </c>
      <c r="Y1592" s="137">
        <v>0</v>
      </c>
    </row>
    <row r="1593" spans="1:25" s="3" customFormat="1" ht="15" x14ac:dyDescent="0.3">
      <c r="A1593" s="156" t="str">
        <f>IF(ISBLANK(TableB[[#This Row],[BEDS Code]]),"",TableB[[#This Row],[BEDS Code]])</f>
        <v>320900011543</v>
      </c>
      <c r="B1593" s="134" t="str">
        <f>IF(ISBLANK(TableB[[#This Row],[School Name]]),"",TableB[[#This Row],[School Name]])</f>
        <v>High School for Violin and Dance</v>
      </c>
      <c r="C1593" s="156" t="str">
        <f>IF(ISBLANK(TableB[[#This Row],[Local School Code]]),"",TableB[[#This Row],[Local School Code]])</f>
        <v>X543</v>
      </c>
      <c r="D1593" s="15" t="s">
        <v>73</v>
      </c>
      <c r="E1593" s="10" t="s">
        <v>73</v>
      </c>
      <c r="F1593" s="130">
        <v>0</v>
      </c>
      <c r="G1593" s="130">
        <v>0</v>
      </c>
      <c r="H1593" s="130">
        <v>0</v>
      </c>
      <c r="I1593" s="130">
        <v>0</v>
      </c>
      <c r="J1593" s="136">
        <f t="shared" si="75"/>
        <v>0</v>
      </c>
      <c r="K1593" s="16">
        <v>0</v>
      </c>
      <c r="L1593" s="16">
        <v>0</v>
      </c>
      <c r="M1593" s="16">
        <v>0</v>
      </c>
      <c r="N1593" s="133">
        <f t="shared" si="76"/>
        <v>0</v>
      </c>
      <c r="O1593" s="146">
        <v>0</v>
      </c>
      <c r="P1593" s="132">
        <v>0</v>
      </c>
      <c r="Q1593" s="132">
        <v>0</v>
      </c>
      <c r="R1593" s="132">
        <v>0</v>
      </c>
      <c r="S1593" s="132">
        <v>0</v>
      </c>
      <c r="T1593" s="132">
        <v>0</v>
      </c>
      <c r="U1593" s="132">
        <v>0</v>
      </c>
      <c r="V1593" s="133">
        <f t="shared" si="77"/>
        <v>0</v>
      </c>
      <c r="W1593" s="16">
        <v>0</v>
      </c>
      <c r="X1593" s="16">
        <v>0</v>
      </c>
      <c r="Y1593" s="137">
        <v>0</v>
      </c>
    </row>
    <row r="1594" spans="1:25" s="3" customFormat="1" ht="15" x14ac:dyDescent="0.3">
      <c r="A1594" s="156" t="str">
        <f>IF(ISBLANK(TableB[[#This Row],[BEDS Code]]),"",TableB[[#This Row],[BEDS Code]])</f>
        <v>321100011544</v>
      </c>
      <c r="B1594" s="134" t="str">
        <f>IF(ISBLANK(TableB[[#This Row],[School Name]]),"",TableB[[#This Row],[School Name]])</f>
        <v>High School for Contemporary Arts</v>
      </c>
      <c r="C1594" s="156" t="str">
        <f>IF(ISBLANK(TableB[[#This Row],[Local School Code]]),"",TableB[[#This Row],[Local School Code]])</f>
        <v>X544</v>
      </c>
      <c r="D1594" s="15" t="s">
        <v>73</v>
      </c>
      <c r="E1594" s="10" t="s">
        <v>73</v>
      </c>
      <c r="F1594" s="130">
        <v>0</v>
      </c>
      <c r="G1594" s="130">
        <v>0</v>
      </c>
      <c r="H1594" s="130">
        <v>0</v>
      </c>
      <c r="I1594" s="130">
        <v>0</v>
      </c>
      <c r="J1594" s="136">
        <f t="shared" si="75"/>
        <v>0</v>
      </c>
      <c r="K1594" s="16">
        <v>0</v>
      </c>
      <c r="L1594" s="16">
        <v>0</v>
      </c>
      <c r="M1594" s="16">
        <v>0</v>
      </c>
      <c r="N1594" s="133">
        <f t="shared" si="76"/>
        <v>0</v>
      </c>
      <c r="O1594" s="146">
        <v>0</v>
      </c>
      <c r="P1594" s="132">
        <v>0</v>
      </c>
      <c r="Q1594" s="132">
        <v>0</v>
      </c>
      <c r="R1594" s="132">
        <v>0</v>
      </c>
      <c r="S1594" s="132">
        <v>0</v>
      </c>
      <c r="T1594" s="132">
        <v>0</v>
      </c>
      <c r="U1594" s="132">
        <v>0</v>
      </c>
      <c r="V1594" s="133">
        <f t="shared" si="77"/>
        <v>0</v>
      </c>
      <c r="W1594" s="16">
        <v>0</v>
      </c>
      <c r="X1594" s="16">
        <v>0</v>
      </c>
      <c r="Y1594" s="137">
        <v>0</v>
      </c>
    </row>
    <row r="1595" spans="1:25" s="3" customFormat="1" ht="15" x14ac:dyDescent="0.3">
      <c r="A1595" s="156" t="str">
        <f>IF(ISBLANK(TableB[[#This Row],[BEDS Code]]),"",TableB[[#This Row],[BEDS Code]])</f>
        <v>321100011545</v>
      </c>
      <c r="B1595" s="134" t="str">
        <f>IF(ISBLANK(TableB[[#This Row],[School Name]]),"",TableB[[#This Row],[School Name]])</f>
        <v>Bronx Aerospace High School</v>
      </c>
      <c r="C1595" s="156" t="str">
        <f>IF(ISBLANK(TableB[[#This Row],[Local School Code]]),"",TableB[[#This Row],[Local School Code]])</f>
        <v>X545</v>
      </c>
      <c r="D1595" s="15" t="s">
        <v>73</v>
      </c>
      <c r="E1595" s="10" t="s">
        <v>73</v>
      </c>
      <c r="F1595" s="130">
        <v>0</v>
      </c>
      <c r="G1595" s="130">
        <v>0</v>
      </c>
      <c r="H1595" s="130">
        <v>0</v>
      </c>
      <c r="I1595" s="130">
        <v>0</v>
      </c>
      <c r="J1595" s="136">
        <f t="shared" si="75"/>
        <v>0</v>
      </c>
      <c r="K1595" s="16">
        <v>0</v>
      </c>
      <c r="L1595" s="16">
        <v>0</v>
      </c>
      <c r="M1595" s="16">
        <v>0</v>
      </c>
      <c r="N1595" s="133">
        <f t="shared" si="76"/>
        <v>0</v>
      </c>
      <c r="O1595" s="146">
        <v>0</v>
      </c>
      <c r="P1595" s="132">
        <v>0</v>
      </c>
      <c r="Q1595" s="132">
        <v>0</v>
      </c>
      <c r="R1595" s="132">
        <v>0</v>
      </c>
      <c r="S1595" s="132">
        <v>0</v>
      </c>
      <c r="T1595" s="132">
        <v>0</v>
      </c>
      <c r="U1595" s="132">
        <v>0</v>
      </c>
      <c r="V1595" s="133">
        <f t="shared" si="77"/>
        <v>0</v>
      </c>
      <c r="W1595" s="16">
        <v>0</v>
      </c>
      <c r="X1595" s="16">
        <v>0</v>
      </c>
      <c r="Y1595" s="137">
        <v>0</v>
      </c>
    </row>
    <row r="1596" spans="1:25" s="3" customFormat="1" ht="15" x14ac:dyDescent="0.3">
      <c r="A1596" s="156" t="str">
        <f>IF(ISBLANK(TableB[[#This Row],[BEDS Code]]),"",TableB[[#This Row],[BEDS Code]])</f>
        <v>321000011546</v>
      </c>
      <c r="B1596" s="134" t="str">
        <f>IF(ISBLANK(TableB[[#This Row],[School Name]]),"",TableB[[#This Row],[School Name]])</f>
        <v>Bronx Theatre High School</v>
      </c>
      <c r="C1596" s="156" t="str">
        <f>IF(ISBLANK(TableB[[#This Row],[Local School Code]]),"",TableB[[#This Row],[Local School Code]])</f>
        <v>X546</v>
      </c>
      <c r="D1596" s="15" t="s">
        <v>73</v>
      </c>
      <c r="E1596" s="10" t="s">
        <v>73</v>
      </c>
      <c r="F1596" s="130">
        <v>0</v>
      </c>
      <c r="G1596" s="130">
        <v>0</v>
      </c>
      <c r="H1596" s="130">
        <v>0</v>
      </c>
      <c r="I1596" s="130">
        <v>0</v>
      </c>
      <c r="J1596" s="136">
        <f t="shared" si="75"/>
        <v>0</v>
      </c>
      <c r="K1596" s="16">
        <v>0</v>
      </c>
      <c r="L1596" s="16">
        <v>0</v>
      </c>
      <c r="M1596" s="16">
        <v>0</v>
      </c>
      <c r="N1596" s="133">
        <f t="shared" si="76"/>
        <v>0</v>
      </c>
      <c r="O1596" s="146">
        <v>0</v>
      </c>
      <c r="P1596" s="132">
        <v>0</v>
      </c>
      <c r="Q1596" s="132">
        <v>0</v>
      </c>
      <c r="R1596" s="132">
        <v>0</v>
      </c>
      <c r="S1596" s="132">
        <v>0</v>
      </c>
      <c r="T1596" s="132">
        <v>0</v>
      </c>
      <c r="U1596" s="132">
        <v>0</v>
      </c>
      <c r="V1596" s="133">
        <f t="shared" si="77"/>
        <v>0</v>
      </c>
      <c r="W1596" s="16">
        <v>0</v>
      </c>
      <c r="X1596" s="16">
        <v>0</v>
      </c>
      <c r="Y1596" s="137">
        <v>0</v>
      </c>
    </row>
    <row r="1597" spans="1:25" s="3" customFormat="1" ht="15" x14ac:dyDescent="0.3">
      <c r="A1597" s="156" t="str">
        <f>IF(ISBLANK(TableB[[#This Row],[BEDS Code]]),"",TableB[[#This Row],[BEDS Code]])</f>
        <v>320700011548</v>
      </c>
      <c r="B1597" s="134" t="str">
        <f>IF(ISBLANK(TableB[[#This Row],[School Name]]),"",TableB[[#This Row],[School Name]])</f>
        <v>Careers in Sports High School</v>
      </c>
      <c r="C1597" s="156" t="str">
        <f>IF(ISBLANK(TableB[[#This Row],[Local School Code]]),"",TableB[[#This Row],[Local School Code]])</f>
        <v>X548</v>
      </c>
      <c r="D1597" s="15" t="s">
        <v>73</v>
      </c>
      <c r="E1597" s="10" t="s">
        <v>72</v>
      </c>
      <c r="F1597" s="130">
        <v>0</v>
      </c>
      <c r="G1597" s="130">
        <v>0</v>
      </c>
      <c r="H1597" s="130">
        <v>0</v>
      </c>
      <c r="I1597" s="130">
        <v>0</v>
      </c>
      <c r="J1597" s="136">
        <f t="shared" si="75"/>
        <v>0</v>
      </c>
      <c r="K1597" s="16">
        <v>0</v>
      </c>
      <c r="L1597" s="16">
        <v>0</v>
      </c>
      <c r="M1597" s="16">
        <v>0</v>
      </c>
      <c r="N1597" s="133">
        <f t="shared" si="76"/>
        <v>0</v>
      </c>
      <c r="O1597" s="146">
        <v>1</v>
      </c>
      <c r="P1597" s="132">
        <v>37107.5</v>
      </c>
      <c r="Q1597" s="132">
        <v>182107.5</v>
      </c>
      <c r="R1597" s="132">
        <v>0</v>
      </c>
      <c r="S1597" s="132">
        <v>0</v>
      </c>
      <c r="T1597" s="132">
        <v>185537.5</v>
      </c>
      <c r="U1597" s="132">
        <v>111322.5</v>
      </c>
      <c r="V1597" s="133">
        <f t="shared" si="77"/>
        <v>516075</v>
      </c>
      <c r="W1597" s="16">
        <v>256678</v>
      </c>
      <c r="X1597" s="16">
        <v>259397</v>
      </c>
      <c r="Y1597" s="137">
        <v>0</v>
      </c>
    </row>
    <row r="1598" spans="1:25" s="3" customFormat="1" ht="15" x14ac:dyDescent="0.3">
      <c r="A1598" s="156" t="str">
        <f>IF(ISBLANK(TableB[[#This Row],[BEDS Code]]),"",TableB[[#This Row],[BEDS Code]])</f>
        <v>321000011549</v>
      </c>
      <c r="B1598" s="134" t="str">
        <f>IF(ISBLANK(TableB[[#This Row],[School Name]]),"",TableB[[#This Row],[School Name]])</f>
        <v>Discovery High School</v>
      </c>
      <c r="C1598" s="156" t="str">
        <f>IF(ISBLANK(TableB[[#This Row],[Local School Code]]),"",TableB[[#This Row],[Local School Code]])</f>
        <v>X549</v>
      </c>
      <c r="D1598" s="15" t="s">
        <v>73</v>
      </c>
      <c r="E1598" s="10" t="s">
        <v>73</v>
      </c>
      <c r="F1598" s="130">
        <v>0</v>
      </c>
      <c r="G1598" s="130">
        <v>0</v>
      </c>
      <c r="H1598" s="130">
        <v>0</v>
      </c>
      <c r="I1598" s="130">
        <v>0</v>
      </c>
      <c r="J1598" s="136">
        <f t="shared" si="75"/>
        <v>0</v>
      </c>
      <c r="K1598" s="16">
        <v>0</v>
      </c>
      <c r="L1598" s="16">
        <v>0</v>
      </c>
      <c r="M1598" s="16">
        <v>0</v>
      </c>
      <c r="N1598" s="133">
        <f t="shared" si="76"/>
        <v>0</v>
      </c>
      <c r="O1598" s="146">
        <v>0</v>
      </c>
      <c r="P1598" s="132">
        <v>0</v>
      </c>
      <c r="Q1598" s="132">
        <v>0</v>
      </c>
      <c r="R1598" s="132">
        <v>0</v>
      </c>
      <c r="S1598" s="132">
        <v>0</v>
      </c>
      <c r="T1598" s="132">
        <v>0</v>
      </c>
      <c r="U1598" s="132">
        <v>0</v>
      </c>
      <c r="V1598" s="133">
        <f t="shared" si="77"/>
        <v>0</v>
      </c>
      <c r="W1598" s="16">
        <v>0</v>
      </c>
      <c r="X1598" s="16">
        <v>0</v>
      </c>
      <c r="Y1598" s="137">
        <v>0</v>
      </c>
    </row>
    <row r="1599" spans="1:25" s="3" customFormat="1" ht="15" x14ac:dyDescent="0.3">
      <c r="A1599" s="156" t="str">
        <f>IF(ISBLANK(TableB[[#This Row],[BEDS Code]]),"",TableB[[#This Row],[BEDS Code]])</f>
        <v>321200011550</v>
      </c>
      <c r="B1599" s="134" t="str">
        <f>IF(ISBLANK(TableB[[#This Row],[School Name]]),"",TableB[[#This Row],[School Name]])</f>
        <v>High School of World Cultures</v>
      </c>
      <c r="C1599" s="156" t="str">
        <f>IF(ISBLANK(TableB[[#This Row],[Local School Code]]),"",TableB[[#This Row],[Local School Code]])</f>
        <v>X550</v>
      </c>
      <c r="D1599" s="15" t="s">
        <v>73</v>
      </c>
      <c r="E1599" s="10" t="s">
        <v>72</v>
      </c>
      <c r="F1599" s="130">
        <v>0</v>
      </c>
      <c r="G1599" s="130">
        <v>0</v>
      </c>
      <c r="H1599" s="130">
        <v>0</v>
      </c>
      <c r="I1599" s="130">
        <v>0</v>
      </c>
      <c r="J1599" s="136">
        <f t="shared" si="75"/>
        <v>0</v>
      </c>
      <c r="K1599" s="16">
        <v>0</v>
      </c>
      <c r="L1599" s="16">
        <v>0</v>
      </c>
      <c r="M1599" s="16">
        <v>0</v>
      </c>
      <c r="N1599" s="133">
        <f t="shared" si="76"/>
        <v>0</v>
      </c>
      <c r="O1599" s="146">
        <v>1</v>
      </c>
      <c r="P1599" s="132">
        <v>223040.99424984783</v>
      </c>
      <c r="Q1599" s="132">
        <v>27990.600000000002</v>
      </c>
      <c r="R1599" s="132">
        <v>0</v>
      </c>
      <c r="S1599" s="132">
        <v>0</v>
      </c>
      <c r="T1599" s="132">
        <v>139953</v>
      </c>
      <c r="U1599" s="132">
        <v>83971.8</v>
      </c>
      <c r="V1599" s="133">
        <f t="shared" si="77"/>
        <v>474956.3942498478</v>
      </c>
      <c r="W1599" s="16">
        <v>97011</v>
      </c>
      <c r="X1599" s="16">
        <v>98039.394249847799</v>
      </c>
      <c r="Y1599" s="137">
        <v>279906</v>
      </c>
    </row>
    <row r="1600" spans="1:25" s="3" customFormat="1" ht="15" x14ac:dyDescent="0.3">
      <c r="A1600" s="156" t="str">
        <f>IF(ISBLANK(TableB[[#This Row],[BEDS Code]]),"",TableB[[#This Row],[BEDS Code]])</f>
        <v>320700011551</v>
      </c>
      <c r="B1600" s="134" t="str">
        <f>IF(ISBLANK(TableB[[#This Row],[School Name]]),"",TableB[[#This Row],[School Name]])</f>
        <v>The Urban Assembly Bronx Academy of Letters</v>
      </c>
      <c r="C1600" s="156" t="str">
        <f>IF(ISBLANK(TableB[[#This Row],[Local School Code]]),"",TableB[[#This Row],[Local School Code]])</f>
        <v>X551</v>
      </c>
      <c r="D1600" s="15" t="s">
        <v>73</v>
      </c>
      <c r="E1600" s="10" t="s">
        <v>73</v>
      </c>
      <c r="F1600" s="130">
        <v>0</v>
      </c>
      <c r="G1600" s="130">
        <v>0</v>
      </c>
      <c r="H1600" s="130">
        <v>0</v>
      </c>
      <c r="I1600" s="130">
        <v>0</v>
      </c>
      <c r="J1600" s="136">
        <f t="shared" si="75"/>
        <v>0</v>
      </c>
      <c r="K1600" s="16">
        <v>0</v>
      </c>
      <c r="L1600" s="16">
        <v>0</v>
      </c>
      <c r="M1600" s="16">
        <v>0</v>
      </c>
      <c r="N1600" s="133">
        <f t="shared" si="76"/>
        <v>0</v>
      </c>
      <c r="O1600" s="146">
        <v>0</v>
      </c>
      <c r="P1600" s="132">
        <v>0</v>
      </c>
      <c r="Q1600" s="132">
        <v>0</v>
      </c>
      <c r="R1600" s="132">
        <v>0</v>
      </c>
      <c r="S1600" s="132">
        <v>0</v>
      </c>
      <c r="T1600" s="132">
        <v>0</v>
      </c>
      <c r="U1600" s="132">
        <v>0</v>
      </c>
      <c r="V1600" s="133">
        <f t="shared" si="77"/>
        <v>0</v>
      </c>
      <c r="W1600" s="16">
        <v>0</v>
      </c>
      <c r="X1600" s="16">
        <v>0</v>
      </c>
      <c r="Y1600" s="137">
        <v>0</v>
      </c>
    </row>
    <row r="1601" spans="1:25" s="3" customFormat="1" ht="15" x14ac:dyDescent="0.3">
      <c r="A1601" s="156" t="str">
        <f>IF(ISBLANK(TableB[[#This Row],[BEDS Code]]),"",TableB[[#This Row],[BEDS Code]])</f>
        <v>320900010555</v>
      </c>
      <c r="B1601" s="134" t="str">
        <f>IF(ISBLANK(TableB[[#This Row],[School Name]]),"",TableB[[#This Row],[School Name]])</f>
        <v>Mount Eden Children's Academy</v>
      </c>
      <c r="C1601" s="156" t="str">
        <f>IF(ISBLANK(TableB[[#This Row],[Local School Code]]),"",TableB[[#This Row],[Local School Code]])</f>
        <v>X555</v>
      </c>
      <c r="D1601" s="15" t="s">
        <v>72</v>
      </c>
      <c r="E1601" s="10" t="s">
        <v>73</v>
      </c>
      <c r="F1601" s="130">
        <v>46</v>
      </c>
      <c r="G1601" s="130">
        <v>0</v>
      </c>
      <c r="H1601" s="130">
        <v>0</v>
      </c>
      <c r="I1601" s="130">
        <v>0</v>
      </c>
      <c r="J1601" s="136">
        <f t="shared" si="75"/>
        <v>46</v>
      </c>
      <c r="K1601" s="16">
        <v>202775.48671542836</v>
      </c>
      <c r="L1601" s="16">
        <v>435285.14749832737</v>
      </c>
      <c r="M1601" s="16">
        <v>0</v>
      </c>
      <c r="N1601" s="133">
        <f t="shared" si="76"/>
        <v>638060.63421375572</v>
      </c>
      <c r="O1601" s="146">
        <v>0</v>
      </c>
      <c r="P1601" s="132">
        <v>0</v>
      </c>
      <c r="Q1601" s="132">
        <v>0</v>
      </c>
      <c r="R1601" s="132">
        <v>0</v>
      </c>
      <c r="S1601" s="132">
        <v>0</v>
      </c>
      <c r="T1601" s="132">
        <v>0</v>
      </c>
      <c r="U1601" s="132">
        <v>0</v>
      </c>
      <c r="V1601" s="133">
        <f t="shared" si="77"/>
        <v>0</v>
      </c>
      <c r="W1601" s="16">
        <v>0</v>
      </c>
      <c r="X1601" s="16">
        <v>0</v>
      </c>
      <c r="Y1601" s="137">
        <v>0</v>
      </c>
    </row>
    <row r="1602" spans="1:25" s="3" customFormat="1" ht="15" x14ac:dyDescent="0.3">
      <c r="A1602" s="156" t="str">
        <f>IF(ISBLANK(TableB[[#This Row],[BEDS Code]]),"",TableB[[#This Row],[BEDS Code]])</f>
        <v>321100010556</v>
      </c>
      <c r="B1602" s="134" t="str">
        <f>IF(ISBLANK(TableB[[#This Row],[School Name]]),"",TableB[[#This Row],[School Name]])</f>
        <v>Bronx Park Middle School</v>
      </c>
      <c r="C1602" s="156" t="str">
        <f>IF(ISBLANK(TableB[[#This Row],[Local School Code]]),"",TableB[[#This Row],[Local School Code]])</f>
        <v>X556</v>
      </c>
      <c r="D1602" s="15" t="s">
        <v>73</v>
      </c>
      <c r="E1602" s="10" t="s">
        <v>73</v>
      </c>
      <c r="F1602" s="130">
        <v>0</v>
      </c>
      <c r="G1602" s="130">
        <v>0</v>
      </c>
      <c r="H1602" s="130">
        <v>0</v>
      </c>
      <c r="I1602" s="130">
        <v>0</v>
      </c>
      <c r="J1602" s="136">
        <f t="shared" si="75"/>
        <v>0</v>
      </c>
      <c r="K1602" s="16">
        <v>0</v>
      </c>
      <c r="L1602" s="16">
        <v>0</v>
      </c>
      <c r="M1602" s="16">
        <v>0</v>
      </c>
      <c r="N1602" s="133">
        <f t="shared" si="76"/>
        <v>0</v>
      </c>
      <c r="O1602" s="146">
        <v>0</v>
      </c>
      <c r="P1602" s="132">
        <v>0</v>
      </c>
      <c r="Q1602" s="132">
        <v>0</v>
      </c>
      <c r="R1602" s="132">
        <v>0</v>
      </c>
      <c r="S1602" s="132">
        <v>0</v>
      </c>
      <c r="T1602" s="132">
        <v>0</v>
      </c>
      <c r="U1602" s="132">
        <v>0</v>
      </c>
      <c r="V1602" s="133">
        <f t="shared" si="77"/>
        <v>0</v>
      </c>
      <c r="W1602" s="16">
        <v>0</v>
      </c>
      <c r="X1602" s="16">
        <v>0</v>
      </c>
      <c r="Y1602" s="137">
        <v>0</v>
      </c>
    </row>
    <row r="1603" spans="1:25" s="3" customFormat="1" ht="15" x14ac:dyDescent="0.3">
      <c r="A1603" s="156" t="str">
        <f>IF(ISBLANK(TableB[[#This Row],[BEDS Code]]),"",TableB[[#This Row],[BEDS Code]])</f>
        <v>320700011557</v>
      </c>
      <c r="B1603" s="134" t="str">
        <f>IF(ISBLANK(TableB[[#This Row],[School Name]]),"",TableB[[#This Row],[School Name]])</f>
        <v>Mott Haven Community High School</v>
      </c>
      <c r="C1603" s="156" t="str">
        <f>IF(ISBLANK(TableB[[#This Row],[Local School Code]]),"",TableB[[#This Row],[Local School Code]])</f>
        <v>X557</v>
      </c>
      <c r="D1603" s="15" t="s">
        <v>73</v>
      </c>
      <c r="E1603" s="10" t="s">
        <v>73</v>
      </c>
      <c r="F1603" s="130">
        <v>0</v>
      </c>
      <c r="G1603" s="130">
        <v>0</v>
      </c>
      <c r="H1603" s="130">
        <v>0</v>
      </c>
      <c r="I1603" s="130">
        <v>0</v>
      </c>
      <c r="J1603" s="136">
        <f t="shared" si="75"/>
        <v>0</v>
      </c>
      <c r="K1603" s="16">
        <v>0</v>
      </c>
      <c r="L1603" s="16">
        <v>0</v>
      </c>
      <c r="M1603" s="16">
        <v>0</v>
      </c>
      <c r="N1603" s="133">
        <f t="shared" si="76"/>
        <v>0</v>
      </c>
      <c r="O1603" s="146">
        <v>0</v>
      </c>
      <c r="P1603" s="132">
        <v>0</v>
      </c>
      <c r="Q1603" s="132">
        <v>0</v>
      </c>
      <c r="R1603" s="132">
        <v>0</v>
      </c>
      <c r="S1603" s="132">
        <v>0</v>
      </c>
      <c r="T1603" s="132">
        <v>0</v>
      </c>
      <c r="U1603" s="132">
        <v>0</v>
      </c>
      <c r="V1603" s="133">
        <f t="shared" si="77"/>
        <v>0</v>
      </c>
      <c r="W1603" s="16">
        <v>0</v>
      </c>
      <c r="X1603" s="16">
        <v>0</v>
      </c>
      <c r="Y1603" s="137">
        <v>0</v>
      </c>
    </row>
    <row r="1604" spans="1:25" s="3" customFormat="1" ht="15" x14ac:dyDescent="0.3">
      <c r="A1604" s="156" t="str">
        <f>IF(ISBLANK(TableB[[#This Row],[BEDS Code]]),"",TableB[[#This Row],[BEDS Code]])</f>
        <v>320800011558</v>
      </c>
      <c r="B1604" s="134" t="str">
        <f>IF(ISBLANK(TableB[[#This Row],[School Name]]),"",TableB[[#This Row],[School Name]])</f>
        <v>Westchester Square Academy</v>
      </c>
      <c r="C1604" s="156" t="str">
        <f>IF(ISBLANK(TableB[[#This Row],[Local School Code]]),"",TableB[[#This Row],[Local School Code]])</f>
        <v>X558</v>
      </c>
      <c r="D1604" s="15" t="s">
        <v>73</v>
      </c>
      <c r="E1604" s="10" t="s">
        <v>73</v>
      </c>
      <c r="F1604" s="130">
        <v>0</v>
      </c>
      <c r="G1604" s="130">
        <v>0</v>
      </c>
      <c r="H1604" s="130">
        <v>0</v>
      </c>
      <c r="I1604" s="130">
        <v>0</v>
      </c>
      <c r="J1604" s="136">
        <f t="shared" si="75"/>
        <v>0</v>
      </c>
      <c r="K1604" s="16">
        <v>0</v>
      </c>
      <c r="L1604" s="16">
        <v>0</v>
      </c>
      <c r="M1604" s="16">
        <v>0</v>
      </c>
      <c r="N1604" s="133">
        <f t="shared" si="76"/>
        <v>0</v>
      </c>
      <c r="O1604" s="146">
        <v>0</v>
      </c>
      <c r="P1604" s="132">
        <v>0</v>
      </c>
      <c r="Q1604" s="132">
        <v>0</v>
      </c>
      <c r="R1604" s="132">
        <v>0</v>
      </c>
      <c r="S1604" s="132">
        <v>0</v>
      </c>
      <c r="T1604" s="132">
        <v>0</v>
      </c>
      <c r="U1604" s="132">
        <v>0</v>
      </c>
      <c r="V1604" s="133">
        <f t="shared" si="77"/>
        <v>0</v>
      </c>
      <c r="W1604" s="16">
        <v>0</v>
      </c>
      <c r="X1604" s="16">
        <v>0</v>
      </c>
      <c r="Y1604" s="137">
        <v>0</v>
      </c>
    </row>
    <row r="1605" spans="1:25" s="3" customFormat="1" ht="15" x14ac:dyDescent="0.3">
      <c r="A1605" s="156" t="str">
        <f>IF(ISBLANK(TableB[[#This Row],[BEDS Code]]),"",TableB[[#This Row],[BEDS Code]])</f>
        <v>320800011559</v>
      </c>
      <c r="B1605" s="134" t="str">
        <f>IF(ISBLANK(TableB[[#This Row],[School Name]]),"",TableB[[#This Row],[School Name]])</f>
        <v>School for Tourism and Hospitality</v>
      </c>
      <c r="C1605" s="156" t="str">
        <f>IF(ISBLANK(TableB[[#This Row],[Local School Code]]),"",TableB[[#This Row],[Local School Code]])</f>
        <v>X559</v>
      </c>
      <c r="D1605" s="15" t="s">
        <v>73</v>
      </c>
      <c r="E1605" s="10" t="s">
        <v>73</v>
      </c>
      <c r="F1605" s="130">
        <v>0</v>
      </c>
      <c r="G1605" s="130">
        <v>0</v>
      </c>
      <c r="H1605" s="130">
        <v>0</v>
      </c>
      <c r="I1605" s="130">
        <v>0</v>
      </c>
      <c r="J1605" s="136">
        <f t="shared" si="75"/>
        <v>0</v>
      </c>
      <c r="K1605" s="16">
        <v>0</v>
      </c>
      <c r="L1605" s="16">
        <v>0</v>
      </c>
      <c r="M1605" s="16">
        <v>0</v>
      </c>
      <c r="N1605" s="133">
        <f t="shared" si="76"/>
        <v>0</v>
      </c>
      <c r="O1605" s="146">
        <v>0</v>
      </c>
      <c r="P1605" s="132">
        <v>0</v>
      </c>
      <c r="Q1605" s="132">
        <v>0</v>
      </c>
      <c r="R1605" s="132">
        <v>0</v>
      </c>
      <c r="S1605" s="132">
        <v>0</v>
      </c>
      <c r="T1605" s="132">
        <v>0</v>
      </c>
      <c r="U1605" s="132">
        <v>0</v>
      </c>
      <c r="V1605" s="133">
        <f t="shared" si="77"/>
        <v>0</v>
      </c>
      <c r="W1605" s="16">
        <v>0</v>
      </c>
      <c r="X1605" s="16">
        <v>0</v>
      </c>
      <c r="Y1605" s="137">
        <v>0</v>
      </c>
    </row>
    <row r="1606" spans="1:25" s="3" customFormat="1" ht="15" x14ac:dyDescent="0.3">
      <c r="A1606" s="156" t="str">
        <f>IF(ISBLANK(TableB[[#This Row],[BEDS Code]]),"",TableB[[#This Row],[BEDS Code]])</f>
        <v>320800011561</v>
      </c>
      <c r="B1606" s="134" t="str">
        <f>IF(ISBLANK(TableB[[#This Row],[School Name]]),"",TableB[[#This Row],[School Name]])</f>
        <v>Bronx Compass High School</v>
      </c>
      <c r="C1606" s="156" t="str">
        <f>IF(ISBLANK(TableB[[#This Row],[Local School Code]]),"",TableB[[#This Row],[Local School Code]])</f>
        <v>X561</v>
      </c>
      <c r="D1606" s="15" t="s">
        <v>73</v>
      </c>
      <c r="E1606" s="10" t="s">
        <v>73</v>
      </c>
      <c r="F1606" s="130">
        <v>0</v>
      </c>
      <c r="G1606" s="130">
        <v>0</v>
      </c>
      <c r="H1606" s="130">
        <v>0</v>
      </c>
      <c r="I1606" s="130">
        <v>0</v>
      </c>
      <c r="J1606" s="136">
        <f t="shared" si="75"/>
        <v>0</v>
      </c>
      <c r="K1606" s="16">
        <v>0</v>
      </c>
      <c r="L1606" s="16">
        <v>0</v>
      </c>
      <c r="M1606" s="16">
        <v>0</v>
      </c>
      <c r="N1606" s="133">
        <f t="shared" si="76"/>
        <v>0</v>
      </c>
      <c r="O1606" s="146">
        <v>0</v>
      </c>
      <c r="P1606" s="132">
        <v>0</v>
      </c>
      <c r="Q1606" s="132">
        <v>0</v>
      </c>
      <c r="R1606" s="132">
        <v>0</v>
      </c>
      <c r="S1606" s="132">
        <v>0</v>
      </c>
      <c r="T1606" s="132">
        <v>0</v>
      </c>
      <c r="U1606" s="132">
        <v>0</v>
      </c>
      <c r="V1606" s="133">
        <f t="shared" si="77"/>
        <v>0</v>
      </c>
      <c r="W1606" s="16">
        <v>0</v>
      </c>
      <c r="X1606" s="16">
        <v>0</v>
      </c>
      <c r="Y1606" s="137">
        <v>0</v>
      </c>
    </row>
    <row r="1607" spans="1:25" s="3" customFormat="1" ht="15" x14ac:dyDescent="0.3">
      <c r="A1607" s="156" t="str">
        <f>IF(ISBLANK(TableB[[#This Row],[BEDS Code]]),"",TableB[[#This Row],[BEDS Code]])</f>
        <v>320800010562</v>
      </c>
      <c r="B1607" s="134" t="str">
        <f>IF(ISBLANK(TableB[[#This Row],[School Name]]),"",TableB[[#This Row],[School Name]])</f>
        <v>Blueprint Middle School</v>
      </c>
      <c r="C1607" s="156" t="str">
        <f>IF(ISBLANK(TableB[[#This Row],[Local School Code]]),"",TableB[[#This Row],[Local School Code]])</f>
        <v>X562</v>
      </c>
      <c r="D1607" s="15" t="s">
        <v>73</v>
      </c>
      <c r="E1607" s="10" t="s">
        <v>73</v>
      </c>
      <c r="F1607" s="130">
        <v>0</v>
      </c>
      <c r="G1607" s="130">
        <v>0</v>
      </c>
      <c r="H1607" s="130">
        <v>0</v>
      </c>
      <c r="I1607" s="130">
        <v>0</v>
      </c>
      <c r="J1607" s="136">
        <f t="shared" si="75"/>
        <v>0</v>
      </c>
      <c r="K1607" s="16">
        <v>0</v>
      </c>
      <c r="L1607" s="16">
        <v>0</v>
      </c>
      <c r="M1607" s="16">
        <v>0</v>
      </c>
      <c r="N1607" s="133">
        <f t="shared" si="76"/>
        <v>0</v>
      </c>
      <c r="O1607" s="146">
        <v>0</v>
      </c>
      <c r="P1607" s="132">
        <v>0</v>
      </c>
      <c r="Q1607" s="132">
        <v>0</v>
      </c>
      <c r="R1607" s="132">
        <v>0</v>
      </c>
      <c r="S1607" s="132">
        <v>0</v>
      </c>
      <c r="T1607" s="132">
        <v>0</v>
      </c>
      <c r="U1607" s="132">
        <v>0</v>
      </c>
      <c r="V1607" s="133">
        <f t="shared" si="77"/>
        <v>0</v>
      </c>
      <c r="W1607" s="16">
        <v>0</v>
      </c>
      <c r="X1607" s="16">
        <v>0</v>
      </c>
      <c r="Y1607" s="137">
        <v>0</v>
      </c>
    </row>
    <row r="1608" spans="1:25" s="3" customFormat="1" ht="15" x14ac:dyDescent="0.3">
      <c r="A1608" s="156" t="str">
        <f>IF(ISBLANK(TableB[[#This Row],[BEDS Code]]),"",TableB[[#This Row],[BEDS Code]])</f>
        <v>320900011564</v>
      </c>
      <c r="B1608" s="134" t="str">
        <f>IF(ISBLANK(TableB[[#This Row],[School Name]]),"",TableB[[#This Row],[School Name]])</f>
        <v>Claremont International HS</v>
      </c>
      <c r="C1608" s="156" t="str">
        <f>IF(ISBLANK(TableB[[#This Row],[Local School Code]]),"",TableB[[#This Row],[Local School Code]])</f>
        <v>X564</v>
      </c>
      <c r="D1608" s="15" t="s">
        <v>73</v>
      </c>
      <c r="E1608" s="10" t="s">
        <v>73</v>
      </c>
      <c r="F1608" s="130">
        <v>0</v>
      </c>
      <c r="G1608" s="130">
        <v>0</v>
      </c>
      <c r="H1608" s="130">
        <v>0</v>
      </c>
      <c r="I1608" s="130">
        <v>0</v>
      </c>
      <c r="J1608" s="136">
        <f t="shared" si="75"/>
        <v>0</v>
      </c>
      <c r="K1608" s="16">
        <v>0</v>
      </c>
      <c r="L1608" s="16">
        <v>0</v>
      </c>
      <c r="M1608" s="16">
        <v>0</v>
      </c>
      <c r="N1608" s="133">
        <f t="shared" si="76"/>
        <v>0</v>
      </c>
      <c r="O1608" s="146">
        <v>0</v>
      </c>
      <c r="P1608" s="132">
        <v>0</v>
      </c>
      <c r="Q1608" s="132">
        <v>0</v>
      </c>
      <c r="R1608" s="132">
        <v>0</v>
      </c>
      <c r="S1608" s="132">
        <v>0</v>
      </c>
      <c r="T1608" s="132">
        <v>0</v>
      </c>
      <c r="U1608" s="132">
        <v>0</v>
      </c>
      <c r="V1608" s="133">
        <f t="shared" si="77"/>
        <v>0</v>
      </c>
      <c r="W1608" s="16">
        <v>0</v>
      </c>
      <c r="X1608" s="16">
        <v>0</v>
      </c>
      <c r="Y1608" s="137">
        <v>0</v>
      </c>
    </row>
    <row r="1609" spans="1:25" s="3" customFormat="1" ht="15" x14ac:dyDescent="0.3">
      <c r="A1609" s="156" t="str">
        <f>IF(ISBLANK(TableB[[#This Row],[BEDS Code]]),"",TableB[[#This Row],[BEDS Code]])</f>
        <v>321000011565</v>
      </c>
      <c r="B1609" s="134" t="str">
        <f>IF(ISBLANK(TableB[[#This Row],[School Name]]),"",TableB[[#This Row],[School Name]])</f>
        <v>High School for Energy and Technology</v>
      </c>
      <c r="C1609" s="156" t="str">
        <f>IF(ISBLANK(TableB[[#This Row],[Local School Code]]),"",TableB[[#This Row],[Local School Code]])</f>
        <v>X565</v>
      </c>
      <c r="D1609" s="15" t="s">
        <v>73</v>
      </c>
      <c r="E1609" s="10" t="s">
        <v>73</v>
      </c>
      <c r="F1609" s="130">
        <v>0</v>
      </c>
      <c r="G1609" s="130">
        <v>0</v>
      </c>
      <c r="H1609" s="130">
        <v>0</v>
      </c>
      <c r="I1609" s="130">
        <v>0</v>
      </c>
      <c r="J1609" s="136">
        <f t="shared" si="75"/>
        <v>0</v>
      </c>
      <c r="K1609" s="16">
        <v>0</v>
      </c>
      <c r="L1609" s="16">
        <v>0</v>
      </c>
      <c r="M1609" s="16">
        <v>0</v>
      </c>
      <c r="N1609" s="133">
        <f t="shared" si="76"/>
        <v>0</v>
      </c>
      <c r="O1609" s="146">
        <v>0</v>
      </c>
      <c r="P1609" s="132">
        <v>0</v>
      </c>
      <c r="Q1609" s="132">
        <v>0</v>
      </c>
      <c r="R1609" s="132">
        <v>0</v>
      </c>
      <c r="S1609" s="132">
        <v>0</v>
      </c>
      <c r="T1609" s="132">
        <v>0</v>
      </c>
      <c r="U1609" s="132">
        <v>0</v>
      </c>
      <c r="V1609" s="133">
        <f t="shared" si="77"/>
        <v>0</v>
      </c>
      <c r="W1609" s="16">
        <v>0</v>
      </c>
      <c r="X1609" s="16">
        <v>0</v>
      </c>
      <c r="Y1609" s="137">
        <v>0</v>
      </c>
    </row>
    <row r="1610" spans="1:25" s="3" customFormat="1" ht="15" x14ac:dyDescent="0.3">
      <c r="A1610" s="156" t="str">
        <f>IF(ISBLANK(TableB[[#This Row],[BEDS Code]]),"",TableB[[#This Row],[BEDS Code]])</f>
        <v>321100010566</v>
      </c>
      <c r="B1610" s="134" t="str">
        <f>IF(ISBLANK(TableB[[#This Row],[School Name]]),"",TableB[[#This Row],[School Name]])</f>
        <v>Pelham Gardens Middle School</v>
      </c>
      <c r="C1610" s="156" t="str">
        <f>IF(ISBLANK(TableB[[#This Row],[Local School Code]]),"",TableB[[#This Row],[Local School Code]])</f>
        <v>X566</v>
      </c>
      <c r="D1610" s="15" t="s">
        <v>73</v>
      </c>
      <c r="E1610" s="10" t="s">
        <v>73</v>
      </c>
      <c r="F1610" s="130">
        <v>0</v>
      </c>
      <c r="G1610" s="130">
        <v>0</v>
      </c>
      <c r="H1610" s="130">
        <v>0</v>
      </c>
      <c r="I1610" s="130">
        <v>0</v>
      </c>
      <c r="J1610" s="136">
        <f t="shared" si="75"/>
        <v>0</v>
      </c>
      <c r="K1610" s="16">
        <v>0</v>
      </c>
      <c r="L1610" s="16">
        <v>0</v>
      </c>
      <c r="M1610" s="16">
        <v>0</v>
      </c>
      <c r="N1610" s="133">
        <f t="shared" si="76"/>
        <v>0</v>
      </c>
      <c r="O1610" s="146">
        <v>0</v>
      </c>
      <c r="P1610" s="132">
        <v>0</v>
      </c>
      <c r="Q1610" s="132">
        <v>0</v>
      </c>
      <c r="R1610" s="132">
        <v>0</v>
      </c>
      <c r="S1610" s="132">
        <v>0</v>
      </c>
      <c r="T1610" s="132">
        <v>0</v>
      </c>
      <c r="U1610" s="132">
        <v>0</v>
      </c>
      <c r="V1610" s="133">
        <f t="shared" si="77"/>
        <v>0</v>
      </c>
      <c r="W1610" s="16">
        <v>0</v>
      </c>
      <c r="X1610" s="16">
        <v>0</v>
      </c>
      <c r="Y1610" s="137">
        <v>0</v>
      </c>
    </row>
    <row r="1611" spans="1:25" s="3" customFormat="1" ht="15" x14ac:dyDescent="0.3">
      <c r="A1611" s="156" t="str">
        <f>IF(ISBLANK(TableB[[#This Row],[BEDS Code]]),"",TableB[[#This Row],[BEDS Code]])</f>
        <v>321100010567</v>
      </c>
      <c r="B1611" s="134" t="str">
        <f>IF(ISBLANK(TableB[[#This Row],[School Name]]),"",TableB[[#This Row],[School Name]])</f>
        <v>Linden Tree Elementary School</v>
      </c>
      <c r="C1611" s="156" t="str">
        <f>IF(ISBLANK(TableB[[#This Row],[Local School Code]]),"",TableB[[#This Row],[Local School Code]])</f>
        <v>X567</v>
      </c>
      <c r="D1611" s="15" t="s">
        <v>72</v>
      </c>
      <c r="E1611" s="10" t="s">
        <v>73</v>
      </c>
      <c r="F1611" s="130">
        <v>14</v>
      </c>
      <c r="G1611" s="130">
        <v>0</v>
      </c>
      <c r="H1611" s="130">
        <v>0</v>
      </c>
      <c r="I1611" s="130">
        <v>0</v>
      </c>
      <c r="J1611" s="136">
        <f t="shared" ref="J1611:J1634" si="78">SUM(F1611:I1611)</f>
        <v>14</v>
      </c>
      <c r="K1611" s="16">
        <v>190000</v>
      </c>
      <c r="L1611" s="16">
        <v>24077.465083223244</v>
      </c>
      <c r="M1611" s="16">
        <v>0</v>
      </c>
      <c r="N1611" s="133">
        <f t="shared" ref="N1611:N1634" si="79">SUM(K1611:M1611)</f>
        <v>214077.46508322324</v>
      </c>
      <c r="O1611" s="146">
        <v>0</v>
      </c>
      <c r="P1611" s="132">
        <v>0</v>
      </c>
      <c r="Q1611" s="132">
        <v>0</v>
      </c>
      <c r="R1611" s="132">
        <v>0</v>
      </c>
      <c r="S1611" s="132">
        <v>0</v>
      </c>
      <c r="T1611" s="132">
        <v>0</v>
      </c>
      <c r="U1611" s="132">
        <v>0</v>
      </c>
      <c r="V1611" s="133">
        <f t="shared" ref="V1611:V1634" si="80">SUM(P1611:U1611)</f>
        <v>0</v>
      </c>
      <c r="W1611" s="16">
        <v>0</v>
      </c>
      <c r="X1611" s="16">
        <v>0</v>
      </c>
      <c r="Y1611" s="137">
        <v>0</v>
      </c>
    </row>
    <row r="1612" spans="1:25" s="3" customFormat="1" ht="15" x14ac:dyDescent="0.3">
      <c r="A1612" s="156" t="str">
        <f>IF(ISBLANK(TableB[[#This Row],[BEDS Code]]),"",TableB[[#This Row],[BEDS Code]])</f>
        <v>320900010568</v>
      </c>
      <c r="B1612" s="134" t="str">
        <f>IF(ISBLANK(TableB[[#This Row],[School Name]]),"",TableB[[#This Row],[School Name]])</f>
        <v>Young Women's Leadership School of the Bronx</v>
      </c>
      <c r="C1612" s="156" t="str">
        <f>IF(ISBLANK(TableB[[#This Row],[Local School Code]]),"",TableB[[#This Row],[Local School Code]])</f>
        <v>X568</v>
      </c>
      <c r="D1612" s="15" t="s">
        <v>73</v>
      </c>
      <c r="E1612" s="10" t="s">
        <v>73</v>
      </c>
      <c r="F1612" s="130">
        <v>0</v>
      </c>
      <c r="G1612" s="130">
        <v>0</v>
      </c>
      <c r="H1612" s="130">
        <v>0</v>
      </c>
      <c r="I1612" s="130">
        <v>0</v>
      </c>
      <c r="J1612" s="136">
        <f t="shared" si="78"/>
        <v>0</v>
      </c>
      <c r="K1612" s="16">
        <v>0</v>
      </c>
      <c r="L1612" s="16">
        <v>0</v>
      </c>
      <c r="M1612" s="16">
        <v>0</v>
      </c>
      <c r="N1612" s="133">
        <f t="shared" si="79"/>
        <v>0</v>
      </c>
      <c r="O1612" s="146">
        <v>0</v>
      </c>
      <c r="P1612" s="132">
        <v>0</v>
      </c>
      <c r="Q1612" s="132">
        <v>0</v>
      </c>
      <c r="R1612" s="132">
        <v>0</v>
      </c>
      <c r="S1612" s="132">
        <v>0</v>
      </c>
      <c r="T1612" s="132">
        <v>0</v>
      </c>
      <c r="U1612" s="132">
        <v>0</v>
      </c>
      <c r="V1612" s="133">
        <f t="shared" si="80"/>
        <v>0</v>
      </c>
      <c r="W1612" s="16">
        <v>0</v>
      </c>
      <c r="X1612" s="16">
        <v>0</v>
      </c>
      <c r="Y1612" s="137">
        <v>0</v>
      </c>
    </row>
    <row r="1613" spans="1:25" s="3" customFormat="1" ht="15" x14ac:dyDescent="0.3">
      <c r="A1613" s="156" t="str">
        <f>IF(ISBLANK(TableB[[#This Row],[BEDS Code]]),"",TableB[[#This Row],[BEDS Code]])</f>
        <v>320800010583</v>
      </c>
      <c r="B1613" s="134" t="str">
        <f>IF(ISBLANK(TableB[[#This Row],[School Name]]),"",TableB[[#This Row],[School Name]])</f>
        <v>P.S. 583</v>
      </c>
      <c r="C1613" s="156" t="str">
        <f>IF(ISBLANK(TableB[[#This Row],[Local School Code]]),"",TableB[[#This Row],[Local School Code]])</f>
        <v>X583</v>
      </c>
      <c r="D1613" s="15" t="s">
        <v>72</v>
      </c>
      <c r="E1613" s="10" t="s">
        <v>73</v>
      </c>
      <c r="F1613" s="130">
        <v>62</v>
      </c>
      <c r="G1613" s="130">
        <v>0</v>
      </c>
      <c r="H1613" s="130">
        <v>0</v>
      </c>
      <c r="I1613" s="130">
        <v>0</v>
      </c>
      <c r="J1613" s="136">
        <f t="shared" si="78"/>
        <v>62</v>
      </c>
      <c r="K1613" s="16">
        <v>340000</v>
      </c>
      <c r="L1613" s="16">
        <v>511238.94460211357</v>
      </c>
      <c r="M1613" s="16">
        <v>0</v>
      </c>
      <c r="N1613" s="133">
        <f t="shared" si="79"/>
        <v>851238.94460211357</v>
      </c>
      <c r="O1613" s="146">
        <v>0</v>
      </c>
      <c r="P1613" s="132">
        <v>0</v>
      </c>
      <c r="Q1613" s="132">
        <v>0</v>
      </c>
      <c r="R1613" s="132">
        <v>0</v>
      </c>
      <c r="S1613" s="132">
        <v>0</v>
      </c>
      <c r="T1613" s="132">
        <v>0</v>
      </c>
      <c r="U1613" s="132">
        <v>0</v>
      </c>
      <c r="V1613" s="133">
        <f t="shared" si="80"/>
        <v>0</v>
      </c>
      <c r="W1613" s="16">
        <v>0</v>
      </c>
      <c r="X1613" s="16">
        <v>0</v>
      </c>
      <c r="Y1613" s="137">
        <v>0</v>
      </c>
    </row>
    <row r="1614" spans="1:25" s="195" customFormat="1" ht="15" x14ac:dyDescent="0.3">
      <c r="A1614" s="156" t="str">
        <f>IF(ISBLANK(TableB[[#This Row],[BEDS Code]]),"",TableB[[#This Row],[BEDS Code]])</f>
        <v>320700010584</v>
      </c>
      <c r="B1614" s="134" t="str">
        <f>IF(ISBLANK(TableB[[#This Row],[School Name]]),"",TableB[[#This Row],[School Name]])</f>
        <v>I.S. 584</v>
      </c>
      <c r="C1614" s="156" t="str">
        <f>IF(ISBLANK(TableB[[#This Row],[Local School Code]]),"",TableB[[#This Row],[Local School Code]])</f>
        <v>X584</v>
      </c>
      <c r="D1614" s="15" t="s">
        <v>73</v>
      </c>
      <c r="E1614" s="10" t="s">
        <v>72</v>
      </c>
      <c r="F1614" s="130">
        <v>0</v>
      </c>
      <c r="G1614" s="130">
        <v>0</v>
      </c>
      <c r="H1614" s="130">
        <v>0</v>
      </c>
      <c r="I1614" s="130">
        <v>0</v>
      </c>
      <c r="J1614" s="136">
        <f t="shared" si="78"/>
        <v>0</v>
      </c>
      <c r="K1614" s="16">
        <v>0</v>
      </c>
      <c r="L1614" s="16">
        <v>0</v>
      </c>
      <c r="M1614" s="16">
        <v>0</v>
      </c>
      <c r="N1614" s="133">
        <f t="shared" si="79"/>
        <v>0</v>
      </c>
      <c r="O1614" s="146">
        <v>1</v>
      </c>
      <c r="P1614" s="132">
        <v>35881.4</v>
      </c>
      <c r="Q1614" s="132">
        <v>195881.4</v>
      </c>
      <c r="R1614" s="132">
        <v>0</v>
      </c>
      <c r="S1614" s="132">
        <v>0</v>
      </c>
      <c r="T1614" s="132">
        <v>179407</v>
      </c>
      <c r="U1614" s="132">
        <v>107644.2</v>
      </c>
      <c r="V1614" s="133">
        <f t="shared" si="80"/>
        <v>518814</v>
      </c>
      <c r="W1614" s="16">
        <v>258041</v>
      </c>
      <c r="X1614" s="16">
        <v>260773</v>
      </c>
      <c r="Y1614" s="137">
        <v>0</v>
      </c>
    </row>
    <row r="1615" spans="1:25" s="3" customFormat="1" ht="15" x14ac:dyDescent="0.3">
      <c r="A1615" s="156" t="str">
        <f>IF(ISBLANK(TableB[[#This Row],[BEDS Code]]),"",TableB[[#This Row],[BEDS Code]])</f>
        <v>320900010593</v>
      </c>
      <c r="B1615" s="134" t="str">
        <f>IF(ISBLANK(TableB[[#This Row],[School Name]]),"",TableB[[#This Row],[School Name]])</f>
        <v>M.S. 593</v>
      </c>
      <c r="C1615" s="156" t="str">
        <f>IF(ISBLANK(TableB[[#This Row],[Local School Code]]),"",TableB[[#This Row],[Local School Code]])</f>
        <v>X593</v>
      </c>
      <c r="D1615" s="15" t="s">
        <v>73</v>
      </c>
      <c r="E1615" s="10" t="s">
        <v>72</v>
      </c>
      <c r="F1615" s="130">
        <v>0</v>
      </c>
      <c r="G1615" s="130">
        <v>0</v>
      </c>
      <c r="H1615" s="130">
        <v>0</v>
      </c>
      <c r="I1615" s="130">
        <v>0</v>
      </c>
      <c r="J1615" s="136">
        <f t="shared" si="78"/>
        <v>0</v>
      </c>
      <c r="K1615" s="16">
        <v>0</v>
      </c>
      <c r="L1615" s="16">
        <v>0</v>
      </c>
      <c r="M1615" s="16">
        <v>0</v>
      </c>
      <c r="N1615" s="133">
        <f t="shared" si="79"/>
        <v>0</v>
      </c>
      <c r="O1615" s="146">
        <v>1</v>
      </c>
      <c r="P1615" s="132">
        <v>28967</v>
      </c>
      <c r="Q1615" s="132">
        <v>28967</v>
      </c>
      <c r="R1615" s="132">
        <v>0</v>
      </c>
      <c r="S1615" s="132">
        <v>0</v>
      </c>
      <c r="T1615" s="132">
        <v>144835</v>
      </c>
      <c r="U1615" s="132">
        <v>86901</v>
      </c>
      <c r="V1615" s="133">
        <f t="shared" si="80"/>
        <v>289670</v>
      </c>
      <c r="W1615" s="16">
        <v>144072</v>
      </c>
      <c r="X1615" s="16">
        <v>145598</v>
      </c>
      <c r="Y1615" s="137">
        <v>0</v>
      </c>
    </row>
    <row r="1616" spans="1:25" s="3" customFormat="1" ht="15" x14ac:dyDescent="0.3">
      <c r="A1616" s="156" t="str">
        <f>IF(ISBLANK(TableB[[#This Row],[BEDS Code]]),"",TableB[[#This Row],[BEDS Code]])</f>
        <v>320900010594</v>
      </c>
      <c r="B1616" s="134" t="str">
        <f>IF(ISBLANK(TableB[[#This Row],[School Name]]),"",TableB[[#This Row],[School Name]])</f>
        <v>M.S. 594</v>
      </c>
      <c r="C1616" s="156" t="str">
        <f>IF(ISBLANK(TableB[[#This Row],[Local School Code]]),"",TableB[[#This Row],[Local School Code]])</f>
        <v>X594</v>
      </c>
      <c r="D1616" s="15" t="s">
        <v>73</v>
      </c>
      <c r="E1616" s="10" t="s">
        <v>72</v>
      </c>
      <c r="F1616" s="130">
        <v>0</v>
      </c>
      <c r="G1616" s="130">
        <v>0</v>
      </c>
      <c r="H1616" s="130">
        <v>0</v>
      </c>
      <c r="I1616" s="130">
        <v>0</v>
      </c>
      <c r="J1616" s="136">
        <f t="shared" si="78"/>
        <v>0</v>
      </c>
      <c r="K1616" s="16">
        <v>0</v>
      </c>
      <c r="L1616" s="16">
        <v>0</v>
      </c>
      <c r="M1616" s="16">
        <v>0</v>
      </c>
      <c r="N1616" s="133">
        <f t="shared" si="79"/>
        <v>0</v>
      </c>
      <c r="O1616" s="146">
        <v>1</v>
      </c>
      <c r="P1616" s="132">
        <v>30650</v>
      </c>
      <c r="Q1616" s="132">
        <v>84150</v>
      </c>
      <c r="R1616" s="132">
        <v>0</v>
      </c>
      <c r="S1616" s="132">
        <v>0</v>
      </c>
      <c r="T1616" s="132">
        <v>153250</v>
      </c>
      <c r="U1616" s="132">
        <v>91950</v>
      </c>
      <c r="V1616" s="133">
        <f t="shared" si="80"/>
        <v>360000</v>
      </c>
      <c r="W1616" s="16">
        <v>179052</v>
      </c>
      <c r="X1616" s="16">
        <v>180948</v>
      </c>
      <c r="Y1616" s="137">
        <v>0</v>
      </c>
    </row>
    <row r="1617" spans="1:25" s="3" customFormat="1" ht="15" x14ac:dyDescent="0.3">
      <c r="A1617" s="156" t="str">
        <f>IF(ISBLANK(TableB[[#This Row],[BEDS Code]]),"",TableB[[#This Row],[BEDS Code]])</f>
        <v>321200010595</v>
      </c>
      <c r="B1617" s="134" t="str">
        <f>IF(ISBLANK(TableB[[#This Row],[School Name]]),"",TableB[[#This Row],[School Name]])</f>
        <v>P.S. 595</v>
      </c>
      <c r="C1617" s="156" t="str">
        <f>IF(ISBLANK(TableB[[#This Row],[Local School Code]]),"",TableB[[#This Row],[Local School Code]])</f>
        <v>X595</v>
      </c>
      <c r="D1617" s="15" t="s">
        <v>72</v>
      </c>
      <c r="E1617" s="10" t="s">
        <v>72</v>
      </c>
      <c r="F1617" s="130">
        <v>31</v>
      </c>
      <c r="G1617" s="130">
        <v>0</v>
      </c>
      <c r="H1617" s="130">
        <v>0</v>
      </c>
      <c r="I1617" s="130">
        <v>0</v>
      </c>
      <c r="J1617" s="136">
        <f t="shared" si="78"/>
        <v>31</v>
      </c>
      <c r="K1617" s="16">
        <v>172563.25189116408</v>
      </c>
      <c r="L1617" s="16">
        <v>289224.80479988991</v>
      </c>
      <c r="M1617" s="16">
        <v>0</v>
      </c>
      <c r="N1617" s="133">
        <f t="shared" si="79"/>
        <v>461788.05669105402</v>
      </c>
      <c r="O1617" s="146">
        <v>1</v>
      </c>
      <c r="P1617" s="132">
        <v>42674.8</v>
      </c>
      <c r="Q1617" s="132">
        <v>72674.8</v>
      </c>
      <c r="R1617" s="132">
        <v>0</v>
      </c>
      <c r="S1617" s="132">
        <v>0</v>
      </c>
      <c r="T1617" s="132">
        <v>213374</v>
      </c>
      <c r="U1617" s="132">
        <v>128024.4</v>
      </c>
      <c r="V1617" s="133">
        <f t="shared" si="80"/>
        <v>456748</v>
      </c>
      <c r="W1617" s="16">
        <v>227170</v>
      </c>
      <c r="X1617" s="16">
        <v>229578</v>
      </c>
      <c r="Y1617" s="137">
        <v>0</v>
      </c>
    </row>
    <row r="1618" spans="1:25" s="3" customFormat="1" ht="15" x14ac:dyDescent="0.3">
      <c r="A1618" s="156" t="str">
        <f>IF(ISBLANK(TableB[[#This Row],[BEDS Code]]),"",TableB[[#This Row],[BEDS Code]])</f>
        <v>307500012596</v>
      </c>
      <c r="B1618" s="134" t="str">
        <f>IF(ISBLANK(TableB[[#This Row],[School Name]]),"",TableB[[#This Row],[School Name]])</f>
        <v>P.S. X596</v>
      </c>
      <c r="C1618" s="156" t="str">
        <f>IF(ISBLANK(TableB[[#This Row],[Local School Code]]),"",TableB[[#This Row],[Local School Code]])</f>
        <v>X596</v>
      </c>
      <c r="D1618" s="15" t="s">
        <v>72</v>
      </c>
      <c r="E1618" s="10" t="s">
        <v>73</v>
      </c>
      <c r="F1618" s="130">
        <v>14</v>
      </c>
      <c r="G1618" s="130">
        <v>0</v>
      </c>
      <c r="H1618" s="130">
        <v>11</v>
      </c>
      <c r="I1618" s="130">
        <v>0</v>
      </c>
      <c r="J1618" s="136">
        <f t="shared" si="78"/>
        <v>25</v>
      </c>
      <c r="K1618" s="16">
        <v>502401.50666451</v>
      </c>
      <c r="L1618" s="16">
        <v>840870.15208964294</v>
      </c>
      <c r="M1618" s="16">
        <v>0</v>
      </c>
      <c r="N1618" s="133">
        <f t="shared" si="79"/>
        <v>1343271.6587541529</v>
      </c>
      <c r="O1618" s="146">
        <v>0</v>
      </c>
      <c r="P1618" s="132">
        <v>0</v>
      </c>
      <c r="Q1618" s="132">
        <v>0</v>
      </c>
      <c r="R1618" s="132">
        <v>0</v>
      </c>
      <c r="S1618" s="132">
        <v>0</v>
      </c>
      <c r="T1618" s="132">
        <v>0</v>
      </c>
      <c r="U1618" s="132">
        <v>0</v>
      </c>
      <c r="V1618" s="133">
        <f t="shared" si="80"/>
        <v>0</v>
      </c>
      <c r="W1618" s="16">
        <v>0</v>
      </c>
      <c r="X1618" s="16">
        <v>0</v>
      </c>
      <c r="Y1618" s="137">
        <v>0</v>
      </c>
    </row>
    <row r="1619" spans="1:25" s="3" customFormat="1" ht="15" x14ac:dyDescent="0.3">
      <c r="A1619" s="156" t="str">
        <f>IF(ISBLANK(TableB[[#This Row],[BEDS Code]]),"",TableB[[#This Row],[BEDS Code]])</f>
        <v>320700011600</v>
      </c>
      <c r="B1619" s="134" t="str">
        <f>IF(ISBLANK(TableB[[#This Row],[School Name]]),"",TableB[[#This Row],[School Name]])</f>
        <v>Alfred E. Smith Career and Technical Education High School</v>
      </c>
      <c r="C1619" s="156" t="str">
        <f>IF(ISBLANK(TableB[[#This Row],[Local School Code]]),"",TableB[[#This Row],[Local School Code]])</f>
        <v>X600</v>
      </c>
      <c r="D1619" s="15" t="s">
        <v>73</v>
      </c>
      <c r="E1619" s="10" t="s">
        <v>73</v>
      </c>
      <c r="F1619" s="130">
        <v>0</v>
      </c>
      <c r="G1619" s="130">
        <v>0</v>
      </c>
      <c r="H1619" s="130">
        <v>0</v>
      </c>
      <c r="I1619" s="130">
        <v>0</v>
      </c>
      <c r="J1619" s="136">
        <f t="shared" si="78"/>
        <v>0</v>
      </c>
      <c r="K1619" s="16">
        <v>0</v>
      </c>
      <c r="L1619" s="16">
        <v>0</v>
      </c>
      <c r="M1619" s="16">
        <v>0</v>
      </c>
      <c r="N1619" s="133">
        <f t="shared" si="79"/>
        <v>0</v>
      </c>
      <c r="O1619" s="146">
        <v>0</v>
      </c>
      <c r="P1619" s="132">
        <v>0</v>
      </c>
      <c r="Q1619" s="132">
        <v>0</v>
      </c>
      <c r="R1619" s="132">
        <v>0</v>
      </c>
      <c r="S1619" s="132">
        <v>0</v>
      </c>
      <c r="T1619" s="132">
        <v>0</v>
      </c>
      <c r="U1619" s="132">
        <v>0</v>
      </c>
      <c r="V1619" s="133">
        <f t="shared" si="80"/>
        <v>0</v>
      </c>
      <c r="W1619" s="16">
        <v>0</v>
      </c>
      <c r="X1619" s="16">
        <v>0</v>
      </c>
      <c r="Y1619" s="137">
        <v>0</v>
      </c>
    </row>
    <row r="1620" spans="1:25" s="3" customFormat="1" ht="15" x14ac:dyDescent="0.3">
      <c r="A1620" s="156" t="str">
        <f>IF(ISBLANK(TableB[[#This Row],[BEDS Code]]),"",TableB[[#This Row],[BEDS Code]])</f>
        <v>(blank)</v>
      </c>
      <c r="B1620" s="134" t="str">
        <f>IF(ISBLANK(TableB[[#This Row],[School Name]]),"",TableB[[#This Row],[School Name]])</f>
        <v>Dewitt Clinton Campus YABC</v>
      </c>
      <c r="C1620" s="156" t="str">
        <f>IF(ISBLANK(TableB[[#This Row],[Local School Code]]),"",TableB[[#This Row],[Local School Code]])</f>
        <v>X668</v>
      </c>
      <c r="D1620" s="15" t="s">
        <v>73</v>
      </c>
      <c r="E1620" s="10" t="s">
        <v>73</v>
      </c>
      <c r="F1620" s="130">
        <v>0</v>
      </c>
      <c r="G1620" s="130">
        <v>0</v>
      </c>
      <c r="H1620" s="130">
        <v>0</v>
      </c>
      <c r="I1620" s="130">
        <v>0</v>
      </c>
      <c r="J1620" s="136">
        <f t="shared" si="78"/>
        <v>0</v>
      </c>
      <c r="K1620" s="16">
        <v>0</v>
      </c>
      <c r="L1620" s="16">
        <v>0</v>
      </c>
      <c r="M1620" s="16">
        <v>0</v>
      </c>
      <c r="N1620" s="133">
        <f t="shared" si="79"/>
        <v>0</v>
      </c>
      <c r="O1620" s="146">
        <v>0</v>
      </c>
      <c r="P1620" s="132">
        <v>0</v>
      </c>
      <c r="Q1620" s="132">
        <v>0</v>
      </c>
      <c r="R1620" s="132">
        <v>0</v>
      </c>
      <c r="S1620" s="132">
        <v>0</v>
      </c>
      <c r="T1620" s="132">
        <v>0</v>
      </c>
      <c r="U1620" s="132">
        <v>0</v>
      </c>
      <c r="V1620" s="133">
        <f t="shared" si="80"/>
        <v>0</v>
      </c>
      <c r="W1620" s="16">
        <v>0</v>
      </c>
      <c r="X1620" s="16">
        <v>0</v>
      </c>
      <c r="Y1620" s="137">
        <v>0</v>
      </c>
    </row>
    <row r="1621" spans="1:25" s="3" customFormat="1" ht="15" x14ac:dyDescent="0.3">
      <c r="A1621" s="156" t="str">
        <f>IF(ISBLANK(TableB[[#This Row],[BEDS Code]]),"",TableB[[#This Row],[BEDS Code]])</f>
        <v>320700011670</v>
      </c>
      <c r="B1621" s="134" t="str">
        <f>IF(ISBLANK(TableB[[#This Row],[School Name]]),"",TableB[[#This Row],[School Name]])</f>
        <v>Health Opportunities High School</v>
      </c>
      <c r="C1621" s="156" t="str">
        <f>IF(ISBLANK(TableB[[#This Row],[Local School Code]]),"",TableB[[#This Row],[Local School Code]])</f>
        <v>X670</v>
      </c>
      <c r="D1621" s="15" t="s">
        <v>73</v>
      </c>
      <c r="E1621" s="10" t="s">
        <v>73</v>
      </c>
      <c r="F1621" s="130">
        <v>0</v>
      </c>
      <c r="G1621" s="130">
        <v>0</v>
      </c>
      <c r="H1621" s="130">
        <v>0</v>
      </c>
      <c r="I1621" s="130">
        <v>0</v>
      </c>
      <c r="J1621" s="136">
        <f t="shared" si="78"/>
        <v>0</v>
      </c>
      <c r="K1621" s="16">
        <v>0</v>
      </c>
      <c r="L1621" s="16">
        <v>0</v>
      </c>
      <c r="M1621" s="16">
        <v>0</v>
      </c>
      <c r="N1621" s="133">
        <f t="shared" si="79"/>
        <v>0</v>
      </c>
      <c r="O1621" s="146">
        <v>0</v>
      </c>
      <c r="P1621" s="132">
        <v>0</v>
      </c>
      <c r="Q1621" s="132">
        <v>0</v>
      </c>
      <c r="R1621" s="132">
        <v>0</v>
      </c>
      <c r="S1621" s="132">
        <v>0</v>
      </c>
      <c r="T1621" s="132">
        <v>0</v>
      </c>
      <c r="U1621" s="132">
        <v>0</v>
      </c>
      <c r="V1621" s="133">
        <f t="shared" si="80"/>
        <v>0</v>
      </c>
      <c r="W1621" s="16">
        <v>0</v>
      </c>
      <c r="X1621" s="16">
        <v>0</v>
      </c>
      <c r="Y1621" s="137">
        <v>0</v>
      </c>
    </row>
    <row r="1622" spans="1:25" s="3" customFormat="1" ht="15" x14ac:dyDescent="0.3">
      <c r="A1622" s="156" t="str">
        <f>IF(ISBLANK(TableB[[#This Row],[BEDS Code]]),"",TableB[[#This Row],[BEDS Code]])</f>
        <v>321200011682</v>
      </c>
      <c r="B1622" s="134" t="str">
        <f>IF(ISBLANK(TableB[[#This Row],[School Name]]),"",TableB[[#This Row],[School Name]])</f>
        <v>Fannie Lou Hamer Freedom High School</v>
      </c>
      <c r="C1622" s="156" t="str">
        <f>IF(ISBLANK(TableB[[#This Row],[Local School Code]]),"",TableB[[#This Row],[Local School Code]])</f>
        <v>X682</v>
      </c>
      <c r="D1622" s="15" t="s">
        <v>73</v>
      </c>
      <c r="E1622" s="10" t="s">
        <v>72</v>
      </c>
      <c r="F1622" s="130">
        <v>0</v>
      </c>
      <c r="G1622" s="130">
        <v>0</v>
      </c>
      <c r="H1622" s="130">
        <v>0</v>
      </c>
      <c r="I1622" s="130">
        <v>0</v>
      </c>
      <c r="J1622" s="136">
        <f t="shared" si="78"/>
        <v>0</v>
      </c>
      <c r="K1622" s="16">
        <v>0</v>
      </c>
      <c r="L1622" s="16">
        <v>0</v>
      </c>
      <c r="M1622" s="16">
        <v>0</v>
      </c>
      <c r="N1622" s="133">
        <f t="shared" si="79"/>
        <v>0</v>
      </c>
      <c r="O1622" s="146">
        <v>1</v>
      </c>
      <c r="P1622" s="132">
        <v>276328.94514776295</v>
      </c>
      <c r="Q1622" s="132">
        <v>16666.7</v>
      </c>
      <c r="R1622" s="132">
        <v>0</v>
      </c>
      <c r="S1622" s="132">
        <v>0</v>
      </c>
      <c r="T1622" s="132">
        <v>83333.5</v>
      </c>
      <c r="U1622" s="132">
        <v>50000.1</v>
      </c>
      <c r="V1622" s="133">
        <f t="shared" si="80"/>
        <v>426329.24514776294</v>
      </c>
      <c r="W1622" s="16">
        <v>212041</v>
      </c>
      <c r="X1622" s="16">
        <v>214288.24514776294</v>
      </c>
      <c r="Y1622" s="137">
        <v>0</v>
      </c>
    </row>
    <row r="1623" spans="1:25" s="3" customFormat="1" ht="15" x14ac:dyDescent="0.3">
      <c r="A1623" s="156" t="str">
        <f>IF(ISBLANK(TableB[[#This Row],[BEDS Code]]),"",TableB[[#This Row],[BEDS Code]])</f>
        <v>321200011684</v>
      </c>
      <c r="B1623" s="134" t="str">
        <f>IF(ISBLANK(TableB[[#This Row],[School Name]]),"",TableB[[#This Row],[School Name]])</f>
        <v>Wings Academy</v>
      </c>
      <c r="C1623" s="156" t="str">
        <f>IF(ISBLANK(TableB[[#This Row],[Local School Code]]),"",TableB[[#This Row],[Local School Code]])</f>
        <v>X684</v>
      </c>
      <c r="D1623" s="15" t="s">
        <v>73</v>
      </c>
      <c r="E1623" s="10" t="s">
        <v>73</v>
      </c>
      <c r="F1623" s="130">
        <v>0</v>
      </c>
      <c r="G1623" s="130">
        <v>0</v>
      </c>
      <c r="H1623" s="130">
        <v>0</v>
      </c>
      <c r="I1623" s="130">
        <v>0</v>
      </c>
      <c r="J1623" s="136">
        <f t="shared" si="78"/>
        <v>0</v>
      </c>
      <c r="K1623" s="16">
        <v>0</v>
      </c>
      <c r="L1623" s="16">
        <v>0</v>
      </c>
      <c r="M1623" s="16">
        <v>0</v>
      </c>
      <c r="N1623" s="133">
        <f t="shared" si="79"/>
        <v>0</v>
      </c>
      <c r="O1623" s="146">
        <v>0</v>
      </c>
      <c r="P1623" s="132">
        <v>0</v>
      </c>
      <c r="Q1623" s="132">
        <v>0</v>
      </c>
      <c r="R1623" s="132">
        <v>0</v>
      </c>
      <c r="S1623" s="132">
        <v>0</v>
      </c>
      <c r="T1623" s="132">
        <v>0</v>
      </c>
      <c r="U1623" s="132">
        <v>0</v>
      </c>
      <c r="V1623" s="133">
        <f t="shared" si="80"/>
        <v>0</v>
      </c>
      <c r="W1623" s="16">
        <v>0</v>
      </c>
      <c r="X1623" s="16">
        <v>0</v>
      </c>
      <c r="Y1623" s="137">
        <v>0</v>
      </c>
    </row>
    <row r="1624" spans="1:25" s="3" customFormat="1" ht="15" x14ac:dyDescent="0.3">
      <c r="A1624" s="156" t="str">
        <f>IF(ISBLANK(TableB[[#This Row],[BEDS Code]]),"",TableB[[#This Row],[BEDS Code]])</f>
        <v>321200011691</v>
      </c>
      <c r="B1624" s="134" t="str">
        <f>IF(ISBLANK(TableB[[#This Row],[School Name]]),"",TableB[[#This Row],[School Name]])</f>
        <v>Bronx Little School</v>
      </c>
      <c r="C1624" s="156" t="str">
        <f>IF(ISBLANK(TableB[[#This Row],[Local School Code]]),"",TableB[[#This Row],[Local School Code]])</f>
        <v>X691</v>
      </c>
      <c r="D1624" s="15" t="s">
        <v>72</v>
      </c>
      <c r="E1624" s="10" t="s">
        <v>73</v>
      </c>
      <c r="F1624" s="130">
        <v>14</v>
      </c>
      <c r="G1624" s="130">
        <v>0</v>
      </c>
      <c r="H1624" s="130">
        <v>0</v>
      </c>
      <c r="I1624" s="130">
        <v>0</v>
      </c>
      <c r="J1624" s="136">
        <f t="shared" si="78"/>
        <v>14</v>
      </c>
      <c r="K1624" s="16">
        <v>68867.14643165491</v>
      </c>
      <c r="L1624" s="16">
        <v>152644.67696130549</v>
      </c>
      <c r="M1624" s="16">
        <v>0</v>
      </c>
      <c r="N1624" s="133">
        <f t="shared" si="79"/>
        <v>221511.82339296042</v>
      </c>
      <c r="O1624" s="146">
        <v>0</v>
      </c>
      <c r="P1624" s="132">
        <v>0</v>
      </c>
      <c r="Q1624" s="132">
        <v>0</v>
      </c>
      <c r="R1624" s="132">
        <v>0</v>
      </c>
      <c r="S1624" s="132">
        <v>0</v>
      </c>
      <c r="T1624" s="132">
        <v>0</v>
      </c>
      <c r="U1624" s="132">
        <v>0</v>
      </c>
      <c r="V1624" s="133">
        <f t="shared" si="80"/>
        <v>0</v>
      </c>
      <c r="W1624" s="16">
        <v>0</v>
      </c>
      <c r="X1624" s="16">
        <v>0</v>
      </c>
      <c r="Y1624" s="137">
        <v>0</v>
      </c>
    </row>
    <row r="1625" spans="1:25" s="3" customFormat="1" ht="15" x14ac:dyDescent="0.3">
      <c r="A1625" s="156" t="str">
        <f>IF(ISBLANK(TableB[[#This Row],[BEDS Code]]),"",TableB[[#This Row],[BEDS Code]])</f>
        <v>(blank)</v>
      </c>
      <c r="B1625" s="134" t="str">
        <f>IF(ISBLANK(TableB[[#This Row],[School Name]]),"",TableB[[#This Row],[School Name]])</f>
        <v>Passages Academy</v>
      </c>
      <c r="C1625" s="156" t="str">
        <f>IF(ISBLANK(TableB[[#This Row],[Local School Code]]),"",TableB[[#This Row],[Local School Code]])</f>
        <v>X695</v>
      </c>
      <c r="D1625" s="15" t="s">
        <v>73</v>
      </c>
      <c r="E1625" s="10" t="s">
        <v>73</v>
      </c>
      <c r="F1625" s="130">
        <v>0</v>
      </c>
      <c r="G1625" s="130">
        <v>0</v>
      </c>
      <c r="H1625" s="130">
        <v>0</v>
      </c>
      <c r="I1625" s="130">
        <v>0</v>
      </c>
      <c r="J1625" s="136">
        <f t="shared" si="78"/>
        <v>0</v>
      </c>
      <c r="K1625" s="16">
        <v>0</v>
      </c>
      <c r="L1625" s="16">
        <v>0</v>
      </c>
      <c r="M1625" s="16">
        <v>0</v>
      </c>
      <c r="N1625" s="133">
        <f t="shared" si="79"/>
        <v>0</v>
      </c>
      <c r="O1625" s="146">
        <v>0</v>
      </c>
      <c r="P1625" s="132">
        <v>0</v>
      </c>
      <c r="Q1625" s="132">
        <v>0</v>
      </c>
      <c r="R1625" s="132">
        <v>0</v>
      </c>
      <c r="S1625" s="132">
        <v>0</v>
      </c>
      <c r="T1625" s="132">
        <v>0</v>
      </c>
      <c r="U1625" s="132">
        <v>0</v>
      </c>
      <c r="V1625" s="133">
        <f t="shared" si="80"/>
        <v>0</v>
      </c>
      <c r="W1625" s="16">
        <v>0</v>
      </c>
      <c r="X1625" s="16">
        <v>0</v>
      </c>
      <c r="Y1625" s="137">
        <v>0</v>
      </c>
    </row>
    <row r="1626" spans="1:25" s="3" customFormat="1" ht="15" x14ac:dyDescent="0.3">
      <c r="A1626" s="156" t="str">
        <f>IF(ISBLANK(TableB[[#This Row],[BEDS Code]]),"",TableB[[#This Row],[BEDS Code]])</f>
        <v>321000011696</v>
      </c>
      <c r="B1626" s="134" t="str">
        <f>IF(ISBLANK(TableB[[#This Row],[School Name]]),"",TableB[[#This Row],[School Name]])</f>
        <v>High School of American Studies at Lehman College</v>
      </c>
      <c r="C1626" s="156" t="str">
        <f>IF(ISBLANK(TableB[[#This Row],[Local School Code]]),"",TableB[[#This Row],[Local School Code]])</f>
        <v>X696</v>
      </c>
      <c r="D1626" s="15" t="s">
        <v>73</v>
      </c>
      <c r="E1626" s="10" t="s">
        <v>73</v>
      </c>
      <c r="F1626" s="130">
        <v>0</v>
      </c>
      <c r="G1626" s="130">
        <v>0</v>
      </c>
      <c r="H1626" s="130">
        <v>0</v>
      </c>
      <c r="I1626" s="130">
        <v>0</v>
      </c>
      <c r="J1626" s="136">
        <f t="shared" si="78"/>
        <v>0</v>
      </c>
      <c r="K1626" s="16">
        <v>0</v>
      </c>
      <c r="L1626" s="16">
        <v>0</v>
      </c>
      <c r="M1626" s="16">
        <v>0</v>
      </c>
      <c r="N1626" s="133">
        <f t="shared" si="79"/>
        <v>0</v>
      </c>
      <c r="O1626" s="146">
        <v>0</v>
      </c>
      <c r="P1626" s="132">
        <v>0</v>
      </c>
      <c r="Q1626" s="132">
        <v>0</v>
      </c>
      <c r="R1626" s="132">
        <v>0</v>
      </c>
      <c r="S1626" s="132">
        <v>0</v>
      </c>
      <c r="T1626" s="132">
        <v>0</v>
      </c>
      <c r="U1626" s="132">
        <v>0</v>
      </c>
      <c r="V1626" s="133">
        <f t="shared" si="80"/>
        <v>0</v>
      </c>
      <c r="W1626" s="16">
        <v>0</v>
      </c>
      <c r="X1626" s="16">
        <v>0</v>
      </c>
      <c r="Y1626" s="137">
        <v>0</v>
      </c>
    </row>
    <row r="1627" spans="1:25" s="3" customFormat="1" ht="15" x14ac:dyDescent="0.3">
      <c r="A1627" s="156" t="str">
        <f>IF(ISBLANK(TableB[[#This Row],[BEDS Code]]),"",TableB[[#This Row],[BEDS Code]])</f>
        <v>307500012721</v>
      </c>
      <c r="B1627" s="134" t="str">
        <f>IF(ISBLANK(TableB[[#This Row],[School Name]]),"",TableB[[#This Row],[School Name]])</f>
        <v>P.S. X721 - Stephen McSweeney School</v>
      </c>
      <c r="C1627" s="156" t="str">
        <f>IF(ISBLANK(TableB[[#This Row],[Local School Code]]),"",TableB[[#This Row],[Local School Code]])</f>
        <v>X721</v>
      </c>
      <c r="D1627" s="15" t="s">
        <v>73</v>
      </c>
      <c r="E1627" s="10" t="s">
        <v>73</v>
      </c>
      <c r="F1627" s="130">
        <v>0</v>
      </c>
      <c r="G1627" s="130">
        <v>0</v>
      </c>
      <c r="H1627" s="130">
        <v>0</v>
      </c>
      <c r="I1627" s="130">
        <v>0</v>
      </c>
      <c r="J1627" s="136">
        <f t="shared" si="78"/>
        <v>0</v>
      </c>
      <c r="K1627" s="16">
        <v>0</v>
      </c>
      <c r="L1627" s="16">
        <v>0</v>
      </c>
      <c r="M1627" s="16">
        <v>0</v>
      </c>
      <c r="N1627" s="133">
        <f t="shared" si="79"/>
        <v>0</v>
      </c>
      <c r="O1627" s="146">
        <v>0</v>
      </c>
      <c r="P1627" s="132">
        <v>0</v>
      </c>
      <c r="Q1627" s="132">
        <v>0</v>
      </c>
      <c r="R1627" s="132">
        <v>0</v>
      </c>
      <c r="S1627" s="132">
        <v>0</v>
      </c>
      <c r="T1627" s="132">
        <v>0</v>
      </c>
      <c r="U1627" s="132">
        <v>0</v>
      </c>
      <c r="V1627" s="133">
        <f t="shared" si="80"/>
        <v>0</v>
      </c>
      <c r="W1627" s="16">
        <v>0</v>
      </c>
      <c r="X1627" s="16">
        <v>0</v>
      </c>
      <c r="Y1627" s="137">
        <v>0</v>
      </c>
    </row>
    <row r="1628" spans="1:25" s="3" customFormat="1" ht="15" x14ac:dyDescent="0.3">
      <c r="A1628" s="156" t="str">
        <f>IF(ISBLANK(TableB[[#This Row],[BEDS Code]]),"",TableB[[#This Row],[BEDS Code]])</f>
        <v>307500012723</v>
      </c>
      <c r="B1628" s="134" t="str">
        <f>IF(ISBLANK(TableB[[#This Row],[School Name]]),"",TableB[[#This Row],[School Name]])</f>
        <v>P.S. 723</v>
      </c>
      <c r="C1628" s="156" t="str">
        <f>IF(ISBLANK(TableB[[#This Row],[Local School Code]]),"",TableB[[#This Row],[Local School Code]])</f>
        <v>X723</v>
      </c>
      <c r="D1628" s="15" t="s">
        <v>73</v>
      </c>
      <c r="E1628" s="10" t="s">
        <v>73</v>
      </c>
      <c r="F1628" s="130">
        <v>0</v>
      </c>
      <c r="G1628" s="130">
        <v>0</v>
      </c>
      <c r="H1628" s="130">
        <v>0</v>
      </c>
      <c r="I1628" s="130">
        <v>0</v>
      </c>
      <c r="J1628" s="136">
        <f t="shared" si="78"/>
        <v>0</v>
      </c>
      <c r="K1628" s="16">
        <v>0</v>
      </c>
      <c r="L1628" s="16">
        <v>0</v>
      </c>
      <c r="M1628" s="16">
        <v>0</v>
      </c>
      <c r="N1628" s="133">
        <f t="shared" si="79"/>
        <v>0</v>
      </c>
      <c r="O1628" s="146">
        <v>0</v>
      </c>
      <c r="P1628" s="132">
        <v>0</v>
      </c>
      <c r="Q1628" s="132">
        <v>0</v>
      </c>
      <c r="R1628" s="132">
        <v>0</v>
      </c>
      <c r="S1628" s="132">
        <v>0</v>
      </c>
      <c r="T1628" s="132">
        <v>0</v>
      </c>
      <c r="U1628" s="132">
        <v>0</v>
      </c>
      <c r="V1628" s="133">
        <f t="shared" si="80"/>
        <v>0</v>
      </c>
      <c r="W1628" s="16">
        <v>0</v>
      </c>
      <c r="X1628" s="16">
        <v>0</v>
      </c>
      <c r="Y1628" s="137">
        <v>0</v>
      </c>
    </row>
    <row r="1629" spans="1:25" s="3" customFormat="1" ht="15" x14ac:dyDescent="0.3">
      <c r="A1629" s="156" t="str">
        <f>IF(ISBLANK(TableB[[#This Row],[BEDS Code]]),"",TableB[[#This Row],[BEDS Code]])</f>
        <v>307500012754</v>
      </c>
      <c r="B1629" s="134" t="str">
        <f>IF(ISBLANK(TableB[[#This Row],[School Name]]),"",TableB[[#This Row],[School Name]])</f>
        <v>J. M. Rapport School Career Development</v>
      </c>
      <c r="C1629" s="156" t="str">
        <f>IF(ISBLANK(TableB[[#This Row],[Local School Code]]),"",TableB[[#This Row],[Local School Code]])</f>
        <v>X754</v>
      </c>
      <c r="D1629" s="15" t="s">
        <v>73</v>
      </c>
      <c r="E1629" s="10" t="s">
        <v>73</v>
      </c>
      <c r="F1629" s="130">
        <v>0</v>
      </c>
      <c r="G1629" s="130">
        <v>0</v>
      </c>
      <c r="H1629" s="130">
        <v>0</v>
      </c>
      <c r="I1629" s="130">
        <v>0</v>
      </c>
      <c r="J1629" s="136">
        <f t="shared" si="78"/>
        <v>0</v>
      </c>
      <c r="K1629" s="16">
        <v>0</v>
      </c>
      <c r="L1629" s="16">
        <v>0</v>
      </c>
      <c r="M1629" s="16">
        <v>0</v>
      </c>
      <c r="N1629" s="133">
        <f t="shared" si="79"/>
        <v>0</v>
      </c>
      <c r="O1629" s="146">
        <v>0</v>
      </c>
      <c r="P1629" s="132">
        <v>0</v>
      </c>
      <c r="Q1629" s="132">
        <v>0</v>
      </c>
      <c r="R1629" s="132">
        <v>0</v>
      </c>
      <c r="S1629" s="132">
        <v>0</v>
      </c>
      <c r="T1629" s="132">
        <v>0</v>
      </c>
      <c r="U1629" s="132">
        <v>0</v>
      </c>
      <c r="V1629" s="133">
        <f t="shared" si="80"/>
        <v>0</v>
      </c>
      <c r="W1629" s="16">
        <v>0</v>
      </c>
      <c r="X1629" s="16">
        <v>0</v>
      </c>
      <c r="Y1629" s="137">
        <v>0</v>
      </c>
    </row>
    <row r="1630" spans="1:25" s="3" customFormat="1" ht="15" x14ac:dyDescent="0.3">
      <c r="A1630" s="156" t="str">
        <f>IF(ISBLANK(TableB[[#This Row],[BEDS Code]]),"",TableB[[#This Row],[BEDS Code]])</f>
        <v>307500012811</v>
      </c>
      <c r="B1630" s="134" t="str">
        <f>IF(ISBLANK(TableB[[#This Row],[School Name]]),"",TableB[[#This Row],[School Name]])</f>
        <v>P.S. X811</v>
      </c>
      <c r="C1630" s="156" t="str">
        <f>IF(ISBLANK(TableB[[#This Row],[Local School Code]]),"",TableB[[#This Row],[Local School Code]])</f>
        <v>X811</v>
      </c>
      <c r="D1630" s="15" t="s">
        <v>73</v>
      </c>
      <c r="E1630" s="10" t="s">
        <v>73</v>
      </c>
      <c r="F1630" s="130">
        <v>0</v>
      </c>
      <c r="G1630" s="130">
        <v>0</v>
      </c>
      <c r="H1630" s="130">
        <v>0</v>
      </c>
      <c r="I1630" s="130">
        <v>0</v>
      </c>
      <c r="J1630" s="136">
        <f t="shared" si="78"/>
        <v>0</v>
      </c>
      <c r="K1630" s="16">
        <v>0</v>
      </c>
      <c r="L1630" s="16">
        <v>0</v>
      </c>
      <c r="M1630" s="16">
        <v>0</v>
      </c>
      <c r="N1630" s="133">
        <f t="shared" si="79"/>
        <v>0</v>
      </c>
      <c r="O1630" s="146">
        <v>0</v>
      </c>
      <c r="P1630" s="132">
        <v>0</v>
      </c>
      <c r="Q1630" s="132">
        <v>0</v>
      </c>
      <c r="R1630" s="132">
        <v>0</v>
      </c>
      <c r="S1630" s="132">
        <v>0</v>
      </c>
      <c r="T1630" s="132">
        <v>0</v>
      </c>
      <c r="U1630" s="132">
        <v>0</v>
      </c>
      <c r="V1630" s="133">
        <f t="shared" si="80"/>
        <v>0</v>
      </c>
      <c r="W1630" s="16">
        <v>0</v>
      </c>
      <c r="X1630" s="16">
        <v>0</v>
      </c>
      <c r="Y1630" s="137">
        <v>0</v>
      </c>
    </row>
    <row r="1631" spans="1:25" s="3" customFormat="1" ht="15" x14ac:dyDescent="0.3">
      <c r="A1631" s="156" t="str">
        <f>IF(ISBLANK(TableB[[#This Row],[BEDS Code]]),"",TableB[[#This Row],[BEDS Code]])</f>
        <v>(blank)</v>
      </c>
      <c r="B1631" s="134" t="str">
        <f>IF(ISBLANK(TableB[[#This Row],[School Name]]),"",TableB[[#This Row],[School Name]])</f>
        <v>Pre-K Center District 07</v>
      </c>
      <c r="C1631" s="156" t="str">
        <f>IF(ISBLANK(TableB[[#This Row],[Local School Code]]),"",TableB[[#This Row],[Local School Code]])</f>
        <v>XP07</v>
      </c>
      <c r="D1631" s="15" t="s">
        <v>72</v>
      </c>
      <c r="E1631" s="10" t="s">
        <v>73</v>
      </c>
      <c r="F1631" s="130">
        <v>77</v>
      </c>
      <c r="G1631" s="130">
        <v>0</v>
      </c>
      <c r="H1631" s="130">
        <v>100</v>
      </c>
      <c r="I1631" s="130">
        <v>0</v>
      </c>
      <c r="J1631" s="136">
        <f t="shared" si="78"/>
        <v>177</v>
      </c>
      <c r="K1631" s="16">
        <v>376781.66805675469</v>
      </c>
      <c r="L1631" s="16">
        <v>4158308.5317784674</v>
      </c>
      <c r="M1631" s="16">
        <v>0</v>
      </c>
      <c r="N1631" s="133">
        <f t="shared" si="79"/>
        <v>4535090.1998352222</v>
      </c>
      <c r="O1631" s="146">
        <v>0</v>
      </c>
      <c r="P1631" s="132">
        <v>0</v>
      </c>
      <c r="Q1631" s="132">
        <v>0</v>
      </c>
      <c r="R1631" s="132">
        <v>0</v>
      </c>
      <c r="S1631" s="132">
        <v>0</v>
      </c>
      <c r="T1631" s="132">
        <v>0</v>
      </c>
      <c r="U1631" s="132">
        <v>0</v>
      </c>
      <c r="V1631" s="133">
        <f t="shared" si="80"/>
        <v>0</v>
      </c>
      <c r="W1631" s="16">
        <v>0</v>
      </c>
      <c r="X1631" s="16">
        <v>0</v>
      </c>
      <c r="Y1631" s="137">
        <v>0</v>
      </c>
    </row>
    <row r="1632" spans="1:25" s="3" customFormat="1" ht="15" x14ac:dyDescent="0.3">
      <c r="A1632" s="156" t="str">
        <f>IF(ISBLANK(TableB[[#This Row],[BEDS Code]]),"",TableB[[#This Row],[BEDS Code]])</f>
        <v>(blank)</v>
      </c>
      <c r="B1632" s="134" t="str">
        <f>IF(ISBLANK(TableB[[#This Row],[School Name]]),"",TableB[[#This Row],[School Name]])</f>
        <v>Pre-K Center District 09</v>
      </c>
      <c r="C1632" s="156" t="str">
        <f>IF(ISBLANK(TableB[[#This Row],[Local School Code]]),"",TableB[[#This Row],[Local School Code]])</f>
        <v>XP09</v>
      </c>
      <c r="D1632" s="15" t="s">
        <v>72</v>
      </c>
      <c r="E1632" s="10" t="s">
        <v>73</v>
      </c>
      <c r="F1632" s="130">
        <v>62</v>
      </c>
      <c r="G1632" s="130">
        <v>0</v>
      </c>
      <c r="H1632" s="130">
        <v>0</v>
      </c>
      <c r="I1632" s="130">
        <v>0</v>
      </c>
      <c r="J1632" s="136">
        <f t="shared" si="78"/>
        <v>62</v>
      </c>
      <c r="K1632" s="16">
        <v>708867.14643165492</v>
      </c>
      <c r="L1632" s="16">
        <v>1350501.7221017627</v>
      </c>
      <c r="M1632" s="16">
        <v>0</v>
      </c>
      <c r="N1632" s="133">
        <f t="shared" si="79"/>
        <v>2059368.8685334176</v>
      </c>
      <c r="O1632" s="146">
        <v>0</v>
      </c>
      <c r="P1632" s="132">
        <v>0</v>
      </c>
      <c r="Q1632" s="132">
        <v>0</v>
      </c>
      <c r="R1632" s="132">
        <v>0</v>
      </c>
      <c r="S1632" s="132">
        <v>0</v>
      </c>
      <c r="T1632" s="132">
        <v>0</v>
      </c>
      <c r="U1632" s="132">
        <v>0</v>
      </c>
      <c r="V1632" s="133">
        <f t="shared" si="80"/>
        <v>0</v>
      </c>
      <c r="W1632" s="16">
        <v>0</v>
      </c>
      <c r="X1632" s="16">
        <v>0</v>
      </c>
      <c r="Y1632" s="137">
        <v>0</v>
      </c>
    </row>
    <row r="1633" spans="1:25" s="3" customFormat="1" ht="15" x14ac:dyDescent="0.3">
      <c r="A1633" s="156" t="str">
        <f>IF(ISBLANK(TableB[[#This Row],[BEDS Code]]),"",TableB[[#This Row],[BEDS Code]])</f>
        <v>(blank)</v>
      </c>
      <c r="B1633" s="134" t="str">
        <f>IF(ISBLANK(TableB[[#This Row],[School Name]]),"",TableB[[#This Row],[School Name]])</f>
        <v>Pre-K Center District 10</v>
      </c>
      <c r="C1633" s="156" t="str">
        <f>IF(ISBLANK(TableB[[#This Row],[Local School Code]]),"",TableB[[#This Row],[Local School Code]])</f>
        <v>XP10</v>
      </c>
      <c r="D1633" s="15" t="s">
        <v>72</v>
      </c>
      <c r="E1633" s="10" t="s">
        <v>73</v>
      </c>
      <c r="F1633" s="130">
        <v>298</v>
      </c>
      <c r="G1633" s="130">
        <v>0</v>
      </c>
      <c r="H1633" s="130">
        <v>0</v>
      </c>
      <c r="I1633" s="130">
        <v>0</v>
      </c>
      <c r="J1633" s="136">
        <f t="shared" si="78"/>
        <v>298</v>
      </c>
      <c r="K1633" s="16">
        <v>2940952.624806555</v>
      </c>
      <c r="L1633" s="16">
        <v>4990821.1728444044</v>
      </c>
      <c r="M1633" s="16">
        <v>0</v>
      </c>
      <c r="N1633" s="133">
        <f t="shared" si="79"/>
        <v>7931773.7976509593</v>
      </c>
      <c r="O1633" s="146">
        <v>0</v>
      </c>
      <c r="P1633" s="132">
        <v>0</v>
      </c>
      <c r="Q1633" s="132">
        <v>0</v>
      </c>
      <c r="R1633" s="132">
        <v>0</v>
      </c>
      <c r="S1633" s="132">
        <v>0</v>
      </c>
      <c r="T1633" s="132">
        <v>0</v>
      </c>
      <c r="U1633" s="132">
        <v>0</v>
      </c>
      <c r="V1633" s="133">
        <f t="shared" si="80"/>
        <v>0</v>
      </c>
      <c r="W1633" s="16">
        <v>0</v>
      </c>
      <c r="X1633" s="16">
        <v>0</v>
      </c>
      <c r="Y1633" s="137">
        <v>0</v>
      </c>
    </row>
    <row r="1634" spans="1:25" s="3" customFormat="1" ht="15" x14ac:dyDescent="0.3">
      <c r="A1634" s="156" t="str">
        <f>IF(ISBLANK(TableB[[#This Row],[BEDS Code]]),"",TableB[[#This Row],[BEDS Code]])</f>
        <v>(blank)</v>
      </c>
      <c r="B1634" s="134" t="str">
        <f>IF(ISBLANK(TableB[[#This Row],[School Name]]),"",TableB[[#This Row],[School Name]])</f>
        <v>Pre-K Center District 11</v>
      </c>
      <c r="C1634" s="156" t="str">
        <f>IF(ISBLANK(TableB[[#This Row],[Local School Code]]),"",TableB[[#This Row],[Local School Code]])</f>
        <v>XP11</v>
      </c>
      <c r="D1634" s="15" t="s">
        <v>72</v>
      </c>
      <c r="E1634" s="10" t="s">
        <v>73</v>
      </c>
      <c r="F1634" s="130">
        <v>77</v>
      </c>
      <c r="G1634" s="130">
        <v>0</v>
      </c>
      <c r="H1634" s="130">
        <v>0</v>
      </c>
      <c r="I1634" s="130">
        <v>0</v>
      </c>
      <c r="J1634" s="136">
        <f t="shared" si="78"/>
        <v>77</v>
      </c>
      <c r="K1634" s="16">
        <v>1225041.1938521184</v>
      </c>
      <c r="L1634" s="16">
        <v>659923.3745001934</v>
      </c>
      <c r="M1634" s="16">
        <v>0</v>
      </c>
      <c r="N1634" s="133">
        <f t="shared" si="79"/>
        <v>1884964.5683523118</v>
      </c>
      <c r="O1634" s="146">
        <v>0</v>
      </c>
      <c r="P1634" s="132">
        <v>0</v>
      </c>
      <c r="Q1634" s="132">
        <v>0</v>
      </c>
      <c r="R1634" s="132">
        <v>0</v>
      </c>
      <c r="S1634" s="132">
        <v>0</v>
      </c>
      <c r="T1634" s="132">
        <v>0</v>
      </c>
      <c r="U1634" s="132">
        <v>0</v>
      </c>
      <c r="V1634" s="133">
        <f t="shared" si="80"/>
        <v>0</v>
      </c>
      <c r="W1634" s="16">
        <v>0</v>
      </c>
      <c r="X1634" s="16">
        <v>0</v>
      </c>
      <c r="Y1634" s="137">
        <v>0</v>
      </c>
    </row>
    <row r="1635" spans="1:25" s="3" customFormat="1" ht="15" x14ac:dyDescent="0.3">
      <c r="A1635" s="5" t="s">
        <v>60</v>
      </c>
      <c r="B1635" s="5"/>
      <c r="C1635" s="5"/>
      <c r="D1635" s="5"/>
      <c r="E1635" s="5"/>
      <c r="F1635" s="17">
        <f t="shared" ref="F1635:Y1635" si="81">SUM(F8:F1634)</f>
        <v>28785</v>
      </c>
      <c r="G1635" s="17">
        <f t="shared" si="81"/>
        <v>0</v>
      </c>
      <c r="H1635" s="17">
        <f t="shared" si="81"/>
        <v>2203</v>
      </c>
      <c r="I1635" s="17">
        <f t="shared" si="81"/>
        <v>0</v>
      </c>
      <c r="J1635" s="17">
        <f t="shared" si="81"/>
        <v>30988</v>
      </c>
      <c r="K1635" s="18">
        <f t="shared" si="81"/>
        <v>223676602.23283988</v>
      </c>
      <c r="L1635" s="18">
        <f t="shared" si="81"/>
        <v>376726823.26349252</v>
      </c>
      <c r="M1635" s="18">
        <f t="shared" si="81"/>
        <v>0</v>
      </c>
      <c r="N1635" s="18">
        <f t="shared" si="81"/>
        <v>600403425.49633205</v>
      </c>
      <c r="O1635" s="124">
        <f t="shared" si="81"/>
        <v>221</v>
      </c>
      <c r="P1635" s="18">
        <f t="shared" si="81"/>
        <v>117961445.85224478</v>
      </c>
      <c r="Q1635" s="18">
        <f t="shared" si="81"/>
        <v>18393221.578711279</v>
      </c>
      <c r="R1635" s="18">
        <f t="shared" si="81"/>
        <v>0</v>
      </c>
      <c r="S1635" s="18">
        <f t="shared" si="81"/>
        <v>0</v>
      </c>
      <c r="T1635" s="18">
        <f t="shared" si="81"/>
        <v>38897907.893556386</v>
      </c>
      <c r="U1635" s="18">
        <f t="shared" si="81"/>
        <v>23338744.736133829</v>
      </c>
      <c r="V1635" s="18">
        <f t="shared" si="81"/>
        <v>198591320.06064633</v>
      </c>
      <c r="W1635" s="18">
        <f t="shared" si="81"/>
        <v>89498964</v>
      </c>
      <c r="X1635" s="18">
        <f t="shared" si="81"/>
        <v>87869824.060646251</v>
      </c>
      <c r="Y1635" s="18">
        <f t="shared" si="81"/>
        <v>21222532</v>
      </c>
    </row>
    <row r="1636" spans="1:25" s="3" customFormat="1" ht="15" x14ac:dyDescent="0.3">
      <c r="A1636" s="5"/>
      <c r="B1636" s="5"/>
      <c r="C1636" s="5"/>
      <c r="D1636" s="5"/>
      <c r="E1636" s="5"/>
      <c r="F1636" s="17"/>
      <c r="G1636" s="17"/>
      <c r="H1636" s="17"/>
      <c r="I1636" s="17"/>
      <c r="J1636" s="17"/>
      <c r="K1636" s="18"/>
      <c r="L1636" s="18"/>
      <c r="M1636" s="18"/>
      <c r="N1636" s="18"/>
      <c r="O1636" s="12"/>
      <c r="P1636" s="18"/>
      <c r="Q1636" s="18"/>
      <c r="R1636" s="18"/>
      <c r="S1636" s="18"/>
      <c r="T1636" s="18"/>
      <c r="U1636" s="18"/>
      <c r="V1636" s="18"/>
      <c r="W1636" s="18"/>
      <c r="X1636" s="18"/>
      <c r="Y1636" s="18"/>
    </row>
    <row r="1637" spans="1:25" s="3" customFormat="1" ht="15" x14ac:dyDescent="0.3">
      <c r="D1637" s="19"/>
      <c r="F1637" s="5"/>
      <c r="I1637" s="17"/>
      <c r="W1637" s="196"/>
    </row>
    <row r="1638" spans="1:25" s="3" customFormat="1" ht="15" x14ac:dyDescent="0.3">
      <c r="D1638" s="19"/>
      <c r="E1638" s="19"/>
      <c r="F1638" s="205" t="s">
        <v>5105</v>
      </c>
      <c r="G1638" s="207"/>
      <c r="H1638" s="207"/>
      <c r="I1638" s="207"/>
      <c r="J1638" s="206"/>
      <c r="K1638" s="205" t="s">
        <v>5106</v>
      </c>
      <c r="L1638" s="207"/>
      <c r="M1638" s="207"/>
      <c r="N1638" s="206"/>
      <c r="W1638" s="196"/>
    </row>
    <row r="1639" spans="1:25" s="3" customFormat="1" ht="45" x14ac:dyDescent="0.3">
      <c r="D1639" s="19"/>
      <c r="E1639" s="19" t="s">
        <v>5107</v>
      </c>
      <c r="F1639" s="193" t="s">
        <v>57</v>
      </c>
      <c r="G1639" s="6" t="s">
        <v>56</v>
      </c>
      <c r="H1639" s="6" t="s">
        <v>58</v>
      </c>
      <c r="I1639" s="194" t="s">
        <v>59</v>
      </c>
      <c r="J1639" s="14" t="s">
        <v>78</v>
      </c>
      <c r="K1639" s="193" t="s">
        <v>24</v>
      </c>
      <c r="L1639" s="6" t="s">
        <v>54</v>
      </c>
      <c r="M1639" s="194" t="s">
        <v>5108</v>
      </c>
      <c r="N1639" s="69" t="s">
        <v>55</v>
      </c>
      <c r="W1639" s="196"/>
    </row>
    <row r="1640" spans="1:25" s="3" customFormat="1" ht="15" x14ac:dyDescent="0.3">
      <c r="A1640" s="3" t="s">
        <v>93</v>
      </c>
      <c r="E1640" s="20">
        <v>1175</v>
      </c>
      <c r="F1640" s="9">
        <v>42950</v>
      </c>
      <c r="G1640" s="9">
        <v>2316</v>
      </c>
      <c r="H1640" s="9">
        <v>770</v>
      </c>
      <c r="I1640" s="9">
        <v>0</v>
      </c>
      <c r="J1640" s="21">
        <f>SUM(F1640:I1640)</f>
        <v>46036</v>
      </c>
      <c r="K1640" s="16">
        <v>306928025.46593833</v>
      </c>
      <c r="L1640" s="16">
        <v>39421736.53406167</v>
      </c>
      <c r="M1640" s="16">
        <v>106926310</v>
      </c>
      <c r="N1640" s="65">
        <f t="shared" ref="N1640" si="82">SUM(K1640:M1640)</f>
        <v>453276072</v>
      </c>
      <c r="W1640" s="196"/>
    </row>
    <row r="1641" spans="1:25" s="3" customFormat="1" ht="15" x14ac:dyDescent="0.3">
      <c r="F1641" s="122"/>
      <c r="G1641" s="122"/>
      <c r="H1641" s="122"/>
      <c r="I1641" s="122"/>
      <c r="J1641" s="122"/>
      <c r="K1641" s="123"/>
      <c r="L1641" s="123"/>
      <c r="M1641" s="123"/>
      <c r="N1641" s="123"/>
      <c r="W1641" s="197"/>
    </row>
    <row r="1642" spans="1:25" s="3" customFormat="1" ht="15" x14ac:dyDescent="0.3">
      <c r="A1642" s="5" t="s">
        <v>61</v>
      </c>
      <c r="B1642" s="5"/>
      <c r="C1642" s="5"/>
      <c r="D1642" s="5"/>
      <c r="E1642" s="5"/>
      <c r="F1642" s="17">
        <f t="shared" ref="F1642:N1642" si="83">F1635+F1640</f>
        <v>71735</v>
      </c>
      <c r="G1642" s="17">
        <f t="shared" si="83"/>
        <v>2316</v>
      </c>
      <c r="H1642" s="17">
        <f t="shared" si="83"/>
        <v>2973</v>
      </c>
      <c r="I1642" s="17">
        <f t="shared" si="83"/>
        <v>0</v>
      </c>
      <c r="J1642" s="17">
        <f t="shared" si="83"/>
        <v>77024</v>
      </c>
      <c r="K1642" s="18">
        <f t="shared" si="83"/>
        <v>530604627.69877821</v>
      </c>
      <c r="L1642" s="18">
        <f t="shared" si="83"/>
        <v>416148559.79755419</v>
      </c>
      <c r="M1642" s="18">
        <f t="shared" si="83"/>
        <v>106926310</v>
      </c>
      <c r="N1642" s="18">
        <f t="shared" si="83"/>
        <v>1053679497.496332</v>
      </c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r="1643" spans="1:25" s="3" customFormat="1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</row>
    <row r="1644" spans="1:25" s="3" customFormat="1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</row>
    <row r="1645" spans="1:25" s="3" customFormat="1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</row>
    <row r="1646" spans="1:25" s="3" customFormat="1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</row>
    <row r="1647" spans="1:25" s="3" customFormat="1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</row>
    <row r="1648" spans="1:25" s="3" customFormat="1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</row>
    <row r="1649" spans="1:25" s="3" customFormat="1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</row>
    <row r="1650" spans="1:25" s="3" customFormat="1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</row>
    <row r="1651" spans="1:25" s="3" customFormat="1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</row>
    <row r="1652" spans="1:25" s="3" customFormat="1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</row>
    <row r="1653" spans="1:25" s="3" customFormat="1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</row>
    <row r="1654" spans="1:25" s="3" customFormat="1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</row>
    <row r="1655" spans="1:25" s="3" customFormat="1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</row>
    <row r="1656" spans="1:25" s="3" customFormat="1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</row>
    <row r="1657" spans="1:25" s="3" customFormat="1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</row>
    <row r="1658" spans="1:25" s="3" customFormat="1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</row>
    <row r="1659" spans="1:25" s="3" customFormat="1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</row>
    <row r="1660" spans="1:25" s="3" customFormat="1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</row>
    <row r="1661" spans="1:25" s="3" customFormat="1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</row>
    <row r="1662" spans="1:25" s="3" customFormat="1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</row>
    <row r="1663" spans="1:25" s="3" customFormat="1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</row>
    <row r="1664" spans="1:25" s="3" customFormat="1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</row>
    <row r="1665" spans="1:25" s="3" customFormat="1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</row>
    <row r="1666" spans="1:25" s="3" customFormat="1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</row>
    <row r="1667" spans="1:25" s="3" customFormat="1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</row>
    <row r="1668" spans="1:25" s="3" customFormat="1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</row>
    <row r="1669" spans="1:25" s="3" customFormat="1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</row>
    <row r="1670" spans="1:25" s="3" customFormat="1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</row>
    <row r="1671" spans="1:25" s="3" customFormat="1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</row>
    <row r="1672" spans="1:25" s="3" customFormat="1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</row>
    <row r="1673" spans="1:25" s="3" customFormat="1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</row>
    <row r="1674" spans="1:25" s="3" customFormat="1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</row>
    <row r="1675" spans="1:25" s="3" customFormat="1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</row>
    <row r="1676" spans="1:25" s="3" customFormat="1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</row>
    <row r="1677" spans="1:25" s="3" customFormat="1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</row>
    <row r="1678" spans="1:25" s="3" customFormat="1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</row>
    <row r="1679" spans="1:25" s="3" customFormat="1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</row>
    <row r="1680" spans="1:25" s="3" customFormat="1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</row>
    <row r="1681" spans="1:25" s="3" customFormat="1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</row>
    <row r="1682" spans="1:25" s="3" customFormat="1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</row>
    <row r="1683" spans="1:25" s="3" customFormat="1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</row>
    <row r="1684" spans="1:25" s="3" customFormat="1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</row>
    <row r="1685" spans="1:25" s="3" customFormat="1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</row>
    <row r="1686" spans="1:25" s="3" customFormat="1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</row>
    <row r="1687" spans="1:25" s="3" customFormat="1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</row>
    <row r="1688" spans="1:25" s="3" customFormat="1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</row>
    <row r="1689" spans="1:25" s="3" customFormat="1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</row>
    <row r="1690" spans="1:25" s="3" customFormat="1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</row>
    <row r="1691" spans="1:25" s="3" customFormat="1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</row>
    <row r="1692" spans="1:25" s="3" customFormat="1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</row>
    <row r="1693" spans="1:25" s="3" customFormat="1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</row>
    <row r="1694" spans="1:25" s="3" customFormat="1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</row>
    <row r="1695" spans="1:25" s="3" customFormat="1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</row>
    <row r="1696" spans="1:25" s="3" customFormat="1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</row>
    <row r="1697" spans="1:25" s="3" customFormat="1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</row>
    <row r="1698" spans="1:25" s="3" customFormat="1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</row>
    <row r="1699" spans="1:25" s="3" customFormat="1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</row>
    <row r="1700" spans="1:25" s="3" customFormat="1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</row>
    <row r="1701" spans="1:25" s="3" customFormat="1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</row>
    <row r="1702" spans="1:25" s="3" customFormat="1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</row>
    <row r="1703" spans="1:25" s="3" customFormat="1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</row>
    <row r="1704" spans="1:25" s="3" customFormat="1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</row>
    <row r="1705" spans="1:25" s="3" customFormat="1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</row>
    <row r="1706" spans="1:25" s="3" customFormat="1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</row>
    <row r="1707" spans="1:25" s="3" customFormat="1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</row>
    <row r="1708" spans="1:25" s="3" customFormat="1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</row>
    <row r="1709" spans="1:25" s="3" customFormat="1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</row>
    <row r="1710" spans="1:25" s="3" customFormat="1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</row>
    <row r="1711" spans="1:25" s="3" customFormat="1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</row>
    <row r="1712" spans="1:25" s="3" customFormat="1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</row>
    <row r="1713" spans="1:25" s="3" customFormat="1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</row>
    <row r="1714" spans="1:25" s="3" customFormat="1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</row>
    <row r="1715" spans="1:25" s="3" customFormat="1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</row>
    <row r="1716" spans="1:25" s="3" customFormat="1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</row>
    <row r="1717" spans="1:25" s="3" customFormat="1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</row>
    <row r="1718" spans="1:25" s="3" customFormat="1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</row>
    <row r="1719" spans="1:25" s="3" customFormat="1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</row>
    <row r="1720" spans="1:25" s="3" customFormat="1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</row>
    <row r="1721" spans="1:25" s="3" customFormat="1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</row>
    <row r="1722" spans="1:25" s="3" customFormat="1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</row>
    <row r="1723" spans="1:25" s="3" customFormat="1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</row>
    <row r="1724" spans="1:25" s="3" customFormat="1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</row>
    <row r="1725" spans="1:25" s="3" customFormat="1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</row>
    <row r="1726" spans="1:25" s="3" customFormat="1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</row>
    <row r="1727" spans="1:25" s="3" customFormat="1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</row>
    <row r="1728" spans="1:25" s="3" customFormat="1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</row>
    <row r="1729" spans="1:25" s="3" customFormat="1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</row>
    <row r="1730" spans="1:25" s="3" customFormat="1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</row>
    <row r="1731" spans="1:25" s="3" customFormat="1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</row>
    <row r="1732" spans="1:25" s="3" customFormat="1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</row>
    <row r="1733" spans="1:25" s="3" customFormat="1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</row>
    <row r="1734" spans="1:25" s="3" customFormat="1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</row>
    <row r="1735" spans="1:25" s="3" customFormat="1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</row>
    <row r="1736" spans="1:25" s="3" customFormat="1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</row>
    <row r="1737" spans="1:25" s="3" customFormat="1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</row>
    <row r="1738" spans="1:25" s="3" customFormat="1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</row>
    <row r="1739" spans="1:25" s="3" customFormat="1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</row>
    <row r="1740" spans="1:25" s="3" customFormat="1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</row>
    <row r="1741" spans="1:25" s="3" customFormat="1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</row>
    <row r="1742" spans="1:25" s="3" customFormat="1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</row>
    <row r="1743" spans="1:25" s="3" customFormat="1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</row>
    <row r="1744" spans="1:25" s="3" customFormat="1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</row>
    <row r="1745" spans="1:25" s="3" customFormat="1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</row>
    <row r="1746" spans="1:25" s="3" customFormat="1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</row>
    <row r="1747" spans="1:25" s="3" customFormat="1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</row>
    <row r="1748" spans="1:25" s="3" customFormat="1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</row>
    <row r="1749" spans="1:25" s="3" customFormat="1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</row>
    <row r="1750" spans="1:25" s="3" customFormat="1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</row>
    <row r="1751" spans="1:25" s="3" customFormat="1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</row>
    <row r="1752" spans="1:25" s="3" customFormat="1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</row>
    <row r="1753" spans="1:25" s="3" customFormat="1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</row>
    <row r="1754" spans="1:25" s="3" customFormat="1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</row>
    <row r="1755" spans="1:25" s="3" customFormat="1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</row>
    <row r="1756" spans="1:25" s="3" customFormat="1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</row>
    <row r="1757" spans="1:25" s="3" customFormat="1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</row>
    <row r="1758" spans="1:25" s="3" customFormat="1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</row>
    <row r="1759" spans="1:25" s="3" customFormat="1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</row>
    <row r="1760" spans="1:25" s="3" customFormat="1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</row>
    <row r="1761" spans="1:25" s="3" customFormat="1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</row>
    <row r="1762" spans="1:25" s="3" customFormat="1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</row>
    <row r="1763" spans="1:25" s="3" customFormat="1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</row>
    <row r="1764" spans="1:25" s="3" customFormat="1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</row>
    <row r="1765" spans="1:25" s="3" customFormat="1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</row>
    <row r="1766" spans="1:25" s="3" customFormat="1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</row>
    <row r="1767" spans="1:25" s="3" customFormat="1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</row>
    <row r="1768" spans="1:25" s="3" customFormat="1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</row>
    <row r="1769" spans="1:25" s="3" customFormat="1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</row>
    <row r="1770" spans="1:25" s="3" customFormat="1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</row>
    <row r="1771" spans="1:25" s="3" customFormat="1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</row>
    <row r="1772" spans="1:25" s="3" customFormat="1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</row>
    <row r="1773" spans="1:25" s="3" customFormat="1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</row>
    <row r="1774" spans="1:25" s="3" customFormat="1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</row>
    <row r="1775" spans="1:25" s="3" customFormat="1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</row>
    <row r="1776" spans="1:25" s="3" customFormat="1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</row>
    <row r="1777" spans="1:25" s="3" customFormat="1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</row>
    <row r="1778" spans="1:25" s="3" customFormat="1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</row>
    <row r="1779" spans="1:25" s="3" customFormat="1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</row>
    <row r="1780" spans="1:25" s="3" customFormat="1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</row>
    <row r="1781" spans="1:25" s="3" customFormat="1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</row>
    <row r="1782" spans="1:25" s="3" customFormat="1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</row>
    <row r="1783" spans="1:25" s="3" customFormat="1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</row>
    <row r="1784" spans="1:25" s="3" customFormat="1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</row>
    <row r="1785" spans="1:25" s="3" customFormat="1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</row>
    <row r="1786" spans="1:25" s="3" customFormat="1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</row>
    <row r="1787" spans="1:25" s="3" customFormat="1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</row>
    <row r="1788" spans="1:25" s="3" customFormat="1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</row>
    <row r="1789" spans="1:25" s="3" customFormat="1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</row>
    <row r="1790" spans="1:25" s="3" customFormat="1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</row>
    <row r="1791" spans="1:25" s="3" customFormat="1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</row>
    <row r="1792" spans="1:25" s="3" customFormat="1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</row>
    <row r="1793" spans="1:25" s="3" customFormat="1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</row>
    <row r="1794" spans="1:25" s="3" customFormat="1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</row>
    <row r="1795" spans="1:25" s="3" customFormat="1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</row>
    <row r="1796" spans="1:25" s="3" customFormat="1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</row>
    <row r="1797" spans="1:25" s="3" customFormat="1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</row>
    <row r="1798" spans="1:25" s="3" customFormat="1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</row>
    <row r="1799" spans="1:25" s="3" customFormat="1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</row>
    <row r="1800" spans="1:25" s="3" customFormat="1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</row>
    <row r="1801" spans="1:25" s="3" customFormat="1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</row>
    <row r="1802" spans="1:25" s="3" customFormat="1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</row>
    <row r="1803" spans="1:25" s="3" customFormat="1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</row>
    <row r="1804" spans="1:25" s="3" customFormat="1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</row>
    <row r="1805" spans="1:25" s="3" customFormat="1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</row>
    <row r="1806" spans="1:25" s="3" customFormat="1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</row>
    <row r="1807" spans="1:25" s="3" customFormat="1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</row>
    <row r="1808" spans="1:25" s="3" customFormat="1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</row>
    <row r="1809" spans="1:25" s="3" customFormat="1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</row>
    <row r="1810" spans="1:25" s="3" customFormat="1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</row>
    <row r="1811" spans="1:25" s="3" customFormat="1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</row>
    <row r="1812" spans="1:25" s="3" customFormat="1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</row>
    <row r="1813" spans="1:25" s="3" customFormat="1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</row>
    <row r="1814" spans="1:25" s="3" customFormat="1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</row>
    <row r="1815" spans="1:25" s="3" customFormat="1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</row>
    <row r="1816" spans="1:25" s="3" customFormat="1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</row>
    <row r="1817" spans="1:25" s="3" customFormat="1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</row>
    <row r="1818" spans="1:25" s="3" customFormat="1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</row>
    <row r="1819" spans="1:25" s="3" customFormat="1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</row>
    <row r="1820" spans="1:25" s="3" customFormat="1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</row>
    <row r="1821" spans="1:25" s="3" customFormat="1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</row>
    <row r="1822" spans="1:25" s="3" customFormat="1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</row>
    <row r="1823" spans="1:25" s="3" customFormat="1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</row>
    <row r="1824" spans="1:25" s="3" customFormat="1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</row>
    <row r="1825" spans="1:25" s="3" customFormat="1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</row>
    <row r="1826" spans="1:25" s="3" customFormat="1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</row>
    <row r="1827" spans="1:25" s="3" customFormat="1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</row>
    <row r="1828" spans="1:25" s="3" customFormat="1" x14ac:dyDescent="0.3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</row>
    <row r="1829" spans="1:25" s="3" customFormat="1" x14ac:dyDescent="0.3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</row>
    <row r="1830" spans="1:25" s="3" customFormat="1" x14ac:dyDescent="0.3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</row>
    <row r="1831" spans="1:25" s="3" customFormat="1" x14ac:dyDescent="0.3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</row>
    <row r="1832" spans="1:25" s="3" customFormat="1" x14ac:dyDescent="0.3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</row>
    <row r="1833" spans="1:25" s="3" customFormat="1" x14ac:dyDescent="0.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</row>
    <row r="1834" spans="1:25" s="3" customFormat="1" x14ac:dyDescent="0.3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</row>
    <row r="1835" spans="1:25" s="3" customFormat="1" x14ac:dyDescent="0.3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</row>
    <row r="1836" spans="1:25" s="3" customFormat="1" x14ac:dyDescent="0.3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</row>
  </sheetData>
  <mergeCells count="8">
    <mergeCell ref="F1638:J1638"/>
    <mergeCell ref="K1638:N1638"/>
    <mergeCell ref="F5:N5"/>
    <mergeCell ref="W6:Y6"/>
    <mergeCell ref="F6:J6"/>
    <mergeCell ref="K6:N6"/>
    <mergeCell ref="O5:Y5"/>
    <mergeCell ref="P6:V6"/>
  </mergeCells>
  <conditionalFormatting sqref="D3 D8:Y1634">
    <cfRule type="containsBlanks" dxfId="58" priority="43">
      <formula>LEN(TRIM(D3))=0</formula>
    </cfRule>
  </conditionalFormatting>
  <conditionalFormatting sqref="F8:N1634">
    <cfRule type="expression" dxfId="57" priority="25">
      <formula>$D8="No"</formula>
    </cfRule>
  </conditionalFormatting>
  <conditionalFormatting sqref="O8:Y1634">
    <cfRule type="expression" dxfId="56" priority="22">
      <formula>$E8="No"</formula>
    </cfRule>
  </conditionalFormatting>
  <conditionalFormatting sqref="E1640:N1640">
    <cfRule type="containsBlanks" dxfId="55" priority="3">
      <formula>LEN(TRIM(E1640))=0</formula>
    </cfRule>
  </conditionalFormatting>
  <conditionalFormatting sqref="N1640">
    <cfRule type="expression" dxfId="54" priority="2">
      <formula>$D1640="N"</formula>
    </cfRule>
  </conditionalFormatting>
  <conditionalFormatting sqref="K1640:M1640">
    <cfRule type="expression" dxfId="53" priority="1">
      <formula>$D1640="No"</formula>
    </cfRule>
  </conditionalFormatting>
  <printOptions horizontalCentered="1"/>
  <pageMargins left="0.25" right="0.25" top="0.75" bottom="0.75" header="0.3" footer="0.3"/>
  <pageSetup paperSize="5" scale="48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#REF!</xm:f>
          </x14:formula1>
          <xm:sqref>E8:E1634</xm:sqref>
        </x14:dataValidation>
        <x14:dataValidation type="list" operator="equal" allowBlank="1" showInputMessage="1" showErrorMessage="1">
          <x14:formula1>
            <xm:f>#REF!</xm:f>
          </x14:formula1>
          <xm:sqref>D8:D1634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autoPageBreaks="0" fitToPage="1"/>
  </sheetPr>
  <dimension ref="A1:O1829"/>
  <sheetViews>
    <sheetView showGridLines="0" zoomScaleNormal="100" workbookViewId="0">
      <pane ySplit="7" topLeftCell="A1127" activePane="bottomLeft" state="frozen"/>
      <selection activeCell="A12" sqref="A12"/>
      <selection pane="bottomLeft"/>
    </sheetView>
  </sheetViews>
  <sheetFormatPr defaultColWidth="9.140625" defaultRowHeight="16.5" x14ac:dyDescent="0.3"/>
  <cols>
    <col min="1" max="1" width="15.140625" style="24" customWidth="1"/>
    <col min="2" max="2" width="42" style="24" customWidth="1"/>
    <col min="3" max="3" width="17.5703125" style="24" customWidth="1"/>
    <col min="4" max="5" width="15.42578125" style="24" customWidth="1"/>
    <col min="6" max="6" width="13.42578125" style="24" customWidth="1"/>
    <col min="7" max="7" width="9.85546875" style="24" bestFit="1" customWidth="1"/>
    <col min="8" max="12" width="15.42578125" style="24" customWidth="1"/>
    <col min="13" max="13" width="15.42578125" style="189" customWidth="1"/>
    <col min="14" max="14" width="11.5703125" style="189" customWidth="1"/>
    <col min="15" max="15" width="12.85546875" style="189" customWidth="1"/>
    <col min="16" max="16384" width="9.140625" style="24"/>
  </cols>
  <sheetData>
    <row r="1" spans="1:15" ht="18" x14ac:dyDescent="0.35">
      <c r="A1" s="176" t="s">
        <v>229</v>
      </c>
      <c r="B1" s="177"/>
      <c r="C1" s="23"/>
      <c r="D1" s="23"/>
      <c r="E1" s="23"/>
      <c r="F1" s="23"/>
      <c r="G1" s="23"/>
      <c r="H1" s="23"/>
      <c r="I1" s="23"/>
      <c r="J1" s="23"/>
      <c r="K1" s="23"/>
      <c r="L1" s="23"/>
      <c r="M1" s="182"/>
      <c r="N1" s="182"/>
      <c r="O1" s="182"/>
    </row>
    <row r="2" spans="1:15" s="27" customFormat="1" ht="15" x14ac:dyDescent="0.3">
      <c r="A2" s="178" t="s">
        <v>236</v>
      </c>
      <c r="B2" s="179"/>
      <c r="E2" s="114" t="s">
        <v>72</v>
      </c>
      <c r="F2" s="31"/>
      <c r="G2" s="31"/>
      <c r="M2" s="33"/>
      <c r="N2" s="33"/>
      <c r="O2" s="33"/>
    </row>
    <row r="3" spans="1:15" s="27" customFormat="1" ht="15" x14ac:dyDescent="0.3">
      <c r="A3" s="142" t="s">
        <v>142</v>
      </c>
      <c r="B3" s="143"/>
      <c r="C3" s="144">
        <f>'Part-B'!$C$2</f>
        <v>1627</v>
      </c>
      <c r="E3" s="31"/>
      <c r="F3" s="31"/>
      <c r="G3" s="31"/>
      <c r="M3" s="33"/>
      <c r="N3" s="33"/>
      <c r="O3" s="33"/>
    </row>
    <row r="4" spans="1:15" s="3" customFormat="1" ht="15" x14ac:dyDescent="0.3">
      <c r="M4" s="183"/>
      <c r="N4" s="183"/>
      <c r="O4" s="183"/>
    </row>
    <row r="5" spans="1:15" s="3" customFormat="1" ht="15" x14ac:dyDescent="0.3">
      <c r="M5" s="183"/>
      <c r="N5" s="183"/>
      <c r="O5" s="183"/>
    </row>
    <row r="6" spans="1:15" s="25" customFormat="1" ht="15" customHeight="1" x14ac:dyDescent="0.3">
      <c r="M6" s="184"/>
      <c r="N6" s="184"/>
      <c r="O6" s="184"/>
    </row>
    <row r="7" spans="1:15" s="26" customFormat="1" ht="135" x14ac:dyDescent="0.3">
      <c r="A7" s="138" t="s">
        <v>11</v>
      </c>
      <c r="B7" s="139" t="s">
        <v>12</v>
      </c>
      <c r="C7" s="139" t="s">
        <v>13</v>
      </c>
      <c r="D7" s="140" t="s">
        <v>5098</v>
      </c>
      <c r="E7" s="140" t="s">
        <v>5099</v>
      </c>
      <c r="F7" s="140" t="s">
        <v>5100</v>
      </c>
      <c r="G7" s="140" t="s">
        <v>68</v>
      </c>
      <c r="H7" s="140" t="s">
        <v>5101</v>
      </c>
      <c r="I7" s="140" t="s">
        <v>5102</v>
      </c>
      <c r="J7" s="140" t="s">
        <v>5094</v>
      </c>
      <c r="K7" s="140" t="s">
        <v>5095</v>
      </c>
      <c r="L7" s="140" t="s">
        <v>5096</v>
      </c>
      <c r="M7" s="140" t="s">
        <v>69</v>
      </c>
      <c r="N7" s="140" t="s">
        <v>158</v>
      </c>
      <c r="O7" s="141" t="s">
        <v>70</v>
      </c>
    </row>
    <row r="8" spans="1:15" s="27" customFormat="1" ht="15" x14ac:dyDescent="0.3">
      <c r="A8" s="156" t="str">
        <f>IF(ISBLANK(TableB[[#This Row],[BEDS Code]]),"",TableB[[#This Row],[BEDS Code]])</f>
        <v>331500010001</v>
      </c>
      <c r="B8" s="134" t="str">
        <f>IF(ISBLANK(TableB[[#This Row],[School Name]]),"",TableB[[#This Row],[School Name]])</f>
        <v>P.S. 001 The Bergen</v>
      </c>
      <c r="C8" s="156" t="str">
        <f>IF(ISBLANK(TableB[[#This Row],[Local School Code]]),"",TableB[[#This Row],[Local School Code]])</f>
        <v>K001</v>
      </c>
      <c r="D8" s="185">
        <v>10036952</v>
      </c>
      <c r="E8" s="185">
        <v>11152169</v>
      </c>
      <c r="F8" s="186">
        <v>1115217</v>
      </c>
      <c r="G8" s="126">
        <f>IFERROR(D8/E8,"")</f>
        <v>0.89999999103313444</v>
      </c>
      <c r="H8" s="185">
        <v>357576</v>
      </c>
      <c r="I8" s="185">
        <v>1769299</v>
      </c>
      <c r="J8" s="185">
        <v>12163827</v>
      </c>
      <c r="K8" s="185">
        <v>13480100</v>
      </c>
      <c r="L8" s="185">
        <v>1316273</v>
      </c>
      <c r="M8" s="186">
        <f>IF(L8="N/A","N/A",'Part-C'!I8)</f>
        <v>20827178.454016216</v>
      </c>
      <c r="N8" s="190">
        <f t="shared" ref="N8:N71" si="0">IFERROR(J8/M8,"")</f>
        <v>0.58403624028363688</v>
      </c>
      <c r="O8" s="191">
        <f t="shared" ref="O8:O71" si="1">IF(L8="N/A","N/A",M8-J8)</f>
        <v>8663351.4540162161</v>
      </c>
    </row>
    <row r="9" spans="1:15" s="27" customFormat="1" ht="15" x14ac:dyDescent="0.3">
      <c r="A9" s="156" t="str">
        <f>IF(ISBLANK(TableB[[#This Row],[BEDS Code]]),"",TableB[[#This Row],[BEDS Code]])</f>
        <v>331700010002</v>
      </c>
      <c r="B9" s="134" t="str">
        <f>IF(ISBLANK(TableB[[#This Row],[School Name]]),"",TableB[[#This Row],[School Name]])</f>
        <v>Parkside Preparatory Academy</v>
      </c>
      <c r="C9" s="156" t="str">
        <f>IF(ISBLANK(TableB[[#This Row],[Local School Code]]),"",TableB[[#This Row],[Local School Code]])</f>
        <v>K002</v>
      </c>
      <c r="D9" s="187">
        <v>4344583</v>
      </c>
      <c r="E9" s="187">
        <v>4827314</v>
      </c>
      <c r="F9" s="186">
        <v>482731</v>
      </c>
      <c r="G9" s="126">
        <f t="shared" ref="G9:G10" si="2">IFERROR(D9/E9,"")</f>
        <v>0.9000000828618151</v>
      </c>
      <c r="H9" s="187">
        <v>357576</v>
      </c>
      <c r="I9" s="187">
        <v>823567</v>
      </c>
      <c r="J9" s="187">
        <v>5525726</v>
      </c>
      <c r="K9" s="187">
        <v>6095485</v>
      </c>
      <c r="L9" s="187">
        <v>569759</v>
      </c>
      <c r="M9" s="186">
        <f>IF(L9="N/A","N/A",'Part-C'!I9)</f>
        <v>8195872.1794435587</v>
      </c>
      <c r="N9" s="190">
        <f t="shared" si="0"/>
        <v>0.67420841601938664</v>
      </c>
      <c r="O9" s="191">
        <f t="shared" si="1"/>
        <v>2670146.1794435587</v>
      </c>
    </row>
    <row r="10" spans="1:15" s="27" customFormat="1" ht="15" x14ac:dyDescent="0.3">
      <c r="A10" s="156" t="str">
        <f>IF(ISBLANK(TableB[[#This Row],[BEDS Code]]),"",TableB[[#This Row],[BEDS Code]])</f>
        <v>331300010003</v>
      </c>
      <c r="B10" s="134" t="str">
        <f>IF(ISBLANK(TableB[[#This Row],[School Name]]),"",TableB[[#This Row],[School Name]])</f>
        <v>P.S. 003 The Bedford Village</v>
      </c>
      <c r="C10" s="156" t="str">
        <f>IF(ISBLANK(TableB[[#This Row],[Local School Code]]),"",TableB[[#This Row],[Local School Code]])</f>
        <v>K003</v>
      </c>
      <c r="D10" s="187">
        <v>2381409</v>
      </c>
      <c r="E10" s="187">
        <v>2646010</v>
      </c>
      <c r="F10" s="186">
        <v>264601</v>
      </c>
      <c r="G10" s="126">
        <f t="shared" si="2"/>
        <v>0.9</v>
      </c>
      <c r="H10" s="187">
        <v>357576</v>
      </c>
      <c r="I10" s="187">
        <v>513642</v>
      </c>
      <c r="J10" s="187">
        <v>3252627</v>
      </c>
      <c r="K10" s="187">
        <v>3564931</v>
      </c>
      <c r="L10" s="187">
        <v>312304</v>
      </c>
      <c r="M10" s="186">
        <f>IF(L10="N/A","N/A",'Part-C'!I10)</f>
        <v>6560409.9623911045</v>
      </c>
      <c r="N10" s="190">
        <f t="shared" si="0"/>
        <v>0.49579630215891252</v>
      </c>
      <c r="O10" s="191">
        <f t="shared" si="1"/>
        <v>3307782.9623911045</v>
      </c>
    </row>
    <row r="11" spans="1:15" s="27" customFormat="1" ht="15" x14ac:dyDescent="0.3">
      <c r="A11" s="156" t="str">
        <f>IF(ISBLANK(TableB[[#This Row],[BEDS Code]]),"",TableB[[#This Row],[BEDS Code]])</f>
        <v>307500013004</v>
      </c>
      <c r="B11" s="134" t="str">
        <f>IF(ISBLANK(TableB[[#This Row],[School Name]]),"",TableB[[#This Row],[School Name]])</f>
        <v>P.S. K004</v>
      </c>
      <c r="C11" s="156" t="str">
        <f>IF(ISBLANK(TableB[[#This Row],[Local School Code]]),"",TableB[[#This Row],[Local School Code]])</f>
        <v>K004</v>
      </c>
      <c r="D11" s="187" t="s">
        <v>5097</v>
      </c>
      <c r="E11" s="187" t="s">
        <v>5097</v>
      </c>
      <c r="F11" s="186" t="s">
        <v>5097</v>
      </c>
      <c r="G11" s="126" t="str">
        <f t="shared" ref="G11:G74" si="3">IFERROR(D11/E11,"")</f>
        <v/>
      </c>
      <c r="H11" s="187" t="s">
        <v>5097</v>
      </c>
      <c r="I11" s="187" t="s">
        <v>5097</v>
      </c>
      <c r="J11" s="187" t="s">
        <v>5097</v>
      </c>
      <c r="K11" s="187" t="s">
        <v>5097</v>
      </c>
      <c r="L11" s="187" t="s">
        <v>5097</v>
      </c>
      <c r="M11" s="186" t="str">
        <f>IF(L11="N/A","N/A",'Part-C'!I11)</f>
        <v>N/A</v>
      </c>
      <c r="N11" s="190" t="str">
        <f t="shared" si="0"/>
        <v/>
      </c>
      <c r="O11" s="191" t="str">
        <f t="shared" si="1"/>
        <v>N/A</v>
      </c>
    </row>
    <row r="12" spans="1:15" s="27" customFormat="1" ht="15" x14ac:dyDescent="0.3">
      <c r="A12" s="156" t="str">
        <f>IF(ISBLANK(TableB[[#This Row],[BEDS Code]]),"",TableB[[#This Row],[BEDS Code]])</f>
        <v>331600010005</v>
      </c>
      <c r="B12" s="134" t="str">
        <f>IF(ISBLANK(TableB[[#This Row],[School Name]]),"",TableB[[#This Row],[School Name]])</f>
        <v>P.S. 005 Dr. Ronald McNair</v>
      </c>
      <c r="C12" s="156" t="str">
        <f>IF(ISBLANK(TableB[[#This Row],[Local School Code]]),"",TableB[[#This Row],[Local School Code]])</f>
        <v>K005</v>
      </c>
      <c r="D12" s="187">
        <v>1489295</v>
      </c>
      <c r="E12" s="187">
        <v>1618447</v>
      </c>
      <c r="F12" s="186">
        <v>129152</v>
      </c>
      <c r="G12" s="126">
        <f t="shared" si="3"/>
        <v>0.92020004362206487</v>
      </c>
      <c r="H12" s="187">
        <v>357576</v>
      </c>
      <c r="I12" s="187">
        <v>290068</v>
      </c>
      <c r="J12" s="187">
        <v>2136939</v>
      </c>
      <c r="K12" s="187">
        <v>2289375</v>
      </c>
      <c r="L12" s="187">
        <v>152436</v>
      </c>
      <c r="M12" s="186">
        <f>IF(L12="N/A","N/A",'Part-C'!I12)</f>
        <v>5653332.2742229607</v>
      </c>
      <c r="N12" s="190">
        <f t="shared" si="0"/>
        <v>0.37799635619219252</v>
      </c>
      <c r="O12" s="191">
        <f t="shared" si="1"/>
        <v>3516393.2742229607</v>
      </c>
    </row>
    <row r="13" spans="1:15" s="27" customFormat="1" ht="15" x14ac:dyDescent="0.3">
      <c r="A13" s="156" t="str">
        <f>IF(ISBLANK(TableB[[#This Row],[BEDS Code]]),"",TableB[[#This Row],[BEDS Code]])</f>
        <v>331700010006</v>
      </c>
      <c r="B13" s="134" t="str">
        <f>IF(ISBLANK(TableB[[#This Row],[School Name]]),"",TableB[[#This Row],[School Name]])</f>
        <v>Norma Adams Clemons Academy</v>
      </c>
      <c r="C13" s="156" t="str">
        <f>IF(ISBLANK(TableB[[#This Row],[Local School Code]]),"",TableB[[#This Row],[Local School Code]])</f>
        <v>K006</v>
      </c>
      <c r="D13" s="187">
        <v>5299908</v>
      </c>
      <c r="E13" s="187">
        <v>5888786</v>
      </c>
      <c r="F13" s="186">
        <v>588878</v>
      </c>
      <c r="G13" s="126">
        <f t="shared" si="3"/>
        <v>0.9000001018885726</v>
      </c>
      <c r="H13" s="187">
        <v>357576</v>
      </c>
      <c r="I13" s="187">
        <v>1124976</v>
      </c>
      <c r="J13" s="187">
        <v>6782460</v>
      </c>
      <c r="K13" s="187">
        <v>7477505</v>
      </c>
      <c r="L13" s="187">
        <v>695044</v>
      </c>
      <c r="M13" s="186">
        <f>IF(L13="N/A","N/A",'Part-C'!I13)</f>
        <v>11861948.377992075</v>
      </c>
      <c r="N13" s="190">
        <f t="shared" si="0"/>
        <v>0.57178296379908011</v>
      </c>
      <c r="O13" s="191">
        <f t="shared" si="1"/>
        <v>5079488.3779920749</v>
      </c>
    </row>
    <row r="14" spans="1:15" s="27" customFormat="1" ht="15" x14ac:dyDescent="0.3">
      <c r="A14" s="156" t="str">
        <f>IF(ISBLANK(TableB[[#This Row],[BEDS Code]]),"",TableB[[#This Row],[BEDS Code]])</f>
        <v>331900010007</v>
      </c>
      <c r="B14" s="134" t="str">
        <f>IF(ISBLANK(TableB[[#This Row],[School Name]]),"",TableB[[#This Row],[School Name]])</f>
        <v>P.S. 007 Abraham Lincoln</v>
      </c>
      <c r="C14" s="156" t="str">
        <f>IF(ISBLANK(TableB[[#This Row],[Local School Code]]),"",TableB[[#This Row],[Local School Code]])</f>
        <v>K007</v>
      </c>
      <c r="D14" s="187">
        <v>6838233</v>
      </c>
      <c r="E14" s="187">
        <v>7598037</v>
      </c>
      <c r="F14" s="186">
        <v>759804</v>
      </c>
      <c r="G14" s="126">
        <f t="shared" si="3"/>
        <v>0.89999996051611753</v>
      </c>
      <c r="H14" s="187">
        <v>357576</v>
      </c>
      <c r="I14" s="187">
        <v>1353892</v>
      </c>
      <c r="J14" s="187">
        <v>8549701</v>
      </c>
      <c r="K14" s="187">
        <v>9446486</v>
      </c>
      <c r="L14" s="187">
        <v>896784</v>
      </c>
      <c r="M14" s="186">
        <f>IF(L14="N/A","N/A",'Part-C'!I14)</f>
        <v>13480913.180625815</v>
      </c>
      <c r="N14" s="190">
        <f t="shared" si="0"/>
        <v>0.63420785264660406</v>
      </c>
      <c r="O14" s="191">
        <f t="shared" si="1"/>
        <v>4931212.1806258149</v>
      </c>
    </row>
    <row r="15" spans="1:15" s="27" customFormat="1" ht="15" x14ac:dyDescent="0.3">
      <c r="A15" s="156" t="str">
        <f>IF(ISBLANK(TableB[[#This Row],[BEDS Code]]),"",TableB[[#This Row],[BEDS Code]])</f>
        <v>331300010008</v>
      </c>
      <c r="B15" s="134" t="str">
        <f>IF(ISBLANK(TableB[[#This Row],[School Name]]),"",TableB[[#This Row],[School Name]])</f>
        <v>P.S. 008 Robert Fulton</v>
      </c>
      <c r="C15" s="156" t="str">
        <f>IF(ISBLANK(TableB[[#This Row],[Local School Code]]),"",TableB[[#This Row],[Local School Code]])</f>
        <v>K008</v>
      </c>
      <c r="D15" s="187">
        <v>6563096</v>
      </c>
      <c r="E15" s="187">
        <v>7292329</v>
      </c>
      <c r="F15" s="186">
        <v>729233</v>
      </c>
      <c r="G15" s="126">
        <f t="shared" si="3"/>
        <v>0.89999998628695987</v>
      </c>
      <c r="H15" s="187">
        <v>357576</v>
      </c>
      <c r="I15" s="187">
        <v>1379676</v>
      </c>
      <c r="J15" s="187">
        <v>8300348</v>
      </c>
      <c r="K15" s="187">
        <v>9161050</v>
      </c>
      <c r="L15" s="187">
        <v>860702</v>
      </c>
      <c r="M15" s="186">
        <f>IF(L15="N/A","N/A",'Part-C'!I15)</f>
        <v>11152032.159479646</v>
      </c>
      <c r="N15" s="190">
        <f t="shared" si="0"/>
        <v>0.74429017790666907</v>
      </c>
      <c r="O15" s="191">
        <f t="shared" si="1"/>
        <v>2851684.159479646</v>
      </c>
    </row>
    <row r="16" spans="1:15" s="27" customFormat="1" ht="15" x14ac:dyDescent="0.3">
      <c r="A16" s="156" t="str">
        <f>IF(ISBLANK(TableB[[#This Row],[BEDS Code]]),"",TableB[[#This Row],[BEDS Code]])</f>
        <v>331300010009</v>
      </c>
      <c r="B16" s="134" t="str">
        <f>IF(ISBLANK(TableB[[#This Row],[School Name]]),"",TableB[[#This Row],[School Name]])</f>
        <v>P.S. 009 Teunis G. Bergen</v>
      </c>
      <c r="C16" s="156" t="str">
        <f>IF(ISBLANK(TableB[[#This Row],[Local School Code]]),"",TableB[[#This Row],[Local School Code]])</f>
        <v>K009</v>
      </c>
      <c r="D16" s="187">
        <v>5627277</v>
      </c>
      <c r="E16" s="187">
        <v>6252530</v>
      </c>
      <c r="F16" s="186">
        <v>625253</v>
      </c>
      <c r="G16" s="126">
        <f t="shared" si="3"/>
        <v>0.9</v>
      </c>
      <c r="H16" s="187">
        <v>357576</v>
      </c>
      <c r="I16" s="187">
        <v>1029818</v>
      </c>
      <c r="J16" s="187">
        <v>7014671</v>
      </c>
      <c r="K16" s="187">
        <v>7752648</v>
      </c>
      <c r="L16" s="187">
        <v>737976</v>
      </c>
      <c r="M16" s="186">
        <f>IF(L16="N/A","N/A",'Part-C'!I16)</f>
        <v>12353990.689013772</v>
      </c>
      <c r="N16" s="190">
        <f t="shared" si="0"/>
        <v>0.56780607793707072</v>
      </c>
      <c r="O16" s="191">
        <f t="shared" si="1"/>
        <v>5339319.6890137717</v>
      </c>
    </row>
    <row r="17" spans="1:15" s="27" customFormat="1" ht="15" x14ac:dyDescent="0.3">
      <c r="A17" s="156" t="str">
        <f>IF(ISBLANK(TableB[[#This Row],[BEDS Code]]),"",TableB[[#This Row],[BEDS Code]])</f>
        <v>331500010010</v>
      </c>
      <c r="B17" s="134" t="str">
        <f>IF(ISBLANK(TableB[[#This Row],[School Name]]),"",TableB[[#This Row],[School Name]])</f>
        <v>Magnet School of Math, Science and Design Technology</v>
      </c>
      <c r="C17" s="156" t="str">
        <f>IF(ISBLANK(TableB[[#This Row],[Local School Code]]),"",TableB[[#This Row],[Local School Code]])</f>
        <v>K010</v>
      </c>
      <c r="D17" s="187">
        <v>7640316</v>
      </c>
      <c r="E17" s="187">
        <v>8489240</v>
      </c>
      <c r="F17" s="186">
        <v>848924</v>
      </c>
      <c r="G17" s="126">
        <f t="shared" si="3"/>
        <v>0.9</v>
      </c>
      <c r="H17" s="187">
        <v>357576</v>
      </c>
      <c r="I17" s="187">
        <v>1410020</v>
      </c>
      <c r="J17" s="187">
        <v>9407912</v>
      </c>
      <c r="K17" s="187">
        <v>10409885</v>
      </c>
      <c r="L17" s="187">
        <v>1001972</v>
      </c>
      <c r="M17" s="186">
        <f>IF(L17="N/A","N/A",'Part-C'!I17)</f>
        <v>24242910.206678234</v>
      </c>
      <c r="N17" s="190">
        <f t="shared" si="0"/>
        <v>0.38806859076714262</v>
      </c>
      <c r="O17" s="191">
        <f t="shared" si="1"/>
        <v>14834998.206678234</v>
      </c>
    </row>
    <row r="18" spans="1:15" s="27" customFormat="1" ht="15" x14ac:dyDescent="0.3">
      <c r="A18" s="156" t="str">
        <f>IF(ISBLANK(TableB[[#This Row],[BEDS Code]]),"",TableB[[#This Row],[BEDS Code]])</f>
        <v>331300010011</v>
      </c>
      <c r="B18" s="134" t="str">
        <f>IF(ISBLANK(TableB[[#This Row],[School Name]]),"",TableB[[#This Row],[School Name]])</f>
        <v>P.S. 011 Purvis J. Behan</v>
      </c>
      <c r="C18" s="156" t="str">
        <f>IF(ISBLANK(TableB[[#This Row],[Local School Code]]),"",TableB[[#This Row],[Local School Code]])</f>
        <v>K011</v>
      </c>
      <c r="D18" s="187">
        <v>5831031</v>
      </c>
      <c r="E18" s="187">
        <v>6079805</v>
      </c>
      <c r="F18" s="186">
        <v>248774</v>
      </c>
      <c r="G18" s="126">
        <f t="shared" si="3"/>
        <v>0.95908191134419607</v>
      </c>
      <c r="H18" s="187">
        <v>357576</v>
      </c>
      <c r="I18" s="187">
        <v>968615</v>
      </c>
      <c r="J18" s="187">
        <v>7157222</v>
      </c>
      <c r="K18" s="187">
        <v>7450846</v>
      </c>
      <c r="L18" s="187">
        <v>293623</v>
      </c>
      <c r="M18" s="186">
        <f>IF(L18="N/A","N/A",'Part-C'!I18)</f>
        <v>9878119.1507270914</v>
      </c>
      <c r="N18" s="190">
        <f t="shared" si="0"/>
        <v>0.72455311489871876</v>
      </c>
      <c r="O18" s="191">
        <f t="shared" si="1"/>
        <v>2720897.1507270914</v>
      </c>
    </row>
    <row r="19" spans="1:15" s="27" customFormat="1" ht="15" x14ac:dyDescent="0.3">
      <c r="A19" s="156" t="str">
        <f>IF(ISBLANK(TableB[[#This Row],[BEDS Code]]),"",TableB[[#This Row],[BEDS Code]])</f>
        <v>331700010012</v>
      </c>
      <c r="B19" s="134" t="str">
        <f>IF(ISBLANK(TableB[[#This Row],[School Name]]),"",TableB[[#This Row],[School Name]])</f>
        <v>Dr. Jacqueline Peek-Davis School</v>
      </c>
      <c r="C19" s="156" t="str">
        <f>IF(ISBLANK(TableB[[#This Row],[Local School Code]]),"",TableB[[#This Row],[Local School Code]])</f>
        <v>K012</v>
      </c>
      <c r="D19" s="187">
        <v>2528273</v>
      </c>
      <c r="E19" s="187">
        <v>2385123</v>
      </c>
      <c r="F19" s="186">
        <v>0</v>
      </c>
      <c r="G19" s="126">
        <f t="shared" si="3"/>
        <v>1.0600178690994133</v>
      </c>
      <c r="H19" s="187">
        <v>357576</v>
      </c>
      <c r="I19" s="187">
        <v>450742</v>
      </c>
      <c r="J19" s="187">
        <v>3336591</v>
      </c>
      <c r="K19" s="187">
        <v>3167634</v>
      </c>
      <c r="L19" s="187">
        <v>0</v>
      </c>
      <c r="M19" s="186">
        <f>IF(L19="N/A","N/A",'Part-C'!I19)</f>
        <v>6079264.9300160157</v>
      </c>
      <c r="N19" s="190">
        <f t="shared" si="0"/>
        <v>0.54884776998708784</v>
      </c>
      <c r="O19" s="191">
        <f t="shared" si="1"/>
        <v>2742673.9300160157</v>
      </c>
    </row>
    <row r="20" spans="1:15" s="27" customFormat="1" ht="15" x14ac:dyDescent="0.3">
      <c r="A20" s="156" t="str">
        <f>IF(ISBLANK(TableB[[#This Row],[BEDS Code]]),"",TableB[[#This Row],[BEDS Code]])</f>
        <v>331900010013</v>
      </c>
      <c r="B20" s="134" t="str">
        <f>IF(ISBLANK(TableB[[#This Row],[School Name]]),"",TableB[[#This Row],[School Name]])</f>
        <v>P.S. 013 Roberto Clemente</v>
      </c>
      <c r="C20" s="156" t="str">
        <f>IF(ISBLANK(TableB[[#This Row],[Local School Code]]),"",TableB[[#This Row],[Local School Code]])</f>
        <v>K013</v>
      </c>
      <c r="D20" s="187">
        <v>3936636</v>
      </c>
      <c r="E20" s="187">
        <v>3907799</v>
      </c>
      <c r="F20" s="186">
        <v>0</v>
      </c>
      <c r="G20" s="126">
        <f t="shared" si="3"/>
        <v>1.0073793457647131</v>
      </c>
      <c r="H20" s="187">
        <v>357576</v>
      </c>
      <c r="I20" s="187">
        <v>677095</v>
      </c>
      <c r="J20" s="187">
        <v>4971307</v>
      </c>
      <c r="K20" s="187">
        <v>4937272</v>
      </c>
      <c r="L20" s="187">
        <v>0</v>
      </c>
      <c r="M20" s="186">
        <f>IF(L20="N/A","N/A",'Part-C'!I20)</f>
        <v>9579511.761349</v>
      </c>
      <c r="N20" s="190">
        <f t="shared" si="0"/>
        <v>0.51895202217486847</v>
      </c>
      <c r="O20" s="191">
        <f t="shared" si="1"/>
        <v>4608204.761349</v>
      </c>
    </row>
    <row r="21" spans="1:15" s="27" customFormat="1" ht="15" x14ac:dyDescent="0.3">
      <c r="A21" s="156" t="str">
        <f>IF(ISBLANK(TableB[[#This Row],[BEDS Code]]),"",TableB[[#This Row],[BEDS Code]])</f>
        <v>332200010014</v>
      </c>
      <c r="B21" s="134" t="str">
        <f>IF(ISBLANK(TableB[[#This Row],[School Name]]),"",TableB[[#This Row],[School Name]])</f>
        <v>J.H.S. 014 Shell Bank</v>
      </c>
      <c r="C21" s="156" t="str">
        <f>IF(ISBLANK(TableB[[#This Row],[Local School Code]]),"",TableB[[#This Row],[Local School Code]])</f>
        <v>K014</v>
      </c>
      <c r="D21" s="187">
        <v>5178834</v>
      </c>
      <c r="E21" s="187">
        <v>5754260</v>
      </c>
      <c r="F21" s="186">
        <v>575426</v>
      </c>
      <c r="G21" s="126">
        <f t="shared" si="3"/>
        <v>0.9</v>
      </c>
      <c r="H21" s="187">
        <v>357576</v>
      </c>
      <c r="I21" s="187">
        <v>1062401</v>
      </c>
      <c r="J21" s="187">
        <v>6598811</v>
      </c>
      <c r="K21" s="187">
        <v>7277977</v>
      </c>
      <c r="L21" s="187">
        <v>679166</v>
      </c>
      <c r="M21" s="186">
        <f>IF(L21="N/A","N/A",'Part-C'!I21)</f>
        <v>11306447.667435115</v>
      </c>
      <c r="N21" s="190">
        <f t="shared" si="0"/>
        <v>0.58363256029618626</v>
      </c>
      <c r="O21" s="191">
        <f t="shared" si="1"/>
        <v>4707636.6674351152</v>
      </c>
    </row>
    <row r="22" spans="1:15" s="27" customFormat="1" ht="15" x14ac:dyDescent="0.3">
      <c r="A22" s="156" t="str">
        <f>IF(ISBLANK(TableB[[#This Row],[BEDS Code]]),"",TableB[[#This Row],[BEDS Code]])</f>
        <v>331500010015</v>
      </c>
      <c r="B22" s="134" t="str">
        <f>IF(ISBLANK(TableB[[#This Row],[School Name]]),"",TableB[[#This Row],[School Name]])</f>
        <v>P.S. 015 Patrick F. Daly</v>
      </c>
      <c r="C22" s="156" t="str">
        <f>IF(ISBLANK(TableB[[#This Row],[Local School Code]]),"",TableB[[#This Row],[Local School Code]])</f>
        <v>K015</v>
      </c>
      <c r="D22" s="187">
        <v>3575063</v>
      </c>
      <c r="E22" s="187">
        <v>3972293</v>
      </c>
      <c r="F22" s="186">
        <v>397230</v>
      </c>
      <c r="G22" s="126">
        <f t="shared" si="3"/>
        <v>0.89999982377936372</v>
      </c>
      <c r="H22" s="187">
        <v>357576</v>
      </c>
      <c r="I22" s="187">
        <v>741883</v>
      </c>
      <c r="J22" s="187">
        <v>4674522</v>
      </c>
      <c r="K22" s="187">
        <v>5143367</v>
      </c>
      <c r="L22" s="187">
        <v>468843</v>
      </c>
      <c r="M22" s="186">
        <f>IF(L22="N/A","N/A",'Part-C'!I22)</f>
        <v>11464996.364434851</v>
      </c>
      <c r="N22" s="190">
        <f t="shared" si="0"/>
        <v>0.40772119339703106</v>
      </c>
      <c r="O22" s="191">
        <f t="shared" si="1"/>
        <v>6790474.3644348513</v>
      </c>
    </row>
    <row r="23" spans="1:15" s="27" customFormat="1" ht="15" x14ac:dyDescent="0.3">
      <c r="A23" s="156" t="str">
        <f>IF(ISBLANK(TableB[[#This Row],[BEDS Code]]),"",TableB[[#This Row],[BEDS Code]])</f>
        <v>331400010016</v>
      </c>
      <c r="B23" s="134" t="str">
        <f>IF(ISBLANK(TableB[[#This Row],[School Name]]),"",TableB[[#This Row],[School Name]])</f>
        <v>P.S. 016 Leonard Dunkly</v>
      </c>
      <c r="C23" s="156" t="str">
        <f>IF(ISBLANK(TableB[[#This Row],[Local School Code]]),"",TableB[[#This Row],[Local School Code]])</f>
        <v>K016</v>
      </c>
      <c r="D23" s="187">
        <v>1610754</v>
      </c>
      <c r="E23" s="187">
        <v>1789726</v>
      </c>
      <c r="F23" s="186">
        <v>178972</v>
      </c>
      <c r="G23" s="126">
        <f t="shared" si="3"/>
        <v>0.90000033524684786</v>
      </c>
      <c r="H23" s="187">
        <v>357576</v>
      </c>
      <c r="I23" s="187">
        <v>373065</v>
      </c>
      <c r="J23" s="187">
        <v>2341395</v>
      </c>
      <c r="K23" s="187">
        <v>2552633</v>
      </c>
      <c r="L23" s="187">
        <v>211238</v>
      </c>
      <c r="M23" s="186">
        <f>IF(L23="N/A","N/A",'Part-C'!I23)</f>
        <v>5258212.9710536208</v>
      </c>
      <c r="N23" s="190">
        <f t="shared" si="0"/>
        <v>0.44528340957076906</v>
      </c>
      <c r="O23" s="191">
        <f t="shared" si="1"/>
        <v>2916817.9710536208</v>
      </c>
    </row>
    <row r="24" spans="1:15" s="27" customFormat="1" ht="15" x14ac:dyDescent="0.3">
      <c r="A24" s="156" t="str">
        <f>IF(ISBLANK(TableB[[#This Row],[BEDS Code]]),"",TableB[[#This Row],[BEDS Code]])</f>
        <v>331400010017</v>
      </c>
      <c r="B24" s="134" t="str">
        <f>IF(ISBLANK(TableB[[#This Row],[School Name]]),"",TableB[[#This Row],[School Name]])</f>
        <v>P.S. 017 Henry D. Woodworth</v>
      </c>
      <c r="C24" s="156" t="str">
        <f>IF(ISBLANK(TableB[[#This Row],[Local School Code]]),"",TableB[[#This Row],[Local School Code]])</f>
        <v>K017</v>
      </c>
      <c r="D24" s="187">
        <v>2282103</v>
      </c>
      <c r="E24" s="187">
        <v>2535670</v>
      </c>
      <c r="F24" s="186">
        <v>253567</v>
      </c>
      <c r="G24" s="126">
        <f t="shared" si="3"/>
        <v>0.9</v>
      </c>
      <c r="H24" s="187">
        <v>357576</v>
      </c>
      <c r="I24" s="187">
        <v>449424</v>
      </c>
      <c r="J24" s="187">
        <v>3089103</v>
      </c>
      <c r="K24" s="187">
        <v>3388385</v>
      </c>
      <c r="L24" s="187">
        <v>299281</v>
      </c>
      <c r="M24" s="186">
        <f>IF(L24="N/A","N/A",'Part-C'!I24)</f>
        <v>6504201.1603824142</v>
      </c>
      <c r="N24" s="190">
        <f t="shared" si="0"/>
        <v>0.47493964651892412</v>
      </c>
      <c r="O24" s="191">
        <f t="shared" si="1"/>
        <v>3415098.1603824142</v>
      </c>
    </row>
    <row r="25" spans="1:15" s="27" customFormat="1" ht="15" x14ac:dyDescent="0.3">
      <c r="A25" s="156" t="str">
        <f>IF(ISBLANK(TableB[[#This Row],[BEDS Code]]),"",TableB[[#This Row],[BEDS Code]])</f>
        <v>331400010018</v>
      </c>
      <c r="B25" s="134" t="str">
        <f>IF(ISBLANK(TableB[[#This Row],[School Name]]),"",TableB[[#This Row],[School Name]])</f>
        <v>P.S. 018 Edward Bush</v>
      </c>
      <c r="C25" s="156" t="str">
        <f>IF(ISBLANK(TableB[[#This Row],[Local School Code]]),"",TableB[[#This Row],[Local School Code]])</f>
        <v>K018</v>
      </c>
      <c r="D25" s="187">
        <v>1567931</v>
      </c>
      <c r="E25" s="187">
        <v>1742146</v>
      </c>
      <c r="F25" s="186">
        <v>174215</v>
      </c>
      <c r="G25" s="126">
        <f t="shared" si="3"/>
        <v>0.89999977039811818</v>
      </c>
      <c r="H25" s="187">
        <v>357576</v>
      </c>
      <c r="I25" s="187">
        <v>341174</v>
      </c>
      <c r="J25" s="187">
        <v>2266681</v>
      </c>
      <c r="K25" s="187">
        <v>2472305</v>
      </c>
      <c r="L25" s="187">
        <v>205623</v>
      </c>
      <c r="M25" s="186">
        <f>IF(L25="N/A","N/A",'Part-C'!I25)</f>
        <v>4381388.4096716689</v>
      </c>
      <c r="N25" s="190">
        <f t="shared" si="0"/>
        <v>0.51734308581189214</v>
      </c>
      <c r="O25" s="191">
        <f t="shared" si="1"/>
        <v>2114707.4096716689</v>
      </c>
    </row>
    <row r="26" spans="1:15" s="27" customFormat="1" ht="15" x14ac:dyDescent="0.3">
      <c r="A26" s="156" t="str">
        <f>IF(ISBLANK(TableB[[#This Row],[BEDS Code]]),"",TableB[[#This Row],[BEDS Code]])</f>
        <v>331300010020</v>
      </c>
      <c r="B26" s="134" t="str">
        <f>IF(ISBLANK(TableB[[#This Row],[School Name]]),"",TableB[[#This Row],[School Name]])</f>
        <v>P.S. 020 Clinton Hill</v>
      </c>
      <c r="C26" s="156" t="str">
        <f>IF(ISBLANK(TableB[[#This Row],[Local School Code]]),"",TableB[[#This Row],[Local School Code]])</f>
        <v>K020</v>
      </c>
      <c r="D26" s="187">
        <v>3168208</v>
      </c>
      <c r="E26" s="187">
        <v>3304585</v>
      </c>
      <c r="F26" s="186">
        <v>136377</v>
      </c>
      <c r="G26" s="126">
        <f t="shared" si="3"/>
        <v>0.95873097529644413</v>
      </c>
      <c r="H26" s="187">
        <v>357576</v>
      </c>
      <c r="I26" s="187">
        <v>642960</v>
      </c>
      <c r="J26" s="187">
        <v>4168744</v>
      </c>
      <c r="K26" s="187">
        <v>4329709</v>
      </c>
      <c r="L26" s="187">
        <v>160964</v>
      </c>
      <c r="M26" s="186">
        <f>IF(L26="N/A","N/A",'Part-C'!I26)</f>
        <v>7036058.4857219607</v>
      </c>
      <c r="N26" s="190">
        <f t="shared" si="0"/>
        <v>0.59248285221896513</v>
      </c>
      <c r="O26" s="191">
        <f t="shared" si="1"/>
        <v>2867314.4857219607</v>
      </c>
    </row>
    <row r="27" spans="1:15" s="27" customFormat="1" ht="15" x14ac:dyDescent="0.3">
      <c r="A27" s="156" t="str">
        <f>IF(ISBLANK(TableB[[#This Row],[BEDS Code]]),"",TableB[[#This Row],[BEDS Code]])</f>
        <v>331600010021</v>
      </c>
      <c r="B27" s="134" t="str">
        <f>IF(ISBLANK(TableB[[#This Row],[School Name]]),"",TableB[[#This Row],[School Name]])</f>
        <v>P.S. 021 Crispus Attucks</v>
      </c>
      <c r="C27" s="156" t="str">
        <f>IF(ISBLANK(TableB[[#This Row],[Local School Code]]),"",TableB[[#This Row],[Local School Code]])</f>
        <v>K021</v>
      </c>
      <c r="D27" s="187">
        <v>4055267</v>
      </c>
      <c r="E27" s="187">
        <v>4505853</v>
      </c>
      <c r="F27" s="186">
        <v>450586</v>
      </c>
      <c r="G27" s="126">
        <f t="shared" si="3"/>
        <v>0.89999984464650751</v>
      </c>
      <c r="H27" s="187">
        <v>357576</v>
      </c>
      <c r="I27" s="187">
        <v>782096</v>
      </c>
      <c r="J27" s="187">
        <v>5194939</v>
      </c>
      <c r="K27" s="187">
        <v>5726758</v>
      </c>
      <c r="L27" s="187">
        <v>531819</v>
      </c>
      <c r="M27" s="186">
        <f>IF(L27="N/A","N/A",'Part-C'!I27)</f>
        <v>9892619.9337417353</v>
      </c>
      <c r="N27" s="190">
        <f t="shared" si="0"/>
        <v>0.52513277926316659</v>
      </c>
      <c r="O27" s="191">
        <f t="shared" si="1"/>
        <v>4697680.9337417353</v>
      </c>
    </row>
    <row r="28" spans="1:15" s="27" customFormat="1" ht="15" x14ac:dyDescent="0.3">
      <c r="A28" s="156" t="str">
        <f>IF(ISBLANK(TableB[[#This Row],[BEDS Code]]),"",TableB[[#This Row],[BEDS Code]])</f>
        <v>331400010023</v>
      </c>
      <c r="B28" s="134" t="str">
        <f>IF(ISBLANK(TableB[[#This Row],[School Name]]),"",TableB[[#This Row],[School Name]])</f>
        <v>P.S. 023 Carter G. Woodson</v>
      </c>
      <c r="C28" s="156" t="str">
        <f>IF(ISBLANK(TableB[[#This Row],[Local School Code]]),"",TableB[[#This Row],[Local School Code]])</f>
        <v>K023</v>
      </c>
      <c r="D28" s="187">
        <v>2211238</v>
      </c>
      <c r="E28" s="187">
        <v>2456931</v>
      </c>
      <c r="F28" s="186">
        <v>245693</v>
      </c>
      <c r="G28" s="126">
        <f t="shared" si="3"/>
        <v>0.90000004070118367</v>
      </c>
      <c r="H28" s="187">
        <v>357576</v>
      </c>
      <c r="I28" s="187">
        <v>517812</v>
      </c>
      <c r="J28" s="187">
        <v>3086626</v>
      </c>
      <c r="K28" s="187">
        <v>3376614</v>
      </c>
      <c r="L28" s="187">
        <v>289988</v>
      </c>
      <c r="M28" s="186">
        <f>IF(L28="N/A","N/A",'Part-C'!I28)</f>
        <v>5895655.0251382086</v>
      </c>
      <c r="N28" s="190">
        <f t="shared" si="0"/>
        <v>0.52354250491914456</v>
      </c>
      <c r="O28" s="191">
        <f t="shared" si="1"/>
        <v>2809029.0251382086</v>
      </c>
    </row>
    <row r="29" spans="1:15" s="27" customFormat="1" ht="15" x14ac:dyDescent="0.3">
      <c r="A29" s="156" t="str">
        <f>IF(ISBLANK(TableB[[#This Row],[BEDS Code]]),"",TableB[[#This Row],[BEDS Code]])</f>
        <v>331500010024</v>
      </c>
      <c r="B29" s="134" t="str">
        <f>IF(ISBLANK(TableB[[#This Row],[School Name]]),"",TableB[[#This Row],[School Name]])</f>
        <v>P.S. 024</v>
      </c>
      <c r="C29" s="156" t="str">
        <f>IF(ISBLANK(TableB[[#This Row],[Local School Code]]),"",TableB[[#This Row],[Local School Code]])</f>
        <v>K024</v>
      </c>
      <c r="D29" s="187">
        <v>5636441</v>
      </c>
      <c r="E29" s="187">
        <v>6262713</v>
      </c>
      <c r="F29" s="186">
        <v>626272</v>
      </c>
      <c r="G29" s="126">
        <f t="shared" si="3"/>
        <v>0.89999988822735455</v>
      </c>
      <c r="H29" s="187">
        <v>357576</v>
      </c>
      <c r="I29" s="187">
        <v>989159</v>
      </c>
      <c r="J29" s="187">
        <v>6983176</v>
      </c>
      <c r="K29" s="187">
        <v>7722355</v>
      </c>
      <c r="L29" s="187">
        <v>739179</v>
      </c>
      <c r="M29" s="186">
        <f>IF(L29="N/A","N/A",'Part-C'!I29)</f>
        <v>12464780.246537335</v>
      </c>
      <c r="N29" s="190">
        <f t="shared" si="0"/>
        <v>0.56023258026870526</v>
      </c>
      <c r="O29" s="191">
        <f t="shared" si="1"/>
        <v>5481604.2465373352</v>
      </c>
    </row>
    <row r="30" spans="1:15" s="27" customFormat="1" ht="15" x14ac:dyDescent="0.3">
      <c r="A30" s="156" t="str">
        <f>IF(ISBLANK(TableB[[#This Row],[BEDS Code]]),"",TableB[[#This Row],[BEDS Code]])</f>
        <v>331600010025</v>
      </c>
      <c r="B30" s="134" t="str">
        <f>IF(ISBLANK(TableB[[#This Row],[School Name]]),"",TableB[[#This Row],[School Name]])</f>
        <v>P.S. 025 Eubie Blake School</v>
      </c>
      <c r="C30" s="156" t="str">
        <f>IF(ISBLANK(TableB[[#This Row],[Local School Code]]),"",TableB[[#This Row],[Local School Code]])</f>
        <v>K025</v>
      </c>
      <c r="D30" s="187">
        <v>1213648</v>
      </c>
      <c r="E30" s="187">
        <v>580881</v>
      </c>
      <c r="F30" s="186">
        <v>0</v>
      </c>
      <c r="G30" s="126">
        <f t="shared" si="3"/>
        <v>2.0893229422205235</v>
      </c>
      <c r="H30" s="187">
        <v>357576</v>
      </c>
      <c r="I30" s="187">
        <v>322505</v>
      </c>
      <c r="J30" s="187">
        <v>1893729</v>
      </c>
      <c r="K30" s="187">
        <v>1146885</v>
      </c>
      <c r="L30" s="187">
        <v>0</v>
      </c>
      <c r="M30" s="186">
        <f>IF(L30="N/A","N/A",'Part-C'!I30)</f>
        <v>2593720.4949525422</v>
      </c>
      <c r="N30" s="190">
        <f t="shared" si="0"/>
        <v>0.73012069098626986</v>
      </c>
      <c r="O30" s="191">
        <f t="shared" si="1"/>
        <v>699991.49495254224</v>
      </c>
    </row>
    <row r="31" spans="1:15" s="27" customFormat="1" ht="15" x14ac:dyDescent="0.3">
      <c r="A31" s="156" t="str">
        <f>IF(ISBLANK(TableB[[#This Row],[BEDS Code]]),"",TableB[[#This Row],[BEDS Code]])</f>
        <v>331600010026</v>
      </c>
      <c r="B31" s="134" t="str">
        <f>IF(ISBLANK(TableB[[#This Row],[School Name]]),"",TableB[[#This Row],[School Name]])</f>
        <v>P.S. 026 Jesse Owens</v>
      </c>
      <c r="C31" s="156" t="str">
        <f>IF(ISBLANK(TableB[[#This Row],[Local School Code]]),"",TableB[[#This Row],[Local School Code]])</f>
        <v>K026</v>
      </c>
      <c r="D31" s="187">
        <v>1487732</v>
      </c>
      <c r="E31" s="187">
        <v>1653035</v>
      </c>
      <c r="F31" s="186">
        <v>165303</v>
      </c>
      <c r="G31" s="126">
        <f t="shared" si="3"/>
        <v>0.90000030247393425</v>
      </c>
      <c r="H31" s="187">
        <v>357576</v>
      </c>
      <c r="I31" s="187">
        <v>317151</v>
      </c>
      <c r="J31" s="187">
        <v>2162459</v>
      </c>
      <c r="K31" s="187">
        <v>2357564</v>
      </c>
      <c r="L31" s="187">
        <v>195105</v>
      </c>
      <c r="M31" s="186">
        <f>IF(L31="N/A","N/A",'Part-C'!I31)</f>
        <v>6540710.6552024884</v>
      </c>
      <c r="N31" s="190">
        <f t="shared" si="0"/>
        <v>0.33061529763283104</v>
      </c>
      <c r="O31" s="191">
        <f t="shared" si="1"/>
        <v>4378251.6552024884</v>
      </c>
    </row>
    <row r="32" spans="1:15" s="27" customFormat="1" ht="15" x14ac:dyDescent="0.3">
      <c r="A32" s="156" t="str">
        <f>IF(ISBLANK(TableB[[#This Row],[BEDS Code]]),"",TableB[[#This Row],[BEDS Code]])</f>
        <v>331600010028</v>
      </c>
      <c r="B32" s="134" t="str">
        <f>IF(ISBLANK(TableB[[#This Row],[School Name]]),"",TableB[[#This Row],[School Name]])</f>
        <v>P.S. 028 The Warren Prep Academy</v>
      </c>
      <c r="C32" s="156" t="str">
        <f>IF(ISBLANK(TableB[[#This Row],[Local School Code]]),"",TableB[[#This Row],[Local School Code]])</f>
        <v>K028</v>
      </c>
      <c r="D32" s="187">
        <v>1690310</v>
      </c>
      <c r="E32" s="187">
        <v>1276073</v>
      </c>
      <c r="F32" s="186">
        <v>0</v>
      </c>
      <c r="G32" s="126">
        <f t="shared" si="3"/>
        <v>1.3246185758965201</v>
      </c>
      <c r="H32" s="187">
        <v>357576</v>
      </c>
      <c r="I32" s="187">
        <v>389469</v>
      </c>
      <c r="J32" s="187">
        <v>2437355</v>
      </c>
      <c r="K32" s="187">
        <v>1948438</v>
      </c>
      <c r="L32" s="187">
        <v>0</v>
      </c>
      <c r="M32" s="186">
        <f>IF(L32="N/A","N/A",'Part-C'!I32)</f>
        <v>3749550.5600603647</v>
      </c>
      <c r="N32" s="190">
        <f t="shared" si="0"/>
        <v>0.65003924095925791</v>
      </c>
      <c r="O32" s="191">
        <f t="shared" si="1"/>
        <v>1312195.5600603647</v>
      </c>
    </row>
    <row r="33" spans="1:15" s="27" customFormat="1" ht="15" x14ac:dyDescent="0.3">
      <c r="A33" s="156" t="str">
        <f>IF(ISBLANK(TableB[[#This Row],[BEDS Code]]),"",TableB[[#This Row],[BEDS Code]])</f>
        <v>331500010029</v>
      </c>
      <c r="B33" s="134" t="str">
        <f>IF(ISBLANK(TableB[[#This Row],[School Name]]),"",TableB[[#This Row],[School Name]])</f>
        <v>P.S. 029 John M. Harrigan</v>
      </c>
      <c r="C33" s="156" t="str">
        <f>IF(ISBLANK(TableB[[#This Row],[Local School Code]]),"",TableB[[#This Row],[Local School Code]])</f>
        <v>K029</v>
      </c>
      <c r="D33" s="187">
        <v>6256908</v>
      </c>
      <c r="E33" s="187">
        <v>6952120</v>
      </c>
      <c r="F33" s="186">
        <v>695212</v>
      </c>
      <c r="G33" s="126">
        <f t="shared" si="3"/>
        <v>0.9</v>
      </c>
      <c r="H33" s="187">
        <v>357576</v>
      </c>
      <c r="I33" s="187">
        <v>1303026</v>
      </c>
      <c r="J33" s="187">
        <v>7917510</v>
      </c>
      <c r="K33" s="187">
        <v>8738058</v>
      </c>
      <c r="L33" s="187">
        <v>820548</v>
      </c>
      <c r="M33" s="186">
        <f>IF(L33="N/A","N/A",'Part-C'!I33)</f>
        <v>11525542.598663833</v>
      </c>
      <c r="N33" s="190">
        <f t="shared" si="0"/>
        <v>0.68695334143469167</v>
      </c>
      <c r="O33" s="191">
        <f t="shared" si="1"/>
        <v>3608032.598663833</v>
      </c>
    </row>
    <row r="34" spans="1:15" s="27" customFormat="1" ht="15" x14ac:dyDescent="0.3">
      <c r="A34" s="156" t="str">
        <f>IF(ISBLANK(TableB[[#This Row],[BEDS Code]]),"",TableB[[#This Row],[BEDS Code]])</f>
        <v>332000010030</v>
      </c>
      <c r="B34" s="134" t="str">
        <f>IF(ISBLANK(TableB[[#This Row],[School Name]]),"",TableB[[#This Row],[School Name]])</f>
        <v>P.S./I.S. 30 Mary White Ovington</v>
      </c>
      <c r="C34" s="156" t="str">
        <f>IF(ISBLANK(TableB[[#This Row],[Local School Code]]),"",TableB[[#This Row],[Local School Code]])</f>
        <v>K030</v>
      </c>
      <c r="D34" s="187">
        <v>9510488</v>
      </c>
      <c r="E34" s="187">
        <v>9803141</v>
      </c>
      <c r="F34" s="186">
        <v>292653</v>
      </c>
      <c r="G34" s="126">
        <f t="shared" si="3"/>
        <v>0.97014701716521268</v>
      </c>
      <c r="H34" s="187">
        <v>357576</v>
      </c>
      <c r="I34" s="187">
        <v>1799915</v>
      </c>
      <c r="J34" s="187">
        <v>11667979</v>
      </c>
      <c r="K34" s="187">
        <v>12013393</v>
      </c>
      <c r="L34" s="187">
        <v>345414</v>
      </c>
      <c r="M34" s="186">
        <f>IF(L34="N/A","N/A",'Part-C'!I34)</f>
        <v>15250551.979422923</v>
      </c>
      <c r="N34" s="190">
        <f t="shared" si="0"/>
        <v>0.76508568448822223</v>
      </c>
      <c r="O34" s="191">
        <f t="shared" si="1"/>
        <v>3582572.9794229232</v>
      </c>
    </row>
    <row r="35" spans="1:15" s="27" customFormat="1" ht="15" x14ac:dyDescent="0.3">
      <c r="A35" s="156" t="str">
        <f>IF(ISBLANK(TableB[[#This Row],[BEDS Code]]),"",TableB[[#This Row],[BEDS Code]])</f>
        <v>331400010031</v>
      </c>
      <c r="B35" s="134" t="str">
        <f>IF(ISBLANK(TableB[[#This Row],[School Name]]),"",TableB[[#This Row],[School Name]])</f>
        <v>P.S. 031 Samuel F. Dupont</v>
      </c>
      <c r="C35" s="156" t="str">
        <f>IF(ISBLANK(TableB[[#This Row],[Local School Code]]),"",TableB[[#This Row],[Local School Code]])</f>
        <v>K031</v>
      </c>
      <c r="D35" s="187">
        <v>3739025</v>
      </c>
      <c r="E35" s="187">
        <v>4154473</v>
      </c>
      <c r="F35" s="186">
        <v>415448</v>
      </c>
      <c r="G35" s="126">
        <f t="shared" si="3"/>
        <v>0.89999983150690832</v>
      </c>
      <c r="H35" s="187">
        <v>357576</v>
      </c>
      <c r="I35" s="187">
        <v>711693</v>
      </c>
      <c r="J35" s="187">
        <v>4808294</v>
      </c>
      <c r="K35" s="187">
        <v>5298641</v>
      </c>
      <c r="L35" s="187">
        <v>490347</v>
      </c>
      <c r="M35" s="186">
        <f>IF(L35="N/A","N/A",'Part-C'!I35)</f>
        <v>8688846.8927171547</v>
      </c>
      <c r="N35" s="190">
        <f t="shared" si="0"/>
        <v>0.55338689464423996</v>
      </c>
      <c r="O35" s="191">
        <f t="shared" si="1"/>
        <v>3880552.8927171547</v>
      </c>
    </row>
    <row r="36" spans="1:15" s="27" customFormat="1" ht="15" x14ac:dyDescent="0.3">
      <c r="A36" s="156" t="str">
        <f>IF(ISBLANK(TableB[[#This Row],[BEDS Code]]),"",TableB[[#This Row],[BEDS Code]])</f>
        <v>331500010032</v>
      </c>
      <c r="B36" s="134" t="str">
        <f>IF(ISBLANK(TableB[[#This Row],[School Name]]),"",TableB[[#This Row],[School Name]])</f>
        <v>P.S. 032 Samuel Mills Sprole</v>
      </c>
      <c r="C36" s="156" t="str">
        <f>IF(ISBLANK(TableB[[#This Row],[Local School Code]]),"",TableB[[#This Row],[Local School Code]])</f>
        <v>K032</v>
      </c>
      <c r="D36" s="187">
        <v>3685626</v>
      </c>
      <c r="E36" s="187">
        <v>3702327</v>
      </c>
      <c r="F36" s="186">
        <v>16701</v>
      </c>
      <c r="G36" s="126">
        <f t="shared" si="3"/>
        <v>0.99548905323597836</v>
      </c>
      <c r="H36" s="187">
        <v>357576</v>
      </c>
      <c r="I36" s="187">
        <v>666827</v>
      </c>
      <c r="J36" s="187">
        <v>4710029</v>
      </c>
      <c r="K36" s="187">
        <v>4729742</v>
      </c>
      <c r="L36" s="187">
        <v>19712</v>
      </c>
      <c r="M36" s="186">
        <f>IF(L36="N/A","N/A",'Part-C'!I36)</f>
        <v>13748541.796304505</v>
      </c>
      <c r="N36" s="190">
        <f t="shared" si="0"/>
        <v>0.34258389506194881</v>
      </c>
      <c r="O36" s="191">
        <f t="shared" si="1"/>
        <v>9038512.7963045053</v>
      </c>
    </row>
    <row r="37" spans="1:15" s="27" customFormat="1" ht="15" x14ac:dyDescent="0.3">
      <c r="A37" s="156" t="str">
        <f>IF(ISBLANK(TableB[[#This Row],[BEDS Code]]),"",TableB[[#This Row],[BEDS Code]])</f>
        <v>331400010034</v>
      </c>
      <c r="B37" s="134" t="str">
        <f>IF(ISBLANK(TableB[[#This Row],[School Name]]),"",TableB[[#This Row],[School Name]])</f>
        <v>P.S. 034 Oliver H. Perry</v>
      </c>
      <c r="C37" s="156" t="str">
        <f>IF(ISBLANK(TableB[[#This Row],[Local School Code]]),"",TableB[[#This Row],[Local School Code]])</f>
        <v>K034</v>
      </c>
      <c r="D37" s="187">
        <v>3056038</v>
      </c>
      <c r="E37" s="187">
        <v>3395597</v>
      </c>
      <c r="F37" s="186">
        <v>339559</v>
      </c>
      <c r="G37" s="126">
        <f t="shared" si="3"/>
        <v>0.90000020614931631</v>
      </c>
      <c r="H37" s="187">
        <v>357576</v>
      </c>
      <c r="I37" s="187">
        <v>611988</v>
      </c>
      <c r="J37" s="187">
        <v>4025602</v>
      </c>
      <c r="K37" s="187">
        <v>4426379</v>
      </c>
      <c r="L37" s="187">
        <v>400776</v>
      </c>
      <c r="M37" s="186">
        <f>IF(L37="N/A","N/A",'Part-C'!I37)</f>
        <v>6781753.6139757745</v>
      </c>
      <c r="N37" s="190">
        <f t="shared" si="0"/>
        <v>0.59359307771135728</v>
      </c>
      <c r="O37" s="191">
        <f t="shared" si="1"/>
        <v>2756151.6139757745</v>
      </c>
    </row>
    <row r="38" spans="1:15" s="27" customFormat="1" ht="15" x14ac:dyDescent="0.3">
      <c r="A38" s="156" t="str">
        <f>IF(ISBLANK(TableB[[#This Row],[BEDS Code]]),"",TableB[[#This Row],[BEDS Code]])</f>
        <v>331600010035</v>
      </c>
      <c r="B38" s="134" t="str">
        <f>IF(ISBLANK(TableB[[#This Row],[School Name]]),"",TableB[[#This Row],[School Name]])</f>
        <v>M.S. 035 Stephen Decatur</v>
      </c>
      <c r="C38" s="156" t="str">
        <f>IF(ISBLANK(TableB[[#This Row],[Local School Code]]),"",TableB[[#This Row],[Local School Code]])</f>
        <v>K035</v>
      </c>
      <c r="D38" s="187">
        <v>2368881</v>
      </c>
      <c r="E38" s="187">
        <v>2612897</v>
      </c>
      <c r="F38" s="186">
        <v>244016</v>
      </c>
      <c r="G38" s="126">
        <f t="shared" si="3"/>
        <v>0.90661093797421022</v>
      </c>
      <c r="H38" s="187">
        <v>357576</v>
      </c>
      <c r="I38" s="187">
        <v>449512</v>
      </c>
      <c r="J38" s="187">
        <v>3175969</v>
      </c>
      <c r="K38" s="187">
        <v>3463977</v>
      </c>
      <c r="L38" s="187">
        <v>288008</v>
      </c>
      <c r="M38" s="186">
        <f>IF(L38="N/A","N/A",'Part-C'!I38)</f>
        <v>4709684.2838204596</v>
      </c>
      <c r="N38" s="190">
        <f t="shared" si="0"/>
        <v>0.67434859931283508</v>
      </c>
      <c r="O38" s="191">
        <f t="shared" si="1"/>
        <v>1533715.2838204596</v>
      </c>
    </row>
    <row r="39" spans="1:15" s="27" customFormat="1" ht="15" x14ac:dyDescent="0.3">
      <c r="A39" s="156" t="str">
        <f>IF(ISBLANK(TableB[[#This Row],[BEDS Code]]),"",TableB[[#This Row],[BEDS Code]])</f>
        <v>307500013036</v>
      </c>
      <c r="B39" s="134" t="str">
        <f>IF(ISBLANK(TableB[[#This Row],[School Name]]),"",TableB[[#This Row],[School Name]])</f>
        <v>P.S. 36</v>
      </c>
      <c r="C39" s="156" t="str">
        <f>IF(ISBLANK(TableB[[#This Row],[Local School Code]]),"",TableB[[#This Row],[Local School Code]])</f>
        <v>K036</v>
      </c>
      <c r="D39" s="187" t="s">
        <v>5097</v>
      </c>
      <c r="E39" s="187" t="s">
        <v>5097</v>
      </c>
      <c r="F39" s="186" t="s">
        <v>5097</v>
      </c>
      <c r="G39" s="126" t="str">
        <f t="shared" si="3"/>
        <v/>
      </c>
      <c r="H39" s="187" t="s">
        <v>5097</v>
      </c>
      <c r="I39" s="187" t="s">
        <v>5097</v>
      </c>
      <c r="J39" s="187" t="s">
        <v>5097</v>
      </c>
      <c r="K39" s="187" t="s">
        <v>5097</v>
      </c>
      <c r="L39" s="187" t="s">
        <v>5097</v>
      </c>
      <c r="M39" s="186" t="str">
        <f>IF(L39="N/A","N/A",'Part-C'!I39)</f>
        <v>N/A</v>
      </c>
      <c r="N39" s="190" t="str">
        <f t="shared" si="0"/>
        <v/>
      </c>
      <c r="O39" s="191" t="str">
        <f t="shared" si="1"/>
        <v>N/A</v>
      </c>
    </row>
    <row r="40" spans="1:15" s="27" customFormat="1" ht="15" x14ac:dyDescent="0.3">
      <c r="A40" s="156" t="str">
        <f>IF(ISBLANK(TableB[[#This Row],[BEDS Code]]),"",TableB[[#This Row],[BEDS Code]])</f>
        <v>331500010038</v>
      </c>
      <c r="B40" s="134" t="str">
        <f>IF(ISBLANK(TableB[[#This Row],[School Name]]),"",TableB[[#This Row],[School Name]])</f>
        <v>P.S. 038 The Pacific</v>
      </c>
      <c r="C40" s="156" t="str">
        <f>IF(ISBLANK(TableB[[#This Row],[Local School Code]]),"",TableB[[#This Row],[Local School Code]])</f>
        <v>K038</v>
      </c>
      <c r="D40" s="187">
        <v>3462283</v>
      </c>
      <c r="E40" s="187">
        <v>3846981</v>
      </c>
      <c r="F40" s="186">
        <v>384698</v>
      </c>
      <c r="G40" s="126">
        <f t="shared" si="3"/>
        <v>0.90000002599440965</v>
      </c>
      <c r="H40" s="187">
        <v>357576</v>
      </c>
      <c r="I40" s="187">
        <v>625474</v>
      </c>
      <c r="J40" s="187">
        <v>4445333</v>
      </c>
      <c r="K40" s="187">
        <v>4899387</v>
      </c>
      <c r="L40" s="187">
        <v>454053</v>
      </c>
      <c r="M40" s="186">
        <f>IF(L40="N/A","N/A",'Part-C'!I40)</f>
        <v>8023814.0039088065</v>
      </c>
      <c r="N40" s="190">
        <f t="shared" si="0"/>
        <v>0.55401745327526941</v>
      </c>
      <c r="O40" s="191">
        <f t="shared" si="1"/>
        <v>3578481.0039088065</v>
      </c>
    </row>
    <row r="41" spans="1:15" s="27" customFormat="1" ht="15" x14ac:dyDescent="0.3">
      <c r="A41" s="156" t="str">
        <f>IF(ISBLANK(TableB[[#This Row],[BEDS Code]]),"",TableB[[#This Row],[BEDS Code]])</f>
        <v>331500010039</v>
      </c>
      <c r="B41" s="134" t="str">
        <f>IF(ISBLANK(TableB[[#This Row],[School Name]]),"",TableB[[#This Row],[School Name]])</f>
        <v>P.S. 039 Henry Bristow</v>
      </c>
      <c r="C41" s="156" t="str">
        <f>IF(ISBLANK(TableB[[#This Row],[Local School Code]]),"",TableB[[#This Row],[Local School Code]])</f>
        <v>K039</v>
      </c>
      <c r="D41" s="187">
        <v>2782106</v>
      </c>
      <c r="E41" s="187">
        <v>3091229</v>
      </c>
      <c r="F41" s="186">
        <v>309123</v>
      </c>
      <c r="G41" s="126">
        <f t="shared" si="3"/>
        <v>0.89999996765040702</v>
      </c>
      <c r="H41" s="187">
        <v>357576</v>
      </c>
      <c r="I41" s="187">
        <v>487040</v>
      </c>
      <c r="J41" s="187">
        <v>3626722</v>
      </c>
      <c r="K41" s="187">
        <v>3991575</v>
      </c>
      <c r="L41" s="187">
        <v>364853</v>
      </c>
      <c r="M41" s="186">
        <f>IF(L41="N/A","N/A",'Part-C'!I41)</f>
        <v>5075343.9138158159</v>
      </c>
      <c r="N41" s="190">
        <f t="shared" si="0"/>
        <v>0.71457660044032512</v>
      </c>
      <c r="O41" s="191">
        <f t="shared" si="1"/>
        <v>1448621.9138158159</v>
      </c>
    </row>
    <row r="42" spans="1:15" s="27" customFormat="1" ht="15" x14ac:dyDescent="0.3">
      <c r="A42" s="156" t="str">
        <f>IF(ISBLANK(TableB[[#This Row],[BEDS Code]]),"",TableB[[#This Row],[BEDS Code]])</f>
        <v>331600010040</v>
      </c>
      <c r="B42" s="134" t="str">
        <f>IF(ISBLANK(TableB[[#This Row],[School Name]]),"",TableB[[#This Row],[School Name]])</f>
        <v>P.S. 040 George W. Carver</v>
      </c>
      <c r="C42" s="156" t="str">
        <f>IF(ISBLANK(TableB[[#This Row],[Local School Code]]),"",TableB[[#This Row],[Local School Code]])</f>
        <v>K040</v>
      </c>
      <c r="D42" s="187">
        <v>2109126</v>
      </c>
      <c r="E42" s="187">
        <v>2343473</v>
      </c>
      <c r="F42" s="186">
        <v>234347</v>
      </c>
      <c r="G42" s="126">
        <f t="shared" si="3"/>
        <v>0.90000012801512963</v>
      </c>
      <c r="H42" s="187">
        <v>357576</v>
      </c>
      <c r="I42" s="187">
        <v>473209</v>
      </c>
      <c r="J42" s="187">
        <v>2939911</v>
      </c>
      <c r="K42" s="187">
        <v>3216507</v>
      </c>
      <c r="L42" s="187">
        <v>276596</v>
      </c>
      <c r="M42" s="186">
        <f>IF(L42="N/A","N/A",'Part-C'!I42)</f>
        <v>6330182.8195113307</v>
      </c>
      <c r="N42" s="190">
        <f t="shared" si="0"/>
        <v>0.4644275029369454</v>
      </c>
      <c r="O42" s="191">
        <f t="shared" si="1"/>
        <v>3390271.8195113307</v>
      </c>
    </row>
    <row r="43" spans="1:15" s="27" customFormat="1" ht="15" x14ac:dyDescent="0.3">
      <c r="A43" s="156" t="str">
        <f>IF(ISBLANK(TableB[[#This Row],[BEDS Code]]),"",TableB[[#This Row],[BEDS Code]])</f>
        <v>332300010041</v>
      </c>
      <c r="B43" s="134" t="str">
        <f>IF(ISBLANK(TableB[[#This Row],[School Name]]),"",TableB[[#This Row],[School Name]])</f>
        <v>P.S. 041 Francis White</v>
      </c>
      <c r="C43" s="156" t="str">
        <f>IF(ISBLANK(TableB[[#This Row],[Local School Code]]),"",TableB[[#This Row],[Local School Code]])</f>
        <v>K041</v>
      </c>
      <c r="D43" s="187">
        <v>4185388</v>
      </c>
      <c r="E43" s="187">
        <v>4650430</v>
      </c>
      <c r="F43" s="186">
        <v>465042</v>
      </c>
      <c r="G43" s="126">
        <f t="shared" si="3"/>
        <v>0.90000021503387861</v>
      </c>
      <c r="H43" s="187">
        <v>357576</v>
      </c>
      <c r="I43" s="187">
        <v>846167</v>
      </c>
      <c r="J43" s="187">
        <v>5389131</v>
      </c>
      <c r="K43" s="187">
        <v>5938013</v>
      </c>
      <c r="L43" s="187">
        <v>548882</v>
      </c>
      <c r="M43" s="186">
        <f>IF(L43="N/A","N/A",'Part-C'!I43)</f>
        <v>8327115.0899737896</v>
      </c>
      <c r="N43" s="190">
        <f t="shared" si="0"/>
        <v>0.64717863771196693</v>
      </c>
      <c r="O43" s="191">
        <f t="shared" si="1"/>
        <v>2937984.0899737896</v>
      </c>
    </row>
    <row r="44" spans="1:15" s="27" customFormat="1" ht="15" x14ac:dyDescent="0.3">
      <c r="A44" s="156" t="str">
        <f>IF(ISBLANK(TableB[[#This Row],[BEDS Code]]),"",TableB[[#This Row],[BEDS Code]])</f>
        <v>331300010044</v>
      </c>
      <c r="B44" s="134" t="str">
        <f>IF(ISBLANK(TableB[[#This Row],[School Name]]),"",TableB[[#This Row],[School Name]])</f>
        <v>P.S. 044 Marcus Garvey</v>
      </c>
      <c r="C44" s="156" t="str">
        <f>IF(ISBLANK(TableB[[#This Row],[Local School Code]]),"",TableB[[#This Row],[Local School Code]])</f>
        <v>K044</v>
      </c>
      <c r="D44" s="187">
        <v>1055035</v>
      </c>
      <c r="E44" s="187">
        <v>1172261</v>
      </c>
      <c r="F44" s="186">
        <v>117226</v>
      </c>
      <c r="G44" s="126">
        <f t="shared" si="3"/>
        <v>0.9000000853052349</v>
      </c>
      <c r="H44" s="187">
        <v>357576</v>
      </c>
      <c r="I44" s="187">
        <v>321328</v>
      </c>
      <c r="J44" s="187">
        <v>1733939</v>
      </c>
      <c r="K44" s="187">
        <v>1872299</v>
      </c>
      <c r="L44" s="187">
        <v>138360</v>
      </c>
      <c r="M44" s="186">
        <f>IF(L44="N/A","N/A",'Part-C'!I44)</f>
        <v>3808743.588410899</v>
      </c>
      <c r="N44" s="190">
        <f t="shared" si="0"/>
        <v>0.45525222681725386</v>
      </c>
      <c r="O44" s="191">
        <f t="shared" si="1"/>
        <v>2074804.588410899</v>
      </c>
    </row>
    <row r="45" spans="1:15" s="27" customFormat="1" ht="15" x14ac:dyDescent="0.3">
      <c r="A45" s="156" t="str">
        <f>IF(ISBLANK(TableB[[#This Row],[BEDS Code]]),"",TableB[[#This Row],[BEDS Code]])</f>
        <v>333200010045</v>
      </c>
      <c r="B45" s="134" t="str">
        <f>IF(ISBLANK(TableB[[#This Row],[School Name]]),"",TableB[[#This Row],[School Name]])</f>
        <v>P.S./I.S. 045 Horace E. Greene</v>
      </c>
      <c r="C45" s="156" t="str">
        <f>IF(ISBLANK(TableB[[#This Row],[Local School Code]]),"",TableB[[#This Row],[Local School Code]])</f>
        <v>K045</v>
      </c>
      <c r="D45" s="187">
        <v>4851596</v>
      </c>
      <c r="E45" s="187">
        <v>5390663</v>
      </c>
      <c r="F45" s="186">
        <v>539067</v>
      </c>
      <c r="G45" s="126">
        <f t="shared" si="3"/>
        <v>0.89999987014584293</v>
      </c>
      <c r="H45" s="187">
        <v>357576</v>
      </c>
      <c r="I45" s="187">
        <v>910448</v>
      </c>
      <c r="J45" s="187">
        <v>6119620</v>
      </c>
      <c r="K45" s="187">
        <v>6755873</v>
      </c>
      <c r="L45" s="187">
        <v>636252</v>
      </c>
      <c r="M45" s="186">
        <f>IF(L45="N/A","N/A",'Part-C'!I45)</f>
        <v>10503957.989088902</v>
      </c>
      <c r="N45" s="190">
        <f t="shared" si="0"/>
        <v>0.58260134002409569</v>
      </c>
      <c r="O45" s="191">
        <f t="shared" si="1"/>
        <v>4384337.9890889022</v>
      </c>
    </row>
    <row r="46" spans="1:15" s="27" customFormat="1" ht="15" x14ac:dyDescent="0.3">
      <c r="A46" s="156" t="str">
        <f>IF(ISBLANK(TableB[[#This Row],[BEDS Code]]),"",TableB[[#This Row],[BEDS Code]])</f>
        <v>331300010046</v>
      </c>
      <c r="B46" s="134" t="str">
        <f>IF(ISBLANK(TableB[[#This Row],[School Name]]),"",TableB[[#This Row],[School Name]])</f>
        <v>P.S. 046 Edward C. Blum</v>
      </c>
      <c r="C46" s="156" t="str">
        <f>IF(ISBLANK(TableB[[#This Row],[Local School Code]]),"",TableB[[#This Row],[Local School Code]])</f>
        <v>K046</v>
      </c>
      <c r="D46" s="187">
        <v>1718323</v>
      </c>
      <c r="E46" s="187">
        <v>1909248</v>
      </c>
      <c r="F46" s="186">
        <v>190925</v>
      </c>
      <c r="G46" s="126">
        <f t="shared" si="3"/>
        <v>0.89999989524671498</v>
      </c>
      <c r="H46" s="187">
        <v>357576</v>
      </c>
      <c r="I46" s="187">
        <v>424294</v>
      </c>
      <c r="J46" s="187">
        <v>2500193</v>
      </c>
      <c r="K46" s="187">
        <v>2725538</v>
      </c>
      <c r="L46" s="187">
        <v>225346</v>
      </c>
      <c r="M46" s="186">
        <f>IF(L46="N/A","N/A",'Part-C'!I46)</f>
        <v>5544192.6357224248</v>
      </c>
      <c r="N46" s="190">
        <f t="shared" si="0"/>
        <v>0.45095709407546902</v>
      </c>
      <c r="O46" s="191">
        <f t="shared" si="1"/>
        <v>3043999.6357224248</v>
      </c>
    </row>
    <row r="47" spans="1:15" s="27" customFormat="1" ht="15" x14ac:dyDescent="0.3">
      <c r="A47" s="156" t="str">
        <f>IF(ISBLANK(TableB[[#This Row],[BEDS Code]]),"",TableB[[#This Row],[BEDS Code]])</f>
        <v>332000010048</v>
      </c>
      <c r="B47" s="134" t="str">
        <f>IF(ISBLANK(TableB[[#This Row],[School Name]]),"",TableB[[#This Row],[School Name]])</f>
        <v>P.S. 048 Mapleton</v>
      </c>
      <c r="C47" s="156" t="str">
        <f>IF(ISBLANK(TableB[[#This Row],[Local School Code]]),"",TableB[[#This Row],[Local School Code]])</f>
        <v>K048</v>
      </c>
      <c r="D47" s="187">
        <v>4540444</v>
      </c>
      <c r="E47" s="187">
        <v>5044938</v>
      </c>
      <c r="F47" s="186">
        <v>504494</v>
      </c>
      <c r="G47" s="126">
        <f t="shared" si="3"/>
        <v>0.8999999603563017</v>
      </c>
      <c r="H47" s="187">
        <v>357576</v>
      </c>
      <c r="I47" s="187">
        <v>899978</v>
      </c>
      <c r="J47" s="187">
        <v>5797998</v>
      </c>
      <c r="K47" s="187">
        <v>6393445</v>
      </c>
      <c r="L47" s="187">
        <v>595446</v>
      </c>
      <c r="M47" s="186">
        <f>IF(L47="N/A","N/A",'Part-C'!I47)</f>
        <v>9110551.8475801498</v>
      </c>
      <c r="N47" s="190">
        <f t="shared" si="0"/>
        <v>0.63640469831034485</v>
      </c>
      <c r="O47" s="191">
        <f t="shared" si="1"/>
        <v>3312553.8475801498</v>
      </c>
    </row>
    <row r="48" spans="1:15" s="27" customFormat="1" ht="15" x14ac:dyDescent="0.3">
      <c r="A48" s="156" t="str">
        <f>IF(ISBLANK(TableB[[#This Row],[BEDS Code]]),"",TableB[[#This Row],[BEDS Code]])</f>
        <v>331400010050</v>
      </c>
      <c r="B48" s="134" t="str">
        <f>IF(ISBLANK(TableB[[#This Row],[School Name]]),"",TableB[[#This Row],[School Name]])</f>
        <v>J.H.S. 050 John D. Wells</v>
      </c>
      <c r="C48" s="156" t="str">
        <f>IF(ISBLANK(TableB[[#This Row],[Local School Code]]),"",TableB[[#This Row],[Local School Code]])</f>
        <v>K050</v>
      </c>
      <c r="D48" s="187">
        <v>3660407</v>
      </c>
      <c r="E48" s="187">
        <v>3660407</v>
      </c>
      <c r="F48" s="186">
        <v>0</v>
      </c>
      <c r="G48" s="126">
        <f t="shared" si="3"/>
        <v>1</v>
      </c>
      <c r="H48" s="187">
        <v>357576</v>
      </c>
      <c r="I48" s="187">
        <v>667403</v>
      </c>
      <c r="J48" s="187">
        <v>4685386</v>
      </c>
      <c r="K48" s="187">
        <v>4685386</v>
      </c>
      <c r="L48" s="187">
        <v>0</v>
      </c>
      <c r="M48" s="186">
        <f>IF(L48="N/A","N/A",'Part-C'!I48)</f>
        <v>6709518.3496181592</v>
      </c>
      <c r="N48" s="190">
        <f t="shared" si="0"/>
        <v>0.69831927656426285</v>
      </c>
      <c r="O48" s="191">
        <f t="shared" si="1"/>
        <v>2024132.3496181592</v>
      </c>
    </row>
    <row r="49" spans="1:15" s="27" customFormat="1" ht="15" x14ac:dyDescent="0.3">
      <c r="A49" s="156" t="str">
        <f>IF(ISBLANK(TableB[[#This Row],[BEDS Code]]),"",TableB[[#This Row],[BEDS Code]])</f>
        <v>331500010051</v>
      </c>
      <c r="B49" s="134" t="str">
        <f>IF(ISBLANK(TableB[[#This Row],[School Name]]),"",TableB[[#This Row],[School Name]])</f>
        <v>M.S. 51 William Alexander</v>
      </c>
      <c r="C49" s="156" t="str">
        <f>IF(ISBLANK(TableB[[#This Row],[Local School Code]]),"",TableB[[#This Row],[Local School Code]])</f>
        <v>K051</v>
      </c>
      <c r="D49" s="187">
        <v>9427681</v>
      </c>
      <c r="E49" s="187">
        <v>10475200</v>
      </c>
      <c r="F49" s="186">
        <v>1047519</v>
      </c>
      <c r="G49" s="126">
        <f t="shared" si="3"/>
        <v>0.90000009546357107</v>
      </c>
      <c r="H49" s="187">
        <v>357576</v>
      </c>
      <c r="I49" s="187">
        <v>1889737</v>
      </c>
      <c r="J49" s="187">
        <v>11674994</v>
      </c>
      <c r="K49" s="187">
        <v>12911365</v>
      </c>
      <c r="L49" s="187">
        <v>1236371</v>
      </c>
      <c r="M49" s="186">
        <f>IF(L49="N/A","N/A",'Part-C'!I49)</f>
        <v>14174896.415394442</v>
      </c>
      <c r="N49" s="190">
        <f t="shared" si="0"/>
        <v>0.82363875247233131</v>
      </c>
      <c r="O49" s="191">
        <f t="shared" si="1"/>
        <v>2499902.4153944422</v>
      </c>
    </row>
    <row r="50" spans="1:15" s="27" customFormat="1" ht="15" x14ac:dyDescent="0.3">
      <c r="A50" s="156" t="str">
        <f>IF(ISBLANK(TableB[[#This Row],[BEDS Code]]),"",TableB[[#This Row],[BEDS Code]])</f>
        <v>332200010052</v>
      </c>
      <c r="B50" s="134" t="str">
        <f>IF(ISBLANK(TableB[[#This Row],[School Name]]),"",TableB[[#This Row],[School Name]])</f>
        <v>P.S. 052 Sheepshead Bay</v>
      </c>
      <c r="C50" s="156" t="str">
        <f>IF(ISBLANK(TableB[[#This Row],[Local School Code]]),"",TableB[[#This Row],[Local School Code]])</f>
        <v>K052</v>
      </c>
      <c r="D50" s="187">
        <v>5694807</v>
      </c>
      <c r="E50" s="187">
        <v>6327563</v>
      </c>
      <c r="F50" s="186">
        <v>632756</v>
      </c>
      <c r="G50" s="126">
        <f t="shared" si="3"/>
        <v>0.90000004741161799</v>
      </c>
      <c r="H50" s="187">
        <v>357576</v>
      </c>
      <c r="I50" s="187">
        <v>1259541</v>
      </c>
      <c r="J50" s="187">
        <v>7311924</v>
      </c>
      <c r="K50" s="187">
        <v>8058757</v>
      </c>
      <c r="L50" s="187">
        <v>746833</v>
      </c>
      <c r="M50" s="186">
        <f>IF(L50="N/A","N/A",'Part-C'!I50)</f>
        <v>13254871.537988186</v>
      </c>
      <c r="N50" s="190">
        <f t="shared" si="0"/>
        <v>0.55164050281771337</v>
      </c>
      <c r="O50" s="191">
        <f t="shared" si="1"/>
        <v>5942947.5379881859</v>
      </c>
    </row>
    <row r="51" spans="1:15" s="27" customFormat="1" ht="15" x14ac:dyDescent="0.3">
      <c r="A51" s="156" t="str">
        <f>IF(ISBLANK(TableB[[#This Row],[BEDS Code]]),"",TableB[[#This Row],[BEDS Code]])</f>
        <v>307500013053</v>
      </c>
      <c r="B51" s="134" t="str">
        <f>IF(ISBLANK(TableB[[#This Row],[School Name]]),"",TableB[[#This Row],[School Name]])</f>
        <v>P.S. K053</v>
      </c>
      <c r="C51" s="156" t="str">
        <f>IF(ISBLANK(TableB[[#This Row],[Local School Code]]),"",TableB[[#This Row],[Local School Code]])</f>
        <v>K053</v>
      </c>
      <c r="D51" s="187" t="s">
        <v>5097</v>
      </c>
      <c r="E51" s="187" t="s">
        <v>5097</v>
      </c>
      <c r="F51" s="186" t="s">
        <v>5097</v>
      </c>
      <c r="G51" s="126" t="str">
        <f t="shared" si="3"/>
        <v/>
      </c>
      <c r="H51" s="187" t="s">
        <v>5097</v>
      </c>
      <c r="I51" s="187" t="s">
        <v>5097</v>
      </c>
      <c r="J51" s="187" t="s">
        <v>5097</v>
      </c>
      <c r="K51" s="187" t="s">
        <v>5097</v>
      </c>
      <c r="L51" s="187" t="s">
        <v>5097</v>
      </c>
      <c r="M51" s="186" t="str">
        <f>IF(L51="N/A","N/A",'Part-C'!I51)</f>
        <v>N/A</v>
      </c>
      <c r="N51" s="190" t="str">
        <f t="shared" si="0"/>
        <v/>
      </c>
      <c r="O51" s="191" t="str">
        <f t="shared" si="1"/>
        <v>N/A</v>
      </c>
    </row>
    <row r="52" spans="1:15" s="27" customFormat="1" ht="15" x14ac:dyDescent="0.3">
      <c r="A52" s="156" t="str">
        <f>IF(ISBLANK(TableB[[#This Row],[BEDS Code]]),"",TableB[[#This Row],[BEDS Code]])</f>
        <v>331300010054</v>
      </c>
      <c r="B52" s="134" t="str">
        <f>IF(ISBLANK(TableB[[#This Row],[School Name]]),"",TableB[[#This Row],[School Name]])</f>
        <v>P.S. 054 Samuel C. Barnes</v>
      </c>
      <c r="C52" s="156" t="str">
        <f>IF(ISBLANK(TableB[[#This Row],[Local School Code]]),"",TableB[[#This Row],[Local School Code]])</f>
        <v>K054</v>
      </c>
      <c r="D52" s="187">
        <v>1473506</v>
      </c>
      <c r="E52" s="187">
        <v>1584551</v>
      </c>
      <c r="F52" s="186">
        <v>111045</v>
      </c>
      <c r="G52" s="126">
        <f t="shared" si="3"/>
        <v>0.92992021083575094</v>
      </c>
      <c r="H52" s="187">
        <v>357576</v>
      </c>
      <c r="I52" s="187">
        <v>418137</v>
      </c>
      <c r="J52" s="187">
        <v>2249219</v>
      </c>
      <c r="K52" s="187">
        <v>2380284</v>
      </c>
      <c r="L52" s="187">
        <v>131065</v>
      </c>
      <c r="M52" s="186">
        <f>IF(L52="N/A","N/A",'Part-C'!I52)</f>
        <v>4755412.4113949556</v>
      </c>
      <c r="N52" s="190">
        <f t="shared" si="0"/>
        <v>0.4729808490658779</v>
      </c>
      <c r="O52" s="191">
        <f t="shared" si="1"/>
        <v>2506193.4113949556</v>
      </c>
    </row>
    <row r="53" spans="1:15" s="27" customFormat="1" ht="15" x14ac:dyDescent="0.3">
      <c r="A53" s="156" t="str">
        <f>IF(ISBLANK(TableB[[#This Row],[BEDS Code]]),"",TableB[[#This Row],[BEDS Code]])</f>
        <v>331300010056</v>
      </c>
      <c r="B53" s="134" t="str">
        <f>IF(ISBLANK(TableB[[#This Row],[School Name]]),"",TableB[[#This Row],[School Name]])</f>
        <v>P.S. 056 Lewis H. Latimer</v>
      </c>
      <c r="C53" s="156" t="str">
        <f>IF(ISBLANK(TableB[[#This Row],[Local School Code]]),"",TableB[[#This Row],[Local School Code]])</f>
        <v>K056</v>
      </c>
      <c r="D53" s="187">
        <v>1637399</v>
      </c>
      <c r="E53" s="187">
        <v>1819331</v>
      </c>
      <c r="F53" s="186">
        <v>181932</v>
      </c>
      <c r="G53" s="126">
        <f t="shared" si="3"/>
        <v>0.90000060461785125</v>
      </c>
      <c r="H53" s="187">
        <v>357576</v>
      </c>
      <c r="I53" s="187">
        <v>348194</v>
      </c>
      <c r="J53" s="187">
        <v>2343169</v>
      </c>
      <c r="K53" s="187">
        <v>2557901</v>
      </c>
      <c r="L53" s="187">
        <v>214732</v>
      </c>
      <c r="M53" s="186">
        <f>IF(L53="N/A","N/A",'Part-C'!I53)</f>
        <v>5767905.8734940384</v>
      </c>
      <c r="N53" s="190">
        <f t="shared" si="0"/>
        <v>0.40624258637226562</v>
      </c>
      <c r="O53" s="191">
        <f t="shared" si="1"/>
        <v>3424736.8734940384</v>
      </c>
    </row>
    <row r="54" spans="1:15" s="27" customFormat="1" ht="15" x14ac:dyDescent="0.3">
      <c r="A54" s="156" t="str">
        <f>IF(ISBLANK(TableB[[#This Row],[BEDS Code]]),"",TableB[[#This Row],[BEDS Code]])</f>
        <v>331600010057</v>
      </c>
      <c r="B54" s="134" t="str">
        <f>IF(ISBLANK(TableB[[#This Row],[School Name]]),"",TableB[[#This Row],[School Name]])</f>
        <v>J.H.S. 057 Whitelaw Reid</v>
      </c>
      <c r="C54" s="156" t="str">
        <f>IF(ISBLANK(TableB[[#This Row],[Local School Code]]),"",TableB[[#This Row],[Local School Code]])</f>
        <v>K057</v>
      </c>
      <c r="D54" s="187">
        <v>1658655</v>
      </c>
      <c r="E54" s="187">
        <v>1842949</v>
      </c>
      <c r="F54" s="186">
        <v>184294</v>
      </c>
      <c r="G54" s="126">
        <f t="shared" si="3"/>
        <v>0.90000048834775137</v>
      </c>
      <c r="H54" s="187">
        <v>357576</v>
      </c>
      <c r="I54" s="187">
        <v>380197</v>
      </c>
      <c r="J54" s="187">
        <v>2396428</v>
      </c>
      <c r="K54" s="187">
        <v>2613948</v>
      </c>
      <c r="L54" s="187">
        <v>217520</v>
      </c>
      <c r="M54" s="186">
        <f>IF(L54="N/A","N/A",'Part-C'!I54)</f>
        <v>4141752.9682751675</v>
      </c>
      <c r="N54" s="190">
        <f t="shared" si="0"/>
        <v>0.57860234986394954</v>
      </c>
      <c r="O54" s="191">
        <f t="shared" si="1"/>
        <v>1745324.9682751675</v>
      </c>
    </row>
    <row r="55" spans="1:15" s="27" customFormat="1" ht="15" x14ac:dyDescent="0.3">
      <c r="A55" s="156" t="str">
        <f>IF(ISBLANK(TableB[[#This Row],[BEDS Code]]),"",TableB[[#This Row],[BEDS Code]])</f>
        <v>331500010058</v>
      </c>
      <c r="B55" s="134" t="str">
        <f>IF(ISBLANK(TableB[[#This Row],[School Name]]),"",TableB[[#This Row],[School Name]])</f>
        <v>P.S. 058 The Carroll</v>
      </c>
      <c r="C55" s="156" t="str">
        <f>IF(ISBLANK(TableB[[#This Row],[Local School Code]]),"",TableB[[#This Row],[Local School Code]])</f>
        <v>K058</v>
      </c>
      <c r="D55" s="187">
        <v>6228273</v>
      </c>
      <c r="E55" s="187">
        <v>6913850</v>
      </c>
      <c r="F55" s="186">
        <v>685577</v>
      </c>
      <c r="G55" s="126">
        <f t="shared" si="3"/>
        <v>0.90084005293722025</v>
      </c>
      <c r="H55" s="187">
        <v>357576</v>
      </c>
      <c r="I55" s="187">
        <v>1281163</v>
      </c>
      <c r="J55" s="187">
        <v>7867012</v>
      </c>
      <c r="K55" s="187">
        <v>8676188</v>
      </c>
      <c r="L55" s="187">
        <v>809176</v>
      </c>
      <c r="M55" s="186">
        <f>IF(L55="N/A","N/A",'Part-C'!I55)</f>
        <v>11708055.976014141</v>
      </c>
      <c r="N55" s="190">
        <f t="shared" si="0"/>
        <v>0.67193153296472574</v>
      </c>
      <c r="O55" s="191">
        <f t="shared" si="1"/>
        <v>3841043.976014141</v>
      </c>
    </row>
    <row r="56" spans="1:15" s="27" customFormat="1" ht="15" x14ac:dyDescent="0.3">
      <c r="A56" s="156" t="str">
        <f>IF(ISBLANK(TableB[[#This Row],[BEDS Code]]),"",TableB[[#This Row],[BEDS Code]])</f>
        <v>331400010059</v>
      </c>
      <c r="B56" s="134" t="str">
        <f>IF(ISBLANK(TableB[[#This Row],[School Name]]),"",TableB[[#This Row],[School Name]])</f>
        <v>P.S. 059 William Floyd</v>
      </c>
      <c r="C56" s="156" t="str">
        <f>IF(ISBLANK(TableB[[#This Row],[Local School Code]]),"",TableB[[#This Row],[Local School Code]])</f>
        <v>K059</v>
      </c>
      <c r="D56" s="187">
        <v>2359921</v>
      </c>
      <c r="E56" s="187">
        <v>2622136</v>
      </c>
      <c r="F56" s="186">
        <v>262215</v>
      </c>
      <c r="G56" s="126">
        <f t="shared" si="3"/>
        <v>0.89999946608413905</v>
      </c>
      <c r="H56" s="187">
        <v>357576</v>
      </c>
      <c r="I56" s="187">
        <v>457780</v>
      </c>
      <c r="J56" s="187">
        <v>3175277</v>
      </c>
      <c r="K56" s="187">
        <v>3484765</v>
      </c>
      <c r="L56" s="187">
        <v>309487</v>
      </c>
      <c r="M56" s="186">
        <f>IF(L56="N/A","N/A",'Part-C'!I56)</f>
        <v>6005029.9514703928</v>
      </c>
      <c r="N56" s="190">
        <f t="shared" si="0"/>
        <v>0.52876955246867685</v>
      </c>
      <c r="O56" s="191">
        <f t="shared" si="1"/>
        <v>2829752.9514703928</v>
      </c>
    </row>
    <row r="57" spans="1:15" s="27" customFormat="1" ht="15" x14ac:dyDescent="0.3">
      <c r="A57" s="156" t="str">
        <f>IF(ISBLANK(TableB[[#This Row],[BEDS Code]]),"",TableB[[#This Row],[BEDS Code]])</f>
        <v>331700010061</v>
      </c>
      <c r="B57" s="134" t="str">
        <f>IF(ISBLANK(TableB[[#This Row],[School Name]]),"",TableB[[#This Row],[School Name]])</f>
        <v>M.S. 061 Dr. Gladstone H. Atwell</v>
      </c>
      <c r="C57" s="156" t="str">
        <f>IF(ISBLANK(TableB[[#This Row],[Local School Code]]),"",TableB[[#This Row],[Local School Code]])</f>
        <v>K061</v>
      </c>
      <c r="D57" s="187">
        <v>5251042</v>
      </c>
      <c r="E57" s="187">
        <v>5834491</v>
      </c>
      <c r="F57" s="186">
        <v>583449</v>
      </c>
      <c r="G57" s="126">
        <f t="shared" si="3"/>
        <v>0.90000001713945565</v>
      </c>
      <c r="H57" s="187">
        <v>357576</v>
      </c>
      <c r="I57" s="187">
        <v>1079699</v>
      </c>
      <c r="J57" s="187">
        <v>6688317</v>
      </c>
      <c r="K57" s="187">
        <v>7376953</v>
      </c>
      <c r="L57" s="187">
        <v>688635</v>
      </c>
      <c r="M57" s="186">
        <f>IF(L57="N/A","N/A",'Part-C'!I57)</f>
        <v>10924968.321367035</v>
      </c>
      <c r="N57" s="190">
        <f t="shared" si="0"/>
        <v>0.61220470423872997</v>
      </c>
      <c r="O57" s="191">
        <f t="shared" si="1"/>
        <v>4236651.3213670347</v>
      </c>
    </row>
    <row r="58" spans="1:15" s="27" customFormat="1" ht="15" x14ac:dyDescent="0.3">
      <c r="A58" s="156" t="str">
        <f>IF(ISBLANK(TableB[[#This Row],[BEDS Code]]),"",TableB[[#This Row],[BEDS Code]])</f>
        <v>332000010062</v>
      </c>
      <c r="B58" s="134" t="str">
        <f>IF(ISBLANK(TableB[[#This Row],[School Name]]),"",TableB[[#This Row],[School Name]])</f>
        <v>J.H.S. 062 Ditmas</v>
      </c>
      <c r="C58" s="156" t="str">
        <f>IF(ISBLANK(TableB[[#This Row],[Local School Code]]),"",TableB[[#This Row],[Local School Code]])</f>
        <v>K062</v>
      </c>
      <c r="D58" s="187">
        <v>10992851</v>
      </c>
      <c r="E58" s="187">
        <v>12214279</v>
      </c>
      <c r="F58" s="186">
        <v>1221428</v>
      </c>
      <c r="G58" s="126">
        <f t="shared" si="3"/>
        <v>0.89999999181286094</v>
      </c>
      <c r="H58" s="187">
        <v>357576</v>
      </c>
      <c r="I58" s="187">
        <v>2052267</v>
      </c>
      <c r="J58" s="187">
        <v>13402694</v>
      </c>
      <c r="K58" s="187">
        <v>14844326</v>
      </c>
      <c r="L58" s="187">
        <v>1441632</v>
      </c>
      <c r="M58" s="186">
        <f>IF(L58="N/A","N/A",'Part-C'!I58)</f>
        <v>18442559.72134332</v>
      </c>
      <c r="N58" s="190">
        <f t="shared" si="0"/>
        <v>0.72672634398408631</v>
      </c>
      <c r="O58" s="191">
        <f t="shared" si="1"/>
        <v>5039865.7213433199</v>
      </c>
    </row>
    <row r="59" spans="1:15" s="27" customFormat="1" ht="15" x14ac:dyDescent="0.3">
      <c r="A59" s="156" t="str">
        <f>IF(ISBLANK(TableB[[#This Row],[BEDS Code]]),"",TableB[[#This Row],[BEDS Code]])</f>
        <v>331900010065</v>
      </c>
      <c r="B59" s="134" t="str">
        <f>IF(ISBLANK(TableB[[#This Row],[School Name]]),"",TableB[[#This Row],[School Name]])</f>
        <v>P.S. 065</v>
      </c>
      <c r="C59" s="156" t="str">
        <f>IF(ISBLANK(TableB[[#This Row],[Local School Code]]),"",TableB[[#This Row],[Local School Code]])</f>
        <v>K065</v>
      </c>
      <c r="D59" s="187">
        <v>4640972</v>
      </c>
      <c r="E59" s="187">
        <v>5156635</v>
      </c>
      <c r="F59" s="186">
        <v>515663</v>
      </c>
      <c r="G59" s="126">
        <f t="shared" si="3"/>
        <v>0.90000009696245709</v>
      </c>
      <c r="H59" s="187">
        <v>357576</v>
      </c>
      <c r="I59" s="187">
        <v>676471</v>
      </c>
      <c r="J59" s="187">
        <v>5675019</v>
      </c>
      <c r="K59" s="187">
        <v>6283648</v>
      </c>
      <c r="L59" s="187">
        <v>608629</v>
      </c>
      <c r="M59" s="186">
        <f>IF(L59="N/A","N/A",'Part-C'!I59)</f>
        <v>7515290.7924351171</v>
      </c>
      <c r="N59" s="190">
        <f t="shared" si="0"/>
        <v>0.75512966254246172</v>
      </c>
      <c r="O59" s="191">
        <f t="shared" si="1"/>
        <v>1840271.7924351171</v>
      </c>
    </row>
    <row r="60" spans="1:15" s="27" customFormat="1" ht="15" x14ac:dyDescent="0.3">
      <c r="A60" s="156" t="str">
        <f>IF(ISBLANK(TableB[[#This Row],[BEDS Code]]),"",TableB[[#This Row],[BEDS Code]])</f>
        <v>331800010066</v>
      </c>
      <c r="B60" s="134" t="str">
        <f>IF(ISBLANK(TableB[[#This Row],[School Name]]),"",TableB[[#This Row],[School Name]])</f>
        <v>P.S. 66</v>
      </c>
      <c r="C60" s="156" t="str">
        <f>IF(ISBLANK(TableB[[#This Row],[Local School Code]]),"",TableB[[#This Row],[Local School Code]])</f>
        <v>K066</v>
      </c>
      <c r="D60" s="187">
        <v>5958178</v>
      </c>
      <c r="E60" s="187">
        <v>6335603</v>
      </c>
      <c r="F60" s="186">
        <v>377425</v>
      </c>
      <c r="G60" s="126">
        <f t="shared" si="3"/>
        <v>0.94042792769685857</v>
      </c>
      <c r="H60" s="187">
        <v>357576</v>
      </c>
      <c r="I60" s="187">
        <v>1196916</v>
      </c>
      <c r="J60" s="187">
        <v>7512670</v>
      </c>
      <c r="K60" s="187">
        <v>7958139</v>
      </c>
      <c r="L60" s="187">
        <v>445468</v>
      </c>
      <c r="M60" s="186">
        <f>IF(L60="N/A","N/A",'Part-C'!I60)</f>
        <v>10551152.772903049</v>
      </c>
      <c r="N60" s="190">
        <f t="shared" si="0"/>
        <v>0.71202362070746139</v>
      </c>
      <c r="O60" s="191">
        <f t="shared" si="1"/>
        <v>3038482.7729030494</v>
      </c>
    </row>
    <row r="61" spans="1:15" s="27" customFormat="1" ht="15" x14ac:dyDescent="0.3">
      <c r="A61" s="156" t="str">
        <f>IF(ISBLANK(TableB[[#This Row],[BEDS Code]]),"",TableB[[#This Row],[BEDS Code]])</f>
        <v>331300010067</v>
      </c>
      <c r="B61" s="134" t="str">
        <f>IF(ISBLANK(TableB[[#This Row],[School Name]]),"",TableB[[#This Row],[School Name]])</f>
        <v>P.S. 067 Charles A. Dorsey</v>
      </c>
      <c r="C61" s="156" t="str">
        <f>IF(ISBLANK(TableB[[#This Row],[Local School Code]]),"",TableB[[#This Row],[Local School Code]])</f>
        <v>K067</v>
      </c>
      <c r="D61" s="187">
        <v>2033138</v>
      </c>
      <c r="E61" s="187">
        <v>2033138</v>
      </c>
      <c r="F61" s="186">
        <v>0</v>
      </c>
      <c r="G61" s="126">
        <f t="shared" si="3"/>
        <v>1</v>
      </c>
      <c r="H61" s="187">
        <v>357576</v>
      </c>
      <c r="I61" s="187">
        <v>427731</v>
      </c>
      <c r="J61" s="187">
        <v>2818445</v>
      </c>
      <c r="K61" s="187">
        <v>2818446</v>
      </c>
      <c r="L61" s="187">
        <v>0</v>
      </c>
      <c r="M61" s="186">
        <f>IF(L61="N/A","N/A",'Part-C'!I61)</f>
        <v>5100450.3739135507</v>
      </c>
      <c r="N61" s="190">
        <f t="shared" si="0"/>
        <v>0.55258747627759408</v>
      </c>
      <c r="O61" s="191">
        <f t="shared" si="1"/>
        <v>2282005.3739135507</v>
      </c>
    </row>
    <row r="62" spans="1:15" s="27" customFormat="1" ht="15" x14ac:dyDescent="0.3">
      <c r="A62" s="156" t="str">
        <f>IF(ISBLANK(TableB[[#This Row],[BEDS Code]]),"",TableB[[#This Row],[BEDS Code]])</f>
        <v>331800010068</v>
      </c>
      <c r="B62" s="134" t="str">
        <f>IF(ISBLANK(TableB[[#This Row],[School Name]]),"",TableB[[#This Row],[School Name]])</f>
        <v>I.S. 068 Isaac Bildersee</v>
      </c>
      <c r="C62" s="156" t="str">
        <f>IF(ISBLANK(TableB[[#This Row],[Local School Code]]),"",TableB[[#This Row],[Local School Code]])</f>
        <v>K068</v>
      </c>
      <c r="D62" s="187">
        <v>2968739</v>
      </c>
      <c r="E62" s="187">
        <v>3298598</v>
      </c>
      <c r="F62" s="186">
        <v>329859</v>
      </c>
      <c r="G62" s="126">
        <f t="shared" si="3"/>
        <v>0.90000024252727973</v>
      </c>
      <c r="H62" s="187">
        <v>357576</v>
      </c>
      <c r="I62" s="187">
        <v>723679</v>
      </c>
      <c r="J62" s="187">
        <v>4049994</v>
      </c>
      <c r="K62" s="187">
        <v>4439322</v>
      </c>
      <c r="L62" s="187">
        <v>389328</v>
      </c>
      <c r="M62" s="186">
        <f>IF(L62="N/A","N/A",'Part-C'!I62)</f>
        <v>6743115.682098968</v>
      </c>
      <c r="N62" s="190">
        <f t="shared" si="0"/>
        <v>0.60061167432609364</v>
      </c>
      <c r="O62" s="191">
        <f t="shared" si="1"/>
        <v>2693121.682098968</v>
      </c>
    </row>
    <row r="63" spans="1:15" s="27" customFormat="1" ht="15" x14ac:dyDescent="0.3">
      <c r="A63" s="156" t="str">
        <f>IF(ISBLANK(TableB[[#This Row],[BEDS Code]]),"",TableB[[#This Row],[BEDS Code]])</f>
        <v>332000010069</v>
      </c>
      <c r="B63" s="134" t="str">
        <f>IF(ISBLANK(TableB[[#This Row],[School Name]]),"",TableB[[#This Row],[School Name]])</f>
        <v>P.S. 69 Vincent D. Grippo School</v>
      </c>
      <c r="C63" s="156" t="str">
        <f>IF(ISBLANK(TableB[[#This Row],[Local School Code]]),"",TableB[[#This Row],[Local School Code]])</f>
        <v>K069</v>
      </c>
      <c r="D63" s="187">
        <v>6149759</v>
      </c>
      <c r="E63" s="187">
        <v>6833067</v>
      </c>
      <c r="F63" s="186">
        <v>683308</v>
      </c>
      <c r="G63" s="126">
        <f t="shared" si="3"/>
        <v>0.89999980974868243</v>
      </c>
      <c r="H63" s="187">
        <v>357576</v>
      </c>
      <c r="I63" s="187">
        <v>1276217</v>
      </c>
      <c r="J63" s="187">
        <v>7783552</v>
      </c>
      <c r="K63" s="187">
        <v>8590049</v>
      </c>
      <c r="L63" s="187">
        <v>806497</v>
      </c>
      <c r="M63" s="186">
        <f>IF(L63="N/A","N/A",'Part-C'!I63)</f>
        <v>11587171.356377453</v>
      </c>
      <c r="N63" s="190">
        <f t="shared" si="0"/>
        <v>0.67173874974378611</v>
      </c>
      <c r="O63" s="191">
        <f t="shared" si="1"/>
        <v>3803619.3563774526</v>
      </c>
    </row>
    <row r="64" spans="1:15" s="27" customFormat="1" ht="15" x14ac:dyDescent="0.3">
      <c r="A64" s="156" t="str">
        <f>IF(ISBLANK(TableB[[#This Row],[BEDS Code]]),"",TableB[[#This Row],[BEDS Code]])</f>
        <v>331400011071</v>
      </c>
      <c r="B64" s="134" t="str">
        <f>IF(ISBLANK(TableB[[#This Row],[School Name]]),"",TableB[[#This Row],[School Name]])</f>
        <v>Juan Morel Campos Secondary School</v>
      </c>
      <c r="C64" s="156" t="str">
        <f>IF(ISBLANK(TableB[[#This Row],[Local School Code]]),"",TableB[[#This Row],[Local School Code]])</f>
        <v>K071</v>
      </c>
      <c r="D64" s="187">
        <v>5973357</v>
      </c>
      <c r="E64" s="187">
        <v>5973357</v>
      </c>
      <c r="F64" s="186">
        <v>0</v>
      </c>
      <c r="G64" s="126">
        <f t="shared" si="3"/>
        <v>1</v>
      </c>
      <c r="H64" s="187">
        <v>357576</v>
      </c>
      <c r="I64" s="187">
        <v>1201220</v>
      </c>
      <c r="J64" s="187">
        <v>7532153</v>
      </c>
      <c r="K64" s="187">
        <v>7532153</v>
      </c>
      <c r="L64" s="187">
        <v>0</v>
      </c>
      <c r="M64" s="186">
        <f>IF(L64="N/A","N/A",'Part-C'!I64)</f>
        <v>13240710.76790626</v>
      </c>
      <c r="N64" s="190">
        <f t="shared" si="0"/>
        <v>0.56886319262081819</v>
      </c>
      <c r="O64" s="191">
        <f t="shared" si="1"/>
        <v>5708557.7679062597</v>
      </c>
    </row>
    <row r="65" spans="1:15" s="27" customFormat="1" ht="15" x14ac:dyDescent="0.3">
      <c r="A65" s="156" t="str">
        <f>IF(ISBLANK(TableB[[#This Row],[BEDS Code]]),"",TableB[[#This Row],[BEDS Code]])</f>
        <v>333200010075</v>
      </c>
      <c r="B65" s="134" t="str">
        <f>IF(ISBLANK(TableB[[#This Row],[School Name]]),"",TableB[[#This Row],[School Name]])</f>
        <v>P.S. 075 Mayda Cortiella</v>
      </c>
      <c r="C65" s="156" t="str">
        <f>IF(ISBLANK(TableB[[#This Row],[Local School Code]]),"",TableB[[#This Row],[Local School Code]])</f>
        <v>K075</v>
      </c>
      <c r="D65" s="187">
        <v>2509476</v>
      </c>
      <c r="E65" s="187">
        <v>2788307</v>
      </c>
      <c r="F65" s="186">
        <v>278831</v>
      </c>
      <c r="G65" s="126">
        <f t="shared" si="3"/>
        <v>0.89999989240783029</v>
      </c>
      <c r="H65" s="187">
        <v>357576</v>
      </c>
      <c r="I65" s="187">
        <v>601366</v>
      </c>
      <c r="J65" s="187">
        <v>3468418</v>
      </c>
      <c r="K65" s="187">
        <v>3797517</v>
      </c>
      <c r="L65" s="187">
        <v>329100</v>
      </c>
      <c r="M65" s="186">
        <f>IF(L65="N/A","N/A",'Part-C'!I65)</f>
        <v>7462069.3738845885</v>
      </c>
      <c r="N65" s="190">
        <f t="shared" si="0"/>
        <v>0.46480645330618497</v>
      </c>
      <c r="O65" s="191">
        <f t="shared" si="1"/>
        <v>3993651.3738845885</v>
      </c>
    </row>
    <row r="66" spans="1:15" s="27" customFormat="1" ht="15" x14ac:dyDescent="0.3">
      <c r="A66" s="156" t="str">
        <f>IF(ISBLANK(TableB[[#This Row],[BEDS Code]]),"",TableB[[#This Row],[BEDS Code]])</f>
        <v>307500013077</v>
      </c>
      <c r="B66" s="134" t="str">
        <f>IF(ISBLANK(TableB[[#This Row],[School Name]]),"",TableB[[#This Row],[School Name]])</f>
        <v>P.S. K077</v>
      </c>
      <c r="C66" s="156" t="str">
        <f>IF(ISBLANK(TableB[[#This Row],[Local School Code]]),"",TableB[[#This Row],[Local School Code]])</f>
        <v>K077</v>
      </c>
      <c r="D66" s="187" t="s">
        <v>5097</v>
      </c>
      <c r="E66" s="187" t="s">
        <v>5097</v>
      </c>
      <c r="F66" s="186" t="s">
        <v>5097</v>
      </c>
      <c r="G66" s="126" t="str">
        <f t="shared" si="3"/>
        <v/>
      </c>
      <c r="H66" s="187" t="s">
        <v>5097</v>
      </c>
      <c r="I66" s="187" t="s">
        <v>5097</v>
      </c>
      <c r="J66" s="187" t="s">
        <v>5097</v>
      </c>
      <c r="K66" s="187" t="s">
        <v>5097</v>
      </c>
      <c r="L66" s="187" t="s">
        <v>5097</v>
      </c>
      <c r="M66" s="186" t="str">
        <f>IF(L66="N/A","N/A",'Part-C'!I66)</f>
        <v>N/A</v>
      </c>
      <c r="N66" s="190" t="str">
        <f t="shared" si="0"/>
        <v/>
      </c>
      <c r="O66" s="191" t="str">
        <f t="shared" si="1"/>
        <v>N/A</v>
      </c>
    </row>
    <row r="67" spans="1:15" s="27" customFormat="1" ht="15" x14ac:dyDescent="0.3">
      <c r="A67" s="156" t="str">
        <f>IF(ISBLANK(TableB[[#This Row],[BEDS Code]]),"",TableB[[#This Row],[BEDS Code]])</f>
        <v>332200010078</v>
      </c>
      <c r="B67" s="134" t="str">
        <f>IF(ISBLANK(TableB[[#This Row],[School Name]]),"",TableB[[#This Row],[School Name]])</f>
        <v>J.H.S. 078 Roy H. Mann</v>
      </c>
      <c r="C67" s="156" t="str">
        <f>IF(ISBLANK(TableB[[#This Row],[Local School Code]]),"",TableB[[#This Row],[Local School Code]])</f>
        <v>K078</v>
      </c>
      <c r="D67" s="187">
        <v>4952387</v>
      </c>
      <c r="E67" s="187">
        <v>5502653</v>
      </c>
      <c r="F67" s="186">
        <v>550266</v>
      </c>
      <c r="G67" s="126">
        <f t="shared" si="3"/>
        <v>0.89999987278863491</v>
      </c>
      <c r="H67" s="187">
        <v>357576</v>
      </c>
      <c r="I67" s="187">
        <v>967455</v>
      </c>
      <c r="J67" s="187">
        <v>6277418</v>
      </c>
      <c r="K67" s="187">
        <v>6926888</v>
      </c>
      <c r="L67" s="187">
        <v>649469</v>
      </c>
      <c r="M67" s="186">
        <f>IF(L67="N/A","N/A",'Part-C'!I67)</f>
        <v>9995266.6968974564</v>
      </c>
      <c r="N67" s="190">
        <f t="shared" si="0"/>
        <v>0.62803906992782077</v>
      </c>
      <c r="O67" s="191">
        <f t="shared" si="1"/>
        <v>3717848.6968974564</v>
      </c>
    </row>
    <row r="68" spans="1:15" s="27" customFormat="1" ht="15" x14ac:dyDescent="0.3">
      <c r="A68" s="156" t="str">
        <f>IF(ISBLANK(TableB[[#This Row],[BEDS Code]]),"",TableB[[#This Row],[BEDS Code]])</f>
        <v>331600010081</v>
      </c>
      <c r="B68" s="134" t="str">
        <f>IF(ISBLANK(TableB[[#This Row],[School Name]]),"",TableB[[#This Row],[School Name]])</f>
        <v>P.S. 081 Thaddeus Stevens</v>
      </c>
      <c r="C68" s="156" t="str">
        <f>IF(ISBLANK(TableB[[#This Row],[Local School Code]]),"",TableB[[#This Row],[Local School Code]])</f>
        <v>K081</v>
      </c>
      <c r="D68" s="187">
        <v>2407200</v>
      </c>
      <c r="E68" s="187">
        <v>2602885</v>
      </c>
      <c r="F68" s="186">
        <v>195685</v>
      </c>
      <c r="G68" s="126">
        <f t="shared" si="3"/>
        <v>0.92481995939121397</v>
      </c>
      <c r="H68" s="187">
        <v>357576</v>
      </c>
      <c r="I68" s="187">
        <v>599039</v>
      </c>
      <c r="J68" s="187">
        <v>3363815</v>
      </c>
      <c r="K68" s="187">
        <v>3594779</v>
      </c>
      <c r="L68" s="187">
        <v>230964</v>
      </c>
      <c r="M68" s="186">
        <f>IF(L68="N/A","N/A",'Part-C'!I68)</f>
        <v>7273847.5571049862</v>
      </c>
      <c r="N68" s="190">
        <f t="shared" si="0"/>
        <v>0.46245332660488264</v>
      </c>
      <c r="O68" s="191">
        <f t="shared" si="1"/>
        <v>3910032.5571049862</v>
      </c>
    </row>
    <row r="69" spans="1:15" s="27" customFormat="1" ht="15" x14ac:dyDescent="0.3">
      <c r="A69" s="156" t="str">
        <f>IF(ISBLANK(TableB[[#This Row],[BEDS Code]]),"",TableB[[#This Row],[BEDS Code]])</f>
        <v>331400010084</v>
      </c>
      <c r="B69" s="134" t="str">
        <f>IF(ISBLANK(TableB[[#This Row],[School Name]]),"",TableB[[#This Row],[School Name]])</f>
        <v>P.S. 084 Jose De Diego</v>
      </c>
      <c r="C69" s="156" t="str">
        <f>IF(ISBLANK(TableB[[#This Row],[Local School Code]]),"",TableB[[#This Row],[Local School Code]])</f>
        <v>K084</v>
      </c>
      <c r="D69" s="187">
        <v>6175388</v>
      </c>
      <c r="E69" s="187">
        <v>6124912</v>
      </c>
      <c r="F69" s="186">
        <v>0</v>
      </c>
      <c r="G69" s="126">
        <f t="shared" si="3"/>
        <v>1.0082410979945509</v>
      </c>
      <c r="H69" s="187">
        <v>357576</v>
      </c>
      <c r="I69" s="187">
        <v>1138367</v>
      </c>
      <c r="J69" s="187">
        <v>7671331</v>
      </c>
      <c r="K69" s="187">
        <v>7611756</v>
      </c>
      <c r="L69" s="187">
        <v>0</v>
      </c>
      <c r="M69" s="186">
        <f>IF(L69="N/A","N/A",'Part-C'!I69)</f>
        <v>14860291.045024509</v>
      </c>
      <c r="N69" s="190">
        <f t="shared" si="0"/>
        <v>0.51623019877315923</v>
      </c>
      <c r="O69" s="191">
        <f t="shared" si="1"/>
        <v>7188960.0450245086</v>
      </c>
    </row>
    <row r="70" spans="1:15" s="27" customFormat="1" ht="15" x14ac:dyDescent="0.3">
      <c r="A70" s="156" t="str">
        <f>IF(ISBLANK(TableB[[#This Row],[BEDS Code]]),"",TableB[[#This Row],[BEDS Code]])</f>
        <v>333200010086</v>
      </c>
      <c r="B70" s="134" t="str">
        <f>IF(ISBLANK(TableB[[#This Row],[School Name]]),"",TableB[[#This Row],[School Name]])</f>
        <v>P.S. 086 The Irvington</v>
      </c>
      <c r="C70" s="156" t="str">
        <f>IF(ISBLANK(TableB[[#This Row],[Local School Code]]),"",TableB[[#This Row],[Local School Code]])</f>
        <v>K086</v>
      </c>
      <c r="D70" s="187">
        <v>3257196</v>
      </c>
      <c r="E70" s="187">
        <v>3619106</v>
      </c>
      <c r="F70" s="186">
        <v>361910</v>
      </c>
      <c r="G70" s="126">
        <f t="shared" si="3"/>
        <v>0.90000016578679931</v>
      </c>
      <c r="H70" s="187">
        <v>357576</v>
      </c>
      <c r="I70" s="187">
        <v>645374</v>
      </c>
      <c r="J70" s="187">
        <v>4260146</v>
      </c>
      <c r="K70" s="187">
        <v>4687304</v>
      </c>
      <c r="L70" s="187">
        <v>427157</v>
      </c>
      <c r="M70" s="186">
        <f>IF(L70="N/A","N/A",'Part-C'!I70)</f>
        <v>7218365.316849459</v>
      </c>
      <c r="N70" s="190">
        <f t="shared" si="0"/>
        <v>0.59018154568261605</v>
      </c>
      <c r="O70" s="191">
        <f t="shared" si="1"/>
        <v>2958219.316849459</v>
      </c>
    </row>
    <row r="71" spans="1:15" s="27" customFormat="1" ht="15" x14ac:dyDescent="0.3">
      <c r="A71" s="156" t="str">
        <f>IF(ISBLANK(TableB[[#This Row],[BEDS Code]]),"",TableB[[#This Row],[BEDS Code]])</f>
        <v>331500010088</v>
      </c>
      <c r="B71" s="134" t="str">
        <f>IF(ISBLANK(TableB[[#This Row],[School Name]]),"",TableB[[#This Row],[School Name]])</f>
        <v>J.H.S. 088 Peter Rouget</v>
      </c>
      <c r="C71" s="156" t="str">
        <f>IF(ISBLANK(TableB[[#This Row],[Local School Code]]),"",TableB[[#This Row],[Local School Code]])</f>
        <v>K088</v>
      </c>
      <c r="D71" s="187">
        <v>13099354</v>
      </c>
      <c r="E71" s="187">
        <v>14554839</v>
      </c>
      <c r="F71" s="186">
        <v>1455485</v>
      </c>
      <c r="G71" s="126">
        <f t="shared" si="3"/>
        <v>0.89999992442376042</v>
      </c>
      <c r="H71" s="187">
        <v>357576</v>
      </c>
      <c r="I71" s="187">
        <v>2278391</v>
      </c>
      <c r="J71" s="187">
        <v>15735321</v>
      </c>
      <c r="K71" s="187">
        <v>17453207</v>
      </c>
      <c r="L71" s="187">
        <v>1717885</v>
      </c>
      <c r="M71" s="186">
        <f>IF(L71="N/A","N/A",'Part-C'!I71)</f>
        <v>21663420.452357113</v>
      </c>
      <c r="N71" s="190">
        <f t="shared" si="0"/>
        <v>0.72635441086533958</v>
      </c>
      <c r="O71" s="191">
        <f t="shared" si="1"/>
        <v>5928099.4523571134</v>
      </c>
    </row>
    <row r="72" spans="1:15" s="27" customFormat="1" ht="15" x14ac:dyDescent="0.3">
      <c r="A72" s="156" t="str">
        <f>IF(ISBLANK(TableB[[#This Row],[BEDS Code]]),"",TableB[[#This Row],[BEDS Code]])</f>
        <v>331900010089</v>
      </c>
      <c r="B72" s="134" t="str">
        <f>IF(ISBLANK(TableB[[#This Row],[School Name]]),"",TableB[[#This Row],[School Name]])</f>
        <v>P.S. 089 Cypress Hills</v>
      </c>
      <c r="C72" s="156" t="str">
        <f>IF(ISBLANK(TableB[[#This Row],[Local School Code]]),"",TableB[[#This Row],[Local School Code]])</f>
        <v>K089</v>
      </c>
      <c r="D72" s="187">
        <v>4395625</v>
      </c>
      <c r="E72" s="187">
        <v>4849853</v>
      </c>
      <c r="F72" s="186">
        <v>454228</v>
      </c>
      <c r="G72" s="126">
        <f t="shared" si="3"/>
        <v>0.90634190355872646</v>
      </c>
      <c r="H72" s="187">
        <v>357576</v>
      </c>
      <c r="I72" s="187">
        <v>776599</v>
      </c>
      <c r="J72" s="187">
        <v>5529800</v>
      </c>
      <c r="K72" s="187">
        <v>6065918</v>
      </c>
      <c r="L72" s="187">
        <v>536118</v>
      </c>
      <c r="M72" s="186">
        <f>IF(L72="N/A","N/A",'Part-C'!I72)</f>
        <v>7835019.4718636321</v>
      </c>
      <c r="N72" s="190">
        <f t="shared" ref="N72:N135" si="4">IFERROR(J72/M72,"")</f>
        <v>0.70577999453072016</v>
      </c>
      <c r="O72" s="191">
        <f t="shared" ref="O72:O135" si="5">IF(L72="N/A","N/A",M72-J72)</f>
        <v>2305219.4718636321</v>
      </c>
    </row>
    <row r="73" spans="1:15" s="27" customFormat="1" ht="15" x14ac:dyDescent="0.3">
      <c r="A73" s="156" t="str">
        <f>IF(ISBLANK(TableB[[#This Row],[BEDS Code]]),"",TableB[[#This Row],[BEDS Code]])</f>
        <v>332100010090</v>
      </c>
      <c r="B73" s="134" t="str">
        <f>IF(ISBLANK(TableB[[#This Row],[School Name]]),"",TableB[[#This Row],[School Name]])</f>
        <v>P.S. 90 Edna Cohen School</v>
      </c>
      <c r="C73" s="156" t="str">
        <f>IF(ISBLANK(TableB[[#This Row],[Local School Code]]),"",TableB[[#This Row],[Local School Code]])</f>
        <v>K090</v>
      </c>
      <c r="D73" s="187">
        <v>5095147</v>
      </c>
      <c r="E73" s="187">
        <v>5553760</v>
      </c>
      <c r="F73" s="186">
        <v>458613</v>
      </c>
      <c r="G73" s="126">
        <f t="shared" si="3"/>
        <v>0.91742297110426085</v>
      </c>
      <c r="H73" s="187">
        <v>357576</v>
      </c>
      <c r="I73" s="187">
        <v>890014</v>
      </c>
      <c r="J73" s="187">
        <v>6342737</v>
      </c>
      <c r="K73" s="187">
        <v>6884031</v>
      </c>
      <c r="L73" s="187">
        <v>541293</v>
      </c>
      <c r="M73" s="186">
        <f>IF(L73="N/A","N/A",'Part-C'!I73)</f>
        <v>12475835.299362896</v>
      </c>
      <c r="N73" s="190">
        <f t="shared" si="4"/>
        <v>0.50840179016501641</v>
      </c>
      <c r="O73" s="191">
        <f t="shared" si="5"/>
        <v>6133098.299362896</v>
      </c>
    </row>
    <row r="74" spans="1:15" s="27" customFormat="1" ht="15" x14ac:dyDescent="0.3">
      <c r="A74" s="156" t="str">
        <f>IF(ISBLANK(TableB[[#This Row],[BEDS Code]]),"",TableB[[#This Row],[BEDS Code]])</f>
        <v>331700010091</v>
      </c>
      <c r="B74" s="134" t="str">
        <f>IF(ISBLANK(TableB[[#This Row],[School Name]]),"",TableB[[#This Row],[School Name]])</f>
        <v>P.S. 091 The Albany Avenue School</v>
      </c>
      <c r="C74" s="156" t="str">
        <f>IF(ISBLANK(TableB[[#This Row],[Local School Code]]),"",TableB[[#This Row],[Local School Code]])</f>
        <v>K091</v>
      </c>
      <c r="D74" s="187">
        <v>1581095</v>
      </c>
      <c r="E74" s="187">
        <v>1756772</v>
      </c>
      <c r="F74" s="186">
        <v>175677</v>
      </c>
      <c r="G74" s="126">
        <f t="shared" si="3"/>
        <v>0.90000011384516598</v>
      </c>
      <c r="H74" s="187">
        <v>357576</v>
      </c>
      <c r="I74" s="187">
        <v>366045</v>
      </c>
      <c r="J74" s="187">
        <v>2304716</v>
      </c>
      <c r="K74" s="187">
        <v>2512065</v>
      </c>
      <c r="L74" s="187">
        <v>207348</v>
      </c>
      <c r="M74" s="186">
        <f>IF(L74="N/A","N/A",'Part-C'!I74)</f>
        <v>6147932.1705219271</v>
      </c>
      <c r="N74" s="190">
        <f t="shared" si="4"/>
        <v>0.37487661478287615</v>
      </c>
      <c r="O74" s="191">
        <f t="shared" si="5"/>
        <v>3843216.1705219271</v>
      </c>
    </row>
    <row r="75" spans="1:15" s="27" customFormat="1" ht="15" x14ac:dyDescent="0.3">
      <c r="A75" s="156" t="str">
        <f>IF(ISBLANK(TableB[[#This Row],[BEDS Code]]),"",TableB[[#This Row],[BEDS Code]])</f>
        <v>331700010092</v>
      </c>
      <c r="B75" s="134" t="str">
        <f>IF(ISBLANK(TableB[[#This Row],[School Name]]),"",TableB[[#This Row],[School Name]])</f>
        <v>P.S. 092 Adrian Hegeman</v>
      </c>
      <c r="C75" s="156" t="str">
        <f>IF(ISBLANK(TableB[[#This Row],[Local School Code]]),"",TableB[[#This Row],[Local School Code]])</f>
        <v>K092</v>
      </c>
      <c r="D75" s="187">
        <v>2993839</v>
      </c>
      <c r="E75" s="187">
        <v>3326487</v>
      </c>
      <c r="F75" s="186">
        <v>332648</v>
      </c>
      <c r="G75" s="126">
        <f t="shared" ref="G75:G138" si="6">IFERROR(D75/E75,"")</f>
        <v>0.90000021043220668</v>
      </c>
      <c r="H75" s="187">
        <v>357576</v>
      </c>
      <c r="I75" s="187">
        <v>665510</v>
      </c>
      <c r="J75" s="187">
        <v>4016925</v>
      </c>
      <c r="K75" s="187">
        <v>4409544</v>
      </c>
      <c r="L75" s="187">
        <v>392619</v>
      </c>
      <c r="M75" s="186">
        <f>IF(L75="N/A","N/A",'Part-C'!I75)</f>
        <v>8556123.6090550143</v>
      </c>
      <c r="N75" s="190">
        <f t="shared" si="4"/>
        <v>0.46947954278604109</v>
      </c>
      <c r="O75" s="191">
        <f t="shared" si="5"/>
        <v>4539198.6090550143</v>
      </c>
    </row>
    <row r="76" spans="1:15" s="27" customFormat="1" ht="15" x14ac:dyDescent="0.3">
      <c r="A76" s="156" t="str">
        <f>IF(ISBLANK(TableB[[#This Row],[BEDS Code]]),"",TableB[[#This Row],[BEDS Code]])</f>
        <v>331300010093</v>
      </c>
      <c r="B76" s="134" t="str">
        <f>IF(ISBLANK(TableB[[#This Row],[School Name]]),"",TableB[[#This Row],[School Name]])</f>
        <v>P.S. 093 William H. Prescott</v>
      </c>
      <c r="C76" s="156" t="str">
        <f>IF(ISBLANK(TableB[[#This Row],[Local School Code]]),"",TableB[[#This Row],[Local School Code]])</f>
        <v>K093</v>
      </c>
      <c r="D76" s="187">
        <v>1932222</v>
      </c>
      <c r="E76" s="187">
        <v>2146915</v>
      </c>
      <c r="F76" s="186">
        <v>214693</v>
      </c>
      <c r="G76" s="126">
        <f t="shared" si="6"/>
        <v>0.89999930132306127</v>
      </c>
      <c r="H76" s="187">
        <v>357576</v>
      </c>
      <c r="I76" s="187">
        <v>341647</v>
      </c>
      <c r="J76" s="187">
        <v>2631445</v>
      </c>
      <c r="K76" s="187">
        <v>2884844</v>
      </c>
      <c r="L76" s="187">
        <v>253398</v>
      </c>
      <c r="M76" s="186">
        <f>IF(L76="N/A","N/A",'Part-C'!I76)</f>
        <v>4701850.6312071159</v>
      </c>
      <c r="N76" s="190">
        <f t="shared" si="4"/>
        <v>0.55966154742019603</v>
      </c>
      <c r="O76" s="191">
        <f t="shared" si="5"/>
        <v>2070405.6312071159</v>
      </c>
    </row>
    <row r="77" spans="1:15" s="27" customFormat="1" ht="15" x14ac:dyDescent="0.3">
      <c r="A77" s="156" t="str">
        <f>IF(ISBLANK(TableB[[#This Row],[BEDS Code]]),"",TableB[[#This Row],[BEDS Code]])</f>
        <v>331500010094</v>
      </c>
      <c r="B77" s="134" t="str">
        <f>IF(ISBLANK(TableB[[#This Row],[School Name]]),"",TableB[[#This Row],[School Name]])</f>
        <v>P.S. 094 The Henry Longfellow</v>
      </c>
      <c r="C77" s="156" t="str">
        <f>IF(ISBLANK(TableB[[#This Row],[Local School Code]]),"",TableB[[#This Row],[Local School Code]])</f>
        <v>K094</v>
      </c>
      <c r="D77" s="187">
        <v>11537212</v>
      </c>
      <c r="E77" s="187">
        <v>12819124</v>
      </c>
      <c r="F77" s="186">
        <v>1281912</v>
      </c>
      <c r="G77" s="126">
        <f t="shared" si="6"/>
        <v>0.90000003120338024</v>
      </c>
      <c r="H77" s="187">
        <v>357576</v>
      </c>
      <c r="I77" s="187">
        <v>1830622</v>
      </c>
      <c r="J77" s="187">
        <v>13725410</v>
      </c>
      <c r="K77" s="187">
        <v>15238431</v>
      </c>
      <c r="L77" s="187">
        <v>1513020</v>
      </c>
      <c r="M77" s="186">
        <f>IF(L77="N/A","N/A",'Part-C'!I77)</f>
        <v>18497604.502624661</v>
      </c>
      <c r="N77" s="190">
        <f t="shared" si="4"/>
        <v>0.74201013423400175</v>
      </c>
      <c r="O77" s="191">
        <f t="shared" si="5"/>
        <v>4772194.5026246607</v>
      </c>
    </row>
    <row r="78" spans="1:15" s="27" customFormat="1" ht="15" x14ac:dyDescent="0.3">
      <c r="A78" s="156" t="str">
        <f>IF(ISBLANK(TableB[[#This Row],[BEDS Code]]),"",TableB[[#This Row],[BEDS Code]])</f>
        <v>332100010095</v>
      </c>
      <c r="B78" s="134" t="str">
        <f>IF(ISBLANK(TableB[[#This Row],[School Name]]),"",TableB[[#This Row],[School Name]])</f>
        <v>P.S. 095 The Gravesend</v>
      </c>
      <c r="C78" s="156" t="str">
        <f>IF(ISBLANK(TableB[[#This Row],[Local School Code]]),"",TableB[[#This Row],[Local School Code]])</f>
        <v>K095</v>
      </c>
      <c r="D78" s="187">
        <v>7419157</v>
      </c>
      <c r="E78" s="187">
        <v>8097899</v>
      </c>
      <c r="F78" s="186">
        <v>678742</v>
      </c>
      <c r="G78" s="126">
        <f t="shared" si="6"/>
        <v>0.9161829506641167</v>
      </c>
      <c r="H78" s="187">
        <v>357576</v>
      </c>
      <c r="I78" s="187">
        <v>1519715</v>
      </c>
      <c r="J78" s="187">
        <v>9296448</v>
      </c>
      <c r="K78" s="187">
        <v>10097557</v>
      </c>
      <c r="L78" s="187">
        <v>801108</v>
      </c>
      <c r="M78" s="186">
        <f>IF(L78="N/A","N/A",'Part-C'!I78)</f>
        <v>14589015.418310201</v>
      </c>
      <c r="N78" s="190">
        <f t="shared" si="4"/>
        <v>0.63722243985926075</v>
      </c>
      <c r="O78" s="191">
        <f t="shared" si="5"/>
        <v>5292567.4183102008</v>
      </c>
    </row>
    <row r="79" spans="1:15" s="27" customFormat="1" ht="15" x14ac:dyDescent="0.3">
      <c r="A79" s="156" t="str">
        <f>IF(ISBLANK(TableB[[#This Row],[BEDS Code]]),"",TableB[[#This Row],[BEDS Code]])</f>
        <v>332100010096</v>
      </c>
      <c r="B79" s="134" t="str">
        <f>IF(ISBLANK(TableB[[#This Row],[School Name]]),"",TableB[[#This Row],[School Name]])</f>
        <v>I.S. 096 Seth Low</v>
      </c>
      <c r="C79" s="156" t="str">
        <f>IF(ISBLANK(TableB[[#This Row],[Local School Code]]),"",TableB[[#This Row],[Local School Code]])</f>
        <v>K096</v>
      </c>
      <c r="D79" s="187">
        <v>8354508</v>
      </c>
      <c r="E79" s="187">
        <v>8354508</v>
      </c>
      <c r="F79" s="186">
        <v>0</v>
      </c>
      <c r="G79" s="126">
        <f t="shared" si="6"/>
        <v>1</v>
      </c>
      <c r="H79" s="187">
        <v>357576</v>
      </c>
      <c r="I79" s="187">
        <v>1361891</v>
      </c>
      <c r="J79" s="187">
        <v>10073975</v>
      </c>
      <c r="K79" s="187">
        <v>10073975</v>
      </c>
      <c r="L79" s="187">
        <v>0</v>
      </c>
      <c r="M79" s="186">
        <f>IF(L79="N/A","N/A",'Part-C'!I79)</f>
        <v>17010971.923283257</v>
      </c>
      <c r="N79" s="190">
        <f t="shared" si="4"/>
        <v>0.59220455159364227</v>
      </c>
      <c r="O79" s="191">
        <f t="shared" si="5"/>
        <v>6936996.9232832566</v>
      </c>
    </row>
    <row r="80" spans="1:15" s="27" customFormat="1" ht="15" x14ac:dyDescent="0.3">
      <c r="A80" s="156" t="str">
        <f>IF(ISBLANK(TableB[[#This Row],[BEDS Code]]),"",TableB[[#This Row],[BEDS Code]])</f>
        <v>332100010097</v>
      </c>
      <c r="B80" s="134" t="str">
        <f>IF(ISBLANK(TableB[[#This Row],[School Name]]),"",TableB[[#This Row],[School Name]])</f>
        <v>P.S. 97 The Highlawn</v>
      </c>
      <c r="C80" s="156" t="str">
        <f>IF(ISBLANK(TableB[[#This Row],[Local School Code]]),"",TableB[[#This Row],[Local School Code]])</f>
        <v>K097</v>
      </c>
      <c r="D80" s="187">
        <v>7004721</v>
      </c>
      <c r="E80" s="187">
        <v>7401766</v>
      </c>
      <c r="F80" s="186">
        <v>397045</v>
      </c>
      <c r="G80" s="126">
        <f t="shared" si="6"/>
        <v>0.94635807184393561</v>
      </c>
      <c r="H80" s="187">
        <v>357576</v>
      </c>
      <c r="I80" s="187">
        <v>1452063</v>
      </c>
      <c r="J80" s="187">
        <v>8814360</v>
      </c>
      <c r="K80" s="187">
        <v>9282987</v>
      </c>
      <c r="L80" s="187">
        <v>468627</v>
      </c>
      <c r="M80" s="186">
        <f>IF(L80="N/A","N/A",'Part-C'!I80)</f>
        <v>12747004.252794236</v>
      </c>
      <c r="N80" s="190">
        <f t="shared" si="4"/>
        <v>0.69148482460636418</v>
      </c>
      <c r="O80" s="191">
        <f t="shared" si="5"/>
        <v>3932644.2527942359</v>
      </c>
    </row>
    <row r="81" spans="1:15" s="27" customFormat="1" ht="15" x14ac:dyDescent="0.3">
      <c r="A81" s="156" t="str">
        <f>IF(ISBLANK(TableB[[#This Row],[BEDS Code]]),"",TableB[[#This Row],[BEDS Code]])</f>
        <v>332100010098</v>
      </c>
      <c r="B81" s="134" t="str">
        <f>IF(ISBLANK(TableB[[#This Row],[School Name]]),"",TableB[[#This Row],[School Name]])</f>
        <v>I.S. 98 Bay Academy</v>
      </c>
      <c r="C81" s="156" t="str">
        <f>IF(ISBLANK(TableB[[#This Row],[Local School Code]]),"",TableB[[#This Row],[Local School Code]])</f>
        <v>K098</v>
      </c>
      <c r="D81" s="187">
        <v>10945924</v>
      </c>
      <c r="E81" s="187">
        <v>12162138</v>
      </c>
      <c r="F81" s="186">
        <v>1216214</v>
      </c>
      <c r="G81" s="126">
        <f t="shared" si="6"/>
        <v>0.89999998355552291</v>
      </c>
      <c r="H81" s="187">
        <v>357576</v>
      </c>
      <c r="I81" s="187">
        <v>1930804</v>
      </c>
      <c r="J81" s="187">
        <v>13234304</v>
      </c>
      <c r="K81" s="187">
        <v>14669782</v>
      </c>
      <c r="L81" s="187">
        <v>1435477</v>
      </c>
      <c r="M81" s="186">
        <f>IF(L81="N/A","N/A",'Part-C'!I81)</f>
        <v>15786420.752804741</v>
      </c>
      <c r="N81" s="190">
        <f t="shared" si="4"/>
        <v>0.83833468062408567</v>
      </c>
      <c r="O81" s="191">
        <f t="shared" si="5"/>
        <v>2552116.7528047413</v>
      </c>
    </row>
    <row r="82" spans="1:15" s="27" customFormat="1" ht="15" x14ac:dyDescent="0.3">
      <c r="A82" s="156" t="str">
        <f>IF(ISBLANK(TableB[[#This Row],[BEDS Code]]),"",TableB[[#This Row],[BEDS Code]])</f>
        <v>332100010099</v>
      </c>
      <c r="B82" s="134" t="str">
        <f>IF(ISBLANK(TableB[[#This Row],[School Name]]),"",TableB[[#This Row],[School Name]])</f>
        <v>P.S. 099 Isaac Asimov</v>
      </c>
      <c r="C82" s="156" t="str">
        <f>IF(ISBLANK(TableB[[#This Row],[Local School Code]]),"",TableB[[#This Row],[Local School Code]])</f>
        <v>K099</v>
      </c>
      <c r="D82" s="187">
        <v>6687359</v>
      </c>
      <c r="E82" s="187">
        <v>7430398</v>
      </c>
      <c r="F82" s="186">
        <v>743039</v>
      </c>
      <c r="G82" s="126">
        <f t="shared" si="6"/>
        <v>0.90000010766583427</v>
      </c>
      <c r="H82" s="187">
        <v>357576</v>
      </c>
      <c r="I82" s="187">
        <v>1278401</v>
      </c>
      <c r="J82" s="187">
        <v>8323336</v>
      </c>
      <c r="K82" s="187">
        <v>9200333</v>
      </c>
      <c r="L82" s="187">
        <v>876998</v>
      </c>
      <c r="M82" s="186">
        <f>IF(L82="N/A","N/A",'Part-C'!I82)</f>
        <v>11457378.860951718</v>
      </c>
      <c r="N82" s="190">
        <f t="shared" si="4"/>
        <v>0.72646074647728065</v>
      </c>
      <c r="O82" s="191">
        <f t="shared" si="5"/>
        <v>3134042.8609517179</v>
      </c>
    </row>
    <row r="83" spans="1:15" s="27" customFormat="1" ht="15" x14ac:dyDescent="0.3">
      <c r="A83" s="156" t="str">
        <f>IF(ISBLANK(TableB[[#This Row],[BEDS Code]]),"",TableB[[#This Row],[BEDS Code]])</f>
        <v>332100010100</v>
      </c>
      <c r="B83" s="134" t="str">
        <f>IF(ISBLANK(TableB[[#This Row],[School Name]]),"",TableB[[#This Row],[School Name]])</f>
        <v>P.S. 100 The Coney Island School</v>
      </c>
      <c r="C83" s="156" t="str">
        <f>IF(ISBLANK(TableB[[#This Row],[Local School Code]]),"",TableB[[#This Row],[Local School Code]])</f>
        <v>K100</v>
      </c>
      <c r="D83" s="187">
        <v>5590742</v>
      </c>
      <c r="E83" s="187">
        <v>6211937</v>
      </c>
      <c r="F83" s="186">
        <v>621195</v>
      </c>
      <c r="G83" s="126">
        <f t="shared" si="6"/>
        <v>0.89999979072550151</v>
      </c>
      <c r="H83" s="187">
        <v>357576</v>
      </c>
      <c r="I83" s="187">
        <v>1153783</v>
      </c>
      <c r="J83" s="187">
        <v>7102101</v>
      </c>
      <c r="K83" s="187">
        <v>7835287</v>
      </c>
      <c r="L83" s="187">
        <v>733186</v>
      </c>
      <c r="M83" s="186">
        <f>IF(L83="N/A","N/A",'Part-C'!I83)</f>
        <v>10504203.270085668</v>
      </c>
      <c r="N83" s="190">
        <f t="shared" si="4"/>
        <v>0.67611991289483853</v>
      </c>
      <c r="O83" s="191">
        <f t="shared" si="5"/>
        <v>3402102.2700856682</v>
      </c>
    </row>
    <row r="84" spans="1:15" s="27" customFormat="1" ht="15" x14ac:dyDescent="0.3">
      <c r="A84" s="156" t="str">
        <f>IF(ISBLANK(TableB[[#This Row],[BEDS Code]]),"",TableB[[#This Row],[BEDS Code]])</f>
        <v>332100010101</v>
      </c>
      <c r="B84" s="134" t="str">
        <f>IF(ISBLANK(TableB[[#This Row],[School Name]]),"",TableB[[#This Row],[School Name]])</f>
        <v>P.S. 101 The Verrazano</v>
      </c>
      <c r="C84" s="156" t="str">
        <f>IF(ISBLANK(TableB[[#This Row],[Local School Code]]),"",TableB[[#This Row],[Local School Code]])</f>
        <v>K101</v>
      </c>
      <c r="D84" s="187">
        <v>7861527</v>
      </c>
      <c r="E84" s="187">
        <v>8735029</v>
      </c>
      <c r="F84" s="186">
        <v>873502</v>
      </c>
      <c r="G84" s="126">
        <f t="shared" si="6"/>
        <v>0.90000010303343014</v>
      </c>
      <c r="H84" s="187">
        <v>357576</v>
      </c>
      <c r="I84" s="187">
        <v>1567335</v>
      </c>
      <c r="J84" s="187">
        <v>9786438</v>
      </c>
      <c r="K84" s="187">
        <v>10817419</v>
      </c>
      <c r="L84" s="187">
        <v>1030981</v>
      </c>
      <c r="M84" s="186">
        <f>IF(L84="N/A","N/A",'Part-C'!I84)</f>
        <v>13559760.042610161</v>
      </c>
      <c r="N84" s="190">
        <f t="shared" si="4"/>
        <v>0.72172648846639753</v>
      </c>
      <c r="O84" s="191">
        <f t="shared" si="5"/>
        <v>3773322.042610161</v>
      </c>
    </row>
    <row r="85" spans="1:15" s="27" customFormat="1" ht="15" x14ac:dyDescent="0.3">
      <c r="A85" s="156" t="str">
        <f>IF(ISBLANK(TableB[[#This Row],[BEDS Code]]),"",TableB[[#This Row],[BEDS Code]])</f>
        <v>332000010102</v>
      </c>
      <c r="B85" s="134" t="str">
        <f>IF(ISBLANK(TableB[[#This Row],[School Name]]),"",TableB[[#This Row],[School Name]])</f>
        <v>P.S. 102 The Bayview</v>
      </c>
      <c r="C85" s="156" t="str">
        <f>IF(ISBLANK(TableB[[#This Row],[Local School Code]]),"",TableB[[#This Row],[Local School Code]])</f>
        <v>K102</v>
      </c>
      <c r="D85" s="187">
        <v>11316882</v>
      </c>
      <c r="E85" s="187">
        <v>12574313</v>
      </c>
      <c r="F85" s="186">
        <v>1257431</v>
      </c>
      <c r="G85" s="126">
        <f t="shared" si="6"/>
        <v>0.90000002385816225</v>
      </c>
      <c r="H85" s="187">
        <v>357576</v>
      </c>
      <c r="I85" s="187">
        <v>2143646</v>
      </c>
      <c r="J85" s="187">
        <v>13818104</v>
      </c>
      <c r="K85" s="187">
        <v>15302231</v>
      </c>
      <c r="L85" s="187">
        <v>1484126</v>
      </c>
      <c r="M85" s="186">
        <f>IF(L85="N/A","N/A",'Part-C'!I85)</f>
        <v>20436754.363901369</v>
      </c>
      <c r="N85" s="190">
        <f t="shared" si="4"/>
        <v>0.67613984852740228</v>
      </c>
      <c r="O85" s="191">
        <f t="shared" si="5"/>
        <v>6618650.3639013693</v>
      </c>
    </row>
    <row r="86" spans="1:15" s="27" customFormat="1" ht="15" x14ac:dyDescent="0.3">
      <c r="A86" s="156" t="str">
        <f>IF(ISBLANK(TableB[[#This Row],[BEDS Code]]),"",TableB[[#This Row],[BEDS Code]])</f>
        <v>332000010104</v>
      </c>
      <c r="B86" s="134" t="str">
        <f>IF(ISBLANK(TableB[[#This Row],[School Name]]),"",TableB[[#This Row],[School Name]])</f>
        <v>P.S./I.S. 104 The Fort Hamilton School</v>
      </c>
      <c r="C86" s="156" t="str">
        <f>IF(ISBLANK(TableB[[#This Row],[Local School Code]]),"",TableB[[#This Row],[Local School Code]])</f>
        <v>K104</v>
      </c>
      <c r="D86" s="187">
        <v>9254352</v>
      </c>
      <c r="E86" s="187">
        <v>10215069</v>
      </c>
      <c r="F86" s="186">
        <v>960717</v>
      </c>
      <c r="G86" s="126">
        <f t="shared" si="6"/>
        <v>0.90595100238676807</v>
      </c>
      <c r="H86" s="187">
        <v>357576</v>
      </c>
      <c r="I86" s="187">
        <v>1710767</v>
      </c>
      <c r="J86" s="187">
        <v>11322695</v>
      </c>
      <c r="K86" s="187">
        <v>12456614</v>
      </c>
      <c r="L86" s="187">
        <v>1133919</v>
      </c>
      <c r="M86" s="186">
        <f>IF(L86="N/A","N/A",'Part-C'!I86)</f>
        <v>15749778.520794537</v>
      </c>
      <c r="N86" s="190">
        <f t="shared" si="4"/>
        <v>0.71891137929657678</v>
      </c>
      <c r="O86" s="191">
        <f t="shared" si="5"/>
        <v>4427083.5207945369</v>
      </c>
    </row>
    <row r="87" spans="1:15" s="27" customFormat="1" ht="15" x14ac:dyDescent="0.3">
      <c r="A87" s="156" t="str">
        <f>IF(ISBLANK(TableB[[#This Row],[BEDS Code]]),"",TableB[[#This Row],[BEDS Code]])</f>
        <v>332000010105</v>
      </c>
      <c r="B87" s="134" t="str">
        <f>IF(ISBLANK(TableB[[#This Row],[School Name]]),"",TableB[[#This Row],[School Name]])</f>
        <v>P.S. 105 The Blythebourne</v>
      </c>
      <c r="C87" s="156" t="str">
        <f>IF(ISBLANK(TableB[[#This Row],[Local School Code]]),"",TableB[[#This Row],[Local School Code]])</f>
        <v>K105</v>
      </c>
      <c r="D87" s="187">
        <v>11692443</v>
      </c>
      <c r="E87" s="187">
        <v>12991602</v>
      </c>
      <c r="F87" s="186">
        <v>1299159</v>
      </c>
      <c r="G87" s="126">
        <f t="shared" si="6"/>
        <v>0.90000009236736167</v>
      </c>
      <c r="H87" s="187">
        <v>357576</v>
      </c>
      <c r="I87" s="187">
        <v>1993585</v>
      </c>
      <c r="J87" s="187">
        <v>14043604</v>
      </c>
      <c r="K87" s="187">
        <v>15576981</v>
      </c>
      <c r="L87" s="187">
        <v>1533378</v>
      </c>
      <c r="M87" s="186">
        <f>IF(L87="N/A","N/A",'Part-C'!I87)</f>
        <v>19285985.924390227</v>
      </c>
      <c r="N87" s="190">
        <f t="shared" si="4"/>
        <v>0.72817661772943676</v>
      </c>
      <c r="O87" s="191">
        <f t="shared" si="5"/>
        <v>5242381.9243902266</v>
      </c>
    </row>
    <row r="88" spans="1:15" s="27" customFormat="1" ht="15" x14ac:dyDescent="0.3">
      <c r="A88" s="156" t="str">
        <f>IF(ISBLANK(TableB[[#This Row],[BEDS Code]]),"",TableB[[#This Row],[BEDS Code]])</f>
        <v>333200010106</v>
      </c>
      <c r="B88" s="134" t="str">
        <f>IF(ISBLANK(TableB[[#This Row],[School Name]]),"",TableB[[#This Row],[School Name]])</f>
        <v>P.S. 106 Edward Everett Hale</v>
      </c>
      <c r="C88" s="156" t="str">
        <f>IF(ISBLANK(TableB[[#This Row],[Local School Code]]),"",TableB[[#This Row],[Local School Code]])</f>
        <v>K106</v>
      </c>
      <c r="D88" s="187">
        <v>3367835</v>
      </c>
      <c r="E88" s="187">
        <v>3742038</v>
      </c>
      <c r="F88" s="186">
        <v>374203</v>
      </c>
      <c r="G88" s="126">
        <f t="shared" si="6"/>
        <v>0.90000021378724637</v>
      </c>
      <c r="H88" s="187">
        <v>357576</v>
      </c>
      <c r="I88" s="187">
        <v>640532</v>
      </c>
      <c r="J88" s="187">
        <v>4365943</v>
      </c>
      <c r="K88" s="187">
        <v>4807609</v>
      </c>
      <c r="L88" s="187">
        <v>441666</v>
      </c>
      <c r="M88" s="186">
        <f>IF(L88="N/A","N/A",'Part-C'!I88)</f>
        <v>9092037.6039121896</v>
      </c>
      <c r="N88" s="190">
        <f t="shared" si="4"/>
        <v>0.48019412041602089</v>
      </c>
      <c r="O88" s="191">
        <f t="shared" si="5"/>
        <v>4726094.6039121896</v>
      </c>
    </row>
    <row r="89" spans="1:15" s="27" customFormat="1" ht="15" x14ac:dyDescent="0.3">
      <c r="A89" s="156" t="str">
        <f>IF(ISBLANK(TableB[[#This Row],[BEDS Code]]),"",TableB[[#This Row],[BEDS Code]])</f>
        <v>331500010107</v>
      </c>
      <c r="B89" s="134" t="str">
        <f>IF(ISBLANK(TableB[[#This Row],[School Name]]),"",TableB[[#This Row],[School Name]])</f>
        <v>P.S. 107 John W. Kimball</v>
      </c>
      <c r="C89" s="156" t="str">
        <f>IF(ISBLANK(TableB[[#This Row],[Local School Code]]),"",TableB[[#This Row],[Local School Code]])</f>
        <v>K107</v>
      </c>
      <c r="D89" s="187">
        <v>4047940</v>
      </c>
      <c r="E89" s="187">
        <v>4215173</v>
      </c>
      <c r="F89" s="186">
        <v>167233</v>
      </c>
      <c r="G89" s="126">
        <f t="shared" si="6"/>
        <v>0.96032594628974899</v>
      </c>
      <c r="H89" s="187">
        <v>357576</v>
      </c>
      <c r="I89" s="187">
        <v>846512</v>
      </c>
      <c r="J89" s="187">
        <v>5252028</v>
      </c>
      <c r="K89" s="187">
        <v>5449411</v>
      </c>
      <c r="L89" s="187">
        <v>197382</v>
      </c>
      <c r="M89" s="186">
        <f>IF(L89="N/A","N/A",'Part-C'!I89)</f>
        <v>6821062.3035037415</v>
      </c>
      <c r="N89" s="190">
        <f t="shared" si="4"/>
        <v>0.76997214895724042</v>
      </c>
      <c r="O89" s="191">
        <f t="shared" si="5"/>
        <v>1569034.3035037415</v>
      </c>
    </row>
    <row r="90" spans="1:15" s="27" customFormat="1" ht="15" x14ac:dyDescent="0.3">
      <c r="A90" s="156" t="str">
        <f>IF(ISBLANK(TableB[[#This Row],[BEDS Code]]),"",TableB[[#This Row],[BEDS Code]])</f>
        <v>331900010108</v>
      </c>
      <c r="B90" s="134" t="str">
        <f>IF(ISBLANK(TableB[[#This Row],[School Name]]),"",TableB[[#This Row],[School Name]])</f>
        <v>P.S. 108 Sal Abbracciamento</v>
      </c>
      <c r="C90" s="156" t="str">
        <f>IF(ISBLANK(TableB[[#This Row],[Local School Code]]),"",TableB[[#This Row],[Local School Code]])</f>
        <v>K108</v>
      </c>
      <c r="D90" s="187">
        <v>6952486</v>
      </c>
      <c r="E90" s="187">
        <v>7724984</v>
      </c>
      <c r="F90" s="186">
        <v>772498</v>
      </c>
      <c r="G90" s="126">
        <f t="shared" si="6"/>
        <v>0.9000000517800425</v>
      </c>
      <c r="H90" s="187">
        <v>357576</v>
      </c>
      <c r="I90" s="187">
        <v>1293288</v>
      </c>
      <c r="J90" s="187">
        <v>8603350</v>
      </c>
      <c r="K90" s="187">
        <v>9515118</v>
      </c>
      <c r="L90" s="187">
        <v>911767</v>
      </c>
      <c r="M90" s="186">
        <f>IF(L90="N/A","N/A",'Part-C'!I90)</f>
        <v>14334573.805528423</v>
      </c>
      <c r="N90" s="190">
        <f t="shared" si="4"/>
        <v>0.60018177845524379</v>
      </c>
      <c r="O90" s="191">
        <f t="shared" si="5"/>
        <v>5731223.8055284228</v>
      </c>
    </row>
    <row r="91" spans="1:15" s="27" customFormat="1" ht="15" x14ac:dyDescent="0.3">
      <c r="A91" s="156" t="str">
        <f>IF(ISBLANK(TableB[[#This Row],[BEDS Code]]),"",TableB[[#This Row],[BEDS Code]])</f>
        <v>332200010109</v>
      </c>
      <c r="B91" s="134" t="str">
        <f>IF(ISBLANK(TableB[[#This Row],[School Name]]),"",TableB[[#This Row],[School Name]])</f>
        <v>P.S. 109</v>
      </c>
      <c r="C91" s="156" t="str">
        <f>IF(ISBLANK(TableB[[#This Row],[Local School Code]]),"",TableB[[#This Row],[Local School Code]])</f>
        <v>K109</v>
      </c>
      <c r="D91" s="187">
        <v>5162692</v>
      </c>
      <c r="E91" s="187">
        <v>5736325</v>
      </c>
      <c r="F91" s="186">
        <v>573633</v>
      </c>
      <c r="G91" s="126">
        <f t="shared" si="6"/>
        <v>0.89999991283617997</v>
      </c>
      <c r="H91" s="187">
        <v>357576</v>
      </c>
      <c r="I91" s="187">
        <v>1006623</v>
      </c>
      <c r="J91" s="187">
        <v>6526891</v>
      </c>
      <c r="K91" s="187">
        <v>7203941</v>
      </c>
      <c r="L91" s="187">
        <v>677049</v>
      </c>
      <c r="M91" s="186">
        <f>IF(L91="N/A","N/A",'Part-C'!I91)</f>
        <v>11906965.324992701</v>
      </c>
      <c r="N91" s="190">
        <f t="shared" si="4"/>
        <v>0.54815738702959571</v>
      </c>
      <c r="O91" s="191">
        <f t="shared" si="5"/>
        <v>5380074.3249927014</v>
      </c>
    </row>
    <row r="92" spans="1:15" s="27" customFormat="1" ht="15" x14ac:dyDescent="0.3">
      <c r="A92" s="156" t="str">
        <f>IF(ISBLANK(TableB[[#This Row],[BEDS Code]]),"",TableB[[#This Row],[BEDS Code]])</f>
        <v>331400010110</v>
      </c>
      <c r="B92" s="134" t="str">
        <f>IF(ISBLANK(TableB[[#This Row],[School Name]]),"",TableB[[#This Row],[School Name]])</f>
        <v>P.S. 110 The Monitor</v>
      </c>
      <c r="C92" s="156" t="str">
        <f>IF(ISBLANK(TableB[[#This Row],[Local School Code]]),"",TableB[[#This Row],[Local School Code]])</f>
        <v>K110</v>
      </c>
      <c r="D92" s="187">
        <v>3151460</v>
      </c>
      <c r="E92" s="187">
        <v>3342171</v>
      </c>
      <c r="F92" s="186">
        <v>190711</v>
      </c>
      <c r="G92" s="126">
        <f t="shared" si="6"/>
        <v>0.94293798851106059</v>
      </c>
      <c r="H92" s="187">
        <v>357576</v>
      </c>
      <c r="I92" s="187">
        <v>606090</v>
      </c>
      <c r="J92" s="187">
        <v>4115126</v>
      </c>
      <c r="K92" s="187">
        <v>4340220</v>
      </c>
      <c r="L92" s="187">
        <v>225093</v>
      </c>
      <c r="M92" s="186">
        <f>IF(L92="N/A","N/A",'Part-C'!I92)</f>
        <v>6708955.1056450009</v>
      </c>
      <c r="N92" s="190">
        <f t="shared" si="4"/>
        <v>0.61337807977541547</v>
      </c>
      <c r="O92" s="191">
        <f t="shared" si="5"/>
        <v>2593829.1056450009</v>
      </c>
    </row>
    <row r="93" spans="1:15" s="27" customFormat="1" ht="15" x14ac:dyDescent="0.3">
      <c r="A93" s="156" t="str">
        <f>IF(ISBLANK(TableB[[#This Row],[BEDS Code]]),"",TableB[[#This Row],[BEDS Code]])</f>
        <v>332000010112</v>
      </c>
      <c r="B93" s="134" t="str">
        <f>IF(ISBLANK(TableB[[#This Row],[School Name]]),"",TableB[[#This Row],[School Name]])</f>
        <v>P.S. 112 Lefferts Park</v>
      </c>
      <c r="C93" s="156" t="str">
        <f>IF(ISBLANK(TableB[[#This Row],[Local School Code]]),"",TableB[[#This Row],[Local School Code]])</f>
        <v>K112</v>
      </c>
      <c r="D93" s="187">
        <v>5679864</v>
      </c>
      <c r="E93" s="187">
        <v>6310960</v>
      </c>
      <c r="F93" s="186">
        <v>631096</v>
      </c>
      <c r="G93" s="126">
        <f t="shared" si="6"/>
        <v>0.9</v>
      </c>
      <c r="H93" s="187">
        <v>357576</v>
      </c>
      <c r="I93" s="187">
        <v>1094161</v>
      </c>
      <c r="J93" s="187">
        <v>7131601</v>
      </c>
      <c r="K93" s="187">
        <v>7876474</v>
      </c>
      <c r="L93" s="187">
        <v>744872</v>
      </c>
      <c r="M93" s="186">
        <f>IF(L93="N/A","N/A",'Part-C'!I93)</f>
        <v>10491205.683323111</v>
      </c>
      <c r="N93" s="190">
        <f t="shared" si="4"/>
        <v>0.67976943882974661</v>
      </c>
      <c r="O93" s="191">
        <f t="shared" si="5"/>
        <v>3359604.6833231114</v>
      </c>
    </row>
    <row r="94" spans="1:15" s="27" customFormat="1" ht="15" x14ac:dyDescent="0.3">
      <c r="A94" s="156" t="str">
        <f>IF(ISBLANK(TableB[[#This Row],[BEDS Code]]),"",TableB[[#This Row],[BEDS Code]])</f>
        <v>331300010113</v>
      </c>
      <c r="B94" s="134" t="str">
        <f>IF(ISBLANK(TableB[[#This Row],[School Name]]),"",TableB[[#This Row],[School Name]])</f>
        <v>M.S. 113 Ronald Edmonds Learning Center</v>
      </c>
      <c r="C94" s="156" t="str">
        <f>IF(ISBLANK(TableB[[#This Row],[Local School Code]]),"",TableB[[#This Row],[Local School Code]])</f>
        <v>K113</v>
      </c>
      <c r="D94" s="187">
        <v>3171580</v>
      </c>
      <c r="E94" s="187">
        <v>3523978</v>
      </c>
      <c r="F94" s="186">
        <v>352398</v>
      </c>
      <c r="G94" s="126">
        <f t="shared" si="6"/>
        <v>0.89999994324595667</v>
      </c>
      <c r="H94" s="187">
        <v>357576</v>
      </c>
      <c r="I94" s="187">
        <v>751211</v>
      </c>
      <c r="J94" s="187">
        <v>4280367</v>
      </c>
      <c r="K94" s="187">
        <v>4696297</v>
      </c>
      <c r="L94" s="187">
        <v>415930</v>
      </c>
      <c r="M94" s="186">
        <f>IF(L94="N/A","N/A",'Part-C'!I94)</f>
        <v>6615321.5252642641</v>
      </c>
      <c r="N94" s="190">
        <f t="shared" si="4"/>
        <v>0.64703839165686072</v>
      </c>
      <c r="O94" s="191">
        <f t="shared" si="5"/>
        <v>2334954.5252642641</v>
      </c>
    </row>
    <row r="95" spans="1:15" s="27" customFormat="1" ht="15" x14ac:dyDescent="0.3">
      <c r="A95" s="156" t="str">
        <f>IF(ISBLANK(TableB[[#This Row],[BEDS Code]]),"",TableB[[#This Row],[BEDS Code]])</f>
        <v>331800010114</v>
      </c>
      <c r="B95" s="134" t="str">
        <f>IF(ISBLANK(TableB[[#This Row],[School Name]]),"",TableB[[#This Row],[School Name]])</f>
        <v>P.S. 114 Ryder Elementary</v>
      </c>
      <c r="C95" s="156" t="str">
        <f>IF(ISBLANK(TableB[[#This Row],[Local School Code]]),"",TableB[[#This Row],[Local School Code]])</f>
        <v>K114</v>
      </c>
      <c r="D95" s="187">
        <v>3967326</v>
      </c>
      <c r="E95" s="187">
        <v>4408140</v>
      </c>
      <c r="F95" s="186">
        <v>440814</v>
      </c>
      <c r="G95" s="126">
        <f t="shared" si="6"/>
        <v>0.9</v>
      </c>
      <c r="H95" s="187">
        <v>357576</v>
      </c>
      <c r="I95" s="187">
        <v>723932</v>
      </c>
      <c r="J95" s="187">
        <v>5048834</v>
      </c>
      <c r="K95" s="187">
        <v>5569120</v>
      </c>
      <c r="L95" s="187">
        <v>520286</v>
      </c>
      <c r="M95" s="186">
        <f>IF(L95="N/A","N/A",'Part-C'!I95)</f>
        <v>9156850.5268608034</v>
      </c>
      <c r="N95" s="190">
        <f t="shared" si="4"/>
        <v>0.5513723288580169</v>
      </c>
      <c r="O95" s="191">
        <f t="shared" si="5"/>
        <v>4108016.5268608034</v>
      </c>
    </row>
    <row r="96" spans="1:15" s="27" customFormat="1" ht="15" x14ac:dyDescent="0.3">
      <c r="A96" s="156" t="str">
        <f>IF(ISBLANK(TableB[[#This Row],[BEDS Code]]),"",TableB[[#This Row],[BEDS Code]])</f>
        <v>331800010115</v>
      </c>
      <c r="B96" s="134" t="str">
        <f>IF(ISBLANK(TableB[[#This Row],[School Name]]),"",TableB[[#This Row],[School Name]])</f>
        <v>P.S. 115 Daniel Mucatel School</v>
      </c>
      <c r="C96" s="156" t="str">
        <f>IF(ISBLANK(TableB[[#This Row],[Local School Code]]),"",TableB[[#This Row],[Local School Code]])</f>
        <v>K115</v>
      </c>
      <c r="D96" s="187">
        <v>6353913</v>
      </c>
      <c r="E96" s="187">
        <v>7059904</v>
      </c>
      <c r="F96" s="186">
        <v>705991</v>
      </c>
      <c r="G96" s="126">
        <f t="shared" si="6"/>
        <v>0.89999991501300869</v>
      </c>
      <c r="H96" s="187">
        <v>357576</v>
      </c>
      <c r="I96" s="187">
        <v>1209066</v>
      </c>
      <c r="J96" s="187">
        <v>7920555</v>
      </c>
      <c r="K96" s="187">
        <v>8753825</v>
      </c>
      <c r="L96" s="187">
        <v>833270</v>
      </c>
      <c r="M96" s="186">
        <f>IF(L96="N/A","N/A",'Part-C'!I96)</f>
        <v>13956185.73470098</v>
      </c>
      <c r="N96" s="190">
        <f t="shared" si="4"/>
        <v>0.5675300652029982</v>
      </c>
      <c r="O96" s="191">
        <f t="shared" si="5"/>
        <v>6035630.7347009797</v>
      </c>
    </row>
    <row r="97" spans="1:15" s="27" customFormat="1" ht="15" x14ac:dyDescent="0.3">
      <c r="A97" s="156" t="str">
        <f>IF(ISBLANK(TableB[[#This Row],[BEDS Code]]),"",TableB[[#This Row],[BEDS Code]])</f>
        <v>333200010116</v>
      </c>
      <c r="B97" s="134" t="str">
        <f>IF(ISBLANK(TableB[[#This Row],[School Name]]),"",TableB[[#This Row],[School Name]])</f>
        <v>P.S. 116 Elizabeth L Farrell</v>
      </c>
      <c r="C97" s="156" t="str">
        <f>IF(ISBLANK(TableB[[#This Row],[Local School Code]]),"",TableB[[#This Row],[Local School Code]])</f>
        <v>K116</v>
      </c>
      <c r="D97" s="187">
        <v>3145883</v>
      </c>
      <c r="E97" s="187">
        <v>3495427</v>
      </c>
      <c r="F97" s="186">
        <v>349544</v>
      </c>
      <c r="G97" s="126">
        <f t="shared" si="6"/>
        <v>0.89999962808549572</v>
      </c>
      <c r="H97" s="187">
        <v>357576</v>
      </c>
      <c r="I97" s="187">
        <v>581127</v>
      </c>
      <c r="J97" s="187">
        <v>4084586</v>
      </c>
      <c r="K97" s="187">
        <v>4497147</v>
      </c>
      <c r="L97" s="187">
        <v>412561</v>
      </c>
      <c r="M97" s="186">
        <f>IF(L97="N/A","N/A",'Part-C'!I97)</f>
        <v>7665612.6268224493</v>
      </c>
      <c r="N97" s="190">
        <f t="shared" si="4"/>
        <v>0.5328453443770147</v>
      </c>
      <c r="O97" s="191">
        <f t="shared" si="5"/>
        <v>3581026.6268224493</v>
      </c>
    </row>
    <row r="98" spans="1:15" s="27" customFormat="1" ht="15" x14ac:dyDescent="0.3">
      <c r="A98" s="156" t="str">
        <f>IF(ISBLANK(TableB[[#This Row],[BEDS Code]]),"",TableB[[#This Row],[BEDS Code]])</f>
        <v>331500010118</v>
      </c>
      <c r="B98" s="134" t="str">
        <f>IF(ISBLANK(TableB[[#This Row],[School Name]]),"",TableB[[#This Row],[School Name]])</f>
        <v>The Maurice Sendak Community School</v>
      </c>
      <c r="C98" s="156" t="str">
        <f>IF(ISBLANK(TableB[[#This Row],[Local School Code]]),"",TableB[[#This Row],[Local School Code]])</f>
        <v>K118</v>
      </c>
      <c r="D98" s="187">
        <v>2054815</v>
      </c>
      <c r="E98" s="187">
        <v>2054815</v>
      </c>
      <c r="F98" s="186">
        <v>0</v>
      </c>
      <c r="G98" s="126">
        <f t="shared" si="6"/>
        <v>1</v>
      </c>
      <c r="H98" s="187">
        <v>357576</v>
      </c>
      <c r="I98" s="187">
        <v>381491</v>
      </c>
      <c r="J98" s="187">
        <v>2793882</v>
      </c>
      <c r="K98" s="187">
        <v>2793882</v>
      </c>
      <c r="L98" s="187">
        <v>0</v>
      </c>
      <c r="M98" s="186">
        <f>IF(L98="N/A","N/A",'Part-C'!I98)</f>
        <v>3812313.1969029857</v>
      </c>
      <c r="N98" s="190">
        <f t="shared" si="4"/>
        <v>0.73285741640263713</v>
      </c>
      <c r="O98" s="191">
        <f t="shared" si="5"/>
        <v>1018431.1969029857</v>
      </c>
    </row>
    <row r="99" spans="1:15" s="27" customFormat="1" ht="15" x14ac:dyDescent="0.3">
      <c r="A99" s="156" t="str">
        <f>IF(ISBLANK(TableB[[#This Row],[BEDS Code]]),"",TableB[[#This Row],[BEDS Code]])</f>
        <v>332200010119</v>
      </c>
      <c r="B99" s="134" t="str">
        <f>IF(ISBLANK(TableB[[#This Row],[School Name]]),"",TableB[[#This Row],[School Name]])</f>
        <v>P.S. 119 Amersfort</v>
      </c>
      <c r="C99" s="156" t="str">
        <f>IF(ISBLANK(TableB[[#This Row],[Local School Code]]),"",TableB[[#This Row],[Local School Code]])</f>
        <v>K119</v>
      </c>
      <c r="D99" s="187">
        <v>3056293</v>
      </c>
      <c r="E99" s="187">
        <v>3395880</v>
      </c>
      <c r="F99" s="186">
        <v>339587</v>
      </c>
      <c r="G99" s="126">
        <f t="shared" si="6"/>
        <v>0.90000029447448082</v>
      </c>
      <c r="H99" s="187">
        <v>357576</v>
      </c>
      <c r="I99" s="187">
        <v>682772</v>
      </c>
      <c r="J99" s="187">
        <v>4096641</v>
      </c>
      <c r="K99" s="187">
        <v>4497451</v>
      </c>
      <c r="L99" s="187">
        <v>400810</v>
      </c>
      <c r="M99" s="186">
        <f>IF(L99="N/A","N/A",'Part-C'!I99)</f>
        <v>7422857.0608597174</v>
      </c>
      <c r="N99" s="190">
        <f t="shared" si="4"/>
        <v>0.55189544489565123</v>
      </c>
      <c r="O99" s="191">
        <f t="shared" si="5"/>
        <v>3326216.0608597174</v>
      </c>
    </row>
    <row r="100" spans="1:15" s="27" customFormat="1" ht="15" x14ac:dyDescent="0.3">
      <c r="A100" s="156" t="str">
        <f>IF(ISBLANK(TableB[[#This Row],[BEDS Code]]),"",TableB[[#This Row],[BEDS Code]])</f>
        <v>331400010120</v>
      </c>
      <c r="B100" s="134" t="str">
        <f>IF(ISBLANK(TableB[[#This Row],[School Name]]),"",TableB[[#This Row],[School Name]])</f>
        <v>P.S. 120 Carlos Tapia</v>
      </c>
      <c r="C100" s="156" t="str">
        <f>IF(ISBLANK(TableB[[#This Row],[Local School Code]]),"",TableB[[#This Row],[Local School Code]])</f>
        <v>K120</v>
      </c>
      <c r="D100" s="187">
        <v>2615925</v>
      </c>
      <c r="E100" s="187">
        <v>2906583</v>
      </c>
      <c r="F100" s="186">
        <v>290658</v>
      </c>
      <c r="G100" s="126">
        <f t="shared" si="6"/>
        <v>0.90000010321398016</v>
      </c>
      <c r="H100" s="187">
        <v>357576</v>
      </c>
      <c r="I100" s="187">
        <v>554788</v>
      </c>
      <c r="J100" s="187">
        <v>3528289</v>
      </c>
      <c r="K100" s="187">
        <v>3871349</v>
      </c>
      <c r="L100" s="187">
        <v>343059</v>
      </c>
      <c r="M100" s="186">
        <f>IF(L100="N/A","N/A",'Part-C'!I100)</f>
        <v>7088234.3831268121</v>
      </c>
      <c r="N100" s="190">
        <f t="shared" si="4"/>
        <v>0.49776697683684329</v>
      </c>
      <c r="O100" s="191">
        <f t="shared" si="5"/>
        <v>3559945.3831268121</v>
      </c>
    </row>
    <row r="101" spans="1:15" s="27" customFormat="1" ht="15" x14ac:dyDescent="0.3">
      <c r="A101" s="156" t="str">
        <f>IF(ISBLANK(TableB[[#This Row],[BEDS Code]]),"",TableB[[#This Row],[BEDS Code]])</f>
        <v>332100010121</v>
      </c>
      <c r="B101" s="134" t="str">
        <f>IF(ISBLANK(TableB[[#This Row],[School Name]]),"",TableB[[#This Row],[School Name]])</f>
        <v>P.S. 121 Nelson A. Rockefeller</v>
      </c>
      <c r="C101" s="156" t="str">
        <f>IF(ISBLANK(TableB[[#This Row],[Local School Code]]),"",TableB[[#This Row],[Local School Code]])</f>
        <v>K121</v>
      </c>
      <c r="D101" s="187">
        <v>3014932</v>
      </c>
      <c r="E101" s="187">
        <v>3111687</v>
      </c>
      <c r="F101" s="186">
        <v>96755</v>
      </c>
      <c r="G101" s="126">
        <f t="shared" si="6"/>
        <v>0.9689059343050892</v>
      </c>
      <c r="H101" s="187">
        <v>357576</v>
      </c>
      <c r="I101" s="187">
        <v>653907</v>
      </c>
      <c r="J101" s="187">
        <v>4026415</v>
      </c>
      <c r="K101" s="187">
        <v>4140613</v>
      </c>
      <c r="L101" s="187">
        <v>114198</v>
      </c>
      <c r="M101" s="186">
        <f>IF(L101="N/A","N/A",'Part-C'!I101)</f>
        <v>9670838.3979600836</v>
      </c>
      <c r="N101" s="190">
        <f t="shared" si="4"/>
        <v>0.41634601203234989</v>
      </c>
      <c r="O101" s="191">
        <f t="shared" si="5"/>
        <v>5644423.3979600836</v>
      </c>
    </row>
    <row r="102" spans="1:15" s="27" customFormat="1" ht="15" x14ac:dyDescent="0.3">
      <c r="A102" s="156" t="str">
        <f>IF(ISBLANK(TableB[[#This Row],[BEDS Code]]),"",TableB[[#This Row],[BEDS Code]])</f>
        <v>331700011122</v>
      </c>
      <c r="B102" s="134" t="str">
        <f>IF(ISBLANK(TableB[[#This Row],[School Name]]),"",TableB[[#This Row],[School Name]])</f>
        <v>Pathways in Technology Early College High School (P-TECH)</v>
      </c>
      <c r="C102" s="156" t="str">
        <f>IF(ISBLANK(TableB[[#This Row],[Local School Code]]),"",TableB[[#This Row],[Local School Code]])</f>
        <v>K122</v>
      </c>
      <c r="D102" s="187">
        <v>5553983</v>
      </c>
      <c r="E102" s="187">
        <v>5590439</v>
      </c>
      <c r="F102" s="186">
        <v>36456</v>
      </c>
      <c r="G102" s="126">
        <f t="shared" si="6"/>
        <v>0.99347886632874449</v>
      </c>
      <c r="H102" s="187">
        <v>357576</v>
      </c>
      <c r="I102" s="187">
        <v>1050939</v>
      </c>
      <c r="J102" s="187">
        <v>6962498</v>
      </c>
      <c r="K102" s="187">
        <v>7005526</v>
      </c>
      <c r="L102" s="187">
        <v>43028</v>
      </c>
      <c r="M102" s="186">
        <f>IF(L102="N/A","N/A",'Part-C'!I102)</f>
        <v>8672900.9173636269</v>
      </c>
      <c r="N102" s="190">
        <f t="shared" si="4"/>
        <v>0.80278767927126826</v>
      </c>
      <c r="O102" s="191">
        <f t="shared" si="5"/>
        <v>1710402.9173636269</v>
      </c>
    </row>
    <row r="103" spans="1:15" s="27" customFormat="1" ht="15" x14ac:dyDescent="0.3">
      <c r="A103" s="156" t="str">
        <f>IF(ISBLANK(TableB[[#This Row],[BEDS Code]]),"",TableB[[#This Row],[BEDS Code]])</f>
        <v>333200010123</v>
      </c>
      <c r="B103" s="134" t="str">
        <f>IF(ISBLANK(TableB[[#This Row],[School Name]]),"",TableB[[#This Row],[School Name]])</f>
        <v>P.S. 123 Suydam</v>
      </c>
      <c r="C103" s="156" t="str">
        <f>IF(ISBLANK(TableB[[#This Row],[Local School Code]]),"",TableB[[#This Row],[Local School Code]])</f>
        <v>K123</v>
      </c>
      <c r="D103" s="187">
        <v>4747083</v>
      </c>
      <c r="E103" s="187">
        <v>5274537</v>
      </c>
      <c r="F103" s="186">
        <v>527454</v>
      </c>
      <c r="G103" s="126">
        <f t="shared" si="6"/>
        <v>0.89999994312296983</v>
      </c>
      <c r="H103" s="187">
        <v>357576</v>
      </c>
      <c r="I103" s="187">
        <v>982612</v>
      </c>
      <c r="J103" s="187">
        <v>6087271</v>
      </c>
      <c r="K103" s="187">
        <v>6709816</v>
      </c>
      <c r="L103" s="187">
        <v>622545</v>
      </c>
      <c r="M103" s="186">
        <f>IF(L103="N/A","N/A",'Part-C'!I103)</f>
        <v>10933640.083744468</v>
      </c>
      <c r="N103" s="190">
        <f t="shared" si="4"/>
        <v>0.55674697112540028</v>
      </c>
      <c r="O103" s="191">
        <f t="shared" si="5"/>
        <v>4846369.0837444682</v>
      </c>
    </row>
    <row r="104" spans="1:15" s="27" customFormat="1" ht="15" x14ac:dyDescent="0.3">
      <c r="A104" s="156" t="str">
        <f>IF(ISBLANK(TableB[[#This Row],[BEDS Code]]),"",TableB[[#This Row],[BEDS Code]])</f>
        <v>331500010124</v>
      </c>
      <c r="B104" s="134" t="str">
        <f>IF(ISBLANK(TableB[[#This Row],[School Name]]),"",TableB[[#This Row],[School Name]])</f>
        <v>P.S. 124 Silas B. Dutcher</v>
      </c>
      <c r="C104" s="156" t="str">
        <f>IF(ISBLANK(TableB[[#This Row],[Local School Code]]),"",TableB[[#This Row],[Local School Code]])</f>
        <v>K124</v>
      </c>
      <c r="D104" s="187">
        <v>2577953</v>
      </c>
      <c r="E104" s="187">
        <v>2864392</v>
      </c>
      <c r="F104" s="186">
        <v>286439</v>
      </c>
      <c r="G104" s="126">
        <f t="shared" si="6"/>
        <v>0.90000006982284553</v>
      </c>
      <c r="H104" s="187">
        <v>357576</v>
      </c>
      <c r="I104" s="187">
        <v>512272</v>
      </c>
      <c r="J104" s="187">
        <v>3447801</v>
      </c>
      <c r="K104" s="187">
        <v>3785880</v>
      </c>
      <c r="L104" s="187">
        <v>338079</v>
      </c>
      <c r="M104" s="186">
        <f>IF(L104="N/A","N/A",'Part-C'!I104)</f>
        <v>6025498.1768636862</v>
      </c>
      <c r="N104" s="190">
        <f t="shared" si="4"/>
        <v>0.57220181614835441</v>
      </c>
      <c r="O104" s="191">
        <f t="shared" si="5"/>
        <v>2577697.1768636862</v>
      </c>
    </row>
    <row r="105" spans="1:15" s="27" customFormat="1" ht="15" x14ac:dyDescent="0.3">
      <c r="A105" s="156" t="str">
        <f>IF(ISBLANK(TableB[[#This Row],[BEDS Code]]),"",TableB[[#This Row],[BEDS Code]])</f>
        <v>331400010126</v>
      </c>
      <c r="B105" s="134" t="str">
        <f>IF(ISBLANK(TableB[[#This Row],[School Name]]),"",TableB[[#This Row],[School Name]])</f>
        <v>John Ericsson Middle School 126</v>
      </c>
      <c r="C105" s="156" t="str">
        <f>IF(ISBLANK(TableB[[#This Row],[Local School Code]]),"",TableB[[#This Row],[Local School Code]])</f>
        <v>K126</v>
      </c>
      <c r="D105" s="187">
        <v>3783879</v>
      </c>
      <c r="E105" s="187">
        <v>3783879</v>
      </c>
      <c r="F105" s="186">
        <v>0</v>
      </c>
      <c r="G105" s="126">
        <f t="shared" si="6"/>
        <v>1</v>
      </c>
      <c r="H105" s="187">
        <v>357576</v>
      </c>
      <c r="I105" s="187">
        <v>773258</v>
      </c>
      <c r="J105" s="187">
        <v>4914713</v>
      </c>
      <c r="K105" s="187">
        <v>4914713</v>
      </c>
      <c r="L105" s="187">
        <v>0</v>
      </c>
      <c r="M105" s="186">
        <f>IF(L105="N/A","N/A",'Part-C'!I105)</f>
        <v>8305945.7924468592</v>
      </c>
      <c r="N105" s="190">
        <f t="shared" si="4"/>
        <v>0.59171021853637318</v>
      </c>
      <c r="O105" s="191">
        <f t="shared" si="5"/>
        <v>3391232.7924468592</v>
      </c>
    </row>
    <row r="106" spans="1:15" s="27" customFormat="1" ht="15" x14ac:dyDescent="0.3">
      <c r="A106" s="156" t="str">
        <f>IF(ISBLANK(TableB[[#This Row],[BEDS Code]]),"",TableB[[#This Row],[BEDS Code]])</f>
        <v>332000010127</v>
      </c>
      <c r="B106" s="134" t="str">
        <f>IF(ISBLANK(TableB[[#This Row],[School Name]]),"",TableB[[#This Row],[School Name]])</f>
        <v>P.S. 127 McKinley Park</v>
      </c>
      <c r="C106" s="156" t="str">
        <f>IF(ISBLANK(TableB[[#This Row],[Local School Code]]),"",TableB[[#This Row],[Local School Code]])</f>
        <v>K127</v>
      </c>
      <c r="D106" s="187">
        <v>4440522</v>
      </c>
      <c r="E106" s="187">
        <v>4933913</v>
      </c>
      <c r="F106" s="186">
        <v>493391</v>
      </c>
      <c r="G106" s="126">
        <f t="shared" si="6"/>
        <v>0.90000006080366635</v>
      </c>
      <c r="H106" s="187">
        <v>357576</v>
      </c>
      <c r="I106" s="187">
        <v>888793</v>
      </c>
      <c r="J106" s="187">
        <v>5686891</v>
      </c>
      <c r="K106" s="187">
        <v>6269233</v>
      </c>
      <c r="L106" s="187">
        <v>582342</v>
      </c>
      <c r="M106" s="186">
        <f>IF(L106="N/A","N/A",'Part-C'!I106)</f>
        <v>8636593.1048837323</v>
      </c>
      <c r="N106" s="190">
        <f t="shared" si="4"/>
        <v>0.65846462035871933</v>
      </c>
      <c r="O106" s="191">
        <f t="shared" si="5"/>
        <v>2949702.1048837323</v>
      </c>
    </row>
    <row r="107" spans="1:15" s="27" customFormat="1" ht="15" x14ac:dyDescent="0.3">
      <c r="A107" s="156" t="str">
        <f>IF(ISBLANK(TableB[[#This Row],[BEDS Code]]),"",TableB[[#This Row],[BEDS Code]])</f>
        <v>332100010128</v>
      </c>
      <c r="B107" s="134" t="str">
        <f>IF(ISBLANK(TableB[[#This Row],[School Name]]),"",TableB[[#This Row],[School Name]])</f>
        <v>P.S. 128 Bensonhurst</v>
      </c>
      <c r="C107" s="156" t="str">
        <f>IF(ISBLANK(TableB[[#This Row],[Local School Code]]),"",TableB[[#This Row],[Local School Code]])</f>
        <v>K128</v>
      </c>
      <c r="D107" s="187">
        <v>4467037</v>
      </c>
      <c r="E107" s="187">
        <v>4531915</v>
      </c>
      <c r="F107" s="186">
        <v>64878</v>
      </c>
      <c r="G107" s="126">
        <f t="shared" si="6"/>
        <v>0.98568419751915026</v>
      </c>
      <c r="H107" s="187">
        <v>357576</v>
      </c>
      <c r="I107" s="187">
        <v>779864</v>
      </c>
      <c r="J107" s="187">
        <v>5604477</v>
      </c>
      <c r="K107" s="187">
        <v>5681053</v>
      </c>
      <c r="L107" s="187">
        <v>76576</v>
      </c>
      <c r="M107" s="186">
        <f>IF(L107="N/A","N/A",'Part-C'!I107)</f>
        <v>7866926.0783372484</v>
      </c>
      <c r="N107" s="190">
        <f t="shared" si="4"/>
        <v>0.71241002447356938</v>
      </c>
      <c r="O107" s="191">
        <f t="shared" si="5"/>
        <v>2262449.0783372484</v>
      </c>
    </row>
    <row r="108" spans="1:15" s="27" customFormat="1" ht="15" x14ac:dyDescent="0.3">
      <c r="A108" s="156" t="str">
        <f>IF(ISBLANK(TableB[[#This Row],[BEDS Code]]),"",TableB[[#This Row],[BEDS Code]])</f>
        <v>331500010130</v>
      </c>
      <c r="B108" s="134" t="str">
        <f>IF(ISBLANK(TableB[[#This Row],[School Name]]),"",TableB[[#This Row],[School Name]])</f>
        <v>P.S. 130 The Parkside</v>
      </c>
      <c r="C108" s="156" t="str">
        <f>IF(ISBLANK(TableB[[#This Row],[Local School Code]]),"",TableB[[#This Row],[Local School Code]])</f>
        <v>K130</v>
      </c>
      <c r="D108" s="187">
        <v>6612695</v>
      </c>
      <c r="E108" s="187">
        <v>7347438</v>
      </c>
      <c r="F108" s="186">
        <v>734743</v>
      </c>
      <c r="G108" s="126">
        <f t="shared" si="6"/>
        <v>0.9000001088814904</v>
      </c>
      <c r="H108" s="187">
        <v>357576</v>
      </c>
      <c r="I108" s="187">
        <v>1166935</v>
      </c>
      <c r="J108" s="187">
        <v>8137206</v>
      </c>
      <c r="K108" s="187">
        <v>9004413</v>
      </c>
      <c r="L108" s="187">
        <v>867206</v>
      </c>
      <c r="M108" s="186">
        <f>IF(L108="N/A","N/A",'Part-C'!I108)</f>
        <v>13667672.760906398</v>
      </c>
      <c r="N108" s="190">
        <f t="shared" si="4"/>
        <v>0.59536148855383964</v>
      </c>
      <c r="O108" s="191">
        <f t="shared" si="5"/>
        <v>5530466.7609063983</v>
      </c>
    </row>
    <row r="109" spans="1:15" s="27" customFormat="1" ht="15" x14ac:dyDescent="0.3">
      <c r="A109" s="156" t="str">
        <f>IF(ISBLANK(TableB[[#This Row],[BEDS Code]]),"",TableB[[#This Row],[BEDS Code]])</f>
        <v>331500010131</v>
      </c>
      <c r="B109" s="134" t="str">
        <f>IF(ISBLANK(TableB[[#This Row],[School Name]]),"",TableB[[#This Row],[School Name]])</f>
        <v>P.S. 131 Brooklyn</v>
      </c>
      <c r="C109" s="156" t="str">
        <f>IF(ISBLANK(TableB[[#This Row],[Local School Code]]),"",TableB[[#This Row],[Local School Code]])</f>
        <v>K131</v>
      </c>
      <c r="D109" s="187">
        <v>8533707</v>
      </c>
      <c r="E109" s="187">
        <v>9481895</v>
      </c>
      <c r="F109" s="186">
        <v>948188</v>
      </c>
      <c r="G109" s="126">
        <f t="shared" si="6"/>
        <v>0.90000015819622559</v>
      </c>
      <c r="H109" s="187">
        <v>357576</v>
      </c>
      <c r="I109" s="187">
        <v>1545113</v>
      </c>
      <c r="J109" s="187">
        <v>10436396</v>
      </c>
      <c r="K109" s="187">
        <v>11555528</v>
      </c>
      <c r="L109" s="187">
        <v>1119132</v>
      </c>
      <c r="M109" s="186">
        <f>IF(L109="N/A","N/A",'Part-C'!I109)</f>
        <v>15385911.500949183</v>
      </c>
      <c r="N109" s="190">
        <f t="shared" si="4"/>
        <v>0.67830859415486433</v>
      </c>
      <c r="O109" s="191">
        <f t="shared" si="5"/>
        <v>4949515.5009491835</v>
      </c>
    </row>
    <row r="110" spans="1:15" s="27" customFormat="1" ht="15" x14ac:dyDescent="0.3">
      <c r="A110" s="156" t="str">
        <f>IF(ISBLANK(TableB[[#This Row],[BEDS Code]]),"",TableB[[#This Row],[BEDS Code]])</f>
        <v>331400010132</v>
      </c>
      <c r="B110" s="134" t="str">
        <f>IF(ISBLANK(TableB[[#This Row],[School Name]]),"",TableB[[#This Row],[School Name]])</f>
        <v>P.S. 132 The Conselyea School</v>
      </c>
      <c r="C110" s="156" t="str">
        <f>IF(ISBLANK(TableB[[#This Row],[Local School Code]]),"",TableB[[#This Row],[Local School Code]])</f>
        <v>K132</v>
      </c>
      <c r="D110" s="187">
        <v>4307813</v>
      </c>
      <c r="E110" s="187">
        <v>4786459</v>
      </c>
      <c r="F110" s="186">
        <v>478646</v>
      </c>
      <c r="G110" s="126">
        <f t="shared" si="6"/>
        <v>0.89999997910772866</v>
      </c>
      <c r="H110" s="187">
        <v>357576</v>
      </c>
      <c r="I110" s="187">
        <v>842251</v>
      </c>
      <c r="J110" s="187">
        <v>5507640</v>
      </c>
      <c r="K110" s="187">
        <v>6072578</v>
      </c>
      <c r="L110" s="187">
        <v>564938</v>
      </c>
      <c r="M110" s="186">
        <f>IF(L110="N/A","N/A",'Part-C'!I110)</f>
        <v>9233263.2790009379</v>
      </c>
      <c r="N110" s="190">
        <f t="shared" si="4"/>
        <v>0.59649983257013117</v>
      </c>
      <c r="O110" s="191">
        <f t="shared" si="5"/>
        <v>3725623.2790009379</v>
      </c>
    </row>
    <row r="111" spans="1:15" s="27" customFormat="1" ht="15" x14ac:dyDescent="0.3">
      <c r="A111" s="156" t="str">
        <f>IF(ISBLANK(TableB[[#This Row],[BEDS Code]]),"",TableB[[#This Row],[BEDS Code]])</f>
        <v>331300010133</v>
      </c>
      <c r="B111" s="134" t="str">
        <f>IF(ISBLANK(TableB[[#This Row],[School Name]]),"",TableB[[#This Row],[School Name]])</f>
        <v>P.S. 133 William A. Butler</v>
      </c>
      <c r="C111" s="156" t="str">
        <f>IF(ISBLANK(TableB[[#This Row],[Local School Code]]),"",TableB[[#This Row],[Local School Code]])</f>
        <v>K133</v>
      </c>
      <c r="D111" s="187">
        <v>5592170</v>
      </c>
      <c r="E111" s="187">
        <v>5763116</v>
      </c>
      <c r="F111" s="186">
        <v>170946</v>
      </c>
      <c r="G111" s="126">
        <f t="shared" si="6"/>
        <v>0.97033792136059727</v>
      </c>
      <c r="H111" s="187">
        <v>357576</v>
      </c>
      <c r="I111" s="187">
        <v>1025561</v>
      </c>
      <c r="J111" s="187">
        <v>6975307</v>
      </c>
      <c r="K111" s="187">
        <v>7177071</v>
      </c>
      <c r="L111" s="187">
        <v>201764</v>
      </c>
      <c r="M111" s="186">
        <f>IF(L111="N/A","N/A",'Part-C'!I111)</f>
        <v>10834942.871770551</v>
      </c>
      <c r="N111" s="190">
        <f t="shared" si="4"/>
        <v>0.64377884429584964</v>
      </c>
      <c r="O111" s="191">
        <f t="shared" si="5"/>
        <v>3859635.8717705514</v>
      </c>
    </row>
    <row r="112" spans="1:15" s="27" customFormat="1" ht="15" x14ac:dyDescent="0.3">
      <c r="A112" s="156" t="str">
        <f>IF(ISBLANK(TableB[[#This Row],[BEDS Code]]),"",TableB[[#This Row],[BEDS Code]])</f>
        <v>332200010134</v>
      </c>
      <c r="B112" s="134" t="str">
        <f>IF(ISBLANK(TableB[[#This Row],[School Name]]),"",TableB[[#This Row],[School Name]])</f>
        <v>P.S. K134</v>
      </c>
      <c r="C112" s="156" t="str">
        <f>IF(ISBLANK(TableB[[#This Row],[Local School Code]]),"",TableB[[#This Row],[Local School Code]])</f>
        <v>K134</v>
      </c>
      <c r="D112" s="187">
        <v>4515241</v>
      </c>
      <c r="E112" s="187">
        <v>5016933</v>
      </c>
      <c r="F112" s="186">
        <v>501692</v>
      </c>
      <c r="G112" s="126">
        <f t="shared" si="6"/>
        <v>0.90000025912245585</v>
      </c>
      <c r="H112" s="187">
        <v>357576</v>
      </c>
      <c r="I112" s="187">
        <v>799776</v>
      </c>
      <c r="J112" s="187">
        <v>5672593</v>
      </c>
      <c r="K112" s="187">
        <v>6264733</v>
      </c>
      <c r="L112" s="187">
        <v>592140</v>
      </c>
      <c r="M112" s="186">
        <f>IF(L112="N/A","N/A",'Part-C'!I112)</f>
        <v>8423546.4226973355</v>
      </c>
      <c r="N112" s="190">
        <f t="shared" si="4"/>
        <v>0.67342099340903938</v>
      </c>
      <c r="O112" s="191">
        <f t="shared" si="5"/>
        <v>2750953.4226973355</v>
      </c>
    </row>
    <row r="113" spans="1:15" s="27" customFormat="1" ht="15" x14ac:dyDescent="0.3">
      <c r="A113" s="156" t="str">
        <f>IF(ISBLANK(TableB[[#This Row],[BEDS Code]]),"",TableB[[#This Row],[BEDS Code]])</f>
        <v>331800010135</v>
      </c>
      <c r="B113" s="134" t="str">
        <f>IF(ISBLANK(TableB[[#This Row],[School Name]]),"",TableB[[#This Row],[School Name]])</f>
        <v>P.S. 135 Sheldon A. Brookner</v>
      </c>
      <c r="C113" s="156" t="str">
        <f>IF(ISBLANK(TableB[[#This Row],[Local School Code]]),"",TableB[[#This Row],[Local School Code]])</f>
        <v>K135</v>
      </c>
      <c r="D113" s="187">
        <v>3710114</v>
      </c>
      <c r="E113" s="187">
        <v>4122348</v>
      </c>
      <c r="F113" s="186">
        <v>412234</v>
      </c>
      <c r="G113" s="126">
        <f t="shared" si="6"/>
        <v>0.90000019406415954</v>
      </c>
      <c r="H113" s="187">
        <v>357576</v>
      </c>
      <c r="I113" s="187">
        <v>782568</v>
      </c>
      <c r="J113" s="187">
        <v>4850258</v>
      </c>
      <c r="K113" s="187">
        <v>5336812</v>
      </c>
      <c r="L113" s="187">
        <v>486554</v>
      </c>
      <c r="M113" s="186">
        <f>IF(L113="N/A","N/A",'Part-C'!I113)</f>
        <v>8662109.3097199369</v>
      </c>
      <c r="N113" s="190">
        <f t="shared" si="4"/>
        <v>0.55993959745548605</v>
      </c>
      <c r="O113" s="191">
        <f t="shared" si="5"/>
        <v>3811851.3097199369</v>
      </c>
    </row>
    <row r="114" spans="1:15" s="27" customFormat="1" ht="15" x14ac:dyDescent="0.3">
      <c r="A114" s="156" t="str">
        <f>IF(ISBLANK(TableB[[#This Row],[BEDS Code]]),"",TableB[[#This Row],[BEDS Code]])</f>
        <v>331500010136</v>
      </c>
      <c r="B114" s="134" t="str">
        <f>IF(ISBLANK(TableB[[#This Row],[School Name]]),"",TableB[[#This Row],[School Name]])</f>
        <v>I.S. 136 Charles O. Dewey</v>
      </c>
      <c r="C114" s="156" t="str">
        <f>IF(ISBLANK(TableB[[#This Row],[Local School Code]]),"",TableB[[#This Row],[Local School Code]])</f>
        <v>K136</v>
      </c>
      <c r="D114" s="187">
        <v>5274928</v>
      </c>
      <c r="E114" s="187">
        <v>5765131</v>
      </c>
      <c r="F114" s="186">
        <v>490203</v>
      </c>
      <c r="G114" s="126">
        <f t="shared" si="6"/>
        <v>0.91497105616507235</v>
      </c>
      <c r="H114" s="187">
        <v>357576</v>
      </c>
      <c r="I114" s="187">
        <v>1093090</v>
      </c>
      <c r="J114" s="187">
        <v>6725594</v>
      </c>
      <c r="K114" s="187">
        <v>7304174</v>
      </c>
      <c r="L114" s="187">
        <v>578579</v>
      </c>
      <c r="M114" s="186">
        <f>IF(L114="N/A","N/A",'Part-C'!I114)</f>
        <v>9576694.3774554413</v>
      </c>
      <c r="N114" s="190">
        <f t="shared" si="4"/>
        <v>0.70228763025295704</v>
      </c>
      <c r="O114" s="191">
        <f t="shared" si="5"/>
        <v>2851100.3774554413</v>
      </c>
    </row>
    <row r="115" spans="1:15" s="27" customFormat="1" ht="15" x14ac:dyDescent="0.3">
      <c r="A115" s="156" t="str">
        <f>IF(ISBLANK(TableB[[#This Row],[BEDS Code]]),"",TableB[[#This Row],[BEDS Code]])</f>
        <v>332300010137</v>
      </c>
      <c r="B115" s="134" t="str">
        <f>IF(ISBLANK(TableB[[#This Row],[School Name]]),"",TableB[[#This Row],[School Name]])</f>
        <v>P.S./I.S. 137 Rachel Jean Mitchell</v>
      </c>
      <c r="C115" s="156" t="str">
        <f>IF(ISBLANK(TableB[[#This Row],[Local School Code]]),"",TableB[[#This Row],[Local School Code]])</f>
        <v>K137</v>
      </c>
      <c r="D115" s="187">
        <v>2651543</v>
      </c>
      <c r="E115" s="187">
        <v>2553688</v>
      </c>
      <c r="F115" s="186">
        <v>0</v>
      </c>
      <c r="G115" s="126">
        <f t="shared" si="6"/>
        <v>1.0383190898809878</v>
      </c>
      <c r="H115" s="187">
        <v>357576</v>
      </c>
      <c r="I115" s="187">
        <v>512866</v>
      </c>
      <c r="J115" s="187">
        <v>3521985</v>
      </c>
      <c r="K115" s="187">
        <v>3406489</v>
      </c>
      <c r="L115" s="187">
        <v>0</v>
      </c>
      <c r="M115" s="186">
        <f>IF(L115="N/A","N/A",'Part-C'!I115)</f>
        <v>6366370.9953589281</v>
      </c>
      <c r="N115" s="190">
        <f t="shared" si="4"/>
        <v>0.55321705294390167</v>
      </c>
      <c r="O115" s="191">
        <f t="shared" si="5"/>
        <v>2844385.9953589281</v>
      </c>
    </row>
    <row r="116" spans="1:15" s="27" customFormat="1" ht="15" x14ac:dyDescent="0.3">
      <c r="A116" s="156" t="str">
        <f>IF(ISBLANK(TableB[[#This Row],[BEDS Code]]),"",TableB[[#This Row],[BEDS Code]])</f>
        <v>331700010138</v>
      </c>
      <c r="B116" s="134" t="str">
        <f>IF(ISBLANK(TableB[[#This Row],[School Name]]),"",TableB[[#This Row],[School Name]])</f>
        <v>P.S. 138 Brooklyn</v>
      </c>
      <c r="C116" s="156" t="str">
        <f>IF(ISBLANK(TableB[[#This Row],[Local School Code]]),"",TableB[[#This Row],[Local School Code]])</f>
        <v>K138</v>
      </c>
      <c r="D116" s="187">
        <v>4205108</v>
      </c>
      <c r="E116" s="187">
        <v>4672343</v>
      </c>
      <c r="F116" s="186">
        <v>467235</v>
      </c>
      <c r="G116" s="126">
        <f t="shared" si="6"/>
        <v>0.89999985018223194</v>
      </c>
      <c r="H116" s="187">
        <v>357576</v>
      </c>
      <c r="I116" s="187">
        <v>970065</v>
      </c>
      <c r="J116" s="187">
        <v>5532749</v>
      </c>
      <c r="K116" s="187">
        <v>6084219</v>
      </c>
      <c r="L116" s="187">
        <v>551470</v>
      </c>
      <c r="M116" s="186">
        <f>IF(L116="N/A","N/A",'Part-C'!I116)</f>
        <v>11221860.738820508</v>
      </c>
      <c r="N116" s="190">
        <f t="shared" si="4"/>
        <v>0.49303311890693885</v>
      </c>
      <c r="O116" s="191">
        <f t="shared" si="5"/>
        <v>5689111.7388205081</v>
      </c>
    </row>
    <row r="117" spans="1:15" s="27" customFormat="1" ht="15" x14ac:dyDescent="0.3">
      <c r="A117" s="156" t="str">
        <f>IF(ISBLANK(TableB[[#This Row],[BEDS Code]]),"",TableB[[#This Row],[BEDS Code]])</f>
        <v>332200010139</v>
      </c>
      <c r="B117" s="134" t="str">
        <f>IF(ISBLANK(TableB[[#This Row],[School Name]]),"",TableB[[#This Row],[School Name]])</f>
        <v>P.S. 139 Alexine A. Fenty</v>
      </c>
      <c r="C117" s="156" t="str">
        <f>IF(ISBLANK(TableB[[#This Row],[Local School Code]]),"",TableB[[#This Row],[Local School Code]])</f>
        <v>K139</v>
      </c>
      <c r="D117" s="187">
        <v>7488469</v>
      </c>
      <c r="E117" s="187">
        <v>8320521</v>
      </c>
      <c r="F117" s="186">
        <v>832052</v>
      </c>
      <c r="G117" s="126">
        <f t="shared" si="6"/>
        <v>0.90000001201847812</v>
      </c>
      <c r="H117" s="187">
        <v>357576</v>
      </c>
      <c r="I117" s="187">
        <v>1332711</v>
      </c>
      <c r="J117" s="187">
        <v>9178756</v>
      </c>
      <c r="K117" s="187">
        <v>10160813</v>
      </c>
      <c r="L117" s="187">
        <v>982058</v>
      </c>
      <c r="M117" s="186">
        <f>IF(L117="N/A","N/A",'Part-C'!I117)</f>
        <v>14334148.621787226</v>
      </c>
      <c r="N117" s="190">
        <f t="shared" si="4"/>
        <v>0.64034190255630019</v>
      </c>
      <c r="O117" s="191">
        <f t="shared" si="5"/>
        <v>5155392.6217872258</v>
      </c>
    </row>
    <row r="118" spans="1:15" s="27" customFormat="1" ht="15" x14ac:dyDescent="0.3">
      <c r="A118" s="156" t="str">
        <f>IF(ISBLANK(TableB[[#This Row],[BEDS Code]]),"",TableB[[#This Row],[BEDS Code]])</f>
        <v>307500013140</v>
      </c>
      <c r="B118" s="134" t="str">
        <f>IF(ISBLANK(TableB[[#This Row],[School Name]]),"",TableB[[#This Row],[School Name]])</f>
        <v>P.S. K140</v>
      </c>
      <c r="C118" s="156" t="str">
        <f>IF(ISBLANK(TableB[[#This Row],[Local School Code]]),"",TableB[[#This Row],[Local School Code]])</f>
        <v>K140</v>
      </c>
      <c r="D118" s="187" t="s">
        <v>5097</v>
      </c>
      <c r="E118" s="187" t="s">
        <v>5097</v>
      </c>
      <c r="F118" s="186" t="s">
        <v>5097</v>
      </c>
      <c r="G118" s="126" t="str">
        <f t="shared" si="6"/>
        <v/>
      </c>
      <c r="H118" s="187" t="s">
        <v>5097</v>
      </c>
      <c r="I118" s="187" t="s">
        <v>5097</v>
      </c>
      <c r="J118" s="187" t="s">
        <v>5097</v>
      </c>
      <c r="K118" s="187" t="s">
        <v>5097</v>
      </c>
      <c r="L118" s="187" t="s">
        <v>5097</v>
      </c>
      <c r="M118" s="186" t="str">
        <f>IF(L118="N/A","N/A",'Part-C'!I118)</f>
        <v>N/A</v>
      </c>
      <c r="N118" s="190" t="str">
        <f t="shared" si="4"/>
        <v/>
      </c>
      <c r="O118" s="191" t="str">
        <f t="shared" si="5"/>
        <v>N/A</v>
      </c>
    </row>
    <row r="119" spans="1:15" s="27" customFormat="1" ht="15" x14ac:dyDescent="0.3">
      <c r="A119" s="156" t="str">
        <f>IF(ISBLANK(TableB[[#This Row],[BEDS Code]]),"",TableB[[#This Row],[BEDS Code]])</f>
        <v>307500013141</v>
      </c>
      <c r="B119" s="134" t="str">
        <f>IF(ISBLANK(TableB[[#This Row],[School Name]]),"",TableB[[#This Row],[School Name]])</f>
        <v>P.S. K141</v>
      </c>
      <c r="C119" s="156" t="str">
        <f>IF(ISBLANK(TableB[[#This Row],[Local School Code]]),"",TableB[[#This Row],[Local School Code]])</f>
        <v>K141</v>
      </c>
      <c r="D119" s="187" t="s">
        <v>5097</v>
      </c>
      <c r="E119" s="187" t="s">
        <v>5097</v>
      </c>
      <c r="F119" s="186" t="s">
        <v>5097</v>
      </c>
      <c r="G119" s="126" t="str">
        <f t="shared" si="6"/>
        <v/>
      </c>
      <c r="H119" s="187" t="s">
        <v>5097</v>
      </c>
      <c r="I119" s="187" t="s">
        <v>5097</v>
      </c>
      <c r="J119" s="187" t="s">
        <v>5097</v>
      </c>
      <c r="K119" s="187" t="s">
        <v>5097</v>
      </c>
      <c r="L119" s="187" t="s">
        <v>5097</v>
      </c>
      <c r="M119" s="186" t="str">
        <f>IF(L119="N/A","N/A",'Part-C'!I119)</f>
        <v>N/A</v>
      </c>
      <c r="N119" s="190" t="str">
        <f t="shared" si="4"/>
        <v/>
      </c>
      <c r="O119" s="191" t="str">
        <f t="shared" si="5"/>
        <v>N/A</v>
      </c>
    </row>
    <row r="120" spans="1:15" s="27" customFormat="1" ht="15" x14ac:dyDescent="0.3">
      <c r="A120" s="156" t="str">
        <f>IF(ISBLANK(TableB[[#This Row],[BEDS Code]]),"",TableB[[#This Row],[BEDS Code]])</f>
        <v>333200010145</v>
      </c>
      <c r="B120" s="134" t="str">
        <f>IF(ISBLANK(TableB[[#This Row],[School Name]]),"",TableB[[#This Row],[School Name]])</f>
        <v>P.S. 145 Andrew Jackson</v>
      </c>
      <c r="C120" s="156" t="str">
        <f>IF(ISBLANK(TableB[[#This Row],[Local School Code]]),"",TableB[[#This Row],[Local School Code]])</f>
        <v>K145</v>
      </c>
      <c r="D120" s="187">
        <v>4085471</v>
      </c>
      <c r="E120" s="187">
        <v>4539412</v>
      </c>
      <c r="F120" s="186">
        <v>453941</v>
      </c>
      <c r="G120" s="126">
        <f t="shared" si="6"/>
        <v>0.9000000440585697</v>
      </c>
      <c r="H120" s="187">
        <v>357576</v>
      </c>
      <c r="I120" s="187">
        <v>848479</v>
      </c>
      <c r="J120" s="187">
        <v>5291526</v>
      </c>
      <c r="K120" s="187">
        <v>5827306</v>
      </c>
      <c r="L120" s="187">
        <v>535779</v>
      </c>
      <c r="M120" s="186">
        <f>IF(L120="N/A","N/A",'Part-C'!I120)</f>
        <v>10278610.25558991</v>
      </c>
      <c r="N120" s="190">
        <f t="shared" si="4"/>
        <v>0.51480947992188553</v>
      </c>
      <c r="O120" s="191">
        <f t="shared" si="5"/>
        <v>4987084.2555899099</v>
      </c>
    </row>
    <row r="121" spans="1:15" s="27" customFormat="1" ht="15" x14ac:dyDescent="0.3">
      <c r="A121" s="156" t="str">
        <f>IF(ISBLANK(TableB[[#This Row],[BEDS Code]]),"",TableB[[#This Row],[BEDS Code]])</f>
        <v>331500010146</v>
      </c>
      <c r="B121" s="134" t="str">
        <f>IF(ISBLANK(TableB[[#This Row],[School Name]]),"",TableB[[#This Row],[School Name]])</f>
        <v>The Brooklyn New School, P.S. 146</v>
      </c>
      <c r="C121" s="156" t="str">
        <f>IF(ISBLANK(TableB[[#This Row],[Local School Code]]),"",TableB[[#This Row],[Local School Code]])</f>
        <v>K146</v>
      </c>
      <c r="D121" s="187">
        <v>5621445</v>
      </c>
      <c r="E121" s="187">
        <v>6236999</v>
      </c>
      <c r="F121" s="186">
        <v>615554</v>
      </c>
      <c r="G121" s="126">
        <f t="shared" si="6"/>
        <v>0.90130606081546594</v>
      </c>
      <c r="H121" s="187">
        <v>357576</v>
      </c>
      <c r="I121" s="187">
        <v>1099500</v>
      </c>
      <c r="J121" s="187">
        <v>7078521</v>
      </c>
      <c r="K121" s="187">
        <v>7805050</v>
      </c>
      <c r="L121" s="187">
        <v>726529</v>
      </c>
      <c r="M121" s="186">
        <f>IF(L121="N/A","N/A",'Part-C'!I121)</f>
        <v>12522929.981308922</v>
      </c>
      <c r="N121" s="190">
        <f t="shared" si="4"/>
        <v>0.56524479579180231</v>
      </c>
      <c r="O121" s="191">
        <f t="shared" si="5"/>
        <v>5444408.9813089222</v>
      </c>
    </row>
    <row r="122" spans="1:15" s="27" customFormat="1" ht="15" x14ac:dyDescent="0.3">
      <c r="A122" s="156" t="str">
        <f>IF(ISBLANK(TableB[[#This Row],[BEDS Code]]),"",TableB[[#This Row],[BEDS Code]])</f>
        <v>331400010147</v>
      </c>
      <c r="B122" s="134" t="str">
        <f>IF(ISBLANK(TableB[[#This Row],[School Name]]),"",TableB[[#This Row],[School Name]])</f>
        <v>P.S. 147 Isaac Remsen</v>
      </c>
      <c r="C122" s="156" t="str">
        <f>IF(ISBLANK(TableB[[#This Row],[Local School Code]]),"",TableB[[#This Row],[Local School Code]])</f>
        <v>K147</v>
      </c>
      <c r="D122" s="187">
        <v>2873997</v>
      </c>
      <c r="E122" s="187">
        <v>2655611</v>
      </c>
      <c r="F122" s="186">
        <v>0</v>
      </c>
      <c r="G122" s="126">
        <f t="shared" si="6"/>
        <v>1.0822356888866629</v>
      </c>
      <c r="H122" s="187">
        <v>357576</v>
      </c>
      <c r="I122" s="187">
        <v>609374</v>
      </c>
      <c r="J122" s="187">
        <v>3840947</v>
      </c>
      <c r="K122" s="187">
        <v>3583189</v>
      </c>
      <c r="L122" s="187">
        <v>0</v>
      </c>
      <c r="M122" s="186">
        <f>IF(L122="N/A","N/A",'Part-C'!I122)</f>
        <v>6937700.0845712069</v>
      </c>
      <c r="N122" s="190">
        <f t="shared" si="4"/>
        <v>0.55363405064769311</v>
      </c>
      <c r="O122" s="191">
        <f t="shared" si="5"/>
        <v>3096753.0845712069</v>
      </c>
    </row>
    <row r="123" spans="1:15" s="27" customFormat="1" ht="15" x14ac:dyDescent="0.3">
      <c r="A123" s="156" t="str">
        <f>IF(ISBLANK(TableB[[#This Row],[BEDS Code]]),"",TableB[[#This Row],[BEDS Code]])</f>
        <v>331900010149</v>
      </c>
      <c r="B123" s="134" t="str">
        <f>IF(ISBLANK(TableB[[#This Row],[School Name]]),"",TableB[[#This Row],[School Name]])</f>
        <v>P.S. 149 Danny Kaye</v>
      </c>
      <c r="C123" s="156" t="str">
        <f>IF(ISBLANK(TableB[[#This Row],[Local School Code]]),"",TableB[[#This Row],[Local School Code]])</f>
        <v>K149</v>
      </c>
      <c r="D123" s="187">
        <v>4571187</v>
      </c>
      <c r="E123" s="187">
        <v>5079096</v>
      </c>
      <c r="F123" s="186">
        <v>507909</v>
      </c>
      <c r="G123" s="126">
        <f t="shared" si="6"/>
        <v>0.90000011813125802</v>
      </c>
      <c r="H123" s="187">
        <v>357576</v>
      </c>
      <c r="I123" s="187">
        <v>773336</v>
      </c>
      <c r="J123" s="187">
        <v>5702099</v>
      </c>
      <c r="K123" s="187">
        <v>6301576</v>
      </c>
      <c r="L123" s="187">
        <v>599477</v>
      </c>
      <c r="M123" s="186">
        <f>IF(L123="N/A","N/A",'Part-C'!I123)</f>
        <v>10176072.301198822</v>
      </c>
      <c r="N123" s="190">
        <f t="shared" si="4"/>
        <v>0.5603437978057848</v>
      </c>
      <c r="O123" s="191">
        <f t="shared" si="5"/>
        <v>4473973.3011988215</v>
      </c>
    </row>
    <row r="124" spans="1:15" s="27" customFormat="1" ht="15" x14ac:dyDescent="0.3">
      <c r="A124" s="156" t="str">
        <f>IF(ISBLANK(TableB[[#This Row],[BEDS Code]]),"",TableB[[#This Row],[BEDS Code]])</f>
        <v>332300010150</v>
      </c>
      <c r="B124" s="134" t="str">
        <f>IF(ISBLANK(TableB[[#This Row],[School Name]]),"",TableB[[#This Row],[School Name]])</f>
        <v>P.S. 150 Christopher</v>
      </c>
      <c r="C124" s="156" t="str">
        <f>IF(ISBLANK(TableB[[#This Row],[Local School Code]]),"",TableB[[#This Row],[Local School Code]])</f>
        <v>K150</v>
      </c>
      <c r="D124" s="187">
        <v>1727556</v>
      </c>
      <c r="E124" s="187">
        <v>1919506</v>
      </c>
      <c r="F124" s="186">
        <v>191950</v>
      </c>
      <c r="G124" s="126">
        <f t="shared" si="6"/>
        <v>0.90000031258042434</v>
      </c>
      <c r="H124" s="187">
        <v>357576</v>
      </c>
      <c r="I124" s="187">
        <v>367957</v>
      </c>
      <c r="J124" s="187">
        <v>2453089</v>
      </c>
      <c r="K124" s="187">
        <v>2679645</v>
      </c>
      <c r="L124" s="187">
        <v>226556</v>
      </c>
      <c r="M124" s="186">
        <f>IF(L124="N/A","N/A",'Part-C'!I124)</f>
        <v>5289287.289188901</v>
      </c>
      <c r="N124" s="190">
        <f t="shared" si="4"/>
        <v>0.46378441288564892</v>
      </c>
      <c r="O124" s="191">
        <f t="shared" si="5"/>
        <v>2836198.289188901</v>
      </c>
    </row>
    <row r="125" spans="1:15" s="27" customFormat="1" ht="15" x14ac:dyDescent="0.3">
      <c r="A125" s="156" t="str">
        <f>IF(ISBLANK(TableB[[#This Row],[BEDS Code]]),"",TableB[[#This Row],[BEDS Code]])</f>
        <v>333200010151</v>
      </c>
      <c r="B125" s="134" t="str">
        <f>IF(ISBLANK(TableB[[#This Row],[School Name]]),"",TableB[[#This Row],[School Name]])</f>
        <v>P.S. 151 Lyndon B. Johnson</v>
      </c>
      <c r="C125" s="156" t="str">
        <f>IF(ISBLANK(TableB[[#This Row],[Local School Code]]),"",TableB[[#This Row],[Local School Code]])</f>
        <v>K151</v>
      </c>
      <c r="D125" s="187">
        <v>2254679</v>
      </c>
      <c r="E125" s="187">
        <v>2505198</v>
      </c>
      <c r="F125" s="186">
        <v>250519</v>
      </c>
      <c r="G125" s="126">
        <f t="shared" si="6"/>
        <v>0.90000031933603653</v>
      </c>
      <c r="H125" s="187">
        <v>357576</v>
      </c>
      <c r="I125" s="187">
        <v>547014</v>
      </c>
      <c r="J125" s="187">
        <v>3159269</v>
      </c>
      <c r="K125" s="187">
        <v>3454953</v>
      </c>
      <c r="L125" s="187">
        <v>295684</v>
      </c>
      <c r="M125" s="186">
        <f>IF(L125="N/A","N/A",'Part-C'!I125)</f>
        <v>6425500.085715971</v>
      </c>
      <c r="N125" s="190">
        <f t="shared" si="4"/>
        <v>0.49167675011367984</v>
      </c>
      <c r="O125" s="191">
        <f t="shared" si="5"/>
        <v>3266231.085715971</v>
      </c>
    </row>
    <row r="126" spans="1:15" s="27" customFormat="1" ht="15" x14ac:dyDescent="0.3">
      <c r="A126" s="156" t="str">
        <f>IF(ISBLANK(TableB[[#This Row],[BEDS Code]]),"",TableB[[#This Row],[BEDS Code]])</f>
        <v>332200010152</v>
      </c>
      <c r="B126" s="134" t="str">
        <f>IF(ISBLANK(TableB[[#This Row],[School Name]]),"",TableB[[#This Row],[School Name]])</f>
        <v>School of Science &amp; Technology</v>
      </c>
      <c r="C126" s="156" t="str">
        <f>IF(ISBLANK(TableB[[#This Row],[Local School Code]]),"",TableB[[#This Row],[Local School Code]])</f>
        <v>K152</v>
      </c>
      <c r="D126" s="187">
        <v>5170141</v>
      </c>
      <c r="E126" s="187">
        <v>5744601</v>
      </c>
      <c r="F126" s="186">
        <v>574460</v>
      </c>
      <c r="G126" s="126">
        <f t="shared" si="6"/>
        <v>0.90000001740764934</v>
      </c>
      <c r="H126" s="187">
        <v>357576</v>
      </c>
      <c r="I126" s="187">
        <v>1049911</v>
      </c>
      <c r="J126" s="187">
        <v>6577628</v>
      </c>
      <c r="K126" s="187">
        <v>7255655</v>
      </c>
      <c r="L126" s="187">
        <v>678027</v>
      </c>
      <c r="M126" s="186">
        <f>IF(L126="N/A","N/A",'Part-C'!I126)</f>
        <v>11804681.853669057</v>
      </c>
      <c r="N126" s="190">
        <f t="shared" si="4"/>
        <v>0.55720502098543068</v>
      </c>
      <c r="O126" s="191">
        <f t="shared" si="5"/>
        <v>5227053.8536690567</v>
      </c>
    </row>
    <row r="127" spans="1:15" s="27" customFormat="1" ht="15" x14ac:dyDescent="0.3">
      <c r="A127" s="156" t="str">
        <f>IF(ISBLANK(TableB[[#This Row],[BEDS Code]]),"",TableB[[#This Row],[BEDS Code]])</f>
        <v>332100010153</v>
      </c>
      <c r="B127" s="134" t="str">
        <f>IF(ISBLANK(TableB[[#This Row],[School Name]]),"",TableB[[#This Row],[School Name]])</f>
        <v>P.S. 153 Homecrest</v>
      </c>
      <c r="C127" s="156" t="str">
        <f>IF(ISBLANK(TableB[[#This Row],[Local School Code]]),"",TableB[[#This Row],[Local School Code]])</f>
        <v>K153</v>
      </c>
      <c r="D127" s="187">
        <v>4154423</v>
      </c>
      <c r="E127" s="187">
        <v>4616025</v>
      </c>
      <c r="F127" s="186">
        <v>461602</v>
      </c>
      <c r="G127" s="126">
        <f t="shared" si="6"/>
        <v>0.90000010831830413</v>
      </c>
      <c r="H127" s="187">
        <v>357576</v>
      </c>
      <c r="I127" s="187">
        <v>826869</v>
      </c>
      <c r="J127" s="187">
        <v>5338868</v>
      </c>
      <c r="K127" s="187">
        <v>5883690</v>
      </c>
      <c r="L127" s="187">
        <v>544822</v>
      </c>
      <c r="M127" s="186">
        <f>IF(L127="N/A","N/A",'Part-C'!I127)</f>
        <v>9916678.8025821764</v>
      </c>
      <c r="N127" s="190">
        <f t="shared" si="4"/>
        <v>0.53837258484260142</v>
      </c>
      <c r="O127" s="191">
        <f t="shared" si="5"/>
        <v>4577810.8025821764</v>
      </c>
    </row>
    <row r="128" spans="1:15" s="27" customFormat="1" ht="15" x14ac:dyDescent="0.3">
      <c r="A128" s="156" t="str">
        <f>IF(ISBLANK(TableB[[#This Row],[BEDS Code]]),"",TableB[[#This Row],[BEDS Code]])</f>
        <v>331500010154</v>
      </c>
      <c r="B128" s="134" t="str">
        <f>IF(ISBLANK(TableB[[#This Row],[School Name]]),"",TableB[[#This Row],[School Name]])</f>
        <v>The Windsor Terrace School</v>
      </c>
      <c r="C128" s="156" t="str">
        <f>IF(ISBLANK(TableB[[#This Row],[Local School Code]]),"",TableB[[#This Row],[Local School Code]])</f>
        <v>K154</v>
      </c>
      <c r="D128" s="187">
        <v>3501641</v>
      </c>
      <c r="E128" s="187">
        <v>3842004</v>
      </c>
      <c r="F128" s="186">
        <v>340363</v>
      </c>
      <c r="G128" s="126">
        <f t="shared" si="6"/>
        <v>0.91141003497133266</v>
      </c>
      <c r="H128" s="187">
        <v>357576</v>
      </c>
      <c r="I128" s="187">
        <v>730328</v>
      </c>
      <c r="J128" s="187">
        <v>4589545</v>
      </c>
      <c r="K128" s="187">
        <v>4991271</v>
      </c>
      <c r="L128" s="187">
        <v>401725</v>
      </c>
      <c r="M128" s="186">
        <f>IF(L128="N/A","N/A",'Part-C'!I128)</f>
        <v>7562224.8371207882</v>
      </c>
      <c r="N128" s="190">
        <f t="shared" si="4"/>
        <v>0.60690406578117628</v>
      </c>
      <c r="O128" s="191">
        <f t="shared" si="5"/>
        <v>2972679.8371207882</v>
      </c>
    </row>
    <row r="129" spans="1:15" s="27" customFormat="1" ht="15" x14ac:dyDescent="0.3">
      <c r="A129" s="156" t="str">
        <f>IF(ISBLANK(TableB[[#This Row],[BEDS Code]]),"",TableB[[#This Row],[BEDS Code]])</f>
        <v>332300010155</v>
      </c>
      <c r="B129" s="134" t="str">
        <f>IF(ISBLANK(TableB[[#This Row],[School Name]]),"",TableB[[#This Row],[School Name]])</f>
        <v>P.S./ I.S. 155 Nicholas Herkimer</v>
      </c>
      <c r="C129" s="156" t="str">
        <f>IF(ISBLANK(TableB[[#This Row],[Local School Code]]),"",TableB[[#This Row],[Local School Code]])</f>
        <v>K155</v>
      </c>
      <c r="D129" s="187">
        <v>3193136</v>
      </c>
      <c r="E129" s="187">
        <v>3547929</v>
      </c>
      <c r="F129" s="186">
        <v>354793</v>
      </c>
      <c r="G129" s="126">
        <f t="shared" si="6"/>
        <v>0.89999997181454305</v>
      </c>
      <c r="H129" s="187">
        <v>357576</v>
      </c>
      <c r="I129" s="187">
        <v>694218</v>
      </c>
      <c r="J129" s="187">
        <v>4244930</v>
      </c>
      <c r="K129" s="187">
        <v>4663686</v>
      </c>
      <c r="L129" s="187">
        <v>418756</v>
      </c>
      <c r="M129" s="186">
        <f>IF(L129="N/A","N/A",'Part-C'!I129)</f>
        <v>8267034.1189423669</v>
      </c>
      <c r="N129" s="190">
        <f t="shared" si="4"/>
        <v>0.51347677279733661</v>
      </c>
      <c r="O129" s="191">
        <f t="shared" si="5"/>
        <v>4022104.1189423669</v>
      </c>
    </row>
    <row r="130" spans="1:15" s="27" customFormat="1" ht="15" x14ac:dyDescent="0.3">
      <c r="A130" s="156" t="str">
        <f>IF(ISBLANK(TableB[[#This Row],[BEDS Code]]),"",TableB[[#This Row],[BEDS Code]])</f>
        <v>332300010156</v>
      </c>
      <c r="B130" s="134" t="str">
        <f>IF(ISBLANK(TableB[[#This Row],[School Name]]),"",TableB[[#This Row],[School Name]])</f>
        <v>P.S. 156 Waverly</v>
      </c>
      <c r="C130" s="156" t="str">
        <f>IF(ISBLANK(TableB[[#This Row],[Local School Code]]),"",TableB[[#This Row],[Local School Code]])</f>
        <v>K156</v>
      </c>
      <c r="D130" s="187">
        <v>5637450</v>
      </c>
      <c r="E130" s="187">
        <v>5637450</v>
      </c>
      <c r="F130" s="186">
        <v>0</v>
      </c>
      <c r="G130" s="126">
        <f t="shared" si="6"/>
        <v>1</v>
      </c>
      <c r="H130" s="187">
        <v>357576</v>
      </c>
      <c r="I130" s="187">
        <v>1052582</v>
      </c>
      <c r="J130" s="187">
        <v>7047608</v>
      </c>
      <c r="K130" s="187">
        <v>7047609</v>
      </c>
      <c r="L130" s="187">
        <v>0</v>
      </c>
      <c r="M130" s="186">
        <f>IF(L130="N/A","N/A",'Part-C'!I130)</f>
        <v>11737243.244016912</v>
      </c>
      <c r="N130" s="190">
        <f t="shared" si="4"/>
        <v>0.60044832108191459</v>
      </c>
      <c r="O130" s="191">
        <f t="shared" si="5"/>
        <v>4689635.2440169118</v>
      </c>
    </row>
    <row r="131" spans="1:15" s="27" customFormat="1" ht="15" x14ac:dyDescent="0.3">
      <c r="A131" s="156" t="str">
        <f>IF(ISBLANK(TableB[[#This Row],[BEDS Code]]),"",TableB[[#This Row],[BEDS Code]])</f>
        <v>331400010157</v>
      </c>
      <c r="B131" s="134" t="str">
        <f>IF(ISBLANK(TableB[[#This Row],[School Name]]),"",TableB[[#This Row],[School Name]])</f>
        <v>P.S./I.S. 157 The Benjamin Franklin Health &amp; Science Academy</v>
      </c>
      <c r="C131" s="156" t="str">
        <f>IF(ISBLANK(TableB[[#This Row],[Local School Code]]),"",TableB[[#This Row],[Local School Code]])</f>
        <v>K157</v>
      </c>
      <c r="D131" s="187">
        <v>3994206</v>
      </c>
      <c r="E131" s="187">
        <v>4299917</v>
      </c>
      <c r="F131" s="186">
        <v>305711</v>
      </c>
      <c r="G131" s="126">
        <f t="shared" si="6"/>
        <v>0.92890304626810238</v>
      </c>
      <c r="H131" s="187">
        <v>357576</v>
      </c>
      <c r="I131" s="187">
        <v>873923</v>
      </c>
      <c r="J131" s="187">
        <v>5225705</v>
      </c>
      <c r="K131" s="187">
        <v>5586531</v>
      </c>
      <c r="L131" s="187">
        <v>360826</v>
      </c>
      <c r="M131" s="186">
        <f>IF(L131="N/A","N/A",'Part-C'!I131)</f>
        <v>8734720.1004502736</v>
      </c>
      <c r="N131" s="190">
        <f t="shared" si="4"/>
        <v>0.59826816885988321</v>
      </c>
      <c r="O131" s="191">
        <f t="shared" si="5"/>
        <v>3509015.1004502736</v>
      </c>
    </row>
    <row r="132" spans="1:15" s="27" customFormat="1" ht="15" x14ac:dyDescent="0.3">
      <c r="A132" s="156" t="str">
        <f>IF(ISBLANK(TableB[[#This Row],[BEDS Code]]),"",TableB[[#This Row],[BEDS Code]])</f>
        <v>331900010158</v>
      </c>
      <c r="B132" s="134" t="str">
        <f>IF(ISBLANK(TableB[[#This Row],[School Name]]),"",TableB[[#This Row],[School Name]])</f>
        <v>P.S. 158 Warwick</v>
      </c>
      <c r="C132" s="156" t="str">
        <f>IF(ISBLANK(TableB[[#This Row],[Local School Code]]),"",TableB[[#This Row],[Local School Code]])</f>
        <v>K158</v>
      </c>
      <c r="D132" s="187">
        <v>4320881</v>
      </c>
      <c r="E132" s="187">
        <v>4320881</v>
      </c>
      <c r="F132" s="186">
        <v>0</v>
      </c>
      <c r="G132" s="126">
        <f t="shared" si="6"/>
        <v>1</v>
      </c>
      <c r="H132" s="187">
        <v>357576</v>
      </c>
      <c r="I132" s="187">
        <v>949354</v>
      </c>
      <c r="J132" s="187">
        <v>5627811</v>
      </c>
      <c r="K132" s="187">
        <v>5627811</v>
      </c>
      <c r="L132" s="187">
        <v>0</v>
      </c>
      <c r="M132" s="186">
        <f>IF(L132="N/A","N/A",'Part-C'!I132)</f>
        <v>9126470.667097602</v>
      </c>
      <c r="N132" s="190">
        <f t="shared" si="4"/>
        <v>0.61664702657612935</v>
      </c>
      <c r="O132" s="191">
        <f t="shared" si="5"/>
        <v>3498659.667097602</v>
      </c>
    </row>
    <row r="133" spans="1:15" s="27" customFormat="1" ht="15" x14ac:dyDescent="0.3">
      <c r="A133" s="156" t="str">
        <f>IF(ISBLANK(TableB[[#This Row],[BEDS Code]]),"",TableB[[#This Row],[BEDS Code]])</f>
        <v>331900010159</v>
      </c>
      <c r="B133" s="134" t="str">
        <f>IF(ISBLANK(TableB[[#This Row],[School Name]]),"",TableB[[#This Row],[School Name]])</f>
        <v>P.S. 159 Isaac Pitkin</v>
      </c>
      <c r="C133" s="156" t="str">
        <f>IF(ISBLANK(TableB[[#This Row],[Local School Code]]),"",TableB[[#This Row],[Local School Code]])</f>
        <v>K159</v>
      </c>
      <c r="D133" s="187">
        <v>5653621</v>
      </c>
      <c r="E133" s="187">
        <v>6281801</v>
      </c>
      <c r="F133" s="186">
        <v>628180</v>
      </c>
      <c r="G133" s="126">
        <f t="shared" si="6"/>
        <v>0.90000001591900158</v>
      </c>
      <c r="H133" s="187">
        <v>357576</v>
      </c>
      <c r="I133" s="187">
        <v>1184571</v>
      </c>
      <c r="J133" s="187">
        <v>7195768</v>
      </c>
      <c r="K133" s="187">
        <v>7937199</v>
      </c>
      <c r="L133" s="187">
        <v>741431</v>
      </c>
      <c r="M133" s="186">
        <f>IF(L133="N/A","N/A",'Part-C'!I133)</f>
        <v>10865966.51707474</v>
      </c>
      <c r="N133" s="190">
        <f t="shared" si="4"/>
        <v>0.66222990736190812</v>
      </c>
      <c r="O133" s="191">
        <f t="shared" si="5"/>
        <v>3670198.5170747396</v>
      </c>
    </row>
    <row r="134" spans="1:15" s="27" customFormat="1" ht="15" x14ac:dyDescent="0.3">
      <c r="A134" s="156" t="str">
        <f>IF(ISBLANK(TableB[[#This Row],[BEDS Code]]),"",TableB[[#This Row],[BEDS Code]])</f>
        <v>332000010160</v>
      </c>
      <c r="B134" s="134" t="str">
        <f>IF(ISBLANK(TableB[[#This Row],[School Name]]),"",TableB[[#This Row],[School Name]])</f>
        <v>P.S. 160 William T. Sampson</v>
      </c>
      <c r="C134" s="156" t="str">
        <f>IF(ISBLANK(TableB[[#This Row],[Local School Code]]),"",TableB[[#This Row],[Local School Code]])</f>
        <v>K160</v>
      </c>
      <c r="D134" s="187">
        <v>10745592</v>
      </c>
      <c r="E134" s="187">
        <v>11939546</v>
      </c>
      <c r="F134" s="186">
        <v>1193954</v>
      </c>
      <c r="G134" s="126">
        <f t="shared" si="6"/>
        <v>0.90000005025316709</v>
      </c>
      <c r="H134" s="187">
        <v>357576</v>
      </c>
      <c r="I134" s="187">
        <v>2053000</v>
      </c>
      <c r="J134" s="187">
        <v>13156168</v>
      </c>
      <c r="K134" s="187">
        <v>14565373</v>
      </c>
      <c r="L134" s="187">
        <v>1409205</v>
      </c>
      <c r="M134" s="186">
        <f>IF(L134="N/A","N/A",'Part-C'!I134)</f>
        <v>18756662.451083437</v>
      </c>
      <c r="N134" s="190">
        <f t="shared" si="4"/>
        <v>0.70141305972268342</v>
      </c>
      <c r="O134" s="191">
        <f t="shared" si="5"/>
        <v>5600494.4510834366</v>
      </c>
    </row>
    <row r="135" spans="1:15" s="27" customFormat="1" ht="15" x14ac:dyDescent="0.3">
      <c r="A135" s="156" t="str">
        <f>IF(ISBLANK(TableB[[#This Row],[BEDS Code]]),"",TableB[[#This Row],[BEDS Code]])</f>
        <v>331700010161</v>
      </c>
      <c r="B135" s="134" t="str">
        <f>IF(ISBLANK(TableB[[#This Row],[School Name]]),"",TableB[[#This Row],[School Name]])</f>
        <v>P.S. 161 The Crown</v>
      </c>
      <c r="C135" s="156" t="str">
        <f>IF(ISBLANK(TableB[[#This Row],[Local School Code]]),"",TableB[[#This Row],[Local School Code]])</f>
        <v>K161</v>
      </c>
      <c r="D135" s="187">
        <v>2366552</v>
      </c>
      <c r="E135" s="187">
        <v>2629503</v>
      </c>
      <c r="F135" s="186">
        <v>262951</v>
      </c>
      <c r="G135" s="126">
        <f t="shared" si="6"/>
        <v>0.89999973378999754</v>
      </c>
      <c r="H135" s="187">
        <v>357576</v>
      </c>
      <c r="I135" s="187">
        <v>473329</v>
      </c>
      <c r="J135" s="187">
        <v>3197457</v>
      </c>
      <c r="K135" s="187">
        <v>3507814</v>
      </c>
      <c r="L135" s="187">
        <v>310357</v>
      </c>
      <c r="M135" s="186">
        <f>IF(L135="N/A","N/A",'Part-C'!I135)</f>
        <v>6591661.8835740015</v>
      </c>
      <c r="N135" s="190">
        <f t="shared" si="4"/>
        <v>0.48507600305893384</v>
      </c>
      <c r="O135" s="191">
        <f t="shared" si="5"/>
        <v>3394204.8835740015</v>
      </c>
    </row>
    <row r="136" spans="1:15" s="27" customFormat="1" ht="15" x14ac:dyDescent="0.3">
      <c r="A136" s="156" t="str">
        <f>IF(ISBLANK(TableB[[#This Row],[BEDS Code]]),"",TableB[[#This Row],[BEDS Code]])</f>
        <v>333200010162</v>
      </c>
      <c r="B136" s="134" t="str">
        <f>IF(ISBLANK(TableB[[#This Row],[School Name]]),"",TableB[[#This Row],[School Name]])</f>
        <v>J.H.S. 162 The Willoughby</v>
      </c>
      <c r="C136" s="156" t="str">
        <f>IF(ISBLANK(TableB[[#This Row],[Local School Code]]),"",TableB[[#This Row],[Local School Code]])</f>
        <v>K162</v>
      </c>
      <c r="D136" s="187">
        <v>2844434</v>
      </c>
      <c r="E136" s="187">
        <v>3160481</v>
      </c>
      <c r="F136" s="186">
        <v>316047</v>
      </c>
      <c r="G136" s="126">
        <f t="shared" si="6"/>
        <v>0.90000034804828755</v>
      </c>
      <c r="H136" s="187">
        <v>357576</v>
      </c>
      <c r="I136" s="187">
        <v>639675</v>
      </c>
      <c r="J136" s="187">
        <v>3841685</v>
      </c>
      <c r="K136" s="187">
        <v>4214711</v>
      </c>
      <c r="L136" s="187">
        <v>373026</v>
      </c>
      <c r="M136" s="186">
        <f>IF(L136="N/A","N/A",'Part-C'!I136)</f>
        <v>5819224.2833679412</v>
      </c>
      <c r="N136" s="190">
        <f t="shared" ref="N136:N199" si="7">IFERROR(J136/M136,"")</f>
        <v>0.6601713240336875</v>
      </c>
      <c r="O136" s="191">
        <f t="shared" ref="O136:O199" si="8">IF(L136="N/A","N/A",M136-J136)</f>
        <v>1977539.2833679412</v>
      </c>
    </row>
    <row r="137" spans="1:15" s="27" customFormat="1" ht="15" x14ac:dyDescent="0.3">
      <c r="A137" s="156" t="str">
        <f>IF(ISBLANK(TableB[[#This Row],[BEDS Code]]),"",TableB[[#This Row],[BEDS Code]])</f>
        <v>332000010163</v>
      </c>
      <c r="B137" s="134" t="str">
        <f>IF(ISBLANK(TableB[[#This Row],[School Name]]),"",TableB[[#This Row],[School Name]])</f>
        <v>P.S. 163 Bath Beach</v>
      </c>
      <c r="C137" s="156" t="str">
        <f>IF(ISBLANK(TableB[[#This Row],[Local School Code]]),"",TableB[[#This Row],[Local School Code]])</f>
        <v>K163</v>
      </c>
      <c r="D137" s="187">
        <v>5238985</v>
      </c>
      <c r="E137" s="187">
        <v>5642534</v>
      </c>
      <c r="F137" s="186">
        <v>403549</v>
      </c>
      <c r="G137" s="126">
        <f t="shared" si="6"/>
        <v>0.92848089174119286</v>
      </c>
      <c r="H137" s="187">
        <v>357576</v>
      </c>
      <c r="I137" s="187">
        <v>996400</v>
      </c>
      <c r="J137" s="187">
        <v>6592961</v>
      </c>
      <c r="K137" s="187">
        <v>7069263</v>
      </c>
      <c r="L137" s="187">
        <v>476302</v>
      </c>
      <c r="M137" s="186">
        <f>IF(L137="N/A","N/A",'Part-C'!I137)</f>
        <v>10044050.32833039</v>
      </c>
      <c r="N137" s="190">
        <f t="shared" si="7"/>
        <v>0.65640461611425827</v>
      </c>
      <c r="O137" s="191">
        <f t="shared" si="8"/>
        <v>3451089.3283303902</v>
      </c>
    </row>
    <row r="138" spans="1:15" s="27" customFormat="1" ht="15" x14ac:dyDescent="0.3">
      <c r="A138" s="156" t="str">
        <f>IF(ISBLANK(TableB[[#This Row],[BEDS Code]]),"",TableB[[#This Row],[BEDS Code]])</f>
        <v>332000010164</v>
      </c>
      <c r="B138" s="134" t="str">
        <f>IF(ISBLANK(TableB[[#This Row],[School Name]]),"",TableB[[#This Row],[School Name]])</f>
        <v>P.S. 164 Caesar Rodney</v>
      </c>
      <c r="C138" s="156" t="str">
        <f>IF(ISBLANK(TableB[[#This Row],[Local School Code]]),"",TableB[[#This Row],[Local School Code]])</f>
        <v>K164</v>
      </c>
      <c r="D138" s="187">
        <v>5656284</v>
      </c>
      <c r="E138" s="187">
        <v>6284761</v>
      </c>
      <c r="F138" s="186">
        <v>628477</v>
      </c>
      <c r="G138" s="126">
        <f t="shared" si="6"/>
        <v>0.89999985679646366</v>
      </c>
      <c r="H138" s="187">
        <v>357576</v>
      </c>
      <c r="I138" s="187">
        <v>1064778</v>
      </c>
      <c r="J138" s="187">
        <v>7078638</v>
      </c>
      <c r="K138" s="187">
        <v>7820420</v>
      </c>
      <c r="L138" s="187">
        <v>741781</v>
      </c>
      <c r="M138" s="186">
        <f>IF(L138="N/A","N/A",'Part-C'!I138)</f>
        <v>11671380.173885267</v>
      </c>
      <c r="N138" s="190">
        <f t="shared" si="7"/>
        <v>0.60649536683231897</v>
      </c>
      <c r="O138" s="191">
        <f t="shared" si="8"/>
        <v>4592742.1738852672</v>
      </c>
    </row>
    <row r="139" spans="1:15" s="27" customFormat="1" ht="15" x14ac:dyDescent="0.3">
      <c r="A139" s="156" t="str">
        <f>IF(ISBLANK(TableB[[#This Row],[BEDS Code]]),"",TableB[[#This Row],[BEDS Code]])</f>
        <v>332300010165</v>
      </c>
      <c r="B139" s="134" t="str">
        <f>IF(ISBLANK(TableB[[#This Row],[School Name]]),"",TableB[[#This Row],[School Name]])</f>
        <v>P.S. 165 Ida Posner</v>
      </c>
      <c r="C139" s="156" t="str">
        <f>IF(ISBLANK(TableB[[#This Row],[Local School Code]]),"",TableB[[#This Row],[Local School Code]])</f>
        <v>K165</v>
      </c>
      <c r="D139" s="187">
        <v>1591667</v>
      </c>
      <c r="E139" s="187">
        <v>1591667</v>
      </c>
      <c r="F139" s="186">
        <v>0</v>
      </c>
      <c r="G139" s="126">
        <f t="shared" ref="G139:G202" si="9">IFERROR(D139/E139,"")</f>
        <v>1</v>
      </c>
      <c r="H139" s="187">
        <v>357576</v>
      </c>
      <c r="I139" s="187">
        <v>536736</v>
      </c>
      <c r="J139" s="187">
        <v>2485979</v>
      </c>
      <c r="K139" s="187">
        <v>2485979</v>
      </c>
      <c r="L139" s="187">
        <v>0</v>
      </c>
      <c r="M139" s="186">
        <f>IF(L139="N/A","N/A",'Part-C'!I139)</f>
        <v>7904801.6733987583</v>
      </c>
      <c r="N139" s="190">
        <f t="shared" si="7"/>
        <v>0.31448973708800532</v>
      </c>
      <c r="O139" s="191">
        <f t="shared" si="8"/>
        <v>5418822.6733987583</v>
      </c>
    </row>
    <row r="140" spans="1:15" s="27" customFormat="1" ht="15" x14ac:dyDescent="0.3">
      <c r="A140" s="156" t="str">
        <f>IF(ISBLANK(TableB[[#This Row],[BEDS Code]]),"",TableB[[#This Row],[BEDS Code]])</f>
        <v>333200011168</v>
      </c>
      <c r="B140" s="134" t="str">
        <f>IF(ISBLANK(TableB[[#This Row],[School Name]]),"",TableB[[#This Row],[School Name]])</f>
        <v>The Brooklyn School for Math and Research</v>
      </c>
      <c r="C140" s="156" t="str">
        <f>IF(ISBLANK(TableB[[#This Row],[Local School Code]]),"",TableB[[#This Row],[Local School Code]])</f>
        <v>K168</v>
      </c>
      <c r="D140" s="187">
        <v>2845944</v>
      </c>
      <c r="E140" s="187">
        <v>2845944</v>
      </c>
      <c r="F140" s="186">
        <v>0</v>
      </c>
      <c r="G140" s="126">
        <f t="shared" si="9"/>
        <v>1</v>
      </c>
      <c r="H140" s="187">
        <v>357576</v>
      </c>
      <c r="I140" s="187">
        <v>518371</v>
      </c>
      <c r="J140" s="187">
        <v>3721891</v>
      </c>
      <c r="K140" s="187">
        <v>3721891</v>
      </c>
      <c r="L140" s="187">
        <v>0</v>
      </c>
      <c r="M140" s="186">
        <f>IF(L140="N/A","N/A",'Part-C'!I140)</f>
        <v>4316736.388640305</v>
      </c>
      <c r="N140" s="190">
        <f t="shared" si="7"/>
        <v>0.86220020518147256</v>
      </c>
      <c r="O140" s="191">
        <f t="shared" si="8"/>
        <v>594845.38864030503</v>
      </c>
    </row>
    <row r="141" spans="1:15" s="27" customFormat="1" ht="15" x14ac:dyDescent="0.3">
      <c r="A141" s="156" t="str">
        <f>IF(ISBLANK(TableB[[#This Row],[BEDS Code]]),"",TableB[[#This Row],[BEDS Code]])</f>
        <v>331500010169</v>
      </c>
      <c r="B141" s="134" t="str">
        <f>IF(ISBLANK(TableB[[#This Row],[School Name]]),"",TableB[[#This Row],[School Name]])</f>
        <v>P.S. 169 Sunset Park</v>
      </c>
      <c r="C141" s="156" t="str">
        <f>IF(ISBLANK(TableB[[#This Row],[Local School Code]]),"",TableB[[#This Row],[Local School Code]])</f>
        <v>K169</v>
      </c>
      <c r="D141" s="187">
        <v>12720160</v>
      </c>
      <c r="E141" s="187">
        <v>14133511</v>
      </c>
      <c r="F141" s="186">
        <v>1413351</v>
      </c>
      <c r="G141" s="126">
        <f t="shared" si="9"/>
        <v>0.90000000707538275</v>
      </c>
      <c r="H141" s="187">
        <v>357576</v>
      </c>
      <c r="I141" s="187">
        <v>2363525</v>
      </c>
      <c r="J141" s="187">
        <v>15441261</v>
      </c>
      <c r="K141" s="187">
        <v>17109417</v>
      </c>
      <c r="L141" s="187">
        <v>1668155</v>
      </c>
      <c r="M141" s="186">
        <f>IF(L141="N/A","N/A",'Part-C'!I141)</f>
        <v>23365524.258946486</v>
      </c>
      <c r="N141" s="190">
        <f t="shared" si="7"/>
        <v>0.66085660346729247</v>
      </c>
      <c r="O141" s="191">
        <f t="shared" si="8"/>
        <v>7924263.2589464858</v>
      </c>
    </row>
    <row r="142" spans="1:15" s="27" customFormat="1" ht="15" x14ac:dyDescent="0.3">
      <c r="A142" s="156" t="str">
        <f>IF(ISBLANK(TableB[[#This Row],[BEDS Code]]),"",TableB[[#This Row],[BEDS Code]])</f>
        <v>332000010170</v>
      </c>
      <c r="B142" s="134" t="str">
        <f>IF(ISBLANK(TableB[[#This Row],[School Name]]),"",TableB[[#This Row],[School Name]])</f>
        <v>Ralph A. Fabrizio School</v>
      </c>
      <c r="C142" s="156" t="str">
        <f>IF(ISBLANK(TableB[[#This Row],[Local School Code]]),"",TableB[[#This Row],[Local School Code]])</f>
        <v>K170</v>
      </c>
      <c r="D142" s="187">
        <v>8583812</v>
      </c>
      <c r="E142" s="187">
        <v>9537569</v>
      </c>
      <c r="F142" s="186">
        <v>953757</v>
      </c>
      <c r="G142" s="126">
        <f t="shared" si="9"/>
        <v>0.89999998951514792</v>
      </c>
      <c r="H142" s="187">
        <v>357576</v>
      </c>
      <c r="I142" s="187">
        <v>1608680</v>
      </c>
      <c r="J142" s="187">
        <v>10550068</v>
      </c>
      <c r="K142" s="187">
        <v>11675772</v>
      </c>
      <c r="L142" s="187">
        <v>1125704</v>
      </c>
      <c r="M142" s="186">
        <f>IF(L142="N/A","N/A",'Part-C'!I142)</f>
        <v>15418435.817022379</v>
      </c>
      <c r="N142" s="190">
        <f t="shared" si="7"/>
        <v>0.68425021352376314</v>
      </c>
      <c r="O142" s="191">
        <f t="shared" si="8"/>
        <v>4868367.8170223795</v>
      </c>
    </row>
    <row r="143" spans="1:15" s="27" customFormat="1" ht="15" x14ac:dyDescent="0.3">
      <c r="A143" s="156" t="str">
        <f>IF(ISBLANK(TableB[[#This Row],[BEDS Code]]),"",TableB[[#This Row],[BEDS Code]])</f>
        <v>331900010171</v>
      </c>
      <c r="B143" s="134" t="str">
        <f>IF(ISBLANK(TableB[[#This Row],[School Name]]),"",TableB[[#This Row],[School Name]])</f>
        <v>I.S. 171 Abraham Lincoln</v>
      </c>
      <c r="C143" s="156" t="str">
        <f>IF(ISBLANK(TableB[[#This Row],[Local School Code]]),"",TableB[[#This Row],[Local School Code]])</f>
        <v>K171</v>
      </c>
      <c r="D143" s="187">
        <v>4178016</v>
      </c>
      <c r="E143" s="187">
        <v>4642240</v>
      </c>
      <c r="F143" s="186">
        <v>464224</v>
      </c>
      <c r="G143" s="126">
        <f t="shared" si="9"/>
        <v>0.9</v>
      </c>
      <c r="H143" s="187">
        <v>357576</v>
      </c>
      <c r="I143" s="187">
        <v>869837</v>
      </c>
      <c r="J143" s="187">
        <v>5405429</v>
      </c>
      <c r="K143" s="187">
        <v>5953345</v>
      </c>
      <c r="L143" s="187">
        <v>547916</v>
      </c>
      <c r="M143" s="186">
        <f>IF(L143="N/A","N/A",'Part-C'!I143)</f>
        <v>7800715.4812637335</v>
      </c>
      <c r="N143" s="190">
        <f t="shared" si="7"/>
        <v>0.69294015567970801</v>
      </c>
      <c r="O143" s="191">
        <f t="shared" si="8"/>
        <v>2395286.4812637335</v>
      </c>
    </row>
    <row r="144" spans="1:15" s="27" customFormat="1" ht="15" x14ac:dyDescent="0.3">
      <c r="A144" s="156" t="str">
        <f>IF(ISBLANK(TableB[[#This Row],[BEDS Code]]),"",TableB[[#This Row],[BEDS Code]])</f>
        <v>331500010172</v>
      </c>
      <c r="B144" s="134" t="str">
        <f>IF(ISBLANK(TableB[[#This Row],[School Name]]),"",TableB[[#This Row],[School Name]])</f>
        <v>P.S. 172 Beacon School of Excellence</v>
      </c>
      <c r="C144" s="156" t="str">
        <f>IF(ISBLANK(TableB[[#This Row],[Local School Code]]),"",TableB[[#This Row],[Local School Code]])</f>
        <v>K172</v>
      </c>
      <c r="D144" s="187">
        <v>5586320</v>
      </c>
      <c r="E144" s="187">
        <v>6207022</v>
      </c>
      <c r="F144" s="186">
        <v>620702</v>
      </c>
      <c r="G144" s="126">
        <f t="shared" si="9"/>
        <v>0.90000003222157099</v>
      </c>
      <c r="H144" s="187">
        <v>357576</v>
      </c>
      <c r="I144" s="187">
        <v>1034537</v>
      </c>
      <c r="J144" s="187">
        <v>6978433</v>
      </c>
      <c r="K144" s="187">
        <v>7711037</v>
      </c>
      <c r="L144" s="187">
        <v>732604</v>
      </c>
      <c r="M144" s="186">
        <f>IF(L144="N/A","N/A",'Part-C'!I144)</f>
        <v>10865179.365853582</v>
      </c>
      <c r="N144" s="190">
        <f t="shared" si="7"/>
        <v>0.64227499289440082</v>
      </c>
      <c r="O144" s="191">
        <f t="shared" si="8"/>
        <v>3886746.3658535816</v>
      </c>
    </row>
    <row r="145" spans="1:15" s="27" customFormat="1" ht="15" x14ac:dyDescent="0.3">
      <c r="A145" s="156" t="str">
        <f>IF(ISBLANK(TableB[[#This Row],[BEDS Code]]),"",TableB[[#This Row],[BEDS Code]])</f>
        <v>332000010176</v>
      </c>
      <c r="B145" s="134" t="str">
        <f>IF(ISBLANK(TableB[[#This Row],[School Name]]),"",TableB[[#This Row],[School Name]])</f>
        <v>P.S. 176 Ovington</v>
      </c>
      <c r="C145" s="156" t="str">
        <f>IF(ISBLANK(TableB[[#This Row],[Local School Code]]),"",TableB[[#This Row],[Local School Code]])</f>
        <v>K176</v>
      </c>
      <c r="D145" s="187">
        <v>10222772</v>
      </c>
      <c r="E145" s="187">
        <v>11358635</v>
      </c>
      <c r="F145" s="186">
        <v>1135863</v>
      </c>
      <c r="G145" s="126">
        <f t="shared" si="9"/>
        <v>0.90000004401937383</v>
      </c>
      <c r="H145" s="187">
        <v>357576</v>
      </c>
      <c r="I145" s="187">
        <v>1863434</v>
      </c>
      <c r="J145" s="187">
        <v>12443782</v>
      </c>
      <c r="K145" s="187">
        <v>13784423</v>
      </c>
      <c r="L145" s="187">
        <v>1340641</v>
      </c>
      <c r="M145" s="186">
        <f>IF(L145="N/A","N/A",'Part-C'!I145)</f>
        <v>17441638.923752792</v>
      </c>
      <c r="N145" s="190">
        <f t="shared" si="7"/>
        <v>0.71345256339721086</v>
      </c>
      <c r="O145" s="191">
        <f t="shared" si="8"/>
        <v>4997856.9237527922</v>
      </c>
    </row>
    <row r="146" spans="1:15" s="27" customFormat="1" ht="15" x14ac:dyDescent="0.3">
      <c r="A146" s="156" t="str">
        <f>IF(ISBLANK(TableB[[#This Row],[BEDS Code]]),"",TableB[[#This Row],[BEDS Code]])</f>
        <v>332100010177</v>
      </c>
      <c r="B146" s="134" t="str">
        <f>IF(ISBLANK(TableB[[#This Row],[School Name]]),"",TableB[[#This Row],[School Name]])</f>
        <v>P.S. 177 The Marlboro</v>
      </c>
      <c r="C146" s="156" t="str">
        <f>IF(ISBLANK(TableB[[#This Row],[Local School Code]]),"",TableB[[#This Row],[Local School Code]])</f>
        <v>K177</v>
      </c>
      <c r="D146" s="187">
        <v>8019132</v>
      </c>
      <c r="E146" s="187">
        <v>8855126</v>
      </c>
      <c r="F146" s="186">
        <v>835994</v>
      </c>
      <c r="G146" s="126">
        <f t="shared" si="9"/>
        <v>0.90559208304884653</v>
      </c>
      <c r="H146" s="187">
        <v>357576</v>
      </c>
      <c r="I146" s="187">
        <v>1552081</v>
      </c>
      <c r="J146" s="187">
        <v>9928789</v>
      </c>
      <c r="K146" s="187">
        <v>10915501</v>
      </c>
      <c r="L146" s="187">
        <v>986711</v>
      </c>
      <c r="M146" s="186">
        <f>IF(L146="N/A","N/A",'Part-C'!I146)</f>
        <v>16166468.507689189</v>
      </c>
      <c r="N146" s="190">
        <f t="shared" si="7"/>
        <v>0.61415942481671937</v>
      </c>
      <c r="O146" s="191">
        <f t="shared" si="8"/>
        <v>6237679.5076891892</v>
      </c>
    </row>
    <row r="147" spans="1:15" s="27" customFormat="1" ht="15" x14ac:dyDescent="0.3">
      <c r="A147" s="156" t="str">
        <f>IF(ISBLANK(TableB[[#This Row],[BEDS Code]]),"",TableB[[#This Row],[BEDS Code]])</f>
        <v>332300010178</v>
      </c>
      <c r="B147" s="134" t="str">
        <f>IF(ISBLANK(TableB[[#This Row],[School Name]]),"",TableB[[#This Row],[School Name]])</f>
        <v>P.S. 178 Saint Clair McKelway</v>
      </c>
      <c r="C147" s="156" t="str">
        <f>IF(ISBLANK(TableB[[#This Row],[Local School Code]]),"",TableB[[#This Row],[Local School Code]])</f>
        <v>K178</v>
      </c>
      <c r="D147" s="187">
        <v>2359193</v>
      </c>
      <c r="E147" s="187">
        <v>2621325</v>
      </c>
      <c r="F147" s="186">
        <v>262132</v>
      </c>
      <c r="G147" s="126">
        <f t="shared" si="9"/>
        <v>0.90000019074323101</v>
      </c>
      <c r="H147" s="187">
        <v>357576</v>
      </c>
      <c r="I147" s="187">
        <v>577033</v>
      </c>
      <c r="J147" s="187">
        <v>3293802</v>
      </c>
      <c r="K147" s="187">
        <v>3603192</v>
      </c>
      <c r="L147" s="187">
        <v>309390</v>
      </c>
      <c r="M147" s="186">
        <f>IF(L147="N/A","N/A",'Part-C'!I147)</f>
        <v>6557912.2450345876</v>
      </c>
      <c r="N147" s="190">
        <f t="shared" si="7"/>
        <v>0.50226381154977284</v>
      </c>
      <c r="O147" s="191">
        <f t="shared" si="8"/>
        <v>3264110.2450345876</v>
      </c>
    </row>
    <row r="148" spans="1:15" s="27" customFormat="1" ht="15" x14ac:dyDescent="0.3">
      <c r="A148" s="156" t="str">
        <f>IF(ISBLANK(TableB[[#This Row],[BEDS Code]]),"",TableB[[#This Row],[BEDS Code]])</f>
        <v>332000010179</v>
      </c>
      <c r="B148" s="134" t="str">
        <f>IF(ISBLANK(TableB[[#This Row],[School Name]]),"",TableB[[#This Row],[School Name]])</f>
        <v>P.S. 179 Kensington</v>
      </c>
      <c r="C148" s="156" t="str">
        <f>IF(ISBLANK(TableB[[#This Row],[Local School Code]]),"",TableB[[#This Row],[Local School Code]])</f>
        <v>K179</v>
      </c>
      <c r="D148" s="187">
        <v>7072373</v>
      </c>
      <c r="E148" s="187">
        <v>7858193</v>
      </c>
      <c r="F148" s="186">
        <v>785820</v>
      </c>
      <c r="G148" s="126">
        <f t="shared" si="9"/>
        <v>0.89999991092099674</v>
      </c>
      <c r="H148" s="187">
        <v>357576</v>
      </c>
      <c r="I148" s="187">
        <v>1362739</v>
      </c>
      <c r="J148" s="187">
        <v>8792688</v>
      </c>
      <c r="K148" s="187">
        <v>9720179</v>
      </c>
      <c r="L148" s="187">
        <v>927491</v>
      </c>
      <c r="M148" s="186">
        <f>IF(L148="N/A","N/A",'Part-C'!I148)</f>
        <v>14774484.17964776</v>
      </c>
      <c r="N148" s="190">
        <f t="shared" si="7"/>
        <v>0.5951265636814691</v>
      </c>
      <c r="O148" s="191">
        <f t="shared" si="8"/>
        <v>5981796.1796477605</v>
      </c>
    </row>
    <row r="149" spans="1:15" s="27" customFormat="1" ht="15" x14ac:dyDescent="0.3">
      <c r="A149" s="156" t="str">
        <f>IF(ISBLANK(TableB[[#This Row],[BEDS Code]]),"",TableB[[#This Row],[BEDS Code]])</f>
        <v>332000010180</v>
      </c>
      <c r="B149" s="134" t="str">
        <f>IF(ISBLANK(TableB[[#This Row],[School Name]]),"",TableB[[#This Row],[School Name]])</f>
        <v>The Seeall Academy</v>
      </c>
      <c r="C149" s="156" t="str">
        <f>IF(ISBLANK(TableB[[#This Row],[Local School Code]]),"",TableB[[#This Row],[Local School Code]])</f>
        <v>K180</v>
      </c>
      <c r="D149" s="187">
        <v>10388431</v>
      </c>
      <c r="E149" s="187">
        <v>10851225</v>
      </c>
      <c r="F149" s="186">
        <v>462794</v>
      </c>
      <c r="G149" s="126">
        <f t="shared" si="9"/>
        <v>0.95735099032597704</v>
      </c>
      <c r="H149" s="187">
        <v>357576</v>
      </c>
      <c r="I149" s="187">
        <v>2077762</v>
      </c>
      <c r="J149" s="187">
        <v>12823769</v>
      </c>
      <c r="K149" s="187">
        <v>13369997</v>
      </c>
      <c r="L149" s="187">
        <v>546228</v>
      </c>
      <c r="M149" s="186">
        <f>IF(L149="N/A","N/A",'Part-C'!I149)</f>
        <v>18911407.026497532</v>
      </c>
      <c r="N149" s="190">
        <f t="shared" si="7"/>
        <v>0.67809703328959614</v>
      </c>
      <c r="O149" s="191">
        <f t="shared" si="8"/>
        <v>6087638.0264975317</v>
      </c>
    </row>
    <row r="150" spans="1:15" s="27" customFormat="1" ht="15" x14ac:dyDescent="0.3">
      <c r="A150" s="156" t="str">
        <f>IF(ISBLANK(TableB[[#This Row],[BEDS Code]]),"",TableB[[#This Row],[BEDS Code]])</f>
        <v>331700010181</v>
      </c>
      <c r="B150" s="134" t="str">
        <f>IF(ISBLANK(TableB[[#This Row],[School Name]]),"",TableB[[#This Row],[School Name]])</f>
        <v>P.S. 181 Brooklyn</v>
      </c>
      <c r="C150" s="156" t="str">
        <f>IF(ISBLANK(TableB[[#This Row],[Local School Code]]),"",TableB[[#This Row],[Local School Code]])</f>
        <v>K181</v>
      </c>
      <c r="D150" s="187">
        <v>5105505</v>
      </c>
      <c r="E150" s="187">
        <v>5672783</v>
      </c>
      <c r="F150" s="186">
        <v>567278</v>
      </c>
      <c r="G150" s="126">
        <f t="shared" si="9"/>
        <v>0.9000000528840959</v>
      </c>
      <c r="H150" s="187">
        <v>357576</v>
      </c>
      <c r="I150" s="187">
        <v>1074962</v>
      </c>
      <c r="J150" s="187">
        <v>6538043</v>
      </c>
      <c r="K150" s="187">
        <v>7207592</v>
      </c>
      <c r="L150" s="187">
        <v>669549</v>
      </c>
      <c r="M150" s="186">
        <f>IF(L150="N/A","N/A",'Part-C'!I150)</f>
        <v>11938048.866168745</v>
      </c>
      <c r="N150" s="190">
        <f t="shared" si="7"/>
        <v>0.54766428528602951</v>
      </c>
      <c r="O150" s="191">
        <f t="shared" si="8"/>
        <v>5400005.8661687449</v>
      </c>
    </row>
    <row r="151" spans="1:15" s="27" customFormat="1" ht="15" x14ac:dyDescent="0.3">
      <c r="A151" s="156" t="str">
        <f>IF(ISBLANK(TableB[[#This Row],[BEDS Code]]),"",TableB[[#This Row],[BEDS Code]])</f>
        <v>332300010184</v>
      </c>
      <c r="B151" s="134" t="str">
        <f>IF(ISBLANK(TableB[[#This Row],[School Name]]),"",TableB[[#This Row],[School Name]])</f>
        <v>P.S. 184 Newport</v>
      </c>
      <c r="C151" s="156" t="str">
        <f>IF(ISBLANK(TableB[[#This Row],[Local School Code]]),"",TableB[[#This Row],[Local School Code]])</f>
        <v>K184</v>
      </c>
      <c r="D151" s="187">
        <v>4501113</v>
      </c>
      <c r="E151" s="187">
        <v>5001238</v>
      </c>
      <c r="F151" s="186">
        <v>500125</v>
      </c>
      <c r="G151" s="126">
        <f t="shared" si="9"/>
        <v>0.89999976005940929</v>
      </c>
      <c r="H151" s="187">
        <v>357576</v>
      </c>
      <c r="I151" s="187">
        <v>926719</v>
      </c>
      <c r="J151" s="187">
        <v>5785408</v>
      </c>
      <c r="K151" s="187">
        <v>6375697</v>
      </c>
      <c r="L151" s="187">
        <v>590289</v>
      </c>
      <c r="M151" s="186">
        <f>IF(L151="N/A","N/A",'Part-C'!I151)</f>
        <v>10625460.646478595</v>
      </c>
      <c r="N151" s="190">
        <f t="shared" si="7"/>
        <v>0.54448538209186759</v>
      </c>
      <c r="O151" s="191">
        <f t="shared" si="8"/>
        <v>4840052.6464785952</v>
      </c>
    </row>
    <row r="152" spans="1:15" s="27" customFormat="1" ht="15" x14ac:dyDescent="0.3">
      <c r="A152" s="156" t="str">
        <f>IF(ISBLANK(TableB[[#This Row],[BEDS Code]]),"",TableB[[#This Row],[BEDS Code]])</f>
        <v>332000010185</v>
      </c>
      <c r="B152" s="134" t="str">
        <f>IF(ISBLANK(TableB[[#This Row],[School Name]]),"",TableB[[#This Row],[School Name]])</f>
        <v>P.S. 185 Walter Kassenbrock</v>
      </c>
      <c r="C152" s="156" t="str">
        <f>IF(ISBLANK(TableB[[#This Row],[Local School Code]]),"",TableB[[#This Row],[Local School Code]])</f>
        <v>K185</v>
      </c>
      <c r="D152" s="187">
        <v>4655588</v>
      </c>
      <c r="E152" s="187">
        <v>5172876</v>
      </c>
      <c r="F152" s="186">
        <v>517288</v>
      </c>
      <c r="G152" s="126">
        <f t="shared" si="9"/>
        <v>0.89999992267357654</v>
      </c>
      <c r="H152" s="187">
        <v>357576</v>
      </c>
      <c r="I152" s="187">
        <v>1008092</v>
      </c>
      <c r="J152" s="187">
        <v>6021256</v>
      </c>
      <c r="K152" s="187">
        <v>6631803</v>
      </c>
      <c r="L152" s="187">
        <v>610547</v>
      </c>
      <c r="M152" s="186">
        <f>IF(L152="N/A","N/A",'Part-C'!I152)</f>
        <v>8943886.041270569</v>
      </c>
      <c r="N152" s="190">
        <f t="shared" si="7"/>
        <v>0.67322593022938604</v>
      </c>
      <c r="O152" s="191">
        <f t="shared" si="8"/>
        <v>2922630.041270569</v>
      </c>
    </row>
    <row r="153" spans="1:15" s="27" customFormat="1" ht="15" x14ac:dyDescent="0.3">
      <c r="A153" s="156" t="str">
        <f>IF(ISBLANK(TableB[[#This Row],[BEDS Code]]),"",TableB[[#This Row],[BEDS Code]])</f>
        <v>332000010186</v>
      </c>
      <c r="B153" s="134" t="str">
        <f>IF(ISBLANK(TableB[[#This Row],[School Name]]),"",TableB[[#This Row],[School Name]])</f>
        <v>P.S. 186 Dr. Irving A Gladstone</v>
      </c>
      <c r="C153" s="156" t="str">
        <f>IF(ISBLANK(TableB[[#This Row],[Local School Code]]),"",TableB[[#This Row],[Local School Code]])</f>
        <v>K186</v>
      </c>
      <c r="D153" s="187">
        <v>9039753</v>
      </c>
      <c r="E153" s="187">
        <v>10044171</v>
      </c>
      <c r="F153" s="186">
        <v>1004418</v>
      </c>
      <c r="G153" s="126">
        <f t="shared" si="9"/>
        <v>0.89999991039579075</v>
      </c>
      <c r="H153" s="187">
        <v>357576</v>
      </c>
      <c r="I153" s="187">
        <v>1523917</v>
      </c>
      <c r="J153" s="187">
        <v>10921246</v>
      </c>
      <c r="K153" s="187">
        <v>12106745</v>
      </c>
      <c r="L153" s="187">
        <v>1185498</v>
      </c>
      <c r="M153" s="186">
        <f>IF(L153="N/A","N/A",'Part-C'!I153)</f>
        <v>15897432.371674342</v>
      </c>
      <c r="N153" s="190">
        <f t="shared" si="7"/>
        <v>0.68698175558583974</v>
      </c>
      <c r="O153" s="191">
        <f t="shared" si="8"/>
        <v>4976186.3716743421</v>
      </c>
    </row>
    <row r="154" spans="1:15" s="27" customFormat="1" ht="15" x14ac:dyDescent="0.3">
      <c r="A154" s="156" t="str">
        <f>IF(ISBLANK(TableB[[#This Row],[BEDS Code]]),"",TableB[[#This Row],[BEDS Code]])</f>
        <v>332000010187</v>
      </c>
      <c r="B154" s="134" t="str">
        <f>IF(ISBLANK(TableB[[#This Row],[School Name]]),"",TableB[[#This Row],[School Name]])</f>
        <v>The Christa McAuliffe School\I.S. 187</v>
      </c>
      <c r="C154" s="156" t="str">
        <f>IF(ISBLANK(TableB[[#This Row],[Local School Code]]),"",TableB[[#This Row],[Local School Code]])</f>
        <v>K187</v>
      </c>
      <c r="D154" s="187">
        <v>7962399</v>
      </c>
      <c r="E154" s="187">
        <v>7633105</v>
      </c>
      <c r="F154" s="186">
        <v>0</v>
      </c>
      <c r="G154" s="126">
        <f t="shared" si="9"/>
        <v>1.043140242404631</v>
      </c>
      <c r="H154" s="187">
        <v>357576</v>
      </c>
      <c r="I154" s="187">
        <v>1522953</v>
      </c>
      <c r="J154" s="187">
        <v>9842928</v>
      </c>
      <c r="K154" s="187">
        <v>9454267</v>
      </c>
      <c r="L154" s="187">
        <v>0</v>
      </c>
      <c r="M154" s="186">
        <f>IF(L154="N/A","N/A",'Part-C'!I154)</f>
        <v>12395615.445173182</v>
      </c>
      <c r="N154" s="190">
        <f t="shared" si="7"/>
        <v>0.79406529216206112</v>
      </c>
      <c r="O154" s="191">
        <f t="shared" si="8"/>
        <v>2552687.4451731816</v>
      </c>
    </row>
    <row r="155" spans="1:15" s="27" customFormat="1" ht="15" x14ac:dyDescent="0.3">
      <c r="A155" s="156" t="str">
        <f>IF(ISBLANK(TableB[[#This Row],[BEDS Code]]),"",TableB[[#This Row],[BEDS Code]])</f>
        <v>332100010188</v>
      </c>
      <c r="B155" s="134" t="str">
        <f>IF(ISBLANK(TableB[[#This Row],[School Name]]),"",TableB[[#This Row],[School Name]])</f>
        <v>P.S. 188 Michael E. Berdy</v>
      </c>
      <c r="C155" s="156" t="str">
        <f>IF(ISBLANK(TableB[[#This Row],[Local School Code]]),"",TableB[[#This Row],[Local School Code]])</f>
        <v>K188</v>
      </c>
      <c r="D155" s="187">
        <v>2714673</v>
      </c>
      <c r="E155" s="187">
        <v>3016304</v>
      </c>
      <c r="F155" s="186">
        <v>301631</v>
      </c>
      <c r="G155" s="126">
        <f t="shared" si="9"/>
        <v>0.89999980108105815</v>
      </c>
      <c r="H155" s="187">
        <v>357576</v>
      </c>
      <c r="I155" s="187">
        <v>633304</v>
      </c>
      <c r="J155" s="187">
        <v>3705553</v>
      </c>
      <c r="K155" s="187">
        <v>4061563</v>
      </c>
      <c r="L155" s="187">
        <v>356010</v>
      </c>
      <c r="M155" s="186">
        <f>IF(L155="N/A","N/A",'Part-C'!I155)</f>
        <v>8128420.267276627</v>
      </c>
      <c r="N155" s="190">
        <f t="shared" si="7"/>
        <v>0.45587615774713391</v>
      </c>
      <c r="O155" s="191">
        <f t="shared" si="8"/>
        <v>4422867.267276627</v>
      </c>
    </row>
    <row r="156" spans="1:15" s="27" customFormat="1" ht="15" x14ac:dyDescent="0.3">
      <c r="A156" s="156" t="str">
        <f>IF(ISBLANK(TableB[[#This Row],[BEDS Code]]),"",TableB[[#This Row],[BEDS Code]])</f>
        <v>331700010189</v>
      </c>
      <c r="B156" s="134" t="str">
        <f>IF(ISBLANK(TableB[[#This Row],[School Name]]),"",TableB[[#This Row],[School Name]])</f>
        <v>P.S. 189 The Bilingual Center</v>
      </c>
      <c r="C156" s="156" t="str">
        <f>IF(ISBLANK(TableB[[#This Row],[Local School Code]]),"",TableB[[#This Row],[Local School Code]])</f>
        <v>K189</v>
      </c>
      <c r="D156" s="187">
        <v>8489378</v>
      </c>
      <c r="E156" s="187">
        <v>9432643</v>
      </c>
      <c r="F156" s="186">
        <v>943265</v>
      </c>
      <c r="G156" s="126">
        <f t="shared" si="9"/>
        <v>0.89999992578962229</v>
      </c>
      <c r="H156" s="187">
        <v>357576</v>
      </c>
      <c r="I156" s="187">
        <v>1629148</v>
      </c>
      <c r="J156" s="187">
        <v>10476102</v>
      </c>
      <c r="K156" s="187">
        <v>11589423</v>
      </c>
      <c r="L156" s="187">
        <v>1113320</v>
      </c>
      <c r="M156" s="186">
        <f>IF(L156="N/A","N/A",'Part-C'!I156)</f>
        <v>14524305.647358663</v>
      </c>
      <c r="N156" s="190">
        <f t="shared" si="7"/>
        <v>0.72128074514220553</v>
      </c>
      <c r="O156" s="191">
        <f t="shared" si="8"/>
        <v>4048203.6473586634</v>
      </c>
    </row>
    <row r="157" spans="1:15" s="27" customFormat="1" ht="15" x14ac:dyDescent="0.3">
      <c r="A157" s="156" t="str">
        <f>IF(ISBLANK(TableB[[#This Row],[BEDS Code]]),"",TableB[[#This Row],[BEDS Code]])</f>
        <v>331900010190</v>
      </c>
      <c r="B157" s="134" t="str">
        <f>IF(ISBLANK(TableB[[#This Row],[School Name]]),"",TableB[[#This Row],[School Name]])</f>
        <v>P.S. 190 Sheffield</v>
      </c>
      <c r="C157" s="156" t="str">
        <f>IF(ISBLANK(TableB[[#This Row],[Local School Code]]),"",TableB[[#This Row],[Local School Code]])</f>
        <v>K190</v>
      </c>
      <c r="D157" s="187">
        <v>1714197</v>
      </c>
      <c r="E157" s="187">
        <v>1587832</v>
      </c>
      <c r="F157" s="186">
        <v>0</v>
      </c>
      <c r="G157" s="126">
        <f t="shared" si="9"/>
        <v>1.0795833564256168</v>
      </c>
      <c r="H157" s="187">
        <v>357576</v>
      </c>
      <c r="I157" s="187">
        <v>372018</v>
      </c>
      <c r="J157" s="187">
        <v>2443791</v>
      </c>
      <c r="K157" s="187">
        <v>2294645</v>
      </c>
      <c r="L157" s="187">
        <v>0</v>
      </c>
      <c r="M157" s="186">
        <f>IF(L157="N/A","N/A",'Part-C'!I157)</f>
        <v>4067256.8111276189</v>
      </c>
      <c r="N157" s="190">
        <f t="shared" si="7"/>
        <v>0.60084501999333451</v>
      </c>
      <c r="O157" s="191">
        <f t="shared" si="8"/>
        <v>1623465.8111276189</v>
      </c>
    </row>
    <row r="158" spans="1:15" s="27" customFormat="1" ht="15" x14ac:dyDescent="0.3">
      <c r="A158" s="156" t="str">
        <f>IF(ISBLANK(TableB[[#This Row],[BEDS Code]]),"",TableB[[#This Row],[BEDS Code]])</f>
        <v>331700010191</v>
      </c>
      <c r="B158" s="134" t="str">
        <f>IF(ISBLANK(TableB[[#This Row],[School Name]]),"",TableB[[#This Row],[School Name]])</f>
        <v>P.S. 191 Paul Robeson</v>
      </c>
      <c r="C158" s="156" t="str">
        <f>IF(ISBLANK(TableB[[#This Row],[Local School Code]]),"",TableB[[#This Row],[Local School Code]])</f>
        <v>K191</v>
      </c>
      <c r="D158" s="187">
        <v>1164836</v>
      </c>
      <c r="E158" s="187">
        <v>1294263</v>
      </c>
      <c r="F158" s="186">
        <v>129427</v>
      </c>
      <c r="G158" s="126">
        <f t="shared" si="9"/>
        <v>0.89999945915165624</v>
      </c>
      <c r="H158" s="187">
        <v>357576</v>
      </c>
      <c r="I158" s="187">
        <v>311555</v>
      </c>
      <c r="J158" s="187">
        <v>1833967</v>
      </c>
      <c r="K158" s="187">
        <v>1986728</v>
      </c>
      <c r="L158" s="187">
        <v>152760</v>
      </c>
      <c r="M158" s="186">
        <f>IF(L158="N/A","N/A",'Part-C'!I158)</f>
        <v>3857335.2918737642</v>
      </c>
      <c r="N158" s="190">
        <f t="shared" si="7"/>
        <v>0.47544920553409303</v>
      </c>
      <c r="O158" s="191">
        <f t="shared" si="8"/>
        <v>2023368.2918737642</v>
      </c>
    </row>
    <row r="159" spans="1:15" s="27" customFormat="1" ht="15" x14ac:dyDescent="0.3">
      <c r="A159" s="156" t="str">
        <f>IF(ISBLANK(TableB[[#This Row],[BEDS Code]]),"",TableB[[#This Row],[BEDS Code]])</f>
        <v>332000010192</v>
      </c>
      <c r="B159" s="134" t="str">
        <f>IF(ISBLANK(TableB[[#This Row],[School Name]]),"",TableB[[#This Row],[School Name]])</f>
        <v>P.S. 192 - The Magnet School for Math and Science Inquiry</v>
      </c>
      <c r="C159" s="156" t="str">
        <f>IF(ISBLANK(TableB[[#This Row],[Local School Code]]),"",TableB[[#This Row],[Local School Code]])</f>
        <v>K192</v>
      </c>
      <c r="D159" s="187">
        <v>5673886</v>
      </c>
      <c r="E159" s="187">
        <v>6304318</v>
      </c>
      <c r="F159" s="186">
        <v>630432</v>
      </c>
      <c r="G159" s="126">
        <f t="shared" si="9"/>
        <v>0.89999996827571194</v>
      </c>
      <c r="H159" s="187">
        <v>357576</v>
      </c>
      <c r="I159" s="187">
        <v>1049777</v>
      </c>
      <c r="J159" s="187">
        <v>7081239</v>
      </c>
      <c r="K159" s="187">
        <v>7825328</v>
      </c>
      <c r="L159" s="187">
        <v>744089</v>
      </c>
      <c r="M159" s="186">
        <f>IF(L159="N/A","N/A",'Part-C'!I159)</f>
        <v>11260772.494051401</v>
      </c>
      <c r="N159" s="190">
        <f t="shared" si="7"/>
        <v>0.62884131650299524</v>
      </c>
      <c r="O159" s="191">
        <f t="shared" si="8"/>
        <v>4179533.4940514006</v>
      </c>
    </row>
    <row r="160" spans="1:15" s="27" customFormat="1" ht="15" x14ac:dyDescent="0.3">
      <c r="A160" s="156" t="str">
        <f>IF(ISBLANK(TableB[[#This Row],[BEDS Code]]),"",TableB[[#This Row],[BEDS Code]])</f>
        <v>332200010193</v>
      </c>
      <c r="B160" s="134" t="str">
        <f>IF(ISBLANK(TableB[[#This Row],[School Name]]),"",TableB[[#This Row],[School Name]])</f>
        <v>P.S. 193 Gil Hodges</v>
      </c>
      <c r="C160" s="156" t="str">
        <f>IF(ISBLANK(TableB[[#This Row],[Local School Code]]),"",TableB[[#This Row],[Local School Code]])</f>
        <v>K193</v>
      </c>
      <c r="D160" s="187">
        <v>5752113</v>
      </c>
      <c r="E160" s="187">
        <v>6391237</v>
      </c>
      <c r="F160" s="186">
        <v>639124</v>
      </c>
      <c r="G160" s="126">
        <f t="shared" si="9"/>
        <v>0.89999995306072988</v>
      </c>
      <c r="H160" s="187">
        <v>357576</v>
      </c>
      <c r="I160" s="187">
        <v>1123754</v>
      </c>
      <c r="J160" s="187">
        <v>7233443</v>
      </c>
      <c r="K160" s="187">
        <v>7987791</v>
      </c>
      <c r="L160" s="187">
        <v>754347</v>
      </c>
      <c r="M160" s="186">
        <f>IF(L160="N/A","N/A",'Part-C'!I160)</f>
        <v>12537662.45573334</v>
      </c>
      <c r="N160" s="190">
        <f t="shared" si="7"/>
        <v>0.57693713046902317</v>
      </c>
      <c r="O160" s="191">
        <f t="shared" si="8"/>
        <v>5304219.4557333402</v>
      </c>
    </row>
    <row r="161" spans="1:15" s="27" customFormat="1" ht="15" x14ac:dyDescent="0.3">
      <c r="A161" s="156" t="str">
        <f>IF(ISBLANK(TableB[[#This Row],[BEDS Code]]),"",TableB[[#This Row],[BEDS Code]])</f>
        <v>332200010194</v>
      </c>
      <c r="B161" s="134" t="str">
        <f>IF(ISBLANK(TableB[[#This Row],[School Name]]),"",TableB[[#This Row],[School Name]])</f>
        <v>P.S. 194 Raoul Wallenberg</v>
      </c>
      <c r="C161" s="156" t="str">
        <f>IF(ISBLANK(TableB[[#This Row],[Local School Code]]),"",TableB[[#This Row],[Local School Code]])</f>
        <v>K194</v>
      </c>
      <c r="D161" s="187">
        <v>4522877</v>
      </c>
      <c r="E161" s="187">
        <v>5025420</v>
      </c>
      <c r="F161" s="186">
        <v>502543</v>
      </c>
      <c r="G161" s="126">
        <f t="shared" si="9"/>
        <v>0.89999980101165677</v>
      </c>
      <c r="H161" s="187">
        <v>357576</v>
      </c>
      <c r="I161" s="187">
        <v>842935</v>
      </c>
      <c r="J161" s="187">
        <v>5723388</v>
      </c>
      <c r="K161" s="187">
        <v>6316531</v>
      </c>
      <c r="L161" s="187">
        <v>593143</v>
      </c>
      <c r="M161" s="186">
        <f>IF(L161="N/A","N/A",'Part-C'!I161)</f>
        <v>11096097.192466315</v>
      </c>
      <c r="N161" s="190">
        <f t="shared" si="7"/>
        <v>0.51580189869694804</v>
      </c>
      <c r="O161" s="191">
        <f t="shared" si="8"/>
        <v>5372709.1924663149</v>
      </c>
    </row>
    <row r="162" spans="1:15" s="27" customFormat="1" ht="15" x14ac:dyDescent="0.3">
      <c r="A162" s="156" t="str">
        <f>IF(ISBLANK(TableB[[#This Row],[BEDS Code]]),"",TableB[[#This Row],[BEDS Code]])</f>
        <v>332200010195</v>
      </c>
      <c r="B162" s="134" t="str">
        <f>IF(ISBLANK(TableB[[#This Row],[School Name]]),"",TableB[[#This Row],[School Name]])</f>
        <v>P.S. 195 Manhattan Beach</v>
      </c>
      <c r="C162" s="156" t="str">
        <f>IF(ISBLANK(TableB[[#This Row],[Local School Code]]),"",TableB[[#This Row],[Local School Code]])</f>
        <v>K195</v>
      </c>
      <c r="D162" s="187">
        <v>3047619</v>
      </c>
      <c r="E162" s="187">
        <v>3386244</v>
      </c>
      <c r="F162" s="186">
        <v>338625</v>
      </c>
      <c r="G162" s="126">
        <f t="shared" si="9"/>
        <v>0.8999998228125321</v>
      </c>
      <c r="H162" s="187">
        <v>357576</v>
      </c>
      <c r="I162" s="187">
        <v>573281</v>
      </c>
      <c r="J162" s="187">
        <v>3978476</v>
      </c>
      <c r="K162" s="187">
        <v>4378150</v>
      </c>
      <c r="L162" s="187">
        <v>399673</v>
      </c>
      <c r="M162" s="186">
        <f>IF(L162="N/A","N/A",'Part-C'!I162)</f>
        <v>5704460.7346912641</v>
      </c>
      <c r="N162" s="190">
        <f t="shared" si="7"/>
        <v>0.69743244542033345</v>
      </c>
      <c r="O162" s="191">
        <f t="shared" si="8"/>
        <v>1725984.7346912641</v>
      </c>
    </row>
    <row r="163" spans="1:15" s="27" customFormat="1" ht="15" x14ac:dyDescent="0.3">
      <c r="A163" s="156" t="str">
        <f>IF(ISBLANK(TableB[[#This Row],[BEDS Code]]),"",TableB[[#This Row],[BEDS Code]])</f>
        <v>331400010196</v>
      </c>
      <c r="B163" s="134" t="str">
        <f>IF(ISBLANK(TableB[[#This Row],[School Name]]),"",TableB[[#This Row],[School Name]])</f>
        <v>P.S. 196 Ten Eyck</v>
      </c>
      <c r="C163" s="156" t="str">
        <f>IF(ISBLANK(TableB[[#This Row],[Local School Code]]),"",TableB[[#This Row],[Local School Code]])</f>
        <v>K196</v>
      </c>
      <c r="D163" s="187">
        <v>2274716</v>
      </c>
      <c r="E163" s="187">
        <v>2527462</v>
      </c>
      <c r="F163" s="186">
        <v>252746</v>
      </c>
      <c r="G163" s="126">
        <f t="shared" si="9"/>
        <v>0.90000007913076441</v>
      </c>
      <c r="H163" s="187">
        <v>357576</v>
      </c>
      <c r="I163" s="187">
        <v>524585</v>
      </c>
      <c r="J163" s="187">
        <v>3156877</v>
      </c>
      <c r="K163" s="187">
        <v>3455190</v>
      </c>
      <c r="L163" s="187">
        <v>298312</v>
      </c>
      <c r="M163" s="186">
        <f>IF(L163="N/A","N/A",'Part-C'!I163)</f>
        <v>6596264.8506786544</v>
      </c>
      <c r="N163" s="190">
        <f t="shared" si="7"/>
        <v>0.47858554370739159</v>
      </c>
      <c r="O163" s="191">
        <f t="shared" si="8"/>
        <v>3439387.8506786544</v>
      </c>
    </row>
    <row r="164" spans="1:15" s="27" customFormat="1" ht="15" x14ac:dyDescent="0.3">
      <c r="A164" s="156" t="str">
        <f>IF(ISBLANK(TableB[[#This Row],[BEDS Code]]),"",TableB[[#This Row],[BEDS Code]])</f>
        <v>332200010197</v>
      </c>
      <c r="B164" s="134" t="str">
        <f>IF(ISBLANK(TableB[[#This Row],[School Name]]),"",TableB[[#This Row],[School Name]])</f>
        <v>P.S. 197 - The Kings Highway Academy</v>
      </c>
      <c r="C164" s="156" t="str">
        <f>IF(ISBLANK(TableB[[#This Row],[Local School Code]]),"",TableB[[#This Row],[Local School Code]])</f>
        <v>K197</v>
      </c>
      <c r="D164" s="187">
        <v>5576729</v>
      </c>
      <c r="E164" s="187">
        <v>6047766</v>
      </c>
      <c r="F164" s="186">
        <v>471037</v>
      </c>
      <c r="G164" s="126">
        <f t="shared" si="9"/>
        <v>0.92211388469725841</v>
      </c>
      <c r="H164" s="187">
        <v>357576</v>
      </c>
      <c r="I164" s="187">
        <v>1101265</v>
      </c>
      <c r="J164" s="187">
        <v>7035570</v>
      </c>
      <c r="K164" s="187">
        <v>7591527</v>
      </c>
      <c r="L164" s="187">
        <v>555957</v>
      </c>
      <c r="M164" s="186">
        <f>IF(L164="N/A","N/A",'Part-C'!I164)</f>
        <v>12012658.819468699</v>
      </c>
      <c r="N164" s="190">
        <f t="shared" si="7"/>
        <v>0.58567966557058782</v>
      </c>
      <c r="O164" s="191">
        <f t="shared" si="8"/>
        <v>4977088.8194686994</v>
      </c>
    </row>
    <row r="165" spans="1:15" s="27" customFormat="1" ht="15" x14ac:dyDescent="0.3">
      <c r="A165" s="156" t="str">
        <f>IF(ISBLANK(TableB[[#This Row],[BEDS Code]]),"",TableB[[#This Row],[BEDS Code]])</f>
        <v>332200010198</v>
      </c>
      <c r="B165" s="134" t="str">
        <f>IF(ISBLANK(TableB[[#This Row],[School Name]]),"",TableB[[#This Row],[School Name]])</f>
        <v>P.S. 198 Brooklyn</v>
      </c>
      <c r="C165" s="156" t="str">
        <f>IF(ISBLANK(TableB[[#This Row],[Local School Code]]),"",TableB[[#This Row],[Local School Code]])</f>
        <v>K198</v>
      </c>
      <c r="D165" s="187">
        <v>2628665</v>
      </c>
      <c r="E165" s="187">
        <v>2920738</v>
      </c>
      <c r="F165" s="186">
        <v>292073</v>
      </c>
      <c r="G165" s="126">
        <f t="shared" si="9"/>
        <v>0.90000027390337645</v>
      </c>
      <c r="H165" s="187">
        <v>357576</v>
      </c>
      <c r="I165" s="187">
        <v>662881</v>
      </c>
      <c r="J165" s="187">
        <v>3649122</v>
      </c>
      <c r="K165" s="187">
        <v>3993852</v>
      </c>
      <c r="L165" s="187">
        <v>344729</v>
      </c>
      <c r="M165" s="186">
        <f>IF(L165="N/A","N/A",'Part-C'!I165)</f>
        <v>7595730.1277203318</v>
      </c>
      <c r="N165" s="190">
        <f t="shared" si="7"/>
        <v>0.48041754230875927</v>
      </c>
      <c r="O165" s="191">
        <f t="shared" si="8"/>
        <v>3946608.1277203318</v>
      </c>
    </row>
    <row r="166" spans="1:15" s="27" customFormat="1" ht="15" x14ac:dyDescent="0.3">
      <c r="A166" s="156" t="str">
        <f>IF(ISBLANK(TableB[[#This Row],[BEDS Code]]),"",TableB[[#This Row],[BEDS Code]])</f>
        <v>332100010199</v>
      </c>
      <c r="B166" s="134" t="str">
        <f>IF(ISBLANK(TableB[[#This Row],[School Name]]),"",TableB[[#This Row],[School Name]])</f>
        <v>P.S. 199 Frederick Wachtel</v>
      </c>
      <c r="C166" s="156" t="str">
        <f>IF(ISBLANK(TableB[[#This Row],[Local School Code]]),"",TableB[[#This Row],[Local School Code]])</f>
        <v>K199</v>
      </c>
      <c r="D166" s="187">
        <v>4912539</v>
      </c>
      <c r="E166" s="187">
        <v>4754424</v>
      </c>
      <c r="F166" s="186">
        <v>0</v>
      </c>
      <c r="G166" s="126">
        <f t="shared" si="9"/>
        <v>1.0332563944654494</v>
      </c>
      <c r="H166" s="187">
        <v>357576</v>
      </c>
      <c r="I166" s="187">
        <v>939218</v>
      </c>
      <c r="J166" s="187">
        <v>6209333</v>
      </c>
      <c r="K166" s="187">
        <v>6022712</v>
      </c>
      <c r="L166" s="187">
        <v>0</v>
      </c>
      <c r="M166" s="186">
        <f>IF(L166="N/A","N/A",'Part-C'!I166)</f>
        <v>12150001.170066297</v>
      </c>
      <c r="N166" s="190">
        <f t="shared" si="7"/>
        <v>0.51105616477616511</v>
      </c>
      <c r="O166" s="191">
        <f t="shared" si="8"/>
        <v>5940668.1700662971</v>
      </c>
    </row>
    <row r="167" spans="1:15" s="27" customFormat="1" ht="15" x14ac:dyDescent="0.3">
      <c r="A167" s="156" t="str">
        <f>IF(ISBLANK(TableB[[#This Row],[BEDS Code]]),"",TableB[[#This Row],[BEDS Code]])</f>
        <v>332000010200</v>
      </c>
      <c r="B167" s="134" t="str">
        <f>IF(ISBLANK(TableB[[#This Row],[School Name]]),"",TableB[[#This Row],[School Name]])</f>
        <v>P.S. 200 Benson School</v>
      </c>
      <c r="C167" s="156" t="str">
        <f>IF(ISBLANK(TableB[[#This Row],[Local School Code]]),"",TableB[[#This Row],[Local School Code]])</f>
        <v>K200</v>
      </c>
      <c r="D167" s="187">
        <v>10644757</v>
      </c>
      <c r="E167" s="187">
        <v>11827507</v>
      </c>
      <c r="F167" s="186">
        <v>1182750</v>
      </c>
      <c r="G167" s="126">
        <f t="shared" si="9"/>
        <v>0.90000005918406978</v>
      </c>
      <c r="H167" s="187">
        <v>357576</v>
      </c>
      <c r="I167" s="187">
        <v>1973009</v>
      </c>
      <c r="J167" s="187">
        <v>12975342</v>
      </c>
      <c r="K167" s="187">
        <v>14371323</v>
      </c>
      <c r="L167" s="187">
        <v>1395981</v>
      </c>
      <c r="M167" s="186">
        <f>IF(L167="N/A","N/A",'Part-C'!I167)</f>
        <v>18252183.256592974</v>
      </c>
      <c r="N167" s="190">
        <f t="shared" si="7"/>
        <v>0.71089259939975147</v>
      </c>
      <c r="O167" s="191">
        <f t="shared" si="8"/>
        <v>5276841.2565929741</v>
      </c>
    </row>
    <row r="168" spans="1:15" s="27" customFormat="1" ht="15" x14ac:dyDescent="0.3">
      <c r="A168" s="156" t="str">
        <f>IF(ISBLANK(TableB[[#This Row],[BEDS Code]]),"",TableB[[#This Row],[BEDS Code]])</f>
        <v>332000010201</v>
      </c>
      <c r="B168" s="134" t="str">
        <f>IF(ISBLANK(TableB[[#This Row],[School Name]]),"",TableB[[#This Row],[School Name]])</f>
        <v>J.H.S. 201 The Dyker Heights</v>
      </c>
      <c r="C168" s="156" t="str">
        <f>IF(ISBLANK(TableB[[#This Row],[Local School Code]]),"",TableB[[#This Row],[Local School Code]])</f>
        <v>K201</v>
      </c>
      <c r="D168" s="187">
        <v>12663997</v>
      </c>
      <c r="E168" s="187">
        <v>14071108</v>
      </c>
      <c r="F168" s="186">
        <v>1407111</v>
      </c>
      <c r="G168" s="126">
        <f t="shared" si="9"/>
        <v>0.89999998578647822</v>
      </c>
      <c r="H168" s="187">
        <v>357576</v>
      </c>
      <c r="I168" s="187">
        <v>2323229</v>
      </c>
      <c r="J168" s="187">
        <v>15344802</v>
      </c>
      <c r="K168" s="187">
        <v>17005592</v>
      </c>
      <c r="L168" s="187">
        <v>1660790</v>
      </c>
      <c r="M168" s="186">
        <f>IF(L168="N/A","N/A",'Part-C'!I168)</f>
        <v>19555356.641481608</v>
      </c>
      <c r="N168" s="190">
        <f t="shared" si="7"/>
        <v>0.78468535661732652</v>
      </c>
      <c r="O168" s="191">
        <f t="shared" si="8"/>
        <v>4210554.6414816082</v>
      </c>
    </row>
    <row r="169" spans="1:15" s="27" customFormat="1" ht="15" x14ac:dyDescent="0.3">
      <c r="A169" s="156" t="str">
        <f>IF(ISBLANK(TableB[[#This Row],[BEDS Code]]),"",TableB[[#This Row],[BEDS Code]])</f>
        <v>331900010202</v>
      </c>
      <c r="B169" s="134" t="str">
        <f>IF(ISBLANK(TableB[[#This Row],[School Name]]),"",TableB[[#This Row],[School Name]])</f>
        <v>P.S. 202 Ernest S. Jenkyns</v>
      </c>
      <c r="C169" s="156" t="str">
        <f>IF(ISBLANK(TableB[[#This Row],[Local School Code]]),"",TableB[[#This Row],[Local School Code]])</f>
        <v>K202</v>
      </c>
      <c r="D169" s="187">
        <v>2970851</v>
      </c>
      <c r="E169" s="187">
        <v>3300946</v>
      </c>
      <c r="F169" s="186">
        <v>330095</v>
      </c>
      <c r="G169" s="126">
        <f t="shared" si="9"/>
        <v>0.89999987882261634</v>
      </c>
      <c r="H169" s="187">
        <v>357576</v>
      </c>
      <c r="I169" s="187">
        <v>640828</v>
      </c>
      <c r="J169" s="187">
        <v>3969255</v>
      </c>
      <c r="K169" s="187">
        <v>4358860</v>
      </c>
      <c r="L169" s="187">
        <v>389606</v>
      </c>
      <c r="M169" s="186">
        <f>IF(L169="N/A","N/A",'Part-C'!I169)</f>
        <v>7691065.3438761383</v>
      </c>
      <c r="N169" s="190">
        <f t="shared" si="7"/>
        <v>0.51608650070311035</v>
      </c>
      <c r="O169" s="191">
        <f t="shared" si="8"/>
        <v>3721810.3438761383</v>
      </c>
    </row>
    <row r="170" spans="1:15" s="27" customFormat="1" ht="15" x14ac:dyDescent="0.3">
      <c r="A170" s="156" t="str">
        <f>IF(ISBLANK(TableB[[#This Row],[BEDS Code]]),"",TableB[[#This Row],[BEDS Code]])</f>
        <v>332200010203</v>
      </c>
      <c r="B170" s="134" t="str">
        <f>IF(ISBLANK(TableB[[#This Row],[School Name]]),"",TableB[[#This Row],[School Name]])</f>
        <v>P.S. 203 Floyd Bennett School</v>
      </c>
      <c r="C170" s="156" t="str">
        <f>IF(ISBLANK(TableB[[#This Row],[Local School Code]]),"",TableB[[#This Row],[Local School Code]])</f>
        <v>K203</v>
      </c>
      <c r="D170" s="187">
        <v>4940511</v>
      </c>
      <c r="E170" s="187">
        <v>5489456</v>
      </c>
      <c r="F170" s="186">
        <v>548945</v>
      </c>
      <c r="G170" s="126">
        <f t="shared" si="9"/>
        <v>0.90000010930044794</v>
      </c>
      <c r="H170" s="187">
        <v>357576</v>
      </c>
      <c r="I170" s="187">
        <v>928931</v>
      </c>
      <c r="J170" s="187">
        <v>6227018</v>
      </c>
      <c r="K170" s="187">
        <v>6874929</v>
      </c>
      <c r="L170" s="187">
        <v>647911</v>
      </c>
      <c r="M170" s="186">
        <f>IF(L170="N/A","N/A",'Part-C'!I170)</f>
        <v>11927862.829021402</v>
      </c>
      <c r="N170" s="190">
        <f t="shared" si="7"/>
        <v>0.52205647308830461</v>
      </c>
      <c r="O170" s="191">
        <f t="shared" si="8"/>
        <v>5700844.8290214017</v>
      </c>
    </row>
    <row r="171" spans="1:15" s="27" customFormat="1" ht="15" x14ac:dyDescent="0.3">
      <c r="A171" s="156" t="str">
        <f>IF(ISBLANK(TableB[[#This Row],[BEDS Code]]),"",TableB[[#This Row],[BEDS Code]])</f>
        <v>332000010204</v>
      </c>
      <c r="B171" s="134" t="str">
        <f>IF(ISBLANK(TableB[[#This Row],[School Name]]),"",TableB[[#This Row],[School Name]])</f>
        <v>P.S. 204 Vince Lombardi</v>
      </c>
      <c r="C171" s="156" t="str">
        <f>IF(ISBLANK(TableB[[#This Row],[Local School Code]]),"",TableB[[#This Row],[Local School Code]])</f>
        <v>K204</v>
      </c>
      <c r="D171" s="187">
        <v>9078451</v>
      </c>
      <c r="E171" s="187">
        <v>9775608</v>
      </c>
      <c r="F171" s="186">
        <v>697157</v>
      </c>
      <c r="G171" s="126">
        <f t="shared" si="9"/>
        <v>0.92868402660990501</v>
      </c>
      <c r="H171" s="187">
        <v>357576</v>
      </c>
      <c r="I171" s="187">
        <v>1821224</v>
      </c>
      <c r="J171" s="187">
        <v>11257251</v>
      </c>
      <c r="K171" s="187">
        <v>12080094</v>
      </c>
      <c r="L171" s="187">
        <v>822844</v>
      </c>
      <c r="M171" s="186">
        <f>IF(L171="N/A","N/A",'Part-C'!I171)</f>
        <v>16842982.388496678</v>
      </c>
      <c r="N171" s="190">
        <f t="shared" si="7"/>
        <v>0.66836447015989353</v>
      </c>
      <c r="O171" s="191">
        <f t="shared" si="8"/>
        <v>5585731.3884966783</v>
      </c>
    </row>
    <row r="172" spans="1:15" s="27" customFormat="1" ht="15" x14ac:dyDescent="0.3">
      <c r="A172" s="156" t="str">
        <f>IF(ISBLANK(TableB[[#This Row],[BEDS Code]]),"",TableB[[#This Row],[BEDS Code]])</f>
        <v>332000010205</v>
      </c>
      <c r="B172" s="134" t="str">
        <f>IF(ISBLANK(TableB[[#This Row],[School Name]]),"",TableB[[#This Row],[School Name]])</f>
        <v>P.S. 205 Clarion</v>
      </c>
      <c r="C172" s="156" t="str">
        <f>IF(ISBLANK(TableB[[#This Row],[Local School Code]]),"",TableB[[#This Row],[Local School Code]])</f>
        <v>K205</v>
      </c>
      <c r="D172" s="187">
        <v>9550832</v>
      </c>
      <c r="E172" s="187">
        <v>10612035</v>
      </c>
      <c r="F172" s="186">
        <v>1061203</v>
      </c>
      <c r="G172" s="126">
        <f t="shared" si="9"/>
        <v>0.90000004711631654</v>
      </c>
      <c r="H172" s="187">
        <v>357576</v>
      </c>
      <c r="I172" s="187">
        <v>1729562</v>
      </c>
      <c r="J172" s="187">
        <v>11637970</v>
      </c>
      <c r="K172" s="187">
        <v>12890491</v>
      </c>
      <c r="L172" s="187">
        <v>1252521</v>
      </c>
      <c r="M172" s="186">
        <f>IF(L172="N/A","N/A",'Part-C'!I172)</f>
        <v>20990181.115689136</v>
      </c>
      <c r="N172" s="190">
        <f t="shared" si="7"/>
        <v>0.55444828874302499</v>
      </c>
      <c r="O172" s="191">
        <f t="shared" si="8"/>
        <v>9352211.1156891361</v>
      </c>
    </row>
    <row r="173" spans="1:15" s="27" customFormat="1" ht="15" x14ac:dyDescent="0.3">
      <c r="A173" s="156" t="str">
        <f>IF(ISBLANK(TableB[[#This Row],[BEDS Code]]),"",TableB[[#This Row],[BEDS Code]])</f>
        <v>332200010206</v>
      </c>
      <c r="B173" s="134" t="str">
        <f>IF(ISBLANK(TableB[[#This Row],[School Name]]),"",TableB[[#This Row],[School Name]])</f>
        <v>P.S. 206 Joseph F Lamb</v>
      </c>
      <c r="C173" s="156" t="str">
        <f>IF(ISBLANK(TableB[[#This Row],[Local School Code]]),"",TableB[[#This Row],[Local School Code]])</f>
        <v>K206</v>
      </c>
      <c r="D173" s="187">
        <v>11688206</v>
      </c>
      <c r="E173" s="187">
        <v>12986896</v>
      </c>
      <c r="F173" s="186">
        <v>1298690</v>
      </c>
      <c r="G173" s="126">
        <f t="shared" si="9"/>
        <v>0.89999996919972258</v>
      </c>
      <c r="H173" s="187">
        <v>357576</v>
      </c>
      <c r="I173" s="187">
        <v>2052072</v>
      </c>
      <c r="J173" s="187">
        <v>14097854</v>
      </c>
      <c r="K173" s="187">
        <v>15630678</v>
      </c>
      <c r="L173" s="187">
        <v>1532823</v>
      </c>
      <c r="M173" s="186">
        <f>IF(L173="N/A","N/A",'Part-C'!I173)</f>
        <v>20002407.13541732</v>
      </c>
      <c r="N173" s="190">
        <f t="shared" si="7"/>
        <v>0.70480787160049319</v>
      </c>
      <c r="O173" s="191">
        <f t="shared" si="8"/>
        <v>5904553.1354173198</v>
      </c>
    </row>
    <row r="174" spans="1:15" s="27" customFormat="1" ht="15" x14ac:dyDescent="0.3">
      <c r="A174" s="156" t="str">
        <f>IF(ISBLANK(TableB[[#This Row],[BEDS Code]]),"",TableB[[#This Row],[BEDS Code]])</f>
        <v>332200010207</v>
      </c>
      <c r="B174" s="134" t="str">
        <f>IF(ISBLANK(TableB[[#This Row],[School Name]]),"",TableB[[#This Row],[School Name]])</f>
        <v>P.S. 207 Elizabeth G. Leary</v>
      </c>
      <c r="C174" s="156" t="str">
        <f>IF(ISBLANK(TableB[[#This Row],[Local School Code]]),"",TableB[[#This Row],[Local School Code]])</f>
        <v>K207</v>
      </c>
      <c r="D174" s="187">
        <v>9420066</v>
      </c>
      <c r="E174" s="187">
        <v>10466739</v>
      </c>
      <c r="F174" s="186">
        <v>1046673</v>
      </c>
      <c r="G174" s="126">
        <f t="shared" si="9"/>
        <v>0.90000008598666692</v>
      </c>
      <c r="H174" s="187">
        <v>357576</v>
      </c>
      <c r="I174" s="187">
        <v>2041964</v>
      </c>
      <c r="J174" s="187">
        <v>11819606</v>
      </c>
      <c r="K174" s="187">
        <v>13054979</v>
      </c>
      <c r="L174" s="187">
        <v>1235372</v>
      </c>
      <c r="M174" s="186">
        <f>IF(L174="N/A","N/A",'Part-C'!I174)</f>
        <v>17646404.652908467</v>
      </c>
      <c r="N174" s="190">
        <f t="shared" si="7"/>
        <v>0.66980250269008201</v>
      </c>
      <c r="O174" s="191">
        <f t="shared" si="8"/>
        <v>5826798.6529084668</v>
      </c>
    </row>
    <row r="175" spans="1:15" s="27" customFormat="1" ht="15" x14ac:dyDescent="0.3">
      <c r="A175" s="156" t="str">
        <f>IF(ISBLANK(TableB[[#This Row],[BEDS Code]]),"",TableB[[#This Row],[BEDS Code]])</f>
        <v>331800010208</v>
      </c>
      <c r="B175" s="134" t="str">
        <f>IF(ISBLANK(TableB[[#This Row],[School Name]]),"",TableB[[#This Row],[School Name]])</f>
        <v>P.S. 208 Elsa Ebeling</v>
      </c>
      <c r="C175" s="156" t="str">
        <f>IF(ISBLANK(TableB[[#This Row],[Local School Code]]),"",TableB[[#This Row],[Local School Code]])</f>
        <v>K208</v>
      </c>
      <c r="D175" s="187">
        <v>2591455</v>
      </c>
      <c r="E175" s="187">
        <v>2879395</v>
      </c>
      <c r="F175" s="186">
        <v>287940</v>
      </c>
      <c r="G175" s="126">
        <f t="shared" si="9"/>
        <v>0.89999982635241083</v>
      </c>
      <c r="H175" s="187">
        <v>357576</v>
      </c>
      <c r="I175" s="187">
        <v>575177</v>
      </c>
      <c r="J175" s="187">
        <v>3524208</v>
      </c>
      <c r="K175" s="187">
        <v>3864059</v>
      </c>
      <c r="L175" s="187">
        <v>339851</v>
      </c>
      <c r="M175" s="186">
        <f>IF(L175="N/A","N/A",'Part-C'!I175)</f>
        <v>7070952.4126598034</v>
      </c>
      <c r="N175" s="190">
        <f t="shared" si="7"/>
        <v>0.49840640897119781</v>
      </c>
      <c r="O175" s="191">
        <f t="shared" si="8"/>
        <v>3546744.4126598034</v>
      </c>
    </row>
    <row r="176" spans="1:15" s="27" customFormat="1" ht="15" x14ac:dyDescent="0.3">
      <c r="A176" s="156" t="str">
        <f>IF(ISBLANK(TableB[[#This Row],[BEDS Code]]),"",TableB[[#This Row],[BEDS Code]])</f>
        <v>332100010209</v>
      </c>
      <c r="B176" s="134" t="str">
        <f>IF(ISBLANK(TableB[[#This Row],[School Name]]),"",TableB[[#This Row],[School Name]])</f>
        <v>P.S. 209 Margaret Mead</v>
      </c>
      <c r="C176" s="156" t="str">
        <f>IF(ISBLANK(TableB[[#This Row],[Local School Code]]),"",TableB[[#This Row],[Local School Code]])</f>
        <v>K209</v>
      </c>
      <c r="D176" s="187">
        <v>6226535</v>
      </c>
      <c r="E176" s="187">
        <v>6918373</v>
      </c>
      <c r="F176" s="186">
        <v>691838</v>
      </c>
      <c r="G176" s="126">
        <f t="shared" si="9"/>
        <v>0.89999989882014164</v>
      </c>
      <c r="H176" s="187">
        <v>357576</v>
      </c>
      <c r="I176" s="187">
        <v>1252882</v>
      </c>
      <c r="J176" s="187">
        <v>7836993</v>
      </c>
      <c r="K176" s="187">
        <v>8653559</v>
      </c>
      <c r="L176" s="187">
        <v>816565</v>
      </c>
      <c r="M176" s="186">
        <f>IF(L176="N/A","N/A",'Part-C'!I176)</f>
        <v>13054075.094199095</v>
      </c>
      <c r="N176" s="190">
        <f t="shared" si="7"/>
        <v>0.60034839262435102</v>
      </c>
      <c r="O176" s="191">
        <f t="shared" si="8"/>
        <v>5217082.0941990949</v>
      </c>
    </row>
    <row r="177" spans="1:15" s="27" customFormat="1" ht="15" x14ac:dyDescent="0.3">
      <c r="A177" s="156" t="str">
        <f>IF(ISBLANK(TableB[[#This Row],[BEDS Code]]),"",TableB[[#This Row],[BEDS Code]])</f>
        <v>331800010211</v>
      </c>
      <c r="B177" s="134" t="str">
        <f>IF(ISBLANK(TableB[[#This Row],[School Name]]),"",TableB[[#This Row],[School Name]])</f>
        <v>I.S. 211 John Wilson</v>
      </c>
      <c r="C177" s="156" t="str">
        <f>IF(ISBLANK(TableB[[#This Row],[Local School Code]]),"",TableB[[#This Row],[Local School Code]])</f>
        <v>K211</v>
      </c>
      <c r="D177" s="187">
        <v>4571724</v>
      </c>
      <c r="E177" s="187">
        <v>5079694</v>
      </c>
      <c r="F177" s="186">
        <v>507970</v>
      </c>
      <c r="G177" s="126">
        <f t="shared" si="9"/>
        <v>0.89999988188264879</v>
      </c>
      <c r="H177" s="187">
        <v>357576</v>
      </c>
      <c r="I177" s="187">
        <v>1044186</v>
      </c>
      <c r="J177" s="187">
        <v>5973486</v>
      </c>
      <c r="K177" s="187">
        <v>6573035</v>
      </c>
      <c r="L177" s="187">
        <v>599549</v>
      </c>
      <c r="M177" s="186">
        <f>IF(L177="N/A","N/A",'Part-C'!I177)</f>
        <v>9329684.7102102172</v>
      </c>
      <c r="N177" s="190">
        <f t="shared" si="7"/>
        <v>0.64026665268363658</v>
      </c>
      <c r="O177" s="191">
        <f t="shared" si="8"/>
        <v>3356198.7102102172</v>
      </c>
    </row>
    <row r="178" spans="1:15" s="27" customFormat="1" ht="15" x14ac:dyDescent="0.3">
      <c r="A178" s="156" t="str">
        <f>IF(ISBLANK(TableB[[#This Row],[BEDS Code]]),"",TableB[[#This Row],[BEDS Code]])</f>
        <v>332100010212</v>
      </c>
      <c r="B178" s="134" t="str">
        <f>IF(ISBLANK(TableB[[#This Row],[School Name]]),"",TableB[[#This Row],[School Name]])</f>
        <v>P.S. 212 Lady Deborah Moody</v>
      </c>
      <c r="C178" s="156" t="str">
        <f>IF(ISBLANK(TableB[[#This Row],[Local School Code]]),"",TableB[[#This Row],[Local School Code]])</f>
        <v>K212</v>
      </c>
      <c r="D178" s="187">
        <v>5794533</v>
      </c>
      <c r="E178" s="187">
        <v>6078222</v>
      </c>
      <c r="F178" s="186">
        <v>283689</v>
      </c>
      <c r="G178" s="126">
        <f t="shared" si="9"/>
        <v>0.95332697621113538</v>
      </c>
      <c r="H178" s="187">
        <v>357576</v>
      </c>
      <c r="I178" s="187">
        <v>1189647</v>
      </c>
      <c r="J178" s="187">
        <v>7341756</v>
      </c>
      <c r="K178" s="187">
        <v>7676590</v>
      </c>
      <c r="L178" s="187">
        <v>334833</v>
      </c>
      <c r="M178" s="186">
        <f>IF(L178="N/A","N/A",'Part-C'!I178)</f>
        <v>12783234.942393493</v>
      </c>
      <c r="N178" s="190">
        <f t="shared" si="7"/>
        <v>0.5743269237469989</v>
      </c>
      <c r="O178" s="191">
        <f t="shared" si="8"/>
        <v>5441478.9423934929</v>
      </c>
    </row>
    <row r="179" spans="1:15" s="27" customFormat="1" ht="15" x14ac:dyDescent="0.3">
      <c r="A179" s="156" t="str">
        <f>IF(ISBLANK(TableB[[#This Row],[BEDS Code]]),"",TableB[[#This Row],[BEDS Code]])</f>
        <v>331900010213</v>
      </c>
      <c r="B179" s="134" t="str">
        <f>IF(ISBLANK(TableB[[#This Row],[School Name]]),"",TableB[[#This Row],[School Name]])</f>
        <v>P.S. 213 New Lots</v>
      </c>
      <c r="C179" s="156" t="str">
        <f>IF(ISBLANK(TableB[[#This Row],[Local School Code]]),"",TableB[[#This Row],[Local School Code]])</f>
        <v>K213</v>
      </c>
      <c r="D179" s="187">
        <v>1653699</v>
      </c>
      <c r="E179" s="187">
        <v>1837442</v>
      </c>
      <c r="F179" s="186">
        <v>183743</v>
      </c>
      <c r="G179" s="126">
        <f t="shared" si="9"/>
        <v>0.90000065308183874</v>
      </c>
      <c r="H179" s="187">
        <v>357576</v>
      </c>
      <c r="I179" s="187">
        <v>270485</v>
      </c>
      <c r="J179" s="187">
        <v>2281760</v>
      </c>
      <c r="K179" s="187">
        <v>2498630</v>
      </c>
      <c r="L179" s="187">
        <v>216870</v>
      </c>
      <c r="M179" s="186">
        <f>IF(L179="N/A","N/A",'Part-C'!I179)</f>
        <v>4608599.1823064303</v>
      </c>
      <c r="N179" s="190">
        <f t="shared" si="7"/>
        <v>0.4951092316208035</v>
      </c>
      <c r="O179" s="191">
        <f t="shared" si="8"/>
        <v>2326839.1823064303</v>
      </c>
    </row>
    <row r="180" spans="1:15" s="27" customFormat="1" ht="15" x14ac:dyDescent="0.3">
      <c r="A180" s="156" t="str">
        <f>IF(ISBLANK(TableB[[#This Row],[BEDS Code]]),"",TableB[[#This Row],[BEDS Code]])</f>
        <v>331900010214</v>
      </c>
      <c r="B180" s="134" t="str">
        <f>IF(ISBLANK(TableB[[#This Row],[School Name]]),"",TableB[[#This Row],[School Name]])</f>
        <v>P.S. 214 Michael Friedsam</v>
      </c>
      <c r="C180" s="156" t="str">
        <f>IF(ISBLANK(TableB[[#This Row],[Local School Code]]),"",TableB[[#This Row],[Local School Code]])</f>
        <v>K214</v>
      </c>
      <c r="D180" s="187">
        <v>6415928</v>
      </c>
      <c r="E180" s="187">
        <v>7128809</v>
      </c>
      <c r="F180" s="186">
        <v>712881</v>
      </c>
      <c r="G180" s="126">
        <f t="shared" si="9"/>
        <v>0.89999998597241138</v>
      </c>
      <c r="H180" s="187">
        <v>357576</v>
      </c>
      <c r="I180" s="187">
        <v>1256406</v>
      </c>
      <c r="J180" s="187">
        <v>8029910</v>
      </c>
      <c r="K180" s="187">
        <v>8871312</v>
      </c>
      <c r="L180" s="187">
        <v>841402</v>
      </c>
      <c r="M180" s="186">
        <f>IF(L180="N/A","N/A",'Part-C'!I180)</f>
        <v>13963414.006975779</v>
      </c>
      <c r="N180" s="190">
        <f t="shared" si="7"/>
        <v>0.57506781622234027</v>
      </c>
      <c r="O180" s="191">
        <f t="shared" si="8"/>
        <v>5933504.0069757793</v>
      </c>
    </row>
    <row r="181" spans="1:15" s="27" customFormat="1" ht="15" x14ac:dyDescent="0.3">
      <c r="A181" s="156" t="str">
        <f>IF(ISBLANK(TableB[[#This Row],[BEDS Code]]),"",TableB[[#This Row],[BEDS Code]])</f>
        <v>332100010215</v>
      </c>
      <c r="B181" s="134" t="str">
        <f>IF(ISBLANK(TableB[[#This Row],[School Name]]),"",TableB[[#This Row],[School Name]])</f>
        <v>P.S. 215 Morris H. Weiss</v>
      </c>
      <c r="C181" s="156" t="str">
        <f>IF(ISBLANK(TableB[[#This Row],[Local School Code]]),"",TableB[[#This Row],[Local School Code]])</f>
        <v>K215</v>
      </c>
      <c r="D181" s="187">
        <v>6649850</v>
      </c>
      <c r="E181" s="187">
        <v>7093309</v>
      </c>
      <c r="F181" s="186">
        <v>443459</v>
      </c>
      <c r="G181" s="126">
        <f t="shared" si="9"/>
        <v>0.93748206936988088</v>
      </c>
      <c r="H181" s="187">
        <v>357576</v>
      </c>
      <c r="I181" s="187">
        <v>1325995</v>
      </c>
      <c r="J181" s="187">
        <v>8333421</v>
      </c>
      <c r="K181" s="187">
        <v>8856829</v>
      </c>
      <c r="L181" s="187">
        <v>523408</v>
      </c>
      <c r="M181" s="186">
        <f>IF(L181="N/A","N/A",'Part-C'!I181)</f>
        <v>12928990.172107708</v>
      </c>
      <c r="N181" s="190">
        <f t="shared" si="7"/>
        <v>0.64455312356707206</v>
      </c>
      <c r="O181" s="191">
        <f t="shared" si="8"/>
        <v>4595569.1721077077</v>
      </c>
    </row>
    <row r="182" spans="1:15" s="27" customFormat="1" ht="15" x14ac:dyDescent="0.3">
      <c r="A182" s="156" t="str">
        <f>IF(ISBLANK(TableB[[#This Row],[BEDS Code]]),"",TableB[[#This Row],[BEDS Code]])</f>
        <v>332100010216</v>
      </c>
      <c r="B182" s="134" t="str">
        <f>IF(ISBLANK(TableB[[#This Row],[School Name]]),"",TableB[[#This Row],[School Name]])</f>
        <v>P.S. 216 Arturo Toscanini</v>
      </c>
      <c r="C182" s="156" t="str">
        <f>IF(ISBLANK(TableB[[#This Row],[Local School Code]]),"",TableB[[#This Row],[Local School Code]])</f>
        <v>K216</v>
      </c>
      <c r="D182" s="187">
        <v>5092396</v>
      </c>
      <c r="E182" s="187">
        <v>5658218</v>
      </c>
      <c r="F182" s="186">
        <v>565822</v>
      </c>
      <c r="G182" s="126">
        <f t="shared" si="9"/>
        <v>0.89999996465318233</v>
      </c>
      <c r="H182" s="187">
        <v>357576</v>
      </c>
      <c r="I182" s="187">
        <v>913924</v>
      </c>
      <c r="J182" s="187">
        <v>6363896</v>
      </c>
      <c r="K182" s="187">
        <v>7031726</v>
      </c>
      <c r="L182" s="187">
        <v>667831</v>
      </c>
      <c r="M182" s="186">
        <f>IF(L182="N/A","N/A",'Part-C'!I182)</f>
        <v>12210023.124527495</v>
      </c>
      <c r="N182" s="190">
        <f t="shared" si="7"/>
        <v>0.52120261649760558</v>
      </c>
      <c r="O182" s="191">
        <f t="shared" si="8"/>
        <v>5846127.1245274954</v>
      </c>
    </row>
    <row r="183" spans="1:15" s="27" customFormat="1" ht="15" x14ac:dyDescent="0.3">
      <c r="A183" s="156" t="str">
        <f>IF(ISBLANK(TableB[[#This Row],[BEDS Code]]),"",TableB[[#This Row],[BEDS Code]])</f>
        <v>332200010217</v>
      </c>
      <c r="B183" s="134" t="str">
        <f>IF(ISBLANK(TableB[[#This Row],[School Name]]),"",TableB[[#This Row],[School Name]])</f>
        <v>P.S. 217 Colonel David Marcus School</v>
      </c>
      <c r="C183" s="156" t="str">
        <f>IF(ISBLANK(TableB[[#This Row],[Local School Code]]),"",TableB[[#This Row],[Local School Code]])</f>
        <v>K217</v>
      </c>
      <c r="D183" s="187">
        <v>9027868</v>
      </c>
      <c r="E183" s="187">
        <v>10030965</v>
      </c>
      <c r="F183" s="186">
        <v>1003097</v>
      </c>
      <c r="G183" s="126">
        <f t="shared" si="9"/>
        <v>0.89999995015434708</v>
      </c>
      <c r="H183" s="187">
        <v>357576</v>
      </c>
      <c r="I183" s="187">
        <v>1733630</v>
      </c>
      <c r="J183" s="187">
        <v>11119074</v>
      </c>
      <c r="K183" s="187">
        <v>12303014</v>
      </c>
      <c r="L183" s="187">
        <v>1183940</v>
      </c>
      <c r="M183" s="186">
        <f>IF(L183="N/A","N/A",'Part-C'!I183)</f>
        <v>17449621.738068514</v>
      </c>
      <c r="N183" s="190">
        <f t="shared" si="7"/>
        <v>0.63721003050412039</v>
      </c>
      <c r="O183" s="191">
        <f t="shared" si="8"/>
        <v>6330547.7380685136</v>
      </c>
    </row>
    <row r="184" spans="1:15" s="27" customFormat="1" ht="15" x14ac:dyDescent="0.3">
      <c r="A184" s="156" t="str">
        <f>IF(ISBLANK(TableB[[#This Row],[BEDS Code]]),"",TableB[[#This Row],[BEDS Code]])</f>
        <v>331900010218</v>
      </c>
      <c r="B184" s="134" t="str">
        <f>IF(ISBLANK(TableB[[#This Row],[School Name]]),"",TableB[[#This Row],[School Name]])</f>
        <v>J.H.S. 218 James P. Sinnott</v>
      </c>
      <c r="C184" s="156" t="str">
        <f>IF(ISBLANK(TableB[[#This Row],[Local School Code]]),"",TableB[[#This Row],[Local School Code]])</f>
        <v>K218</v>
      </c>
      <c r="D184" s="187">
        <v>4693490</v>
      </c>
      <c r="E184" s="187">
        <v>5214989</v>
      </c>
      <c r="F184" s="186">
        <v>521499</v>
      </c>
      <c r="G184" s="126">
        <f t="shared" si="9"/>
        <v>0.89999998082450416</v>
      </c>
      <c r="H184" s="187">
        <v>357576</v>
      </c>
      <c r="I184" s="187">
        <v>884699</v>
      </c>
      <c r="J184" s="187">
        <v>5935765</v>
      </c>
      <c r="K184" s="187">
        <v>6551282</v>
      </c>
      <c r="L184" s="187">
        <v>615516</v>
      </c>
      <c r="M184" s="186">
        <f>IF(L184="N/A","N/A",'Part-C'!I184)</f>
        <v>8447097.4615903664</v>
      </c>
      <c r="N184" s="190">
        <f t="shared" si="7"/>
        <v>0.70269877043450746</v>
      </c>
      <c r="O184" s="191">
        <f t="shared" si="8"/>
        <v>2511332.4615903664</v>
      </c>
    </row>
    <row r="185" spans="1:15" s="27" customFormat="1" ht="15" x14ac:dyDescent="0.3">
      <c r="A185" s="156" t="str">
        <f>IF(ISBLANK(TableB[[#This Row],[BEDS Code]]),"",TableB[[#This Row],[BEDS Code]])</f>
        <v>331800010219</v>
      </c>
      <c r="B185" s="134" t="str">
        <f>IF(ISBLANK(TableB[[#This Row],[School Name]]),"",TableB[[#This Row],[School Name]])</f>
        <v>P.S. 219 Kennedy-King</v>
      </c>
      <c r="C185" s="156" t="str">
        <f>IF(ISBLANK(TableB[[#This Row],[Local School Code]]),"",TableB[[#This Row],[Local School Code]])</f>
        <v>K219</v>
      </c>
      <c r="D185" s="187">
        <v>3459439</v>
      </c>
      <c r="E185" s="187">
        <v>3843822</v>
      </c>
      <c r="F185" s="186">
        <v>384383</v>
      </c>
      <c r="G185" s="126">
        <f t="shared" si="9"/>
        <v>0.89999979187381729</v>
      </c>
      <c r="H185" s="187">
        <v>357576</v>
      </c>
      <c r="I185" s="187">
        <v>706386</v>
      </c>
      <c r="J185" s="187">
        <v>4523401</v>
      </c>
      <c r="K185" s="187">
        <v>4977083</v>
      </c>
      <c r="L185" s="187">
        <v>453681</v>
      </c>
      <c r="M185" s="186">
        <f>IF(L185="N/A","N/A",'Part-C'!I185)</f>
        <v>9475920.9214470908</v>
      </c>
      <c r="N185" s="190">
        <f t="shared" si="7"/>
        <v>0.47735740277887634</v>
      </c>
      <c r="O185" s="191">
        <f t="shared" si="8"/>
        <v>4952519.9214470908</v>
      </c>
    </row>
    <row r="186" spans="1:15" s="27" customFormat="1" ht="15" x14ac:dyDescent="0.3">
      <c r="A186" s="156" t="str">
        <f>IF(ISBLANK(TableB[[#This Row],[BEDS Code]]),"",TableB[[#This Row],[BEDS Code]])</f>
        <v>332000010220</v>
      </c>
      <c r="B186" s="134" t="str">
        <f>IF(ISBLANK(TableB[[#This Row],[School Name]]),"",TableB[[#This Row],[School Name]])</f>
        <v>J.H.S. 220 John J. Pershing</v>
      </c>
      <c r="C186" s="156" t="str">
        <f>IF(ISBLANK(TableB[[#This Row],[Local School Code]]),"",TableB[[#This Row],[Local School Code]])</f>
        <v>K220</v>
      </c>
      <c r="D186" s="187">
        <v>14096140</v>
      </c>
      <c r="E186" s="187">
        <v>15662379</v>
      </c>
      <c r="F186" s="186">
        <v>1566239</v>
      </c>
      <c r="G186" s="126">
        <f t="shared" si="9"/>
        <v>0.89999992976801291</v>
      </c>
      <c r="H186" s="187">
        <v>357576</v>
      </c>
      <c r="I186" s="187">
        <v>2593315</v>
      </c>
      <c r="J186" s="187">
        <v>17047031</v>
      </c>
      <c r="K186" s="187">
        <v>18895638</v>
      </c>
      <c r="L186" s="187">
        <v>1848607</v>
      </c>
      <c r="M186" s="186">
        <f>IF(L186="N/A","N/A",'Part-C'!I186)</f>
        <v>21248093.803885601</v>
      </c>
      <c r="N186" s="190">
        <f t="shared" si="7"/>
        <v>0.80228519119595754</v>
      </c>
      <c r="O186" s="191">
        <f t="shared" si="8"/>
        <v>4201062.8038856015</v>
      </c>
    </row>
    <row r="187" spans="1:15" s="27" customFormat="1" ht="15" x14ac:dyDescent="0.3">
      <c r="A187" s="156" t="str">
        <f>IF(ISBLANK(TableB[[#This Row],[BEDS Code]]),"",TableB[[#This Row],[BEDS Code]])</f>
        <v>331700010221</v>
      </c>
      <c r="B187" s="134" t="str">
        <f>IF(ISBLANK(TableB[[#This Row],[School Name]]),"",TableB[[#This Row],[School Name]])</f>
        <v>P.S. 221 Toussaint L'Ouverture</v>
      </c>
      <c r="C187" s="156" t="str">
        <f>IF(ISBLANK(TableB[[#This Row],[Local School Code]]),"",TableB[[#This Row],[Local School Code]])</f>
        <v>K221</v>
      </c>
      <c r="D187" s="187">
        <v>1775909</v>
      </c>
      <c r="E187" s="187">
        <v>1913390</v>
      </c>
      <c r="F187" s="186">
        <v>137481</v>
      </c>
      <c r="G187" s="126">
        <f t="shared" si="9"/>
        <v>0.92814794683781143</v>
      </c>
      <c r="H187" s="187">
        <v>357576</v>
      </c>
      <c r="I187" s="187">
        <v>421710</v>
      </c>
      <c r="J187" s="187">
        <v>2555195</v>
      </c>
      <c r="K187" s="187">
        <v>2717462</v>
      </c>
      <c r="L187" s="187">
        <v>162267</v>
      </c>
      <c r="M187" s="186">
        <f>IF(L187="N/A","N/A",'Part-C'!I187)</f>
        <v>6365881.6888672933</v>
      </c>
      <c r="N187" s="190">
        <f t="shared" si="7"/>
        <v>0.40138901803163357</v>
      </c>
      <c r="O187" s="191">
        <f t="shared" si="8"/>
        <v>3810686.6888672933</v>
      </c>
    </row>
    <row r="188" spans="1:15" s="27" customFormat="1" ht="15" x14ac:dyDescent="0.3">
      <c r="A188" s="156" t="str">
        <f>IF(ISBLANK(TableB[[#This Row],[BEDS Code]]),"",TableB[[#This Row],[BEDS Code]])</f>
        <v>332200010222</v>
      </c>
      <c r="B188" s="134" t="str">
        <f>IF(ISBLANK(TableB[[#This Row],[School Name]]),"",TableB[[#This Row],[School Name]])</f>
        <v>P.S. 222 Katherine R. Snyder</v>
      </c>
      <c r="C188" s="156" t="str">
        <f>IF(ISBLANK(TableB[[#This Row],[Local School Code]]),"",TableB[[#This Row],[Local School Code]])</f>
        <v>K222</v>
      </c>
      <c r="D188" s="187">
        <v>6947963</v>
      </c>
      <c r="E188" s="187">
        <v>7719959</v>
      </c>
      <c r="F188" s="186">
        <v>771996</v>
      </c>
      <c r="G188" s="126">
        <f t="shared" si="9"/>
        <v>0.89999998704656337</v>
      </c>
      <c r="H188" s="187">
        <v>357576</v>
      </c>
      <c r="I188" s="187">
        <v>1263792</v>
      </c>
      <c r="J188" s="187">
        <v>8569331</v>
      </c>
      <c r="K188" s="187">
        <v>9480506</v>
      </c>
      <c r="L188" s="187">
        <v>911174</v>
      </c>
      <c r="M188" s="186">
        <f>IF(L188="N/A","N/A",'Part-C'!I188)</f>
        <v>17422967.27178162</v>
      </c>
      <c r="N188" s="190">
        <f t="shared" si="7"/>
        <v>0.49184107771808527</v>
      </c>
      <c r="O188" s="191">
        <f t="shared" si="8"/>
        <v>8853636.2717816196</v>
      </c>
    </row>
    <row r="189" spans="1:15" s="27" customFormat="1" ht="15" x14ac:dyDescent="0.3">
      <c r="A189" s="156" t="str">
        <f>IF(ISBLANK(TableB[[#This Row],[BEDS Code]]),"",TableB[[#This Row],[BEDS Code]])</f>
        <v>332000010223</v>
      </c>
      <c r="B189" s="134" t="str">
        <f>IF(ISBLANK(TableB[[#This Row],[School Name]]),"",TableB[[#This Row],[School Name]])</f>
        <v>J.H.S. 223 The Montauk</v>
      </c>
      <c r="C189" s="156" t="str">
        <f>IF(ISBLANK(TableB[[#This Row],[Local School Code]]),"",TableB[[#This Row],[Local School Code]])</f>
        <v>K223</v>
      </c>
      <c r="D189" s="187">
        <v>8480877</v>
      </c>
      <c r="E189" s="187">
        <v>9106767</v>
      </c>
      <c r="F189" s="186">
        <v>625890</v>
      </c>
      <c r="G189" s="126">
        <f t="shared" si="9"/>
        <v>0.93127198708389047</v>
      </c>
      <c r="H189" s="187">
        <v>357576</v>
      </c>
      <c r="I189" s="187">
        <v>1679077</v>
      </c>
      <c r="J189" s="187">
        <v>10517530</v>
      </c>
      <c r="K189" s="187">
        <v>11256258</v>
      </c>
      <c r="L189" s="187">
        <v>738728</v>
      </c>
      <c r="M189" s="186">
        <f>IF(L189="N/A","N/A",'Part-C'!I189)</f>
        <v>13709050.530190002</v>
      </c>
      <c r="N189" s="190">
        <f t="shared" si="7"/>
        <v>0.7671960925987068</v>
      </c>
      <c r="O189" s="191">
        <f t="shared" si="8"/>
        <v>3191520.5301900022</v>
      </c>
    </row>
    <row r="190" spans="1:15" s="27" customFormat="1" ht="15" x14ac:dyDescent="0.3">
      <c r="A190" s="156" t="str">
        <f>IF(ISBLANK(TableB[[#This Row],[BEDS Code]]),"",TableB[[#This Row],[BEDS Code]])</f>
        <v>331900010224</v>
      </c>
      <c r="B190" s="134" t="str">
        <f>IF(ISBLANK(TableB[[#This Row],[School Name]]),"",TableB[[#This Row],[School Name]])</f>
        <v>P.S. 224 Hale A. Woodruff</v>
      </c>
      <c r="C190" s="156" t="str">
        <f>IF(ISBLANK(TableB[[#This Row],[Local School Code]]),"",TableB[[#This Row],[Local School Code]])</f>
        <v>K224</v>
      </c>
      <c r="D190" s="187">
        <v>2931448</v>
      </c>
      <c r="E190" s="187">
        <v>3257164</v>
      </c>
      <c r="F190" s="186">
        <v>325716</v>
      </c>
      <c r="G190" s="126">
        <f t="shared" si="9"/>
        <v>0.90000012280622033</v>
      </c>
      <c r="H190" s="187">
        <v>357576</v>
      </c>
      <c r="I190" s="187">
        <v>600207</v>
      </c>
      <c r="J190" s="187">
        <v>3889231</v>
      </c>
      <c r="K190" s="187">
        <v>4273668</v>
      </c>
      <c r="L190" s="187">
        <v>384437</v>
      </c>
      <c r="M190" s="186">
        <f>IF(L190="N/A","N/A",'Part-C'!I190)</f>
        <v>7793664.568672603</v>
      </c>
      <c r="N190" s="190">
        <f t="shared" si="7"/>
        <v>0.49902468418170631</v>
      </c>
      <c r="O190" s="191">
        <f t="shared" si="8"/>
        <v>3904433.568672603</v>
      </c>
    </row>
    <row r="191" spans="1:15" s="27" customFormat="1" ht="15" x14ac:dyDescent="0.3">
      <c r="A191" s="156" t="str">
        <f>IF(ISBLANK(TableB[[#This Row],[BEDS Code]]),"",TableB[[#This Row],[BEDS Code]])</f>
        <v>332100010225</v>
      </c>
      <c r="B191" s="134" t="str">
        <f>IF(ISBLANK(TableB[[#This Row],[School Name]]),"",TableB[[#This Row],[School Name]])</f>
        <v>P.S. K225 - The Eileen E. Zaglin</v>
      </c>
      <c r="C191" s="156" t="str">
        <f>IF(ISBLANK(TableB[[#This Row],[Local School Code]]),"",TableB[[#This Row],[Local School Code]])</f>
        <v>K225</v>
      </c>
      <c r="D191" s="187">
        <v>8791443</v>
      </c>
      <c r="E191" s="187">
        <v>9768270</v>
      </c>
      <c r="F191" s="186">
        <v>976827</v>
      </c>
      <c r="G191" s="126">
        <f t="shared" si="9"/>
        <v>0.9</v>
      </c>
      <c r="H191" s="187">
        <v>357576</v>
      </c>
      <c r="I191" s="187">
        <v>1601821</v>
      </c>
      <c r="J191" s="187">
        <v>10750840</v>
      </c>
      <c r="K191" s="187">
        <v>11903774</v>
      </c>
      <c r="L191" s="187">
        <v>1152933</v>
      </c>
      <c r="M191" s="186">
        <f>IF(L191="N/A","N/A",'Part-C'!I191)</f>
        <v>18194812.785864972</v>
      </c>
      <c r="N191" s="190">
        <f t="shared" si="7"/>
        <v>0.59087390051916444</v>
      </c>
      <c r="O191" s="191">
        <f t="shared" si="8"/>
        <v>7443972.7858649716</v>
      </c>
    </row>
    <row r="192" spans="1:15" s="27" customFormat="1" ht="15" x14ac:dyDescent="0.3">
      <c r="A192" s="156" t="str">
        <f>IF(ISBLANK(TableB[[#This Row],[BEDS Code]]),"",TableB[[#This Row],[BEDS Code]])</f>
        <v>332100010226</v>
      </c>
      <c r="B192" s="134" t="str">
        <f>IF(ISBLANK(TableB[[#This Row],[School Name]]),"",TableB[[#This Row],[School Name]])</f>
        <v>P.S. 226 Alfred De B.Mason</v>
      </c>
      <c r="C192" s="156" t="str">
        <f>IF(ISBLANK(TableB[[#This Row],[Local School Code]]),"",TableB[[#This Row],[Local School Code]])</f>
        <v>K226</v>
      </c>
      <c r="D192" s="187">
        <v>8448388</v>
      </c>
      <c r="E192" s="187">
        <v>9387097</v>
      </c>
      <c r="F192" s="186">
        <v>938709</v>
      </c>
      <c r="G192" s="126">
        <f t="shared" si="9"/>
        <v>0.90000007457044495</v>
      </c>
      <c r="H192" s="187">
        <v>357576</v>
      </c>
      <c r="I192" s="187">
        <v>1629706</v>
      </c>
      <c r="J192" s="187">
        <v>10435670</v>
      </c>
      <c r="K192" s="187">
        <v>11543614</v>
      </c>
      <c r="L192" s="187">
        <v>1107944</v>
      </c>
      <c r="M192" s="186">
        <f>IF(L192="N/A","N/A",'Part-C'!I192)</f>
        <v>17233215.573267736</v>
      </c>
      <c r="N192" s="190">
        <f t="shared" si="7"/>
        <v>0.6055555886034335</v>
      </c>
      <c r="O192" s="191">
        <f t="shared" si="8"/>
        <v>6797545.5732677355</v>
      </c>
    </row>
    <row r="193" spans="1:15" s="27" customFormat="1" ht="15" x14ac:dyDescent="0.3">
      <c r="A193" s="156" t="str">
        <f>IF(ISBLANK(TableB[[#This Row],[BEDS Code]]),"",TableB[[#This Row],[BEDS Code]])</f>
        <v>332000010227</v>
      </c>
      <c r="B193" s="134" t="str">
        <f>IF(ISBLANK(TableB[[#This Row],[School Name]]),"",TableB[[#This Row],[School Name]])</f>
        <v>J.H.S. 227 Edward B. Shallow</v>
      </c>
      <c r="C193" s="156" t="str">
        <f>IF(ISBLANK(TableB[[#This Row],[Local School Code]]),"",TableB[[#This Row],[Local School Code]])</f>
        <v>K227</v>
      </c>
      <c r="D193" s="187">
        <v>14390913</v>
      </c>
      <c r="E193" s="187">
        <v>15989904</v>
      </c>
      <c r="F193" s="186">
        <v>1598991</v>
      </c>
      <c r="G193" s="126">
        <f t="shared" si="9"/>
        <v>0.89999996247632252</v>
      </c>
      <c r="H193" s="187">
        <v>357576</v>
      </c>
      <c r="I193" s="187">
        <v>2526145</v>
      </c>
      <c r="J193" s="187">
        <v>17274634</v>
      </c>
      <c r="K193" s="187">
        <v>19161898</v>
      </c>
      <c r="L193" s="187">
        <v>1887264</v>
      </c>
      <c r="M193" s="186">
        <f>IF(L193="N/A","N/A",'Part-C'!I193)</f>
        <v>22099171.354589578</v>
      </c>
      <c r="N193" s="190">
        <f t="shared" si="7"/>
        <v>0.78168695662031629</v>
      </c>
      <c r="O193" s="191">
        <f t="shared" si="8"/>
        <v>4824537.3545895778</v>
      </c>
    </row>
    <row r="194" spans="1:15" s="27" customFormat="1" ht="15" x14ac:dyDescent="0.3">
      <c r="A194" s="156" t="str">
        <f>IF(ISBLANK(TableB[[#This Row],[BEDS Code]]),"",TableB[[#This Row],[BEDS Code]])</f>
        <v>332100010228</v>
      </c>
      <c r="B194" s="134" t="str">
        <f>IF(ISBLANK(TableB[[#This Row],[School Name]]),"",TableB[[#This Row],[School Name]])</f>
        <v>I.S. 228 David A. Boody</v>
      </c>
      <c r="C194" s="156" t="str">
        <f>IF(ISBLANK(TableB[[#This Row],[Local School Code]]),"",TableB[[#This Row],[Local School Code]])</f>
        <v>K228</v>
      </c>
      <c r="D194" s="187">
        <v>11403690</v>
      </c>
      <c r="E194" s="187">
        <v>12670766</v>
      </c>
      <c r="F194" s="186">
        <v>1267076</v>
      </c>
      <c r="G194" s="126">
        <f t="shared" si="9"/>
        <v>0.90000004735309613</v>
      </c>
      <c r="H194" s="187">
        <v>357576</v>
      </c>
      <c r="I194" s="187">
        <v>2188504</v>
      </c>
      <c r="J194" s="187">
        <v>13949770</v>
      </c>
      <c r="K194" s="187">
        <v>15445280</v>
      </c>
      <c r="L194" s="187">
        <v>1495510</v>
      </c>
      <c r="M194" s="186">
        <f>IF(L194="N/A","N/A",'Part-C'!I194)</f>
        <v>18786224.383565903</v>
      </c>
      <c r="N194" s="190">
        <f t="shared" si="7"/>
        <v>0.74255314506959635</v>
      </c>
      <c r="O194" s="191">
        <f t="shared" si="8"/>
        <v>4836454.3835659027</v>
      </c>
    </row>
    <row r="195" spans="1:15" s="27" customFormat="1" ht="15" x14ac:dyDescent="0.3">
      <c r="A195" s="156" t="str">
        <f>IF(ISBLANK(TableB[[#This Row],[BEDS Code]]),"",TableB[[#This Row],[BEDS Code]])</f>
        <v>332000010229</v>
      </c>
      <c r="B195" s="134" t="str">
        <f>IF(ISBLANK(TableB[[#This Row],[School Name]]),"",TableB[[#This Row],[School Name]])</f>
        <v>P.S. 229 Dyker</v>
      </c>
      <c r="C195" s="156" t="str">
        <f>IF(ISBLANK(TableB[[#This Row],[Local School Code]]),"",TableB[[#This Row],[Local School Code]])</f>
        <v>K229</v>
      </c>
      <c r="D195" s="187">
        <v>9679213</v>
      </c>
      <c r="E195" s="187">
        <v>10329155</v>
      </c>
      <c r="F195" s="186">
        <v>649942</v>
      </c>
      <c r="G195" s="126">
        <f t="shared" si="9"/>
        <v>0.93707694385455542</v>
      </c>
      <c r="H195" s="187">
        <v>357576</v>
      </c>
      <c r="I195" s="187">
        <v>1835156</v>
      </c>
      <c r="J195" s="187">
        <v>11871945</v>
      </c>
      <c r="K195" s="187">
        <v>12639061</v>
      </c>
      <c r="L195" s="187">
        <v>767116</v>
      </c>
      <c r="M195" s="186">
        <f>IF(L195="N/A","N/A",'Part-C'!I195)</f>
        <v>15535433.290444616</v>
      </c>
      <c r="N195" s="190">
        <f t="shared" si="7"/>
        <v>0.76418499426740039</v>
      </c>
      <c r="O195" s="191">
        <f t="shared" si="8"/>
        <v>3663488.2904446162</v>
      </c>
    </row>
    <row r="196" spans="1:15" s="27" customFormat="1" ht="15" x14ac:dyDescent="0.3">
      <c r="A196" s="156" t="str">
        <f>IF(ISBLANK(TableB[[#This Row],[BEDS Code]]),"",TableB[[#This Row],[BEDS Code]])</f>
        <v>331500010230</v>
      </c>
      <c r="B196" s="134" t="str">
        <f>IF(ISBLANK(TableB[[#This Row],[School Name]]),"",TableB[[#This Row],[School Name]])</f>
        <v>P.S. 230 Doris L. Cohen</v>
      </c>
      <c r="C196" s="156" t="str">
        <f>IF(ISBLANK(TableB[[#This Row],[Local School Code]]),"",TableB[[#This Row],[Local School Code]])</f>
        <v>K230</v>
      </c>
      <c r="D196" s="187">
        <v>9321810</v>
      </c>
      <c r="E196" s="187">
        <v>10357566</v>
      </c>
      <c r="F196" s="186">
        <v>1035756</v>
      </c>
      <c r="G196" s="126">
        <f t="shared" si="9"/>
        <v>0.90000005792866777</v>
      </c>
      <c r="H196" s="187">
        <v>357576</v>
      </c>
      <c r="I196" s="187">
        <v>1688169</v>
      </c>
      <c r="J196" s="187">
        <v>11367555</v>
      </c>
      <c r="K196" s="187">
        <v>12590041</v>
      </c>
      <c r="L196" s="187">
        <v>1222486</v>
      </c>
      <c r="M196" s="186">
        <f>IF(L196="N/A","N/A",'Part-C'!I196)</f>
        <v>18104636.303926356</v>
      </c>
      <c r="N196" s="190">
        <f t="shared" si="7"/>
        <v>0.62788088140355058</v>
      </c>
      <c r="O196" s="191">
        <f t="shared" si="8"/>
        <v>6737081.3039263561</v>
      </c>
    </row>
    <row r="197" spans="1:15" s="27" customFormat="1" ht="15" x14ac:dyDescent="0.3">
      <c r="A197" s="156" t="str">
        <f>IF(ISBLANK(TableB[[#This Row],[BEDS Code]]),"",TableB[[#This Row],[BEDS Code]])</f>
        <v>307500013231</v>
      </c>
      <c r="B197" s="134" t="str">
        <f>IF(ISBLANK(TableB[[#This Row],[School Name]]),"",TableB[[#This Row],[School Name]])</f>
        <v>P.S. K231</v>
      </c>
      <c r="C197" s="156" t="str">
        <f>IF(ISBLANK(TableB[[#This Row],[Local School Code]]),"",TableB[[#This Row],[Local School Code]])</f>
        <v>K231</v>
      </c>
      <c r="D197" s="187" t="s">
        <v>5097</v>
      </c>
      <c r="E197" s="187" t="s">
        <v>5097</v>
      </c>
      <c r="F197" s="186" t="s">
        <v>5097</v>
      </c>
      <c r="G197" s="126" t="str">
        <f t="shared" si="9"/>
        <v/>
      </c>
      <c r="H197" s="187" t="s">
        <v>5097</v>
      </c>
      <c r="I197" s="187" t="s">
        <v>5097</v>
      </c>
      <c r="J197" s="187" t="s">
        <v>5097</v>
      </c>
      <c r="K197" s="187" t="s">
        <v>5097</v>
      </c>
      <c r="L197" s="187" t="s">
        <v>5097</v>
      </c>
      <c r="M197" s="186" t="str">
        <f>IF(L197="N/A","N/A",'Part-C'!I197)</f>
        <v>N/A</v>
      </c>
      <c r="N197" s="190" t="str">
        <f t="shared" si="7"/>
        <v/>
      </c>
      <c r="O197" s="191" t="str">
        <f t="shared" si="8"/>
        <v>N/A</v>
      </c>
    </row>
    <row r="198" spans="1:15" s="27" customFormat="1" ht="15" x14ac:dyDescent="0.3">
      <c r="A198" s="156" t="str">
        <f>IF(ISBLANK(TableB[[#This Row],[BEDS Code]]),"",TableB[[#This Row],[BEDS Code]])</f>
        <v>331800010233</v>
      </c>
      <c r="B198" s="134" t="str">
        <f>IF(ISBLANK(TableB[[#This Row],[School Name]]),"",TableB[[#This Row],[School Name]])</f>
        <v>P.S. 233 Langston Hughes</v>
      </c>
      <c r="C198" s="156" t="str">
        <f>IF(ISBLANK(TableB[[#This Row],[Local School Code]]),"",TableB[[#This Row],[Local School Code]])</f>
        <v>K233</v>
      </c>
      <c r="D198" s="187">
        <v>3048849</v>
      </c>
      <c r="E198" s="187">
        <v>3387610</v>
      </c>
      <c r="F198" s="186">
        <v>338761</v>
      </c>
      <c r="G198" s="126">
        <f t="shared" si="9"/>
        <v>0.9</v>
      </c>
      <c r="H198" s="187">
        <v>357576</v>
      </c>
      <c r="I198" s="187">
        <v>644383</v>
      </c>
      <c r="J198" s="187">
        <v>4050808</v>
      </c>
      <c r="K198" s="187">
        <v>4450643</v>
      </c>
      <c r="L198" s="187">
        <v>399835</v>
      </c>
      <c r="M198" s="186">
        <f>IF(L198="N/A","N/A",'Part-C'!I198)</f>
        <v>8242862.1825319473</v>
      </c>
      <c r="N198" s="190">
        <f t="shared" si="7"/>
        <v>0.49143221253709224</v>
      </c>
      <c r="O198" s="191">
        <f t="shared" si="8"/>
        <v>4192054.1825319473</v>
      </c>
    </row>
    <row r="199" spans="1:15" s="27" customFormat="1" ht="15" x14ac:dyDescent="0.3">
      <c r="A199" s="156" t="str">
        <f>IF(ISBLANK(TableB[[#This Row],[BEDS Code]]),"",TableB[[#This Row],[BEDS Code]])</f>
        <v>332200010234</v>
      </c>
      <c r="B199" s="134" t="str">
        <f>IF(ISBLANK(TableB[[#This Row],[School Name]]),"",TableB[[#This Row],[School Name]])</f>
        <v>J.H.S. 234 Arthur W. Cunningham</v>
      </c>
      <c r="C199" s="156" t="str">
        <f>IF(ISBLANK(TableB[[#This Row],[Local School Code]]),"",TableB[[#This Row],[Local School Code]])</f>
        <v>K234</v>
      </c>
      <c r="D199" s="187">
        <v>14689695</v>
      </c>
      <c r="E199" s="187">
        <v>16321884</v>
      </c>
      <c r="F199" s="186">
        <v>1632189</v>
      </c>
      <c r="G199" s="126">
        <f t="shared" si="9"/>
        <v>0.89999996323953779</v>
      </c>
      <c r="H199" s="187">
        <v>357576</v>
      </c>
      <c r="I199" s="187">
        <v>2682724</v>
      </c>
      <c r="J199" s="187">
        <v>17729995</v>
      </c>
      <c r="K199" s="187">
        <v>19656441</v>
      </c>
      <c r="L199" s="187">
        <v>1926446</v>
      </c>
      <c r="M199" s="186">
        <f>IF(L199="N/A","N/A",'Part-C'!I199)</f>
        <v>23752238.839203484</v>
      </c>
      <c r="N199" s="190">
        <f t="shared" si="7"/>
        <v>0.74645573918431363</v>
      </c>
      <c r="O199" s="191">
        <f t="shared" si="8"/>
        <v>6022243.8392034844</v>
      </c>
    </row>
    <row r="200" spans="1:15" s="27" customFormat="1" ht="15" x14ac:dyDescent="0.3">
      <c r="A200" s="156" t="str">
        <f>IF(ISBLANK(TableB[[#This Row],[BEDS Code]]),"",TableB[[#This Row],[BEDS Code]])</f>
        <v>331800010235</v>
      </c>
      <c r="B200" s="134" t="str">
        <f>IF(ISBLANK(TableB[[#This Row],[School Name]]),"",TableB[[#This Row],[School Name]])</f>
        <v>P.S. 235 Janice Marie Knight School</v>
      </c>
      <c r="C200" s="156" t="str">
        <f>IF(ISBLANK(TableB[[#This Row],[Local School Code]]),"",TableB[[#This Row],[Local School Code]])</f>
        <v>K235</v>
      </c>
      <c r="D200" s="187">
        <v>9224744</v>
      </c>
      <c r="E200" s="187">
        <v>9813808</v>
      </c>
      <c r="F200" s="186">
        <v>589064</v>
      </c>
      <c r="G200" s="126">
        <f t="shared" si="9"/>
        <v>0.93997600116081337</v>
      </c>
      <c r="H200" s="187">
        <v>357576</v>
      </c>
      <c r="I200" s="187">
        <v>1863346</v>
      </c>
      <c r="J200" s="187">
        <v>11445666</v>
      </c>
      <c r="K200" s="187">
        <v>12140929</v>
      </c>
      <c r="L200" s="187">
        <v>695263</v>
      </c>
      <c r="M200" s="186">
        <f>IF(L200="N/A","N/A",'Part-C'!I200)</f>
        <v>15953681.408333845</v>
      </c>
      <c r="N200" s="190">
        <f t="shared" ref="N200:N263" si="10">IFERROR(J200/M200,"")</f>
        <v>0.71743102466751285</v>
      </c>
      <c r="O200" s="191">
        <f t="shared" ref="O200:O263" si="11">IF(L200="N/A","N/A",M200-J200)</f>
        <v>4508015.4083338454</v>
      </c>
    </row>
    <row r="201" spans="1:15" s="27" customFormat="1" ht="15" x14ac:dyDescent="0.3">
      <c r="A201" s="156" t="str">
        <f>IF(ISBLANK(TableB[[#This Row],[BEDS Code]]),"",TableB[[#This Row],[BEDS Code]])</f>
        <v>332200010236</v>
      </c>
      <c r="B201" s="134" t="str">
        <f>IF(ISBLANK(TableB[[#This Row],[School Name]]),"",TableB[[#This Row],[School Name]])</f>
        <v>P.S. 236 Mill Basin</v>
      </c>
      <c r="C201" s="156" t="str">
        <f>IF(ISBLANK(TableB[[#This Row],[Local School Code]]),"",TableB[[#This Row],[Local School Code]])</f>
        <v>K236</v>
      </c>
      <c r="D201" s="187">
        <v>3689595</v>
      </c>
      <c r="E201" s="187">
        <v>4066691</v>
      </c>
      <c r="F201" s="186">
        <v>377096</v>
      </c>
      <c r="G201" s="126">
        <f t="shared" si="9"/>
        <v>0.9072720302575239</v>
      </c>
      <c r="H201" s="187">
        <v>357576</v>
      </c>
      <c r="I201" s="187">
        <v>801047</v>
      </c>
      <c r="J201" s="187">
        <v>4848218</v>
      </c>
      <c r="K201" s="187">
        <v>5293299</v>
      </c>
      <c r="L201" s="187">
        <v>445081</v>
      </c>
      <c r="M201" s="186">
        <f>IF(L201="N/A","N/A",'Part-C'!I201)</f>
        <v>8567931.0190402716</v>
      </c>
      <c r="N201" s="190">
        <f t="shared" si="10"/>
        <v>0.56585632975171507</v>
      </c>
      <c r="O201" s="191">
        <f t="shared" si="11"/>
        <v>3719713.0190402716</v>
      </c>
    </row>
    <row r="202" spans="1:15" s="27" customFormat="1" ht="15" x14ac:dyDescent="0.3">
      <c r="A202" s="156" t="str">
        <f>IF(ISBLANK(TableB[[#This Row],[BEDS Code]]),"",TableB[[#This Row],[BEDS Code]])</f>
        <v>332100010238</v>
      </c>
      <c r="B202" s="134" t="str">
        <f>IF(ISBLANK(TableB[[#This Row],[School Name]]),"",TableB[[#This Row],[School Name]])</f>
        <v>P.S. 238 Anne Sullivan</v>
      </c>
      <c r="C202" s="156" t="str">
        <f>IF(ISBLANK(TableB[[#This Row],[Local School Code]]),"",TableB[[#This Row],[Local School Code]])</f>
        <v>K238</v>
      </c>
      <c r="D202" s="187">
        <v>5498492</v>
      </c>
      <c r="E202" s="187">
        <v>5480502</v>
      </c>
      <c r="F202" s="186">
        <v>0</v>
      </c>
      <c r="G202" s="126">
        <f t="shared" si="9"/>
        <v>1.0032825460149453</v>
      </c>
      <c r="H202" s="187">
        <v>357576</v>
      </c>
      <c r="I202" s="187">
        <v>1109035</v>
      </c>
      <c r="J202" s="187">
        <v>6965103</v>
      </c>
      <c r="K202" s="187">
        <v>6943870</v>
      </c>
      <c r="L202" s="187">
        <v>0</v>
      </c>
      <c r="M202" s="186">
        <f>IF(L202="N/A","N/A",'Part-C'!I202)</f>
        <v>12502305.521586495</v>
      </c>
      <c r="N202" s="190">
        <f t="shared" si="10"/>
        <v>0.55710548650199321</v>
      </c>
      <c r="O202" s="191">
        <f t="shared" si="11"/>
        <v>5537202.5215864945</v>
      </c>
    </row>
    <row r="203" spans="1:15" s="27" customFormat="1" ht="15" x14ac:dyDescent="0.3">
      <c r="A203" s="156" t="str">
        <f>IF(ISBLANK(TableB[[#This Row],[BEDS Code]]),"",TableB[[#This Row],[BEDS Code]])</f>
        <v>332100010239</v>
      </c>
      <c r="B203" s="134" t="str">
        <f>IF(ISBLANK(TableB[[#This Row],[School Name]]),"",TableB[[#This Row],[School Name]])</f>
        <v>Mark Twain I.S. 239 for the Gifted &amp; Talented</v>
      </c>
      <c r="C203" s="156" t="str">
        <f>IF(ISBLANK(TableB[[#This Row],[Local School Code]]),"",TableB[[#This Row],[Local School Code]])</f>
        <v>K239</v>
      </c>
      <c r="D203" s="187">
        <v>10406425</v>
      </c>
      <c r="E203" s="187">
        <v>11292674</v>
      </c>
      <c r="F203" s="186">
        <v>886249</v>
      </c>
      <c r="G203" s="126">
        <f t="shared" ref="G203:G266" si="12">IFERROR(D203/E203,"")</f>
        <v>0.9215200049164618</v>
      </c>
      <c r="H203" s="187">
        <v>357576</v>
      </c>
      <c r="I203" s="187">
        <v>2028025</v>
      </c>
      <c r="J203" s="187">
        <v>12792026</v>
      </c>
      <c r="K203" s="187">
        <v>13838052</v>
      </c>
      <c r="L203" s="187">
        <v>1046026</v>
      </c>
      <c r="M203" s="186">
        <f>IF(L203="N/A","N/A",'Part-C'!I203)</f>
        <v>15102061.190731086</v>
      </c>
      <c r="N203" s="190">
        <f t="shared" si="10"/>
        <v>0.84703841670639812</v>
      </c>
      <c r="O203" s="191">
        <f t="shared" si="11"/>
        <v>2310035.1907310858</v>
      </c>
    </row>
    <row r="204" spans="1:15" s="27" customFormat="1" ht="15" x14ac:dyDescent="0.3">
      <c r="A204" s="156" t="str">
        <f>IF(ISBLANK(TableB[[#This Row],[BEDS Code]]),"",TableB[[#This Row],[BEDS Code]])</f>
        <v>332200010240</v>
      </c>
      <c r="B204" s="134" t="str">
        <f>IF(ISBLANK(TableB[[#This Row],[School Name]]),"",TableB[[#This Row],[School Name]])</f>
        <v>Andries Hudde</v>
      </c>
      <c r="C204" s="156" t="str">
        <f>IF(ISBLANK(TableB[[#This Row],[Local School Code]]),"",TableB[[#This Row],[Local School Code]])</f>
        <v>K240</v>
      </c>
      <c r="D204" s="187">
        <v>6471971</v>
      </c>
      <c r="E204" s="187">
        <v>7191078</v>
      </c>
      <c r="F204" s="186">
        <v>719107</v>
      </c>
      <c r="G204" s="126">
        <f t="shared" si="12"/>
        <v>0.90000011124896717</v>
      </c>
      <c r="H204" s="187">
        <v>357576</v>
      </c>
      <c r="I204" s="187">
        <v>1266788</v>
      </c>
      <c r="J204" s="187">
        <v>8096335</v>
      </c>
      <c r="K204" s="187">
        <v>8945086</v>
      </c>
      <c r="L204" s="187">
        <v>848751</v>
      </c>
      <c r="M204" s="186">
        <f>IF(L204="N/A","N/A",'Part-C'!I204)</f>
        <v>11584117.268705815</v>
      </c>
      <c r="N204" s="190">
        <f t="shared" si="10"/>
        <v>0.69891687145398929</v>
      </c>
      <c r="O204" s="191">
        <f t="shared" si="11"/>
        <v>3487782.2687058151</v>
      </c>
    </row>
    <row r="205" spans="1:15" s="27" customFormat="1" ht="15" x14ac:dyDescent="0.3">
      <c r="A205" s="156" t="str">
        <f>IF(ISBLANK(TableB[[#This Row],[BEDS Code]]),"",TableB[[#This Row],[BEDS Code]])</f>
        <v>331700010241</v>
      </c>
      <c r="B205" s="134" t="str">
        <f>IF(ISBLANK(TableB[[#This Row],[School Name]]),"",TableB[[#This Row],[School Name]])</f>
        <v>P.S. 241 Emma L. Johnston</v>
      </c>
      <c r="C205" s="156" t="str">
        <f>IF(ISBLANK(TableB[[#This Row],[Local School Code]]),"",TableB[[#This Row],[Local School Code]])</f>
        <v>K241</v>
      </c>
      <c r="D205" s="187">
        <v>3176527</v>
      </c>
      <c r="E205" s="187">
        <v>3529475</v>
      </c>
      <c r="F205" s="186">
        <v>352948</v>
      </c>
      <c r="G205" s="126">
        <f t="shared" si="12"/>
        <v>0.89999985833587148</v>
      </c>
      <c r="H205" s="187">
        <v>357576</v>
      </c>
      <c r="I205" s="187">
        <v>700336</v>
      </c>
      <c r="J205" s="187">
        <v>4234439</v>
      </c>
      <c r="K205" s="187">
        <v>4651019</v>
      </c>
      <c r="L205" s="187">
        <v>416579</v>
      </c>
      <c r="M205" s="186">
        <f>IF(L205="N/A","N/A",'Part-C'!I205)</f>
        <v>8496463.5384166799</v>
      </c>
      <c r="N205" s="190">
        <f t="shared" si="10"/>
        <v>0.49837664586613289</v>
      </c>
      <c r="O205" s="191">
        <f t="shared" si="11"/>
        <v>4262024.5384166799</v>
      </c>
    </row>
    <row r="206" spans="1:15" s="27" customFormat="1" ht="15" x14ac:dyDescent="0.3">
      <c r="A206" s="156" t="str">
        <f>IF(ISBLANK(TableB[[#This Row],[BEDS Code]]),"",TableB[[#This Row],[BEDS Code]])</f>
        <v>331600010243</v>
      </c>
      <c r="B206" s="134" t="str">
        <f>IF(ISBLANK(TableB[[#This Row],[School Name]]),"",TableB[[#This Row],[School Name]])</f>
        <v>P.S. 243K- The Weeksville School</v>
      </c>
      <c r="C206" s="156" t="str">
        <f>IF(ISBLANK(TableB[[#This Row],[Local School Code]]),"",TableB[[#This Row],[Local School Code]])</f>
        <v>K243</v>
      </c>
      <c r="D206" s="187">
        <v>1946428</v>
      </c>
      <c r="E206" s="187">
        <v>1910319</v>
      </c>
      <c r="F206" s="186">
        <v>0</v>
      </c>
      <c r="G206" s="126">
        <f t="shared" si="12"/>
        <v>1.0189020786580671</v>
      </c>
      <c r="H206" s="187">
        <v>357576</v>
      </c>
      <c r="I206" s="187">
        <v>359401</v>
      </c>
      <c r="J206" s="187">
        <v>2663405</v>
      </c>
      <c r="K206" s="187">
        <v>2620787</v>
      </c>
      <c r="L206" s="187">
        <v>0</v>
      </c>
      <c r="M206" s="186">
        <f>IF(L206="N/A","N/A",'Part-C'!I206)</f>
        <v>5632763.5901247123</v>
      </c>
      <c r="N206" s="190">
        <f t="shared" si="10"/>
        <v>0.47284160916489498</v>
      </c>
      <c r="O206" s="191">
        <f t="shared" si="11"/>
        <v>2969358.5901247123</v>
      </c>
    </row>
    <row r="207" spans="1:15" s="27" customFormat="1" ht="15" x14ac:dyDescent="0.3">
      <c r="A207" s="156" t="str">
        <f>IF(ISBLANK(TableB[[#This Row],[BEDS Code]]),"",TableB[[#This Row],[BEDS Code]])</f>
        <v>331800010244</v>
      </c>
      <c r="B207" s="134" t="str">
        <f>IF(ISBLANK(TableB[[#This Row],[School Name]]),"",TableB[[#This Row],[School Name]])</f>
        <v>P.S. 244 Richard R. Green</v>
      </c>
      <c r="C207" s="156" t="str">
        <f>IF(ISBLANK(TableB[[#This Row],[Local School Code]]),"",TableB[[#This Row],[Local School Code]])</f>
        <v>K244</v>
      </c>
      <c r="D207" s="187">
        <v>3039623</v>
      </c>
      <c r="E207" s="187">
        <v>3377359</v>
      </c>
      <c r="F207" s="186">
        <v>337736</v>
      </c>
      <c r="G207" s="126">
        <f t="shared" si="12"/>
        <v>0.89999997039106594</v>
      </c>
      <c r="H207" s="187">
        <v>357576</v>
      </c>
      <c r="I207" s="187">
        <v>619186</v>
      </c>
      <c r="J207" s="187">
        <v>4016385</v>
      </c>
      <c r="K207" s="187">
        <v>4415009</v>
      </c>
      <c r="L207" s="187">
        <v>398624</v>
      </c>
      <c r="M207" s="186">
        <f>IF(L207="N/A","N/A",'Part-C'!I207)</f>
        <v>12122607.943448119</v>
      </c>
      <c r="N207" s="190">
        <f t="shared" si="10"/>
        <v>0.33131360997042947</v>
      </c>
      <c r="O207" s="191">
        <f t="shared" si="11"/>
        <v>8106222.9434481189</v>
      </c>
    </row>
    <row r="208" spans="1:15" s="27" customFormat="1" ht="15" x14ac:dyDescent="0.3">
      <c r="A208" s="156" t="str">
        <f>IF(ISBLANK(TableB[[#This Row],[BEDS Code]]),"",TableB[[#This Row],[BEDS Code]])</f>
        <v>332200010245</v>
      </c>
      <c r="B208" s="134" t="str">
        <f>IF(ISBLANK(TableB[[#This Row],[School Name]]),"",TableB[[#This Row],[School Name]])</f>
        <v>P.S. 245</v>
      </c>
      <c r="C208" s="156" t="str">
        <f>IF(ISBLANK(TableB[[#This Row],[Local School Code]]),"",TableB[[#This Row],[Local School Code]])</f>
        <v>K245</v>
      </c>
      <c r="D208" s="187">
        <v>2432369</v>
      </c>
      <c r="E208" s="187">
        <v>2702631</v>
      </c>
      <c r="F208" s="186">
        <v>270262</v>
      </c>
      <c r="G208" s="126">
        <f t="shared" si="12"/>
        <v>0.90000040701079798</v>
      </c>
      <c r="H208" s="187">
        <v>357576</v>
      </c>
      <c r="I208" s="187">
        <v>514188</v>
      </c>
      <c r="J208" s="187">
        <v>3304133</v>
      </c>
      <c r="K208" s="187">
        <v>3623120</v>
      </c>
      <c r="L208" s="187">
        <v>318986</v>
      </c>
      <c r="M208" s="186">
        <f>IF(L208="N/A","N/A",'Part-C'!I208)</f>
        <v>5760763.3927390631</v>
      </c>
      <c r="N208" s="190">
        <f t="shared" si="10"/>
        <v>0.57355818573707951</v>
      </c>
      <c r="O208" s="191">
        <f t="shared" si="11"/>
        <v>2456630.3927390631</v>
      </c>
    </row>
    <row r="209" spans="1:15" s="27" customFormat="1" ht="15" x14ac:dyDescent="0.3">
      <c r="A209" s="156" t="str">
        <f>IF(ISBLANK(TableB[[#This Row],[BEDS Code]]),"",TableB[[#This Row],[BEDS Code]])</f>
        <v>331700010246</v>
      </c>
      <c r="B209" s="134" t="str">
        <f>IF(ISBLANK(TableB[[#This Row],[School Name]]),"",TableB[[#This Row],[School Name]])</f>
        <v>M.S. 246 Walt Whitman</v>
      </c>
      <c r="C209" s="156" t="str">
        <f>IF(ISBLANK(TableB[[#This Row],[Local School Code]]),"",TableB[[#This Row],[Local School Code]])</f>
        <v>K246</v>
      </c>
      <c r="D209" s="187">
        <v>4174506</v>
      </c>
      <c r="E209" s="187">
        <v>4638341</v>
      </c>
      <c r="F209" s="186">
        <v>463835</v>
      </c>
      <c r="G209" s="126">
        <f t="shared" si="12"/>
        <v>0.89999980596510687</v>
      </c>
      <c r="H209" s="187">
        <v>357576</v>
      </c>
      <c r="I209" s="187">
        <v>782145</v>
      </c>
      <c r="J209" s="187">
        <v>5314227</v>
      </c>
      <c r="K209" s="187">
        <v>5861684</v>
      </c>
      <c r="L209" s="187">
        <v>547457</v>
      </c>
      <c r="M209" s="186">
        <f>IF(L209="N/A","N/A",'Part-C'!I209)</f>
        <v>8126211.616994597</v>
      </c>
      <c r="N209" s="190">
        <f t="shared" si="10"/>
        <v>0.65396118763215483</v>
      </c>
      <c r="O209" s="191">
        <f t="shared" si="11"/>
        <v>2811984.616994597</v>
      </c>
    </row>
    <row r="210" spans="1:15" s="27" customFormat="1" ht="15" x14ac:dyDescent="0.3">
      <c r="A210" s="156" t="str">
        <f>IF(ISBLANK(TableB[[#This Row],[BEDS Code]]),"",TableB[[#This Row],[BEDS Code]])</f>
        <v>332000010247</v>
      </c>
      <c r="B210" s="134" t="str">
        <f>IF(ISBLANK(TableB[[#This Row],[School Name]]),"",TableB[[#This Row],[School Name]])</f>
        <v>P.S. 247 Brooklyn</v>
      </c>
      <c r="C210" s="156" t="str">
        <f>IF(ISBLANK(TableB[[#This Row],[Local School Code]]),"",TableB[[#This Row],[Local School Code]])</f>
        <v>K247</v>
      </c>
      <c r="D210" s="187">
        <v>7490291</v>
      </c>
      <c r="E210" s="187">
        <v>8322545</v>
      </c>
      <c r="F210" s="186">
        <v>832254</v>
      </c>
      <c r="G210" s="126">
        <f t="shared" si="12"/>
        <v>0.90000006007777666</v>
      </c>
      <c r="H210" s="187">
        <v>357576</v>
      </c>
      <c r="I210" s="187">
        <v>1378407</v>
      </c>
      <c r="J210" s="187">
        <v>9226274</v>
      </c>
      <c r="K210" s="187">
        <v>10208571</v>
      </c>
      <c r="L210" s="187">
        <v>982296</v>
      </c>
      <c r="M210" s="186">
        <f>IF(L210="N/A","N/A",'Part-C'!I210)</f>
        <v>13443354.511918887</v>
      </c>
      <c r="N210" s="190">
        <f t="shared" si="10"/>
        <v>0.68630742362852803</v>
      </c>
      <c r="O210" s="191">
        <f t="shared" si="11"/>
        <v>4217080.5119188875</v>
      </c>
    </row>
    <row r="211" spans="1:15" s="27" customFormat="1" ht="15" x14ac:dyDescent="0.3">
      <c r="A211" s="156" t="str">
        <f>IF(ISBLANK(TableB[[#This Row],[BEDS Code]]),"",TableB[[#This Row],[BEDS Code]])</f>
        <v>331700010249</v>
      </c>
      <c r="B211" s="134" t="str">
        <f>IF(ISBLANK(TableB[[#This Row],[School Name]]),"",TableB[[#This Row],[School Name]])</f>
        <v>P.S. 249 The Caton</v>
      </c>
      <c r="C211" s="156" t="str">
        <f>IF(ISBLANK(TableB[[#This Row],[Local School Code]]),"",TableB[[#This Row],[Local School Code]])</f>
        <v>K249</v>
      </c>
      <c r="D211" s="187">
        <v>6347387</v>
      </c>
      <c r="E211" s="187">
        <v>7052653</v>
      </c>
      <c r="F211" s="186">
        <v>705266</v>
      </c>
      <c r="G211" s="126">
        <f t="shared" si="12"/>
        <v>0.8999999007465701</v>
      </c>
      <c r="H211" s="187">
        <v>357576</v>
      </c>
      <c r="I211" s="187">
        <v>1112202</v>
      </c>
      <c r="J211" s="187">
        <v>7817165</v>
      </c>
      <c r="K211" s="187">
        <v>8649580</v>
      </c>
      <c r="L211" s="187">
        <v>832414</v>
      </c>
      <c r="M211" s="186">
        <f>IF(L211="N/A","N/A",'Part-C'!I211)</f>
        <v>12346149.110717516</v>
      </c>
      <c r="N211" s="190">
        <f t="shared" si="10"/>
        <v>0.63316625531551618</v>
      </c>
      <c r="O211" s="191">
        <f t="shared" si="11"/>
        <v>4528984.1107175164</v>
      </c>
    </row>
    <row r="212" spans="1:15" s="27" customFormat="1" ht="15" x14ac:dyDescent="0.3">
      <c r="A212" s="156" t="str">
        <f>IF(ISBLANK(TableB[[#This Row],[BEDS Code]]),"",TableB[[#This Row],[BEDS Code]])</f>
        <v>331400010250</v>
      </c>
      <c r="B212" s="134" t="str">
        <f>IF(ISBLANK(TableB[[#This Row],[School Name]]),"",TableB[[#This Row],[School Name]])</f>
        <v>P.S. 250 George H. Lindsay</v>
      </c>
      <c r="C212" s="156" t="str">
        <f>IF(ISBLANK(TableB[[#This Row],[Local School Code]]),"",TableB[[#This Row],[Local School Code]])</f>
        <v>K250</v>
      </c>
      <c r="D212" s="187">
        <v>2942985</v>
      </c>
      <c r="E212" s="187">
        <v>3269983</v>
      </c>
      <c r="F212" s="186">
        <v>326998</v>
      </c>
      <c r="G212" s="126">
        <f t="shared" si="12"/>
        <v>0.90000009174359619</v>
      </c>
      <c r="H212" s="187">
        <v>357576</v>
      </c>
      <c r="I212" s="187">
        <v>639224</v>
      </c>
      <c r="J212" s="187">
        <v>3939785</v>
      </c>
      <c r="K212" s="187">
        <v>4325736</v>
      </c>
      <c r="L212" s="187">
        <v>385950</v>
      </c>
      <c r="M212" s="186">
        <f>IF(L212="N/A","N/A",'Part-C'!I212)</f>
        <v>7357980.0173930135</v>
      </c>
      <c r="N212" s="190">
        <f t="shared" si="10"/>
        <v>0.53544382978575888</v>
      </c>
      <c r="O212" s="191">
        <f t="shared" si="11"/>
        <v>3418195.0173930135</v>
      </c>
    </row>
    <row r="213" spans="1:15" s="27" customFormat="1" ht="15" x14ac:dyDescent="0.3">
      <c r="A213" s="156" t="str">
        <f>IF(ISBLANK(TableB[[#This Row],[BEDS Code]]),"",TableB[[#This Row],[BEDS Code]])</f>
        <v>332200010251</v>
      </c>
      <c r="B213" s="134" t="str">
        <f>IF(ISBLANK(TableB[[#This Row],[School Name]]),"",TableB[[#This Row],[School Name]])</f>
        <v>P.S. 251 Paerdegat</v>
      </c>
      <c r="C213" s="156" t="str">
        <f>IF(ISBLANK(TableB[[#This Row],[Local School Code]]),"",TableB[[#This Row],[Local School Code]])</f>
        <v>K251</v>
      </c>
      <c r="D213" s="187">
        <v>3406507</v>
      </c>
      <c r="E213" s="187">
        <v>3785007</v>
      </c>
      <c r="F213" s="186">
        <v>378500</v>
      </c>
      <c r="G213" s="126">
        <f t="shared" si="12"/>
        <v>0.90000018494021283</v>
      </c>
      <c r="H213" s="187">
        <v>357576</v>
      </c>
      <c r="I213" s="187">
        <v>768575</v>
      </c>
      <c r="J213" s="187">
        <v>4532658</v>
      </c>
      <c r="K213" s="187">
        <v>4979396</v>
      </c>
      <c r="L213" s="187">
        <v>446738</v>
      </c>
      <c r="M213" s="186">
        <f>IF(L213="N/A","N/A",'Part-C'!I213)</f>
        <v>9276477.4322329164</v>
      </c>
      <c r="N213" s="190">
        <f t="shared" si="10"/>
        <v>0.48861844736994697</v>
      </c>
      <c r="O213" s="191">
        <f t="shared" si="11"/>
        <v>4743819.4322329164</v>
      </c>
    </row>
    <row r="214" spans="1:15" s="27" customFormat="1" ht="15" x14ac:dyDescent="0.3">
      <c r="A214" s="156" t="str">
        <f>IF(ISBLANK(TableB[[#This Row],[BEDS Code]]),"",TableB[[#This Row],[BEDS Code]])</f>
        <v>332100010253</v>
      </c>
      <c r="B214" s="134" t="str">
        <f>IF(ISBLANK(TableB[[#This Row],[School Name]]),"",TableB[[#This Row],[School Name]])</f>
        <v>P.S. 253</v>
      </c>
      <c r="C214" s="156" t="str">
        <f>IF(ISBLANK(TableB[[#This Row],[Local School Code]]),"",TableB[[#This Row],[Local School Code]])</f>
        <v>K253</v>
      </c>
      <c r="D214" s="187">
        <v>7573593</v>
      </c>
      <c r="E214" s="187">
        <v>8228213</v>
      </c>
      <c r="F214" s="186">
        <v>654620</v>
      </c>
      <c r="G214" s="126">
        <f t="shared" si="12"/>
        <v>0.92044202064287839</v>
      </c>
      <c r="H214" s="187">
        <v>357576</v>
      </c>
      <c r="I214" s="187">
        <v>1475373</v>
      </c>
      <c r="J214" s="187">
        <v>9406542</v>
      </c>
      <c r="K214" s="187">
        <v>10179180</v>
      </c>
      <c r="L214" s="187">
        <v>772638</v>
      </c>
      <c r="M214" s="186">
        <f>IF(L214="N/A","N/A",'Part-C'!I214)</f>
        <v>14419206.540051995</v>
      </c>
      <c r="N214" s="190">
        <f t="shared" si="10"/>
        <v>0.65236197108846461</v>
      </c>
      <c r="O214" s="191">
        <f t="shared" si="11"/>
        <v>5012664.5400519948</v>
      </c>
    </row>
    <row r="215" spans="1:15" s="27" customFormat="1" ht="15" x14ac:dyDescent="0.3">
      <c r="A215" s="156" t="str">
        <f>IF(ISBLANK(TableB[[#This Row],[BEDS Code]]),"",TableB[[#This Row],[BEDS Code]])</f>
        <v>332200010254</v>
      </c>
      <c r="B215" s="134" t="str">
        <f>IF(ISBLANK(TableB[[#This Row],[School Name]]),"",TableB[[#This Row],[School Name]])</f>
        <v>P.S. 254 Dag Hammarskjold</v>
      </c>
      <c r="C215" s="156" t="str">
        <f>IF(ISBLANK(TableB[[#This Row],[Local School Code]]),"",TableB[[#This Row],[Local School Code]])</f>
        <v>K254</v>
      </c>
      <c r="D215" s="187">
        <v>5705235</v>
      </c>
      <c r="E215" s="187">
        <v>6339150</v>
      </c>
      <c r="F215" s="186">
        <v>633915</v>
      </c>
      <c r="G215" s="126">
        <f t="shared" si="12"/>
        <v>0.9</v>
      </c>
      <c r="H215" s="187">
        <v>357576</v>
      </c>
      <c r="I215" s="187">
        <v>1153705</v>
      </c>
      <c r="J215" s="187">
        <v>7216516</v>
      </c>
      <c r="K215" s="187">
        <v>7964716</v>
      </c>
      <c r="L215" s="187">
        <v>748199</v>
      </c>
      <c r="M215" s="186">
        <f>IF(L215="N/A","N/A",'Part-C'!I215)</f>
        <v>10320846.243239267</v>
      </c>
      <c r="N215" s="190">
        <f t="shared" si="10"/>
        <v>0.69921747014952607</v>
      </c>
      <c r="O215" s="191">
        <f t="shared" si="11"/>
        <v>3104330.2432392668</v>
      </c>
    </row>
    <row r="216" spans="1:15" s="27" customFormat="1" ht="15" x14ac:dyDescent="0.3">
      <c r="A216" s="156" t="str">
        <f>IF(ISBLANK(TableB[[#This Row],[BEDS Code]]),"",TableB[[#This Row],[BEDS Code]])</f>
        <v>332200010255</v>
      </c>
      <c r="B216" s="134" t="str">
        <f>IF(ISBLANK(TableB[[#This Row],[School Name]]),"",TableB[[#This Row],[School Name]])</f>
        <v>P.S. 255 Barbara Reing School</v>
      </c>
      <c r="C216" s="156" t="str">
        <f>IF(ISBLANK(TableB[[#This Row],[Local School Code]]),"",TableB[[#This Row],[Local School Code]])</f>
        <v>K255</v>
      </c>
      <c r="D216" s="187">
        <v>6974197</v>
      </c>
      <c r="E216" s="187">
        <v>7749108</v>
      </c>
      <c r="F216" s="186">
        <v>774911</v>
      </c>
      <c r="G216" s="126">
        <f t="shared" si="12"/>
        <v>0.89999997419057776</v>
      </c>
      <c r="H216" s="187">
        <v>357576</v>
      </c>
      <c r="I216" s="187">
        <v>1153713</v>
      </c>
      <c r="J216" s="187">
        <v>8485486</v>
      </c>
      <c r="K216" s="187">
        <v>9400101</v>
      </c>
      <c r="L216" s="187">
        <v>914614</v>
      </c>
      <c r="M216" s="186">
        <f>IF(L216="N/A","N/A",'Part-C'!I216)</f>
        <v>16318825.288201073</v>
      </c>
      <c r="N216" s="190">
        <f t="shared" si="10"/>
        <v>0.5199814233035035</v>
      </c>
      <c r="O216" s="191">
        <f t="shared" si="11"/>
        <v>7833339.2882010732</v>
      </c>
    </row>
    <row r="217" spans="1:15" s="27" customFormat="1" ht="15" x14ac:dyDescent="0.3">
      <c r="A217" s="156" t="str">
        <f>IF(ISBLANK(TableB[[#This Row],[BEDS Code]]),"",TableB[[#This Row],[BEDS Code]])</f>
        <v>331300010256</v>
      </c>
      <c r="B217" s="134" t="str">
        <f>IF(ISBLANK(TableB[[#This Row],[School Name]]),"",TableB[[#This Row],[School Name]])</f>
        <v>P.S. 256 Benjamin Banneker</v>
      </c>
      <c r="C217" s="156" t="str">
        <f>IF(ISBLANK(TableB[[#This Row],[Local School Code]]),"",TableB[[#This Row],[Local School Code]])</f>
        <v>K256</v>
      </c>
      <c r="D217" s="187">
        <v>1658097</v>
      </c>
      <c r="E217" s="187">
        <v>1842329</v>
      </c>
      <c r="F217" s="186">
        <v>184232</v>
      </c>
      <c r="G217" s="126">
        <f t="shared" si="12"/>
        <v>0.90000048851209524</v>
      </c>
      <c r="H217" s="187">
        <v>357576</v>
      </c>
      <c r="I217" s="187">
        <v>366285</v>
      </c>
      <c r="J217" s="187">
        <v>2381958</v>
      </c>
      <c r="K217" s="187">
        <v>2599405</v>
      </c>
      <c r="L217" s="187">
        <v>217447</v>
      </c>
      <c r="M217" s="186">
        <f>IF(L217="N/A","N/A",'Part-C'!I217)</f>
        <v>4611587.1759658549</v>
      </c>
      <c r="N217" s="190">
        <f t="shared" si="10"/>
        <v>0.51651587818051403</v>
      </c>
      <c r="O217" s="191">
        <f t="shared" si="11"/>
        <v>2229629.1759658549</v>
      </c>
    </row>
    <row r="218" spans="1:15" s="27" customFormat="1" ht="15" x14ac:dyDescent="0.3">
      <c r="A218" s="156" t="str">
        <f>IF(ISBLANK(TableB[[#This Row],[BEDS Code]]),"",TableB[[#This Row],[BEDS Code]])</f>
        <v>331400010257</v>
      </c>
      <c r="B218" s="134" t="str">
        <f>IF(ISBLANK(TableB[[#This Row],[School Name]]),"",TableB[[#This Row],[School Name]])</f>
        <v>P.S. 257 John F. Hylan</v>
      </c>
      <c r="C218" s="156" t="str">
        <f>IF(ISBLANK(TableB[[#This Row],[Local School Code]]),"",TableB[[#This Row],[Local School Code]])</f>
        <v>K257</v>
      </c>
      <c r="D218" s="187">
        <v>5554636</v>
      </c>
      <c r="E218" s="187">
        <v>6171818</v>
      </c>
      <c r="F218" s="186">
        <v>617182</v>
      </c>
      <c r="G218" s="126">
        <f t="shared" si="12"/>
        <v>0.89999996759463741</v>
      </c>
      <c r="H218" s="187">
        <v>357576</v>
      </c>
      <c r="I218" s="187">
        <v>1053636</v>
      </c>
      <c r="J218" s="187">
        <v>6965848</v>
      </c>
      <c r="K218" s="187">
        <v>7694298</v>
      </c>
      <c r="L218" s="187">
        <v>728450</v>
      </c>
      <c r="M218" s="186">
        <f>IF(L218="N/A","N/A",'Part-C'!I218)</f>
        <v>13594055.14749893</v>
      </c>
      <c r="N218" s="190">
        <f t="shared" si="10"/>
        <v>0.51241869511479765</v>
      </c>
      <c r="O218" s="191">
        <f t="shared" si="11"/>
        <v>6628207.1474989299</v>
      </c>
    </row>
    <row r="219" spans="1:15" s="27" customFormat="1" ht="15" x14ac:dyDescent="0.3">
      <c r="A219" s="156" t="str">
        <f>IF(ISBLANK(TableB[[#This Row],[BEDS Code]]),"",TableB[[#This Row],[BEDS Code]])</f>
        <v>332000010259</v>
      </c>
      <c r="B219" s="134" t="str">
        <f>IF(ISBLANK(TableB[[#This Row],[School Name]]),"",TableB[[#This Row],[School Name]])</f>
        <v>J.H.S. 259 William McKinley</v>
      </c>
      <c r="C219" s="156" t="str">
        <f>IF(ISBLANK(TableB[[#This Row],[Local School Code]]),"",TableB[[#This Row],[Local School Code]])</f>
        <v>K259</v>
      </c>
      <c r="D219" s="187">
        <v>15304109</v>
      </c>
      <c r="E219" s="187">
        <v>17004566</v>
      </c>
      <c r="F219" s="186">
        <v>1700457</v>
      </c>
      <c r="G219" s="126">
        <f t="shared" si="12"/>
        <v>0.89999997647690622</v>
      </c>
      <c r="H219" s="187">
        <v>357576</v>
      </c>
      <c r="I219" s="187">
        <v>2800846</v>
      </c>
      <c r="J219" s="187">
        <v>18462531</v>
      </c>
      <c r="K219" s="187">
        <v>20469554</v>
      </c>
      <c r="L219" s="187">
        <v>2007023</v>
      </c>
      <c r="M219" s="186">
        <f>IF(L219="N/A","N/A",'Part-C'!I219)</f>
        <v>22988238.04650303</v>
      </c>
      <c r="N219" s="190">
        <f t="shared" si="10"/>
        <v>0.80312945092407895</v>
      </c>
      <c r="O219" s="191">
        <f t="shared" si="11"/>
        <v>4525707.0465030298</v>
      </c>
    </row>
    <row r="220" spans="1:15" s="27" customFormat="1" ht="15" x14ac:dyDescent="0.3">
      <c r="A220" s="156" t="str">
        <f>IF(ISBLANK(TableB[[#This Row],[BEDS Code]]),"",TableB[[#This Row],[BEDS Code]])</f>
        <v>331500010261</v>
      </c>
      <c r="B220" s="134" t="str">
        <f>IF(ISBLANK(TableB[[#This Row],[School Name]]),"",TableB[[#This Row],[School Name]])</f>
        <v>P.S. 261 Philip Livingston</v>
      </c>
      <c r="C220" s="156" t="str">
        <f>IF(ISBLANK(TableB[[#This Row],[Local School Code]]),"",TableB[[#This Row],[Local School Code]])</f>
        <v>K261</v>
      </c>
      <c r="D220" s="187">
        <v>5849391</v>
      </c>
      <c r="E220" s="187">
        <v>6499323</v>
      </c>
      <c r="F220" s="186">
        <v>649932</v>
      </c>
      <c r="G220" s="126">
        <f t="shared" si="12"/>
        <v>0.90000004615865381</v>
      </c>
      <c r="H220" s="187">
        <v>357576</v>
      </c>
      <c r="I220" s="187">
        <v>1130265</v>
      </c>
      <c r="J220" s="187">
        <v>7337232</v>
      </c>
      <c r="K220" s="187">
        <v>8104338</v>
      </c>
      <c r="L220" s="187">
        <v>767105</v>
      </c>
      <c r="M220" s="186">
        <f>IF(L220="N/A","N/A",'Part-C'!I220)</f>
        <v>10780695.802626332</v>
      </c>
      <c r="N220" s="190">
        <f t="shared" si="10"/>
        <v>0.68058983708756027</v>
      </c>
      <c r="O220" s="191">
        <f t="shared" si="11"/>
        <v>3443463.8026263323</v>
      </c>
    </row>
    <row r="221" spans="1:15" s="27" customFormat="1" ht="15" x14ac:dyDescent="0.3">
      <c r="A221" s="156" t="str">
        <f>IF(ISBLANK(TableB[[#This Row],[BEDS Code]]),"",TableB[[#This Row],[BEDS Code]])</f>
        <v>331600010262</v>
      </c>
      <c r="B221" s="134" t="str">
        <f>IF(ISBLANK(TableB[[#This Row],[School Name]]),"",TableB[[#This Row],[School Name]])</f>
        <v>P.S. 262 El Hajj Malik El Shabazz Elementary School</v>
      </c>
      <c r="C221" s="156" t="str">
        <f>IF(ISBLANK(TableB[[#This Row],[Local School Code]]),"",TableB[[#This Row],[Local School Code]])</f>
        <v>K262</v>
      </c>
      <c r="D221" s="187">
        <v>978699</v>
      </c>
      <c r="E221" s="187">
        <v>1087443</v>
      </c>
      <c r="F221" s="186">
        <v>108744</v>
      </c>
      <c r="G221" s="126">
        <f t="shared" si="12"/>
        <v>0.90000027587652875</v>
      </c>
      <c r="H221" s="187">
        <v>357576</v>
      </c>
      <c r="I221" s="187">
        <v>294203</v>
      </c>
      <c r="J221" s="187">
        <v>1630478</v>
      </c>
      <c r="K221" s="187">
        <v>1758827</v>
      </c>
      <c r="L221" s="187">
        <v>128348</v>
      </c>
      <c r="M221" s="186">
        <f>IF(L221="N/A","N/A",'Part-C'!I221)</f>
        <v>4063576.7812705836</v>
      </c>
      <c r="N221" s="190">
        <f t="shared" si="10"/>
        <v>0.4012420800106522</v>
      </c>
      <c r="O221" s="191">
        <f t="shared" si="11"/>
        <v>2433098.7812705836</v>
      </c>
    </row>
    <row r="222" spans="1:15" s="27" customFormat="1" ht="15" x14ac:dyDescent="0.3">
      <c r="A222" s="156" t="str">
        <f>IF(ISBLANK(TableB[[#This Row],[BEDS Code]]),"",TableB[[#This Row],[BEDS Code]])</f>
        <v>332000010264</v>
      </c>
      <c r="B222" s="134" t="str">
        <f>IF(ISBLANK(TableB[[#This Row],[School Name]]),"",TableB[[#This Row],[School Name]])</f>
        <v>P.S. 264 Bay Ridge Elementary School for the Arts</v>
      </c>
      <c r="C222" s="156" t="str">
        <f>IF(ISBLANK(TableB[[#This Row],[Local School Code]]),"",TableB[[#This Row],[Local School Code]])</f>
        <v>K264</v>
      </c>
      <c r="D222" s="187">
        <v>4203262</v>
      </c>
      <c r="E222" s="187">
        <v>4181912</v>
      </c>
      <c r="F222" s="186">
        <v>0</v>
      </c>
      <c r="G222" s="126">
        <f t="shared" si="12"/>
        <v>1.0051053202458589</v>
      </c>
      <c r="H222" s="187">
        <v>357576</v>
      </c>
      <c r="I222" s="187">
        <v>819512</v>
      </c>
      <c r="J222" s="187">
        <v>5380350</v>
      </c>
      <c r="K222" s="187">
        <v>5355152</v>
      </c>
      <c r="L222" s="187">
        <v>0</v>
      </c>
      <c r="M222" s="186">
        <f>IF(L222="N/A","N/A",'Part-C'!I222)</f>
        <v>7989888.1523343883</v>
      </c>
      <c r="N222" s="190">
        <f t="shared" si="10"/>
        <v>0.67339490834149351</v>
      </c>
      <c r="O222" s="191">
        <f t="shared" si="11"/>
        <v>2609538.1523343883</v>
      </c>
    </row>
    <row r="223" spans="1:15" s="27" customFormat="1" ht="15" x14ac:dyDescent="0.3">
      <c r="A223" s="156" t="str">
        <f>IF(ISBLANK(TableB[[#This Row],[BEDS Code]]),"",TableB[[#This Row],[BEDS Code]])</f>
        <v>331300010265</v>
      </c>
      <c r="B223" s="134" t="str">
        <f>IF(ISBLANK(TableB[[#This Row],[School Name]]),"",TableB[[#This Row],[School Name]])</f>
        <v>Dr. Susan S. McKinney Secondary School of the Arts</v>
      </c>
      <c r="C223" s="156" t="str">
        <f>IF(ISBLANK(TableB[[#This Row],[Local School Code]]),"",TableB[[#This Row],[Local School Code]])</f>
        <v>K265</v>
      </c>
      <c r="D223" s="187">
        <v>3615143</v>
      </c>
      <c r="E223" s="187">
        <v>4016825</v>
      </c>
      <c r="F223" s="186">
        <v>401682</v>
      </c>
      <c r="G223" s="126">
        <f t="shared" si="12"/>
        <v>0.90000012447642108</v>
      </c>
      <c r="H223" s="187">
        <v>357576</v>
      </c>
      <c r="I223" s="187">
        <v>894742</v>
      </c>
      <c r="J223" s="187">
        <v>4867461</v>
      </c>
      <c r="K223" s="187">
        <v>5341561</v>
      </c>
      <c r="L223" s="187">
        <v>474099</v>
      </c>
      <c r="M223" s="186">
        <f>IF(L223="N/A","N/A",'Part-C'!I223)</f>
        <v>7059055.6175773162</v>
      </c>
      <c r="N223" s="190">
        <f t="shared" si="10"/>
        <v>0.6895343036935192</v>
      </c>
      <c r="O223" s="191">
        <f t="shared" si="11"/>
        <v>2191594.6175773162</v>
      </c>
    </row>
    <row r="224" spans="1:15" s="27" customFormat="1" ht="15" x14ac:dyDescent="0.3">
      <c r="A224" s="156" t="str">
        <f>IF(ISBLANK(TableB[[#This Row],[BEDS Code]]),"",TableB[[#This Row],[BEDS Code]])</f>
        <v>331300010266</v>
      </c>
      <c r="B224" s="134" t="str">
        <f>IF(ISBLANK(TableB[[#This Row],[School Name]]),"",TableB[[#This Row],[School Name]])</f>
        <v>M.S. K266 - Park Place Community Middle School</v>
      </c>
      <c r="C224" s="156" t="str">
        <f>IF(ISBLANK(TableB[[#This Row],[Local School Code]]),"",TableB[[#This Row],[Local School Code]])</f>
        <v>K266</v>
      </c>
      <c r="D224" s="187">
        <v>1615750</v>
      </c>
      <c r="E224" s="187">
        <v>1795278</v>
      </c>
      <c r="F224" s="186">
        <v>179528</v>
      </c>
      <c r="G224" s="126">
        <f t="shared" si="12"/>
        <v>0.89999988859664071</v>
      </c>
      <c r="H224" s="187">
        <v>357576</v>
      </c>
      <c r="I224" s="187">
        <v>304639</v>
      </c>
      <c r="J224" s="187">
        <v>2277965</v>
      </c>
      <c r="K224" s="187">
        <v>2489860</v>
      </c>
      <c r="L224" s="187">
        <v>211895</v>
      </c>
      <c r="M224" s="186">
        <f>IF(L224="N/A","N/A",'Part-C'!I224)</f>
        <v>3407297.0703607155</v>
      </c>
      <c r="N224" s="190">
        <f t="shared" si="10"/>
        <v>0.6685548553472157</v>
      </c>
      <c r="O224" s="191">
        <f t="shared" si="11"/>
        <v>1129332.0703607155</v>
      </c>
    </row>
    <row r="225" spans="1:15" s="27" customFormat="1" ht="15" x14ac:dyDescent="0.3">
      <c r="A225" s="156" t="str">
        <f>IF(ISBLANK(TableB[[#This Row],[BEDS Code]]),"",TableB[[#This Row],[BEDS Code]])</f>
        <v>331600010267</v>
      </c>
      <c r="B225" s="134" t="str">
        <f>IF(ISBLANK(TableB[[#This Row],[School Name]]),"",TableB[[#This Row],[School Name]])</f>
        <v>M.S. 267 Math, Science &amp; Technology</v>
      </c>
      <c r="C225" s="156" t="str">
        <f>IF(ISBLANK(TableB[[#This Row],[Local School Code]]),"",TableB[[#This Row],[Local School Code]])</f>
        <v>K267</v>
      </c>
      <c r="D225" s="187">
        <v>2864484</v>
      </c>
      <c r="E225" s="187">
        <v>3072871</v>
      </c>
      <c r="F225" s="186">
        <v>208387</v>
      </c>
      <c r="G225" s="126">
        <f t="shared" si="12"/>
        <v>0.93218491762264022</v>
      </c>
      <c r="H225" s="187">
        <v>357576</v>
      </c>
      <c r="I225" s="187">
        <v>506627</v>
      </c>
      <c r="J225" s="187">
        <v>3728687</v>
      </c>
      <c r="K225" s="187">
        <v>3974643</v>
      </c>
      <c r="L225" s="187">
        <v>245956</v>
      </c>
      <c r="M225" s="186">
        <f>IF(L225="N/A","N/A",'Part-C'!I225)</f>
        <v>5212852.3055152064</v>
      </c>
      <c r="N225" s="190">
        <f t="shared" si="10"/>
        <v>0.71528729023361026</v>
      </c>
      <c r="O225" s="191">
        <f t="shared" si="11"/>
        <v>1484165.3055152064</v>
      </c>
    </row>
    <row r="226" spans="1:15" s="27" customFormat="1" ht="15" x14ac:dyDescent="0.3">
      <c r="A226" s="156" t="str">
        <f>IF(ISBLANK(TableB[[#This Row],[BEDS Code]]),"",TableB[[#This Row],[BEDS Code]])</f>
        <v>331800010268</v>
      </c>
      <c r="B226" s="134" t="str">
        <f>IF(ISBLANK(TableB[[#This Row],[School Name]]),"",TableB[[#This Row],[School Name]])</f>
        <v>P.S. 268 Emma Lazarus</v>
      </c>
      <c r="C226" s="156" t="str">
        <f>IF(ISBLANK(TableB[[#This Row],[Local School Code]]),"",TableB[[#This Row],[Local School Code]])</f>
        <v>K268</v>
      </c>
      <c r="D226" s="187">
        <v>2511948</v>
      </c>
      <c r="E226" s="187">
        <v>2791053</v>
      </c>
      <c r="F226" s="186">
        <v>279105</v>
      </c>
      <c r="G226" s="126">
        <f t="shared" si="12"/>
        <v>0.90000010748631432</v>
      </c>
      <c r="H226" s="187">
        <v>357576</v>
      </c>
      <c r="I226" s="187">
        <v>602952</v>
      </c>
      <c r="J226" s="187">
        <v>3472476</v>
      </c>
      <c r="K226" s="187">
        <v>3801899</v>
      </c>
      <c r="L226" s="187">
        <v>329424</v>
      </c>
      <c r="M226" s="186">
        <f>IF(L226="N/A","N/A",'Part-C'!I226)</f>
        <v>5934249.8523088917</v>
      </c>
      <c r="N226" s="190">
        <f t="shared" si="10"/>
        <v>0.58515837492904565</v>
      </c>
      <c r="O226" s="191">
        <f t="shared" si="11"/>
        <v>2461773.8523088917</v>
      </c>
    </row>
    <row r="227" spans="1:15" s="27" customFormat="1" ht="15" x14ac:dyDescent="0.3">
      <c r="A227" s="156" t="str">
        <f>IF(ISBLANK(TableB[[#This Row],[BEDS Code]]),"",TableB[[#This Row],[BEDS Code]])</f>
        <v>331300010270</v>
      </c>
      <c r="B227" s="134" t="str">
        <f>IF(ISBLANK(TableB[[#This Row],[School Name]]),"",TableB[[#This Row],[School Name]])</f>
        <v>P.S. 270 Johann Dekalb</v>
      </c>
      <c r="C227" s="156" t="str">
        <f>IF(ISBLANK(TableB[[#This Row],[Local School Code]]),"",TableB[[#This Row],[Local School Code]])</f>
        <v>K270</v>
      </c>
      <c r="D227" s="187">
        <v>716361</v>
      </c>
      <c r="E227" s="187">
        <v>794312</v>
      </c>
      <c r="F227" s="186">
        <v>77951</v>
      </c>
      <c r="G227" s="126">
        <f t="shared" si="12"/>
        <v>0.90186349948131217</v>
      </c>
      <c r="H227" s="187">
        <v>357576</v>
      </c>
      <c r="I227" s="187">
        <v>245952</v>
      </c>
      <c r="J227" s="187">
        <v>1319889</v>
      </c>
      <c r="K227" s="187">
        <v>1411894</v>
      </c>
      <c r="L227" s="187">
        <v>92005</v>
      </c>
      <c r="M227" s="186">
        <f>IF(L227="N/A","N/A",'Part-C'!I227)</f>
        <v>3367977.9042460956</v>
      </c>
      <c r="N227" s="190">
        <f t="shared" si="10"/>
        <v>0.39189360427097292</v>
      </c>
      <c r="O227" s="191">
        <f t="shared" si="11"/>
        <v>2048088.9042460956</v>
      </c>
    </row>
    <row r="228" spans="1:15" s="27" customFormat="1" ht="15" x14ac:dyDescent="0.3">
      <c r="A228" s="156" t="str">
        <f>IF(ISBLANK(TableB[[#This Row],[BEDS Code]]),"",TableB[[#This Row],[BEDS Code]])</f>
        <v>331800010272</v>
      </c>
      <c r="B228" s="134" t="str">
        <f>IF(ISBLANK(TableB[[#This Row],[School Name]]),"",TableB[[#This Row],[School Name]])</f>
        <v>P.S. 272 Curtis Estabrook</v>
      </c>
      <c r="C228" s="156" t="str">
        <f>IF(ISBLANK(TableB[[#This Row],[Local School Code]]),"",TableB[[#This Row],[Local School Code]])</f>
        <v>K272</v>
      </c>
      <c r="D228" s="187">
        <v>3740237</v>
      </c>
      <c r="E228" s="187">
        <v>3740237</v>
      </c>
      <c r="F228" s="186">
        <v>0</v>
      </c>
      <c r="G228" s="126">
        <f t="shared" si="12"/>
        <v>1</v>
      </c>
      <c r="H228" s="187">
        <v>357576</v>
      </c>
      <c r="I228" s="187">
        <v>770652</v>
      </c>
      <c r="J228" s="187">
        <v>4868465</v>
      </c>
      <c r="K228" s="187">
        <v>4868465</v>
      </c>
      <c r="L228" s="187">
        <v>0</v>
      </c>
      <c r="M228" s="186">
        <f>IF(L228="N/A","N/A",'Part-C'!I228)</f>
        <v>10407929.456324346</v>
      </c>
      <c r="N228" s="190">
        <f t="shared" si="10"/>
        <v>0.46776498826495139</v>
      </c>
      <c r="O228" s="191">
        <f t="shared" si="11"/>
        <v>5539464.4563243464</v>
      </c>
    </row>
    <row r="229" spans="1:15" s="27" customFormat="1" ht="15" x14ac:dyDescent="0.3">
      <c r="A229" s="156" t="str">
        <f>IF(ISBLANK(TableB[[#This Row],[BEDS Code]]),"",TableB[[#This Row],[BEDS Code]])</f>
        <v>331900010273</v>
      </c>
      <c r="B229" s="134" t="str">
        <f>IF(ISBLANK(TableB[[#This Row],[School Name]]),"",TableB[[#This Row],[School Name]])</f>
        <v>P.S. 273 Wortman</v>
      </c>
      <c r="C229" s="156" t="str">
        <f>IF(ISBLANK(TableB[[#This Row],[Local School Code]]),"",TableB[[#This Row],[Local School Code]])</f>
        <v>K273</v>
      </c>
      <c r="D229" s="187">
        <v>2494673</v>
      </c>
      <c r="E229" s="187">
        <v>2771859</v>
      </c>
      <c r="F229" s="186">
        <v>277186</v>
      </c>
      <c r="G229" s="126">
        <f t="shared" si="12"/>
        <v>0.89999996392312887</v>
      </c>
      <c r="H229" s="187">
        <v>357576</v>
      </c>
      <c r="I229" s="187">
        <v>508942</v>
      </c>
      <c r="J229" s="187">
        <v>3361191</v>
      </c>
      <c r="K229" s="187">
        <v>3688349</v>
      </c>
      <c r="L229" s="187">
        <v>327158</v>
      </c>
      <c r="M229" s="186">
        <f>IF(L229="N/A","N/A",'Part-C'!I229)</f>
        <v>6429263.6176321292</v>
      </c>
      <c r="N229" s="190">
        <f t="shared" si="10"/>
        <v>0.52279564191177352</v>
      </c>
      <c r="O229" s="191">
        <f t="shared" si="11"/>
        <v>3068072.6176321292</v>
      </c>
    </row>
    <row r="230" spans="1:15" s="27" customFormat="1" ht="15" x14ac:dyDescent="0.3">
      <c r="A230" s="156" t="str">
        <f>IF(ISBLANK(TableB[[#This Row],[BEDS Code]]),"",TableB[[#This Row],[BEDS Code]])</f>
        <v>333200010274</v>
      </c>
      <c r="B230" s="134" t="str">
        <f>IF(ISBLANK(TableB[[#This Row],[School Name]]),"",TableB[[#This Row],[School Name]])</f>
        <v>P.S. 274 Kosciusko</v>
      </c>
      <c r="C230" s="156" t="str">
        <f>IF(ISBLANK(TableB[[#This Row],[Local School Code]]),"",TableB[[#This Row],[Local School Code]])</f>
        <v>K274</v>
      </c>
      <c r="D230" s="187">
        <v>3009348</v>
      </c>
      <c r="E230" s="187">
        <v>3343719</v>
      </c>
      <c r="F230" s="186">
        <v>334371</v>
      </c>
      <c r="G230" s="126">
        <f t="shared" si="12"/>
        <v>0.90000026916137388</v>
      </c>
      <c r="H230" s="187">
        <v>357576</v>
      </c>
      <c r="I230" s="187">
        <v>576052</v>
      </c>
      <c r="J230" s="187">
        <v>3942976</v>
      </c>
      <c r="K230" s="187">
        <v>4337630</v>
      </c>
      <c r="L230" s="187">
        <v>394653</v>
      </c>
      <c r="M230" s="186">
        <f>IF(L230="N/A","N/A",'Part-C'!I230)</f>
        <v>7540105.273783369</v>
      </c>
      <c r="N230" s="190">
        <f t="shared" si="10"/>
        <v>0.52293381283542062</v>
      </c>
      <c r="O230" s="191">
        <f t="shared" si="11"/>
        <v>3597129.273783369</v>
      </c>
    </row>
    <row r="231" spans="1:15" s="27" customFormat="1" ht="15" x14ac:dyDescent="0.3">
      <c r="A231" s="156" t="str">
        <f>IF(ISBLANK(TableB[[#This Row],[BEDS Code]]),"",TableB[[#This Row],[BEDS Code]])</f>
        <v>331800010276</v>
      </c>
      <c r="B231" s="134" t="str">
        <f>IF(ISBLANK(TableB[[#This Row],[School Name]]),"",TableB[[#This Row],[School Name]])</f>
        <v>P.S. 276 Louis Marshall</v>
      </c>
      <c r="C231" s="156" t="str">
        <f>IF(ISBLANK(TableB[[#This Row],[Local School Code]]),"",TableB[[#This Row],[Local School Code]])</f>
        <v>K276</v>
      </c>
      <c r="D231" s="187">
        <v>4334812</v>
      </c>
      <c r="E231" s="187">
        <v>4816458</v>
      </c>
      <c r="F231" s="186">
        <v>481646</v>
      </c>
      <c r="G231" s="126">
        <f t="shared" si="12"/>
        <v>0.89999995847570979</v>
      </c>
      <c r="H231" s="187">
        <v>357576</v>
      </c>
      <c r="I231" s="187">
        <v>968733</v>
      </c>
      <c r="J231" s="187">
        <v>5661121</v>
      </c>
      <c r="K231" s="187">
        <v>6229600</v>
      </c>
      <c r="L231" s="187">
        <v>568479</v>
      </c>
      <c r="M231" s="186">
        <f>IF(L231="N/A","N/A",'Part-C'!I231)</f>
        <v>11159880.905763496</v>
      </c>
      <c r="N231" s="190">
        <f t="shared" si="10"/>
        <v>0.50727432020142138</v>
      </c>
      <c r="O231" s="191">
        <f t="shared" si="11"/>
        <v>5498759.9057634957</v>
      </c>
    </row>
    <row r="232" spans="1:15" s="27" customFormat="1" ht="15" x14ac:dyDescent="0.3">
      <c r="A232" s="156" t="str">
        <f>IF(ISBLANK(TableB[[#This Row],[BEDS Code]]),"",TableB[[#This Row],[BEDS Code]])</f>
        <v>332200010277</v>
      </c>
      <c r="B232" s="134" t="str">
        <f>IF(ISBLANK(TableB[[#This Row],[School Name]]),"",TableB[[#This Row],[School Name]])</f>
        <v>P.S. 277 Gerritsen Beach</v>
      </c>
      <c r="C232" s="156" t="str">
        <f>IF(ISBLANK(TableB[[#This Row],[Local School Code]]),"",TableB[[#This Row],[Local School Code]])</f>
        <v>K277</v>
      </c>
      <c r="D232" s="187">
        <v>3000882</v>
      </c>
      <c r="E232" s="187">
        <v>3334314</v>
      </c>
      <c r="F232" s="186">
        <v>333432</v>
      </c>
      <c r="G232" s="126">
        <f t="shared" si="12"/>
        <v>0.89999982005294044</v>
      </c>
      <c r="H232" s="187">
        <v>357576</v>
      </c>
      <c r="I232" s="187">
        <v>656159</v>
      </c>
      <c r="J232" s="187">
        <v>4014617</v>
      </c>
      <c r="K232" s="187">
        <v>4408161</v>
      </c>
      <c r="L232" s="187">
        <v>393544</v>
      </c>
      <c r="M232" s="186">
        <f>IF(L232="N/A","N/A",'Part-C'!I232)</f>
        <v>7393723.0775300981</v>
      </c>
      <c r="N232" s="190">
        <f t="shared" si="10"/>
        <v>0.54297638116859237</v>
      </c>
      <c r="O232" s="191">
        <f t="shared" si="11"/>
        <v>3379106.0775300981</v>
      </c>
    </row>
    <row r="233" spans="1:15" s="27" customFormat="1" ht="15" x14ac:dyDescent="0.3">
      <c r="A233" s="156" t="str">
        <f>IF(ISBLANK(TableB[[#This Row],[BEDS Code]]),"",TableB[[#This Row],[BEDS Code]])</f>
        <v>332200010278</v>
      </c>
      <c r="B233" s="134" t="str">
        <f>IF(ISBLANK(TableB[[#This Row],[School Name]]),"",TableB[[#This Row],[School Name]])</f>
        <v>J.H.S. 278 Marine Park</v>
      </c>
      <c r="C233" s="156" t="str">
        <f>IF(ISBLANK(TableB[[#This Row],[Local School Code]]),"",TableB[[#This Row],[Local School Code]])</f>
        <v>K278</v>
      </c>
      <c r="D233" s="187">
        <v>9519824</v>
      </c>
      <c r="E233" s="187">
        <v>10577583</v>
      </c>
      <c r="F233" s="186">
        <v>1057759</v>
      </c>
      <c r="G233" s="126">
        <f t="shared" si="12"/>
        <v>0.8999999338223108</v>
      </c>
      <c r="H233" s="187">
        <v>357576</v>
      </c>
      <c r="I233" s="187">
        <v>1647292</v>
      </c>
      <c r="J233" s="187">
        <v>11524692</v>
      </c>
      <c r="K233" s="187">
        <v>12773149</v>
      </c>
      <c r="L233" s="187">
        <v>1248456</v>
      </c>
      <c r="M233" s="186">
        <f>IF(L233="N/A","N/A",'Part-C'!I233)</f>
        <v>19704093.036741294</v>
      </c>
      <c r="N233" s="190">
        <f t="shared" si="10"/>
        <v>0.58488822492415404</v>
      </c>
      <c r="O233" s="191">
        <f t="shared" si="11"/>
        <v>8179401.036741294</v>
      </c>
    </row>
    <row r="234" spans="1:15" s="27" customFormat="1" ht="15" x14ac:dyDescent="0.3">
      <c r="A234" s="156" t="str">
        <f>IF(ISBLANK(TableB[[#This Row],[BEDS Code]]),"",TableB[[#This Row],[BEDS Code]])</f>
        <v>331800010279</v>
      </c>
      <c r="B234" s="134" t="str">
        <f>IF(ISBLANK(TableB[[#This Row],[School Name]]),"",TableB[[#This Row],[School Name]])</f>
        <v>P.S. 279 Herman Schreiber</v>
      </c>
      <c r="C234" s="156" t="str">
        <f>IF(ISBLANK(TableB[[#This Row],[Local School Code]]),"",TableB[[#This Row],[Local School Code]])</f>
        <v>K279</v>
      </c>
      <c r="D234" s="187">
        <v>2827004</v>
      </c>
      <c r="E234" s="187">
        <v>3015824</v>
      </c>
      <c r="F234" s="186">
        <v>188820</v>
      </c>
      <c r="G234" s="126">
        <f t="shared" si="12"/>
        <v>0.93739024558462303</v>
      </c>
      <c r="H234" s="187">
        <v>357576</v>
      </c>
      <c r="I234" s="187">
        <v>670007</v>
      </c>
      <c r="J234" s="187">
        <v>3854587</v>
      </c>
      <c r="K234" s="187">
        <v>4077450</v>
      </c>
      <c r="L234" s="187">
        <v>222862</v>
      </c>
      <c r="M234" s="186">
        <f>IF(L234="N/A","N/A",'Part-C'!I234)</f>
        <v>7211541.4734926857</v>
      </c>
      <c r="N234" s="190">
        <f t="shared" si="10"/>
        <v>0.53450250742760419</v>
      </c>
      <c r="O234" s="191">
        <f t="shared" si="11"/>
        <v>3356954.4734926857</v>
      </c>
    </row>
    <row r="235" spans="1:15" s="27" customFormat="1" ht="15" x14ac:dyDescent="0.3">
      <c r="A235" s="156" t="str">
        <f>IF(ISBLANK(TableB[[#This Row],[BEDS Code]]),"",TableB[[#This Row],[BEDS Code]])</f>
        <v>332100010281</v>
      </c>
      <c r="B235" s="134" t="str">
        <f>IF(ISBLANK(TableB[[#This Row],[School Name]]),"",TableB[[#This Row],[School Name]])</f>
        <v>I.S. 281 Joseph B Cavallaro</v>
      </c>
      <c r="C235" s="156" t="str">
        <f>IF(ISBLANK(TableB[[#This Row],[Local School Code]]),"",TableB[[#This Row],[Local School Code]])</f>
        <v>K281</v>
      </c>
      <c r="D235" s="187">
        <v>12053689</v>
      </c>
      <c r="E235" s="187">
        <v>13392987</v>
      </c>
      <c r="F235" s="186">
        <v>1339298</v>
      </c>
      <c r="G235" s="126">
        <f t="shared" si="12"/>
        <v>0.90000005226615987</v>
      </c>
      <c r="H235" s="187">
        <v>357576</v>
      </c>
      <c r="I235" s="187">
        <v>2254261</v>
      </c>
      <c r="J235" s="187">
        <v>14665526</v>
      </c>
      <c r="K235" s="187">
        <v>16246279</v>
      </c>
      <c r="L235" s="187">
        <v>1580753</v>
      </c>
      <c r="M235" s="186">
        <f>IF(L235="N/A","N/A",'Part-C'!I235)</f>
        <v>19133290.759810969</v>
      </c>
      <c r="N235" s="190">
        <f t="shared" si="10"/>
        <v>0.7664926114437457</v>
      </c>
      <c r="O235" s="191">
        <f t="shared" si="11"/>
        <v>4467764.7598109692</v>
      </c>
    </row>
    <row r="236" spans="1:15" s="27" customFormat="1" ht="15" x14ac:dyDescent="0.3">
      <c r="A236" s="156" t="str">
        <f>IF(ISBLANK(TableB[[#This Row],[BEDS Code]]),"",TableB[[#This Row],[BEDS Code]])</f>
        <v>331300010282</v>
      </c>
      <c r="B236" s="134" t="str">
        <f>IF(ISBLANK(TableB[[#This Row],[School Name]]),"",TableB[[#This Row],[School Name]])</f>
        <v>P.S. 282 Park Slope</v>
      </c>
      <c r="C236" s="156" t="str">
        <f>IF(ISBLANK(TableB[[#This Row],[Local School Code]]),"",TableB[[#This Row],[Local School Code]])</f>
        <v>K282</v>
      </c>
      <c r="D236" s="187">
        <v>4468382</v>
      </c>
      <c r="E236" s="187">
        <v>4614338</v>
      </c>
      <c r="F236" s="186">
        <v>145956</v>
      </c>
      <c r="G236" s="126">
        <f t="shared" si="12"/>
        <v>0.96836902714972328</v>
      </c>
      <c r="H236" s="187">
        <v>357576</v>
      </c>
      <c r="I236" s="187">
        <v>985870</v>
      </c>
      <c r="J236" s="187">
        <v>5811828</v>
      </c>
      <c r="K236" s="187">
        <v>5984098</v>
      </c>
      <c r="L236" s="187">
        <v>172270</v>
      </c>
      <c r="M236" s="186">
        <f>IF(L236="N/A","N/A",'Part-C'!I236)</f>
        <v>10573390.22490214</v>
      </c>
      <c r="N236" s="190">
        <f t="shared" si="10"/>
        <v>0.54966551658257656</v>
      </c>
      <c r="O236" s="191">
        <f t="shared" si="11"/>
        <v>4761562.22490214</v>
      </c>
    </row>
    <row r="237" spans="1:15" s="27" customFormat="1" ht="15" x14ac:dyDescent="0.3">
      <c r="A237" s="156" t="str">
        <f>IF(ISBLANK(TableB[[#This Row],[BEDS Code]]),"",TableB[[#This Row],[BEDS Code]])</f>
        <v>332300010284</v>
      </c>
      <c r="B237" s="134" t="str">
        <f>IF(ISBLANK(TableB[[#This Row],[School Name]]),"",TableB[[#This Row],[School Name]])</f>
        <v>The Gregory Jocko Jackson School of Sports, Art, and Technology</v>
      </c>
      <c r="C237" s="156" t="str">
        <f>IF(ISBLANK(TableB[[#This Row],[Local School Code]]),"",TableB[[#This Row],[Local School Code]])</f>
        <v>K284</v>
      </c>
      <c r="D237" s="187">
        <v>2452716</v>
      </c>
      <c r="E237" s="187">
        <v>2452716</v>
      </c>
      <c r="F237" s="186">
        <v>0</v>
      </c>
      <c r="G237" s="126">
        <f t="shared" si="12"/>
        <v>1</v>
      </c>
      <c r="H237" s="187">
        <v>357576</v>
      </c>
      <c r="I237" s="187">
        <v>450785</v>
      </c>
      <c r="J237" s="187">
        <v>3261077</v>
      </c>
      <c r="K237" s="187">
        <v>3261077</v>
      </c>
      <c r="L237" s="187">
        <v>0</v>
      </c>
      <c r="M237" s="186">
        <f>IF(L237="N/A","N/A",'Part-C'!I237)</f>
        <v>7404387.7922124099</v>
      </c>
      <c r="N237" s="190">
        <f t="shared" si="10"/>
        <v>0.44042493336584138</v>
      </c>
      <c r="O237" s="191">
        <f t="shared" si="11"/>
        <v>4143310.7922124099</v>
      </c>
    </row>
    <row r="238" spans="1:15" s="27" customFormat="1" ht="15" x14ac:dyDescent="0.3">
      <c r="A238" s="156" t="str">
        <f>IF(ISBLANK(TableB[[#This Row],[BEDS Code]]),"",TableB[[#This Row],[BEDS Code]])</f>
        <v>331800010285</v>
      </c>
      <c r="B238" s="134" t="str">
        <f>IF(ISBLANK(TableB[[#This Row],[School Name]]),"",TableB[[#This Row],[School Name]])</f>
        <v>I.S. 285 Meyer Levin</v>
      </c>
      <c r="C238" s="156" t="str">
        <f>IF(ISBLANK(TableB[[#This Row],[Local School Code]]),"",TableB[[#This Row],[Local School Code]])</f>
        <v>K285</v>
      </c>
      <c r="D238" s="187">
        <v>6257552</v>
      </c>
      <c r="E238" s="187">
        <v>6952835</v>
      </c>
      <c r="F238" s="186">
        <v>695283</v>
      </c>
      <c r="G238" s="126">
        <f t="shared" si="12"/>
        <v>0.90000007191311171</v>
      </c>
      <c r="H238" s="187">
        <v>357576</v>
      </c>
      <c r="I238" s="187">
        <v>1349328</v>
      </c>
      <c r="J238" s="187">
        <v>7964456</v>
      </c>
      <c r="K238" s="187">
        <v>8785088</v>
      </c>
      <c r="L238" s="187">
        <v>820631</v>
      </c>
      <c r="M238" s="186">
        <f>IF(L238="N/A","N/A",'Part-C'!I238)</f>
        <v>11111603.240790678</v>
      </c>
      <c r="N238" s="190">
        <f t="shared" si="10"/>
        <v>0.71676929309017212</v>
      </c>
      <c r="O238" s="191">
        <f t="shared" si="11"/>
        <v>3147147.2407906782</v>
      </c>
    </row>
    <row r="239" spans="1:15" s="27" customFormat="1" ht="15" x14ac:dyDescent="0.3">
      <c r="A239" s="156" t="str">
        <f>IF(ISBLANK(TableB[[#This Row],[BEDS Code]]),"",TableB[[#This Row],[BEDS Code]])</f>
        <v>331300010287</v>
      </c>
      <c r="B239" s="134" t="str">
        <f>IF(ISBLANK(TableB[[#This Row],[School Name]]),"",TableB[[#This Row],[School Name]])</f>
        <v>P.S. 287 Bailey K. Ashford</v>
      </c>
      <c r="C239" s="156" t="str">
        <f>IF(ISBLANK(TableB[[#This Row],[Local School Code]]),"",TableB[[#This Row],[Local School Code]])</f>
        <v>K287</v>
      </c>
      <c r="D239" s="187">
        <v>1396343</v>
      </c>
      <c r="E239" s="187">
        <v>1430254</v>
      </c>
      <c r="F239" s="186">
        <v>33911</v>
      </c>
      <c r="G239" s="126">
        <f t="shared" si="12"/>
        <v>0.97629022537255616</v>
      </c>
      <c r="H239" s="187">
        <v>357576</v>
      </c>
      <c r="I239" s="187">
        <v>267076</v>
      </c>
      <c r="J239" s="187">
        <v>2020995</v>
      </c>
      <c r="K239" s="187">
        <v>2061020</v>
      </c>
      <c r="L239" s="187">
        <v>40025</v>
      </c>
      <c r="M239" s="186">
        <f>IF(L239="N/A","N/A",'Part-C'!I239)</f>
        <v>3865711.1076871534</v>
      </c>
      <c r="N239" s="190">
        <f t="shared" si="10"/>
        <v>0.52280031893256429</v>
      </c>
      <c r="O239" s="191">
        <f t="shared" si="11"/>
        <v>1844716.1076871534</v>
      </c>
    </row>
    <row r="240" spans="1:15" s="27" customFormat="1" ht="15" x14ac:dyDescent="0.3">
      <c r="A240" s="156" t="str">
        <f>IF(ISBLANK(TableB[[#This Row],[BEDS Code]]),"",TableB[[#This Row],[BEDS Code]])</f>
        <v>332100010288</v>
      </c>
      <c r="B240" s="134" t="str">
        <f>IF(ISBLANK(TableB[[#This Row],[School Name]]),"",TableB[[#This Row],[School Name]])</f>
        <v>P.S. 288 The Shirley Tanyhill</v>
      </c>
      <c r="C240" s="156" t="str">
        <f>IF(ISBLANK(TableB[[#This Row],[Local School Code]]),"",TableB[[#This Row],[Local School Code]])</f>
        <v>K288</v>
      </c>
      <c r="D240" s="187">
        <v>5926430</v>
      </c>
      <c r="E240" s="187">
        <v>6584922</v>
      </c>
      <c r="F240" s="186">
        <v>658492</v>
      </c>
      <c r="G240" s="126">
        <f t="shared" si="12"/>
        <v>0.90000003037241749</v>
      </c>
      <c r="H240" s="187">
        <v>357576</v>
      </c>
      <c r="I240" s="187">
        <v>1116727</v>
      </c>
      <c r="J240" s="187">
        <v>7400733</v>
      </c>
      <c r="K240" s="187">
        <v>8177941</v>
      </c>
      <c r="L240" s="187">
        <v>777208</v>
      </c>
      <c r="M240" s="186">
        <f>IF(L240="N/A","N/A",'Part-C'!I240)</f>
        <v>11864552.938573983</v>
      </c>
      <c r="N240" s="190">
        <f t="shared" si="10"/>
        <v>0.62376838287254543</v>
      </c>
      <c r="O240" s="191">
        <f t="shared" si="11"/>
        <v>4463819.9385739826</v>
      </c>
    </row>
    <row r="241" spans="1:15" s="27" customFormat="1" ht="15" x14ac:dyDescent="0.3">
      <c r="A241" s="156" t="str">
        <f>IF(ISBLANK(TableB[[#This Row],[BEDS Code]]),"",TableB[[#This Row],[BEDS Code]])</f>
        <v>331700010289</v>
      </c>
      <c r="B241" s="134" t="str">
        <f>IF(ISBLANK(TableB[[#This Row],[School Name]]),"",TableB[[#This Row],[School Name]])</f>
        <v>P.S. 289 George V. Brower</v>
      </c>
      <c r="C241" s="156" t="str">
        <f>IF(ISBLANK(TableB[[#This Row],[Local School Code]]),"",TableB[[#This Row],[Local School Code]])</f>
        <v>K289</v>
      </c>
      <c r="D241" s="187">
        <v>2919082</v>
      </c>
      <c r="E241" s="187">
        <v>3243425</v>
      </c>
      <c r="F241" s="186">
        <v>324343</v>
      </c>
      <c r="G241" s="126">
        <f t="shared" si="12"/>
        <v>0.89999984584197257</v>
      </c>
      <c r="H241" s="187">
        <v>357576</v>
      </c>
      <c r="I241" s="187">
        <v>708090</v>
      </c>
      <c r="J241" s="187">
        <v>3984748</v>
      </c>
      <c r="K241" s="187">
        <v>4367565</v>
      </c>
      <c r="L241" s="187">
        <v>382817</v>
      </c>
      <c r="M241" s="186">
        <f>IF(L241="N/A","N/A",'Part-C'!I241)</f>
        <v>8890753.0368795395</v>
      </c>
      <c r="N241" s="190">
        <f t="shared" si="10"/>
        <v>0.44819015706216936</v>
      </c>
      <c r="O241" s="191">
        <f t="shared" si="11"/>
        <v>4906005.0368795395</v>
      </c>
    </row>
    <row r="242" spans="1:15" s="27" customFormat="1" ht="15" x14ac:dyDescent="0.3">
      <c r="A242" s="156" t="str">
        <f>IF(ISBLANK(TableB[[#This Row],[BEDS Code]]),"",TableB[[#This Row],[BEDS Code]])</f>
        <v>331900010290</v>
      </c>
      <c r="B242" s="134" t="str">
        <f>IF(ISBLANK(TableB[[#This Row],[School Name]]),"",TableB[[#This Row],[School Name]])</f>
        <v>P.S. 290 Juan Morel Campos</v>
      </c>
      <c r="C242" s="156" t="str">
        <f>IF(ISBLANK(TableB[[#This Row],[Local School Code]]),"",TableB[[#This Row],[Local School Code]])</f>
        <v>K290</v>
      </c>
      <c r="D242" s="187">
        <v>4495922</v>
      </c>
      <c r="E242" s="187">
        <v>4995469</v>
      </c>
      <c r="F242" s="186">
        <v>499547</v>
      </c>
      <c r="G242" s="126">
        <f t="shared" si="12"/>
        <v>0.89999997998185954</v>
      </c>
      <c r="H242" s="187">
        <v>357576</v>
      </c>
      <c r="I242" s="187">
        <v>831432</v>
      </c>
      <c r="J242" s="187">
        <v>5684930</v>
      </c>
      <c r="K242" s="187">
        <v>6274537</v>
      </c>
      <c r="L242" s="187">
        <v>589607</v>
      </c>
      <c r="M242" s="186">
        <f>IF(L242="N/A","N/A",'Part-C'!I242)</f>
        <v>9354235.2678139042</v>
      </c>
      <c r="N242" s="190">
        <f t="shared" si="10"/>
        <v>0.60773861649179739</v>
      </c>
      <c r="O242" s="191">
        <f t="shared" si="11"/>
        <v>3669305.2678139042</v>
      </c>
    </row>
    <row r="243" spans="1:15" s="27" customFormat="1" ht="15" x14ac:dyDescent="0.3">
      <c r="A243" s="156" t="str">
        <f>IF(ISBLANK(TableB[[#This Row],[BEDS Code]]),"",TableB[[#This Row],[BEDS Code]])</f>
        <v>333200010291</v>
      </c>
      <c r="B243" s="134" t="str">
        <f>IF(ISBLANK(TableB[[#This Row],[School Name]]),"",TableB[[#This Row],[School Name]])</f>
        <v>J.H.S. 291 Roland Hayes</v>
      </c>
      <c r="C243" s="156" t="str">
        <f>IF(ISBLANK(TableB[[#This Row],[Local School Code]]),"",TableB[[#This Row],[Local School Code]])</f>
        <v>K291</v>
      </c>
      <c r="D243" s="187">
        <v>3294853</v>
      </c>
      <c r="E243" s="187">
        <v>3294853</v>
      </c>
      <c r="F243" s="186">
        <v>0</v>
      </c>
      <c r="G243" s="126">
        <f t="shared" si="12"/>
        <v>1</v>
      </c>
      <c r="H243" s="187">
        <v>357576</v>
      </c>
      <c r="I243" s="187">
        <v>680771</v>
      </c>
      <c r="J243" s="187">
        <v>4333200</v>
      </c>
      <c r="K243" s="187">
        <v>4333200</v>
      </c>
      <c r="L243" s="187">
        <v>0</v>
      </c>
      <c r="M243" s="186">
        <f>IF(L243="N/A","N/A",'Part-C'!I243)</f>
        <v>6438799.4835355971</v>
      </c>
      <c r="N243" s="190">
        <f t="shared" si="10"/>
        <v>0.67298259731185239</v>
      </c>
      <c r="O243" s="191">
        <f t="shared" si="11"/>
        <v>2105599.4835355971</v>
      </c>
    </row>
    <row r="244" spans="1:15" s="27" customFormat="1" ht="15" x14ac:dyDescent="0.3">
      <c r="A244" s="156" t="str">
        <f>IF(ISBLANK(TableB[[#This Row],[BEDS Code]]),"",TableB[[#This Row],[BEDS Code]])</f>
        <v>331900010292</v>
      </c>
      <c r="B244" s="134" t="str">
        <f>IF(ISBLANK(TableB[[#This Row],[School Name]]),"",TableB[[#This Row],[School Name]])</f>
        <v>J.H.S. 292 Margaret S. Douglas</v>
      </c>
      <c r="C244" s="156" t="str">
        <f>IF(ISBLANK(TableB[[#This Row],[Local School Code]]),"",TableB[[#This Row],[Local School Code]])</f>
        <v>K292</v>
      </c>
      <c r="D244" s="187">
        <v>5271860</v>
      </c>
      <c r="E244" s="187">
        <v>5857623</v>
      </c>
      <c r="F244" s="186">
        <v>585763</v>
      </c>
      <c r="G244" s="126">
        <f t="shared" si="12"/>
        <v>0.89999988049760116</v>
      </c>
      <c r="H244" s="187">
        <v>357576</v>
      </c>
      <c r="I244" s="187">
        <v>967023</v>
      </c>
      <c r="J244" s="187">
        <v>6596459</v>
      </c>
      <c r="K244" s="187">
        <v>7287826</v>
      </c>
      <c r="L244" s="187">
        <v>691367</v>
      </c>
      <c r="M244" s="186">
        <f>IF(L244="N/A","N/A",'Part-C'!I244)</f>
        <v>9690037.1492630206</v>
      </c>
      <c r="N244" s="190">
        <f t="shared" si="10"/>
        <v>0.68074651297923006</v>
      </c>
      <c r="O244" s="191">
        <f t="shared" si="11"/>
        <v>3093578.1492630206</v>
      </c>
    </row>
    <row r="245" spans="1:15" s="27" customFormat="1" ht="15" x14ac:dyDescent="0.3">
      <c r="A245" s="156" t="str">
        <f>IF(ISBLANK(TableB[[#This Row],[BEDS Code]]),"",TableB[[#This Row],[BEDS Code]])</f>
        <v>331500010295</v>
      </c>
      <c r="B245" s="134" t="str">
        <f>IF(ISBLANK(TableB[[#This Row],[School Name]]),"",TableB[[#This Row],[School Name]])</f>
        <v>P.S. 295</v>
      </c>
      <c r="C245" s="156" t="str">
        <f>IF(ISBLANK(TableB[[#This Row],[Local School Code]]),"",TableB[[#This Row],[Local School Code]])</f>
        <v>K295</v>
      </c>
      <c r="D245" s="187">
        <v>3712103</v>
      </c>
      <c r="E245" s="187">
        <v>4124559</v>
      </c>
      <c r="F245" s="186">
        <v>412456</v>
      </c>
      <c r="G245" s="126">
        <f t="shared" si="12"/>
        <v>0.89999997575498369</v>
      </c>
      <c r="H245" s="187">
        <v>357576</v>
      </c>
      <c r="I245" s="187">
        <v>799320</v>
      </c>
      <c r="J245" s="187">
        <v>4868999</v>
      </c>
      <c r="K245" s="187">
        <v>5355814</v>
      </c>
      <c r="L245" s="187">
        <v>486815</v>
      </c>
      <c r="M245" s="186">
        <f>IF(L245="N/A","N/A",'Part-C'!I245)</f>
        <v>9362500.4151071068</v>
      </c>
      <c r="N245" s="190">
        <f t="shared" si="10"/>
        <v>0.52005327467259699</v>
      </c>
      <c r="O245" s="191">
        <f t="shared" si="11"/>
        <v>4493501.4151071068</v>
      </c>
    </row>
    <row r="246" spans="1:15" s="27" customFormat="1" ht="15" x14ac:dyDescent="0.3">
      <c r="A246" s="156" t="str">
        <f>IF(ISBLANK(TableB[[#This Row],[BEDS Code]]),"",TableB[[#This Row],[BEDS Code]])</f>
        <v>331400010297</v>
      </c>
      <c r="B246" s="134" t="str">
        <f>IF(ISBLANK(TableB[[#This Row],[School Name]]),"",TableB[[#This Row],[School Name]])</f>
        <v>P.S. 297 Abraham Stockton</v>
      </c>
      <c r="C246" s="156" t="str">
        <f>IF(ISBLANK(TableB[[#This Row],[Local School Code]]),"",TableB[[#This Row],[Local School Code]])</f>
        <v>K297</v>
      </c>
      <c r="D246" s="187">
        <v>1454169</v>
      </c>
      <c r="E246" s="187">
        <v>1615745</v>
      </c>
      <c r="F246" s="186">
        <v>161576</v>
      </c>
      <c r="G246" s="126">
        <f t="shared" si="12"/>
        <v>0.89999907163568504</v>
      </c>
      <c r="H246" s="187">
        <v>357576</v>
      </c>
      <c r="I246" s="187">
        <v>337587</v>
      </c>
      <c r="J246" s="187">
        <v>2149332</v>
      </c>
      <c r="K246" s="187">
        <v>2340037</v>
      </c>
      <c r="L246" s="187">
        <v>190705</v>
      </c>
      <c r="M246" s="186">
        <f>IF(L246="N/A","N/A",'Part-C'!I246)</f>
        <v>5049268.446681709</v>
      </c>
      <c r="N246" s="190">
        <f t="shared" si="10"/>
        <v>0.42567196073967972</v>
      </c>
      <c r="O246" s="191">
        <f t="shared" si="11"/>
        <v>2899936.446681709</v>
      </c>
    </row>
    <row r="247" spans="1:15" s="27" customFormat="1" ht="15" x14ac:dyDescent="0.3">
      <c r="A247" s="156" t="str">
        <f>IF(ISBLANK(TableB[[#This Row],[BEDS Code]]),"",TableB[[#This Row],[BEDS Code]])</f>
        <v>332300010298</v>
      </c>
      <c r="B247" s="134" t="str">
        <f>IF(ISBLANK(TableB[[#This Row],[School Name]]),"",TableB[[#This Row],[School Name]])</f>
        <v>P.S. 298 Dr. Betty Shabazz</v>
      </c>
      <c r="C247" s="156" t="str">
        <f>IF(ISBLANK(TableB[[#This Row],[Local School Code]]),"",TableB[[#This Row],[Local School Code]])</f>
        <v>K298</v>
      </c>
      <c r="D247" s="187">
        <v>1965200</v>
      </c>
      <c r="E247" s="187">
        <v>1965200</v>
      </c>
      <c r="F247" s="186">
        <v>0</v>
      </c>
      <c r="G247" s="126">
        <f t="shared" si="12"/>
        <v>1</v>
      </c>
      <c r="H247" s="187">
        <v>357576</v>
      </c>
      <c r="I247" s="187">
        <v>346609</v>
      </c>
      <c r="J247" s="187">
        <v>2669385</v>
      </c>
      <c r="K247" s="187">
        <v>2669386</v>
      </c>
      <c r="L247" s="187">
        <v>0</v>
      </c>
      <c r="M247" s="186">
        <f>IF(L247="N/A","N/A",'Part-C'!I247)</f>
        <v>6172927.8868085258</v>
      </c>
      <c r="N247" s="190">
        <f t="shared" si="10"/>
        <v>0.43243417855316996</v>
      </c>
      <c r="O247" s="191">
        <f t="shared" si="11"/>
        <v>3503542.8868085258</v>
      </c>
    </row>
    <row r="248" spans="1:15" s="27" customFormat="1" ht="15" x14ac:dyDescent="0.3">
      <c r="A248" s="156" t="str">
        <f>IF(ISBLANK(TableB[[#This Row],[BEDS Code]]),"",TableB[[#This Row],[BEDS Code]])</f>
        <v>333200010299</v>
      </c>
      <c r="B248" s="134" t="str">
        <f>IF(ISBLANK(TableB[[#This Row],[School Name]]),"",TableB[[#This Row],[School Name]])</f>
        <v>P.S. 299 Thomas Warren Field</v>
      </c>
      <c r="C248" s="156" t="str">
        <f>IF(ISBLANK(TableB[[#This Row],[Local School Code]]),"",TableB[[#This Row],[Local School Code]])</f>
        <v>K299</v>
      </c>
      <c r="D248" s="187">
        <v>1747233</v>
      </c>
      <c r="E248" s="187">
        <v>1941370</v>
      </c>
      <c r="F248" s="186">
        <v>194137</v>
      </c>
      <c r="G248" s="126">
        <f t="shared" si="12"/>
        <v>0.9</v>
      </c>
      <c r="H248" s="187">
        <v>357576</v>
      </c>
      <c r="I248" s="187">
        <v>392182</v>
      </c>
      <c r="J248" s="187">
        <v>2496991</v>
      </c>
      <c r="K248" s="187">
        <v>2726128</v>
      </c>
      <c r="L248" s="187">
        <v>229136</v>
      </c>
      <c r="M248" s="186">
        <f>IF(L248="N/A","N/A",'Part-C'!I248)</f>
        <v>5159676.1167024756</v>
      </c>
      <c r="N248" s="190">
        <f t="shared" si="10"/>
        <v>0.4839433606921465</v>
      </c>
      <c r="O248" s="191">
        <f t="shared" si="11"/>
        <v>2662685.1167024756</v>
      </c>
    </row>
    <row r="249" spans="1:15" s="27" customFormat="1" ht="15" x14ac:dyDescent="0.3">
      <c r="A249" s="156" t="str">
        <f>IF(ISBLANK(TableB[[#This Row],[BEDS Code]]),"",TableB[[#This Row],[BEDS Code]])</f>
        <v>331300010301</v>
      </c>
      <c r="B249" s="134" t="str">
        <f>IF(ISBLANK(TableB[[#This Row],[School Name]]),"",TableB[[#This Row],[School Name]])</f>
        <v>Satellite East Middle School</v>
      </c>
      <c r="C249" s="156" t="str">
        <f>IF(ISBLANK(TableB[[#This Row],[Local School Code]]),"",TableB[[#This Row],[Local School Code]])</f>
        <v>K301</v>
      </c>
      <c r="D249" s="187">
        <v>1259613</v>
      </c>
      <c r="E249" s="187">
        <v>1259613</v>
      </c>
      <c r="F249" s="186">
        <v>0</v>
      </c>
      <c r="G249" s="126">
        <f t="shared" si="12"/>
        <v>1</v>
      </c>
      <c r="H249" s="187">
        <v>357576</v>
      </c>
      <c r="I249" s="187">
        <v>274468</v>
      </c>
      <c r="J249" s="187">
        <v>1891657</v>
      </c>
      <c r="K249" s="187">
        <v>1891657</v>
      </c>
      <c r="L249" s="187">
        <v>0</v>
      </c>
      <c r="M249" s="186">
        <f>IF(L249="N/A","N/A",'Part-C'!I249)</f>
        <v>2742982.1693667066</v>
      </c>
      <c r="N249" s="190">
        <f t="shared" si="10"/>
        <v>0.68963517923149364</v>
      </c>
      <c r="O249" s="191">
        <f t="shared" si="11"/>
        <v>851325.16936670663</v>
      </c>
    </row>
    <row r="250" spans="1:15" s="27" customFormat="1" ht="15" x14ac:dyDescent="0.3">
      <c r="A250" s="156" t="str">
        <f>IF(ISBLANK(TableB[[#This Row],[BEDS Code]]),"",TableB[[#This Row],[BEDS Code]])</f>
        <v>332100010303</v>
      </c>
      <c r="B250" s="134" t="str">
        <f>IF(ISBLANK(TableB[[#This Row],[School Name]]),"",TableB[[#This Row],[School Name]])</f>
        <v>I.S. 303 Herbert S. Eisenberg</v>
      </c>
      <c r="C250" s="156" t="str">
        <f>IF(ISBLANK(TableB[[#This Row],[Local School Code]]),"",TableB[[#This Row],[Local School Code]])</f>
        <v>K303</v>
      </c>
      <c r="D250" s="187">
        <v>4640230</v>
      </c>
      <c r="E250" s="187">
        <v>5155810</v>
      </c>
      <c r="F250" s="186">
        <v>515580</v>
      </c>
      <c r="G250" s="126">
        <f t="shared" si="12"/>
        <v>0.90000019395594488</v>
      </c>
      <c r="H250" s="187">
        <v>357576</v>
      </c>
      <c r="I250" s="187">
        <v>842739</v>
      </c>
      <c r="J250" s="187">
        <v>5840545</v>
      </c>
      <c r="K250" s="187">
        <v>6449077</v>
      </c>
      <c r="L250" s="187">
        <v>608532</v>
      </c>
      <c r="M250" s="186">
        <f>IF(L250="N/A","N/A",'Part-C'!I250)</f>
        <v>8018733.2747195354</v>
      </c>
      <c r="N250" s="190">
        <f t="shared" si="10"/>
        <v>0.72836254803652634</v>
      </c>
      <c r="O250" s="191">
        <f t="shared" si="11"/>
        <v>2178188.2747195354</v>
      </c>
    </row>
    <row r="251" spans="1:15" s="27" customFormat="1" ht="15" x14ac:dyDescent="0.3">
      <c r="A251" s="156" t="str">
        <f>IF(ISBLANK(TableB[[#This Row],[BEDS Code]]),"",TableB[[#This Row],[BEDS Code]])</f>
        <v>331300010305</v>
      </c>
      <c r="B251" s="134" t="str">
        <f>IF(ISBLANK(TableB[[#This Row],[School Name]]),"",TableB[[#This Row],[School Name]])</f>
        <v>P.S. 305 Dr. Peter Ray</v>
      </c>
      <c r="C251" s="156" t="str">
        <f>IF(ISBLANK(TableB[[#This Row],[Local School Code]]),"",TableB[[#This Row],[Local School Code]])</f>
        <v>K305</v>
      </c>
      <c r="D251" s="187">
        <v>1120281</v>
      </c>
      <c r="E251" s="187">
        <v>1244756</v>
      </c>
      <c r="F251" s="186">
        <v>124475</v>
      </c>
      <c r="G251" s="126">
        <f t="shared" si="12"/>
        <v>0.90000048202217942</v>
      </c>
      <c r="H251" s="187">
        <v>357576</v>
      </c>
      <c r="I251" s="187">
        <v>268460</v>
      </c>
      <c r="J251" s="187">
        <v>1746317</v>
      </c>
      <c r="K251" s="187">
        <v>1893234</v>
      </c>
      <c r="L251" s="187">
        <v>146916</v>
      </c>
      <c r="M251" s="186">
        <f>IF(L251="N/A","N/A",'Part-C'!I251)</f>
        <v>3738056.8921882669</v>
      </c>
      <c r="N251" s="190">
        <f t="shared" si="10"/>
        <v>0.46717239741573385</v>
      </c>
      <c r="O251" s="191">
        <f t="shared" si="11"/>
        <v>1991739.8921882669</v>
      </c>
    </row>
    <row r="252" spans="1:15" s="27" customFormat="1" ht="15" x14ac:dyDescent="0.3">
      <c r="A252" s="156" t="str">
        <f>IF(ISBLANK(TableB[[#This Row],[BEDS Code]]),"",TableB[[#This Row],[BEDS Code]])</f>
        <v>331900010306</v>
      </c>
      <c r="B252" s="134" t="str">
        <f>IF(ISBLANK(TableB[[#This Row],[School Name]]),"",TableB[[#This Row],[School Name]])</f>
        <v>P.S. 306 Ethan Allen</v>
      </c>
      <c r="C252" s="156" t="str">
        <f>IF(ISBLANK(TableB[[#This Row],[Local School Code]]),"",TableB[[#This Row],[Local School Code]])</f>
        <v>K306</v>
      </c>
      <c r="D252" s="187">
        <v>2610287</v>
      </c>
      <c r="E252" s="187">
        <v>2610287</v>
      </c>
      <c r="F252" s="186">
        <v>0</v>
      </c>
      <c r="G252" s="126">
        <f t="shared" si="12"/>
        <v>1</v>
      </c>
      <c r="H252" s="187">
        <v>357576</v>
      </c>
      <c r="I252" s="187">
        <v>487213</v>
      </c>
      <c r="J252" s="187">
        <v>3455076</v>
      </c>
      <c r="K252" s="187">
        <v>3455076</v>
      </c>
      <c r="L252" s="187">
        <v>0</v>
      </c>
      <c r="M252" s="186">
        <f>IF(L252="N/A","N/A",'Part-C'!I252)</f>
        <v>8269176.7123795599</v>
      </c>
      <c r="N252" s="190">
        <f t="shared" si="10"/>
        <v>0.41782587555874812</v>
      </c>
      <c r="O252" s="191">
        <f t="shared" si="11"/>
        <v>4814100.7123795599</v>
      </c>
    </row>
    <row r="253" spans="1:15" s="27" customFormat="1" ht="15" x14ac:dyDescent="0.3">
      <c r="A253" s="156" t="str">
        <f>IF(ISBLANK(TableB[[#This Row],[BEDS Code]]),"",TableB[[#This Row],[BEDS Code]])</f>
        <v>331300010307</v>
      </c>
      <c r="B253" s="134" t="str">
        <f>IF(ISBLANK(TableB[[#This Row],[School Name]]),"",TableB[[#This Row],[School Name]])</f>
        <v>P.S. 307 Daniel Hale Williams</v>
      </c>
      <c r="C253" s="156" t="str">
        <f>IF(ISBLANK(TableB[[#This Row],[Local School Code]]),"",TableB[[#This Row],[Local School Code]])</f>
        <v>K307</v>
      </c>
      <c r="D253" s="187">
        <v>2812407</v>
      </c>
      <c r="E253" s="187">
        <v>3026665</v>
      </c>
      <c r="F253" s="186">
        <v>214258</v>
      </c>
      <c r="G253" s="126">
        <f t="shared" si="12"/>
        <v>0.92920987291292556</v>
      </c>
      <c r="H253" s="187">
        <v>357576</v>
      </c>
      <c r="I253" s="187">
        <v>598116</v>
      </c>
      <c r="J253" s="187">
        <v>3768099</v>
      </c>
      <c r="K253" s="187">
        <v>4020984</v>
      </c>
      <c r="L253" s="187">
        <v>252885</v>
      </c>
      <c r="M253" s="186">
        <f>IF(L253="N/A","N/A",'Part-C'!I253)</f>
        <v>9792413.1325614098</v>
      </c>
      <c r="N253" s="190">
        <f t="shared" si="10"/>
        <v>0.38479779692611632</v>
      </c>
      <c r="O253" s="191">
        <f t="shared" si="11"/>
        <v>6024314.1325614098</v>
      </c>
    </row>
    <row r="254" spans="1:15" s="27" customFormat="1" ht="15" x14ac:dyDescent="0.3">
      <c r="A254" s="156" t="str">
        <f>IF(ISBLANK(TableB[[#This Row],[BEDS Code]]),"",TableB[[#This Row],[BEDS Code]])</f>
        <v>331600010308</v>
      </c>
      <c r="B254" s="134" t="str">
        <f>IF(ISBLANK(TableB[[#This Row],[School Name]]),"",TableB[[#This Row],[School Name]])</f>
        <v>P.S. 308 Clara Cardwell</v>
      </c>
      <c r="C254" s="156" t="str">
        <f>IF(ISBLANK(TableB[[#This Row],[Local School Code]]),"",TableB[[#This Row],[Local School Code]])</f>
        <v>K308</v>
      </c>
      <c r="D254" s="187">
        <v>2047758</v>
      </c>
      <c r="E254" s="187">
        <v>2047758</v>
      </c>
      <c r="F254" s="186">
        <v>0</v>
      </c>
      <c r="G254" s="126">
        <f t="shared" si="12"/>
        <v>1</v>
      </c>
      <c r="H254" s="187">
        <v>357576</v>
      </c>
      <c r="I254" s="187">
        <v>651458</v>
      </c>
      <c r="J254" s="187">
        <v>3056792</v>
      </c>
      <c r="K254" s="187">
        <v>3056792</v>
      </c>
      <c r="L254" s="187">
        <v>0</v>
      </c>
      <c r="M254" s="186">
        <f>IF(L254="N/A","N/A",'Part-C'!I254)</f>
        <v>7199394.9036020003</v>
      </c>
      <c r="N254" s="190">
        <f t="shared" si="10"/>
        <v>0.42459012749399622</v>
      </c>
      <c r="O254" s="191">
        <f t="shared" si="11"/>
        <v>4142602.9036020003</v>
      </c>
    </row>
    <row r="255" spans="1:15" s="27" customFormat="1" ht="15" x14ac:dyDescent="0.3">
      <c r="A255" s="156" t="str">
        <f>IF(ISBLANK(TableB[[#This Row],[BEDS Code]]),"",TableB[[#This Row],[BEDS Code]])</f>
        <v>331600010309</v>
      </c>
      <c r="B255" s="134" t="str">
        <f>IF(ISBLANK(TableB[[#This Row],[School Name]]),"",TableB[[#This Row],[School Name]])</f>
        <v>P.S. 309 The George E. Wibecan Preparatory Academy</v>
      </c>
      <c r="C255" s="156" t="str">
        <f>IF(ISBLANK(TableB[[#This Row],[Local School Code]]),"",TableB[[#This Row],[Local School Code]])</f>
        <v>K309</v>
      </c>
      <c r="D255" s="187">
        <v>1861954</v>
      </c>
      <c r="E255" s="187">
        <v>1763490</v>
      </c>
      <c r="F255" s="186">
        <v>0</v>
      </c>
      <c r="G255" s="126">
        <f t="shared" si="12"/>
        <v>1.055834736800322</v>
      </c>
      <c r="H255" s="187">
        <v>357576</v>
      </c>
      <c r="I255" s="187">
        <v>428945</v>
      </c>
      <c r="J255" s="187">
        <v>2648475</v>
      </c>
      <c r="K255" s="187">
        <v>2532261</v>
      </c>
      <c r="L255" s="187">
        <v>0</v>
      </c>
      <c r="M255" s="186">
        <f>IF(L255="N/A","N/A",'Part-C'!I255)</f>
        <v>5594221.930391321</v>
      </c>
      <c r="N255" s="190">
        <f t="shared" si="10"/>
        <v>0.47343044894444092</v>
      </c>
      <c r="O255" s="191">
        <f t="shared" si="11"/>
        <v>2945746.930391321</v>
      </c>
    </row>
    <row r="256" spans="1:15" s="27" customFormat="1" ht="15" x14ac:dyDescent="0.3">
      <c r="A256" s="156" t="str">
        <f>IF(ISBLANK(TableB[[#This Row],[BEDS Code]]),"",TableB[[#This Row],[BEDS Code]])</f>
        <v>332000010310</v>
      </c>
      <c r="B256" s="134" t="str">
        <f>IF(ISBLANK(TableB[[#This Row],[School Name]]),"",TableB[[#This Row],[School Name]])</f>
        <v>The School for Future Leaders</v>
      </c>
      <c r="C256" s="156" t="str">
        <f>IF(ISBLANK(TableB[[#This Row],[Local School Code]]),"",TableB[[#This Row],[Local School Code]])</f>
        <v>K310</v>
      </c>
      <c r="D256" s="187">
        <v>3846894</v>
      </c>
      <c r="E256" s="187">
        <v>3832222</v>
      </c>
      <c r="F256" s="186">
        <v>0</v>
      </c>
      <c r="G256" s="126">
        <f t="shared" si="12"/>
        <v>1.0038285882185323</v>
      </c>
      <c r="H256" s="187">
        <v>357576</v>
      </c>
      <c r="I256" s="187">
        <v>774196</v>
      </c>
      <c r="J256" s="187">
        <v>4978666</v>
      </c>
      <c r="K256" s="187">
        <v>4961349</v>
      </c>
      <c r="L256" s="187">
        <v>0</v>
      </c>
      <c r="M256" s="186">
        <f>IF(L256="N/A","N/A",'Part-C'!I256)</f>
        <v>6568894.2487610495</v>
      </c>
      <c r="N256" s="190">
        <f t="shared" si="10"/>
        <v>0.75791538293359184</v>
      </c>
      <c r="O256" s="191">
        <f t="shared" si="11"/>
        <v>1590228.2487610495</v>
      </c>
    </row>
    <row r="257" spans="1:15" s="27" customFormat="1" ht="15" x14ac:dyDescent="0.3">
      <c r="A257" s="156" t="str">
        <f>IF(ISBLANK(TableB[[#This Row],[BEDS Code]]),"",TableB[[#This Row],[BEDS Code]])</f>
        <v>332200010312</v>
      </c>
      <c r="B257" s="134" t="str">
        <f>IF(ISBLANK(TableB[[#This Row],[School Name]]),"",TableB[[#This Row],[School Name]])</f>
        <v>P.S. 312 Bergen Beach</v>
      </c>
      <c r="C257" s="156" t="str">
        <f>IF(ISBLANK(TableB[[#This Row],[Local School Code]]),"",TableB[[#This Row],[Local School Code]])</f>
        <v>K312</v>
      </c>
      <c r="D257" s="187">
        <v>5756106</v>
      </c>
      <c r="E257" s="187">
        <v>5880484</v>
      </c>
      <c r="F257" s="186">
        <v>124378</v>
      </c>
      <c r="G257" s="126">
        <f t="shared" si="12"/>
        <v>0.97884901991060602</v>
      </c>
      <c r="H257" s="187">
        <v>357576</v>
      </c>
      <c r="I257" s="187">
        <v>1144837</v>
      </c>
      <c r="J257" s="187">
        <v>7258519</v>
      </c>
      <c r="K257" s="187">
        <v>7405321</v>
      </c>
      <c r="L257" s="187">
        <v>146802</v>
      </c>
      <c r="M257" s="186">
        <f>IF(L257="N/A","N/A",'Part-C'!I257)</f>
        <v>12434429.470435329</v>
      </c>
      <c r="N257" s="190">
        <f t="shared" si="10"/>
        <v>0.58374363031759424</v>
      </c>
      <c r="O257" s="191">
        <f t="shared" si="11"/>
        <v>5175910.4704353288</v>
      </c>
    </row>
    <row r="258" spans="1:15" s="27" customFormat="1" ht="15" x14ac:dyDescent="0.3">
      <c r="A258" s="156" t="str">
        <f>IF(ISBLANK(TableB[[#This Row],[BEDS Code]]),"",TableB[[#This Row],[BEDS Code]])</f>
        <v>331300010313</v>
      </c>
      <c r="B258" s="134" t="str">
        <f>IF(ISBLANK(TableB[[#This Row],[School Name]]),"",TableB[[#This Row],[School Name]])</f>
        <v>Dock Street School for STEAM Studies</v>
      </c>
      <c r="C258" s="156" t="str">
        <f>IF(ISBLANK(TableB[[#This Row],[Local School Code]]),"",TableB[[#This Row],[Local School Code]])</f>
        <v>K313</v>
      </c>
      <c r="D258" s="187">
        <v>2071442</v>
      </c>
      <c r="E258" s="187">
        <v>2228308</v>
      </c>
      <c r="F258" s="186">
        <v>156866</v>
      </c>
      <c r="G258" s="126">
        <f t="shared" si="12"/>
        <v>0.92960308898051791</v>
      </c>
      <c r="H258" s="187">
        <v>357576</v>
      </c>
      <c r="I258" s="187">
        <v>428912</v>
      </c>
      <c r="J258" s="187">
        <v>2857930</v>
      </c>
      <c r="K258" s="187">
        <v>3043077</v>
      </c>
      <c r="L258" s="187">
        <v>185147</v>
      </c>
      <c r="M258" s="186">
        <f>IF(L258="N/A","N/A",'Part-C'!I258)</f>
        <v>4784517.0484402524</v>
      </c>
      <c r="N258" s="190">
        <f t="shared" si="10"/>
        <v>0.59732883613230769</v>
      </c>
      <c r="O258" s="191">
        <f t="shared" si="11"/>
        <v>1926587.0484402524</v>
      </c>
    </row>
    <row r="259" spans="1:15" s="27" customFormat="1" ht="15" x14ac:dyDescent="0.3">
      <c r="A259" s="156" t="str">
        <f>IF(ISBLANK(TableB[[#This Row],[BEDS Code]]),"",TableB[[#This Row],[BEDS Code]])</f>
        <v>332200010315</v>
      </c>
      <c r="B259" s="134" t="str">
        <f>IF(ISBLANK(TableB[[#This Row],[School Name]]),"",TableB[[#This Row],[School Name]])</f>
        <v>P.S. K315</v>
      </c>
      <c r="C259" s="156" t="str">
        <f>IF(ISBLANK(TableB[[#This Row],[Local School Code]]),"",TableB[[#This Row],[Local School Code]])</f>
        <v>K315</v>
      </c>
      <c r="D259" s="187">
        <v>5553598</v>
      </c>
      <c r="E259" s="187">
        <v>6170665</v>
      </c>
      <c r="F259" s="186">
        <v>617067</v>
      </c>
      <c r="G259" s="126">
        <f t="shared" si="12"/>
        <v>0.89999991897145604</v>
      </c>
      <c r="H259" s="187">
        <v>357576</v>
      </c>
      <c r="I259" s="187">
        <v>1051767</v>
      </c>
      <c r="J259" s="187">
        <v>6962941</v>
      </c>
      <c r="K259" s="187">
        <v>7691256</v>
      </c>
      <c r="L259" s="187">
        <v>728314</v>
      </c>
      <c r="M259" s="186">
        <f>IF(L259="N/A","N/A",'Part-C'!I259)</f>
        <v>11996359.33873494</v>
      </c>
      <c r="N259" s="190">
        <f t="shared" si="10"/>
        <v>0.58042117640786406</v>
      </c>
      <c r="O259" s="191">
        <f t="shared" si="11"/>
        <v>5033418.3387349397</v>
      </c>
    </row>
    <row r="260" spans="1:15" s="27" customFormat="1" ht="15" x14ac:dyDescent="0.3">
      <c r="A260" s="156" t="str">
        <f>IF(ISBLANK(TableB[[#This Row],[BEDS Code]]),"",TableB[[#This Row],[BEDS Code]])</f>
        <v>331700010316</v>
      </c>
      <c r="B260" s="134" t="str">
        <f>IF(ISBLANK(TableB[[#This Row],[School Name]]),"",TableB[[#This Row],[School Name]])</f>
        <v>P.S. 316 Elijah Stroud</v>
      </c>
      <c r="C260" s="156" t="str">
        <f>IF(ISBLANK(TableB[[#This Row],[Local School Code]]),"",TableB[[#This Row],[Local School Code]])</f>
        <v>K316</v>
      </c>
      <c r="D260" s="187">
        <v>4393508</v>
      </c>
      <c r="E260" s="187">
        <v>4211562</v>
      </c>
      <c r="F260" s="186">
        <v>0</v>
      </c>
      <c r="G260" s="126">
        <f t="shared" si="12"/>
        <v>1.043201548499108</v>
      </c>
      <c r="H260" s="187">
        <v>357576</v>
      </c>
      <c r="I260" s="187">
        <v>762346</v>
      </c>
      <c r="J260" s="187">
        <v>5513430</v>
      </c>
      <c r="K260" s="187">
        <v>5298683</v>
      </c>
      <c r="L260" s="187">
        <v>0</v>
      </c>
      <c r="M260" s="186">
        <f>IF(L260="N/A","N/A",'Part-C'!I260)</f>
        <v>11709967.075430764</v>
      </c>
      <c r="N260" s="190">
        <f t="shared" si="10"/>
        <v>0.47083223757033343</v>
      </c>
      <c r="O260" s="191">
        <f t="shared" si="11"/>
        <v>6196537.0754307639</v>
      </c>
    </row>
    <row r="261" spans="1:15" s="27" customFormat="1" ht="15" x14ac:dyDescent="0.3">
      <c r="A261" s="156" t="str">
        <f>IF(ISBLANK(TableB[[#This Row],[BEDS Code]]),"",TableB[[#This Row],[BEDS Code]])</f>
        <v>331400010318</v>
      </c>
      <c r="B261" s="134" t="str">
        <f>IF(ISBLANK(TableB[[#This Row],[School Name]]),"",TableB[[#This Row],[School Name]])</f>
        <v>I.S. 318 Eugenio Maria De Hostos</v>
      </c>
      <c r="C261" s="156" t="str">
        <f>IF(ISBLANK(TableB[[#This Row],[Local School Code]]),"",TableB[[#This Row],[Local School Code]])</f>
        <v>K318</v>
      </c>
      <c r="D261" s="187">
        <v>9814274</v>
      </c>
      <c r="E261" s="187">
        <v>10904748</v>
      </c>
      <c r="F261" s="186">
        <v>1090474</v>
      </c>
      <c r="G261" s="126">
        <f t="shared" si="12"/>
        <v>0.90000007336253895</v>
      </c>
      <c r="H261" s="187">
        <v>357576</v>
      </c>
      <c r="I261" s="187">
        <v>1964070</v>
      </c>
      <c r="J261" s="187">
        <v>12135920</v>
      </c>
      <c r="K261" s="187">
        <v>13422990</v>
      </c>
      <c r="L261" s="187">
        <v>1287070</v>
      </c>
      <c r="M261" s="186">
        <f>IF(L261="N/A","N/A",'Part-C'!I261)</f>
        <v>17306294.440694183</v>
      </c>
      <c r="N261" s="190">
        <f t="shared" si="10"/>
        <v>0.70124312524485222</v>
      </c>
      <c r="O261" s="191">
        <f t="shared" si="11"/>
        <v>5170374.4406941831</v>
      </c>
    </row>
    <row r="262" spans="1:15" s="27" customFormat="1" ht="15" x14ac:dyDescent="0.3">
      <c r="A262" s="156" t="str">
        <f>IF(ISBLANK(TableB[[#This Row],[BEDS Code]]),"",TableB[[#This Row],[BEDS Code]])</f>
        <v>331400010319</v>
      </c>
      <c r="B262" s="134" t="str">
        <f>IF(ISBLANK(TableB[[#This Row],[School Name]]),"",TableB[[#This Row],[School Name]])</f>
        <v>P.S. 319</v>
      </c>
      <c r="C262" s="156" t="str">
        <f>IF(ISBLANK(TableB[[#This Row],[Local School Code]]),"",TableB[[#This Row],[Local School Code]])</f>
        <v>K319</v>
      </c>
      <c r="D262" s="187">
        <v>711532</v>
      </c>
      <c r="E262" s="187">
        <v>790591</v>
      </c>
      <c r="F262" s="186">
        <v>79059</v>
      </c>
      <c r="G262" s="126">
        <f t="shared" si="12"/>
        <v>0.90000012648765293</v>
      </c>
      <c r="H262" s="187">
        <v>357576</v>
      </c>
      <c r="I262" s="187">
        <v>197751</v>
      </c>
      <c r="J262" s="187">
        <v>1266859</v>
      </c>
      <c r="K262" s="187">
        <v>1360171</v>
      </c>
      <c r="L262" s="187">
        <v>93312</v>
      </c>
      <c r="M262" s="186">
        <f>IF(L262="N/A","N/A",'Part-C'!I262)</f>
        <v>2634424.4875008026</v>
      </c>
      <c r="N262" s="190">
        <f t="shared" si="10"/>
        <v>0.48088643497306316</v>
      </c>
      <c r="O262" s="191">
        <f t="shared" si="11"/>
        <v>1367565.4875008026</v>
      </c>
    </row>
    <row r="263" spans="1:15" s="27" customFormat="1" ht="15" x14ac:dyDescent="0.3">
      <c r="A263" s="156" t="str">
        <f>IF(ISBLANK(TableB[[#This Row],[BEDS Code]]),"",TableB[[#This Row],[BEDS Code]])</f>
        <v>331500010321</v>
      </c>
      <c r="B263" s="134" t="str">
        <f>IF(ISBLANK(TableB[[#This Row],[School Name]]),"",TableB[[#This Row],[School Name]])</f>
        <v>P.S. 321 William Penn</v>
      </c>
      <c r="C263" s="156" t="str">
        <f>IF(ISBLANK(TableB[[#This Row],[Local School Code]]),"",TableB[[#This Row],[Local School Code]])</f>
        <v>K321</v>
      </c>
      <c r="D263" s="187">
        <v>9977420</v>
      </c>
      <c r="E263" s="187">
        <v>11086021</v>
      </c>
      <c r="F263" s="186">
        <v>1108601</v>
      </c>
      <c r="G263" s="126">
        <f t="shared" si="12"/>
        <v>0.90000009922405888</v>
      </c>
      <c r="H263" s="187">
        <v>357576</v>
      </c>
      <c r="I263" s="187">
        <v>2027134</v>
      </c>
      <c r="J263" s="187">
        <v>12362130</v>
      </c>
      <c r="K263" s="187">
        <v>13670594</v>
      </c>
      <c r="L263" s="187">
        <v>1308465</v>
      </c>
      <c r="M263" s="186">
        <f>IF(L263="N/A","N/A",'Part-C'!I263)</f>
        <v>17620710.512502588</v>
      </c>
      <c r="N263" s="190">
        <f t="shared" si="10"/>
        <v>0.70156819109130597</v>
      </c>
      <c r="O263" s="191">
        <f t="shared" si="11"/>
        <v>5258580.5125025883</v>
      </c>
    </row>
    <row r="264" spans="1:15" s="27" customFormat="1" ht="15" x14ac:dyDescent="0.3">
      <c r="A264" s="156" t="str">
        <f>IF(ISBLANK(TableB[[#This Row],[BEDS Code]]),"",TableB[[#This Row],[BEDS Code]])</f>
        <v>332300010323</v>
      </c>
      <c r="B264" s="134" t="str">
        <f>IF(ISBLANK(TableB[[#This Row],[School Name]]),"",TableB[[#This Row],[School Name]])</f>
        <v>P.S./I.S. 323</v>
      </c>
      <c r="C264" s="156" t="str">
        <f>IF(ISBLANK(TableB[[#This Row],[Local School Code]]),"",TableB[[#This Row],[Local School Code]])</f>
        <v>K323</v>
      </c>
      <c r="D264" s="187">
        <v>4281179</v>
      </c>
      <c r="E264" s="187">
        <v>4735624</v>
      </c>
      <c r="F264" s="186">
        <v>454445</v>
      </c>
      <c r="G264" s="126">
        <f t="shared" si="12"/>
        <v>0.90403693367547766</v>
      </c>
      <c r="H264" s="187">
        <v>357576</v>
      </c>
      <c r="I264" s="187">
        <v>800621</v>
      </c>
      <c r="J264" s="187">
        <v>5439376</v>
      </c>
      <c r="K264" s="187">
        <v>5975750</v>
      </c>
      <c r="L264" s="187">
        <v>536374</v>
      </c>
      <c r="M264" s="186">
        <f>IF(L264="N/A","N/A",'Part-C'!I264)</f>
        <v>9102206.4907292053</v>
      </c>
      <c r="N264" s="190">
        <f t="shared" ref="N264:N327" si="13">IFERROR(J264/M264,"")</f>
        <v>0.59758872813313146</v>
      </c>
      <c r="O264" s="191">
        <f t="shared" ref="O264:O327" si="14">IF(L264="N/A","N/A",M264-J264)</f>
        <v>3662830.4907292053</v>
      </c>
    </row>
    <row r="265" spans="1:15" s="27" customFormat="1" ht="15" x14ac:dyDescent="0.3">
      <c r="A265" s="156" t="str">
        <f>IF(ISBLANK(TableB[[#This Row],[BEDS Code]]),"",TableB[[#This Row],[BEDS Code]])</f>
        <v>331900010325</v>
      </c>
      <c r="B265" s="134" t="str">
        <f>IF(ISBLANK(TableB[[#This Row],[School Name]]),"",TableB[[#This Row],[School Name]])</f>
        <v>The Fresh Creek School</v>
      </c>
      <c r="C265" s="156" t="str">
        <f>IF(ISBLANK(TableB[[#This Row],[Local School Code]]),"",TableB[[#This Row],[Local School Code]])</f>
        <v>K325</v>
      </c>
      <c r="D265" s="187">
        <v>1510656</v>
      </c>
      <c r="E265" s="187">
        <v>1549125</v>
      </c>
      <c r="F265" s="186">
        <v>38469</v>
      </c>
      <c r="G265" s="126">
        <f t="shared" si="12"/>
        <v>0.97516727184701046</v>
      </c>
      <c r="H265" s="187">
        <v>357576</v>
      </c>
      <c r="I265" s="187">
        <v>291854</v>
      </c>
      <c r="J265" s="187">
        <v>2160086</v>
      </c>
      <c r="K265" s="187">
        <v>2205491</v>
      </c>
      <c r="L265" s="187">
        <v>45405</v>
      </c>
      <c r="M265" s="186">
        <f>IF(L265="N/A","N/A",'Part-C'!I265)</f>
        <v>4049950.5789483376</v>
      </c>
      <c r="N265" s="190">
        <f t="shared" si="13"/>
        <v>0.53336107636180485</v>
      </c>
      <c r="O265" s="191">
        <f t="shared" si="14"/>
        <v>1889864.5789483376</v>
      </c>
    </row>
    <row r="266" spans="1:15" s="27" customFormat="1" ht="15" x14ac:dyDescent="0.3">
      <c r="A266" s="156" t="str">
        <f>IF(ISBLANK(TableB[[#This Row],[BEDS Code]]),"",TableB[[#This Row],[BEDS Code]])</f>
        <v>332200010326</v>
      </c>
      <c r="B266" s="134" t="str">
        <f>IF(ISBLANK(TableB[[#This Row],[School Name]]),"",TableB[[#This Row],[School Name]])</f>
        <v>P.S. 326</v>
      </c>
      <c r="C266" s="156" t="str">
        <f>IF(ISBLANK(TableB[[#This Row],[Local School Code]]),"",TableB[[#This Row],[Local School Code]])</f>
        <v>K326</v>
      </c>
      <c r="D266" s="187">
        <v>1293406</v>
      </c>
      <c r="E266" s="187">
        <v>1437117</v>
      </c>
      <c r="F266" s="186">
        <v>143711</v>
      </c>
      <c r="G266" s="126">
        <f t="shared" si="12"/>
        <v>0.90000048708629843</v>
      </c>
      <c r="H266" s="187">
        <v>357576</v>
      </c>
      <c r="I266" s="187">
        <v>320741</v>
      </c>
      <c r="J266" s="187">
        <v>1971723</v>
      </c>
      <c r="K266" s="187">
        <v>2141343</v>
      </c>
      <c r="L266" s="187">
        <v>169620</v>
      </c>
      <c r="M266" s="186">
        <f>IF(L266="N/A","N/A",'Part-C'!I266)</f>
        <v>4361038.6623367472</v>
      </c>
      <c r="N266" s="190">
        <f t="shared" si="13"/>
        <v>0.45212233888876013</v>
      </c>
      <c r="O266" s="191">
        <f t="shared" si="14"/>
        <v>2389315.6623367472</v>
      </c>
    </row>
    <row r="267" spans="1:15" s="27" customFormat="1" ht="15" x14ac:dyDescent="0.3">
      <c r="A267" s="156" t="str">
        <f>IF(ISBLANK(TableB[[#This Row],[BEDS Code]]),"",TableB[[#This Row],[BEDS Code]])</f>
        <v>332300010327</v>
      </c>
      <c r="B267" s="134" t="str">
        <f>IF(ISBLANK(TableB[[#This Row],[School Name]]),"",TableB[[#This Row],[School Name]])</f>
        <v>P.S. 327 Dr. Rose B. English</v>
      </c>
      <c r="C267" s="156" t="str">
        <f>IF(ISBLANK(TableB[[#This Row],[Local School Code]]),"",TableB[[#This Row],[Local School Code]])</f>
        <v>K327</v>
      </c>
      <c r="D267" s="187">
        <v>2298522</v>
      </c>
      <c r="E267" s="187">
        <v>2553914</v>
      </c>
      <c r="F267" s="186">
        <v>255392</v>
      </c>
      <c r="G267" s="126">
        <f t="shared" ref="G267:G330" si="15">IFERROR(D267/E267,"")</f>
        <v>0.89999976506648227</v>
      </c>
      <c r="H267" s="187">
        <v>357576</v>
      </c>
      <c r="I267" s="187">
        <v>434298</v>
      </c>
      <c r="J267" s="187">
        <v>3090396</v>
      </c>
      <c r="K267" s="187">
        <v>3391832</v>
      </c>
      <c r="L267" s="187">
        <v>301435</v>
      </c>
      <c r="M267" s="186">
        <f>IF(L267="N/A","N/A",'Part-C'!I267)</f>
        <v>7481831.8397184229</v>
      </c>
      <c r="N267" s="190">
        <f t="shared" si="13"/>
        <v>0.41305338935769326</v>
      </c>
      <c r="O267" s="191">
        <f t="shared" si="14"/>
        <v>4391435.8397184229</v>
      </c>
    </row>
    <row r="268" spans="1:15" s="27" customFormat="1" ht="15" x14ac:dyDescent="0.3">
      <c r="A268" s="156" t="str">
        <f>IF(ISBLANK(TableB[[#This Row],[BEDS Code]]),"",TableB[[#This Row],[BEDS Code]])</f>
        <v>331900010328</v>
      </c>
      <c r="B268" s="134" t="str">
        <f>IF(ISBLANK(TableB[[#This Row],[School Name]]),"",TableB[[#This Row],[School Name]])</f>
        <v>P.S. 328 Phyllis Wheatley</v>
      </c>
      <c r="C268" s="156" t="str">
        <f>IF(ISBLANK(TableB[[#This Row],[Local School Code]]),"",TableB[[#This Row],[Local School Code]])</f>
        <v>K328</v>
      </c>
      <c r="D268" s="187">
        <v>2303088</v>
      </c>
      <c r="E268" s="187">
        <v>2303088</v>
      </c>
      <c r="F268" s="186">
        <v>0</v>
      </c>
      <c r="G268" s="126">
        <f t="shared" si="15"/>
        <v>1</v>
      </c>
      <c r="H268" s="187">
        <v>357576</v>
      </c>
      <c r="I268" s="187">
        <v>487767</v>
      </c>
      <c r="J268" s="187">
        <v>3148431</v>
      </c>
      <c r="K268" s="187">
        <v>3148432</v>
      </c>
      <c r="L268" s="187">
        <v>0</v>
      </c>
      <c r="M268" s="186">
        <f>IF(L268="N/A","N/A",'Part-C'!I268)</f>
        <v>7916020.7854941618</v>
      </c>
      <c r="N268" s="190">
        <f t="shared" si="13"/>
        <v>0.39772899608467333</v>
      </c>
      <c r="O268" s="191">
        <f t="shared" si="14"/>
        <v>4767589.7854941618</v>
      </c>
    </row>
    <row r="269" spans="1:15" s="27" customFormat="1" ht="15" x14ac:dyDescent="0.3">
      <c r="A269" s="156" t="str">
        <f>IF(ISBLANK(TableB[[#This Row],[BEDS Code]]),"",TableB[[#This Row],[BEDS Code]])</f>
        <v>332100010329</v>
      </c>
      <c r="B269" s="134" t="str">
        <f>IF(ISBLANK(TableB[[#This Row],[School Name]]),"",TableB[[#This Row],[School Name]])</f>
        <v>P.S. 329 Surfside</v>
      </c>
      <c r="C269" s="156" t="str">
        <f>IF(ISBLANK(TableB[[#This Row],[Local School Code]]),"",TableB[[#This Row],[Local School Code]])</f>
        <v>K329</v>
      </c>
      <c r="D269" s="187">
        <v>3086549</v>
      </c>
      <c r="E269" s="187">
        <v>3429499</v>
      </c>
      <c r="F269" s="186">
        <v>342950</v>
      </c>
      <c r="G269" s="126">
        <f t="shared" si="15"/>
        <v>0.89999997084122196</v>
      </c>
      <c r="H269" s="187">
        <v>357576</v>
      </c>
      <c r="I269" s="187">
        <v>547073</v>
      </c>
      <c r="J269" s="187">
        <v>3991198</v>
      </c>
      <c r="K269" s="187">
        <v>4395976</v>
      </c>
      <c r="L269" s="187">
        <v>404777</v>
      </c>
      <c r="M269" s="186">
        <f>IF(L269="N/A","N/A",'Part-C'!I269)</f>
        <v>7887822.5676026847</v>
      </c>
      <c r="N269" s="190">
        <f t="shared" si="13"/>
        <v>0.50599490110146195</v>
      </c>
      <c r="O269" s="191">
        <f t="shared" si="14"/>
        <v>3896624.5676026847</v>
      </c>
    </row>
    <row r="270" spans="1:15" s="27" customFormat="1" ht="15" x14ac:dyDescent="0.3">
      <c r="A270" s="156" t="str">
        <f>IF(ISBLANK(TableB[[#This Row],[BEDS Code]]),"",TableB[[#This Row],[BEDS Code]])</f>
        <v>331600010335</v>
      </c>
      <c r="B270" s="134" t="str">
        <f>IF(ISBLANK(TableB[[#This Row],[School Name]]),"",TableB[[#This Row],[School Name]])</f>
        <v>P.S. 335 Granville T. Woods</v>
      </c>
      <c r="C270" s="156" t="str">
        <f>IF(ISBLANK(TableB[[#This Row],[Local School Code]]),"",TableB[[#This Row],[Local School Code]])</f>
        <v>K335</v>
      </c>
      <c r="D270" s="187">
        <v>1820249</v>
      </c>
      <c r="E270" s="187">
        <v>1820249</v>
      </c>
      <c r="F270" s="186">
        <v>0</v>
      </c>
      <c r="G270" s="126">
        <f t="shared" si="15"/>
        <v>1</v>
      </c>
      <c r="H270" s="187">
        <v>357576</v>
      </c>
      <c r="I270" s="187">
        <v>457180</v>
      </c>
      <c r="J270" s="187">
        <v>2635005</v>
      </c>
      <c r="K270" s="187">
        <v>2635005</v>
      </c>
      <c r="L270" s="187">
        <v>0</v>
      </c>
      <c r="M270" s="186">
        <f>IF(L270="N/A","N/A",'Part-C'!I270)</f>
        <v>5710522.1281988006</v>
      </c>
      <c r="N270" s="190">
        <f t="shared" si="13"/>
        <v>0.46142978537605756</v>
      </c>
      <c r="O270" s="191">
        <f t="shared" si="14"/>
        <v>3075517.1281988006</v>
      </c>
    </row>
    <row r="271" spans="1:15" s="27" customFormat="1" ht="15" x14ac:dyDescent="0.3">
      <c r="A271" s="156" t="str">
        <f>IF(ISBLANK(TableB[[#This Row],[BEDS Code]]),"",TableB[[#This Row],[BEDS Code]])</f>
        <v>332100011337</v>
      </c>
      <c r="B271" s="134" t="str">
        <f>IF(ISBLANK(TableB[[#This Row],[School Name]]),"",TableB[[#This Row],[School Name]])</f>
        <v>International High School at Lafayette</v>
      </c>
      <c r="C271" s="156" t="str">
        <f>IF(ISBLANK(TableB[[#This Row],[Local School Code]]),"",TableB[[#This Row],[Local School Code]])</f>
        <v>K337</v>
      </c>
      <c r="D271" s="187">
        <v>3018146</v>
      </c>
      <c r="E271" s="187">
        <v>3353497</v>
      </c>
      <c r="F271" s="186">
        <v>335351</v>
      </c>
      <c r="G271" s="126">
        <f t="shared" si="15"/>
        <v>0.89999961234496406</v>
      </c>
      <c r="H271" s="187">
        <v>357576</v>
      </c>
      <c r="I271" s="187">
        <v>640244</v>
      </c>
      <c r="J271" s="187">
        <v>4015966</v>
      </c>
      <c r="K271" s="187">
        <v>4411776</v>
      </c>
      <c r="L271" s="187">
        <v>395808</v>
      </c>
      <c r="M271" s="186">
        <f>IF(L271="N/A","N/A",'Part-C'!I271)</f>
        <v>4993166.550852282</v>
      </c>
      <c r="N271" s="190">
        <f t="shared" si="13"/>
        <v>0.80429241826802589</v>
      </c>
      <c r="O271" s="191">
        <f t="shared" si="14"/>
        <v>977200.55085228197</v>
      </c>
    </row>
    <row r="272" spans="1:15" s="27" customFormat="1" ht="15" x14ac:dyDescent="0.3">
      <c r="A272" s="156" t="str">
        <f>IF(ISBLANK(TableB[[#This Row],[BEDS Code]]),"",TableB[[#This Row],[BEDS Code]])</f>
        <v>331700010340</v>
      </c>
      <c r="B272" s="134" t="str">
        <f>IF(ISBLANK(TableB[[#This Row],[School Name]]),"",TableB[[#This Row],[School Name]])</f>
        <v>I.S. 340</v>
      </c>
      <c r="C272" s="156" t="str">
        <f>IF(ISBLANK(TableB[[#This Row],[Local School Code]]),"",TableB[[#This Row],[Local School Code]])</f>
        <v>K340</v>
      </c>
      <c r="D272" s="187">
        <v>1643254</v>
      </c>
      <c r="E272" s="187">
        <v>1825837</v>
      </c>
      <c r="F272" s="186">
        <v>182583</v>
      </c>
      <c r="G272" s="126">
        <f t="shared" si="15"/>
        <v>0.90000038338581156</v>
      </c>
      <c r="H272" s="187">
        <v>357576</v>
      </c>
      <c r="I272" s="187">
        <v>378545</v>
      </c>
      <c r="J272" s="187">
        <v>2379375</v>
      </c>
      <c r="K272" s="187">
        <v>2594875</v>
      </c>
      <c r="L272" s="187">
        <v>215500</v>
      </c>
      <c r="M272" s="186">
        <f>IF(L272="N/A","N/A",'Part-C'!I272)</f>
        <v>3371996.9661100199</v>
      </c>
      <c r="N272" s="190">
        <f t="shared" si="13"/>
        <v>0.70562785907392978</v>
      </c>
      <c r="O272" s="191">
        <f t="shared" si="14"/>
        <v>992621.96611001994</v>
      </c>
    </row>
    <row r="273" spans="1:15" s="27" customFormat="1" ht="15" x14ac:dyDescent="0.3">
      <c r="A273" s="156" t="str">
        <f>IF(ISBLANK(TableB[[#This Row],[BEDS Code]]),"",TableB[[#This Row],[BEDS Code]])</f>
        <v>332100011344</v>
      </c>
      <c r="B273" s="134" t="str">
        <f>IF(ISBLANK(TableB[[#This Row],[School Name]]),"",TableB[[#This Row],[School Name]])</f>
        <v>Rachel Carson High School for Coastal Studies</v>
      </c>
      <c r="C273" s="156" t="str">
        <f>IF(ISBLANK(TableB[[#This Row],[Local School Code]]),"",TableB[[#This Row],[Local School Code]])</f>
        <v>K344</v>
      </c>
      <c r="D273" s="187">
        <v>5373423</v>
      </c>
      <c r="E273" s="187">
        <v>5970470</v>
      </c>
      <c r="F273" s="186">
        <v>597047</v>
      </c>
      <c r="G273" s="126">
        <f t="shared" si="15"/>
        <v>0.9</v>
      </c>
      <c r="H273" s="187">
        <v>357576</v>
      </c>
      <c r="I273" s="187">
        <v>1048029</v>
      </c>
      <c r="J273" s="187">
        <v>6779028</v>
      </c>
      <c r="K273" s="187">
        <v>7483714</v>
      </c>
      <c r="L273" s="187">
        <v>704685</v>
      </c>
      <c r="M273" s="186">
        <f>IF(L273="N/A","N/A",'Part-C'!I273)</f>
        <v>8922641.7063258775</v>
      </c>
      <c r="N273" s="190">
        <f t="shared" si="13"/>
        <v>0.75975571171863576</v>
      </c>
      <c r="O273" s="191">
        <f t="shared" si="14"/>
        <v>2143613.7063258775</v>
      </c>
    </row>
    <row r="274" spans="1:15" s="27" customFormat="1" ht="15" x14ac:dyDescent="0.3">
      <c r="A274" s="156" t="str">
        <f>IF(ISBLANK(TableB[[#This Row],[BEDS Code]]),"",TableB[[#This Row],[BEDS Code]])</f>
        <v>331900010345</v>
      </c>
      <c r="B274" s="134" t="str">
        <f>IF(ISBLANK(TableB[[#This Row],[School Name]]),"",TableB[[#This Row],[School Name]])</f>
        <v>P.S. 345 Patrolman Robert Bolden</v>
      </c>
      <c r="C274" s="156" t="str">
        <f>IF(ISBLANK(TableB[[#This Row],[Local School Code]]),"",TableB[[#This Row],[Local School Code]])</f>
        <v>K345</v>
      </c>
      <c r="D274" s="187">
        <v>3649833</v>
      </c>
      <c r="E274" s="187">
        <v>4055369</v>
      </c>
      <c r="F274" s="186">
        <v>405536</v>
      </c>
      <c r="G274" s="126">
        <f t="shared" si="15"/>
        <v>0.90000022192801687</v>
      </c>
      <c r="H274" s="187">
        <v>357576</v>
      </c>
      <c r="I274" s="187">
        <v>799843</v>
      </c>
      <c r="J274" s="187">
        <v>4807252</v>
      </c>
      <c r="K274" s="187">
        <v>5285899</v>
      </c>
      <c r="L274" s="187">
        <v>478648</v>
      </c>
      <c r="M274" s="186">
        <f>IF(L274="N/A","N/A",'Part-C'!I274)</f>
        <v>9614137.2405898292</v>
      </c>
      <c r="N274" s="190">
        <f t="shared" si="13"/>
        <v>0.50001907396373657</v>
      </c>
      <c r="O274" s="191">
        <f t="shared" si="14"/>
        <v>4806885.2405898292</v>
      </c>
    </row>
    <row r="275" spans="1:15" s="27" customFormat="1" ht="15" x14ac:dyDescent="0.3">
      <c r="A275" s="156" t="str">
        <f>IF(ISBLANK(TableB[[#This Row],[BEDS Code]]),"",TableB[[#This Row],[BEDS Code]])</f>
        <v>331900010346</v>
      </c>
      <c r="B275" s="134" t="str">
        <f>IF(ISBLANK(TableB[[#This Row],[School Name]]),"",TableB[[#This Row],[School Name]])</f>
        <v>P.S. 346 Abe Stark</v>
      </c>
      <c r="C275" s="156" t="str">
        <f>IF(ISBLANK(TableB[[#This Row],[Local School Code]]),"",TableB[[#This Row],[Local School Code]])</f>
        <v>K346</v>
      </c>
      <c r="D275" s="187">
        <v>3770113</v>
      </c>
      <c r="E275" s="187">
        <v>4189016</v>
      </c>
      <c r="F275" s="186">
        <v>418903</v>
      </c>
      <c r="G275" s="126">
        <f t="shared" si="15"/>
        <v>0.8999996657926348</v>
      </c>
      <c r="H275" s="187">
        <v>357576</v>
      </c>
      <c r="I275" s="187">
        <v>766974</v>
      </c>
      <c r="J275" s="187">
        <v>4894663</v>
      </c>
      <c r="K275" s="187">
        <v>5389088</v>
      </c>
      <c r="L275" s="187">
        <v>494424</v>
      </c>
      <c r="M275" s="186">
        <f>IF(L275="N/A","N/A",'Part-C'!I275)</f>
        <v>11423289.546745576</v>
      </c>
      <c r="N275" s="190">
        <f t="shared" si="13"/>
        <v>0.42848104129466447</v>
      </c>
      <c r="O275" s="191">
        <f t="shared" si="14"/>
        <v>6528626.546745576</v>
      </c>
    </row>
    <row r="276" spans="1:15" s="27" customFormat="1" ht="15" x14ac:dyDescent="0.3">
      <c r="A276" s="156" t="str">
        <f>IF(ISBLANK(TableB[[#This Row],[BEDS Code]]),"",TableB[[#This Row],[BEDS Code]])</f>
        <v>333200010347</v>
      </c>
      <c r="B276" s="134" t="str">
        <f>IF(ISBLANK(TableB[[#This Row],[School Name]]),"",TableB[[#This Row],[School Name]])</f>
        <v>I.S. 347 School of Humanities</v>
      </c>
      <c r="C276" s="156" t="str">
        <f>IF(ISBLANK(TableB[[#This Row],[Local School Code]]),"",TableB[[#This Row],[Local School Code]])</f>
        <v>K347</v>
      </c>
      <c r="D276" s="187">
        <v>3014833</v>
      </c>
      <c r="E276" s="187">
        <v>3326874</v>
      </c>
      <c r="F276" s="186">
        <v>312041</v>
      </c>
      <c r="G276" s="126">
        <f t="shared" si="15"/>
        <v>0.90620594588193004</v>
      </c>
      <c r="H276" s="187">
        <v>357576</v>
      </c>
      <c r="I276" s="187">
        <v>622569</v>
      </c>
      <c r="J276" s="187">
        <v>3994978</v>
      </c>
      <c r="K276" s="187">
        <v>4363275</v>
      </c>
      <c r="L276" s="187">
        <v>368297</v>
      </c>
      <c r="M276" s="186">
        <f>IF(L276="N/A","N/A",'Part-C'!I276)</f>
        <v>6432314.7853522208</v>
      </c>
      <c r="N276" s="190">
        <f t="shared" si="13"/>
        <v>0.62107936774136641</v>
      </c>
      <c r="O276" s="191">
        <f t="shared" si="14"/>
        <v>2437336.7853522208</v>
      </c>
    </row>
    <row r="277" spans="1:15" s="27" customFormat="1" ht="15" x14ac:dyDescent="0.3">
      <c r="A277" s="156" t="str">
        <f>IF(ISBLANK(TableB[[#This Row],[BEDS Code]]),"",TableB[[#This Row],[BEDS Code]])</f>
        <v>332100011348</v>
      </c>
      <c r="B277" s="134" t="str">
        <f>IF(ISBLANK(TableB[[#This Row],[School Name]]),"",TableB[[#This Row],[School Name]])</f>
        <v>High School of Sports Management</v>
      </c>
      <c r="C277" s="156" t="str">
        <f>IF(ISBLANK(TableB[[#This Row],[Local School Code]]),"",TableB[[#This Row],[Local School Code]])</f>
        <v>K348</v>
      </c>
      <c r="D277" s="187">
        <v>2109641</v>
      </c>
      <c r="E277" s="187">
        <v>2344045</v>
      </c>
      <c r="F277" s="186">
        <v>234404</v>
      </c>
      <c r="G277" s="126">
        <f t="shared" si="15"/>
        <v>0.90000021330648516</v>
      </c>
      <c r="H277" s="187">
        <v>357576</v>
      </c>
      <c r="I277" s="187">
        <v>431394</v>
      </c>
      <c r="J277" s="187">
        <v>2898611</v>
      </c>
      <c r="K277" s="187">
        <v>3175275</v>
      </c>
      <c r="L277" s="187">
        <v>276664</v>
      </c>
      <c r="M277" s="186">
        <f>IF(L277="N/A","N/A",'Part-C'!I277)</f>
        <v>4013056.5095737651</v>
      </c>
      <c r="N277" s="190">
        <f t="shared" si="13"/>
        <v>0.72229508682095966</v>
      </c>
      <c r="O277" s="191">
        <f t="shared" si="14"/>
        <v>1114445.5095737651</v>
      </c>
    </row>
    <row r="278" spans="1:15" s="27" customFormat="1" ht="15" x14ac:dyDescent="0.3">
      <c r="A278" s="156" t="str">
        <f>IF(ISBLANK(TableB[[#This Row],[BEDS Code]]),"",TableB[[#This Row],[BEDS Code]])</f>
        <v>333200010349</v>
      </c>
      <c r="B278" s="134" t="str">
        <f>IF(ISBLANK(TableB[[#This Row],[School Name]]),"",TableB[[#This Row],[School Name]])</f>
        <v>I.S. 349 Math, Science &amp; Tech.</v>
      </c>
      <c r="C278" s="156" t="str">
        <f>IF(ISBLANK(TableB[[#This Row],[Local School Code]]),"",TableB[[#This Row],[Local School Code]])</f>
        <v>K349</v>
      </c>
      <c r="D278" s="187">
        <v>3714728</v>
      </c>
      <c r="E278" s="187">
        <v>3714728</v>
      </c>
      <c r="F278" s="186">
        <v>0</v>
      </c>
      <c r="G278" s="126">
        <f t="shared" si="15"/>
        <v>1</v>
      </c>
      <c r="H278" s="187">
        <v>357576</v>
      </c>
      <c r="I278" s="187">
        <v>748293</v>
      </c>
      <c r="J278" s="187">
        <v>4820597</v>
      </c>
      <c r="K278" s="187">
        <v>4820598</v>
      </c>
      <c r="L278" s="187">
        <v>0</v>
      </c>
      <c r="M278" s="186">
        <f>IF(L278="N/A","N/A",'Part-C'!I278)</f>
        <v>6826105.2454063408</v>
      </c>
      <c r="N278" s="190">
        <f t="shared" si="13"/>
        <v>0.70620021618389828</v>
      </c>
      <c r="O278" s="191">
        <f t="shared" si="14"/>
        <v>2005508.2454063408</v>
      </c>
    </row>
    <row r="279" spans="1:15" s="27" customFormat="1" ht="15" x14ac:dyDescent="0.3">
      <c r="A279" s="156" t="str">
        <f>IF(ISBLANK(TableB[[#This Row],[BEDS Code]]),"",TableB[[#This Row],[BEDS Code]])</f>
        <v>331300011350</v>
      </c>
      <c r="B279" s="134" t="str">
        <f>IF(ISBLANK(TableB[[#This Row],[School Name]]),"",TableB[[#This Row],[School Name]])</f>
        <v>Urban Assembly School for Music and Art</v>
      </c>
      <c r="C279" s="156" t="str">
        <f>IF(ISBLANK(TableB[[#This Row],[Local School Code]]),"",TableB[[#This Row],[Local School Code]])</f>
        <v>K350</v>
      </c>
      <c r="D279" s="187">
        <v>1771126</v>
      </c>
      <c r="E279" s="187">
        <v>1967917</v>
      </c>
      <c r="F279" s="186">
        <v>196791</v>
      </c>
      <c r="G279" s="126">
        <f t="shared" si="15"/>
        <v>0.90000035570605874</v>
      </c>
      <c r="H279" s="187">
        <v>357576</v>
      </c>
      <c r="I279" s="187">
        <v>295151</v>
      </c>
      <c r="J279" s="187">
        <v>2423853</v>
      </c>
      <c r="K279" s="187">
        <v>2656123</v>
      </c>
      <c r="L279" s="187">
        <v>232269</v>
      </c>
      <c r="M279" s="186">
        <f>IF(L279="N/A","N/A",'Part-C'!I279)</f>
        <v>3552757.7347378889</v>
      </c>
      <c r="N279" s="190">
        <f t="shared" si="13"/>
        <v>0.68224550644144166</v>
      </c>
      <c r="O279" s="191">
        <f t="shared" si="14"/>
        <v>1128904.7347378889</v>
      </c>
    </row>
    <row r="280" spans="1:15" s="27" customFormat="1" ht="15" x14ac:dyDescent="0.3">
      <c r="A280" s="156" t="str">
        <f>IF(ISBLANK(TableB[[#This Row],[BEDS Code]]),"",TableB[[#This Row],[BEDS Code]])</f>
        <v>331300010351</v>
      </c>
      <c r="B280" s="134" t="str">
        <f>IF(ISBLANK(TableB[[#This Row],[School Name]]),"",TableB[[#This Row],[School Name]])</f>
        <v>The Urban Assembly Unison School</v>
      </c>
      <c r="C280" s="156" t="str">
        <f>IF(ISBLANK(TableB[[#This Row],[Local School Code]]),"",TableB[[#This Row],[Local School Code]])</f>
        <v>K351</v>
      </c>
      <c r="D280" s="187">
        <v>1943524</v>
      </c>
      <c r="E280" s="187">
        <v>1943524</v>
      </c>
      <c r="F280" s="186">
        <v>0</v>
      </c>
      <c r="G280" s="126">
        <f t="shared" si="15"/>
        <v>1</v>
      </c>
      <c r="H280" s="187">
        <v>357576</v>
      </c>
      <c r="I280" s="187">
        <v>459859</v>
      </c>
      <c r="J280" s="187">
        <v>2760959</v>
      </c>
      <c r="K280" s="187">
        <v>2760959</v>
      </c>
      <c r="L280" s="187">
        <v>0</v>
      </c>
      <c r="M280" s="186">
        <f>IF(L280="N/A","N/A",'Part-C'!I280)</f>
        <v>3562004.8243378578</v>
      </c>
      <c r="N280" s="190">
        <f t="shared" si="13"/>
        <v>0.77511377332658038</v>
      </c>
      <c r="O280" s="191">
        <f t="shared" si="14"/>
        <v>801045.82433785778</v>
      </c>
    </row>
    <row r="281" spans="1:15" s="27" customFormat="1" ht="15" x14ac:dyDescent="0.3">
      <c r="A281" s="156" t="str">
        <f>IF(ISBLANK(TableB[[#This Row],[BEDS Code]]),"",TableB[[#This Row],[BEDS Code]])</f>
        <v>331700010352</v>
      </c>
      <c r="B281" s="134" t="str">
        <f>IF(ISBLANK(TableB[[#This Row],[School Name]]),"",TableB[[#This Row],[School Name]])</f>
        <v>Ebbets Field Middle School</v>
      </c>
      <c r="C281" s="156" t="str">
        <f>IF(ISBLANK(TableB[[#This Row],[Local School Code]]),"",TableB[[#This Row],[Local School Code]])</f>
        <v>K352</v>
      </c>
      <c r="D281" s="187">
        <v>1748787</v>
      </c>
      <c r="E281" s="187">
        <v>1748789</v>
      </c>
      <c r="F281" s="186">
        <v>2</v>
      </c>
      <c r="G281" s="126">
        <f t="shared" si="15"/>
        <v>0.99999885635145236</v>
      </c>
      <c r="H281" s="187">
        <v>357576</v>
      </c>
      <c r="I281" s="187">
        <v>469240</v>
      </c>
      <c r="J281" s="187">
        <v>2575603</v>
      </c>
      <c r="K281" s="187">
        <v>2575606</v>
      </c>
      <c r="L281" s="187">
        <v>2</v>
      </c>
      <c r="M281" s="186">
        <f>IF(L281="N/A","N/A",'Part-C'!I281)</f>
        <v>4277252.4197587362</v>
      </c>
      <c r="N281" s="190">
        <f t="shared" si="13"/>
        <v>0.60216296520215196</v>
      </c>
      <c r="O281" s="191">
        <f t="shared" si="14"/>
        <v>1701649.4197587362</v>
      </c>
    </row>
    <row r="282" spans="1:15" s="27" customFormat="1" ht="15" x14ac:dyDescent="0.3">
      <c r="A282" s="156" t="str">
        <f>IF(ISBLANK(TableB[[#This Row],[BEDS Code]]),"",TableB[[#This Row],[BEDS Code]])</f>
        <v>331700010353</v>
      </c>
      <c r="B282" s="134" t="str">
        <f>IF(ISBLANK(TableB[[#This Row],[School Name]]),"",TableB[[#This Row],[School Name]])</f>
        <v>Elijah Stroud Middle School</v>
      </c>
      <c r="C282" s="156" t="str">
        <f>IF(ISBLANK(TableB[[#This Row],[Local School Code]]),"",TableB[[#This Row],[Local School Code]])</f>
        <v>K353</v>
      </c>
      <c r="D282" s="187">
        <v>1527294</v>
      </c>
      <c r="E282" s="187">
        <v>1696994</v>
      </c>
      <c r="F282" s="186">
        <v>169700</v>
      </c>
      <c r="G282" s="126">
        <f t="shared" si="15"/>
        <v>0.89999964643363506</v>
      </c>
      <c r="H282" s="187">
        <v>357576</v>
      </c>
      <c r="I282" s="187">
        <v>301281</v>
      </c>
      <c r="J282" s="187">
        <v>2186151</v>
      </c>
      <c r="K282" s="187">
        <v>2386446</v>
      </c>
      <c r="L282" s="187">
        <v>200294</v>
      </c>
      <c r="M282" s="186">
        <f>IF(L282="N/A","N/A",'Part-C'!I282)</f>
        <v>3263008.9665854797</v>
      </c>
      <c r="N282" s="190">
        <f t="shared" si="13"/>
        <v>0.6699800774031156</v>
      </c>
      <c r="O282" s="191">
        <f t="shared" si="14"/>
        <v>1076857.9665854797</v>
      </c>
    </row>
    <row r="283" spans="1:15" s="27" customFormat="1" ht="15" x14ac:dyDescent="0.3">
      <c r="A283" s="156" t="str">
        <f>IF(ISBLANK(TableB[[#This Row],[BEDS Code]]),"",TableB[[#This Row],[BEDS Code]])</f>
        <v>331700010354</v>
      </c>
      <c r="B283" s="134" t="str">
        <f>IF(ISBLANK(TableB[[#This Row],[School Name]]),"",TableB[[#This Row],[School Name]])</f>
        <v>The School of Integrated Learning</v>
      </c>
      <c r="C283" s="156" t="str">
        <f>IF(ISBLANK(TableB[[#This Row],[Local School Code]]),"",TableB[[#This Row],[Local School Code]])</f>
        <v>K354</v>
      </c>
      <c r="D283" s="187">
        <v>3251396</v>
      </c>
      <c r="E283" s="187">
        <v>3251396</v>
      </c>
      <c r="F283" s="186">
        <v>0</v>
      </c>
      <c r="G283" s="126">
        <f t="shared" si="15"/>
        <v>1</v>
      </c>
      <c r="H283" s="187">
        <v>357576</v>
      </c>
      <c r="I283" s="187">
        <v>663782</v>
      </c>
      <c r="J283" s="187">
        <v>4272754</v>
      </c>
      <c r="K283" s="187">
        <v>4272754</v>
      </c>
      <c r="L283" s="187">
        <v>0</v>
      </c>
      <c r="M283" s="186">
        <f>IF(L283="N/A","N/A",'Part-C'!I283)</f>
        <v>6165323.9173313128</v>
      </c>
      <c r="N283" s="190">
        <f t="shared" si="13"/>
        <v>0.69302992953685394</v>
      </c>
      <c r="O283" s="191">
        <f t="shared" si="14"/>
        <v>1892569.9173313128</v>
      </c>
    </row>
    <row r="284" spans="1:15" s="27" customFormat="1" ht="15" x14ac:dyDescent="0.3">
      <c r="A284" s="156" t="str">
        <f>IF(ISBLANK(TableB[[#This Row],[BEDS Code]]),"",TableB[[#This Row],[BEDS Code]])</f>
        <v>332200010361</v>
      </c>
      <c r="B284" s="134" t="str">
        <f>IF(ISBLANK(TableB[[#This Row],[School Name]]),"",TableB[[#This Row],[School Name]])</f>
        <v>P.S. 361 East Flatbush Early Childhood School</v>
      </c>
      <c r="C284" s="156" t="str">
        <f>IF(ISBLANK(TableB[[#This Row],[Local School Code]]),"",TableB[[#This Row],[Local School Code]])</f>
        <v>K361</v>
      </c>
      <c r="D284" s="187">
        <v>3280214</v>
      </c>
      <c r="E284" s="187">
        <v>3497070</v>
      </c>
      <c r="F284" s="186">
        <v>216856</v>
      </c>
      <c r="G284" s="126">
        <f t="shared" si="15"/>
        <v>0.93798923098479581</v>
      </c>
      <c r="H284" s="187">
        <v>357576</v>
      </c>
      <c r="I284" s="187">
        <v>640977</v>
      </c>
      <c r="J284" s="187">
        <v>4278767</v>
      </c>
      <c r="K284" s="187">
        <v>4534719</v>
      </c>
      <c r="L284" s="187">
        <v>255952</v>
      </c>
      <c r="M284" s="186">
        <f>IF(L284="N/A","N/A",'Part-C'!I284)</f>
        <v>12740715.752925027</v>
      </c>
      <c r="N284" s="190">
        <f t="shared" si="13"/>
        <v>0.33583411505100691</v>
      </c>
      <c r="O284" s="191">
        <f t="shared" si="14"/>
        <v>8461948.7529250272</v>
      </c>
    </row>
    <row r="285" spans="1:15" s="27" customFormat="1" ht="15" x14ac:dyDescent="0.3">
      <c r="A285" s="156" t="str">
        <f>IF(ISBLANK(TableB[[#This Row],[BEDS Code]]),"",TableB[[#This Row],[BEDS Code]])</f>
        <v>332300010363</v>
      </c>
      <c r="B285" s="134" t="str">
        <f>IF(ISBLANK(TableB[[#This Row],[School Name]]),"",TableB[[#This Row],[School Name]])</f>
        <v>Brownsville Collaborative Middle School</v>
      </c>
      <c r="C285" s="156" t="str">
        <f>IF(ISBLANK(TableB[[#This Row],[Local School Code]]),"",TableB[[#This Row],[Local School Code]])</f>
        <v>K363</v>
      </c>
      <c r="D285" s="187">
        <v>3781608</v>
      </c>
      <c r="E285" s="187">
        <v>3781608</v>
      </c>
      <c r="F285" s="186">
        <v>0</v>
      </c>
      <c r="G285" s="126">
        <f t="shared" si="15"/>
        <v>1</v>
      </c>
      <c r="H285" s="187">
        <v>357576</v>
      </c>
      <c r="I285" s="187">
        <v>654285</v>
      </c>
      <c r="J285" s="187">
        <v>4793469</v>
      </c>
      <c r="K285" s="187">
        <v>4793469</v>
      </c>
      <c r="L285" s="187">
        <v>0</v>
      </c>
      <c r="M285" s="186">
        <f>IF(L285="N/A","N/A",'Part-C'!I285)</f>
        <v>5225367.0793660227</v>
      </c>
      <c r="N285" s="190">
        <f t="shared" si="13"/>
        <v>0.91734588732119782</v>
      </c>
      <c r="O285" s="191">
        <f t="shared" si="14"/>
        <v>431898.07936602272</v>
      </c>
    </row>
    <row r="286" spans="1:15" s="27" customFormat="1" ht="15" x14ac:dyDescent="0.3">
      <c r="A286" s="156" t="str">
        <f>IF(ISBLANK(TableB[[#This Row],[BEDS Code]]),"",TableB[[#This Row],[BEDS Code]])</f>
        <v>331900010364</v>
      </c>
      <c r="B286" s="134" t="str">
        <f>IF(ISBLANK(TableB[[#This Row],[School Name]]),"",TableB[[#This Row],[School Name]])</f>
        <v>I.S. 364 Gateway</v>
      </c>
      <c r="C286" s="156" t="str">
        <f>IF(ISBLANK(TableB[[#This Row],[Local School Code]]),"",TableB[[#This Row],[Local School Code]])</f>
        <v>K364</v>
      </c>
      <c r="D286" s="187">
        <v>3285523</v>
      </c>
      <c r="E286" s="187">
        <v>3650582</v>
      </c>
      <c r="F286" s="186">
        <v>365059</v>
      </c>
      <c r="G286" s="126">
        <f t="shared" si="15"/>
        <v>0.89999978085686061</v>
      </c>
      <c r="H286" s="187">
        <v>357576</v>
      </c>
      <c r="I286" s="187">
        <v>655278</v>
      </c>
      <c r="J286" s="187">
        <v>4298377</v>
      </c>
      <c r="K286" s="187">
        <v>4729251</v>
      </c>
      <c r="L286" s="187">
        <v>430873</v>
      </c>
      <c r="M286" s="186">
        <f>IF(L286="N/A","N/A",'Part-C'!I286)</f>
        <v>5706980.2296839692</v>
      </c>
      <c r="N286" s="190">
        <f t="shared" si="13"/>
        <v>0.75317888392930843</v>
      </c>
      <c r="O286" s="191">
        <f t="shared" si="14"/>
        <v>1408603.2296839692</v>
      </c>
    </row>
    <row r="287" spans="1:15" s="27" customFormat="1" ht="15" x14ac:dyDescent="0.3">
      <c r="A287" s="156" t="str">
        <f>IF(ISBLANK(TableB[[#This Row],[BEDS Code]]),"",TableB[[#This Row],[BEDS Code]])</f>
        <v>331800010366</v>
      </c>
      <c r="B287" s="134" t="str">
        <f>IF(ISBLANK(TableB[[#This Row],[School Name]]),"",TableB[[#This Row],[School Name]])</f>
        <v>The Science and Medicine Middle School</v>
      </c>
      <c r="C287" s="156" t="str">
        <f>IF(ISBLANK(TableB[[#This Row],[Local School Code]]),"",TableB[[#This Row],[Local School Code]])</f>
        <v>K366</v>
      </c>
      <c r="D287" s="187">
        <v>3639093</v>
      </c>
      <c r="E287" s="187">
        <v>3724038</v>
      </c>
      <c r="F287" s="186">
        <v>84945</v>
      </c>
      <c r="G287" s="126">
        <f t="shared" si="15"/>
        <v>0.97719008237832161</v>
      </c>
      <c r="H287" s="187">
        <v>357576</v>
      </c>
      <c r="I287" s="187">
        <v>887654</v>
      </c>
      <c r="J287" s="187">
        <v>4884323</v>
      </c>
      <c r="K287" s="187">
        <v>4984583</v>
      </c>
      <c r="L287" s="187">
        <v>100260</v>
      </c>
      <c r="M287" s="186">
        <f>IF(L287="N/A","N/A",'Part-C'!I287)</f>
        <v>6646581.2964373231</v>
      </c>
      <c r="N287" s="190">
        <f t="shared" si="13"/>
        <v>0.73486244764930164</v>
      </c>
      <c r="O287" s="191">
        <f t="shared" si="14"/>
        <v>1762258.2964373231</v>
      </c>
    </row>
    <row r="288" spans="1:15" s="27" customFormat="1" ht="15" x14ac:dyDescent="0.3">
      <c r="A288" s="156" t="str">
        <f>IF(ISBLANK(TableB[[#This Row],[BEDS Code]]),"",TableB[[#This Row],[BEDS Code]])</f>
        <v>307500013368</v>
      </c>
      <c r="B288" s="134" t="str">
        <f>IF(ISBLANK(TableB[[#This Row],[School Name]]),"",TableB[[#This Row],[School Name]])</f>
        <v>P.S. 368</v>
      </c>
      <c r="C288" s="156" t="str">
        <f>IF(ISBLANK(TableB[[#This Row],[Local School Code]]),"",TableB[[#This Row],[Local School Code]])</f>
        <v>K368</v>
      </c>
      <c r="D288" s="187" t="s">
        <v>5097</v>
      </c>
      <c r="E288" s="187" t="s">
        <v>5097</v>
      </c>
      <c r="F288" s="186" t="s">
        <v>5097</v>
      </c>
      <c r="G288" s="126" t="str">
        <f t="shared" si="15"/>
        <v/>
      </c>
      <c r="H288" s="187" t="s">
        <v>5097</v>
      </c>
      <c r="I288" s="187" t="s">
        <v>5097</v>
      </c>
      <c r="J288" s="187" t="s">
        <v>5097</v>
      </c>
      <c r="K288" s="187" t="s">
        <v>5097</v>
      </c>
      <c r="L288" s="187" t="s">
        <v>5097</v>
      </c>
      <c r="M288" s="186" t="str">
        <f>IF(L288="N/A","N/A",'Part-C'!I288)</f>
        <v>N/A</v>
      </c>
      <c r="N288" s="190" t="str">
        <f t="shared" si="13"/>
        <v/>
      </c>
      <c r="O288" s="191" t="str">
        <f t="shared" si="14"/>
        <v>N/A</v>
      </c>
    </row>
    <row r="289" spans="1:15" s="27" customFormat="1" ht="15" x14ac:dyDescent="0.3">
      <c r="A289" s="156" t="str">
        <f>IF(ISBLANK(TableB[[#This Row],[BEDS Code]]),"",TableB[[#This Row],[BEDS Code]])</f>
        <v>307500013369</v>
      </c>
      <c r="B289" s="134" t="str">
        <f>IF(ISBLANK(TableB[[#This Row],[School Name]]),"",TableB[[#This Row],[School Name]])</f>
        <v>P.S. K369 - Coy L. Cox School</v>
      </c>
      <c r="C289" s="156" t="str">
        <f>IF(ISBLANK(TableB[[#This Row],[Local School Code]]),"",TableB[[#This Row],[Local School Code]])</f>
        <v>K369</v>
      </c>
      <c r="D289" s="187" t="s">
        <v>5097</v>
      </c>
      <c r="E289" s="187" t="s">
        <v>5097</v>
      </c>
      <c r="F289" s="186" t="s">
        <v>5097</v>
      </c>
      <c r="G289" s="126" t="str">
        <f t="shared" si="15"/>
        <v/>
      </c>
      <c r="H289" s="187" t="s">
        <v>5097</v>
      </c>
      <c r="I289" s="187" t="s">
        <v>5097</v>
      </c>
      <c r="J289" s="187" t="s">
        <v>5097</v>
      </c>
      <c r="K289" s="187" t="s">
        <v>5097</v>
      </c>
      <c r="L289" s="187" t="s">
        <v>5097</v>
      </c>
      <c r="M289" s="186" t="str">
        <f>IF(L289="N/A","N/A",'Part-C'!I289)</f>
        <v>N/A</v>
      </c>
      <c r="N289" s="190" t="str">
        <f t="shared" si="13"/>
        <v/>
      </c>
      <c r="O289" s="191" t="str">
        <f t="shared" si="14"/>
        <v>N/A</v>
      </c>
    </row>
    <row r="290" spans="1:15" s="27" customFormat="1" ht="15" x14ac:dyDescent="0.3">
      <c r="A290" s="156" t="str">
        <f>IF(ISBLANK(TableB[[#This Row],[BEDS Code]]),"",TableB[[#This Row],[BEDS Code]])</f>
        <v>307500013370</v>
      </c>
      <c r="B290" s="134" t="str">
        <f>IF(ISBLANK(TableB[[#This Row],[School Name]]),"",TableB[[#This Row],[School Name]])</f>
        <v>P.S. 370</v>
      </c>
      <c r="C290" s="156" t="str">
        <f>IF(ISBLANK(TableB[[#This Row],[Local School Code]]),"",TableB[[#This Row],[Local School Code]])</f>
        <v>K370</v>
      </c>
      <c r="D290" s="187" t="s">
        <v>5097</v>
      </c>
      <c r="E290" s="187" t="s">
        <v>5097</v>
      </c>
      <c r="F290" s="186" t="s">
        <v>5097</v>
      </c>
      <c r="G290" s="126" t="str">
        <f t="shared" si="15"/>
        <v/>
      </c>
      <c r="H290" s="187" t="s">
        <v>5097</v>
      </c>
      <c r="I290" s="187" t="s">
        <v>5097</v>
      </c>
      <c r="J290" s="187" t="s">
        <v>5097</v>
      </c>
      <c r="K290" s="187" t="s">
        <v>5097</v>
      </c>
      <c r="L290" s="187" t="s">
        <v>5097</v>
      </c>
      <c r="M290" s="186" t="str">
        <f>IF(L290="N/A","N/A",'Part-C'!I290)</f>
        <v>N/A</v>
      </c>
      <c r="N290" s="190" t="str">
        <f t="shared" si="13"/>
        <v/>
      </c>
      <c r="O290" s="191" t="str">
        <f t="shared" si="14"/>
        <v>N/A</v>
      </c>
    </row>
    <row r="291" spans="1:15" s="27" customFormat="1" ht="15" x14ac:dyDescent="0.3">
      <c r="A291" s="156" t="str">
        <f>IF(ISBLANK(TableB[[#This Row],[BEDS Code]]),"",TableB[[#This Row],[BEDS Code]])</f>
        <v>307500013371</v>
      </c>
      <c r="B291" s="134" t="str">
        <f>IF(ISBLANK(TableB[[#This Row],[School Name]]),"",TableB[[#This Row],[School Name]])</f>
        <v>P.S. 371 - Lillian L. Rashkis</v>
      </c>
      <c r="C291" s="156" t="str">
        <f>IF(ISBLANK(TableB[[#This Row],[Local School Code]]),"",TableB[[#This Row],[Local School Code]])</f>
        <v>K371</v>
      </c>
      <c r="D291" s="187" t="s">
        <v>5097</v>
      </c>
      <c r="E291" s="187" t="s">
        <v>5097</v>
      </c>
      <c r="F291" s="186" t="s">
        <v>5097</v>
      </c>
      <c r="G291" s="126" t="str">
        <f t="shared" si="15"/>
        <v/>
      </c>
      <c r="H291" s="187" t="s">
        <v>5097</v>
      </c>
      <c r="I291" s="187" t="s">
        <v>5097</v>
      </c>
      <c r="J291" s="187" t="s">
        <v>5097</v>
      </c>
      <c r="K291" s="187" t="s">
        <v>5097</v>
      </c>
      <c r="L291" s="187" t="s">
        <v>5097</v>
      </c>
      <c r="M291" s="186" t="str">
        <f>IF(L291="N/A","N/A",'Part-C'!I291)</f>
        <v>N/A</v>
      </c>
      <c r="N291" s="190" t="str">
        <f t="shared" si="13"/>
        <v/>
      </c>
      <c r="O291" s="191" t="str">
        <f t="shared" si="14"/>
        <v>N/A</v>
      </c>
    </row>
    <row r="292" spans="1:15" s="27" customFormat="1" ht="15" x14ac:dyDescent="0.3">
      <c r="A292" s="156" t="str">
        <f>IF(ISBLANK(TableB[[#This Row],[BEDS Code]]),"",TableB[[#This Row],[BEDS Code]])</f>
        <v>307500013372</v>
      </c>
      <c r="B292" s="134" t="str">
        <f>IF(ISBLANK(TableB[[#This Row],[School Name]]),"",TableB[[#This Row],[School Name]])</f>
        <v>P.S. 372 -The Children's School</v>
      </c>
      <c r="C292" s="156" t="str">
        <f>IF(ISBLANK(TableB[[#This Row],[Local School Code]]),"",TableB[[#This Row],[Local School Code]])</f>
        <v>K372</v>
      </c>
      <c r="D292" s="187" t="s">
        <v>5097</v>
      </c>
      <c r="E292" s="187" t="s">
        <v>5097</v>
      </c>
      <c r="F292" s="186" t="s">
        <v>5097</v>
      </c>
      <c r="G292" s="126" t="str">
        <f t="shared" si="15"/>
        <v/>
      </c>
      <c r="H292" s="187" t="s">
        <v>5097</v>
      </c>
      <c r="I292" s="187" t="s">
        <v>5097</v>
      </c>
      <c r="J292" s="187" t="s">
        <v>5097</v>
      </c>
      <c r="K292" s="187" t="s">
        <v>5097</v>
      </c>
      <c r="L292" s="187" t="s">
        <v>5097</v>
      </c>
      <c r="M292" s="186" t="str">
        <f>IF(L292="N/A","N/A",'Part-C'!I292)</f>
        <v>N/A</v>
      </c>
      <c r="N292" s="190" t="str">
        <f t="shared" si="13"/>
        <v/>
      </c>
      <c r="O292" s="191" t="str">
        <f t="shared" si="14"/>
        <v>N/A</v>
      </c>
    </row>
    <row r="293" spans="1:15" s="27" customFormat="1" ht="15" x14ac:dyDescent="0.3">
      <c r="A293" s="156" t="str">
        <f>IF(ISBLANK(TableB[[#This Row],[BEDS Code]]),"",TableB[[#This Row],[BEDS Code]])</f>
        <v>307500013373</v>
      </c>
      <c r="B293" s="134" t="str">
        <f>IF(ISBLANK(TableB[[#This Row],[School Name]]),"",TableB[[#This Row],[School Name]])</f>
        <v>P.S. 373 - Brooklyn Transition Center</v>
      </c>
      <c r="C293" s="156" t="str">
        <f>IF(ISBLANK(TableB[[#This Row],[Local School Code]]),"",TableB[[#This Row],[Local School Code]])</f>
        <v>K373</v>
      </c>
      <c r="D293" s="187" t="s">
        <v>5097</v>
      </c>
      <c r="E293" s="187" t="s">
        <v>5097</v>
      </c>
      <c r="F293" s="186" t="s">
        <v>5097</v>
      </c>
      <c r="G293" s="126" t="str">
        <f t="shared" si="15"/>
        <v/>
      </c>
      <c r="H293" s="187" t="s">
        <v>5097</v>
      </c>
      <c r="I293" s="187" t="s">
        <v>5097</v>
      </c>
      <c r="J293" s="187" t="s">
        <v>5097</v>
      </c>
      <c r="K293" s="187" t="s">
        <v>5097</v>
      </c>
      <c r="L293" s="187" t="s">
        <v>5097</v>
      </c>
      <c r="M293" s="186" t="str">
        <f>IF(L293="N/A","N/A",'Part-C'!I293)</f>
        <v>N/A</v>
      </c>
      <c r="N293" s="190" t="str">
        <f t="shared" si="13"/>
        <v/>
      </c>
      <c r="O293" s="191" t="str">
        <f t="shared" si="14"/>
        <v>N/A</v>
      </c>
    </row>
    <row r="294" spans="1:15" s="27" customFormat="1" ht="15" x14ac:dyDescent="0.3">
      <c r="A294" s="156" t="str">
        <f>IF(ISBLANK(TableB[[#This Row],[BEDS Code]]),"",TableB[[#This Row],[BEDS Code]])</f>
        <v>331700010375</v>
      </c>
      <c r="B294" s="134" t="str">
        <f>IF(ISBLANK(TableB[[#This Row],[School Name]]),"",TableB[[#This Row],[School Name]])</f>
        <v>P.S. 375 Jackie Robinson School</v>
      </c>
      <c r="C294" s="156" t="str">
        <f>IF(ISBLANK(TableB[[#This Row],[Local School Code]]),"",TableB[[#This Row],[Local School Code]])</f>
        <v>K375</v>
      </c>
      <c r="D294" s="187">
        <v>2547150</v>
      </c>
      <c r="E294" s="187">
        <v>2830167</v>
      </c>
      <c r="F294" s="186">
        <v>283017</v>
      </c>
      <c r="G294" s="126">
        <f t="shared" si="15"/>
        <v>0.89999989399918801</v>
      </c>
      <c r="H294" s="187">
        <v>357576</v>
      </c>
      <c r="I294" s="187">
        <v>579019</v>
      </c>
      <c r="J294" s="187">
        <v>3483745</v>
      </c>
      <c r="K294" s="187">
        <v>3817787</v>
      </c>
      <c r="L294" s="187">
        <v>334041</v>
      </c>
      <c r="M294" s="186">
        <f>IF(L294="N/A","N/A",'Part-C'!I294)</f>
        <v>7982969.9390666625</v>
      </c>
      <c r="N294" s="190">
        <f t="shared" si="13"/>
        <v>0.43639710866897063</v>
      </c>
      <c r="O294" s="191">
        <f t="shared" si="14"/>
        <v>4499224.9390666625</v>
      </c>
    </row>
    <row r="295" spans="1:15" s="27" customFormat="1" ht="15" x14ac:dyDescent="0.3">
      <c r="A295" s="156" t="str">
        <f>IF(ISBLANK(TableB[[#This Row],[BEDS Code]]),"",TableB[[#This Row],[BEDS Code]])</f>
        <v>333200010376</v>
      </c>
      <c r="B295" s="134" t="str">
        <f>IF(ISBLANK(TableB[[#This Row],[School Name]]),"",TableB[[#This Row],[School Name]])</f>
        <v>P.S. 376</v>
      </c>
      <c r="C295" s="156" t="str">
        <f>IF(ISBLANK(TableB[[#This Row],[Local School Code]]),"",TableB[[#This Row],[Local School Code]])</f>
        <v>K376</v>
      </c>
      <c r="D295" s="187">
        <v>3595733</v>
      </c>
      <c r="E295" s="187">
        <v>3995259</v>
      </c>
      <c r="F295" s="186">
        <v>399526</v>
      </c>
      <c r="G295" s="126">
        <f t="shared" si="15"/>
        <v>0.89999997497033357</v>
      </c>
      <c r="H295" s="187">
        <v>357576</v>
      </c>
      <c r="I295" s="187">
        <v>711037</v>
      </c>
      <c r="J295" s="187">
        <v>4664346</v>
      </c>
      <c r="K295" s="187">
        <v>5135900</v>
      </c>
      <c r="L295" s="187">
        <v>471554</v>
      </c>
      <c r="M295" s="186">
        <f>IF(L295="N/A","N/A",'Part-C'!I295)</f>
        <v>7788600.3112512063</v>
      </c>
      <c r="N295" s="190">
        <f t="shared" si="13"/>
        <v>0.59886832211199859</v>
      </c>
      <c r="O295" s="191">
        <f t="shared" si="14"/>
        <v>3124254.3112512063</v>
      </c>
    </row>
    <row r="296" spans="1:15" s="27" customFormat="1" ht="15" x14ac:dyDescent="0.3">
      <c r="A296" s="156" t="str">
        <f>IF(ISBLANK(TableB[[#This Row],[BEDS Code]]),"",TableB[[#This Row],[BEDS Code]])</f>
        <v>333200010377</v>
      </c>
      <c r="B296" s="134" t="str">
        <f>IF(ISBLANK(TableB[[#This Row],[School Name]]),"",TableB[[#This Row],[School Name]])</f>
        <v>P.S. 377 Alejandrina B. De Gautier</v>
      </c>
      <c r="C296" s="156" t="str">
        <f>IF(ISBLANK(TableB[[#This Row],[Local School Code]]),"",TableB[[#This Row],[Local School Code]])</f>
        <v>K377</v>
      </c>
      <c r="D296" s="187">
        <v>1182107</v>
      </c>
      <c r="E296" s="187">
        <v>1313453</v>
      </c>
      <c r="F296" s="186">
        <v>131346</v>
      </c>
      <c r="G296" s="126">
        <f t="shared" si="15"/>
        <v>0.89999946705363654</v>
      </c>
      <c r="H296" s="187">
        <v>357576</v>
      </c>
      <c r="I296" s="187">
        <v>311641</v>
      </c>
      <c r="J296" s="187">
        <v>1851324</v>
      </c>
      <c r="K296" s="187">
        <v>2006350</v>
      </c>
      <c r="L296" s="187">
        <v>155025</v>
      </c>
      <c r="M296" s="186">
        <f>IF(L296="N/A","N/A",'Part-C'!I296)</f>
        <v>5300419.1587451715</v>
      </c>
      <c r="N296" s="190">
        <f t="shared" si="13"/>
        <v>0.34927879183771665</v>
      </c>
      <c r="O296" s="191">
        <f t="shared" si="14"/>
        <v>3449095.1587451715</v>
      </c>
    </row>
    <row r="297" spans="1:15" s="27" customFormat="1" ht="15" x14ac:dyDescent="0.3">
      <c r="A297" s="156" t="str">
        <f>IF(ISBLANK(TableB[[#This Row],[BEDS Code]]),"",TableB[[#This Row],[BEDS Code]])</f>
        <v>331400010380</v>
      </c>
      <c r="B297" s="134" t="str">
        <f>IF(ISBLANK(TableB[[#This Row],[School Name]]),"",TableB[[#This Row],[School Name]])</f>
        <v>P.S. 380 John Wayne Elementary</v>
      </c>
      <c r="C297" s="156" t="str">
        <f>IF(ISBLANK(TableB[[#This Row],[Local School Code]]),"",TableB[[#This Row],[Local School Code]])</f>
        <v>K380</v>
      </c>
      <c r="D297" s="187">
        <v>4573260</v>
      </c>
      <c r="E297" s="187">
        <v>5081399</v>
      </c>
      <c r="F297" s="186">
        <v>508139</v>
      </c>
      <c r="G297" s="126">
        <f t="shared" si="15"/>
        <v>0.90000017711657754</v>
      </c>
      <c r="H297" s="187">
        <v>357576</v>
      </c>
      <c r="I297" s="187">
        <v>820007</v>
      </c>
      <c r="J297" s="187">
        <v>5750843</v>
      </c>
      <c r="K297" s="187">
        <v>6350592</v>
      </c>
      <c r="L297" s="187">
        <v>599749</v>
      </c>
      <c r="M297" s="186">
        <f>IF(L297="N/A","N/A",'Part-C'!I297)</f>
        <v>12727714.377066467</v>
      </c>
      <c r="N297" s="190">
        <f t="shared" si="13"/>
        <v>0.4518362708046153</v>
      </c>
      <c r="O297" s="191">
        <f t="shared" si="14"/>
        <v>6976871.377066467</v>
      </c>
    </row>
    <row r="298" spans="1:15" s="27" customFormat="1" ht="15" x14ac:dyDescent="0.3">
      <c r="A298" s="156" t="str">
        <f>IF(ISBLANK(TableB[[#This Row],[BEDS Code]]),"",TableB[[#This Row],[BEDS Code]])</f>
        <v>332200010381</v>
      </c>
      <c r="B298" s="134" t="str">
        <f>IF(ISBLANK(TableB[[#This Row],[School Name]]),"",TableB[[#This Row],[School Name]])</f>
        <v>I. S. 381</v>
      </c>
      <c r="C298" s="156" t="str">
        <f>IF(ISBLANK(TableB[[#This Row],[Local School Code]]),"",TableB[[#This Row],[Local School Code]])</f>
        <v>K381</v>
      </c>
      <c r="D298" s="187">
        <v>2356974</v>
      </c>
      <c r="E298" s="187">
        <v>2213175</v>
      </c>
      <c r="F298" s="186">
        <v>0</v>
      </c>
      <c r="G298" s="126">
        <f t="shared" si="15"/>
        <v>1.0649740757057169</v>
      </c>
      <c r="H298" s="187">
        <v>357576</v>
      </c>
      <c r="I298" s="187">
        <v>511261</v>
      </c>
      <c r="J298" s="187">
        <v>3225811</v>
      </c>
      <c r="K298" s="187">
        <v>3056087</v>
      </c>
      <c r="L298" s="187">
        <v>0</v>
      </c>
      <c r="M298" s="186">
        <f>IF(L298="N/A","N/A",'Part-C'!I298)</f>
        <v>4214916.6016953401</v>
      </c>
      <c r="N298" s="190">
        <f t="shared" si="13"/>
        <v>0.76533210614475777</v>
      </c>
      <c r="O298" s="191">
        <f t="shared" si="14"/>
        <v>989105.60169534013</v>
      </c>
    </row>
    <row r="299" spans="1:15" s="27" customFormat="1" ht="15" x14ac:dyDescent="0.3">
      <c r="A299" s="156" t="str">
        <f>IF(ISBLANK(TableB[[#This Row],[BEDS Code]]),"",TableB[[#This Row],[BEDS Code]])</f>
        <v>331700011382</v>
      </c>
      <c r="B299" s="134" t="str">
        <f>IF(ISBLANK(TableB[[#This Row],[School Name]]),"",TableB[[#This Row],[School Name]])</f>
        <v>Academy for College Preparation and Career Exploration: A College Board School</v>
      </c>
      <c r="C299" s="156" t="str">
        <f>IF(ISBLANK(TableB[[#This Row],[Local School Code]]),"",TableB[[#This Row],[Local School Code]])</f>
        <v>K382</v>
      </c>
      <c r="D299" s="187">
        <v>3587344</v>
      </c>
      <c r="E299" s="187">
        <v>3985938</v>
      </c>
      <c r="F299" s="186">
        <v>398594</v>
      </c>
      <c r="G299" s="126">
        <f t="shared" si="15"/>
        <v>0.89999994982360487</v>
      </c>
      <c r="H299" s="187">
        <v>357576</v>
      </c>
      <c r="I299" s="187">
        <v>722763</v>
      </c>
      <c r="J299" s="187">
        <v>4667683</v>
      </c>
      <c r="K299" s="187">
        <v>5138138</v>
      </c>
      <c r="L299" s="187">
        <v>470454</v>
      </c>
      <c r="M299" s="186">
        <f>IF(L299="N/A","N/A",'Part-C'!I299)</f>
        <v>6107319.707255682</v>
      </c>
      <c r="N299" s="190">
        <f t="shared" si="13"/>
        <v>0.76427683889786391</v>
      </c>
      <c r="O299" s="191">
        <f t="shared" si="14"/>
        <v>1439636.707255682</v>
      </c>
    </row>
    <row r="300" spans="1:15" s="27" customFormat="1" ht="15" x14ac:dyDescent="0.3">
      <c r="A300" s="156" t="str">
        <f>IF(ISBLANK(TableB[[#This Row],[BEDS Code]]),"",TableB[[#This Row],[BEDS Code]])</f>
        <v>333200010383</v>
      </c>
      <c r="B300" s="134" t="str">
        <f>IF(ISBLANK(TableB[[#This Row],[School Name]]),"",TableB[[#This Row],[School Name]])</f>
        <v>J.H.S. 383 Philippa Schuyler</v>
      </c>
      <c r="C300" s="156" t="str">
        <f>IF(ISBLANK(TableB[[#This Row],[Local School Code]]),"",TableB[[#This Row],[Local School Code]])</f>
        <v>K383</v>
      </c>
      <c r="D300" s="187">
        <v>6862551</v>
      </c>
      <c r="E300" s="187">
        <v>7379253</v>
      </c>
      <c r="F300" s="186">
        <v>516702</v>
      </c>
      <c r="G300" s="126">
        <f t="shared" si="15"/>
        <v>0.92997909137957457</v>
      </c>
      <c r="H300" s="187">
        <v>357576</v>
      </c>
      <c r="I300" s="187">
        <v>1392984</v>
      </c>
      <c r="J300" s="187">
        <v>8613111</v>
      </c>
      <c r="K300" s="187">
        <v>9222967</v>
      </c>
      <c r="L300" s="187">
        <v>609856</v>
      </c>
      <c r="M300" s="186">
        <f>IF(L300="N/A","N/A",'Part-C'!I300)</f>
        <v>11511217.967615036</v>
      </c>
      <c r="N300" s="190">
        <f t="shared" si="13"/>
        <v>0.74823628778740925</v>
      </c>
      <c r="O300" s="191">
        <f t="shared" si="14"/>
        <v>2898106.9676150363</v>
      </c>
    </row>
    <row r="301" spans="1:15" s="27" customFormat="1" ht="15" x14ac:dyDescent="0.3">
      <c r="A301" s="156" t="str">
        <f>IF(ISBLANK(TableB[[#This Row],[BEDS Code]]),"",TableB[[#This Row],[BEDS Code]])</f>
        <v>333200010384</v>
      </c>
      <c r="B301" s="134" t="str">
        <f>IF(ISBLANK(TableB[[#This Row],[School Name]]),"",TableB[[#This Row],[School Name]])</f>
        <v>P.S. /I.S. 384 Frances E. Carter</v>
      </c>
      <c r="C301" s="156" t="str">
        <f>IF(ISBLANK(TableB[[#This Row],[Local School Code]]),"",TableB[[#This Row],[Local School Code]])</f>
        <v>K384</v>
      </c>
      <c r="D301" s="187">
        <v>4050115</v>
      </c>
      <c r="E301" s="187">
        <v>4500128</v>
      </c>
      <c r="F301" s="186">
        <v>450013</v>
      </c>
      <c r="G301" s="126">
        <f t="shared" si="15"/>
        <v>0.89999995555681966</v>
      </c>
      <c r="H301" s="187">
        <v>357576</v>
      </c>
      <c r="I301" s="187">
        <v>860910</v>
      </c>
      <c r="J301" s="187">
        <v>5268601</v>
      </c>
      <c r="K301" s="187">
        <v>5799745</v>
      </c>
      <c r="L301" s="187">
        <v>531144</v>
      </c>
      <c r="M301" s="186">
        <f>IF(L301="N/A","N/A",'Part-C'!I301)</f>
        <v>9710637.3739593327</v>
      </c>
      <c r="N301" s="190">
        <f t="shared" si="13"/>
        <v>0.54255975144624569</v>
      </c>
      <c r="O301" s="191">
        <f t="shared" si="14"/>
        <v>4442036.3739593327</v>
      </c>
    </row>
    <row r="302" spans="1:15" s="27" customFormat="1" ht="15" x14ac:dyDescent="0.3">
      <c r="A302" s="156" t="str">
        <f>IF(ISBLANK(TableB[[#This Row],[BEDS Code]]),"",TableB[[#This Row],[BEDS Code]])</f>
        <v>332300010392</v>
      </c>
      <c r="B302" s="134" t="str">
        <f>IF(ISBLANK(TableB[[#This Row],[School Name]]),"",TableB[[#This Row],[School Name]])</f>
        <v>I.S. 392</v>
      </c>
      <c r="C302" s="156" t="str">
        <f>IF(ISBLANK(TableB[[#This Row],[Local School Code]]),"",TableB[[#This Row],[Local School Code]])</f>
        <v>K392</v>
      </c>
      <c r="D302" s="187">
        <v>2355458</v>
      </c>
      <c r="E302" s="187">
        <v>2617175</v>
      </c>
      <c r="F302" s="186">
        <v>261717</v>
      </c>
      <c r="G302" s="126">
        <f t="shared" si="15"/>
        <v>0.90000019104568862</v>
      </c>
      <c r="H302" s="187">
        <v>357576</v>
      </c>
      <c r="I302" s="187">
        <v>533345</v>
      </c>
      <c r="J302" s="187">
        <v>3246379</v>
      </c>
      <c r="K302" s="187">
        <v>3555280</v>
      </c>
      <c r="L302" s="187">
        <v>308901</v>
      </c>
      <c r="M302" s="186">
        <f>IF(L302="N/A","N/A",'Part-C'!I302)</f>
        <v>4767570.5220875638</v>
      </c>
      <c r="N302" s="190">
        <f t="shared" si="13"/>
        <v>0.68092941362061199</v>
      </c>
      <c r="O302" s="191">
        <f t="shared" si="14"/>
        <v>1521191.5220875638</v>
      </c>
    </row>
    <row r="303" spans="1:15" s="27" customFormat="1" ht="15" x14ac:dyDescent="0.3">
      <c r="A303" s="156" t="str">
        <f>IF(ISBLANK(TableB[[#This Row],[BEDS Code]]),"",TableB[[#This Row],[BEDS Code]])</f>
        <v>331700010394</v>
      </c>
      <c r="B303" s="134" t="str">
        <f>IF(ISBLANK(TableB[[#This Row],[School Name]]),"",TableB[[#This Row],[School Name]])</f>
        <v>M.S. K394</v>
      </c>
      <c r="C303" s="156" t="str">
        <f>IF(ISBLANK(TableB[[#This Row],[Local School Code]]),"",TableB[[#This Row],[Local School Code]])</f>
        <v>K394</v>
      </c>
      <c r="D303" s="187">
        <v>2939525</v>
      </c>
      <c r="E303" s="187">
        <v>3266140</v>
      </c>
      <c r="F303" s="186">
        <v>326615</v>
      </c>
      <c r="G303" s="126">
        <f t="shared" si="15"/>
        <v>0.89999969382818867</v>
      </c>
      <c r="H303" s="187">
        <v>357576</v>
      </c>
      <c r="I303" s="187">
        <v>689623</v>
      </c>
      <c r="J303" s="187">
        <v>3986724</v>
      </c>
      <c r="K303" s="187">
        <v>4372223</v>
      </c>
      <c r="L303" s="187">
        <v>385498</v>
      </c>
      <c r="M303" s="186">
        <f>IF(L303="N/A","N/A",'Part-C'!I303)</f>
        <v>7366141.365112545</v>
      </c>
      <c r="N303" s="190">
        <f t="shared" si="13"/>
        <v>0.54122284686007893</v>
      </c>
      <c r="O303" s="191">
        <f t="shared" si="14"/>
        <v>3379417.365112545</v>
      </c>
    </row>
    <row r="304" spans="1:15" s="27" customFormat="1" ht="15" x14ac:dyDescent="0.3">
      <c r="A304" s="156" t="str">
        <f>IF(ISBLANK(TableB[[#This Row],[BEDS Code]]),"",TableB[[#This Row],[BEDS Code]])</f>
        <v>307500013396</v>
      </c>
      <c r="B304" s="134" t="str">
        <f>IF(ISBLANK(TableB[[#This Row],[School Name]]),"",TableB[[#This Row],[School Name]])</f>
        <v>P.S. K396</v>
      </c>
      <c r="C304" s="156" t="str">
        <f>IF(ISBLANK(TableB[[#This Row],[Local School Code]]),"",TableB[[#This Row],[Local School Code]])</f>
        <v>K396</v>
      </c>
      <c r="D304" s="187" t="s">
        <v>5097</v>
      </c>
      <c r="E304" s="187" t="s">
        <v>5097</v>
      </c>
      <c r="F304" s="186" t="s">
        <v>5097</v>
      </c>
      <c r="G304" s="126" t="str">
        <f t="shared" si="15"/>
        <v/>
      </c>
      <c r="H304" s="187" t="s">
        <v>5097</v>
      </c>
      <c r="I304" s="187" t="s">
        <v>5097</v>
      </c>
      <c r="J304" s="187" t="s">
        <v>5097</v>
      </c>
      <c r="K304" s="187" t="s">
        <v>5097</v>
      </c>
      <c r="L304" s="187" t="s">
        <v>5097</v>
      </c>
      <c r="M304" s="186" t="str">
        <f>IF(L304="N/A","N/A",'Part-C'!I304)</f>
        <v>N/A</v>
      </c>
      <c r="N304" s="190" t="str">
        <f t="shared" si="13"/>
        <v/>
      </c>
      <c r="O304" s="191" t="str">
        <f t="shared" si="14"/>
        <v>N/A</v>
      </c>
    </row>
    <row r="305" spans="1:15" s="27" customFormat="1" ht="15" x14ac:dyDescent="0.3">
      <c r="A305" s="156" t="str">
        <f>IF(ISBLANK(TableB[[#This Row],[BEDS Code]]),"",TableB[[#This Row],[BEDS Code]])</f>
        <v>331700010397</v>
      </c>
      <c r="B305" s="134" t="str">
        <f>IF(ISBLANK(TableB[[#This Row],[School Name]]),"",TableB[[#This Row],[School Name]])</f>
        <v>P.S. 397 Foster-Laurie</v>
      </c>
      <c r="C305" s="156" t="str">
        <f>IF(ISBLANK(TableB[[#This Row],[Local School Code]]),"",TableB[[#This Row],[Local School Code]])</f>
        <v>K397</v>
      </c>
      <c r="D305" s="187">
        <v>1424606</v>
      </c>
      <c r="E305" s="187">
        <v>1532034</v>
      </c>
      <c r="F305" s="186">
        <v>107428</v>
      </c>
      <c r="G305" s="126">
        <f t="shared" si="15"/>
        <v>0.92987884080901595</v>
      </c>
      <c r="H305" s="187">
        <v>357576</v>
      </c>
      <c r="I305" s="187">
        <v>346946</v>
      </c>
      <c r="J305" s="187">
        <v>2129128</v>
      </c>
      <c r="K305" s="187">
        <v>2255924</v>
      </c>
      <c r="L305" s="187">
        <v>126795</v>
      </c>
      <c r="M305" s="186">
        <f>IF(L305="N/A","N/A",'Part-C'!I305)</f>
        <v>4164810.4418011103</v>
      </c>
      <c r="N305" s="190">
        <f t="shared" si="13"/>
        <v>0.51121846474223664</v>
      </c>
      <c r="O305" s="191">
        <f t="shared" si="14"/>
        <v>2035682.4418011103</v>
      </c>
    </row>
    <row r="306" spans="1:15" s="27" customFormat="1" ht="15" x14ac:dyDescent="0.3">
      <c r="A306" s="156" t="str">
        <f>IF(ISBLANK(TableB[[#This Row],[BEDS Code]]),"",TableB[[#This Row],[BEDS Code]])</f>
        <v>331700010398</v>
      </c>
      <c r="B306" s="134" t="str">
        <f>IF(ISBLANK(TableB[[#This Row],[School Name]]),"",TableB[[#This Row],[School Name]])</f>
        <v>P.S. 398 Walter Weaver</v>
      </c>
      <c r="C306" s="156" t="str">
        <f>IF(ISBLANK(TableB[[#This Row],[Local School Code]]),"",TableB[[#This Row],[Local School Code]])</f>
        <v>K398</v>
      </c>
      <c r="D306" s="187">
        <v>2193613</v>
      </c>
      <c r="E306" s="187">
        <v>2392215</v>
      </c>
      <c r="F306" s="186">
        <v>198602</v>
      </c>
      <c r="G306" s="126">
        <f t="shared" si="15"/>
        <v>0.91697987012036963</v>
      </c>
      <c r="H306" s="187">
        <v>357576</v>
      </c>
      <c r="I306" s="187">
        <v>533850</v>
      </c>
      <c r="J306" s="187">
        <v>3085039</v>
      </c>
      <c r="K306" s="187">
        <v>3319446</v>
      </c>
      <c r="L306" s="187">
        <v>234406</v>
      </c>
      <c r="M306" s="186">
        <f>IF(L306="N/A","N/A",'Part-C'!I306)</f>
        <v>7701495.8807489239</v>
      </c>
      <c r="N306" s="190">
        <f t="shared" si="13"/>
        <v>0.40057659547822788</v>
      </c>
      <c r="O306" s="191">
        <f t="shared" si="14"/>
        <v>4616456.8807489239</v>
      </c>
    </row>
    <row r="307" spans="1:15" s="27" customFormat="1" ht="15" x14ac:dyDescent="0.3">
      <c r="A307" s="156" t="str">
        <f>IF(ISBLANK(TableB[[#This Row],[BEDS Code]]),"",TableB[[#This Row],[BEDS Code]])</f>
        <v>331700010399</v>
      </c>
      <c r="B307" s="134" t="str">
        <f>IF(ISBLANK(TableB[[#This Row],[School Name]]),"",TableB[[#This Row],[School Name]])</f>
        <v>P.S. 399 Stanley Eugene Clark</v>
      </c>
      <c r="C307" s="156" t="str">
        <f>IF(ISBLANK(TableB[[#This Row],[Local School Code]]),"",TableB[[#This Row],[Local School Code]])</f>
        <v>K399</v>
      </c>
      <c r="D307" s="187">
        <v>2587319</v>
      </c>
      <c r="E307" s="187">
        <v>2874799</v>
      </c>
      <c r="F307" s="186">
        <v>287480</v>
      </c>
      <c r="G307" s="126">
        <f t="shared" si="15"/>
        <v>0.8999999652149594</v>
      </c>
      <c r="H307" s="187">
        <v>357576</v>
      </c>
      <c r="I307" s="187">
        <v>444442</v>
      </c>
      <c r="J307" s="187">
        <v>3389337</v>
      </c>
      <c r="K307" s="187">
        <v>3728645</v>
      </c>
      <c r="L307" s="187">
        <v>339308</v>
      </c>
      <c r="M307" s="186">
        <f>IF(L307="N/A","N/A",'Part-C'!I307)</f>
        <v>5138083.357969014</v>
      </c>
      <c r="N307" s="190">
        <f t="shared" si="13"/>
        <v>0.659650060901258</v>
      </c>
      <c r="O307" s="191">
        <f t="shared" si="14"/>
        <v>1748746.357969014</v>
      </c>
    </row>
    <row r="308" spans="1:15" s="27" customFormat="1" ht="15" x14ac:dyDescent="0.3">
      <c r="A308" s="156" t="str">
        <f>IF(ISBLANK(TableB[[#This Row],[BEDS Code]]),"",TableB[[#This Row],[BEDS Code]])</f>
        <v>332300010401</v>
      </c>
      <c r="B308" s="134" t="str">
        <f>IF(ISBLANK(TableB[[#This Row],[School Name]]),"",TableB[[#This Row],[School Name]])</f>
        <v>Christopher Avenue Community School</v>
      </c>
      <c r="C308" s="156" t="str">
        <f>IF(ISBLANK(TableB[[#This Row],[Local School Code]]),"",TableB[[#This Row],[Local School Code]])</f>
        <v>K401</v>
      </c>
      <c r="D308" s="187">
        <v>2171652</v>
      </c>
      <c r="E308" s="187">
        <v>2215842</v>
      </c>
      <c r="F308" s="186">
        <v>44190</v>
      </c>
      <c r="G308" s="126">
        <f t="shared" si="15"/>
        <v>0.98005724234850677</v>
      </c>
      <c r="H308" s="187">
        <v>357576</v>
      </c>
      <c r="I308" s="187">
        <v>470825</v>
      </c>
      <c r="J308" s="187">
        <v>3000053</v>
      </c>
      <c r="K308" s="187">
        <v>3052210</v>
      </c>
      <c r="L308" s="187">
        <v>52157</v>
      </c>
      <c r="M308" s="186">
        <f>IF(L308="N/A","N/A",'Part-C'!I308)</f>
        <v>6258933.9588496564</v>
      </c>
      <c r="N308" s="190">
        <f t="shared" si="13"/>
        <v>0.4793233192304503</v>
      </c>
      <c r="O308" s="191">
        <f t="shared" si="14"/>
        <v>3258880.9588496564</v>
      </c>
    </row>
    <row r="309" spans="1:15" s="27" customFormat="1" ht="15" x14ac:dyDescent="0.3">
      <c r="A309" s="156" t="str">
        <f>IF(ISBLANK(TableB[[#This Row],[BEDS Code]]),"",TableB[[#This Row],[BEDS Code]])</f>
        <v>333200011403</v>
      </c>
      <c r="B309" s="134" t="str">
        <f>IF(ISBLANK(TableB[[#This Row],[School Name]]),"",TableB[[#This Row],[School Name]])</f>
        <v>Academy for Environmental Leadership</v>
      </c>
      <c r="C309" s="156" t="str">
        <f>IF(ISBLANK(TableB[[#This Row],[Local School Code]]),"",TableB[[#This Row],[Local School Code]])</f>
        <v>K403</v>
      </c>
      <c r="D309" s="187">
        <v>2899002</v>
      </c>
      <c r="E309" s="187">
        <v>2899002</v>
      </c>
      <c r="F309" s="186">
        <v>0</v>
      </c>
      <c r="G309" s="126">
        <f t="shared" si="15"/>
        <v>1</v>
      </c>
      <c r="H309" s="187">
        <v>357576</v>
      </c>
      <c r="I309" s="187">
        <v>632473</v>
      </c>
      <c r="J309" s="187">
        <v>3889051</v>
      </c>
      <c r="K309" s="187">
        <v>3889051</v>
      </c>
      <c r="L309" s="187">
        <v>0</v>
      </c>
      <c r="M309" s="186">
        <f>IF(L309="N/A","N/A",'Part-C'!I309)</f>
        <v>5634311.2423663028</v>
      </c>
      <c r="N309" s="190">
        <f t="shared" si="13"/>
        <v>0.69024426104772185</v>
      </c>
      <c r="O309" s="191">
        <f t="shared" si="14"/>
        <v>1745260.2423663028</v>
      </c>
    </row>
    <row r="310" spans="1:15" s="27" customFormat="1" ht="15" x14ac:dyDescent="0.3">
      <c r="A310" s="156" t="str">
        <f>IF(ISBLANK(TableB[[#This Row],[BEDS Code]]),"",TableB[[#This Row],[BEDS Code]])</f>
        <v>331900011404</v>
      </c>
      <c r="B310" s="134" t="str">
        <f>IF(ISBLANK(TableB[[#This Row],[School Name]]),"",TableB[[#This Row],[School Name]])</f>
        <v>Academy for Young Writers</v>
      </c>
      <c r="C310" s="156" t="str">
        <f>IF(ISBLANK(TableB[[#This Row],[Local School Code]]),"",TableB[[#This Row],[Local School Code]])</f>
        <v>K404</v>
      </c>
      <c r="D310" s="187">
        <v>5122281</v>
      </c>
      <c r="E310" s="187">
        <v>5122281</v>
      </c>
      <c r="F310" s="186">
        <v>0</v>
      </c>
      <c r="G310" s="126">
        <f t="shared" si="15"/>
        <v>1</v>
      </c>
      <c r="H310" s="187">
        <v>357576</v>
      </c>
      <c r="I310" s="187">
        <v>987516</v>
      </c>
      <c r="J310" s="187">
        <v>6467373</v>
      </c>
      <c r="K310" s="187">
        <v>6467373</v>
      </c>
      <c r="L310" s="187">
        <v>0</v>
      </c>
      <c r="M310" s="186">
        <f>IF(L310="N/A","N/A",'Part-C'!I310)</f>
        <v>8789433.9588719551</v>
      </c>
      <c r="N310" s="190">
        <f t="shared" si="13"/>
        <v>0.73581222980484506</v>
      </c>
      <c r="O310" s="191">
        <f t="shared" si="14"/>
        <v>2322060.9588719551</v>
      </c>
    </row>
    <row r="311" spans="1:15" s="27" customFormat="1" ht="15" x14ac:dyDescent="0.3">
      <c r="A311" s="156" t="str">
        <f>IF(ISBLANK(TableB[[#This Row],[BEDS Code]]),"",TableB[[#This Row],[BEDS Code]])</f>
        <v>332200011405</v>
      </c>
      <c r="B311" s="134" t="str">
        <f>IF(ISBLANK(TableB[[#This Row],[School Name]]),"",TableB[[#This Row],[School Name]])</f>
        <v>Midwood High School</v>
      </c>
      <c r="C311" s="156" t="str">
        <f>IF(ISBLANK(TableB[[#This Row],[Local School Code]]),"",TableB[[#This Row],[Local School Code]])</f>
        <v>K405</v>
      </c>
      <c r="D311" s="187">
        <v>31022044</v>
      </c>
      <c r="E311" s="187">
        <v>34468936</v>
      </c>
      <c r="F311" s="186">
        <v>3446892</v>
      </c>
      <c r="G311" s="126">
        <f t="shared" si="15"/>
        <v>0.9000000464186072</v>
      </c>
      <c r="H311" s="187">
        <v>357576</v>
      </c>
      <c r="I311" s="187">
        <v>5307731</v>
      </c>
      <c r="J311" s="187">
        <v>36687351</v>
      </c>
      <c r="K311" s="187">
        <v>40755664</v>
      </c>
      <c r="L311" s="187">
        <v>4068313</v>
      </c>
      <c r="M311" s="186">
        <f>IF(L311="N/A","N/A",'Part-C'!I311)</f>
        <v>45024048.001331083</v>
      </c>
      <c r="N311" s="190">
        <f t="shared" si="13"/>
        <v>0.81483901667205449</v>
      </c>
      <c r="O311" s="191">
        <f t="shared" si="14"/>
        <v>8336697.0013310835</v>
      </c>
    </row>
    <row r="312" spans="1:15" s="27" customFormat="1" ht="15" x14ac:dyDescent="0.3">
      <c r="A312" s="156" t="str">
        <f>IF(ISBLANK(TableB[[#This Row],[BEDS Code]]),"",TableB[[#This Row],[BEDS Code]])</f>
        <v>331700011408</v>
      </c>
      <c r="B312" s="134" t="str">
        <f>IF(ISBLANK(TableB[[#This Row],[School Name]]),"",TableB[[#This Row],[School Name]])</f>
        <v>Academy of Hospitality and Tourism</v>
      </c>
      <c r="C312" s="156" t="str">
        <f>IF(ISBLANK(TableB[[#This Row],[Local School Code]]),"",TableB[[#This Row],[Local School Code]])</f>
        <v>K408</v>
      </c>
      <c r="D312" s="187">
        <v>2034505</v>
      </c>
      <c r="E312" s="187">
        <v>2260561</v>
      </c>
      <c r="F312" s="186">
        <v>226056</v>
      </c>
      <c r="G312" s="126">
        <f t="shared" si="15"/>
        <v>0.90000004423680668</v>
      </c>
      <c r="H312" s="187">
        <v>357576</v>
      </c>
      <c r="I312" s="187">
        <v>433386</v>
      </c>
      <c r="J312" s="187">
        <v>2825467</v>
      </c>
      <c r="K312" s="187">
        <v>3092278</v>
      </c>
      <c r="L312" s="187">
        <v>266811</v>
      </c>
      <c r="M312" s="186">
        <f>IF(L312="N/A","N/A",'Part-C'!I312)</f>
        <v>4167495.2234253427</v>
      </c>
      <c r="N312" s="190">
        <f t="shared" si="13"/>
        <v>0.67797726176580841</v>
      </c>
      <c r="O312" s="191">
        <f t="shared" si="14"/>
        <v>1342028.2234253427</v>
      </c>
    </row>
    <row r="313" spans="1:15" s="27" customFormat="1" ht="15" x14ac:dyDescent="0.3">
      <c r="A313" s="156" t="str">
        <f>IF(ISBLANK(TableB[[#This Row],[BEDS Code]]),"",TableB[[#This Row],[BEDS Code]])</f>
        <v>331900011409</v>
      </c>
      <c r="B313" s="134" t="str">
        <f>IF(ISBLANK(TableB[[#This Row],[School Name]]),"",TableB[[#This Row],[School Name]])</f>
        <v>East New York Family Academy</v>
      </c>
      <c r="C313" s="156" t="str">
        <f>IF(ISBLANK(TableB[[#This Row],[Local School Code]]),"",TableB[[#This Row],[Local School Code]])</f>
        <v>K409</v>
      </c>
      <c r="D313" s="187">
        <v>4916053</v>
      </c>
      <c r="E313" s="187">
        <v>5134795</v>
      </c>
      <c r="F313" s="186">
        <v>218742</v>
      </c>
      <c r="G313" s="126">
        <f t="shared" si="15"/>
        <v>0.95740005199818101</v>
      </c>
      <c r="H313" s="187">
        <v>357576</v>
      </c>
      <c r="I313" s="187">
        <v>1025159</v>
      </c>
      <c r="J313" s="187">
        <v>6298788</v>
      </c>
      <c r="K313" s="187">
        <v>6556966</v>
      </c>
      <c r="L313" s="187">
        <v>258178</v>
      </c>
      <c r="M313" s="186">
        <f>IF(L313="N/A","N/A",'Part-C'!I313)</f>
        <v>8100000.2966293413</v>
      </c>
      <c r="N313" s="190">
        <f t="shared" si="13"/>
        <v>0.77762811967070167</v>
      </c>
      <c r="O313" s="191">
        <f t="shared" si="14"/>
        <v>1801212.2966293413</v>
      </c>
    </row>
    <row r="314" spans="1:15" s="27" customFormat="1" ht="15" x14ac:dyDescent="0.3">
      <c r="A314" s="156" t="str">
        <f>IF(ISBLANK(TableB[[#This Row],[BEDS Code]]),"",TableB[[#This Row],[BEDS Code]])</f>
        <v>332100011410</v>
      </c>
      <c r="B314" s="134" t="str">
        <f>IF(ISBLANK(TableB[[#This Row],[School Name]]),"",TableB[[#This Row],[School Name]])</f>
        <v>Abraham Lincoln High School</v>
      </c>
      <c r="C314" s="156" t="str">
        <f>IF(ISBLANK(TableB[[#This Row],[Local School Code]]),"",TableB[[#This Row],[Local School Code]])</f>
        <v>K410</v>
      </c>
      <c r="D314" s="187">
        <v>16221568</v>
      </c>
      <c r="E314" s="187">
        <v>18023965</v>
      </c>
      <c r="F314" s="186">
        <v>1802397</v>
      </c>
      <c r="G314" s="126">
        <f t="shared" si="15"/>
        <v>0.89999997225915607</v>
      </c>
      <c r="H314" s="187">
        <v>357576</v>
      </c>
      <c r="I314" s="187">
        <v>3001788</v>
      </c>
      <c r="J314" s="187">
        <v>19580932</v>
      </c>
      <c r="K314" s="187">
        <v>21708273</v>
      </c>
      <c r="L314" s="187">
        <v>2127340</v>
      </c>
      <c r="M314" s="186">
        <f>IF(L314="N/A","N/A",'Part-C'!I314)</f>
        <v>26147252.641180303</v>
      </c>
      <c r="N314" s="190">
        <f t="shared" si="13"/>
        <v>0.74887148828635419</v>
      </c>
      <c r="O314" s="191">
        <f t="shared" si="14"/>
        <v>6566320.6411803029</v>
      </c>
    </row>
    <row r="315" spans="1:15" s="27" customFormat="1" ht="15" x14ac:dyDescent="0.3">
      <c r="A315" s="156" t="str">
        <f>IF(ISBLANK(TableB[[#This Row],[BEDS Code]]),"",TableB[[#This Row],[BEDS Code]])</f>
        <v>(blank)</v>
      </c>
      <c r="B315" s="134" t="str">
        <f>IF(ISBLANK(TableB[[#This Row],[School Name]]),"",TableB[[#This Row],[School Name]])</f>
        <v>Abraham Lincoln YABC</v>
      </c>
      <c r="C315" s="156" t="str">
        <f>IF(ISBLANK(TableB[[#This Row],[Local School Code]]),"",TableB[[#This Row],[Local School Code]])</f>
        <v>K411</v>
      </c>
      <c r="D315" s="187" t="s">
        <v>5097</v>
      </c>
      <c r="E315" s="187" t="s">
        <v>5097</v>
      </c>
      <c r="F315" s="186" t="s">
        <v>5097</v>
      </c>
      <c r="G315" s="126" t="str">
        <f t="shared" si="15"/>
        <v/>
      </c>
      <c r="H315" s="187" t="s">
        <v>5097</v>
      </c>
      <c r="I315" s="187" t="s">
        <v>5097</v>
      </c>
      <c r="J315" s="187" t="s">
        <v>5097</v>
      </c>
      <c r="K315" s="187" t="s">
        <v>5097</v>
      </c>
      <c r="L315" s="187" t="s">
        <v>5097</v>
      </c>
      <c r="M315" s="186" t="str">
        <f>IF(L315="N/A","N/A",'Part-C'!I315)</f>
        <v>N/A</v>
      </c>
      <c r="N315" s="190" t="str">
        <f t="shared" si="13"/>
        <v/>
      </c>
      <c r="O315" s="191" t="str">
        <f t="shared" si="14"/>
        <v>N/A</v>
      </c>
    </row>
    <row r="316" spans="1:15" s="27" customFormat="1" ht="15" x14ac:dyDescent="0.3">
      <c r="A316" s="156" t="str">
        <f>IF(ISBLANK(TableB[[#This Row],[BEDS Code]]),"",TableB[[#This Row],[BEDS Code]])</f>
        <v>331300011412</v>
      </c>
      <c r="B316" s="134" t="str">
        <f>IF(ISBLANK(TableB[[#This Row],[School Name]]),"",TableB[[#This Row],[School Name]])</f>
        <v>Brooklyn Community Arts &amp; Media High School (BCAM)</v>
      </c>
      <c r="C316" s="156" t="str">
        <f>IF(ISBLANK(TableB[[#This Row],[Local School Code]]),"",TableB[[#This Row],[Local School Code]])</f>
        <v>K412</v>
      </c>
      <c r="D316" s="187">
        <v>4337274</v>
      </c>
      <c r="E316" s="187">
        <v>4819193</v>
      </c>
      <c r="F316" s="186">
        <v>481919</v>
      </c>
      <c r="G316" s="126">
        <f t="shared" si="15"/>
        <v>0.90000006225108642</v>
      </c>
      <c r="H316" s="187">
        <v>357576</v>
      </c>
      <c r="I316" s="187">
        <v>738476</v>
      </c>
      <c r="J316" s="187">
        <v>5433326</v>
      </c>
      <c r="K316" s="187">
        <v>6002128</v>
      </c>
      <c r="L316" s="187">
        <v>568801</v>
      </c>
      <c r="M316" s="186">
        <f>IF(L316="N/A","N/A",'Part-C'!I316)</f>
        <v>6994909.2102185562</v>
      </c>
      <c r="N316" s="190">
        <f t="shared" si="13"/>
        <v>0.77675432757049834</v>
      </c>
      <c r="O316" s="191">
        <f t="shared" si="14"/>
        <v>1561583.2102185562</v>
      </c>
    </row>
    <row r="317" spans="1:15" s="27" customFormat="1" ht="15" x14ac:dyDescent="0.3">
      <c r="A317" s="156" t="str">
        <f>IF(ISBLANK(TableB[[#This Row],[BEDS Code]]),"",TableB[[#This Row],[BEDS Code]])</f>
        <v>331400010414</v>
      </c>
      <c r="B317" s="134" t="str">
        <f>IF(ISBLANK(TableB[[#This Row],[School Name]]),"",TableB[[#This Row],[School Name]])</f>
        <v>Brooklyn Arbor Elementary School</v>
      </c>
      <c r="C317" s="156" t="str">
        <f>IF(ISBLANK(TableB[[#This Row],[Local School Code]]),"",TableB[[#This Row],[Local School Code]])</f>
        <v>K414</v>
      </c>
      <c r="D317" s="187">
        <v>4849685</v>
      </c>
      <c r="E317" s="187">
        <v>4849685</v>
      </c>
      <c r="F317" s="186">
        <v>0</v>
      </c>
      <c r="G317" s="126">
        <f t="shared" si="15"/>
        <v>1</v>
      </c>
      <c r="H317" s="187">
        <v>357576</v>
      </c>
      <c r="I317" s="187">
        <v>885133</v>
      </c>
      <c r="J317" s="187">
        <v>6092394</v>
      </c>
      <c r="K317" s="187">
        <v>6092395</v>
      </c>
      <c r="L317" s="187">
        <v>0</v>
      </c>
      <c r="M317" s="186">
        <f>IF(L317="N/A","N/A",'Part-C'!I317)</f>
        <v>8301221.3333188891</v>
      </c>
      <c r="N317" s="190">
        <f t="shared" si="13"/>
        <v>0.73391537887885905</v>
      </c>
      <c r="O317" s="191">
        <f t="shared" si="14"/>
        <v>2208827.3333188891</v>
      </c>
    </row>
    <row r="318" spans="1:15" s="27" customFormat="1" ht="15" x14ac:dyDescent="0.3">
      <c r="A318" s="156" t="str">
        <f>IF(ISBLANK(TableB[[#This Row],[BEDS Code]]),"",TableB[[#This Row],[BEDS Code]])</f>
        <v>(blank)</v>
      </c>
      <c r="B318" s="134" t="str">
        <f>IF(ISBLANK(TableB[[#This Row],[School Name]]),"",TableB[[#This Row],[School Name]])</f>
        <v>The Children's School</v>
      </c>
      <c r="C318" s="156" t="str">
        <f>IF(ISBLANK(TableB[[#This Row],[Local School Code]]),"",TableB[[#This Row],[Local School Code]])</f>
        <v>K418</v>
      </c>
      <c r="D318" s="187" t="s">
        <v>5097</v>
      </c>
      <c r="E318" s="187" t="s">
        <v>5097</v>
      </c>
      <c r="F318" s="186" t="s">
        <v>5097</v>
      </c>
      <c r="G318" s="126" t="str">
        <f t="shared" si="15"/>
        <v/>
      </c>
      <c r="H318" s="187" t="s">
        <v>5097</v>
      </c>
      <c r="I318" s="187" t="s">
        <v>5097</v>
      </c>
      <c r="J318" s="187" t="s">
        <v>5097</v>
      </c>
      <c r="K318" s="187" t="s">
        <v>5097</v>
      </c>
      <c r="L318" s="187" t="s">
        <v>5097</v>
      </c>
      <c r="M318" s="186" t="str">
        <f>IF(L318="N/A","N/A",'Part-C'!I318)</f>
        <v>N/A</v>
      </c>
      <c r="N318" s="190" t="str">
        <f t="shared" si="13"/>
        <v/>
      </c>
      <c r="O318" s="191" t="str">
        <f t="shared" si="14"/>
        <v>N/A</v>
      </c>
    </row>
    <row r="319" spans="1:15" s="27" customFormat="1" ht="15" x14ac:dyDescent="0.3">
      <c r="A319" s="156" t="str">
        <f>IF(ISBLANK(TableB[[#This Row],[BEDS Code]]),"",TableB[[#This Row],[BEDS Code]])</f>
        <v>331300011419</v>
      </c>
      <c r="B319" s="134" t="str">
        <f>IF(ISBLANK(TableB[[#This Row],[School Name]]),"",TableB[[#This Row],[School Name]])</f>
        <v>Science Skills Center High School for Science, Technology and the Creative Arts</v>
      </c>
      <c r="C319" s="156" t="str">
        <f>IF(ISBLANK(TableB[[#This Row],[Local School Code]]),"",TableB[[#This Row],[Local School Code]])</f>
        <v>K419</v>
      </c>
      <c r="D319" s="187">
        <v>4697514</v>
      </c>
      <c r="E319" s="187">
        <v>4921507</v>
      </c>
      <c r="F319" s="186">
        <v>223993</v>
      </c>
      <c r="G319" s="126">
        <f t="shared" si="15"/>
        <v>0.95448690817670279</v>
      </c>
      <c r="H319" s="187">
        <v>357576</v>
      </c>
      <c r="I319" s="187">
        <v>899713</v>
      </c>
      <c r="J319" s="187">
        <v>5954803</v>
      </c>
      <c r="K319" s="187">
        <v>6219178</v>
      </c>
      <c r="L319" s="187">
        <v>264375</v>
      </c>
      <c r="M319" s="186">
        <f>IF(L319="N/A","N/A",'Part-C'!I319)</f>
        <v>7783536.8501960896</v>
      </c>
      <c r="N319" s="190">
        <f t="shared" si="13"/>
        <v>0.76505104486657394</v>
      </c>
      <c r="O319" s="191">
        <f t="shared" si="14"/>
        <v>1828733.8501960896</v>
      </c>
    </row>
    <row r="320" spans="1:15" s="27" customFormat="1" ht="15" x14ac:dyDescent="0.3">
      <c r="A320" s="156" t="str">
        <f>IF(ISBLANK(TableB[[#This Row],[BEDS Code]]),"",TableB[[#This Row],[BEDS Code]])</f>
        <v>331900011422</v>
      </c>
      <c r="B320" s="134" t="str">
        <f>IF(ISBLANK(TableB[[#This Row],[School Name]]),"",TableB[[#This Row],[School Name]])</f>
        <v>Spring Creek Community School</v>
      </c>
      <c r="C320" s="156" t="str">
        <f>IF(ISBLANK(TableB[[#This Row],[Local School Code]]),"",TableB[[#This Row],[Local School Code]])</f>
        <v>K422</v>
      </c>
      <c r="D320" s="187">
        <v>5451456</v>
      </c>
      <c r="E320" s="187">
        <v>5451456</v>
      </c>
      <c r="F320" s="186">
        <v>0</v>
      </c>
      <c r="G320" s="126">
        <f t="shared" si="15"/>
        <v>1</v>
      </c>
      <c r="H320" s="187">
        <v>357576</v>
      </c>
      <c r="I320" s="187">
        <v>950813</v>
      </c>
      <c r="J320" s="187">
        <v>6759845</v>
      </c>
      <c r="K320" s="187">
        <v>6759845</v>
      </c>
      <c r="L320" s="187">
        <v>0</v>
      </c>
      <c r="M320" s="186">
        <f>IF(L320="N/A","N/A",'Part-C'!I320)</f>
        <v>8473283.3299288563</v>
      </c>
      <c r="N320" s="190">
        <f t="shared" si="13"/>
        <v>0.79778342547843928</v>
      </c>
      <c r="O320" s="191">
        <f t="shared" si="14"/>
        <v>1713438.3299288563</v>
      </c>
    </row>
    <row r="321" spans="1:15" s="27" customFormat="1" ht="15" x14ac:dyDescent="0.3">
      <c r="A321" s="156" t="str">
        <f>IF(ISBLANK(TableB[[#This Row],[BEDS Code]]),"",TableB[[#This Row],[BEDS Code]])</f>
        <v>331500011423</v>
      </c>
      <c r="B321" s="134" t="str">
        <f>IF(ISBLANK(TableB[[#This Row],[School Name]]),"",TableB[[#This Row],[School Name]])</f>
        <v>Brooklyn Frontiers High School</v>
      </c>
      <c r="C321" s="156" t="str">
        <f>IF(ISBLANK(TableB[[#This Row],[Local School Code]]),"",TableB[[#This Row],[Local School Code]])</f>
        <v>K423</v>
      </c>
      <c r="D321" s="187">
        <v>2782405</v>
      </c>
      <c r="E321" s="187">
        <v>2810272</v>
      </c>
      <c r="F321" s="186">
        <v>27867</v>
      </c>
      <c r="G321" s="126">
        <f t="shared" si="15"/>
        <v>0.99008387800184461</v>
      </c>
      <c r="H321" s="187">
        <v>357576</v>
      </c>
      <c r="I321" s="187">
        <v>570452</v>
      </c>
      <c r="J321" s="187">
        <v>3710433</v>
      </c>
      <c r="K321" s="187">
        <v>3743324</v>
      </c>
      <c r="L321" s="187">
        <v>32891</v>
      </c>
      <c r="M321" s="186">
        <f>IF(L321="N/A","N/A",'Part-C'!I321)</f>
        <v>4147702.0291805267</v>
      </c>
      <c r="N321" s="190">
        <f t="shared" si="13"/>
        <v>0.89457559243547702</v>
      </c>
      <c r="O321" s="191">
        <f t="shared" si="14"/>
        <v>437269.02918052673</v>
      </c>
    </row>
    <row r="322" spans="1:15" s="27" customFormat="1" ht="15" x14ac:dyDescent="0.3">
      <c r="A322" s="156" t="str">
        <f>IF(ISBLANK(TableB[[#This Row],[BEDS Code]]),"",TableB[[#This Row],[BEDS Code]])</f>
        <v>332200011425</v>
      </c>
      <c r="B322" s="134" t="str">
        <f>IF(ISBLANK(TableB[[#This Row],[School Name]]),"",TableB[[#This Row],[School Name]])</f>
        <v>James Madison High School</v>
      </c>
      <c r="C322" s="156" t="str">
        <f>IF(ISBLANK(TableB[[#This Row],[Local School Code]]),"",TableB[[#This Row],[Local School Code]])</f>
        <v>K425</v>
      </c>
      <c r="D322" s="187">
        <v>31068646</v>
      </c>
      <c r="E322" s="187">
        <v>34520718</v>
      </c>
      <c r="F322" s="186">
        <v>3452072</v>
      </c>
      <c r="G322" s="126">
        <f t="shared" si="15"/>
        <v>0.89999999420637777</v>
      </c>
      <c r="H322" s="187">
        <v>357576</v>
      </c>
      <c r="I322" s="187">
        <v>5643993</v>
      </c>
      <c r="J322" s="187">
        <v>37070215</v>
      </c>
      <c r="K322" s="187">
        <v>41144641</v>
      </c>
      <c r="L322" s="187">
        <v>4074426</v>
      </c>
      <c r="M322" s="186">
        <f>IF(L322="N/A","N/A",'Part-C'!I322)</f>
        <v>46299556.410107933</v>
      </c>
      <c r="N322" s="190">
        <f t="shared" si="13"/>
        <v>0.80066026273865076</v>
      </c>
      <c r="O322" s="191">
        <f t="shared" si="14"/>
        <v>9229341.410107933</v>
      </c>
    </row>
    <row r="323" spans="1:15" s="27" customFormat="1" ht="15" x14ac:dyDescent="0.3">
      <c r="A323" s="156" t="str">
        <f>IF(ISBLANK(TableB[[#This Row],[BEDS Code]]),"",TableB[[#This Row],[BEDS Code]])</f>
        <v>331500011429</v>
      </c>
      <c r="B323" s="134" t="str">
        <f>IF(ISBLANK(TableB[[#This Row],[School Name]]),"",TableB[[#This Row],[School Name]])</f>
        <v>Digital Arts and Cinema Technology High School</v>
      </c>
      <c r="C323" s="156" t="str">
        <f>IF(ISBLANK(TableB[[#This Row],[Local School Code]]),"",TableB[[#This Row],[Local School Code]])</f>
        <v>K429</v>
      </c>
      <c r="D323" s="187">
        <v>2103055</v>
      </c>
      <c r="E323" s="187">
        <v>2336727</v>
      </c>
      <c r="F323" s="186">
        <v>233672</v>
      </c>
      <c r="G323" s="126">
        <f t="shared" si="15"/>
        <v>0.90000029956430516</v>
      </c>
      <c r="H323" s="187">
        <v>357576</v>
      </c>
      <c r="I323" s="187">
        <v>353664</v>
      </c>
      <c r="J323" s="187">
        <v>2814295</v>
      </c>
      <c r="K323" s="187">
        <v>3090095</v>
      </c>
      <c r="L323" s="187">
        <v>275799</v>
      </c>
      <c r="M323" s="186">
        <f>IF(L323="N/A","N/A",'Part-C'!I323)</f>
        <v>4695588.9795499705</v>
      </c>
      <c r="N323" s="190">
        <f t="shared" si="13"/>
        <v>0.59934866792146801</v>
      </c>
      <c r="O323" s="191">
        <f t="shared" si="14"/>
        <v>1881293.9795499705</v>
      </c>
    </row>
    <row r="324" spans="1:15" s="27" customFormat="1" ht="15" x14ac:dyDescent="0.3">
      <c r="A324" s="156" t="str">
        <f>IF(ISBLANK(TableB[[#This Row],[BEDS Code]]),"",TableB[[#This Row],[BEDS Code]])</f>
        <v>331300011430</v>
      </c>
      <c r="B324" s="134" t="str">
        <f>IF(ISBLANK(TableB[[#This Row],[School Name]]),"",TableB[[#This Row],[School Name]])</f>
        <v>Brooklyn Technical High School</v>
      </c>
      <c r="C324" s="156" t="str">
        <f>IF(ISBLANK(TableB[[#This Row],[Local School Code]]),"",TableB[[#This Row],[Local School Code]])</f>
        <v>K430</v>
      </c>
      <c r="D324" s="187">
        <v>44834115</v>
      </c>
      <c r="E324" s="187">
        <v>49815684</v>
      </c>
      <c r="F324" s="186">
        <v>4981569</v>
      </c>
      <c r="G324" s="126">
        <f t="shared" si="15"/>
        <v>0.89999998795560054</v>
      </c>
      <c r="H324" s="187">
        <v>357576</v>
      </c>
      <c r="I324" s="187">
        <v>7997174</v>
      </c>
      <c r="J324" s="187">
        <v>53188865</v>
      </c>
      <c r="K324" s="187">
        <v>59068532</v>
      </c>
      <c r="L324" s="187">
        <v>5879667</v>
      </c>
      <c r="M324" s="186">
        <f>IF(L324="N/A","N/A",'Part-C'!I324)</f>
        <v>58095983.709836118</v>
      </c>
      <c r="N324" s="190">
        <f t="shared" si="13"/>
        <v>0.91553428659810598</v>
      </c>
      <c r="O324" s="191">
        <f t="shared" si="14"/>
        <v>4907118.7098361179</v>
      </c>
    </row>
    <row r="325" spans="1:15" s="27" customFormat="1" ht="15" x14ac:dyDescent="0.3">
      <c r="A325" s="156" t="str">
        <f>IF(ISBLANK(TableB[[#This Row],[BEDS Code]]),"",TableB[[#This Row],[BEDS Code]])</f>
        <v>(blank)</v>
      </c>
      <c r="B325" s="134" t="str">
        <f>IF(ISBLANK(TableB[[#This Row],[School Name]]),"",TableB[[#This Row],[School Name]])</f>
        <v>Thomas Jefferson YABC</v>
      </c>
      <c r="C325" s="156" t="str">
        <f>IF(ISBLANK(TableB[[#This Row],[Local School Code]]),"",TableB[[#This Row],[Local School Code]])</f>
        <v>K431</v>
      </c>
      <c r="D325" s="187" t="s">
        <v>5097</v>
      </c>
      <c r="E325" s="187" t="s">
        <v>5097</v>
      </c>
      <c r="F325" s="186" t="s">
        <v>5097</v>
      </c>
      <c r="G325" s="126" t="str">
        <f t="shared" si="15"/>
        <v/>
      </c>
      <c r="H325" s="187" t="s">
        <v>5097</v>
      </c>
      <c r="I325" s="187" t="s">
        <v>5097</v>
      </c>
      <c r="J325" s="187" t="s">
        <v>5097</v>
      </c>
      <c r="K325" s="187" t="s">
        <v>5097</v>
      </c>
      <c r="L325" s="187" t="s">
        <v>5097</v>
      </c>
      <c r="M325" s="186" t="str">
        <f>IF(L325="N/A","N/A",'Part-C'!I325)</f>
        <v>N/A</v>
      </c>
      <c r="N325" s="190" t="str">
        <f t="shared" si="13"/>
        <v/>
      </c>
      <c r="O325" s="191" t="str">
        <f t="shared" si="14"/>
        <v>N/A</v>
      </c>
    </row>
    <row r="326" spans="1:15" s="27" customFormat="1" ht="15" x14ac:dyDescent="0.3">
      <c r="A326" s="156" t="str">
        <f>IF(ISBLANK(TableB[[#This Row],[BEDS Code]]),"",TableB[[#This Row],[BEDS Code]])</f>
        <v>331300011439</v>
      </c>
      <c r="B326" s="134" t="str">
        <f>IF(ISBLANK(TableB[[#This Row],[School Name]]),"",TableB[[#This Row],[School Name]])</f>
        <v>Brooklyn International High School</v>
      </c>
      <c r="C326" s="156" t="str">
        <f>IF(ISBLANK(TableB[[#This Row],[Local School Code]]),"",TableB[[#This Row],[Local School Code]])</f>
        <v>K439</v>
      </c>
      <c r="D326" s="187">
        <v>3460170</v>
      </c>
      <c r="E326" s="187">
        <v>3844634</v>
      </c>
      <c r="F326" s="186">
        <v>384464</v>
      </c>
      <c r="G326" s="126">
        <f t="shared" si="15"/>
        <v>0.89999984393833066</v>
      </c>
      <c r="H326" s="187">
        <v>357576</v>
      </c>
      <c r="I326" s="187">
        <v>669880</v>
      </c>
      <c r="J326" s="187">
        <v>4487626</v>
      </c>
      <c r="K326" s="187">
        <v>4941403</v>
      </c>
      <c r="L326" s="187">
        <v>453776</v>
      </c>
      <c r="M326" s="186">
        <f>IF(L326="N/A","N/A",'Part-C'!I326)</f>
        <v>5524214.86517624</v>
      </c>
      <c r="N326" s="190">
        <f t="shared" si="13"/>
        <v>0.81235544046073782</v>
      </c>
      <c r="O326" s="191">
        <f t="shared" si="14"/>
        <v>1036588.86517624</v>
      </c>
    </row>
    <row r="327" spans="1:15" s="27" customFormat="1" ht="15" x14ac:dyDescent="0.3">
      <c r="A327" s="156" t="str">
        <f>IF(ISBLANK(TableB[[#This Row],[BEDS Code]]),"",TableB[[#This Row],[BEDS Code]])</f>
        <v>331500010442</v>
      </c>
      <c r="B327" s="134" t="str">
        <f>IF(ISBLANK(TableB[[#This Row],[School Name]]),"",TableB[[#This Row],[School Name]])</f>
        <v>M.S. 442 Carroll Gardens School for Innovation</v>
      </c>
      <c r="C327" s="156" t="str">
        <f>IF(ISBLANK(TableB[[#This Row],[Local School Code]]),"",TableB[[#This Row],[Local School Code]])</f>
        <v>K442</v>
      </c>
      <c r="D327" s="187">
        <v>2366362</v>
      </c>
      <c r="E327" s="187">
        <v>2629292</v>
      </c>
      <c r="F327" s="186">
        <v>262930</v>
      </c>
      <c r="G327" s="126">
        <f t="shared" si="15"/>
        <v>0.89999969573558203</v>
      </c>
      <c r="H327" s="187">
        <v>357576</v>
      </c>
      <c r="I327" s="187">
        <v>418860</v>
      </c>
      <c r="J327" s="187">
        <v>3142798</v>
      </c>
      <c r="K327" s="187">
        <v>3453130</v>
      </c>
      <c r="L327" s="187">
        <v>310331</v>
      </c>
      <c r="M327" s="186">
        <f>IF(L327="N/A","N/A",'Part-C'!I327)</f>
        <v>6185631.3766106963</v>
      </c>
      <c r="N327" s="190">
        <f t="shared" si="13"/>
        <v>0.50808038964036017</v>
      </c>
      <c r="O327" s="191">
        <f t="shared" si="14"/>
        <v>3042833.3766106963</v>
      </c>
    </row>
    <row r="328" spans="1:15" s="27" customFormat="1" ht="15" x14ac:dyDescent="0.3">
      <c r="A328" s="156" t="str">
        <f>IF(ISBLANK(TableB[[#This Row],[BEDS Code]]),"",TableB[[#This Row],[BEDS Code]])</f>
        <v>331500010443</v>
      </c>
      <c r="B328" s="134" t="str">
        <f>IF(ISBLANK(TableB[[#This Row],[School Name]]),"",TableB[[#This Row],[School Name]])</f>
        <v>New Voices School of Academic &amp; Creative Arts</v>
      </c>
      <c r="C328" s="156" t="str">
        <f>IF(ISBLANK(TableB[[#This Row],[Local School Code]]),"",TableB[[#This Row],[Local School Code]])</f>
        <v>K443</v>
      </c>
      <c r="D328" s="187">
        <v>4858682</v>
      </c>
      <c r="E328" s="187">
        <v>5398534</v>
      </c>
      <c r="F328" s="186">
        <v>539852</v>
      </c>
      <c r="G328" s="126">
        <f t="shared" si="15"/>
        <v>0.90000025932966243</v>
      </c>
      <c r="H328" s="187">
        <v>357576</v>
      </c>
      <c r="I328" s="187">
        <v>977398</v>
      </c>
      <c r="J328" s="187">
        <v>6193656</v>
      </c>
      <c r="K328" s="187">
        <v>6830835</v>
      </c>
      <c r="L328" s="187">
        <v>637180</v>
      </c>
      <c r="M328" s="186">
        <f>IF(L328="N/A","N/A",'Part-C'!I328)</f>
        <v>7407318.1506935935</v>
      </c>
      <c r="N328" s="190">
        <f t="shared" ref="N328:N391" si="16">IFERROR(J328/M328,"")</f>
        <v>0.83615363536397436</v>
      </c>
      <c r="O328" s="191">
        <f t="shared" ref="O328:O391" si="17">IF(L328="N/A","N/A",M328-J328)</f>
        <v>1213662.1506935935</v>
      </c>
    </row>
    <row r="329" spans="1:15" s="27" customFormat="1" ht="15" x14ac:dyDescent="0.3">
      <c r="A329" s="156" t="str">
        <f>IF(ISBLANK(TableB[[#This Row],[BEDS Code]]),"",TableB[[#This Row],[BEDS Code]])</f>
        <v>332000011445</v>
      </c>
      <c r="B329" s="134" t="str">
        <f>IF(ISBLANK(TableB[[#This Row],[School Name]]),"",TableB[[#This Row],[School Name]])</f>
        <v>New Utrecht High School</v>
      </c>
      <c r="C329" s="156" t="str">
        <f>IF(ISBLANK(TableB[[#This Row],[Local School Code]]),"",TableB[[#This Row],[Local School Code]])</f>
        <v>K445</v>
      </c>
      <c r="D329" s="187">
        <v>30174940</v>
      </c>
      <c r="E329" s="187">
        <v>33527712</v>
      </c>
      <c r="F329" s="186">
        <v>3352772</v>
      </c>
      <c r="G329" s="126">
        <f t="shared" si="15"/>
        <v>0.89999997613914129</v>
      </c>
      <c r="H329" s="187">
        <v>357576</v>
      </c>
      <c r="I329" s="187">
        <v>5336749</v>
      </c>
      <c r="J329" s="187">
        <v>35869265</v>
      </c>
      <c r="K329" s="187">
        <v>39826488</v>
      </c>
      <c r="L329" s="187">
        <v>3957223</v>
      </c>
      <c r="M329" s="186">
        <f>IF(L329="N/A","N/A",'Part-C'!I329)</f>
        <v>45018260.669823594</v>
      </c>
      <c r="N329" s="190">
        <f t="shared" si="16"/>
        <v>0.79677145376795289</v>
      </c>
      <c r="O329" s="191">
        <f t="shared" si="17"/>
        <v>9148995.6698235944</v>
      </c>
    </row>
    <row r="330" spans="1:15" s="27" customFormat="1" ht="15" x14ac:dyDescent="0.3">
      <c r="A330" s="156" t="str">
        <f>IF(ISBLANK(TableB[[#This Row],[BEDS Code]]),"",TableB[[#This Row],[BEDS Code]])</f>
        <v>332300010446</v>
      </c>
      <c r="B330" s="134" t="str">
        <f>IF(ISBLANK(TableB[[#This Row],[School Name]]),"",TableB[[#This Row],[School Name]])</f>
        <v>Riverdale Avenue Community School</v>
      </c>
      <c r="C330" s="156" t="str">
        <f>IF(ISBLANK(TableB[[#This Row],[Local School Code]]),"",TableB[[#This Row],[Local School Code]])</f>
        <v>K446</v>
      </c>
      <c r="D330" s="187">
        <v>2813168</v>
      </c>
      <c r="E330" s="187">
        <v>2813168</v>
      </c>
      <c r="F330" s="186">
        <v>0</v>
      </c>
      <c r="G330" s="126">
        <f t="shared" si="15"/>
        <v>1</v>
      </c>
      <c r="H330" s="187">
        <v>357576</v>
      </c>
      <c r="I330" s="187">
        <v>597945</v>
      </c>
      <c r="J330" s="187">
        <v>3768689</v>
      </c>
      <c r="K330" s="187">
        <v>3768690</v>
      </c>
      <c r="L330" s="187">
        <v>0</v>
      </c>
      <c r="M330" s="186">
        <f>IF(L330="N/A","N/A",'Part-C'!I330)</f>
        <v>7434613.0042399559</v>
      </c>
      <c r="N330" s="190">
        <f t="shared" si="16"/>
        <v>0.50691125386764835</v>
      </c>
      <c r="O330" s="191">
        <f t="shared" si="17"/>
        <v>3665924.0042399559</v>
      </c>
    </row>
    <row r="331" spans="1:15" s="27" customFormat="1" ht="15" x14ac:dyDescent="0.3">
      <c r="A331" s="156" t="str">
        <f>IF(ISBLANK(TableB[[#This Row],[BEDS Code]]),"",TableB[[#This Row],[BEDS Code]])</f>
        <v>331500010447</v>
      </c>
      <c r="B331" s="134" t="str">
        <f>IF(ISBLANK(TableB[[#This Row],[School Name]]),"",TableB[[#This Row],[School Name]])</f>
        <v>The Math &amp; Science Exploratory School</v>
      </c>
      <c r="C331" s="156" t="str">
        <f>IF(ISBLANK(TableB[[#This Row],[Local School Code]]),"",TableB[[#This Row],[Local School Code]])</f>
        <v>K447</v>
      </c>
      <c r="D331" s="187">
        <v>4254388</v>
      </c>
      <c r="E331" s="187">
        <v>4727098</v>
      </c>
      <c r="F331" s="186">
        <v>472710</v>
      </c>
      <c r="G331" s="126">
        <f t="shared" ref="G331:G394" si="18">IFERROR(D331/E331,"")</f>
        <v>0.89999995769074392</v>
      </c>
      <c r="H331" s="187">
        <v>357576</v>
      </c>
      <c r="I331" s="187">
        <v>806069</v>
      </c>
      <c r="J331" s="187">
        <v>5418033</v>
      </c>
      <c r="K331" s="187">
        <v>5975966</v>
      </c>
      <c r="L331" s="187">
        <v>557932</v>
      </c>
      <c r="M331" s="186">
        <f>IF(L331="N/A","N/A",'Part-C'!I331)</f>
        <v>10174868.4932814</v>
      </c>
      <c r="N331" s="190">
        <f t="shared" si="16"/>
        <v>0.5324916979101596</v>
      </c>
      <c r="O331" s="191">
        <f t="shared" si="17"/>
        <v>4756835.4932813998</v>
      </c>
    </row>
    <row r="332" spans="1:15" s="27" customFormat="1" ht="15" x14ac:dyDescent="0.3">
      <c r="A332" s="156" t="str">
        <f>IF(ISBLANK(TableB[[#This Row],[BEDS Code]]),"",TableB[[#This Row],[BEDS Code]])</f>
        <v>331500010448</v>
      </c>
      <c r="B332" s="134" t="str">
        <f>IF(ISBLANK(TableB[[#This Row],[School Name]]),"",TableB[[#This Row],[School Name]])</f>
        <v>Brooklyn Secondary School for Collaborative Studies</v>
      </c>
      <c r="C332" s="156" t="str">
        <f>IF(ISBLANK(TableB[[#This Row],[Local School Code]]),"",TableB[[#This Row],[Local School Code]])</f>
        <v>K448</v>
      </c>
      <c r="D332" s="187">
        <v>6966967</v>
      </c>
      <c r="E332" s="187">
        <v>7509207</v>
      </c>
      <c r="F332" s="186">
        <v>542240</v>
      </c>
      <c r="G332" s="126">
        <f t="shared" si="18"/>
        <v>0.9277899783559036</v>
      </c>
      <c r="H332" s="187">
        <v>357576</v>
      </c>
      <c r="I332" s="187">
        <v>1485477</v>
      </c>
      <c r="J332" s="187">
        <v>8810020</v>
      </c>
      <c r="K332" s="187">
        <v>9450018</v>
      </c>
      <c r="L332" s="187">
        <v>639997</v>
      </c>
      <c r="M332" s="186">
        <f>IF(L332="N/A","N/A",'Part-C'!I332)</f>
        <v>11907711.868369861</v>
      </c>
      <c r="N332" s="190">
        <f t="shared" si="16"/>
        <v>0.73985834536371531</v>
      </c>
      <c r="O332" s="191">
        <f t="shared" si="17"/>
        <v>3097691.8683698606</v>
      </c>
    </row>
    <row r="333" spans="1:15" s="27" customFormat="1" ht="15" x14ac:dyDescent="0.3">
      <c r="A333" s="156" t="str">
        <f>IF(ISBLANK(TableB[[#This Row],[BEDS Code]]),"",TableB[[#This Row],[BEDS Code]])</f>
        <v>331400011449</v>
      </c>
      <c r="B333" s="134" t="str">
        <f>IF(ISBLANK(TableB[[#This Row],[School Name]]),"",TableB[[#This Row],[School Name]])</f>
        <v>Brooklyn Latin School, The</v>
      </c>
      <c r="C333" s="156" t="str">
        <f>IF(ISBLANK(TableB[[#This Row],[Local School Code]]),"",TableB[[#This Row],[Local School Code]])</f>
        <v>K449</v>
      </c>
      <c r="D333" s="187">
        <v>5220001</v>
      </c>
      <c r="E333" s="187">
        <v>5198434</v>
      </c>
      <c r="F333" s="186">
        <v>0</v>
      </c>
      <c r="G333" s="126">
        <f t="shared" si="18"/>
        <v>1.0041487494118422</v>
      </c>
      <c r="H333" s="187">
        <v>357576</v>
      </c>
      <c r="I333" s="187">
        <v>1123216</v>
      </c>
      <c r="J333" s="187">
        <v>6700793</v>
      </c>
      <c r="K333" s="187">
        <v>6675338</v>
      </c>
      <c r="L333" s="187">
        <v>0</v>
      </c>
      <c r="M333" s="186">
        <f>IF(L333="N/A","N/A",'Part-C'!I333)</f>
        <v>7095481.3031284362</v>
      </c>
      <c r="N333" s="190">
        <f t="shared" si="16"/>
        <v>0.94437469619510994</v>
      </c>
      <c r="O333" s="191">
        <f t="shared" si="17"/>
        <v>394688.30312843621</v>
      </c>
    </row>
    <row r="334" spans="1:15" s="27" customFormat="1" ht="15" x14ac:dyDescent="0.3">
      <c r="A334" s="156" t="str">
        <f>IF(ISBLANK(TableB[[#This Row],[BEDS Code]]),"",TableB[[#This Row],[BEDS Code]])</f>
        <v>331900010452</v>
      </c>
      <c r="B334" s="134" t="str">
        <f>IF(ISBLANK(TableB[[#This Row],[School Name]]),"",TableB[[#This Row],[School Name]])</f>
        <v>Frederick Douglass Academy VIII Middle School</v>
      </c>
      <c r="C334" s="156" t="str">
        <f>IF(ISBLANK(TableB[[#This Row],[Local School Code]]),"",TableB[[#This Row],[Local School Code]])</f>
        <v>K452</v>
      </c>
      <c r="D334" s="187">
        <v>3126262</v>
      </c>
      <c r="E334" s="187">
        <v>3295986</v>
      </c>
      <c r="F334" s="186">
        <v>169724</v>
      </c>
      <c r="G334" s="126">
        <f t="shared" si="18"/>
        <v>0.94850584923601011</v>
      </c>
      <c r="H334" s="187">
        <v>357576</v>
      </c>
      <c r="I334" s="187">
        <v>621185</v>
      </c>
      <c r="J334" s="187">
        <v>4105023</v>
      </c>
      <c r="K334" s="187">
        <v>4305345</v>
      </c>
      <c r="L334" s="187">
        <v>200322</v>
      </c>
      <c r="M334" s="186">
        <f>IF(L334="N/A","N/A",'Part-C'!I334)</f>
        <v>5248035.1459939135</v>
      </c>
      <c r="N334" s="190">
        <f t="shared" si="16"/>
        <v>0.78220188809779001</v>
      </c>
      <c r="O334" s="191">
        <f t="shared" si="17"/>
        <v>1143012.1459939135</v>
      </c>
    </row>
    <row r="335" spans="1:15" s="27" customFormat="1" ht="15" x14ac:dyDescent="0.3">
      <c r="A335" s="156" t="str">
        <f>IF(ISBLANK(TableB[[#This Row],[BEDS Code]]),"",TableB[[#This Row],[BEDS Code]])</f>
        <v>331400011454</v>
      </c>
      <c r="B335" s="134" t="str">
        <f>IF(ISBLANK(TableB[[#This Row],[School Name]]),"",TableB[[#This Row],[School Name]])</f>
        <v>The Williamsburg High School of Art and Technology</v>
      </c>
      <c r="C335" s="156" t="str">
        <f>IF(ISBLANK(TableB[[#This Row],[Local School Code]]),"",TableB[[#This Row],[Local School Code]])</f>
        <v>K454</v>
      </c>
      <c r="D335" s="187">
        <v>2953564</v>
      </c>
      <c r="E335" s="187">
        <v>2953564</v>
      </c>
      <c r="F335" s="186">
        <v>0</v>
      </c>
      <c r="G335" s="126">
        <f t="shared" si="18"/>
        <v>1</v>
      </c>
      <c r="H335" s="187">
        <v>357576</v>
      </c>
      <c r="I335" s="187">
        <v>587763</v>
      </c>
      <c r="J335" s="187">
        <v>3898903</v>
      </c>
      <c r="K335" s="187">
        <v>3898903</v>
      </c>
      <c r="L335" s="187">
        <v>0</v>
      </c>
      <c r="M335" s="186">
        <f>IF(L335="N/A","N/A",'Part-C'!I335)</f>
        <v>5590209.3960212953</v>
      </c>
      <c r="N335" s="190">
        <f t="shared" si="16"/>
        <v>0.69745204943037653</v>
      </c>
      <c r="O335" s="191">
        <f t="shared" si="17"/>
        <v>1691306.3960212953</v>
      </c>
    </row>
    <row r="336" spans="1:15" s="27" customFormat="1" ht="15" x14ac:dyDescent="0.3">
      <c r="A336" s="156" t="str">
        <f>IF(ISBLANK(TableB[[#This Row],[BEDS Code]]),"",TableB[[#This Row],[BEDS Code]])</f>
        <v>331600011455</v>
      </c>
      <c r="B336" s="134" t="str">
        <f>IF(ISBLANK(TableB[[#This Row],[School Name]]),"",TableB[[#This Row],[School Name]])</f>
        <v>Boys and Girls High School</v>
      </c>
      <c r="C336" s="156" t="str">
        <f>IF(ISBLANK(TableB[[#This Row],[Local School Code]]),"",TableB[[#This Row],[Local School Code]])</f>
        <v>K455</v>
      </c>
      <c r="D336" s="187">
        <v>4701788</v>
      </c>
      <c r="E336" s="187">
        <v>4701788</v>
      </c>
      <c r="F336" s="186">
        <v>0</v>
      </c>
      <c r="G336" s="126">
        <f t="shared" si="18"/>
        <v>1</v>
      </c>
      <c r="H336" s="187">
        <v>357576</v>
      </c>
      <c r="I336" s="187">
        <v>939089</v>
      </c>
      <c r="J336" s="187">
        <v>5998453</v>
      </c>
      <c r="K336" s="187">
        <v>5998454</v>
      </c>
      <c r="L336" s="187">
        <v>0</v>
      </c>
      <c r="M336" s="186">
        <f>IF(L336="N/A","N/A",'Part-C'!I336)</f>
        <v>10715071.02691083</v>
      </c>
      <c r="N336" s="190">
        <f t="shared" si="16"/>
        <v>0.55981458125055117</v>
      </c>
      <c r="O336" s="191">
        <f t="shared" si="17"/>
        <v>4716618.0269108303</v>
      </c>
    </row>
    <row r="337" spans="1:15" s="27" customFormat="1" ht="15" x14ac:dyDescent="0.3">
      <c r="A337" s="156" t="str">
        <f>IF(ISBLANK(TableB[[#This Row],[BEDS Code]]),"",TableB[[#This Row],[BEDS Code]])</f>
        <v>331500011462</v>
      </c>
      <c r="B337" s="134" t="str">
        <f>IF(ISBLANK(TableB[[#This Row],[School Name]]),"",TableB[[#This Row],[School Name]])</f>
        <v>John Jay School for Law</v>
      </c>
      <c r="C337" s="156" t="str">
        <f>IF(ISBLANK(TableB[[#This Row],[Local School Code]]),"",TableB[[#This Row],[Local School Code]])</f>
        <v>K462</v>
      </c>
      <c r="D337" s="187">
        <v>3716003</v>
      </c>
      <c r="E337" s="187">
        <v>4128892</v>
      </c>
      <c r="F337" s="186">
        <v>412889</v>
      </c>
      <c r="G337" s="126">
        <f t="shared" si="18"/>
        <v>0.90000004843914538</v>
      </c>
      <c r="H337" s="187">
        <v>357576</v>
      </c>
      <c r="I337" s="187">
        <v>621722</v>
      </c>
      <c r="J337" s="187">
        <v>4695301</v>
      </c>
      <c r="K337" s="187">
        <v>5182627</v>
      </c>
      <c r="L337" s="187">
        <v>487326</v>
      </c>
      <c r="M337" s="186">
        <f>IF(L337="N/A","N/A",'Part-C'!I337)</f>
        <v>6024728.4287039507</v>
      </c>
      <c r="N337" s="190">
        <f t="shared" si="16"/>
        <v>0.77933819848707453</v>
      </c>
      <c r="O337" s="191">
        <f t="shared" si="17"/>
        <v>1329427.4287039507</v>
      </c>
    </row>
    <row r="338" spans="1:15" s="27" customFormat="1" ht="15" x14ac:dyDescent="0.3">
      <c r="A338" s="156" t="str">
        <f>IF(ISBLANK(TableB[[#This Row],[BEDS Code]]),"",TableB[[#This Row],[BEDS Code]])</f>
        <v>331500011463</v>
      </c>
      <c r="B338" s="134" t="str">
        <f>IF(ISBLANK(TableB[[#This Row],[School Name]]),"",TableB[[#This Row],[School Name]])</f>
        <v>Secondary School for Journalism</v>
      </c>
      <c r="C338" s="156" t="str">
        <f>IF(ISBLANK(TableB[[#This Row],[Local School Code]]),"",TableB[[#This Row],[Local School Code]])</f>
        <v>K463</v>
      </c>
      <c r="D338" s="187">
        <v>1791602</v>
      </c>
      <c r="E338" s="187">
        <v>1990668</v>
      </c>
      <c r="F338" s="186">
        <v>199066</v>
      </c>
      <c r="G338" s="126">
        <f t="shared" si="18"/>
        <v>0.9000004018751494</v>
      </c>
      <c r="H338" s="187">
        <v>357576</v>
      </c>
      <c r="I338" s="187">
        <v>389016</v>
      </c>
      <c r="J338" s="187">
        <v>2538194</v>
      </c>
      <c r="K338" s="187">
        <v>2773149</v>
      </c>
      <c r="L338" s="187">
        <v>234954</v>
      </c>
      <c r="M338" s="186">
        <f>IF(L338="N/A","N/A",'Part-C'!I338)</f>
        <v>3567007.3431787142</v>
      </c>
      <c r="N338" s="190">
        <f t="shared" si="16"/>
        <v>0.71157521019794312</v>
      </c>
      <c r="O338" s="191">
        <f t="shared" si="17"/>
        <v>1028813.3431787142</v>
      </c>
    </row>
    <row r="339" spans="1:15" s="27" customFormat="1" ht="15" x14ac:dyDescent="0.3">
      <c r="A339" s="156" t="str">
        <f>IF(ISBLANK(TableB[[#This Row],[BEDS Code]]),"",TableB[[#This Row],[BEDS Code]])</f>
        <v>331500011464</v>
      </c>
      <c r="B339" s="134" t="str">
        <f>IF(ISBLANK(TableB[[#This Row],[School Name]]),"",TableB[[#This Row],[School Name]])</f>
        <v>Park Slope Collegiate</v>
      </c>
      <c r="C339" s="156" t="str">
        <f>IF(ISBLANK(TableB[[#This Row],[Local School Code]]),"",TableB[[#This Row],[Local School Code]])</f>
        <v>K464</v>
      </c>
      <c r="D339" s="187">
        <v>6117351</v>
      </c>
      <c r="E339" s="187">
        <v>6689015</v>
      </c>
      <c r="F339" s="186">
        <v>571664</v>
      </c>
      <c r="G339" s="126">
        <f t="shared" si="18"/>
        <v>0.91453689369810054</v>
      </c>
      <c r="H339" s="187">
        <v>357576</v>
      </c>
      <c r="I339" s="187">
        <v>1202146</v>
      </c>
      <c r="J339" s="187">
        <v>7677073</v>
      </c>
      <c r="K339" s="187">
        <v>8351799</v>
      </c>
      <c r="L339" s="187">
        <v>674725</v>
      </c>
      <c r="M339" s="186">
        <f>IF(L339="N/A","N/A",'Part-C'!I339)</f>
        <v>9905682.6552589275</v>
      </c>
      <c r="N339" s="190">
        <f t="shared" si="16"/>
        <v>0.77501705507638496</v>
      </c>
      <c r="O339" s="191">
        <f t="shared" si="17"/>
        <v>2228609.6552589275</v>
      </c>
    </row>
    <row r="340" spans="1:15" s="27" customFormat="1" ht="15" x14ac:dyDescent="0.3">
      <c r="A340" s="156" t="str">
        <f>IF(ISBLANK(TableB[[#This Row],[BEDS Code]]),"",TableB[[#This Row],[BEDS Code]])</f>
        <v>(blank)</v>
      </c>
      <c r="B340" s="134" t="str">
        <f>IF(ISBLANK(TableB[[#This Row],[School Name]]),"",TableB[[#This Row],[School Name]])</f>
        <v>Erasmus YABC</v>
      </c>
      <c r="C340" s="156" t="str">
        <f>IF(ISBLANK(TableB[[#This Row],[Local School Code]]),"",TableB[[#This Row],[Local School Code]])</f>
        <v>K467</v>
      </c>
      <c r="D340" s="187" t="s">
        <v>5097</v>
      </c>
      <c r="E340" s="187" t="s">
        <v>5097</v>
      </c>
      <c r="F340" s="186" t="s">
        <v>5097</v>
      </c>
      <c r="G340" s="126" t="str">
        <f t="shared" si="18"/>
        <v/>
      </c>
      <c r="H340" s="187" t="s">
        <v>5097</v>
      </c>
      <c r="I340" s="187" t="s">
        <v>5097</v>
      </c>
      <c r="J340" s="187" t="s">
        <v>5097</v>
      </c>
      <c r="K340" s="187" t="s">
        <v>5097</v>
      </c>
      <c r="L340" s="187" t="s">
        <v>5097</v>
      </c>
      <c r="M340" s="186" t="str">
        <f>IF(L340="N/A","N/A",'Part-C'!I340)</f>
        <v>N/A</v>
      </c>
      <c r="N340" s="190" t="str">
        <f t="shared" si="16"/>
        <v/>
      </c>
      <c r="O340" s="191" t="str">
        <f t="shared" si="17"/>
        <v>N/A</v>
      </c>
    </row>
    <row r="341" spans="1:15" s="27" customFormat="1" ht="15" x14ac:dyDescent="0.3">
      <c r="A341" s="156" t="str">
        <f>IF(ISBLANK(TableB[[#This Row],[BEDS Code]]),"",TableB[[#This Row],[BEDS Code]])</f>
        <v>332100011468</v>
      </c>
      <c r="B341" s="134" t="str">
        <f>IF(ISBLANK(TableB[[#This Row],[School Name]]),"",TableB[[#This Row],[School Name]])</f>
        <v>Kingsborough Early College School</v>
      </c>
      <c r="C341" s="156" t="str">
        <f>IF(ISBLANK(TableB[[#This Row],[Local School Code]]),"",TableB[[#This Row],[Local School Code]])</f>
        <v>K468</v>
      </c>
      <c r="D341" s="187">
        <v>5163305</v>
      </c>
      <c r="E341" s="187">
        <v>5737006</v>
      </c>
      <c r="F341" s="186">
        <v>573701</v>
      </c>
      <c r="G341" s="126">
        <f t="shared" si="18"/>
        <v>0.89999993027722125</v>
      </c>
      <c r="H341" s="187">
        <v>357576</v>
      </c>
      <c r="I341" s="187">
        <v>982248</v>
      </c>
      <c r="J341" s="187">
        <v>6503129</v>
      </c>
      <c r="K341" s="187">
        <v>7180259</v>
      </c>
      <c r="L341" s="187">
        <v>677130</v>
      </c>
      <c r="M341" s="186">
        <f>IF(L341="N/A","N/A",'Part-C'!I341)</f>
        <v>8322737.267397996</v>
      </c>
      <c r="N341" s="190">
        <f t="shared" si="16"/>
        <v>0.78136901250916513</v>
      </c>
      <c r="O341" s="191">
        <f t="shared" si="17"/>
        <v>1819608.267397996</v>
      </c>
    </row>
    <row r="342" spans="1:15" s="27" customFormat="1" ht="15" x14ac:dyDescent="0.3">
      <c r="A342" s="156" t="str">
        <f>IF(ISBLANK(TableB[[#This Row],[BEDS Code]]),"",TableB[[#This Row],[BEDS Code]])</f>
        <v>331400011474</v>
      </c>
      <c r="B342" s="134" t="str">
        <f>IF(ISBLANK(TableB[[#This Row],[School Name]]),"",TableB[[#This Row],[School Name]])</f>
        <v>Progress High School for Professional Careers</v>
      </c>
      <c r="C342" s="156" t="str">
        <f>IF(ISBLANK(TableB[[#This Row],[Local School Code]]),"",TableB[[#This Row],[Local School Code]])</f>
        <v>K474</v>
      </c>
      <c r="D342" s="187">
        <v>6734458</v>
      </c>
      <c r="E342" s="187">
        <v>7482731</v>
      </c>
      <c r="F342" s="186">
        <v>748273</v>
      </c>
      <c r="G342" s="126">
        <f t="shared" si="18"/>
        <v>0.90000001336410462</v>
      </c>
      <c r="H342" s="187">
        <v>357576</v>
      </c>
      <c r="I342" s="187">
        <v>1134885</v>
      </c>
      <c r="J342" s="187">
        <v>8226919</v>
      </c>
      <c r="K342" s="187">
        <v>9110095</v>
      </c>
      <c r="L342" s="187">
        <v>883175</v>
      </c>
      <c r="M342" s="186">
        <f>IF(L342="N/A","N/A",'Part-C'!I342)</f>
        <v>11447195.222987918</v>
      </c>
      <c r="N342" s="190">
        <f t="shared" si="16"/>
        <v>0.71868425756196985</v>
      </c>
      <c r="O342" s="191">
        <f t="shared" si="17"/>
        <v>3220276.2229879182</v>
      </c>
    </row>
    <row r="343" spans="1:15" s="27" customFormat="1" ht="15" x14ac:dyDescent="0.3">
      <c r="A343" s="156" t="str">
        <f>IF(ISBLANK(TableB[[#This Row],[BEDS Code]]),"",TableB[[#This Row],[BEDS Code]])</f>
        <v>331400011477</v>
      </c>
      <c r="B343" s="134" t="str">
        <f>IF(ISBLANK(TableB[[#This Row],[School Name]]),"",TableB[[#This Row],[School Name]])</f>
        <v>East Williamsburg Scholars Academy</v>
      </c>
      <c r="C343" s="156" t="str">
        <f>IF(ISBLANK(TableB[[#This Row],[Local School Code]]),"",TableB[[#This Row],[Local School Code]])</f>
        <v>K477</v>
      </c>
      <c r="D343" s="187">
        <v>2734311</v>
      </c>
      <c r="E343" s="187">
        <v>3038123</v>
      </c>
      <c r="F343" s="186">
        <v>303812</v>
      </c>
      <c r="G343" s="126">
        <f t="shared" si="18"/>
        <v>0.90000009874517917</v>
      </c>
      <c r="H343" s="187">
        <v>357576</v>
      </c>
      <c r="I343" s="187">
        <v>659573</v>
      </c>
      <c r="J343" s="187">
        <v>3751460</v>
      </c>
      <c r="K343" s="187">
        <v>4110045</v>
      </c>
      <c r="L343" s="187">
        <v>358585</v>
      </c>
      <c r="M343" s="186">
        <f>IF(L343="N/A","N/A",'Part-C'!I343)</f>
        <v>5262887.667197315</v>
      </c>
      <c r="N343" s="190">
        <f t="shared" si="16"/>
        <v>0.71281399817484481</v>
      </c>
      <c r="O343" s="191">
        <f t="shared" si="17"/>
        <v>1511427.667197315</v>
      </c>
    </row>
    <row r="344" spans="1:15" s="27" customFormat="1" ht="15" x14ac:dyDescent="0.3">
      <c r="A344" s="156" t="str">
        <f>IF(ISBLANK(TableB[[#This Row],[BEDS Code]]),"",TableB[[#This Row],[BEDS Code]])</f>
        <v>331400011478</v>
      </c>
      <c r="B344" s="134" t="str">
        <f>IF(ISBLANK(TableB[[#This Row],[School Name]]),"",TableB[[#This Row],[School Name]])</f>
        <v>The High School for Enterprise, Business and Technology</v>
      </c>
      <c r="C344" s="156" t="str">
        <f>IF(ISBLANK(TableB[[#This Row],[Local School Code]]),"",TableB[[#This Row],[Local School Code]])</f>
        <v>K478</v>
      </c>
      <c r="D344" s="187">
        <v>7610106</v>
      </c>
      <c r="E344" s="187">
        <v>8455673</v>
      </c>
      <c r="F344" s="186">
        <v>845567</v>
      </c>
      <c r="G344" s="126">
        <f t="shared" si="18"/>
        <v>0.90000003547913932</v>
      </c>
      <c r="H344" s="187">
        <v>357576</v>
      </c>
      <c r="I344" s="187">
        <v>1355014</v>
      </c>
      <c r="J344" s="187">
        <v>9322696</v>
      </c>
      <c r="K344" s="187">
        <v>10320706</v>
      </c>
      <c r="L344" s="187">
        <v>998009</v>
      </c>
      <c r="M344" s="186">
        <f>IF(L344="N/A","N/A",'Part-C'!I344)</f>
        <v>12209149.987481605</v>
      </c>
      <c r="N344" s="190">
        <f t="shared" si="16"/>
        <v>0.76358272357689361</v>
      </c>
      <c r="O344" s="191">
        <f t="shared" si="17"/>
        <v>2886453.9874816053</v>
      </c>
    </row>
    <row r="345" spans="1:15" s="27" customFormat="1" ht="15" x14ac:dyDescent="0.3">
      <c r="A345" s="156" t="str">
        <f>IF(ISBLANK(TableB[[#This Row],[BEDS Code]]),"",TableB[[#This Row],[BEDS Code]])</f>
        <v>331300011483</v>
      </c>
      <c r="B345" s="134" t="str">
        <f>IF(ISBLANK(TableB[[#This Row],[School Name]]),"",TableB[[#This Row],[School Name]])</f>
        <v>The Urban Assembly School for Law and Justice</v>
      </c>
      <c r="C345" s="156" t="str">
        <f>IF(ISBLANK(TableB[[#This Row],[Local School Code]]),"",TableB[[#This Row],[Local School Code]])</f>
        <v>K483</v>
      </c>
      <c r="D345" s="187">
        <v>3637795</v>
      </c>
      <c r="E345" s="187">
        <v>4041995</v>
      </c>
      <c r="F345" s="186">
        <v>404200</v>
      </c>
      <c r="G345" s="126">
        <f t="shared" si="18"/>
        <v>0.89999987629870892</v>
      </c>
      <c r="H345" s="187">
        <v>357576</v>
      </c>
      <c r="I345" s="187">
        <v>750105</v>
      </c>
      <c r="J345" s="187">
        <v>4745476</v>
      </c>
      <c r="K345" s="187">
        <v>5222546</v>
      </c>
      <c r="L345" s="187">
        <v>477070</v>
      </c>
      <c r="M345" s="186">
        <f>IF(L345="N/A","N/A",'Part-C'!I345)</f>
        <v>6200324.570754176</v>
      </c>
      <c r="N345" s="190">
        <f t="shared" si="16"/>
        <v>0.76535928818687382</v>
      </c>
      <c r="O345" s="191">
        <f t="shared" si="17"/>
        <v>1454848.570754176</v>
      </c>
    </row>
    <row r="346" spans="1:15" s="27" customFormat="1" ht="15" x14ac:dyDescent="0.3">
      <c r="A346" s="156" t="str">
        <f>IF(ISBLANK(TableB[[#This Row],[BEDS Code]]),"",TableB[[#This Row],[BEDS Code]])</f>
        <v>331700010484</v>
      </c>
      <c r="B346" s="134" t="str">
        <f>IF(ISBLANK(TableB[[#This Row],[School Name]]),"",TableB[[#This Row],[School Name]])</f>
        <v>Ronald Edmonds Learning Center II</v>
      </c>
      <c r="C346" s="156" t="str">
        <f>IF(ISBLANK(TableB[[#This Row],[Local School Code]]),"",TableB[[#This Row],[Local School Code]])</f>
        <v>K484</v>
      </c>
      <c r="D346" s="187">
        <v>1770452</v>
      </c>
      <c r="E346" s="187">
        <v>1967169</v>
      </c>
      <c r="F346" s="186">
        <v>196717</v>
      </c>
      <c r="G346" s="126">
        <f t="shared" si="18"/>
        <v>0.89999994916552672</v>
      </c>
      <c r="H346" s="187">
        <v>357576</v>
      </c>
      <c r="I346" s="187">
        <v>407020</v>
      </c>
      <c r="J346" s="187">
        <v>2535048</v>
      </c>
      <c r="K346" s="187">
        <v>2767231</v>
      </c>
      <c r="L346" s="187">
        <v>232183</v>
      </c>
      <c r="M346" s="186">
        <f>IF(L346="N/A","N/A",'Part-C'!I346)</f>
        <v>3344676.6184729794</v>
      </c>
      <c r="N346" s="190">
        <f t="shared" si="16"/>
        <v>0.75793515761693653</v>
      </c>
      <c r="O346" s="191">
        <f t="shared" si="17"/>
        <v>809628.6184729794</v>
      </c>
    </row>
    <row r="347" spans="1:15" s="27" customFormat="1" ht="15" x14ac:dyDescent="0.3">
      <c r="A347" s="156" t="str">
        <f>IF(ISBLANK(TableB[[#This Row],[BEDS Code]]),"",TableB[[#This Row],[BEDS Code]])</f>
        <v>332000011485</v>
      </c>
      <c r="B347" s="134" t="str">
        <f>IF(ISBLANK(TableB[[#This Row],[School Name]]),"",TableB[[#This Row],[School Name]])</f>
        <v>High School of Telecommunication Arts and Technology</v>
      </c>
      <c r="C347" s="156" t="str">
        <f>IF(ISBLANK(TableB[[#This Row],[Local School Code]]),"",TableB[[#This Row],[Local School Code]])</f>
        <v>K485</v>
      </c>
      <c r="D347" s="187">
        <v>10443851</v>
      </c>
      <c r="E347" s="187">
        <v>11604278</v>
      </c>
      <c r="F347" s="186">
        <v>1160427</v>
      </c>
      <c r="G347" s="126">
        <f t="shared" si="18"/>
        <v>0.90000006894009266</v>
      </c>
      <c r="H347" s="187">
        <v>357576</v>
      </c>
      <c r="I347" s="187">
        <v>1976219</v>
      </c>
      <c r="J347" s="187">
        <v>12777646</v>
      </c>
      <c r="K347" s="187">
        <v>14147280</v>
      </c>
      <c r="L347" s="187">
        <v>1369634</v>
      </c>
      <c r="M347" s="186">
        <f>IF(L347="N/A","N/A",'Part-C'!I347)</f>
        <v>20024567.79923363</v>
      </c>
      <c r="N347" s="190">
        <f t="shared" si="16"/>
        <v>0.63809846624949473</v>
      </c>
      <c r="O347" s="191">
        <f t="shared" si="17"/>
        <v>7246921.7992336303</v>
      </c>
    </row>
    <row r="348" spans="1:15" s="27" customFormat="1" ht="15" x14ac:dyDescent="0.3">
      <c r="A348" s="156" t="str">
        <f>IF(ISBLANK(TableB[[#This Row],[BEDS Code]]),"",TableB[[#This Row],[BEDS Code]])</f>
        <v>331400011488</v>
      </c>
      <c r="B348" s="134" t="str">
        <f>IF(ISBLANK(TableB[[#This Row],[School Name]]),"",TableB[[#This Row],[School Name]])</f>
        <v>Brooklyn Preparatory High School</v>
      </c>
      <c r="C348" s="156" t="str">
        <f>IF(ISBLANK(TableB[[#This Row],[Local School Code]]),"",TableB[[#This Row],[Local School Code]])</f>
        <v>K488</v>
      </c>
      <c r="D348" s="187">
        <v>4210002</v>
      </c>
      <c r="E348" s="187">
        <v>4677779</v>
      </c>
      <c r="F348" s="186">
        <v>467777</v>
      </c>
      <c r="G348" s="126">
        <f t="shared" si="18"/>
        <v>0.90000019239899964</v>
      </c>
      <c r="H348" s="187">
        <v>357576</v>
      </c>
      <c r="I348" s="187">
        <v>809365</v>
      </c>
      <c r="J348" s="187">
        <v>5376943</v>
      </c>
      <c r="K348" s="187">
        <v>5929054</v>
      </c>
      <c r="L348" s="187">
        <v>552110</v>
      </c>
      <c r="M348" s="186">
        <f>IF(L348="N/A","N/A",'Part-C'!I348)</f>
        <v>7038083.4763731193</v>
      </c>
      <c r="N348" s="190">
        <f t="shared" si="16"/>
        <v>0.76397829296148934</v>
      </c>
      <c r="O348" s="191">
        <f t="shared" si="17"/>
        <v>1661140.4763731193</v>
      </c>
    </row>
    <row r="349" spans="1:15" s="27" customFormat="1" ht="15" x14ac:dyDescent="0.3">
      <c r="A349" s="156" t="str">
        <f>IF(ISBLANK(TableB[[#This Row],[BEDS Code]]),"",TableB[[#This Row],[BEDS Code]])</f>
        <v>332000011490</v>
      </c>
      <c r="B349" s="134" t="str">
        <f>IF(ISBLANK(TableB[[#This Row],[School Name]]),"",TableB[[#This Row],[School Name]])</f>
        <v>Fort Hamilton High School</v>
      </c>
      <c r="C349" s="156" t="str">
        <f>IF(ISBLANK(TableB[[#This Row],[Local School Code]]),"",TableB[[#This Row],[Local School Code]])</f>
        <v>K490</v>
      </c>
      <c r="D349" s="187">
        <v>37452116</v>
      </c>
      <c r="E349" s="187">
        <v>41613463</v>
      </c>
      <c r="F349" s="186">
        <v>4161347</v>
      </c>
      <c r="G349" s="126">
        <f t="shared" si="18"/>
        <v>0.89999998317852081</v>
      </c>
      <c r="H349" s="187">
        <v>357576</v>
      </c>
      <c r="I349" s="187">
        <v>6676611</v>
      </c>
      <c r="J349" s="187">
        <v>44486303</v>
      </c>
      <c r="K349" s="187">
        <v>49397876</v>
      </c>
      <c r="L349" s="187">
        <v>4911572</v>
      </c>
      <c r="M349" s="186">
        <f>IF(L349="N/A","N/A",'Part-C'!I349)</f>
        <v>55819256.049042381</v>
      </c>
      <c r="N349" s="190">
        <f t="shared" si="16"/>
        <v>0.79697054652456611</v>
      </c>
      <c r="O349" s="191">
        <f t="shared" si="17"/>
        <v>11332953.049042381</v>
      </c>
    </row>
    <row r="350" spans="1:15" s="27" customFormat="1" ht="15" x14ac:dyDescent="0.3">
      <c r="A350" s="156" t="str">
        <f>IF(ISBLANK(TableB[[#This Row],[BEDS Code]]),"",TableB[[#This Row],[BEDS Code]])</f>
        <v>331300011492</v>
      </c>
      <c r="B350" s="134" t="str">
        <f>IF(ISBLANK(TableB[[#This Row],[School Name]]),"",TableB[[#This Row],[School Name]])</f>
        <v>Academy of Arts and Letters</v>
      </c>
      <c r="C350" s="156" t="str">
        <f>IF(ISBLANK(TableB[[#This Row],[Local School Code]]),"",TableB[[#This Row],[Local School Code]])</f>
        <v>K492</v>
      </c>
      <c r="D350" s="187">
        <v>4009547</v>
      </c>
      <c r="E350" s="187">
        <v>4455054</v>
      </c>
      <c r="F350" s="186">
        <v>445507</v>
      </c>
      <c r="G350" s="126">
        <f t="shared" si="18"/>
        <v>0.89999964085732742</v>
      </c>
      <c r="H350" s="187">
        <v>357576</v>
      </c>
      <c r="I350" s="187">
        <v>811749</v>
      </c>
      <c r="J350" s="187">
        <v>5178872</v>
      </c>
      <c r="K350" s="187">
        <v>5704697</v>
      </c>
      <c r="L350" s="187">
        <v>525824</v>
      </c>
      <c r="M350" s="186">
        <f>IF(L350="N/A","N/A",'Part-C'!I350)</f>
        <v>6894055.0963851139</v>
      </c>
      <c r="N350" s="190">
        <f t="shared" si="16"/>
        <v>0.75120838571706983</v>
      </c>
      <c r="O350" s="191">
        <f t="shared" si="17"/>
        <v>1715183.0963851139</v>
      </c>
    </row>
    <row r="351" spans="1:15" s="27" customFormat="1" ht="15" x14ac:dyDescent="0.3">
      <c r="A351" s="156" t="str">
        <f>IF(ISBLANK(TableB[[#This Row],[BEDS Code]]),"",TableB[[#This Row],[BEDS Code]])</f>
        <v>332300011493</v>
      </c>
      <c r="B351" s="134" t="str">
        <f>IF(ISBLANK(TableB[[#This Row],[School Name]]),"",TableB[[#This Row],[School Name]])</f>
        <v>Brooklyn Collegiate: A College Board School</v>
      </c>
      <c r="C351" s="156" t="str">
        <f>IF(ISBLANK(TableB[[#This Row],[Local School Code]]),"",TableB[[#This Row],[Local School Code]])</f>
        <v>K493</v>
      </c>
      <c r="D351" s="187">
        <v>2442692</v>
      </c>
      <c r="E351" s="187">
        <v>2442692</v>
      </c>
      <c r="F351" s="186">
        <v>0</v>
      </c>
      <c r="G351" s="126">
        <f t="shared" si="18"/>
        <v>1</v>
      </c>
      <c r="H351" s="187">
        <v>357576</v>
      </c>
      <c r="I351" s="187">
        <v>521251</v>
      </c>
      <c r="J351" s="187">
        <v>3321519</v>
      </c>
      <c r="K351" s="187">
        <v>3321519</v>
      </c>
      <c r="L351" s="187">
        <v>0</v>
      </c>
      <c r="M351" s="186">
        <f>IF(L351="N/A","N/A",'Part-C'!I351)</f>
        <v>5266501.3527183887</v>
      </c>
      <c r="N351" s="190">
        <f t="shared" si="16"/>
        <v>0.63068796104752634</v>
      </c>
      <c r="O351" s="191">
        <f t="shared" si="17"/>
        <v>1944982.3527183887</v>
      </c>
    </row>
    <row r="352" spans="1:15" s="27" customFormat="1" ht="15" x14ac:dyDescent="0.3">
      <c r="A352" s="156" t="str">
        <f>IF(ISBLANK(TableB[[#This Row],[BEDS Code]]),"",TableB[[#This Row],[BEDS Code]])</f>
        <v>331500011497</v>
      </c>
      <c r="B352" s="134" t="str">
        <f>IF(ISBLANK(TableB[[#This Row],[School Name]]),"",TableB[[#This Row],[School Name]])</f>
        <v>The Boerum Hill School for International Studies</v>
      </c>
      <c r="C352" s="156" t="str">
        <f>IF(ISBLANK(TableB[[#This Row],[Local School Code]]),"",TableB[[#This Row],[Local School Code]])</f>
        <v>K497</v>
      </c>
      <c r="D352" s="187">
        <v>6121533</v>
      </c>
      <c r="E352" s="187">
        <v>6622183</v>
      </c>
      <c r="F352" s="186">
        <v>500650</v>
      </c>
      <c r="G352" s="126">
        <f t="shared" si="18"/>
        <v>0.92439804215618926</v>
      </c>
      <c r="H352" s="187">
        <v>357576</v>
      </c>
      <c r="I352" s="187">
        <v>1021346</v>
      </c>
      <c r="J352" s="187">
        <v>7500455</v>
      </c>
      <c r="K352" s="187">
        <v>8091365</v>
      </c>
      <c r="L352" s="187">
        <v>590910</v>
      </c>
      <c r="M352" s="186">
        <f>IF(L352="N/A","N/A",'Part-C'!I352)</f>
        <v>9301545.0346960872</v>
      </c>
      <c r="N352" s="190">
        <f t="shared" si="16"/>
        <v>0.8063665737275082</v>
      </c>
      <c r="O352" s="191">
        <f t="shared" si="17"/>
        <v>1801090.0346960872</v>
      </c>
    </row>
    <row r="353" spans="1:15" s="27" customFormat="1" ht="15" x14ac:dyDescent="0.3">
      <c r="A353" s="156" t="str">
        <f>IF(ISBLANK(TableB[[#This Row],[BEDS Code]]),"",TableB[[#This Row],[BEDS Code]])</f>
        <v>331600011498</v>
      </c>
      <c r="B353" s="134" t="str">
        <f>IF(ISBLANK(TableB[[#This Row],[School Name]]),"",TableB[[#This Row],[School Name]])</f>
        <v>Brooklyn High School for Law and Technology</v>
      </c>
      <c r="C353" s="156" t="str">
        <f>IF(ISBLANK(TableB[[#This Row],[Local School Code]]),"",TableB[[#This Row],[Local School Code]])</f>
        <v>K498</v>
      </c>
      <c r="D353" s="187">
        <v>4735763</v>
      </c>
      <c r="E353" s="187">
        <v>5261959</v>
      </c>
      <c r="F353" s="186">
        <v>526196</v>
      </c>
      <c r="G353" s="126">
        <f t="shared" si="18"/>
        <v>0.89999998099567102</v>
      </c>
      <c r="H353" s="187">
        <v>357576</v>
      </c>
      <c r="I353" s="187">
        <v>858981</v>
      </c>
      <c r="J353" s="187">
        <v>5952320</v>
      </c>
      <c r="K353" s="187">
        <v>6573381</v>
      </c>
      <c r="L353" s="187">
        <v>621060</v>
      </c>
      <c r="M353" s="186">
        <f>IF(L353="N/A","N/A",'Part-C'!I353)</f>
        <v>7782687.7485907376</v>
      </c>
      <c r="N353" s="190">
        <f t="shared" si="16"/>
        <v>0.76481547150312257</v>
      </c>
      <c r="O353" s="191">
        <f t="shared" si="17"/>
        <v>1830367.7485907376</v>
      </c>
    </row>
    <row r="354" spans="1:15" s="27" customFormat="1" ht="15" x14ac:dyDescent="0.3">
      <c r="A354" s="156" t="str">
        <f>IF(ISBLANK(TableB[[#This Row],[BEDS Code]]),"",TableB[[#This Row],[BEDS Code]])</f>
        <v>331300011499</v>
      </c>
      <c r="B354" s="134" t="str">
        <f>IF(ISBLANK(TableB[[#This Row],[School Name]]),"",TableB[[#This Row],[School Name]])</f>
        <v>Acorn Community High School</v>
      </c>
      <c r="C354" s="156" t="str">
        <f>IF(ISBLANK(TableB[[#This Row],[Local School Code]]),"",TableB[[#This Row],[Local School Code]])</f>
        <v>K499</v>
      </c>
      <c r="D354" s="187">
        <v>1463701</v>
      </c>
      <c r="E354" s="187">
        <v>1626336</v>
      </c>
      <c r="F354" s="186">
        <v>162635</v>
      </c>
      <c r="G354" s="126">
        <f t="shared" si="18"/>
        <v>0.89999913916927377</v>
      </c>
      <c r="H354" s="187">
        <v>357576</v>
      </c>
      <c r="I354" s="187">
        <v>412568</v>
      </c>
      <c r="J354" s="187">
        <v>2233845</v>
      </c>
      <c r="K354" s="187">
        <v>2425801</v>
      </c>
      <c r="L354" s="187">
        <v>191955</v>
      </c>
      <c r="M354" s="186">
        <f>IF(L354="N/A","N/A",'Part-C'!I354)</f>
        <v>3626443.7664619791</v>
      </c>
      <c r="N354" s="190">
        <f t="shared" si="16"/>
        <v>0.61598776759176876</v>
      </c>
      <c r="O354" s="191">
        <f t="shared" si="17"/>
        <v>1392598.7664619791</v>
      </c>
    </row>
    <row r="355" spans="1:15" s="27" customFormat="1" ht="15" x14ac:dyDescent="0.3">
      <c r="A355" s="156" t="str">
        <f>IF(ISBLANK(TableB[[#This Row],[BEDS Code]]),"",TableB[[#This Row],[BEDS Code]])</f>
        <v>(blank)</v>
      </c>
      <c r="B355" s="134" t="str">
        <f>IF(ISBLANK(TableB[[#This Row],[School Name]]),"",TableB[[#This Row],[School Name]])</f>
        <v>Franklin K. Lane Campus YABC</v>
      </c>
      <c r="C355" s="156" t="str">
        <f>IF(ISBLANK(TableB[[#This Row],[Local School Code]]),"",TableB[[#This Row],[Local School Code]])</f>
        <v>K501</v>
      </c>
      <c r="D355" s="187" t="s">
        <v>5097</v>
      </c>
      <c r="E355" s="187" t="s">
        <v>5097</v>
      </c>
      <c r="F355" s="186" t="s">
        <v>5097</v>
      </c>
      <c r="G355" s="126" t="str">
        <f t="shared" si="18"/>
        <v/>
      </c>
      <c r="H355" s="187" t="s">
        <v>5097</v>
      </c>
      <c r="I355" s="187" t="s">
        <v>5097</v>
      </c>
      <c r="J355" s="187" t="s">
        <v>5097</v>
      </c>
      <c r="K355" s="187" t="s">
        <v>5097</v>
      </c>
      <c r="L355" s="187" t="s">
        <v>5097</v>
      </c>
      <c r="M355" s="186" t="str">
        <f>IF(L355="N/A","N/A",'Part-C'!I355)</f>
        <v>N/A</v>
      </c>
      <c r="N355" s="190" t="str">
        <f t="shared" si="16"/>
        <v/>
      </c>
      <c r="O355" s="191" t="str">
        <f t="shared" si="17"/>
        <v>N/A</v>
      </c>
    </row>
    <row r="356" spans="1:15" s="27" customFormat="1" ht="15" x14ac:dyDescent="0.3">
      <c r="A356" s="156" t="str">
        <f>IF(ISBLANK(TableB[[#This Row],[BEDS Code]]),"",TableB[[#This Row],[BEDS Code]])</f>
        <v>331900011502</v>
      </c>
      <c r="B356" s="134" t="str">
        <f>IF(ISBLANK(TableB[[#This Row],[School Name]]),"",TableB[[#This Row],[School Name]])</f>
        <v>FDNY - Captain Vernon A. Richard High School for Fire and Life Safety</v>
      </c>
      <c r="C356" s="156" t="str">
        <f>IF(ISBLANK(TableB[[#This Row],[Local School Code]]),"",TableB[[#This Row],[Local School Code]])</f>
        <v>K502</v>
      </c>
      <c r="D356" s="187">
        <v>2948303</v>
      </c>
      <c r="E356" s="187">
        <v>3275892</v>
      </c>
      <c r="F356" s="186">
        <v>327589</v>
      </c>
      <c r="G356" s="126">
        <f t="shared" si="18"/>
        <v>0.90000006105207375</v>
      </c>
      <c r="H356" s="187">
        <v>357576</v>
      </c>
      <c r="I356" s="187">
        <v>555494</v>
      </c>
      <c r="J356" s="187">
        <v>3861373</v>
      </c>
      <c r="K356" s="187">
        <v>4248022</v>
      </c>
      <c r="L356" s="187">
        <v>386648</v>
      </c>
      <c r="M356" s="186">
        <f>IF(L356="N/A","N/A",'Part-C'!I356)</f>
        <v>5130382.866352234</v>
      </c>
      <c r="N356" s="190">
        <f t="shared" si="16"/>
        <v>0.75264811624974959</v>
      </c>
      <c r="O356" s="191">
        <f t="shared" si="17"/>
        <v>1269009.866352234</v>
      </c>
    </row>
    <row r="357" spans="1:15" s="27" customFormat="1" ht="15" x14ac:dyDescent="0.3">
      <c r="A357" s="156" t="str">
        <f>IF(ISBLANK(TableB[[#This Row],[BEDS Code]]),"",TableB[[#This Row],[BEDS Code]])</f>
        <v>332000010503</v>
      </c>
      <c r="B357" s="134" t="str">
        <f>IF(ISBLANK(TableB[[#This Row],[School Name]]),"",TableB[[#This Row],[School Name]])</f>
        <v>P.S. 503: The School of Discovery</v>
      </c>
      <c r="C357" s="156" t="str">
        <f>IF(ISBLANK(TableB[[#This Row],[Local School Code]]),"",TableB[[#This Row],[Local School Code]])</f>
        <v>K503</v>
      </c>
      <c r="D357" s="187">
        <v>9700997</v>
      </c>
      <c r="E357" s="187">
        <v>10778885</v>
      </c>
      <c r="F357" s="186">
        <v>1077888</v>
      </c>
      <c r="G357" s="126">
        <f t="shared" si="18"/>
        <v>0.90000004638698716</v>
      </c>
      <c r="H357" s="187">
        <v>357576</v>
      </c>
      <c r="I357" s="187">
        <v>1891386</v>
      </c>
      <c r="J357" s="187">
        <v>11949959</v>
      </c>
      <c r="K357" s="187">
        <v>13222174</v>
      </c>
      <c r="L357" s="187">
        <v>1272214</v>
      </c>
      <c r="M357" s="186">
        <f>IF(L357="N/A","N/A",'Part-C'!I357)</f>
        <v>19022982.946073771</v>
      </c>
      <c r="N357" s="190">
        <f t="shared" si="16"/>
        <v>0.62818533948517263</v>
      </c>
      <c r="O357" s="191">
        <f t="shared" si="17"/>
        <v>7073023.9460737705</v>
      </c>
    </row>
    <row r="358" spans="1:15" s="27" customFormat="1" ht="15" x14ac:dyDescent="0.3">
      <c r="A358" s="156" t="str">
        <f>IF(ISBLANK(TableB[[#This Row],[BEDS Code]]),"",TableB[[#This Row],[BEDS Code]])</f>
        <v>331900011504</v>
      </c>
      <c r="B358" s="134" t="str">
        <f>IF(ISBLANK(TableB[[#This Row],[School Name]]),"",TableB[[#This Row],[School Name]])</f>
        <v>High School for Civil Rights</v>
      </c>
      <c r="C358" s="156" t="str">
        <f>IF(ISBLANK(TableB[[#This Row],[Local School Code]]),"",TableB[[#This Row],[Local School Code]])</f>
        <v>K504</v>
      </c>
      <c r="D358" s="187">
        <v>2180326</v>
      </c>
      <c r="E358" s="187">
        <v>2422585</v>
      </c>
      <c r="F358" s="186">
        <v>242259</v>
      </c>
      <c r="G358" s="126">
        <f t="shared" si="18"/>
        <v>0.89999979360889293</v>
      </c>
      <c r="H358" s="187">
        <v>357576</v>
      </c>
      <c r="I358" s="187">
        <v>534872</v>
      </c>
      <c r="J358" s="187">
        <v>3072774</v>
      </c>
      <c r="K358" s="187">
        <v>3358709</v>
      </c>
      <c r="L358" s="187">
        <v>285935</v>
      </c>
      <c r="M358" s="186">
        <f>IF(L358="N/A","N/A",'Part-C'!I358)</f>
        <v>4236943.3739807475</v>
      </c>
      <c r="N358" s="190">
        <f t="shared" si="16"/>
        <v>0.72523367172429964</v>
      </c>
      <c r="O358" s="191">
        <f t="shared" si="17"/>
        <v>1164169.3739807475</v>
      </c>
    </row>
    <row r="359" spans="1:15" s="27" customFormat="1" ht="15" x14ac:dyDescent="0.3">
      <c r="A359" s="156" t="str">
        <f>IF(ISBLANK(TableB[[#This Row],[BEDS Code]]),"",TableB[[#This Row],[BEDS Code]])</f>
        <v>332000011505</v>
      </c>
      <c r="B359" s="134" t="str">
        <f>IF(ISBLANK(TableB[[#This Row],[School Name]]),"",TableB[[#This Row],[School Name]])</f>
        <v>Franklin Delano Roosevelt High School</v>
      </c>
      <c r="C359" s="156" t="str">
        <f>IF(ISBLANK(TableB[[#This Row],[Local School Code]]),"",TableB[[#This Row],[Local School Code]])</f>
        <v>K505</v>
      </c>
      <c r="D359" s="187">
        <v>25875521</v>
      </c>
      <c r="E359" s="187">
        <v>28750579</v>
      </c>
      <c r="F359" s="186">
        <v>2875058</v>
      </c>
      <c r="G359" s="126">
        <f t="shared" si="18"/>
        <v>0.89999999652180918</v>
      </c>
      <c r="H359" s="187">
        <v>357576</v>
      </c>
      <c r="I359" s="187">
        <v>4763541</v>
      </c>
      <c r="J359" s="187">
        <v>30996638</v>
      </c>
      <c r="K359" s="187">
        <v>34390024</v>
      </c>
      <c r="L359" s="187">
        <v>3393385</v>
      </c>
      <c r="M359" s="186">
        <f>IF(L359="N/A","N/A",'Part-C'!I359)</f>
        <v>43121815.820637673</v>
      </c>
      <c r="N359" s="190">
        <f t="shared" si="16"/>
        <v>0.71881569479653773</v>
      </c>
      <c r="O359" s="191">
        <f t="shared" si="17"/>
        <v>12125177.820637673</v>
      </c>
    </row>
    <row r="360" spans="1:15" s="27" customFormat="1" ht="15" x14ac:dyDescent="0.3">
      <c r="A360" s="156" t="str">
        <f>IF(ISBLANK(TableB[[#This Row],[BEDS Code]]),"",TableB[[#This Row],[BEDS Code]])</f>
        <v>332000010506</v>
      </c>
      <c r="B360" s="134" t="str">
        <f>IF(ISBLANK(TableB[[#This Row],[School Name]]),"",TableB[[#This Row],[School Name]])</f>
        <v>P.S. 506: The School of Journalism &amp; Technology</v>
      </c>
      <c r="C360" s="156" t="str">
        <f>IF(ISBLANK(TableB[[#This Row],[Local School Code]]),"",TableB[[#This Row],[Local School Code]])</f>
        <v>K506</v>
      </c>
      <c r="D360" s="187">
        <v>6711360</v>
      </c>
      <c r="E360" s="187">
        <v>7457067</v>
      </c>
      <c r="F360" s="186">
        <v>745707</v>
      </c>
      <c r="G360" s="126">
        <f t="shared" si="18"/>
        <v>0.8999999597697057</v>
      </c>
      <c r="H360" s="187">
        <v>357576</v>
      </c>
      <c r="I360" s="187">
        <v>1324022</v>
      </c>
      <c r="J360" s="187">
        <v>8392958</v>
      </c>
      <c r="K360" s="187">
        <v>9273105</v>
      </c>
      <c r="L360" s="187">
        <v>880147</v>
      </c>
      <c r="M360" s="186">
        <f>IF(L360="N/A","N/A",'Part-C'!I360)</f>
        <v>12799638.273311261</v>
      </c>
      <c r="N360" s="190">
        <f t="shared" si="16"/>
        <v>0.65571837428408397</v>
      </c>
      <c r="O360" s="191">
        <f t="shared" si="17"/>
        <v>4406680.2733112611</v>
      </c>
    </row>
    <row r="361" spans="1:15" s="27" customFormat="1" ht="15" x14ac:dyDescent="0.3">
      <c r="A361" s="156" t="str">
        <f>IF(ISBLANK(TableB[[#This Row],[BEDS Code]]),"",TableB[[#This Row],[BEDS Code]])</f>
        <v>331900011507</v>
      </c>
      <c r="B361" s="134" t="str">
        <f>IF(ISBLANK(TableB[[#This Row],[School Name]]),"",TableB[[#This Row],[School Name]])</f>
        <v>Performing Arts and Technology High School</v>
      </c>
      <c r="C361" s="156" t="str">
        <f>IF(ISBLANK(TableB[[#This Row],[Local School Code]]),"",TableB[[#This Row],[Local School Code]])</f>
        <v>K507</v>
      </c>
      <c r="D361" s="187">
        <v>3852355</v>
      </c>
      <c r="E361" s="187">
        <v>4280394</v>
      </c>
      <c r="F361" s="186">
        <v>428039</v>
      </c>
      <c r="G361" s="126">
        <f t="shared" si="18"/>
        <v>0.9000000934493414</v>
      </c>
      <c r="H361" s="187">
        <v>357576</v>
      </c>
      <c r="I361" s="187">
        <v>684161</v>
      </c>
      <c r="J361" s="187">
        <v>4894092</v>
      </c>
      <c r="K361" s="187">
        <v>5399300</v>
      </c>
      <c r="L361" s="187">
        <v>505208</v>
      </c>
      <c r="M361" s="186">
        <f>IF(L361="N/A","N/A",'Part-C'!I361)</f>
        <v>6376252.7674929202</v>
      </c>
      <c r="N361" s="190">
        <f t="shared" si="16"/>
        <v>0.76754987270122121</v>
      </c>
      <c r="O361" s="191">
        <f t="shared" si="17"/>
        <v>1482160.7674929202</v>
      </c>
    </row>
    <row r="362" spans="1:15" s="27" customFormat="1" ht="15" x14ac:dyDescent="0.3">
      <c r="A362" s="156" t="str">
        <f>IF(ISBLANK(TableB[[#This Row],[BEDS Code]]),"",TableB[[#This Row],[BEDS Code]])</f>
        <v>331900011510</v>
      </c>
      <c r="B362" s="134" t="str">
        <f>IF(ISBLANK(TableB[[#This Row],[School Name]]),"",TableB[[#This Row],[School Name]])</f>
        <v>World Academy for Total Community Health High School</v>
      </c>
      <c r="C362" s="156" t="str">
        <f>IF(ISBLANK(TableB[[#This Row],[Local School Code]]),"",TableB[[#This Row],[Local School Code]])</f>
        <v>K510</v>
      </c>
      <c r="D362" s="187">
        <v>2382015</v>
      </c>
      <c r="E362" s="187">
        <v>2646683</v>
      </c>
      <c r="F362" s="186">
        <v>264668</v>
      </c>
      <c r="G362" s="126">
        <f t="shared" si="18"/>
        <v>0.90000011334942642</v>
      </c>
      <c r="H362" s="187">
        <v>357576</v>
      </c>
      <c r="I362" s="187">
        <v>556417</v>
      </c>
      <c r="J362" s="187">
        <v>3296008</v>
      </c>
      <c r="K362" s="187">
        <v>3608392</v>
      </c>
      <c r="L362" s="187">
        <v>312384</v>
      </c>
      <c r="M362" s="186">
        <f>IF(L362="N/A","N/A",'Part-C'!I362)</f>
        <v>4507929.2100949194</v>
      </c>
      <c r="N362" s="190">
        <f t="shared" si="16"/>
        <v>0.73115788788764036</v>
      </c>
      <c r="O362" s="191">
        <f t="shared" si="17"/>
        <v>1211921.2100949194</v>
      </c>
    </row>
    <row r="363" spans="1:15" s="27" customFormat="1" ht="15" x14ac:dyDescent="0.3">
      <c r="A363" s="156" t="str">
        <f>IF(ISBLANK(TableB[[#This Row],[BEDS Code]]),"",TableB[[#This Row],[BEDS Code]])</f>
        <v>332300010514</v>
      </c>
      <c r="B363" s="134" t="str">
        <f>IF(ISBLANK(TableB[[#This Row],[School Name]]),"",TableB[[#This Row],[School Name]])</f>
        <v>Frederick Douglass Academy VII High School</v>
      </c>
      <c r="C363" s="156" t="str">
        <f>IF(ISBLANK(TableB[[#This Row],[Local School Code]]),"",TableB[[#This Row],[Local School Code]])</f>
        <v>K514</v>
      </c>
      <c r="D363" s="187">
        <v>1390618</v>
      </c>
      <c r="E363" s="187">
        <v>1545130</v>
      </c>
      <c r="F363" s="186">
        <v>154512</v>
      </c>
      <c r="G363" s="126">
        <f t="shared" si="18"/>
        <v>0.90000064719473438</v>
      </c>
      <c r="H363" s="187">
        <v>357576</v>
      </c>
      <c r="I363" s="187">
        <v>389328</v>
      </c>
      <c r="J363" s="187">
        <v>2137522</v>
      </c>
      <c r="K363" s="187">
        <v>2319890</v>
      </c>
      <c r="L363" s="187">
        <v>182368</v>
      </c>
      <c r="M363" s="186">
        <f>IF(L363="N/A","N/A",'Part-C'!I363)</f>
        <v>3241089.7092453893</v>
      </c>
      <c r="N363" s="190">
        <f t="shared" si="16"/>
        <v>0.65950720027976983</v>
      </c>
      <c r="O363" s="191">
        <f t="shared" si="17"/>
        <v>1103567.7092453893</v>
      </c>
    </row>
    <row r="364" spans="1:15" s="27" customFormat="1" ht="15" x14ac:dyDescent="0.3">
      <c r="A364" s="156" t="str">
        <f>IF(ISBLANK(TableB[[#This Row],[BEDS Code]]),"",TableB[[#This Row],[BEDS Code]])</f>
        <v>331500010516</v>
      </c>
      <c r="B364" s="134" t="str">
        <f>IF(ISBLANK(TableB[[#This Row],[School Name]]),"",TableB[[#This Row],[School Name]])</f>
        <v>Sunset Park Avenues Elementary School</v>
      </c>
      <c r="C364" s="156" t="str">
        <f>IF(ISBLANK(TableB[[#This Row],[Local School Code]]),"",TableB[[#This Row],[Local School Code]])</f>
        <v>K516</v>
      </c>
      <c r="D364" s="187">
        <v>4218690</v>
      </c>
      <c r="E364" s="187">
        <v>4218690</v>
      </c>
      <c r="F364" s="186">
        <v>0</v>
      </c>
      <c r="G364" s="126">
        <f t="shared" si="18"/>
        <v>1</v>
      </c>
      <c r="H364" s="187">
        <v>357576</v>
      </c>
      <c r="I364" s="187">
        <v>811927</v>
      </c>
      <c r="J364" s="187">
        <v>5388193</v>
      </c>
      <c r="K364" s="187">
        <v>5388193</v>
      </c>
      <c r="L364" s="187">
        <v>0</v>
      </c>
      <c r="M364" s="186">
        <f>IF(L364="N/A","N/A",'Part-C'!I364)</f>
        <v>7616700.2184927408</v>
      </c>
      <c r="N364" s="190">
        <f t="shared" si="16"/>
        <v>0.70741828422206998</v>
      </c>
      <c r="O364" s="191">
        <f t="shared" si="17"/>
        <v>2228507.2184927408</v>
      </c>
    </row>
    <row r="365" spans="1:15" s="27" customFormat="1" ht="15" x14ac:dyDescent="0.3">
      <c r="A365" s="156" t="str">
        <f>IF(ISBLANK(TableB[[#This Row],[BEDS Code]]),"",TableB[[#This Row],[BEDS Code]])</f>
        <v>332300010518</v>
      </c>
      <c r="B365" s="134" t="str">
        <f>IF(ISBLANK(TableB[[#This Row],[School Name]]),"",TableB[[#This Row],[School Name]])</f>
        <v>KAPPA V (Knowledge and Power Preparatory Academy)</v>
      </c>
      <c r="C365" s="156" t="str">
        <f>IF(ISBLANK(TableB[[#This Row],[Local School Code]]),"",TableB[[#This Row],[Local School Code]])</f>
        <v>K518</v>
      </c>
      <c r="D365" s="187">
        <v>2063503</v>
      </c>
      <c r="E365" s="187">
        <v>2292229</v>
      </c>
      <c r="F365" s="186">
        <v>228726</v>
      </c>
      <c r="G365" s="126">
        <f t="shared" si="18"/>
        <v>0.90021677589804505</v>
      </c>
      <c r="H365" s="187">
        <v>357576</v>
      </c>
      <c r="I365" s="187">
        <v>397078</v>
      </c>
      <c r="J365" s="187">
        <v>2818157</v>
      </c>
      <c r="K365" s="187">
        <v>3088119</v>
      </c>
      <c r="L365" s="187">
        <v>269961</v>
      </c>
      <c r="M365" s="186">
        <f>IF(L365="N/A","N/A",'Part-C'!I365)</f>
        <v>4303983.3135184338</v>
      </c>
      <c r="N365" s="190">
        <f t="shared" si="16"/>
        <v>0.65477879320498666</v>
      </c>
      <c r="O365" s="191">
        <f t="shared" si="17"/>
        <v>1485826.3135184338</v>
      </c>
    </row>
    <row r="366" spans="1:15" s="27" customFormat="1" ht="15" x14ac:dyDescent="0.3">
      <c r="A366" s="156" t="str">
        <f>IF(ISBLANK(TableB[[#This Row],[BEDS Code]]),"",TableB[[#This Row],[BEDS Code]])</f>
        <v>331500011519</v>
      </c>
      <c r="B366" s="134" t="str">
        <f>IF(ISBLANK(TableB[[#This Row],[School Name]]),"",TableB[[#This Row],[School Name]])</f>
        <v>Cobble Hill School of American Studies</v>
      </c>
      <c r="C366" s="156" t="str">
        <f>IF(ISBLANK(TableB[[#This Row],[Local School Code]]),"",TableB[[#This Row],[Local School Code]])</f>
        <v>K519</v>
      </c>
      <c r="D366" s="187">
        <v>4885489</v>
      </c>
      <c r="E366" s="187">
        <v>5428321</v>
      </c>
      <c r="F366" s="186">
        <v>542832</v>
      </c>
      <c r="G366" s="126">
        <f t="shared" si="18"/>
        <v>0.90000001842190247</v>
      </c>
      <c r="H366" s="187">
        <v>357576</v>
      </c>
      <c r="I366" s="187">
        <v>884297</v>
      </c>
      <c r="J366" s="187">
        <v>6127362</v>
      </c>
      <c r="K366" s="187">
        <v>6768059</v>
      </c>
      <c r="L366" s="187">
        <v>640697</v>
      </c>
      <c r="M366" s="186">
        <f>IF(L366="N/A","N/A",'Part-C'!I366)</f>
        <v>9423453.8038707078</v>
      </c>
      <c r="N366" s="190">
        <f t="shared" si="16"/>
        <v>0.65022465515596528</v>
      </c>
      <c r="O366" s="191">
        <f t="shared" si="17"/>
        <v>3296091.8038707078</v>
      </c>
    </row>
    <row r="367" spans="1:15" s="27" customFormat="1" ht="15" x14ac:dyDescent="0.3">
      <c r="A367" s="156" t="str">
        <f>IF(ISBLANK(TableB[[#This Row],[BEDS Code]]),"",TableB[[#This Row],[BEDS Code]])</f>
        <v>332300010522</v>
      </c>
      <c r="B367" s="134" t="str">
        <f>IF(ISBLANK(TableB[[#This Row],[School Name]]),"",TableB[[#This Row],[School Name]])</f>
        <v>Mott Hall IV</v>
      </c>
      <c r="C367" s="156" t="str">
        <f>IF(ISBLANK(TableB[[#This Row],[Local School Code]]),"",TableB[[#This Row],[Local School Code]])</f>
        <v>K522</v>
      </c>
      <c r="D367" s="187">
        <v>1464380</v>
      </c>
      <c r="E367" s="187">
        <v>1627088</v>
      </c>
      <c r="F367" s="186">
        <v>162708</v>
      </c>
      <c r="G367" s="126">
        <f t="shared" si="18"/>
        <v>0.90000049167592655</v>
      </c>
      <c r="H367" s="187">
        <v>357576</v>
      </c>
      <c r="I367" s="187">
        <v>246969</v>
      </c>
      <c r="J367" s="187">
        <v>2068925</v>
      </c>
      <c r="K367" s="187">
        <v>2260967</v>
      </c>
      <c r="L367" s="187">
        <v>192042</v>
      </c>
      <c r="M367" s="186">
        <f>IF(L367="N/A","N/A",'Part-C'!I367)</f>
        <v>3251526.1057824055</v>
      </c>
      <c r="N367" s="190">
        <f t="shared" si="16"/>
        <v>0.63629352270021544</v>
      </c>
      <c r="O367" s="191">
        <f t="shared" si="17"/>
        <v>1182601.1057824055</v>
      </c>
    </row>
    <row r="368" spans="1:15" s="27" customFormat="1" ht="15" x14ac:dyDescent="0.3">
      <c r="A368" s="156" t="str">
        <f>IF(ISBLANK(TableB[[#This Row],[BEDS Code]]),"",TableB[[#This Row],[BEDS Code]])</f>
        <v>331700011524</v>
      </c>
      <c r="B368" s="134" t="str">
        <f>IF(ISBLANK(TableB[[#This Row],[School Name]]),"",TableB[[#This Row],[School Name]])</f>
        <v>International High School at Prospect Heights</v>
      </c>
      <c r="C368" s="156" t="str">
        <f>IF(ISBLANK(TableB[[#This Row],[Local School Code]]),"",TableB[[#This Row],[Local School Code]])</f>
        <v>K524</v>
      </c>
      <c r="D368" s="187">
        <v>3981614</v>
      </c>
      <c r="E368" s="187">
        <v>4424015</v>
      </c>
      <c r="F368" s="186">
        <v>442401</v>
      </c>
      <c r="G368" s="126">
        <f t="shared" si="18"/>
        <v>0.90000011301950833</v>
      </c>
      <c r="H368" s="187">
        <v>357576</v>
      </c>
      <c r="I368" s="187">
        <v>774129</v>
      </c>
      <c r="J368" s="187">
        <v>5113319</v>
      </c>
      <c r="K368" s="187">
        <v>5635478</v>
      </c>
      <c r="L368" s="187">
        <v>522159</v>
      </c>
      <c r="M368" s="186">
        <f>IF(L368="N/A","N/A",'Part-C'!I368)</f>
        <v>6121300.7355372924</v>
      </c>
      <c r="N368" s="190">
        <f t="shared" si="16"/>
        <v>0.83533210030256455</v>
      </c>
      <c r="O368" s="191">
        <f t="shared" si="17"/>
        <v>1007981.7355372924</v>
      </c>
    </row>
    <row r="369" spans="1:15" s="27" customFormat="1" ht="15" x14ac:dyDescent="0.3">
      <c r="A369" s="156" t="str">
        <f>IF(ISBLANK(TableB[[#This Row],[BEDS Code]]),"",TableB[[#This Row],[BEDS Code]])</f>
        <v>332100011525</v>
      </c>
      <c r="B369" s="134" t="str">
        <f>IF(ISBLANK(TableB[[#This Row],[School Name]]),"",TableB[[#This Row],[School Name]])</f>
        <v>Edward R. Murrow High School</v>
      </c>
      <c r="C369" s="156" t="str">
        <f>IF(ISBLANK(TableB[[#This Row],[Local School Code]]),"",TableB[[#This Row],[Local School Code]])</f>
        <v>K525</v>
      </c>
      <c r="D369" s="187">
        <v>29482798</v>
      </c>
      <c r="E369" s="187">
        <v>32758665</v>
      </c>
      <c r="F369" s="186">
        <v>3275867</v>
      </c>
      <c r="G369" s="126">
        <f t="shared" si="18"/>
        <v>0.89999998473686271</v>
      </c>
      <c r="H369" s="187">
        <v>357576</v>
      </c>
      <c r="I369" s="187">
        <v>5426707</v>
      </c>
      <c r="J369" s="187">
        <v>35267081</v>
      </c>
      <c r="K369" s="187">
        <v>39133535</v>
      </c>
      <c r="L369" s="187">
        <v>3866453</v>
      </c>
      <c r="M369" s="186">
        <f>IF(L369="N/A","N/A",'Part-C'!I369)</f>
        <v>48461901.961771563</v>
      </c>
      <c r="N369" s="190">
        <f t="shared" si="16"/>
        <v>0.72772795891956332</v>
      </c>
      <c r="O369" s="191">
        <f t="shared" si="17"/>
        <v>13194820.961771563</v>
      </c>
    </row>
    <row r="370" spans="1:15" s="27" customFormat="1" ht="15" x14ac:dyDescent="0.3">
      <c r="A370" s="156" t="str">
        <f>IF(ISBLANK(TableB[[#This Row],[BEDS Code]]),"",TableB[[#This Row],[BEDS Code]])</f>
        <v>331300011527</v>
      </c>
      <c r="B370" s="134" t="str">
        <f>IF(ISBLANK(TableB[[#This Row],[School Name]]),"",TableB[[#This Row],[School Name]])</f>
        <v>Urban Assembly Institute of Math and Science for Young Women</v>
      </c>
      <c r="C370" s="156" t="str">
        <f>IF(ISBLANK(TableB[[#This Row],[Local School Code]]),"",TableB[[#This Row],[Local School Code]])</f>
        <v>K527</v>
      </c>
      <c r="D370" s="187">
        <v>4188297</v>
      </c>
      <c r="E370" s="187">
        <v>4653663</v>
      </c>
      <c r="F370" s="186">
        <v>465366</v>
      </c>
      <c r="G370" s="126">
        <f t="shared" si="18"/>
        <v>0.90000006446534697</v>
      </c>
      <c r="H370" s="187">
        <v>357576</v>
      </c>
      <c r="I370" s="187">
        <v>773118</v>
      </c>
      <c r="J370" s="187">
        <v>5318991</v>
      </c>
      <c r="K370" s="187">
        <v>5868256</v>
      </c>
      <c r="L370" s="187">
        <v>549265</v>
      </c>
      <c r="M370" s="186">
        <f>IF(L370="N/A","N/A",'Part-C'!I370)</f>
        <v>6571178.9278802723</v>
      </c>
      <c r="N370" s="190">
        <f t="shared" si="16"/>
        <v>0.80944242401200261</v>
      </c>
      <c r="O370" s="191">
        <f t="shared" si="17"/>
        <v>1252187.9278802723</v>
      </c>
    </row>
    <row r="371" spans="1:15" s="27" customFormat="1" ht="15" x14ac:dyDescent="0.3">
      <c r="A371" s="156" t="str">
        <f>IF(ISBLANK(TableB[[#This Row],[BEDS Code]]),"",TableB[[#This Row],[BEDS Code]])</f>
        <v>331700011528</v>
      </c>
      <c r="B371" s="134" t="str">
        <f>IF(ISBLANK(TableB[[#This Row],[School Name]]),"",TableB[[#This Row],[School Name]])</f>
        <v>The High School for Global Citizenship</v>
      </c>
      <c r="C371" s="156" t="str">
        <f>IF(ISBLANK(TableB[[#This Row],[Local School Code]]),"",TableB[[#This Row],[Local School Code]])</f>
        <v>K528</v>
      </c>
      <c r="D371" s="187">
        <v>1612546</v>
      </c>
      <c r="E371" s="187">
        <v>1791719</v>
      </c>
      <c r="F371" s="186">
        <v>179173</v>
      </c>
      <c r="G371" s="126">
        <f t="shared" si="18"/>
        <v>0.8999993860644443</v>
      </c>
      <c r="H371" s="187">
        <v>357576</v>
      </c>
      <c r="I371" s="187">
        <v>344699</v>
      </c>
      <c r="J371" s="187">
        <v>2314821</v>
      </c>
      <c r="K371" s="187">
        <v>2526296</v>
      </c>
      <c r="L371" s="187">
        <v>211475</v>
      </c>
      <c r="M371" s="186">
        <f>IF(L371="N/A","N/A",'Part-C'!I371)</f>
        <v>3523178.0090311584</v>
      </c>
      <c r="N371" s="190">
        <f t="shared" si="16"/>
        <v>0.65702641026547348</v>
      </c>
      <c r="O371" s="191">
        <f t="shared" si="17"/>
        <v>1208357.0090311584</v>
      </c>
    </row>
    <row r="372" spans="1:15" s="27" customFormat="1" ht="15" x14ac:dyDescent="0.3">
      <c r="A372" s="156" t="str">
        <f>IF(ISBLANK(TableB[[#This Row],[BEDS Code]]),"",TableB[[#This Row],[BEDS Code]])</f>
        <v>331500011529</v>
      </c>
      <c r="B372" s="134" t="str">
        <f>IF(ISBLANK(TableB[[#This Row],[School Name]]),"",TableB[[#This Row],[School Name]])</f>
        <v>West Brooklyn Community High School</v>
      </c>
      <c r="C372" s="156" t="str">
        <f>IF(ISBLANK(TableB[[#This Row],[Local School Code]]),"",TableB[[#This Row],[Local School Code]])</f>
        <v>K529</v>
      </c>
      <c r="D372" s="187">
        <v>2614615</v>
      </c>
      <c r="E372" s="187">
        <v>2740739</v>
      </c>
      <c r="F372" s="186">
        <v>126124</v>
      </c>
      <c r="G372" s="126">
        <f t="shared" si="18"/>
        <v>0.95398175455597922</v>
      </c>
      <c r="H372" s="187">
        <v>357576</v>
      </c>
      <c r="I372" s="187">
        <v>494674</v>
      </c>
      <c r="J372" s="187">
        <v>3466865</v>
      </c>
      <c r="K372" s="187">
        <v>3615727</v>
      </c>
      <c r="L372" s="187">
        <v>148861</v>
      </c>
      <c r="M372" s="186">
        <f>IF(L372="N/A","N/A",'Part-C'!I372)</f>
        <v>3868506.521207395</v>
      </c>
      <c r="N372" s="190">
        <f t="shared" si="16"/>
        <v>0.89617659450602682</v>
      </c>
      <c r="O372" s="191">
        <f t="shared" si="17"/>
        <v>401641.52120739501</v>
      </c>
    </row>
    <row r="373" spans="1:15" s="27" customFormat="1" ht="15" x14ac:dyDescent="0.3">
      <c r="A373" s="156" t="str">
        <f>IF(ISBLANK(TableB[[#This Row],[BEDS Code]]),"",TableB[[#This Row],[BEDS Code]])</f>
        <v>331700011531</v>
      </c>
      <c r="B373" s="134" t="str">
        <f>IF(ISBLANK(TableB[[#This Row],[School Name]]),"",TableB[[#This Row],[School Name]])</f>
        <v>School for Human Rights, The</v>
      </c>
      <c r="C373" s="156" t="str">
        <f>IF(ISBLANK(TableB[[#This Row],[Local School Code]]),"",TableB[[#This Row],[Local School Code]])</f>
        <v>K531</v>
      </c>
      <c r="D373" s="187">
        <v>3266971</v>
      </c>
      <c r="E373" s="187">
        <v>3527993</v>
      </c>
      <c r="F373" s="186">
        <v>261022</v>
      </c>
      <c r="G373" s="126">
        <f t="shared" si="18"/>
        <v>0.92601402553803258</v>
      </c>
      <c r="H373" s="187">
        <v>357576</v>
      </c>
      <c r="I373" s="187">
        <v>680042</v>
      </c>
      <c r="J373" s="187">
        <v>4304589</v>
      </c>
      <c r="K373" s="187">
        <v>4612669</v>
      </c>
      <c r="L373" s="187">
        <v>308080</v>
      </c>
      <c r="M373" s="186">
        <f>IF(L373="N/A","N/A",'Part-C'!I373)</f>
        <v>7419572.340222152</v>
      </c>
      <c r="N373" s="190">
        <f t="shared" si="16"/>
        <v>0.58016672695061489</v>
      </c>
      <c r="O373" s="191">
        <f t="shared" si="17"/>
        <v>3114983.340222152</v>
      </c>
    </row>
    <row r="374" spans="1:15" s="27" customFormat="1" ht="15" x14ac:dyDescent="0.3">
      <c r="A374" s="156" t="str">
        <f>IF(ISBLANK(TableB[[#This Row],[BEDS Code]]),"",TableB[[#This Row],[BEDS Code]])</f>
        <v>331700010532</v>
      </c>
      <c r="B374" s="134" t="str">
        <f>IF(ISBLANK(TableB[[#This Row],[School Name]]),"",TableB[[#This Row],[School Name]])</f>
        <v>New Bridges Elementary</v>
      </c>
      <c r="C374" s="156" t="str">
        <f>IF(ISBLANK(TableB[[#This Row],[Local School Code]]),"",TableB[[#This Row],[Local School Code]])</f>
        <v>K532</v>
      </c>
      <c r="D374" s="187">
        <v>3895901</v>
      </c>
      <c r="E374" s="187">
        <v>3895901</v>
      </c>
      <c r="F374" s="186">
        <v>0</v>
      </c>
      <c r="G374" s="126">
        <f t="shared" si="18"/>
        <v>1</v>
      </c>
      <c r="H374" s="187">
        <v>357576</v>
      </c>
      <c r="I374" s="187">
        <v>760091</v>
      </c>
      <c r="J374" s="187">
        <v>5013568</v>
      </c>
      <c r="K374" s="187">
        <v>5013568</v>
      </c>
      <c r="L374" s="187">
        <v>0</v>
      </c>
      <c r="M374" s="186">
        <f>IF(L374="N/A","N/A",'Part-C'!I374)</f>
        <v>8041253.4917626157</v>
      </c>
      <c r="N374" s="190">
        <f t="shared" si="16"/>
        <v>0.62348090445548721</v>
      </c>
      <c r="O374" s="191">
        <f t="shared" si="17"/>
        <v>3027685.4917626157</v>
      </c>
    </row>
    <row r="375" spans="1:15" s="27" customFormat="1" ht="15" x14ac:dyDescent="0.3">
      <c r="A375" s="156" t="str">
        <f>IF(ISBLANK(TableB[[#This Row],[BEDS Code]]),"",TableB[[#This Row],[BEDS Code]])</f>
        <v>332200011535</v>
      </c>
      <c r="B375" s="134" t="str">
        <f>IF(ISBLANK(TableB[[#This Row],[School Name]]),"",TableB[[#This Row],[School Name]])</f>
        <v>Leon M. Goldstein High School for the Sciences</v>
      </c>
      <c r="C375" s="156" t="str">
        <f>IF(ISBLANK(TableB[[#This Row],[Local School Code]]),"",TableB[[#This Row],[Local School Code]])</f>
        <v>K535</v>
      </c>
      <c r="D375" s="187">
        <v>8178366</v>
      </c>
      <c r="E375" s="187">
        <v>8468322</v>
      </c>
      <c r="F375" s="186">
        <v>289956</v>
      </c>
      <c r="G375" s="126">
        <f t="shared" si="18"/>
        <v>0.96575992268598199</v>
      </c>
      <c r="H375" s="187">
        <v>357576</v>
      </c>
      <c r="I375" s="187">
        <v>1547628</v>
      </c>
      <c r="J375" s="187">
        <v>10083570</v>
      </c>
      <c r="K375" s="187">
        <v>10425801</v>
      </c>
      <c r="L375" s="187">
        <v>342230</v>
      </c>
      <c r="M375" s="186">
        <f>IF(L375="N/A","N/A",'Part-C'!I375)</f>
        <v>12644327.538124306</v>
      </c>
      <c r="N375" s="190">
        <f t="shared" si="16"/>
        <v>0.79747775985687763</v>
      </c>
      <c r="O375" s="191">
        <f t="shared" si="17"/>
        <v>2560757.5381243061</v>
      </c>
    </row>
    <row r="376" spans="1:15" s="27" customFormat="1" ht="15" x14ac:dyDescent="0.3">
      <c r="A376" s="156" t="str">
        <f>IF(ISBLANK(TableB[[#This Row],[BEDS Code]]),"",TableB[[#This Row],[BEDS Code]])</f>
        <v>331700011537</v>
      </c>
      <c r="B376" s="134" t="str">
        <f>IF(ISBLANK(TableB[[#This Row],[School Name]]),"",TableB[[#This Row],[School Name]])</f>
        <v>High School for Youth and Community Development at Erasmus</v>
      </c>
      <c r="C376" s="156" t="str">
        <f>IF(ISBLANK(TableB[[#This Row],[Local School Code]]),"",TableB[[#This Row],[Local School Code]])</f>
        <v>K537</v>
      </c>
      <c r="D376" s="187">
        <v>4502063</v>
      </c>
      <c r="E376" s="187">
        <v>5002292</v>
      </c>
      <c r="F376" s="186">
        <v>500229</v>
      </c>
      <c r="G376" s="126">
        <f t="shared" si="18"/>
        <v>0.90000003998167244</v>
      </c>
      <c r="H376" s="187">
        <v>357576</v>
      </c>
      <c r="I376" s="187">
        <v>863512</v>
      </c>
      <c r="J376" s="187">
        <v>5723151</v>
      </c>
      <c r="K376" s="187">
        <v>6313563</v>
      </c>
      <c r="L376" s="187">
        <v>590412</v>
      </c>
      <c r="M376" s="186">
        <f>IF(L376="N/A","N/A",'Part-C'!I376)</f>
        <v>7817797.2009551181</v>
      </c>
      <c r="N376" s="190">
        <f t="shared" si="16"/>
        <v>0.73206695606030681</v>
      </c>
      <c r="O376" s="191">
        <f t="shared" si="17"/>
        <v>2094646.2009551181</v>
      </c>
    </row>
    <row r="377" spans="1:15" s="27" customFormat="1" ht="15" x14ac:dyDescent="0.3">
      <c r="A377" s="156" t="str">
        <f>IF(ISBLANK(TableB[[#This Row],[BEDS Code]]),"",TableB[[#This Row],[BEDS Code]])</f>
        <v>331700011539</v>
      </c>
      <c r="B377" s="134" t="str">
        <f>IF(ISBLANK(TableB[[#This Row],[School Name]]),"",TableB[[#This Row],[School Name]])</f>
        <v>High School for Service &amp; Learning at Erasmus</v>
      </c>
      <c r="C377" s="156" t="str">
        <f>IF(ISBLANK(TableB[[#This Row],[Local School Code]]),"",TableB[[#This Row],[Local School Code]])</f>
        <v>K539</v>
      </c>
      <c r="D377" s="187">
        <v>2873020</v>
      </c>
      <c r="E377" s="187">
        <v>3192245</v>
      </c>
      <c r="F377" s="186">
        <v>319225</v>
      </c>
      <c r="G377" s="126">
        <f t="shared" si="18"/>
        <v>0.89999984337041805</v>
      </c>
      <c r="H377" s="187">
        <v>357576</v>
      </c>
      <c r="I377" s="187">
        <v>582567</v>
      </c>
      <c r="J377" s="187">
        <v>3813163</v>
      </c>
      <c r="K377" s="187">
        <v>4189939</v>
      </c>
      <c r="L377" s="187">
        <v>376776</v>
      </c>
      <c r="M377" s="186">
        <f>IF(L377="N/A","N/A",'Part-C'!I377)</f>
        <v>5313649.9456500756</v>
      </c>
      <c r="N377" s="190">
        <f t="shared" si="16"/>
        <v>0.71761652329423353</v>
      </c>
      <c r="O377" s="191">
        <f t="shared" si="17"/>
        <v>1500486.9456500756</v>
      </c>
    </row>
    <row r="378" spans="1:15" s="27" customFormat="1" ht="15" x14ac:dyDescent="0.3">
      <c r="A378" s="156" t="str">
        <f>IF(ISBLANK(TableB[[#This Row],[BEDS Code]]),"",TableB[[#This Row],[BEDS Code]])</f>
        <v>332100011540</v>
      </c>
      <c r="B378" s="134" t="str">
        <f>IF(ISBLANK(TableB[[#This Row],[School Name]]),"",TableB[[#This Row],[School Name]])</f>
        <v>John Dewey High School</v>
      </c>
      <c r="C378" s="156" t="str">
        <f>IF(ISBLANK(TableB[[#This Row],[Local School Code]]),"",TableB[[#This Row],[Local School Code]])</f>
        <v>K540</v>
      </c>
      <c r="D378" s="187">
        <v>18734678</v>
      </c>
      <c r="E378" s="187">
        <v>20816309</v>
      </c>
      <c r="F378" s="186">
        <v>2081631</v>
      </c>
      <c r="G378" s="126">
        <f t="shared" si="18"/>
        <v>0.89999999519607443</v>
      </c>
      <c r="H378" s="187">
        <v>357576</v>
      </c>
      <c r="I378" s="187">
        <v>3352505</v>
      </c>
      <c r="J378" s="187">
        <v>22444759</v>
      </c>
      <c r="K378" s="187">
        <v>24901675</v>
      </c>
      <c r="L378" s="187">
        <v>2456915</v>
      </c>
      <c r="M378" s="186">
        <f>IF(L378="N/A","N/A",'Part-C'!I378)</f>
        <v>31411700.051650833</v>
      </c>
      <c r="N378" s="190">
        <f t="shared" si="16"/>
        <v>0.71453499693087841</v>
      </c>
      <c r="O378" s="191">
        <f t="shared" si="17"/>
        <v>8966941.0516508333</v>
      </c>
    </row>
    <row r="379" spans="1:15" s="27" customFormat="1" ht="15" x14ac:dyDescent="0.3">
      <c r="A379" s="156" t="str">
        <f>IF(ISBLANK(TableB[[#This Row],[BEDS Code]]),"",TableB[[#This Row],[BEDS Code]])</f>
        <v>331700011543</v>
      </c>
      <c r="B379" s="134" t="str">
        <f>IF(ISBLANK(TableB[[#This Row],[School Name]]),"",TableB[[#This Row],[School Name]])</f>
        <v>Science, Technology and Research Early College High School at Erasmus</v>
      </c>
      <c r="C379" s="156" t="str">
        <f>IF(ISBLANK(TableB[[#This Row],[Local School Code]]),"",TableB[[#This Row],[Local School Code]])</f>
        <v>K543</v>
      </c>
      <c r="D379" s="187">
        <v>4416998</v>
      </c>
      <c r="E379" s="187">
        <v>4575910</v>
      </c>
      <c r="F379" s="186">
        <v>158912</v>
      </c>
      <c r="G379" s="126">
        <f t="shared" si="18"/>
        <v>0.96527204424912205</v>
      </c>
      <c r="H379" s="187">
        <v>357576</v>
      </c>
      <c r="I379" s="187">
        <v>929495</v>
      </c>
      <c r="J379" s="187">
        <v>5704069</v>
      </c>
      <c r="K379" s="187">
        <v>5891631</v>
      </c>
      <c r="L379" s="187">
        <v>187562</v>
      </c>
      <c r="M379" s="186">
        <f>IF(L379="N/A","N/A",'Part-C'!I379)</f>
        <v>7244939.6282688584</v>
      </c>
      <c r="N379" s="190">
        <f t="shared" si="16"/>
        <v>0.78731767173648048</v>
      </c>
      <c r="O379" s="191">
        <f t="shared" si="17"/>
        <v>1540870.6282688584</v>
      </c>
    </row>
    <row r="380" spans="1:15" s="27" customFormat="1" ht="15" x14ac:dyDescent="0.3">
      <c r="A380" s="156" t="str">
        <f>IF(ISBLANK(TableB[[#This Row],[BEDS Code]]),"",TableB[[#This Row],[BEDS Code]])</f>
        <v>333200011545</v>
      </c>
      <c r="B380" s="134" t="str">
        <f>IF(ISBLANK(TableB[[#This Row],[School Name]]),"",TableB[[#This Row],[School Name]])</f>
        <v>EBC High School for Public Service - Bushwick</v>
      </c>
      <c r="C380" s="156" t="str">
        <f>IF(ISBLANK(TableB[[#This Row],[Local School Code]]),"",TableB[[#This Row],[Local School Code]])</f>
        <v>K545</v>
      </c>
      <c r="D380" s="187">
        <v>4751221</v>
      </c>
      <c r="E380" s="187">
        <v>5279134</v>
      </c>
      <c r="F380" s="186">
        <v>527913</v>
      </c>
      <c r="G380" s="126">
        <f t="shared" si="18"/>
        <v>0.90000007577000318</v>
      </c>
      <c r="H380" s="187">
        <v>357576</v>
      </c>
      <c r="I380" s="187">
        <v>895044</v>
      </c>
      <c r="J380" s="187">
        <v>6003841</v>
      </c>
      <c r="K380" s="187">
        <v>6626928</v>
      </c>
      <c r="L380" s="187">
        <v>623087</v>
      </c>
      <c r="M380" s="186">
        <f>IF(L380="N/A","N/A",'Part-C'!I380)</f>
        <v>8314495.3217388885</v>
      </c>
      <c r="N380" s="190">
        <f t="shared" si="16"/>
        <v>0.7220932561357627</v>
      </c>
      <c r="O380" s="191">
        <f t="shared" si="17"/>
        <v>2310654.3217388885</v>
      </c>
    </row>
    <row r="381" spans="1:15" s="27" customFormat="1" ht="15" x14ac:dyDescent="0.3">
      <c r="A381" s="156" t="str">
        <f>IF(ISBLANK(TableB[[#This Row],[BEDS Code]]),"",TableB[[#This Row],[BEDS Code]])</f>
        <v>331700011546</v>
      </c>
      <c r="B381" s="134" t="str">
        <f>IF(ISBLANK(TableB[[#This Row],[School Name]]),"",TableB[[#This Row],[School Name]])</f>
        <v>High School for Public Service: Heroes of Tomorrow</v>
      </c>
      <c r="C381" s="156" t="str">
        <f>IF(ISBLANK(TableB[[#This Row],[Local School Code]]),"",TableB[[#This Row],[Local School Code]])</f>
        <v>K546</v>
      </c>
      <c r="D381" s="187">
        <v>3240093</v>
      </c>
      <c r="E381" s="187">
        <v>3600103</v>
      </c>
      <c r="F381" s="186">
        <v>360010</v>
      </c>
      <c r="G381" s="126">
        <f t="shared" si="18"/>
        <v>0.90000008333094916</v>
      </c>
      <c r="H381" s="187">
        <v>357576</v>
      </c>
      <c r="I381" s="187">
        <v>724742</v>
      </c>
      <c r="J381" s="187">
        <v>4322411</v>
      </c>
      <c r="K381" s="187">
        <v>4747325</v>
      </c>
      <c r="L381" s="187">
        <v>424914</v>
      </c>
      <c r="M381" s="186">
        <f>IF(L381="N/A","N/A",'Part-C'!I381)</f>
        <v>6683336.4951344449</v>
      </c>
      <c r="N381" s="190">
        <f t="shared" si="16"/>
        <v>0.64674448206322854</v>
      </c>
      <c r="O381" s="191">
        <f t="shared" si="17"/>
        <v>2360925.4951344449</v>
      </c>
    </row>
    <row r="382" spans="1:15" s="27" customFormat="1" ht="15" x14ac:dyDescent="0.3">
      <c r="A382" s="156" t="str">
        <f>IF(ISBLANK(TableB[[#This Row],[BEDS Code]]),"",TableB[[#This Row],[BEDS Code]])</f>
        <v>331700011547</v>
      </c>
      <c r="B382" s="134" t="str">
        <f>IF(ISBLANK(TableB[[#This Row],[School Name]]),"",TableB[[#This Row],[School Name]])</f>
        <v>Brooklyn Academy of Science and the Environment</v>
      </c>
      <c r="C382" s="156" t="str">
        <f>IF(ISBLANK(TableB[[#This Row],[Local School Code]]),"",TableB[[#This Row],[Local School Code]])</f>
        <v>K547</v>
      </c>
      <c r="D382" s="187">
        <v>3006634</v>
      </c>
      <c r="E382" s="187">
        <v>3340704</v>
      </c>
      <c r="F382" s="186">
        <v>334070</v>
      </c>
      <c r="G382" s="126">
        <f t="shared" si="18"/>
        <v>0.90000011973524141</v>
      </c>
      <c r="H382" s="187">
        <v>357576</v>
      </c>
      <c r="I382" s="187">
        <v>683765</v>
      </c>
      <c r="J382" s="187">
        <v>4047975</v>
      </c>
      <c r="K382" s="187">
        <v>4442274</v>
      </c>
      <c r="L382" s="187">
        <v>394298</v>
      </c>
      <c r="M382" s="186">
        <f>IF(L382="N/A","N/A",'Part-C'!I382)</f>
        <v>5486427.1009794623</v>
      </c>
      <c r="N382" s="190">
        <f t="shared" si="16"/>
        <v>0.73781623732453072</v>
      </c>
      <c r="O382" s="191">
        <f t="shared" si="17"/>
        <v>1438452.1009794623</v>
      </c>
    </row>
    <row r="383" spans="1:15" s="27" customFormat="1" ht="15" x14ac:dyDescent="0.3">
      <c r="A383" s="156" t="str">
        <f>IF(ISBLANK(TableB[[#This Row],[BEDS Code]]),"",TableB[[#This Row],[BEDS Code]])</f>
        <v>331700011548</v>
      </c>
      <c r="B383" s="134" t="str">
        <f>IF(ISBLANK(TableB[[#This Row],[School Name]]),"",TableB[[#This Row],[School Name]])</f>
        <v>Brooklyn School for Music &amp; Theatre</v>
      </c>
      <c r="C383" s="156" t="str">
        <f>IF(ISBLANK(TableB[[#This Row],[Local School Code]]),"",TableB[[#This Row],[Local School Code]])</f>
        <v>K548</v>
      </c>
      <c r="D383" s="187">
        <v>2475227</v>
      </c>
      <c r="E383" s="187">
        <v>2750253</v>
      </c>
      <c r="F383" s="186">
        <v>275026</v>
      </c>
      <c r="G383" s="126">
        <f t="shared" si="18"/>
        <v>0.89999974547796147</v>
      </c>
      <c r="H383" s="187">
        <v>357576</v>
      </c>
      <c r="I383" s="187">
        <v>565149</v>
      </c>
      <c r="J383" s="187">
        <v>3397952</v>
      </c>
      <c r="K383" s="187">
        <v>3722561</v>
      </c>
      <c r="L383" s="187">
        <v>324609</v>
      </c>
      <c r="M383" s="186">
        <f>IF(L383="N/A","N/A",'Part-C'!I383)</f>
        <v>4563359.4181620972</v>
      </c>
      <c r="N383" s="190">
        <f t="shared" si="16"/>
        <v>0.74461634261728449</v>
      </c>
      <c r="O383" s="191">
        <f t="shared" si="17"/>
        <v>1165407.4181620972</v>
      </c>
    </row>
    <row r="384" spans="1:15" s="27" customFormat="1" ht="15" x14ac:dyDescent="0.3">
      <c r="A384" s="156" t="str">
        <f>IF(ISBLANK(TableB[[#This Row],[BEDS Code]]),"",TableB[[#This Row],[BEDS Code]])</f>
        <v>333200011549</v>
      </c>
      <c r="B384" s="134" t="str">
        <f>IF(ISBLANK(TableB[[#This Row],[School Name]]),"",TableB[[#This Row],[School Name]])</f>
        <v>The Brooklyn School for Social Justice</v>
      </c>
      <c r="C384" s="156" t="str">
        <f>IF(ISBLANK(TableB[[#This Row],[Local School Code]]),"",TableB[[#This Row],[Local School Code]])</f>
        <v>K549</v>
      </c>
      <c r="D384" s="187">
        <v>3999429</v>
      </c>
      <c r="E384" s="187">
        <v>3999429</v>
      </c>
      <c r="F384" s="186">
        <v>0</v>
      </c>
      <c r="G384" s="126">
        <f t="shared" si="18"/>
        <v>1</v>
      </c>
      <c r="H384" s="187">
        <v>357576</v>
      </c>
      <c r="I384" s="187">
        <v>763484</v>
      </c>
      <c r="J384" s="187">
        <v>5120489</v>
      </c>
      <c r="K384" s="187">
        <v>5120490</v>
      </c>
      <c r="L384" s="187">
        <v>0</v>
      </c>
      <c r="M384" s="186">
        <f>IF(L384="N/A","N/A",'Part-C'!I384)</f>
        <v>6728323.7003659867</v>
      </c>
      <c r="N384" s="190">
        <f t="shared" si="16"/>
        <v>0.76103487704098893</v>
      </c>
      <c r="O384" s="191">
        <f t="shared" si="17"/>
        <v>1607834.7003659867</v>
      </c>
    </row>
    <row r="385" spans="1:15" s="27" customFormat="1" ht="15" x14ac:dyDescent="0.3">
      <c r="A385" s="156" t="str">
        <f>IF(ISBLANK(TableB[[#This Row],[BEDS Code]]),"",TableB[[#This Row],[BEDS Code]])</f>
        <v>333200011552</v>
      </c>
      <c r="B385" s="134" t="str">
        <f>IF(ISBLANK(TableB[[#This Row],[School Name]]),"",TableB[[#This Row],[School Name]])</f>
        <v>The Academy of Urban Planning and Engineering</v>
      </c>
      <c r="C385" s="156" t="str">
        <f>IF(ISBLANK(TableB[[#This Row],[Local School Code]]),"",TableB[[#This Row],[Local School Code]])</f>
        <v>K552</v>
      </c>
      <c r="D385" s="187">
        <v>2316340</v>
      </c>
      <c r="E385" s="187">
        <v>2316340</v>
      </c>
      <c r="F385" s="186">
        <v>0</v>
      </c>
      <c r="G385" s="126">
        <f t="shared" si="18"/>
        <v>1</v>
      </c>
      <c r="H385" s="187">
        <v>357576</v>
      </c>
      <c r="I385" s="187">
        <v>501033</v>
      </c>
      <c r="J385" s="187">
        <v>3174949</v>
      </c>
      <c r="K385" s="187">
        <v>3174949</v>
      </c>
      <c r="L385" s="187">
        <v>0</v>
      </c>
      <c r="M385" s="186">
        <f>IF(L385="N/A","N/A",'Part-C'!I385)</f>
        <v>4708055.7477047481</v>
      </c>
      <c r="N385" s="190">
        <f t="shared" si="16"/>
        <v>0.67436520936436195</v>
      </c>
      <c r="O385" s="191">
        <f t="shared" si="17"/>
        <v>1533106.7477047481</v>
      </c>
    </row>
    <row r="386" spans="1:15" s="27" customFormat="1" ht="15" x14ac:dyDescent="0.3">
      <c r="A386" s="156" t="str">
        <f>IF(ISBLANK(TableB[[#This Row],[BEDS Code]]),"",TableB[[#This Row],[BEDS Code]])</f>
        <v>331300011553</v>
      </c>
      <c r="B386" s="134" t="str">
        <f>IF(ISBLANK(TableB[[#This Row],[School Name]]),"",TableB[[#This Row],[School Name]])</f>
        <v>Brooklyn Academy High School</v>
      </c>
      <c r="C386" s="156" t="str">
        <f>IF(ISBLANK(TableB[[#This Row],[Local School Code]]),"",TableB[[#This Row],[Local School Code]])</f>
        <v>K553</v>
      </c>
      <c r="D386" s="187">
        <v>2911550</v>
      </c>
      <c r="E386" s="187">
        <v>2897909</v>
      </c>
      <c r="F386" s="186">
        <v>0</v>
      </c>
      <c r="G386" s="126">
        <f t="shared" si="18"/>
        <v>1.0047071871476985</v>
      </c>
      <c r="H386" s="187">
        <v>357576</v>
      </c>
      <c r="I386" s="187">
        <v>626742</v>
      </c>
      <c r="J386" s="187">
        <v>3895868</v>
      </c>
      <c r="K386" s="187">
        <v>3879769</v>
      </c>
      <c r="L386" s="187">
        <v>0</v>
      </c>
      <c r="M386" s="186">
        <f>IF(L386="N/A","N/A",'Part-C'!I386)</f>
        <v>5007733.6928559812</v>
      </c>
      <c r="N386" s="190">
        <f t="shared" si="16"/>
        <v>0.77797028335548957</v>
      </c>
      <c r="O386" s="191">
        <f t="shared" si="17"/>
        <v>1111865.6928559812</v>
      </c>
    </row>
    <row r="387" spans="1:15" s="27" customFormat="1" ht="15" x14ac:dyDescent="0.3">
      <c r="A387" s="156" t="str">
        <f>IF(ISBLANK(TableB[[#This Row],[BEDS Code]]),"",TableB[[#This Row],[BEDS Code]])</f>
        <v>333200011554</v>
      </c>
      <c r="B387" s="134" t="str">
        <f>IF(ISBLANK(TableB[[#This Row],[School Name]]),"",TableB[[#This Row],[School Name]])</f>
        <v>All City Leadership Secondary School</v>
      </c>
      <c r="C387" s="156" t="str">
        <f>IF(ISBLANK(TableB[[#This Row],[Local School Code]]),"",TableB[[#This Row],[Local School Code]])</f>
        <v>K554</v>
      </c>
      <c r="D387" s="187">
        <v>3266886</v>
      </c>
      <c r="E387" s="187">
        <v>3591311</v>
      </c>
      <c r="F387" s="186">
        <v>324425</v>
      </c>
      <c r="G387" s="126">
        <f t="shared" si="18"/>
        <v>0.90966390824966148</v>
      </c>
      <c r="H387" s="187">
        <v>357576</v>
      </c>
      <c r="I387" s="187">
        <v>575099</v>
      </c>
      <c r="J387" s="187">
        <v>4199561</v>
      </c>
      <c r="K387" s="187">
        <v>4582474</v>
      </c>
      <c r="L387" s="187">
        <v>382913</v>
      </c>
      <c r="M387" s="186">
        <f>IF(L387="N/A","N/A",'Part-C'!I387)</f>
        <v>4918484.898734428</v>
      </c>
      <c r="N387" s="190">
        <f t="shared" si="16"/>
        <v>0.85383224437277139</v>
      </c>
      <c r="O387" s="191">
        <f t="shared" si="17"/>
        <v>718923.89873442799</v>
      </c>
    </row>
    <row r="388" spans="1:15" s="27" customFormat="1" ht="15" x14ac:dyDescent="0.3">
      <c r="A388" s="156" t="str">
        <f>IF(ISBLANK(TableB[[#This Row],[BEDS Code]]),"",TableB[[#This Row],[BEDS Code]])</f>
        <v>332200011555</v>
      </c>
      <c r="B388" s="134" t="str">
        <f>IF(ISBLANK(TableB[[#This Row],[School Name]]),"",TableB[[#This Row],[School Name]])</f>
        <v>Brooklyn College Academy</v>
      </c>
      <c r="C388" s="156" t="str">
        <f>IF(ISBLANK(TableB[[#This Row],[Local School Code]]),"",TableB[[#This Row],[Local School Code]])</f>
        <v>K555</v>
      </c>
      <c r="D388" s="187">
        <v>4963151</v>
      </c>
      <c r="E388" s="187">
        <v>5309478</v>
      </c>
      <c r="F388" s="186">
        <v>346327</v>
      </c>
      <c r="G388" s="126">
        <f t="shared" si="18"/>
        <v>0.93477193049862906</v>
      </c>
      <c r="H388" s="187">
        <v>357576</v>
      </c>
      <c r="I388" s="187">
        <v>872596</v>
      </c>
      <c r="J388" s="187">
        <v>6193323</v>
      </c>
      <c r="K388" s="187">
        <v>6602087</v>
      </c>
      <c r="L388" s="187">
        <v>408764</v>
      </c>
      <c r="M388" s="186">
        <f>IF(L388="N/A","N/A",'Part-C'!I388)</f>
        <v>6826490.1719412003</v>
      </c>
      <c r="N388" s="190">
        <f t="shared" si="16"/>
        <v>0.90724850457652517</v>
      </c>
      <c r="O388" s="191">
        <f t="shared" si="17"/>
        <v>633167.17194120027</v>
      </c>
    </row>
    <row r="389" spans="1:15" s="27" customFormat="1" ht="15" x14ac:dyDescent="0.3">
      <c r="A389" s="156" t="str">
        <f>IF(ISBLANK(TableB[[#This Row],[BEDS Code]]),"",TableB[[#This Row],[BEDS Code]])</f>
        <v>333200011556</v>
      </c>
      <c r="B389" s="134" t="str">
        <f>IF(ISBLANK(TableB[[#This Row],[School Name]]),"",TableB[[#This Row],[School Name]])</f>
        <v>Bushwick Leaders High School for Academic Excellence</v>
      </c>
      <c r="C389" s="156" t="str">
        <f>IF(ISBLANK(TableB[[#This Row],[Local School Code]]),"",TableB[[#This Row],[Local School Code]])</f>
        <v>K556</v>
      </c>
      <c r="D389" s="187">
        <v>3069785</v>
      </c>
      <c r="E389" s="187">
        <v>3410872</v>
      </c>
      <c r="F389" s="186">
        <v>341087</v>
      </c>
      <c r="G389" s="126">
        <f t="shared" si="18"/>
        <v>0.90000005863603205</v>
      </c>
      <c r="H389" s="187">
        <v>357576</v>
      </c>
      <c r="I389" s="187">
        <v>583323</v>
      </c>
      <c r="J389" s="187">
        <v>4010684</v>
      </c>
      <c r="K389" s="187">
        <v>4413264</v>
      </c>
      <c r="L389" s="187">
        <v>402580</v>
      </c>
      <c r="M389" s="186">
        <f>IF(L389="N/A","N/A",'Part-C'!I389)</f>
        <v>5703477.3250288684</v>
      </c>
      <c r="N389" s="190">
        <f t="shared" si="16"/>
        <v>0.70319977996575966</v>
      </c>
      <c r="O389" s="191">
        <f t="shared" si="17"/>
        <v>1692793.3250288684</v>
      </c>
    </row>
    <row r="390" spans="1:15" s="27" customFormat="1" ht="15" x14ac:dyDescent="0.3">
      <c r="A390" s="156" t="str">
        <f>IF(ISBLANK(TableB[[#This Row],[BEDS Code]]),"",TableB[[#This Row],[BEDS Code]])</f>
        <v>331900010557</v>
      </c>
      <c r="B390" s="134" t="str">
        <f>IF(ISBLANK(TableB[[#This Row],[School Name]]),"",TableB[[#This Row],[School Name]])</f>
        <v>Brooklyn Gardens Elementary School</v>
      </c>
      <c r="C390" s="156" t="str">
        <f>IF(ISBLANK(TableB[[#This Row],[Local School Code]]),"",TableB[[#This Row],[Local School Code]])</f>
        <v>K557</v>
      </c>
      <c r="D390" s="187">
        <v>2881335</v>
      </c>
      <c r="E390" s="187">
        <v>2881335</v>
      </c>
      <c r="F390" s="186">
        <v>0</v>
      </c>
      <c r="G390" s="126">
        <f t="shared" si="18"/>
        <v>1</v>
      </c>
      <c r="H390" s="187">
        <v>357576</v>
      </c>
      <c r="I390" s="187">
        <v>529165</v>
      </c>
      <c r="J390" s="187">
        <v>3768076</v>
      </c>
      <c r="K390" s="187">
        <v>3768076</v>
      </c>
      <c r="L390" s="187">
        <v>0</v>
      </c>
      <c r="M390" s="186">
        <f>IF(L390="N/A","N/A",'Part-C'!I390)</f>
        <v>5802047.1293600425</v>
      </c>
      <c r="N390" s="190">
        <f t="shared" si="16"/>
        <v>0.64943905418010861</v>
      </c>
      <c r="O390" s="191">
        <f t="shared" si="17"/>
        <v>2033971.1293600425</v>
      </c>
    </row>
    <row r="391" spans="1:15" s="27" customFormat="1" ht="15" x14ac:dyDescent="0.3">
      <c r="A391" s="156" t="str">
        <f>IF(ISBLANK(TableB[[#This Row],[BEDS Code]]),"",TableB[[#This Row],[BEDS Code]])</f>
        <v>331400011558</v>
      </c>
      <c r="B391" s="134" t="str">
        <f>IF(ISBLANK(TableB[[#This Row],[School Name]]),"",TableB[[#This Row],[School Name]])</f>
        <v>Williamsburg High School for Architecture and Design</v>
      </c>
      <c r="C391" s="156" t="str">
        <f>IF(ISBLANK(TableB[[#This Row],[Local School Code]]),"",TableB[[#This Row],[Local School Code]])</f>
        <v>K558</v>
      </c>
      <c r="D391" s="187">
        <v>5131833</v>
      </c>
      <c r="E391" s="187">
        <v>5702036</v>
      </c>
      <c r="F391" s="186">
        <v>570203</v>
      </c>
      <c r="G391" s="126">
        <f t="shared" si="18"/>
        <v>0.90000010522557206</v>
      </c>
      <c r="H391" s="187">
        <v>357576</v>
      </c>
      <c r="I391" s="187">
        <v>984222</v>
      </c>
      <c r="J391" s="187">
        <v>6473631</v>
      </c>
      <c r="K391" s="187">
        <v>7146633</v>
      </c>
      <c r="L391" s="187">
        <v>673002</v>
      </c>
      <c r="M391" s="186">
        <f>IF(L391="N/A","N/A",'Part-C'!I391)</f>
        <v>8606324.3341873176</v>
      </c>
      <c r="N391" s="190">
        <f t="shared" si="16"/>
        <v>0.75219463601719994</v>
      </c>
      <c r="O391" s="191">
        <f t="shared" si="17"/>
        <v>2132693.3341873176</v>
      </c>
    </row>
    <row r="392" spans="1:15" s="27" customFormat="1" ht="15" x14ac:dyDescent="0.3">
      <c r="A392" s="156" t="str">
        <f>IF(ISBLANK(TableB[[#This Row],[BEDS Code]]),"",TableB[[#This Row],[BEDS Code]])</f>
        <v>332100011559</v>
      </c>
      <c r="B392" s="134" t="str">
        <f>IF(ISBLANK(TableB[[#This Row],[School Name]]),"",TableB[[#This Row],[School Name]])</f>
        <v>Life Academy High School for Film and Music</v>
      </c>
      <c r="C392" s="156" t="str">
        <f>IF(ISBLANK(TableB[[#This Row],[Local School Code]]),"",TableB[[#This Row],[Local School Code]])</f>
        <v>K559</v>
      </c>
      <c r="D392" s="187">
        <v>2826375</v>
      </c>
      <c r="E392" s="187">
        <v>3019057</v>
      </c>
      <c r="F392" s="186">
        <v>192682</v>
      </c>
      <c r="G392" s="126">
        <f t="shared" si="18"/>
        <v>0.93617808474632969</v>
      </c>
      <c r="H392" s="187">
        <v>357576</v>
      </c>
      <c r="I392" s="187">
        <v>600816</v>
      </c>
      <c r="J392" s="187">
        <v>3784767</v>
      </c>
      <c r="K392" s="187">
        <v>4012187</v>
      </c>
      <c r="L392" s="187">
        <v>227420</v>
      </c>
      <c r="M392" s="186">
        <f>IF(L392="N/A","N/A",'Part-C'!I392)</f>
        <v>4545904.8270874498</v>
      </c>
      <c r="N392" s="190">
        <f t="shared" ref="N392:N455" si="19">IFERROR(J392/M392,"")</f>
        <v>0.83256626435465675</v>
      </c>
      <c r="O392" s="191">
        <f t="shared" ref="O392:O455" si="20">IF(L392="N/A","N/A",M392-J392)</f>
        <v>761137.82708744984</v>
      </c>
    </row>
    <row r="393" spans="1:15" s="27" customFormat="1" ht="15" x14ac:dyDescent="0.3">
      <c r="A393" s="156" t="str">
        <f>IF(ISBLANK(TableB[[#This Row],[BEDS Code]]),"",TableB[[#This Row],[BEDS Code]])</f>
        <v>331400011561</v>
      </c>
      <c r="B393" s="134" t="str">
        <f>IF(ISBLANK(TableB[[#This Row],[School Name]]),"",TableB[[#This Row],[School Name]])</f>
        <v>Williamsburg Preparatory School</v>
      </c>
      <c r="C393" s="156" t="str">
        <f>IF(ISBLANK(TableB[[#This Row],[Local School Code]]),"",TableB[[#This Row],[Local School Code]])</f>
        <v>K561</v>
      </c>
      <c r="D393" s="187">
        <v>5729933</v>
      </c>
      <c r="E393" s="187">
        <v>6366592</v>
      </c>
      <c r="F393" s="186">
        <v>636659</v>
      </c>
      <c r="G393" s="126">
        <f t="shared" si="18"/>
        <v>0.90000003141398099</v>
      </c>
      <c r="H393" s="187">
        <v>357576</v>
      </c>
      <c r="I393" s="187">
        <v>1152782</v>
      </c>
      <c r="J393" s="187">
        <v>7240291</v>
      </c>
      <c r="K393" s="187">
        <v>7991729</v>
      </c>
      <c r="L393" s="187">
        <v>751438</v>
      </c>
      <c r="M393" s="186">
        <f>IF(L393="N/A","N/A",'Part-C'!I393)</f>
        <v>8895457.4962614458</v>
      </c>
      <c r="N393" s="190">
        <f t="shared" si="19"/>
        <v>0.81393126807057714</v>
      </c>
      <c r="O393" s="191">
        <f t="shared" si="20"/>
        <v>1655166.4962614458</v>
      </c>
    </row>
    <row r="394" spans="1:15" s="27" customFormat="1" ht="15" x14ac:dyDescent="0.3">
      <c r="A394" s="156" t="str">
        <f>IF(ISBLANK(TableB[[#This Row],[BEDS Code]]),"",TableB[[#This Row],[BEDS Code]])</f>
        <v>333200010562</v>
      </c>
      <c r="B394" s="134" t="str">
        <f>IF(ISBLANK(TableB[[#This Row],[School Name]]),"",TableB[[#This Row],[School Name]])</f>
        <v>Evergreen Middle School for Urban Exploration</v>
      </c>
      <c r="C394" s="156" t="str">
        <f>IF(ISBLANK(TableB[[#This Row],[Local School Code]]),"",TableB[[#This Row],[Local School Code]])</f>
        <v>K562</v>
      </c>
      <c r="D394" s="187">
        <v>3712753</v>
      </c>
      <c r="E394" s="187">
        <v>3712753</v>
      </c>
      <c r="F394" s="186">
        <v>0</v>
      </c>
      <c r="G394" s="126">
        <f t="shared" si="18"/>
        <v>1</v>
      </c>
      <c r="H394" s="187">
        <v>357576</v>
      </c>
      <c r="I394" s="187">
        <v>667427</v>
      </c>
      <c r="J394" s="187">
        <v>4737756</v>
      </c>
      <c r="K394" s="187">
        <v>4737756</v>
      </c>
      <c r="L394" s="187">
        <v>0</v>
      </c>
      <c r="M394" s="186">
        <f>IF(L394="N/A","N/A",'Part-C'!I394)</f>
        <v>6314999.7888671756</v>
      </c>
      <c r="N394" s="190">
        <f t="shared" si="19"/>
        <v>0.75023850489310762</v>
      </c>
      <c r="O394" s="191">
        <f t="shared" si="20"/>
        <v>1577243.7888671756</v>
      </c>
    </row>
    <row r="395" spans="1:15" s="27" customFormat="1" ht="15" x14ac:dyDescent="0.3">
      <c r="A395" s="156" t="str">
        <f>IF(ISBLANK(TableB[[#This Row],[BEDS Code]]),"",TableB[[#This Row],[BEDS Code]])</f>
        <v>331800011563</v>
      </c>
      <c r="B395" s="134" t="str">
        <f>IF(ISBLANK(TableB[[#This Row],[School Name]]),"",TableB[[#This Row],[School Name]])</f>
        <v>It Takes a Village Academy</v>
      </c>
      <c r="C395" s="156" t="str">
        <f>IF(ISBLANK(TableB[[#This Row],[Local School Code]]),"",TableB[[#This Row],[Local School Code]])</f>
        <v>K563</v>
      </c>
      <c r="D395" s="187">
        <v>6357281</v>
      </c>
      <c r="E395" s="187">
        <v>6796280</v>
      </c>
      <c r="F395" s="186">
        <v>438999</v>
      </c>
      <c r="G395" s="126">
        <f t="shared" ref="G395:G458" si="21">IFERROR(D395/E395,"")</f>
        <v>0.93540598680454601</v>
      </c>
      <c r="H395" s="187">
        <v>357576</v>
      </c>
      <c r="I395" s="187">
        <v>1370714</v>
      </c>
      <c r="J395" s="187">
        <v>8085571</v>
      </c>
      <c r="K395" s="187">
        <v>8603715</v>
      </c>
      <c r="L395" s="187">
        <v>518143</v>
      </c>
      <c r="M395" s="186">
        <f>IF(L395="N/A","N/A",'Part-C'!I395)</f>
        <v>10579072.408969749</v>
      </c>
      <c r="N395" s="190">
        <f t="shared" si="19"/>
        <v>0.76429867264585816</v>
      </c>
      <c r="O395" s="191">
        <f t="shared" si="20"/>
        <v>2493501.4089697488</v>
      </c>
    </row>
    <row r="396" spans="1:15" s="27" customFormat="1" ht="15" x14ac:dyDescent="0.3">
      <c r="A396" s="156" t="str">
        <f>IF(ISBLANK(TableB[[#This Row],[BEDS Code]]),"",TableB[[#This Row],[BEDS Code]])</f>
        <v>333200010564</v>
      </c>
      <c r="B396" s="134" t="str">
        <f>IF(ISBLANK(TableB[[#This Row],[School Name]]),"",TableB[[#This Row],[School Name]])</f>
        <v>Bushwick Community High School</v>
      </c>
      <c r="C396" s="156" t="str">
        <f>IF(ISBLANK(TableB[[#This Row],[Local School Code]]),"",TableB[[#This Row],[Local School Code]])</f>
        <v>K564</v>
      </c>
      <c r="D396" s="187">
        <v>2862096</v>
      </c>
      <c r="E396" s="187">
        <v>3180106</v>
      </c>
      <c r="F396" s="186">
        <v>318010</v>
      </c>
      <c r="G396" s="126">
        <f t="shared" si="21"/>
        <v>0.90000018867295617</v>
      </c>
      <c r="H396" s="187">
        <v>357576</v>
      </c>
      <c r="I396" s="187">
        <v>391599</v>
      </c>
      <c r="J396" s="187">
        <v>3611271</v>
      </c>
      <c r="K396" s="187">
        <v>3986613</v>
      </c>
      <c r="L396" s="187">
        <v>375342</v>
      </c>
      <c r="M396" s="186">
        <f>IF(L396="N/A","N/A",'Part-C'!I396)</f>
        <v>4900146.2360116178</v>
      </c>
      <c r="N396" s="190">
        <f t="shared" si="19"/>
        <v>0.73697208737576914</v>
      </c>
      <c r="O396" s="191">
        <f t="shared" si="20"/>
        <v>1288875.2360116178</v>
      </c>
    </row>
    <row r="397" spans="1:15" s="27" customFormat="1" ht="15" x14ac:dyDescent="0.3">
      <c r="A397" s="156" t="str">
        <f>IF(ISBLANK(TableB[[#This Row],[BEDS Code]]),"",TableB[[#This Row],[BEDS Code]])</f>
        <v>331800011566</v>
      </c>
      <c r="B397" s="134" t="str">
        <f>IF(ISBLANK(TableB[[#This Row],[School Name]]),"",TableB[[#This Row],[School Name]])</f>
        <v>Brooklyn Generation School</v>
      </c>
      <c r="C397" s="156" t="str">
        <f>IF(ISBLANK(TableB[[#This Row],[Local School Code]]),"",TableB[[#This Row],[Local School Code]])</f>
        <v>K566</v>
      </c>
      <c r="D397" s="187">
        <v>1942464</v>
      </c>
      <c r="E397" s="187">
        <v>1942464</v>
      </c>
      <c r="F397" s="186">
        <v>0</v>
      </c>
      <c r="G397" s="126">
        <f t="shared" si="21"/>
        <v>1</v>
      </c>
      <c r="H397" s="187">
        <v>357576</v>
      </c>
      <c r="I397" s="187">
        <v>592429</v>
      </c>
      <c r="J397" s="187">
        <v>2892469</v>
      </c>
      <c r="K397" s="187">
        <v>2892469</v>
      </c>
      <c r="L397" s="187">
        <v>0</v>
      </c>
      <c r="M397" s="186">
        <f>IF(L397="N/A","N/A",'Part-C'!I397)</f>
        <v>4604040.4744012747</v>
      </c>
      <c r="N397" s="190">
        <f t="shared" si="19"/>
        <v>0.62824578021898181</v>
      </c>
      <c r="O397" s="191">
        <f t="shared" si="20"/>
        <v>1711571.4744012747</v>
      </c>
    </row>
    <row r="398" spans="1:15" s="27" customFormat="1" ht="15" x14ac:dyDescent="0.3">
      <c r="A398" s="156" t="str">
        <f>IF(ISBLANK(TableB[[#This Row],[BEDS Code]]),"",TableB[[#This Row],[BEDS Code]])</f>
        <v>331800011567</v>
      </c>
      <c r="B398" s="134" t="str">
        <f>IF(ISBLANK(TableB[[#This Row],[School Name]]),"",TableB[[#This Row],[School Name]])</f>
        <v>Brooklyn Theatre Arts High School</v>
      </c>
      <c r="C398" s="156" t="str">
        <f>IF(ISBLANK(TableB[[#This Row],[Local School Code]]),"",TableB[[#This Row],[Local School Code]])</f>
        <v>K567</v>
      </c>
      <c r="D398" s="187">
        <v>2913122</v>
      </c>
      <c r="E398" s="187">
        <v>3236802</v>
      </c>
      <c r="F398" s="186">
        <v>323680</v>
      </c>
      <c r="G398" s="126">
        <f t="shared" si="21"/>
        <v>0.90000006178938352</v>
      </c>
      <c r="H398" s="187">
        <v>357576</v>
      </c>
      <c r="I398" s="187">
        <v>569238</v>
      </c>
      <c r="J398" s="187">
        <v>3839936</v>
      </c>
      <c r="K398" s="187">
        <v>4221970</v>
      </c>
      <c r="L398" s="187">
        <v>382035</v>
      </c>
      <c r="M398" s="186">
        <f>IF(L398="N/A","N/A",'Part-C'!I398)</f>
        <v>4794519.0633637626</v>
      </c>
      <c r="N398" s="190">
        <f t="shared" si="19"/>
        <v>0.80090118513491915</v>
      </c>
      <c r="O398" s="191">
        <f t="shared" si="20"/>
        <v>954583.06336376257</v>
      </c>
    </row>
    <row r="399" spans="1:15" s="27" customFormat="1" ht="15" x14ac:dyDescent="0.3">
      <c r="A399" s="156" t="str">
        <f>IF(ISBLANK(TableB[[#This Row],[BEDS Code]]),"",TableB[[#This Row],[BEDS Code]])</f>
        <v>331700011568</v>
      </c>
      <c r="B399" s="134" t="str">
        <f>IF(ISBLANK(TableB[[#This Row],[School Name]]),"",TableB[[#This Row],[School Name]])</f>
        <v>Brownsville Academy High School</v>
      </c>
      <c r="C399" s="156" t="str">
        <f>IF(ISBLANK(TableB[[#This Row],[Local School Code]]),"",TableB[[#This Row],[Local School Code]])</f>
        <v>K568</v>
      </c>
      <c r="D399" s="187">
        <v>1088557</v>
      </c>
      <c r="E399" s="187">
        <v>1088557</v>
      </c>
      <c r="F399" s="186">
        <v>0</v>
      </c>
      <c r="G399" s="126">
        <f t="shared" si="21"/>
        <v>1</v>
      </c>
      <c r="H399" s="187">
        <v>357576</v>
      </c>
      <c r="I399" s="187">
        <v>299250</v>
      </c>
      <c r="J399" s="187">
        <v>1745383</v>
      </c>
      <c r="K399" s="187">
        <v>1745383</v>
      </c>
      <c r="L399" s="187">
        <v>0</v>
      </c>
      <c r="M399" s="186">
        <f>IF(L399="N/A","N/A",'Part-C'!I399)</f>
        <v>2508342.7149249492</v>
      </c>
      <c r="N399" s="190">
        <f t="shared" si="19"/>
        <v>0.69583115162643261</v>
      </c>
      <c r="O399" s="191">
        <f t="shared" si="20"/>
        <v>762959.71492494922</v>
      </c>
    </row>
    <row r="400" spans="1:15" s="27" customFormat="1" ht="15" x14ac:dyDescent="0.3">
      <c r="A400" s="156" t="str">
        <f>IF(ISBLANK(TableB[[#This Row],[BEDS Code]]),"",TableB[[#This Row],[BEDS Code]])</f>
        <v>331800011569</v>
      </c>
      <c r="B400" s="134" t="str">
        <f>IF(ISBLANK(TableB[[#This Row],[School Name]]),"",TableB[[#This Row],[School Name]])</f>
        <v>Kurt Hahn Expeditionary Learning School</v>
      </c>
      <c r="C400" s="156" t="str">
        <f>IF(ISBLANK(TableB[[#This Row],[Local School Code]]),"",TableB[[#This Row],[Local School Code]])</f>
        <v>K569</v>
      </c>
      <c r="D400" s="187">
        <v>3364632</v>
      </c>
      <c r="E400" s="187">
        <v>3635652</v>
      </c>
      <c r="F400" s="186">
        <v>271020</v>
      </c>
      <c r="G400" s="126">
        <f t="shared" si="21"/>
        <v>0.92545491152618564</v>
      </c>
      <c r="H400" s="187">
        <v>357576</v>
      </c>
      <c r="I400" s="187">
        <v>716515</v>
      </c>
      <c r="J400" s="187">
        <v>4438723</v>
      </c>
      <c r="K400" s="187">
        <v>4758603</v>
      </c>
      <c r="L400" s="187">
        <v>319880</v>
      </c>
      <c r="M400" s="186">
        <f>IF(L400="N/A","N/A",'Part-C'!I400)</f>
        <v>5722831.5836014925</v>
      </c>
      <c r="N400" s="190">
        <f t="shared" si="19"/>
        <v>0.77561656937781542</v>
      </c>
      <c r="O400" s="191">
        <f t="shared" si="20"/>
        <v>1284108.5836014925</v>
      </c>
    </row>
    <row r="401" spans="1:15" s="27" customFormat="1" ht="15" x14ac:dyDescent="0.3">
      <c r="A401" s="156" t="str">
        <f>IF(ISBLANK(TableB[[#This Row],[BEDS Code]]),"",TableB[[#This Row],[BEDS Code]])</f>
        <v>332100011572</v>
      </c>
      <c r="B401" s="134" t="str">
        <f>IF(ISBLANK(TableB[[#This Row],[School Name]]),"",TableB[[#This Row],[School Name]])</f>
        <v>Expeditionary Learning School for Community Leaders</v>
      </c>
      <c r="C401" s="156" t="str">
        <f>IF(ISBLANK(TableB[[#This Row],[Local School Code]]),"",TableB[[#This Row],[Local School Code]])</f>
        <v>K572</v>
      </c>
      <c r="D401" s="187">
        <v>3475230</v>
      </c>
      <c r="E401" s="187">
        <v>3783152</v>
      </c>
      <c r="F401" s="186">
        <v>307922</v>
      </c>
      <c r="G401" s="126">
        <f t="shared" si="21"/>
        <v>0.91860702398423322</v>
      </c>
      <c r="H401" s="187">
        <v>357576</v>
      </c>
      <c r="I401" s="187">
        <v>700511</v>
      </c>
      <c r="J401" s="187">
        <v>4533317</v>
      </c>
      <c r="K401" s="187">
        <v>4896752</v>
      </c>
      <c r="L401" s="187">
        <v>363436</v>
      </c>
      <c r="M401" s="186">
        <f>IF(L401="N/A","N/A",'Part-C'!I401)</f>
        <v>5662231.1890652832</v>
      </c>
      <c r="N401" s="190">
        <f t="shared" si="19"/>
        <v>0.8006237909809466</v>
      </c>
      <c r="O401" s="191">
        <f t="shared" si="20"/>
        <v>1128914.1890652832</v>
      </c>
    </row>
    <row r="402" spans="1:15" s="27" customFormat="1" ht="15" x14ac:dyDescent="0.3">
      <c r="A402" s="156" t="str">
        <f>IF(ISBLANK(TableB[[#This Row],[BEDS Code]]),"",TableB[[#This Row],[BEDS Code]])</f>
        <v>331800011576</v>
      </c>
      <c r="B402" s="134" t="str">
        <f>IF(ISBLANK(TableB[[#This Row],[School Name]]),"",TableB[[#This Row],[School Name]])</f>
        <v>Victory Collegiate High School</v>
      </c>
      <c r="C402" s="156" t="str">
        <f>IF(ISBLANK(TableB[[#This Row],[Local School Code]]),"",TableB[[#This Row],[Local School Code]])</f>
        <v>K576</v>
      </c>
      <c r="D402" s="187">
        <v>3657034</v>
      </c>
      <c r="E402" s="187">
        <v>3897777</v>
      </c>
      <c r="F402" s="186">
        <v>240743</v>
      </c>
      <c r="G402" s="126">
        <f t="shared" si="21"/>
        <v>0.93823582005845896</v>
      </c>
      <c r="H402" s="187">
        <v>357576</v>
      </c>
      <c r="I402" s="187">
        <v>746855</v>
      </c>
      <c r="J402" s="187">
        <v>4761465</v>
      </c>
      <c r="K402" s="187">
        <v>5045610</v>
      </c>
      <c r="L402" s="187">
        <v>284144</v>
      </c>
      <c r="M402" s="186">
        <f>IF(L402="N/A","N/A",'Part-C'!I402)</f>
        <v>6056380.4763690252</v>
      </c>
      <c r="N402" s="190">
        <f t="shared" si="19"/>
        <v>0.78618987340350122</v>
      </c>
      <c r="O402" s="191">
        <f t="shared" si="20"/>
        <v>1294915.4763690252</v>
      </c>
    </row>
    <row r="403" spans="1:15" s="27" customFormat="1" ht="15" x14ac:dyDescent="0.3">
      <c r="A403" s="156" t="str">
        <f>IF(ISBLANK(TableB[[#This Row],[BEDS Code]]),"",TableB[[#This Row],[BEDS Code]])</f>
        <v>331400010577</v>
      </c>
      <c r="B403" s="134" t="str">
        <f>IF(ISBLANK(TableB[[#This Row],[School Name]]),"",TableB[[#This Row],[School Name]])</f>
        <v>Conselyea Preparatory School</v>
      </c>
      <c r="C403" s="156" t="str">
        <f>IF(ISBLANK(TableB[[#This Row],[Local School Code]]),"",TableB[[#This Row],[Local School Code]])</f>
        <v>K577</v>
      </c>
      <c r="D403" s="187">
        <v>4010562</v>
      </c>
      <c r="E403" s="187">
        <v>4456179</v>
      </c>
      <c r="F403" s="186">
        <v>445617</v>
      </c>
      <c r="G403" s="126">
        <f t="shared" si="21"/>
        <v>0.90000020196675223</v>
      </c>
      <c r="H403" s="187">
        <v>357576</v>
      </c>
      <c r="I403" s="187">
        <v>805265</v>
      </c>
      <c r="J403" s="187">
        <v>5173403</v>
      </c>
      <c r="K403" s="187">
        <v>5699358</v>
      </c>
      <c r="L403" s="187">
        <v>525955</v>
      </c>
      <c r="M403" s="186">
        <f>IF(L403="N/A","N/A",'Part-C'!I403)</f>
        <v>6827813.6033219248</v>
      </c>
      <c r="N403" s="190">
        <f t="shared" si="19"/>
        <v>0.7576954059617258</v>
      </c>
      <c r="O403" s="191">
        <f t="shared" si="20"/>
        <v>1654410.6033219248</v>
      </c>
    </row>
    <row r="404" spans="1:15" s="27" customFormat="1" ht="15" x14ac:dyDescent="0.3">
      <c r="A404" s="156" t="str">
        <f>IF(ISBLANK(TableB[[#This Row],[BEDS Code]]),"",TableB[[#This Row],[BEDS Code]])</f>
        <v>331800011578</v>
      </c>
      <c r="B404" s="134" t="str">
        <f>IF(ISBLANK(TableB[[#This Row],[School Name]]),"",TableB[[#This Row],[School Name]])</f>
        <v>Brooklyn Bridge Academy</v>
      </c>
      <c r="C404" s="156" t="str">
        <f>IF(ISBLANK(TableB[[#This Row],[Local School Code]]),"",TableB[[#This Row],[Local School Code]])</f>
        <v>K578</v>
      </c>
      <c r="D404" s="187">
        <v>2116136</v>
      </c>
      <c r="E404" s="187">
        <v>2343544</v>
      </c>
      <c r="F404" s="186">
        <v>227408</v>
      </c>
      <c r="G404" s="126">
        <f t="shared" si="21"/>
        <v>0.90296405785425837</v>
      </c>
      <c r="H404" s="187">
        <v>357576</v>
      </c>
      <c r="I404" s="187">
        <v>431159</v>
      </c>
      <c r="J404" s="187">
        <v>2904871</v>
      </c>
      <c r="K404" s="187">
        <v>3173277</v>
      </c>
      <c r="L404" s="187">
        <v>268406</v>
      </c>
      <c r="M404" s="186">
        <f>IF(L404="N/A","N/A",'Part-C'!I404)</f>
        <v>3420345.1005406119</v>
      </c>
      <c r="N404" s="190">
        <f t="shared" si="19"/>
        <v>0.84929178624135404</v>
      </c>
      <c r="O404" s="191">
        <f t="shared" si="20"/>
        <v>515474.10054061189</v>
      </c>
    </row>
    <row r="405" spans="1:15" s="27" customFormat="1" ht="15" x14ac:dyDescent="0.3">
      <c r="A405" s="156" t="str">
        <f>IF(ISBLANK(TableB[[#This Row],[BEDS Code]]),"",TableB[[#This Row],[BEDS Code]])</f>
        <v>331800010581</v>
      </c>
      <c r="B405" s="134" t="str">
        <f>IF(ISBLANK(TableB[[#This Row],[School Name]]),"",TableB[[#This Row],[School Name]])</f>
        <v>East Flatbush Community Research School</v>
      </c>
      <c r="C405" s="156" t="str">
        <f>IF(ISBLANK(TableB[[#This Row],[Local School Code]]),"",TableB[[#This Row],[Local School Code]])</f>
        <v>K581</v>
      </c>
      <c r="D405" s="187">
        <v>2560018</v>
      </c>
      <c r="E405" s="187">
        <v>2560018</v>
      </c>
      <c r="F405" s="186">
        <v>0</v>
      </c>
      <c r="G405" s="126">
        <f t="shared" si="21"/>
        <v>1</v>
      </c>
      <c r="H405" s="187">
        <v>357576</v>
      </c>
      <c r="I405" s="187">
        <v>517985</v>
      </c>
      <c r="J405" s="187">
        <v>3435579</v>
      </c>
      <c r="K405" s="187">
        <v>3435579</v>
      </c>
      <c r="L405" s="187">
        <v>0</v>
      </c>
      <c r="M405" s="186">
        <f>IF(L405="N/A","N/A",'Part-C'!I405)</f>
        <v>5029376.4756939001</v>
      </c>
      <c r="N405" s="190">
        <f t="shared" si="19"/>
        <v>0.68310237195476509</v>
      </c>
      <c r="O405" s="191">
        <f t="shared" si="20"/>
        <v>1593797.4756939001</v>
      </c>
    </row>
    <row r="406" spans="1:15" s="27" customFormat="1" ht="15" x14ac:dyDescent="0.3">
      <c r="A406" s="156" t="str">
        <f>IF(ISBLANK(TableB[[#This Row],[BEDS Code]]),"",TableB[[#This Row],[BEDS Code]])</f>
        <v>331400010582</v>
      </c>
      <c r="B406" s="134" t="str">
        <f>IF(ISBLANK(TableB[[#This Row],[School Name]]),"",TableB[[#This Row],[School Name]])</f>
        <v>M.S. 582</v>
      </c>
      <c r="C406" s="156" t="str">
        <f>IF(ISBLANK(TableB[[#This Row],[Local School Code]]),"",TableB[[#This Row],[Local School Code]])</f>
        <v>K582</v>
      </c>
      <c r="D406" s="187">
        <v>2510456</v>
      </c>
      <c r="E406" s="187">
        <v>2789396</v>
      </c>
      <c r="F406" s="186">
        <v>278940</v>
      </c>
      <c r="G406" s="126">
        <f t="shared" si="21"/>
        <v>0.89999985659977999</v>
      </c>
      <c r="H406" s="187">
        <v>357576</v>
      </c>
      <c r="I406" s="187">
        <v>577521</v>
      </c>
      <c r="J406" s="187">
        <v>3445553</v>
      </c>
      <c r="K406" s="187">
        <v>3774782</v>
      </c>
      <c r="L406" s="187">
        <v>329229</v>
      </c>
      <c r="M406" s="186">
        <f>IF(L406="N/A","N/A",'Part-C'!I406)</f>
        <v>5145659.0148956319</v>
      </c>
      <c r="N406" s="190">
        <f t="shared" si="19"/>
        <v>0.66960383306119353</v>
      </c>
      <c r="O406" s="191">
        <f t="shared" si="20"/>
        <v>1700106.0148956319</v>
      </c>
    </row>
    <row r="407" spans="1:15" s="27" customFormat="1" ht="15" x14ac:dyDescent="0.3">
      <c r="A407" s="156" t="str">
        <f>IF(ISBLANK(TableB[[#This Row],[BEDS Code]]),"",TableB[[#This Row],[BEDS Code]])</f>
        <v>331900011583</v>
      </c>
      <c r="B407" s="134" t="str">
        <f>IF(ISBLANK(TableB[[#This Row],[School Name]]),"",TableB[[#This Row],[School Name]])</f>
        <v>Multicultural High School</v>
      </c>
      <c r="C407" s="156" t="str">
        <f>IF(ISBLANK(TableB[[#This Row],[Local School Code]]),"",TableB[[#This Row],[Local School Code]])</f>
        <v>K583</v>
      </c>
      <c r="D407" s="187">
        <v>2904141</v>
      </c>
      <c r="E407" s="187">
        <v>2904141</v>
      </c>
      <c r="F407" s="186">
        <v>0</v>
      </c>
      <c r="G407" s="126">
        <f t="shared" si="21"/>
        <v>1</v>
      </c>
      <c r="H407" s="187">
        <v>357576</v>
      </c>
      <c r="I407" s="187">
        <v>534060</v>
      </c>
      <c r="J407" s="187">
        <v>3795777</v>
      </c>
      <c r="K407" s="187">
        <v>3795777</v>
      </c>
      <c r="L407" s="187">
        <v>0</v>
      </c>
      <c r="M407" s="186">
        <f>IF(L407="N/A","N/A",'Part-C'!I407)</f>
        <v>4944416.1602039635</v>
      </c>
      <c r="N407" s="190">
        <f t="shared" si="19"/>
        <v>0.76768962745308622</v>
      </c>
      <c r="O407" s="191">
        <f t="shared" si="20"/>
        <v>1148639.1602039635</v>
      </c>
    </row>
    <row r="408" spans="1:15" s="27" customFormat="1" ht="15" x14ac:dyDescent="0.3">
      <c r="A408" s="156" t="str">
        <f>IF(ISBLANK(TableB[[#This Row],[BEDS Code]]),"",TableB[[#This Row],[BEDS Code]])</f>
        <v>331400011586</v>
      </c>
      <c r="B408" s="134" t="str">
        <f>IF(ISBLANK(TableB[[#This Row],[School Name]]),"",TableB[[#This Row],[School Name]])</f>
        <v>Lyons Community School</v>
      </c>
      <c r="C408" s="156" t="str">
        <f>IF(ISBLANK(TableB[[#This Row],[Local School Code]]),"",TableB[[#This Row],[Local School Code]])</f>
        <v>K586</v>
      </c>
      <c r="D408" s="187">
        <v>4178855</v>
      </c>
      <c r="E408" s="187">
        <v>4643172</v>
      </c>
      <c r="F408" s="186">
        <v>464317</v>
      </c>
      <c r="G408" s="126">
        <f t="shared" si="21"/>
        <v>0.90000004307400194</v>
      </c>
      <c r="H408" s="187">
        <v>357576</v>
      </c>
      <c r="I408" s="187">
        <v>833139</v>
      </c>
      <c r="J408" s="187">
        <v>5369570</v>
      </c>
      <c r="K408" s="187">
        <v>5917595</v>
      </c>
      <c r="L408" s="187">
        <v>548025</v>
      </c>
      <c r="M408" s="186">
        <f>IF(L408="N/A","N/A",'Part-C'!I408)</f>
        <v>7603787.6752369506</v>
      </c>
      <c r="N408" s="190">
        <f t="shared" si="19"/>
        <v>0.70617042838885846</v>
      </c>
      <c r="O408" s="191">
        <f t="shared" si="20"/>
        <v>2234217.6752369506</v>
      </c>
    </row>
    <row r="409" spans="1:15" s="27" customFormat="1" ht="15" x14ac:dyDescent="0.3">
      <c r="A409" s="156" t="str">
        <f>IF(ISBLANK(TableB[[#This Row],[BEDS Code]]),"",TableB[[#This Row],[BEDS Code]])</f>
        <v>331800010588</v>
      </c>
      <c r="B409" s="134" t="str">
        <f>IF(ISBLANK(TableB[[#This Row],[School Name]]),"",TableB[[#This Row],[School Name]])</f>
        <v>Middle School for Art and Philosophy</v>
      </c>
      <c r="C409" s="156" t="str">
        <f>IF(ISBLANK(TableB[[#This Row],[Local School Code]]),"",TableB[[#This Row],[Local School Code]])</f>
        <v>K588</v>
      </c>
      <c r="D409" s="187">
        <v>1802081</v>
      </c>
      <c r="E409" s="187">
        <v>2002312</v>
      </c>
      <c r="F409" s="186">
        <v>200231</v>
      </c>
      <c r="G409" s="126">
        <f t="shared" si="21"/>
        <v>0.90000009988453344</v>
      </c>
      <c r="H409" s="187">
        <v>357576</v>
      </c>
      <c r="I409" s="187">
        <v>452574</v>
      </c>
      <c r="J409" s="187">
        <v>2612231</v>
      </c>
      <c r="K409" s="187">
        <v>2848561</v>
      </c>
      <c r="L409" s="187">
        <v>236329</v>
      </c>
      <c r="M409" s="186">
        <f>IF(L409="N/A","N/A",'Part-C'!I409)</f>
        <v>3756385.1541120471</v>
      </c>
      <c r="N409" s="190">
        <f t="shared" si="19"/>
        <v>0.69541085187721974</v>
      </c>
      <c r="O409" s="191">
        <f t="shared" si="20"/>
        <v>1144154.1541120471</v>
      </c>
    </row>
    <row r="410" spans="1:15" s="27" customFormat="1" ht="15" x14ac:dyDescent="0.3">
      <c r="A410" s="156" t="str">
        <f>IF(ISBLANK(TableB[[#This Row],[BEDS Code]]),"",TableB[[#This Row],[BEDS Code]])</f>
        <v>331700011590</v>
      </c>
      <c r="B410" s="134" t="str">
        <f>IF(ISBLANK(TableB[[#This Row],[School Name]]),"",TableB[[#This Row],[School Name]])</f>
        <v>Medgar Evers College Preparatory School</v>
      </c>
      <c r="C410" s="156" t="str">
        <f>IF(ISBLANK(TableB[[#This Row],[Local School Code]]),"",TableB[[#This Row],[Local School Code]])</f>
        <v>K590</v>
      </c>
      <c r="D410" s="187">
        <v>8842489</v>
      </c>
      <c r="E410" s="187">
        <v>9824987</v>
      </c>
      <c r="F410" s="186">
        <v>982498</v>
      </c>
      <c r="G410" s="126">
        <f t="shared" si="21"/>
        <v>0.90000007124691361</v>
      </c>
      <c r="H410" s="187">
        <v>357576</v>
      </c>
      <c r="I410" s="187">
        <v>1802863</v>
      </c>
      <c r="J410" s="187">
        <v>11002928</v>
      </c>
      <c r="K410" s="187">
        <v>12162555</v>
      </c>
      <c r="L410" s="187">
        <v>1159627</v>
      </c>
      <c r="M410" s="186">
        <f>IF(L410="N/A","N/A",'Part-C'!I410)</f>
        <v>13198556.266148783</v>
      </c>
      <c r="N410" s="190">
        <f t="shared" si="19"/>
        <v>0.83364633056268</v>
      </c>
      <c r="O410" s="191">
        <f t="shared" si="20"/>
        <v>2195628.2661487833</v>
      </c>
    </row>
    <row r="411" spans="1:15" s="27" customFormat="1" ht="15" x14ac:dyDescent="0.3">
      <c r="A411" s="156" t="str">
        <f>IF(ISBLANK(TableB[[#This Row],[BEDS Code]]),"",TableB[[#This Row],[BEDS Code]])</f>
        <v>331500011592</v>
      </c>
      <c r="B411" s="134" t="str">
        <f>IF(ISBLANK(TableB[[#This Row],[School Name]]),"",TableB[[#This Row],[School Name]])</f>
        <v>Khalil Gibran International Academy</v>
      </c>
      <c r="C411" s="156" t="str">
        <f>IF(ISBLANK(TableB[[#This Row],[Local School Code]]),"",TableB[[#This Row],[Local School Code]])</f>
        <v>K592</v>
      </c>
      <c r="D411" s="187">
        <v>2840012</v>
      </c>
      <c r="E411" s="187">
        <v>2848212</v>
      </c>
      <c r="F411" s="186">
        <v>8200</v>
      </c>
      <c r="G411" s="126">
        <f t="shared" si="21"/>
        <v>0.99712100082437682</v>
      </c>
      <c r="H411" s="187">
        <v>357576</v>
      </c>
      <c r="I411" s="187">
        <v>621628</v>
      </c>
      <c r="J411" s="187">
        <v>3819216</v>
      </c>
      <c r="K411" s="187">
        <v>3828895</v>
      </c>
      <c r="L411" s="187">
        <v>9678</v>
      </c>
      <c r="M411" s="186">
        <f>IF(L411="N/A","N/A",'Part-C'!I411)</f>
        <v>4701051.3043575175</v>
      </c>
      <c r="N411" s="190">
        <f t="shared" si="19"/>
        <v>0.81241742596169431</v>
      </c>
      <c r="O411" s="191">
        <f t="shared" si="20"/>
        <v>881835.30435751751</v>
      </c>
    </row>
    <row r="412" spans="1:15" s="27" customFormat="1" ht="15" x14ac:dyDescent="0.3">
      <c r="A412" s="156" t="str">
        <f>IF(ISBLANK(TableB[[#This Row],[BEDS Code]]),"",TableB[[#This Row],[BEDS Code]])</f>
        <v>331600011594</v>
      </c>
      <c r="B412" s="134" t="str">
        <f>IF(ISBLANK(TableB[[#This Row],[School Name]]),"",TableB[[#This Row],[School Name]])</f>
        <v>Gotham Professional Arts Academy</v>
      </c>
      <c r="C412" s="156" t="str">
        <f>IF(ISBLANK(TableB[[#This Row],[Local School Code]]),"",TableB[[#This Row],[Local School Code]])</f>
        <v>K594</v>
      </c>
      <c r="D412" s="187">
        <v>1574678</v>
      </c>
      <c r="E412" s="187">
        <v>1749643</v>
      </c>
      <c r="F412" s="186">
        <v>174965</v>
      </c>
      <c r="G412" s="126">
        <f t="shared" si="21"/>
        <v>0.8999995999183833</v>
      </c>
      <c r="H412" s="187">
        <v>357576</v>
      </c>
      <c r="I412" s="187">
        <v>382220</v>
      </c>
      <c r="J412" s="187">
        <v>2314474</v>
      </c>
      <c r="K412" s="187">
        <v>2520983</v>
      </c>
      <c r="L412" s="187">
        <v>206508</v>
      </c>
      <c r="M412" s="186">
        <f>IF(L412="N/A","N/A",'Part-C'!I412)</f>
        <v>3359751.7211182043</v>
      </c>
      <c r="N412" s="190">
        <f t="shared" si="19"/>
        <v>0.68888245088231959</v>
      </c>
      <c r="O412" s="191">
        <f t="shared" si="20"/>
        <v>1045277.7211182043</v>
      </c>
    </row>
    <row r="413" spans="1:15" s="27" customFormat="1" ht="15" x14ac:dyDescent="0.3">
      <c r="A413" s="156" t="str">
        <f>IF(ISBLANK(TableB[[#This Row],[BEDS Code]]),"",TableB[[#This Row],[BEDS Code]])</f>
        <v>331300011595</v>
      </c>
      <c r="B413" s="134" t="str">
        <f>IF(ISBLANK(TableB[[#This Row],[School Name]]),"",TableB[[#This Row],[School Name]])</f>
        <v>Bedford Academy High School</v>
      </c>
      <c r="C413" s="156" t="str">
        <f>IF(ISBLANK(TableB[[#This Row],[Local School Code]]),"",TableB[[#This Row],[Local School Code]])</f>
        <v>K595</v>
      </c>
      <c r="D413" s="187">
        <v>3088926</v>
      </c>
      <c r="E413" s="187">
        <v>2978943</v>
      </c>
      <c r="F413" s="186">
        <v>0</v>
      </c>
      <c r="G413" s="126">
        <f t="shared" si="21"/>
        <v>1.0369201424800676</v>
      </c>
      <c r="H413" s="187">
        <v>357576</v>
      </c>
      <c r="I413" s="187">
        <v>667490</v>
      </c>
      <c r="J413" s="187">
        <v>4113992</v>
      </c>
      <c r="K413" s="187">
        <v>3984181</v>
      </c>
      <c r="L413" s="187">
        <v>0</v>
      </c>
      <c r="M413" s="186">
        <f>IF(L413="N/A","N/A",'Part-C'!I413)</f>
        <v>4958734.9128984958</v>
      </c>
      <c r="N413" s="190">
        <f t="shared" si="19"/>
        <v>0.82964547858745608</v>
      </c>
      <c r="O413" s="191">
        <f t="shared" si="20"/>
        <v>844742.91289849579</v>
      </c>
    </row>
    <row r="414" spans="1:15" s="27" customFormat="1" ht="15" x14ac:dyDescent="0.3">
      <c r="A414" s="156" t="str">
        <f>IF(ISBLANK(TableB[[#This Row],[BEDS Code]]),"",TableB[[#This Row],[BEDS Code]])</f>
        <v>332300010599</v>
      </c>
      <c r="B414" s="134" t="str">
        <f>IF(ISBLANK(TableB[[#This Row],[School Name]]),"",TableB[[#This Row],[School Name]])</f>
        <v>Brooklyn Landmark Elementary School</v>
      </c>
      <c r="C414" s="156" t="str">
        <f>IF(ISBLANK(TableB[[#This Row],[Local School Code]]),"",TableB[[#This Row],[Local School Code]])</f>
        <v>K599</v>
      </c>
      <c r="D414" s="187">
        <v>2655214</v>
      </c>
      <c r="E414" s="187">
        <v>2655214</v>
      </c>
      <c r="F414" s="186">
        <v>0</v>
      </c>
      <c r="G414" s="126">
        <f t="shared" si="21"/>
        <v>1</v>
      </c>
      <c r="H414" s="187">
        <v>357576</v>
      </c>
      <c r="I414" s="187">
        <v>547120</v>
      </c>
      <c r="J414" s="187">
        <v>3559910</v>
      </c>
      <c r="K414" s="187">
        <v>3559910</v>
      </c>
      <c r="L414" s="187">
        <v>0</v>
      </c>
      <c r="M414" s="186">
        <f>IF(L414="N/A","N/A",'Part-C'!I414)</f>
        <v>5858022.2082172073</v>
      </c>
      <c r="N414" s="190">
        <f t="shared" si="19"/>
        <v>0.60769827656276498</v>
      </c>
      <c r="O414" s="191">
        <f t="shared" si="20"/>
        <v>2298112.2082172073</v>
      </c>
    </row>
    <row r="415" spans="1:15" s="27" customFormat="1" ht="15" x14ac:dyDescent="0.3">
      <c r="A415" s="156" t="str">
        <f>IF(ISBLANK(TableB[[#This Row],[BEDS Code]]),"",TableB[[#This Row],[BEDS Code]])</f>
        <v>331700011600</v>
      </c>
      <c r="B415" s="134" t="str">
        <f>IF(ISBLANK(TableB[[#This Row],[School Name]]),"",TableB[[#This Row],[School Name]])</f>
        <v>Clara Barton High School</v>
      </c>
      <c r="C415" s="156" t="str">
        <f>IF(ISBLANK(TableB[[#This Row],[Local School Code]]),"",TableB[[#This Row],[Local School Code]])</f>
        <v>K600</v>
      </c>
      <c r="D415" s="187">
        <v>11596860</v>
      </c>
      <c r="E415" s="187">
        <v>12885400</v>
      </c>
      <c r="F415" s="186">
        <v>1288540</v>
      </c>
      <c r="G415" s="126">
        <f t="shared" si="21"/>
        <v>0.9</v>
      </c>
      <c r="H415" s="187">
        <v>357576</v>
      </c>
      <c r="I415" s="187">
        <v>2265472</v>
      </c>
      <c r="J415" s="187">
        <v>14219908</v>
      </c>
      <c r="K415" s="187">
        <v>15740751</v>
      </c>
      <c r="L415" s="187">
        <v>1520843</v>
      </c>
      <c r="M415" s="186">
        <f>IF(L415="N/A","N/A",'Part-C'!I415)</f>
        <v>20347858.292751607</v>
      </c>
      <c r="N415" s="190">
        <f t="shared" si="19"/>
        <v>0.69884052637940142</v>
      </c>
      <c r="O415" s="191">
        <f t="shared" si="20"/>
        <v>6127950.2927516066</v>
      </c>
    </row>
    <row r="416" spans="1:15" s="27" customFormat="1" ht="15" x14ac:dyDescent="0.3">
      <c r="A416" s="156" t="str">
        <f>IF(ISBLANK(TableB[[#This Row],[BEDS Code]]),"",TableB[[#This Row],[BEDS Code]])</f>
        <v>331300011605</v>
      </c>
      <c r="B416" s="134" t="str">
        <f>IF(ISBLANK(TableB[[#This Row],[School Name]]),"",TableB[[#This Row],[School Name]])</f>
        <v>George Westinghouse Career and Technical Education High School</v>
      </c>
      <c r="C416" s="156" t="str">
        <f>IF(ISBLANK(TableB[[#This Row],[Local School Code]]),"",TableB[[#This Row],[Local School Code]])</f>
        <v>K605</v>
      </c>
      <c r="D416" s="187">
        <v>8296913</v>
      </c>
      <c r="E416" s="187">
        <v>8515488</v>
      </c>
      <c r="F416" s="186">
        <v>218575</v>
      </c>
      <c r="G416" s="126">
        <f t="shared" si="21"/>
        <v>0.9743320641165838</v>
      </c>
      <c r="H416" s="187">
        <v>357576</v>
      </c>
      <c r="I416" s="187">
        <v>1416520</v>
      </c>
      <c r="J416" s="187">
        <v>10071009</v>
      </c>
      <c r="K416" s="187">
        <v>10328991</v>
      </c>
      <c r="L416" s="187">
        <v>257981</v>
      </c>
      <c r="M416" s="186">
        <f>IF(L416="N/A","N/A",'Part-C'!I416)</f>
        <v>13664456.422247628</v>
      </c>
      <c r="N416" s="190">
        <f t="shared" si="19"/>
        <v>0.737022292639684</v>
      </c>
      <c r="O416" s="191">
        <f t="shared" si="20"/>
        <v>3593447.4222476278</v>
      </c>
    </row>
    <row r="417" spans="1:15" s="27" customFormat="1" ht="15" x14ac:dyDescent="0.3">
      <c r="A417" s="156" t="str">
        <f>IF(ISBLANK(TableB[[#This Row],[BEDS Code]]),"",TableB[[#This Row],[BEDS Code]])</f>
        <v>332000011609</v>
      </c>
      <c r="B417" s="134" t="str">
        <f>IF(ISBLANK(TableB[[#This Row],[School Name]]),"",TableB[[#This Row],[School Name]])</f>
        <v>Urban Assembly School for Criminal Justice</v>
      </c>
      <c r="C417" s="156" t="str">
        <f>IF(ISBLANK(TableB[[#This Row],[Local School Code]]),"",TableB[[#This Row],[Local School Code]])</f>
        <v>K609</v>
      </c>
      <c r="D417" s="187">
        <v>4849871</v>
      </c>
      <c r="E417" s="187">
        <v>5322820</v>
      </c>
      <c r="F417" s="186">
        <v>472949</v>
      </c>
      <c r="G417" s="126">
        <f t="shared" si="21"/>
        <v>0.91114691084800914</v>
      </c>
      <c r="H417" s="187">
        <v>357576</v>
      </c>
      <c r="I417" s="187">
        <v>883420</v>
      </c>
      <c r="J417" s="187">
        <v>6090867</v>
      </c>
      <c r="K417" s="187">
        <v>6649081</v>
      </c>
      <c r="L417" s="187">
        <v>558214</v>
      </c>
      <c r="M417" s="186">
        <f>IF(L417="N/A","N/A",'Part-C'!I417)</f>
        <v>7810219.2536481107</v>
      </c>
      <c r="N417" s="190">
        <f t="shared" si="19"/>
        <v>0.7798586444490645</v>
      </c>
      <c r="O417" s="191">
        <f t="shared" si="20"/>
        <v>1719352.2536481107</v>
      </c>
    </row>
    <row r="418" spans="1:15" s="27" customFormat="1" ht="15" x14ac:dyDescent="0.3">
      <c r="A418" s="156" t="str">
        <f>IF(ISBLANK(TableB[[#This Row],[BEDS Code]]),"",TableB[[#This Row],[BEDS Code]])</f>
        <v>331400011610</v>
      </c>
      <c r="B418" s="134" t="str">
        <f>IF(ISBLANK(TableB[[#This Row],[School Name]]),"",TableB[[#This Row],[School Name]])</f>
        <v>Automotive High School</v>
      </c>
      <c r="C418" s="156" t="str">
        <f>IF(ISBLANK(TableB[[#This Row],[Local School Code]]),"",TableB[[#This Row],[Local School Code]])</f>
        <v>K610</v>
      </c>
      <c r="D418" s="187">
        <v>4426226</v>
      </c>
      <c r="E418" s="187">
        <v>4426226</v>
      </c>
      <c r="F418" s="186">
        <v>0</v>
      </c>
      <c r="G418" s="126">
        <f t="shared" si="21"/>
        <v>1</v>
      </c>
      <c r="H418" s="187">
        <v>357576</v>
      </c>
      <c r="I418" s="187">
        <v>806910</v>
      </c>
      <c r="J418" s="187">
        <v>5590712</v>
      </c>
      <c r="K418" s="187">
        <v>5590713</v>
      </c>
      <c r="L418" s="187">
        <v>0</v>
      </c>
      <c r="M418" s="186">
        <f>IF(L418="N/A","N/A",'Part-C'!I418)</f>
        <v>9204588.5637889951</v>
      </c>
      <c r="N418" s="190">
        <f t="shared" si="19"/>
        <v>0.60738315039891666</v>
      </c>
      <c r="O418" s="191">
        <f t="shared" si="20"/>
        <v>3613876.5637889951</v>
      </c>
    </row>
    <row r="419" spans="1:15" s="27" customFormat="1" ht="15" x14ac:dyDescent="0.3">
      <c r="A419" s="156" t="str">
        <f>IF(ISBLANK(TableB[[#This Row],[BEDS Code]]),"",TableB[[#This Row],[BEDS Code]])</f>
        <v>332200011611</v>
      </c>
      <c r="B419" s="134" t="str">
        <f>IF(ISBLANK(TableB[[#This Row],[School Name]]),"",TableB[[#This Row],[School Name]])</f>
        <v>Origins High School</v>
      </c>
      <c r="C419" s="156" t="str">
        <f>IF(ISBLANK(TableB[[#This Row],[Local School Code]]),"",TableB[[#This Row],[Local School Code]])</f>
        <v>K611</v>
      </c>
      <c r="D419" s="187">
        <v>4039886</v>
      </c>
      <c r="E419" s="187">
        <v>4039886</v>
      </c>
      <c r="F419" s="186">
        <v>0</v>
      </c>
      <c r="G419" s="126">
        <f t="shared" si="21"/>
        <v>1</v>
      </c>
      <c r="H419" s="187">
        <v>357576</v>
      </c>
      <c r="I419" s="187">
        <v>798892</v>
      </c>
      <c r="J419" s="187">
        <v>5196354</v>
      </c>
      <c r="K419" s="187">
        <v>5196355</v>
      </c>
      <c r="L419" s="187">
        <v>0</v>
      </c>
      <c r="M419" s="186">
        <f>IF(L419="N/A","N/A",'Part-C'!I419)</f>
        <v>6935551.9256467428</v>
      </c>
      <c r="N419" s="190">
        <f t="shared" si="19"/>
        <v>0.74923438764614803</v>
      </c>
      <c r="O419" s="191">
        <f t="shared" si="20"/>
        <v>1739197.9256467428</v>
      </c>
    </row>
    <row r="420" spans="1:15" s="27" customFormat="1" ht="15" x14ac:dyDescent="0.3">
      <c r="A420" s="156" t="str">
        <f>IF(ISBLANK(TableB[[#This Row],[BEDS Code]]),"",TableB[[#This Row],[BEDS Code]])</f>
        <v>331400011614</v>
      </c>
      <c r="B420" s="134" t="str">
        <f>IF(ISBLANK(TableB[[#This Row],[School Name]]),"",TableB[[#This Row],[School Name]])</f>
        <v>Young Women's Leadership School of Brooklyn</v>
      </c>
      <c r="C420" s="156" t="str">
        <f>IF(ISBLANK(TableB[[#This Row],[Local School Code]]),"",TableB[[#This Row],[Local School Code]])</f>
        <v>K614</v>
      </c>
      <c r="D420" s="187">
        <v>3771297</v>
      </c>
      <c r="E420" s="187">
        <v>3982467</v>
      </c>
      <c r="F420" s="186">
        <v>211170</v>
      </c>
      <c r="G420" s="126">
        <f t="shared" si="21"/>
        <v>0.94697507851289164</v>
      </c>
      <c r="H420" s="187">
        <v>357576</v>
      </c>
      <c r="I420" s="187">
        <v>751460</v>
      </c>
      <c r="J420" s="187">
        <v>4880333</v>
      </c>
      <c r="K420" s="187">
        <v>5129574</v>
      </c>
      <c r="L420" s="187">
        <v>249241</v>
      </c>
      <c r="M420" s="186">
        <f>IF(L420="N/A","N/A",'Part-C'!I420)</f>
        <v>6100808.1603158591</v>
      </c>
      <c r="N420" s="190">
        <f t="shared" si="19"/>
        <v>0.79994860873437612</v>
      </c>
      <c r="O420" s="191">
        <f t="shared" si="20"/>
        <v>1220475.1603158591</v>
      </c>
    </row>
    <row r="421" spans="1:15" s="27" customFormat="1" ht="15" x14ac:dyDescent="0.3">
      <c r="A421" s="156" t="str">
        <f>IF(ISBLANK(TableB[[#This Row],[BEDS Code]]),"",TableB[[#This Row],[BEDS Code]])</f>
        <v>331900011615</v>
      </c>
      <c r="B421" s="134" t="str">
        <f>IF(ISBLANK(TableB[[#This Row],[School Name]]),"",TableB[[#This Row],[School Name]])</f>
        <v>Transit Tech Career and Technical Education High School</v>
      </c>
      <c r="C421" s="156" t="str">
        <f>IF(ISBLANK(TableB[[#This Row],[Local School Code]]),"",TableB[[#This Row],[Local School Code]])</f>
        <v>K615</v>
      </c>
      <c r="D421" s="187">
        <v>6921848</v>
      </c>
      <c r="E421" s="187">
        <v>7690942</v>
      </c>
      <c r="F421" s="186">
        <v>769094</v>
      </c>
      <c r="G421" s="126">
        <f t="shared" si="21"/>
        <v>0.90000002600461682</v>
      </c>
      <c r="H421" s="187">
        <v>357576</v>
      </c>
      <c r="I421" s="187">
        <v>1493914</v>
      </c>
      <c r="J421" s="187">
        <v>8773338</v>
      </c>
      <c r="K421" s="187">
        <v>9681087</v>
      </c>
      <c r="L421" s="187">
        <v>907749</v>
      </c>
      <c r="M421" s="186">
        <f>IF(L421="N/A","N/A",'Part-C'!I421)</f>
        <v>12445670.169235565</v>
      </c>
      <c r="N421" s="190">
        <f t="shared" si="19"/>
        <v>0.70493094230367781</v>
      </c>
      <c r="O421" s="191">
        <f t="shared" si="20"/>
        <v>3672332.1692355648</v>
      </c>
    </row>
    <row r="422" spans="1:15" s="27" customFormat="1" ht="15" x14ac:dyDescent="0.3">
      <c r="A422" s="156" t="str">
        <f>IF(ISBLANK(TableB[[#This Row],[BEDS Code]]),"",TableB[[#This Row],[BEDS Code]])</f>
        <v>331300011616</v>
      </c>
      <c r="B422" s="134" t="str">
        <f>IF(ISBLANK(TableB[[#This Row],[School Name]]),"",TableB[[#This Row],[School Name]])</f>
        <v>Brooklyn High School for Leadership and Community Service</v>
      </c>
      <c r="C422" s="156" t="str">
        <f>IF(ISBLANK(TableB[[#This Row],[Local School Code]]),"",TableB[[#This Row],[Local School Code]])</f>
        <v>K616</v>
      </c>
      <c r="D422" s="187">
        <v>2219077</v>
      </c>
      <c r="E422" s="187">
        <v>2465642</v>
      </c>
      <c r="F422" s="186">
        <v>246565</v>
      </c>
      <c r="G422" s="126">
        <f t="shared" si="21"/>
        <v>0.89999967554089366</v>
      </c>
      <c r="H422" s="187">
        <v>357576</v>
      </c>
      <c r="I422" s="187">
        <v>432173</v>
      </c>
      <c r="J422" s="187">
        <v>3008826</v>
      </c>
      <c r="K422" s="187">
        <v>3299843</v>
      </c>
      <c r="L422" s="187">
        <v>291016</v>
      </c>
      <c r="M422" s="186">
        <f>IF(L422="N/A","N/A",'Part-C'!I422)</f>
        <v>3549394.2037013574</v>
      </c>
      <c r="N422" s="190">
        <f t="shared" si="19"/>
        <v>0.84770127726651345</v>
      </c>
      <c r="O422" s="191">
        <f t="shared" si="20"/>
        <v>540568.20370135736</v>
      </c>
    </row>
    <row r="423" spans="1:15" s="27" customFormat="1" ht="15" x14ac:dyDescent="0.3">
      <c r="A423" s="156" t="str">
        <f>IF(ISBLANK(TableB[[#This Row],[BEDS Code]]),"",TableB[[#This Row],[BEDS Code]])</f>
        <v>331800011617</v>
      </c>
      <c r="B423" s="134" t="str">
        <f>IF(ISBLANK(TableB[[#This Row],[School Name]]),"",TableB[[#This Row],[School Name]])</f>
        <v>High School for Innovation in Advertising and Media</v>
      </c>
      <c r="C423" s="156" t="str">
        <f>IF(ISBLANK(TableB[[#This Row],[Local School Code]]),"",TableB[[#This Row],[Local School Code]])</f>
        <v>K617</v>
      </c>
      <c r="D423" s="187">
        <v>2312296</v>
      </c>
      <c r="E423" s="187">
        <v>2540057</v>
      </c>
      <c r="F423" s="186">
        <v>227761</v>
      </c>
      <c r="G423" s="126">
        <f t="shared" si="21"/>
        <v>0.91033232718793322</v>
      </c>
      <c r="H423" s="187">
        <v>357576</v>
      </c>
      <c r="I423" s="187">
        <v>491625</v>
      </c>
      <c r="J423" s="187">
        <v>3161497</v>
      </c>
      <c r="K423" s="187">
        <v>3430320</v>
      </c>
      <c r="L423" s="187">
        <v>268824</v>
      </c>
      <c r="M423" s="186">
        <f>IF(L423="N/A","N/A",'Part-C'!I423)</f>
        <v>4522748.5765722245</v>
      </c>
      <c r="N423" s="190">
        <f t="shared" si="19"/>
        <v>0.69902116964372307</v>
      </c>
      <c r="O423" s="191">
        <f t="shared" si="20"/>
        <v>1361251.5765722245</v>
      </c>
    </row>
    <row r="424" spans="1:15" s="27" customFormat="1" ht="15" x14ac:dyDescent="0.3">
      <c r="A424" s="156" t="str">
        <f>IF(ISBLANK(TableB[[#This Row],[BEDS Code]]),"",TableB[[#This Row],[BEDS Code]])</f>
        <v>331900011618</v>
      </c>
      <c r="B424" s="134" t="str">
        <f>IF(ISBLANK(TableB[[#This Row],[School Name]]),"",TableB[[#This Row],[School Name]])</f>
        <v>Academy of Innovative Technology</v>
      </c>
      <c r="C424" s="156" t="str">
        <f>IF(ISBLANK(TableB[[#This Row],[Local School Code]]),"",TableB[[#This Row],[Local School Code]])</f>
        <v>K618</v>
      </c>
      <c r="D424" s="187">
        <v>4005188</v>
      </c>
      <c r="E424" s="187">
        <v>4450210</v>
      </c>
      <c r="F424" s="186">
        <v>445022</v>
      </c>
      <c r="G424" s="126">
        <f t="shared" si="21"/>
        <v>0.8999997752915031</v>
      </c>
      <c r="H424" s="187">
        <v>357576</v>
      </c>
      <c r="I424" s="187">
        <v>754823</v>
      </c>
      <c r="J424" s="187">
        <v>5117587</v>
      </c>
      <c r="K424" s="187">
        <v>5642839</v>
      </c>
      <c r="L424" s="187">
        <v>525252</v>
      </c>
      <c r="M424" s="186">
        <f>IF(L424="N/A","N/A",'Part-C'!I424)</f>
        <v>6943943.4192142533</v>
      </c>
      <c r="N424" s="190">
        <f t="shared" si="19"/>
        <v>0.73698569977390227</v>
      </c>
      <c r="O424" s="191">
        <f t="shared" si="20"/>
        <v>1826356.4192142533</v>
      </c>
    </row>
    <row r="425" spans="1:15" s="27" customFormat="1" ht="15" x14ac:dyDescent="0.3">
      <c r="A425" s="156" t="str">
        <f>IF(ISBLANK(TableB[[#This Row],[BEDS Code]]),"",TableB[[#This Row],[BEDS Code]])</f>
        <v>332100011620</v>
      </c>
      <c r="B425" s="134" t="str">
        <f>IF(ISBLANK(TableB[[#This Row],[School Name]]),"",TableB[[#This Row],[School Name]])</f>
        <v>William E. Grady Career and Technical Education High School</v>
      </c>
      <c r="C425" s="156" t="str">
        <f>IF(ISBLANK(TableB[[#This Row],[Local School Code]]),"",TableB[[#This Row],[Local School Code]])</f>
        <v>K620</v>
      </c>
      <c r="D425" s="187">
        <v>4446741</v>
      </c>
      <c r="E425" s="187">
        <v>4940824</v>
      </c>
      <c r="F425" s="186">
        <v>494083</v>
      </c>
      <c r="G425" s="126">
        <f t="shared" si="21"/>
        <v>0.89999987856276609</v>
      </c>
      <c r="H425" s="187">
        <v>357576</v>
      </c>
      <c r="I425" s="187">
        <v>807086</v>
      </c>
      <c r="J425" s="187">
        <v>5611403</v>
      </c>
      <c r="K425" s="187">
        <v>6194562</v>
      </c>
      <c r="L425" s="187">
        <v>583158</v>
      </c>
      <c r="M425" s="186">
        <f>IF(L425="N/A","N/A",'Part-C'!I425)</f>
        <v>10618896.106172163</v>
      </c>
      <c r="N425" s="190">
        <f t="shared" si="19"/>
        <v>0.5284356249364196</v>
      </c>
      <c r="O425" s="191">
        <f t="shared" si="20"/>
        <v>5007493.106172163</v>
      </c>
    </row>
    <row r="426" spans="1:15" s="27" customFormat="1" ht="15" x14ac:dyDescent="0.3">
      <c r="A426" s="156" t="str">
        <f>IF(ISBLANK(TableB[[#This Row],[BEDS Code]]),"",TableB[[#This Row],[BEDS Code]])</f>
        <v>331600010627</v>
      </c>
      <c r="B426" s="134" t="str">
        <f>IF(ISBLANK(TableB[[#This Row],[School Name]]),"",TableB[[#This Row],[School Name]])</f>
        <v>Brighter Choice Community School</v>
      </c>
      <c r="C426" s="156" t="str">
        <f>IF(ISBLANK(TableB[[#This Row],[Local School Code]]),"",TableB[[#This Row],[Local School Code]])</f>
        <v>K627</v>
      </c>
      <c r="D426" s="187">
        <v>2052456</v>
      </c>
      <c r="E426" s="187">
        <v>2172077</v>
      </c>
      <c r="F426" s="186">
        <v>119621</v>
      </c>
      <c r="G426" s="126">
        <f t="shared" si="21"/>
        <v>0.9449278271442495</v>
      </c>
      <c r="H426" s="187">
        <v>357576</v>
      </c>
      <c r="I426" s="187">
        <v>424357</v>
      </c>
      <c r="J426" s="187">
        <v>2834389</v>
      </c>
      <c r="K426" s="187">
        <v>2975576</v>
      </c>
      <c r="L426" s="187">
        <v>141186</v>
      </c>
      <c r="M426" s="186">
        <f>IF(L426="N/A","N/A",'Part-C'!I426)</f>
        <v>5003974.7561527472</v>
      </c>
      <c r="N426" s="190">
        <f t="shared" si="19"/>
        <v>0.56642751774774935</v>
      </c>
      <c r="O426" s="191">
        <f t="shared" si="20"/>
        <v>2169585.7561527472</v>
      </c>
    </row>
    <row r="427" spans="1:15" s="27" customFormat="1" ht="15" x14ac:dyDescent="0.3">
      <c r="A427" s="156" t="str">
        <f>IF(ISBLANK(TableB[[#This Row],[BEDS Code]]),"",TableB[[#This Row],[BEDS Code]])</f>
        <v>331600010628</v>
      </c>
      <c r="B427" s="134" t="str">
        <f>IF(ISBLANK(TableB[[#This Row],[School Name]]),"",TableB[[#This Row],[School Name]])</f>
        <v>Brooklyn Brownstone School</v>
      </c>
      <c r="C427" s="156" t="str">
        <f>IF(ISBLANK(TableB[[#This Row],[Local School Code]]),"",TableB[[#This Row],[Local School Code]])</f>
        <v>K628</v>
      </c>
      <c r="D427" s="187">
        <v>1754699</v>
      </c>
      <c r="E427" s="187">
        <v>1939822</v>
      </c>
      <c r="F427" s="186">
        <v>185123</v>
      </c>
      <c r="G427" s="126">
        <f t="shared" si="21"/>
        <v>0.90456701697372233</v>
      </c>
      <c r="H427" s="187">
        <v>357576</v>
      </c>
      <c r="I427" s="187">
        <v>341469</v>
      </c>
      <c r="J427" s="187">
        <v>2453744</v>
      </c>
      <c r="K427" s="187">
        <v>2672243</v>
      </c>
      <c r="L427" s="187">
        <v>218498</v>
      </c>
      <c r="M427" s="186">
        <f>IF(L427="N/A","N/A",'Part-C'!I427)</f>
        <v>3864918.4143089876</v>
      </c>
      <c r="N427" s="190">
        <f t="shared" si="19"/>
        <v>0.63487601469556687</v>
      </c>
      <c r="O427" s="191">
        <f t="shared" si="20"/>
        <v>1411174.4143089876</v>
      </c>
    </row>
    <row r="428" spans="1:15" s="27" customFormat="1" ht="15" x14ac:dyDescent="0.3">
      <c r="A428" s="156" t="str">
        <f>IF(ISBLANK(TableB[[#This Row],[BEDS Code]]),"",TableB[[#This Row],[BEDS Code]])</f>
        <v>331800011629</v>
      </c>
      <c r="B428" s="134" t="str">
        <f>IF(ISBLANK(TableB[[#This Row],[School Name]]),"",TableB[[#This Row],[School Name]])</f>
        <v>Cultural Academy for the Arts and Sciences</v>
      </c>
      <c r="C428" s="156" t="str">
        <f>IF(ISBLANK(TableB[[#This Row],[Local School Code]]),"",TableB[[#This Row],[Local School Code]])</f>
        <v>K629</v>
      </c>
      <c r="D428" s="187">
        <v>2913394</v>
      </c>
      <c r="E428" s="187">
        <v>3157846</v>
      </c>
      <c r="F428" s="186">
        <v>244452</v>
      </c>
      <c r="G428" s="126">
        <f t="shared" si="21"/>
        <v>0.92258900529031496</v>
      </c>
      <c r="H428" s="187">
        <v>357576</v>
      </c>
      <c r="I428" s="187">
        <v>634224</v>
      </c>
      <c r="J428" s="187">
        <v>3905194</v>
      </c>
      <c r="K428" s="187">
        <v>4193718</v>
      </c>
      <c r="L428" s="187">
        <v>288523</v>
      </c>
      <c r="M428" s="186">
        <f>IF(L428="N/A","N/A",'Part-C'!I428)</f>
        <v>5306382.9305250738</v>
      </c>
      <c r="N428" s="190">
        <f t="shared" si="19"/>
        <v>0.73594274124758197</v>
      </c>
      <c r="O428" s="191">
        <f t="shared" si="20"/>
        <v>1401188.9305250738</v>
      </c>
    </row>
    <row r="429" spans="1:15" s="27" customFormat="1" ht="15" x14ac:dyDescent="0.3">
      <c r="A429" s="156" t="str">
        <f>IF(ISBLANK(TableB[[#This Row],[BEDS Code]]),"",TableB[[#This Row],[BEDS Code]])</f>
        <v>332200011630</v>
      </c>
      <c r="B429" s="134" t="str">
        <f>IF(ISBLANK(TableB[[#This Row],[School Name]]),"",TableB[[#This Row],[School Name]])</f>
        <v>Professional Pathways High School</v>
      </c>
      <c r="C429" s="156" t="str">
        <f>IF(ISBLANK(TableB[[#This Row],[Local School Code]]),"",TableB[[#This Row],[Local School Code]])</f>
        <v>K630</v>
      </c>
      <c r="D429" s="187">
        <v>2316448</v>
      </c>
      <c r="E429" s="187">
        <v>2316448</v>
      </c>
      <c r="F429" s="186">
        <v>0</v>
      </c>
      <c r="G429" s="126">
        <f t="shared" si="21"/>
        <v>1</v>
      </c>
      <c r="H429" s="187">
        <v>357576</v>
      </c>
      <c r="I429" s="187">
        <v>491213</v>
      </c>
      <c r="J429" s="187">
        <v>3165237</v>
      </c>
      <c r="K429" s="187">
        <v>3165237</v>
      </c>
      <c r="L429" s="187">
        <v>0</v>
      </c>
      <c r="M429" s="186">
        <f>IF(L429="N/A","N/A",'Part-C'!I429)</f>
        <v>3622703.5790932896</v>
      </c>
      <c r="N429" s="190">
        <f t="shared" si="19"/>
        <v>0.8737223266807308</v>
      </c>
      <c r="O429" s="191">
        <f t="shared" si="20"/>
        <v>457466.57909328956</v>
      </c>
    </row>
    <row r="430" spans="1:15" s="27" customFormat="1" ht="15" x14ac:dyDescent="0.3">
      <c r="A430" s="156" t="str">
        <f>IF(ISBLANK(TableB[[#This Row],[BEDS Code]]),"",TableB[[#This Row],[BEDS Code]])</f>
        <v>331800011633</v>
      </c>
      <c r="B430" s="134" t="str">
        <f>IF(ISBLANK(TableB[[#This Row],[School Name]]),"",TableB[[#This Row],[School Name]])</f>
        <v>High School for Medical Professions</v>
      </c>
      <c r="C430" s="156" t="str">
        <f>IF(ISBLANK(TableB[[#This Row],[Local School Code]]),"",TableB[[#This Row],[Local School Code]])</f>
        <v>K633</v>
      </c>
      <c r="D430" s="187">
        <v>3398901</v>
      </c>
      <c r="E430" s="187">
        <v>3773764</v>
      </c>
      <c r="F430" s="186">
        <v>374863</v>
      </c>
      <c r="G430" s="126">
        <f t="shared" si="21"/>
        <v>0.90066601939071966</v>
      </c>
      <c r="H430" s="187">
        <v>357576</v>
      </c>
      <c r="I430" s="187">
        <v>708712</v>
      </c>
      <c r="J430" s="187">
        <v>4465189</v>
      </c>
      <c r="K430" s="187">
        <v>4907633</v>
      </c>
      <c r="L430" s="187">
        <v>442445</v>
      </c>
      <c r="M430" s="186">
        <f>IF(L430="N/A","N/A",'Part-C'!I430)</f>
        <v>6124841.7247031666</v>
      </c>
      <c r="N430" s="190">
        <f t="shared" si="19"/>
        <v>0.72902928772684328</v>
      </c>
      <c r="O430" s="191">
        <f t="shared" si="20"/>
        <v>1659652.7247031666</v>
      </c>
    </row>
    <row r="431" spans="1:15" s="27" customFormat="1" ht="15" x14ac:dyDescent="0.3">
      <c r="A431" s="156" t="str">
        <f>IF(ISBLANK(TableB[[#This Row],[BEDS Code]]),"",TableB[[#This Row],[BEDS Code]])</f>
        <v>331800011635</v>
      </c>
      <c r="B431" s="134" t="str">
        <f>IF(ISBLANK(TableB[[#This Row],[School Name]]),"",TableB[[#This Row],[School Name]])</f>
        <v>Olympus Academy</v>
      </c>
      <c r="C431" s="156" t="str">
        <f>IF(ISBLANK(TableB[[#This Row],[Local School Code]]),"",TableB[[#This Row],[Local School Code]])</f>
        <v>K635</v>
      </c>
      <c r="D431" s="187">
        <v>2391192</v>
      </c>
      <c r="E431" s="187">
        <v>2612174</v>
      </c>
      <c r="F431" s="186">
        <v>220982</v>
      </c>
      <c r="G431" s="126">
        <f t="shared" si="21"/>
        <v>0.9154030321104184</v>
      </c>
      <c r="H431" s="187">
        <v>357576</v>
      </c>
      <c r="I431" s="187">
        <v>457091</v>
      </c>
      <c r="J431" s="187">
        <v>3205859</v>
      </c>
      <c r="K431" s="187">
        <v>3466680</v>
      </c>
      <c r="L431" s="187">
        <v>260822</v>
      </c>
      <c r="M431" s="186">
        <f>IF(L431="N/A","N/A",'Part-C'!I431)</f>
        <v>4136133.1353607373</v>
      </c>
      <c r="N431" s="190">
        <f t="shared" si="19"/>
        <v>0.77508602723456521</v>
      </c>
      <c r="O431" s="191">
        <f t="shared" si="20"/>
        <v>930274.13536073733</v>
      </c>
    </row>
    <row r="432" spans="1:15" s="27" customFormat="1" ht="15" x14ac:dyDescent="0.3">
      <c r="A432" s="156" t="str">
        <f>IF(ISBLANK(TableB[[#This Row],[BEDS Code]]),"",TableB[[#This Row],[BEDS Code]])</f>
        <v>331800011637</v>
      </c>
      <c r="B432" s="134" t="str">
        <f>IF(ISBLANK(TableB[[#This Row],[School Name]]),"",TableB[[#This Row],[School Name]])</f>
        <v>Academy for Conservation and the Environment</v>
      </c>
      <c r="C432" s="156" t="str">
        <f>IF(ISBLANK(TableB[[#This Row],[Local School Code]]),"",TableB[[#This Row],[Local School Code]])</f>
        <v>K637</v>
      </c>
      <c r="D432" s="187">
        <v>2633546</v>
      </c>
      <c r="E432" s="187">
        <v>2873905</v>
      </c>
      <c r="F432" s="186">
        <v>240359</v>
      </c>
      <c r="G432" s="126">
        <f t="shared" si="21"/>
        <v>0.91636501554505112</v>
      </c>
      <c r="H432" s="187">
        <v>357576</v>
      </c>
      <c r="I432" s="187">
        <v>496478</v>
      </c>
      <c r="J432" s="187">
        <v>3487600</v>
      </c>
      <c r="K432" s="187">
        <v>3771293</v>
      </c>
      <c r="L432" s="187">
        <v>283692</v>
      </c>
      <c r="M432" s="186">
        <f>IF(L432="N/A","N/A",'Part-C'!I432)</f>
        <v>4557689.4441913329</v>
      </c>
      <c r="N432" s="190">
        <f t="shared" si="19"/>
        <v>0.7652122951125736</v>
      </c>
      <c r="O432" s="191">
        <f t="shared" si="20"/>
        <v>1070089.4441913329</v>
      </c>
    </row>
    <row r="433" spans="1:15" s="27" customFormat="1" ht="15" x14ac:dyDescent="0.3">
      <c r="A433" s="156" t="str">
        <f>IF(ISBLANK(TableB[[#This Row],[BEDS Code]]),"",TableB[[#This Row],[BEDS Code]])</f>
        <v>331900011639</v>
      </c>
      <c r="B433" s="134" t="str">
        <f>IF(ISBLANK(TableB[[#This Row],[School Name]]),"",TableB[[#This Row],[School Name]])</f>
        <v>Brooklyn Lab School</v>
      </c>
      <c r="C433" s="156" t="str">
        <f>IF(ISBLANK(TableB[[#This Row],[Local School Code]]),"",TableB[[#This Row],[Local School Code]])</f>
        <v>K639</v>
      </c>
      <c r="D433" s="187">
        <v>4219709</v>
      </c>
      <c r="E433" s="187">
        <v>4219709</v>
      </c>
      <c r="F433" s="186">
        <v>0</v>
      </c>
      <c r="G433" s="126">
        <f t="shared" si="21"/>
        <v>1</v>
      </c>
      <c r="H433" s="187">
        <v>357576</v>
      </c>
      <c r="I433" s="187">
        <v>764581</v>
      </c>
      <c r="J433" s="187">
        <v>5341866</v>
      </c>
      <c r="K433" s="187">
        <v>5341866</v>
      </c>
      <c r="L433" s="187">
        <v>0</v>
      </c>
      <c r="M433" s="186">
        <f>IF(L433="N/A","N/A",'Part-C'!I433)</f>
        <v>7024501.5452545704</v>
      </c>
      <c r="N433" s="190">
        <f t="shared" si="19"/>
        <v>0.76046192965943871</v>
      </c>
      <c r="O433" s="191">
        <f t="shared" si="20"/>
        <v>1682635.5452545704</v>
      </c>
    </row>
    <row r="434" spans="1:15" s="27" customFormat="1" ht="15" x14ac:dyDescent="0.3">
      <c r="A434" s="156" t="str">
        <f>IF(ISBLANK(TableB[[#This Row],[BEDS Code]]),"",TableB[[#This Row],[BEDS Code]])</f>
        <v>331800011642</v>
      </c>
      <c r="B434" s="134" t="str">
        <f>IF(ISBLANK(TableB[[#This Row],[School Name]]),"",TableB[[#This Row],[School Name]])</f>
        <v>Urban Action Academy</v>
      </c>
      <c r="C434" s="156" t="str">
        <f>IF(ISBLANK(TableB[[#This Row],[Local School Code]]),"",TableB[[#This Row],[Local School Code]])</f>
        <v>K642</v>
      </c>
      <c r="D434" s="187">
        <v>2218320</v>
      </c>
      <c r="E434" s="187">
        <v>2462751</v>
      </c>
      <c r="F434" s="186">
        <v>244431</v>
      </c>
      <c r="G434" s="126">
        <f t="shared" si="21"/>
        <v>0.90074879677238995</v>
      </c>
      <c r="H434" s="187">
        <v>357576</v>
      </c>
      <c r="I434" s="187">
        <v>491494</v>
      </c>
      <c r="J434" s="187">
        <v>3067390</v>
      </c>
      <c r="K434" s="187">
        <v>3355888</v>
      </c>
      <c r="L434" s="187">
        <v>288497</v>
      </c>
      <c r="M434" s="186">
        <f>IF(L434="N/A","N/A",'Part-C'!I434)</f>
        <v>4449150.7192929368</v>
      </c>
      <c r="N434" s="190">
        <f t="shared" si="19"/>
        <v>0.68943270154881886</v>
      </c>
      <c r="O434" s="191">
        <f t="shared" si="20"/>
        <v>1381760.7192929368</v>
      </c>
    </row>
    <row r="435" spans="1:15" s="27" customFormat="1" ht="15" x14ac:dyDescent="0.3">
      <c r="A435" s="156" t="str">
        <f>IF(ISBLANK(TableB[[#This Row],[BEDS Code]]),"",TableB[[#This Row],[BEDS Code]])</f>
        <v>332300011643</v>
      </c>
      <c r="B435" s="134" t="str">
        <f>IF(ISBLANK(TableB[[#This Row],[School Name]]),"",TableB[[#This Row],[School Name]])</f>
        <v>Brooklyn Democracy Academy</v>
      </c>
      <c r="C435" s="156" t="str">
        <f>IF(ISBLANK(TableB[[#This Row],[Local School Code]]),"",TableB[[#This Row],[Local School Code]])</f>
        <v>K643</v>
      </c>
      <c r="D435" s="187">
        <v>2474914</v>
      </c>
      <c r="E435" s="187">
        <v>2715330</v>
      </c>
      <c r="F435" s="186">
        <v>240416</v>
      </c>
      <c r="G435" s="126">
        <f t="shared" si="21"/>
        <v>0.911459748907131</v>
      </c>
      <c r="H435" s="187">
        <v>357576</v>
      </c>
      <c r="I435" s="187">
        <v>414949</v>
      </c>
      <c r="J435" s="187">
        <v>3247439</v>
      </c>
      <c r="K435" s="187">
        <v>3531198</v>
      </c>
      <c r="L435" s="187">
        <v>283758</v>
      </c>
      <c r="M435" s="186">
        <f>IF(L435="N/A","N/A",'Part-C'!I435)</f>
        <v>3796495.2528004562</v>
      </c>
      <c r="N435" s="190">
        <f t="shared" si="19"/>
        <v>0.85537812739382491</v>
      </c>
      <c r="O435" s="191">
        <f t="shared" si="20"/>
        <v>549056.25280045625</v>
      </c>
    </row>
    <row r="436" spans="1:15" s="27" customFormat="1" ht="15" x14ac:dyDescent="0.3">
      <c r="A436" s="156" t="str">
        <f>IF(ISBLANK(TableB[[#This Row],[BEDS Code]]),"",TableB[[#This Row],[BEDS Code]])</f>
        <v>332300011644</v>
      </c>
      <c r="B436" s="134" t="str">
        <f>IF(ISBLANK(TableB[[#This Row],[School Name]]),"",TableB[[#This Row],[School Name]])</f>
        <v>Eagle Academy for Young Men II</v>
      </c>
      <c r="C436" s="156" t="str">
        <f>IF(ISBLANK(TableB[[#This Row],[Local School Code]]),"",TableB[[#This Row],[Local School Code]])</f>
        <v>K644</v>
      </c>
      <c r="D436" s="187">
        <v>5884678</v>
      </c>
      <c r="E436" s="187">
        <v>6410254</v>
      </c>
      <c r="F436" s="186">
        <v>525576</v>
      </c>
      <c r="G436" s="126">
        <f t="shared" si="21"/>
        <v>0.91801011317180259</v>
      </c>
      <c r="H436" s="187">
        <v>357576</v>
      </c>
      <c r="I436" s="187">
        <v>1122138</v>
      </c>
      <c r="J436" s="187">
        <v>7364392</v>
      </c>
      <c r="K436" s="187">
        <v>7984722</v>
      </c>
      <c r="L436" s="187">
        <v>620330</v>
      </c>
      <c r="M436" s="186">
        <f>IF(L436="N/A","N/A",'Part-C'!I436)</f>
        <v>9208810.3064589202</v>
      </c>
      <c r="N436" s="190">
        <f t="shared" si="19"/>
        <v>0.79971155392730009</v>
      </c>
      <c r="O436" s="191">
        <f t="shared" si="20"/>
        <v>1844418.3064589202</v>
      </c>
    </row>
    <row r="437" spans="1:15" s="27" customFormat="1" ht="15" x14ac:dyDescent="0.3">
      <c r="A437" s="156" t="str">
        <f>IF(ISBLANK(TableB[[#This Row],[BEDS Code]]),"",TableB[[#This Row],[BEDS Code]])</f>
        <v>332300011646</v>
      </c>
      <c r="B437" s="134" t="str">
        <f>IF(ISBLANK(TableB[[#This Row],[School Name]]),"",TableB[[#This Row],[School Name]])</f>
        <v>Aspirations Diploma Plus High School</v>
      </c>
      <c r="C437" s="156" t="str">
        <f>IF(ISBLANK(TableB[[#This Row],[Local School Code]]),"",TableB[[#This Row],[Local School Code]])</f>
        <v>K646</v>
      </c>
      <c r="D437" s="187">
        <v>3243005</v>
      </c>
      <c r="E437" s="187">
        <v>3543741</v>
      </c>
      <c r="F437" s="186">
        <v>300736</v>
      </c>
      <c r="G437" s="126">
        <f t="shared" si="21"/>
        <v>0.915136010221966</v>
      </c>
      <c r="H437" s="187">
        <v>357576</v>
      </c>
      <c r="I437" s="187">
        <v>745259</v>
      </c>
      <c r="J437" s="187">
        <v>4345840</v>
      </c>
      <c r="K437" s="187">
        <v>4700794</v>
      </c>
      <c r="L437" s="187">
        <v>354954</v>
      </c>
      <c r="M437" s="186">
        <f>IF(L437="N/A","N/A",'Part-C'!I437)</f>
        <v>6187290.844835938</v>
      </c>
      <c r="N437" s="190">
        <f t="shared" si="19"/>
        <v>0.70238172230535156</v>
      </c>
      <c r="O437" s="191">
        <f t="shared" si="20"/>
        <v>1841450.844835938</v>
      </c>
    </row>
    <row r="438" spans="1:15" s="27" customFormat="1" ht="15" x14ac:dyDescent="0.3">
      <c r="A438" s="156" t="str">
        <f>IF(ISBLANK(TableB[[#This Row],[BEDS Code]]),"",TableB[[#This Row],[BEDS Code]])</f>
        <v>332300011647</v>
      </c>
      <c r="B438" s="134" t="str">
        <f>IF(ISBLANK(TableB[[#This Row],[School Name]]),"",TableB[[#This Row],[School Name]])</f>
        <v>Metropolitan Diploma Plus High School</v>
      </c>
      <c r="C438" s="156" t="str">
        <f>IF(ISBLANK(TableB[[#This Row],[Local School Code]]),"",TableB[[#This Row],[Local School Code]])</f>
        <v>K647</v>
      </c>
      <c r="D438" s="187">
        <v>2703914</v>
      </c>
      <c r="E438" s="187">
        <v>2999314</v>
      </c>
      <c r="F438" s="186">
        <v>295400</v>
      </c>
      <c r="G438" s="126">
        <f t="shared" si="21"/>
        <v>0.90151081213904249</v>
      </c>
      <c r="H438" s="187">
        <v>357576</v>
      </c>
      <c r="I438" s="187">
        <v>447752</v>
      </c>
      <c r="J438" s="187">
        <v>3509242</v>
      </c>
      <c r="K438" s="187">
        <v>3857898</v>
      </c>
      <c r="L438" s="187">
        <v>348655</v>
      </c>
      <c r="M438" s="186">
        <f>IF(L438="N/A","N/A",'Part-C'!I438)</f>
        <v>4324163.9357215278</v>
      </c>
      <c r="N438" s="190">
        <f t="shared" si="19"/>
        <v>0.81154231249432263</v>
      </c>
      <c r="O438" s="191">
        <f t="shared" si="20"/>
        <v>814921.93572152779</v>
      </c>
    </row>
    <row r="439" spans="1:15" s="27" customFormat="1" ht="15" x14ac:dyDescent="0.3">
      <c r="A439" s="156" t="str">
        <f>IF(ISBLANK(TableB[[#This Row],[BEDS Code]]),"",TableB[[#This Row],[BEDS Code]])</f>
        <v>331900010654</v>
      </c>
      <c r="B439" s="134" t="str">
        <f>IF(ISBLANK(TableB[[#This Row],[School Name]]),"",TableB[[#This Row],[School Name]])</f>
        <v>Van Siclen Community Middle School</v>
      </c>
      <c r="C439" s="156" t="str">
        <f>IF(ISBLANK(TableB[[#This Row],[Local School Code]]),"",TableB[[#This Row],[Local School Code]])</f>
        <v>K654</v>
      </c>
      <c r="D439" s="187">
        <v>3496948</v>
      </c>
      <c r="E439" s="187">
        <v>3496948</v>
      </c>
      <c r="F439" s="186">
        <v>0</v>
      </c>
      <c r="G439" s="126">
        <f t="shared" si="21"/>
        <v>1</v>
      </c>
      <c r="H439" s="187">
        <v>357576</v>
      </c>
      <c r="I439" s="187">
        <v>489152</v>
      </c>
      <c r="J439" s="187">
        <v>4343676</v>
      </c>
      <c r="K439" s="187">
        <v>4343676</v>
      </c>
      <c r="L439" s="187">
        <v>0</v>
      </c>
      <c r="M439" s="186">
        <f>IF(L439="N/A","N/A",'Part-C'!I439)</f>
        <v>5560464.9374636607</v>
      </c>
      <c r="N439" s="190">
        <f t="shared" si="19"/>
        <v>0.78117136765569029</v>
      </c>
      <c r="O439" s="191">
        <f t="shared" si="20"/>
        <v>1216788.9374636607</v>
      </c>
    </row>
    <row r="440" spans="1:15" s="27" customFormat="1" ht="15" x14ac:dyDescent="0.3">
      <c r="A440" s="156" t="str">
        <f>IF(ISBLANK(TableB[[#This Row],[BEDS Code]]),"",TableB[[#This Row],[BEDS Code]])</f>
        <v>331500011656</v>
      </c>
      <c r="B440" s="134" t="str">
        <f>IF(ISBLANK(TableB[[#This Row],[School Name]]),"",TableB[[#This Row],[School Name]])</f>
        <v>Brooklyn High School of the Arts</v>
      </c>
      <c r="C440" s="156" t="str">
        <f>IF(ISBLANK(TableB[[#This Row],[Local School Code]]),"",TableB[[#This Row],[Local School Code]])</f>
        <v>K656</v>
      </c>
      <c r="D440" s="187">
        <v>8370786</v>
      </c>
      <c r="E440" s="187">
        <v>7596730</v>
      </c>
      <c r="F440" s="186">
        <v>0</v>
      </c>
      <c r="G440" s="126">
        <f t="shared" si="21"/>
        <v>1.1018933146235288</v>
      </c>
      <c r="H440" s="187">
        <v>357576</v>
      </c>
      <c r="I440" s="187">
        <v>1509708</v>
      </c>
      <c r="J440" s="187">
        <v>10238070</v>
      </c>
      <c r="K440" s="187">
        <v>9324464</v>
      </c>
      <c r="L440" s="187">
        <v>0</v>
      </c>
      <c r="M440" s="186">
        <f>IF(L440="N/A","N/A",'Part-C'!I440)</f>
        <v>12861886.966490304</v>
      </c>
      <c r="N440" s="190">
        <f t="shared" si="19"/>
        <v>0.79600062002362004</v>
      </c>
      <c r="O440" s="191">
        <f t="shared" si="20"/>
        <v>2623816.9664903041</v>
      </c>
    </row>
    <row r="441" spans="1:15" s="27" customFormat="1" ht="15" x14ac:dyDescent="0.3">
      <c r="A441" s="156" t="str">
        <f>IF(ISBLANK(TableB[[#This Row],[BEDS Code]]),"",TableB[[#This Row],[BEDS Code]])</f>
        <v>(blank)</v>
      </c>
      <c r="B441" s="134" t="str">
        <f>IF(ISBLANK(TableB[[#This Row],[School Name]]),"",TableB[[#This Row],[School Name]])</f>
        <v>Downtown Brooklyn YABC</v>
      </c>
      <c r="C441" s="156" t="str">
        <f>IF(ISBLANK(TableB[[#This Row],[Local School Code]]),"",TableB[[#This Row],[Local School Code]])</f>
        <v>K657</v>
      </c>
      <c r="D441" s="187" t="s">
        <v>5097</v>
      </c>
      <c r="E441" s="187" t="s">
        <v>5097</v>
      </c>
      <c r="F441" s="186" t="s">
        <v>5097</v>
      </c>
      <c r="G441" s="126" t="str">
        <f t="shared" si="21"/>
        <v/>
      </c>
      <c r="H441" s="187" t="s">
        <v>5097</v>
      </c>
      <c r="I441" s="187" t="s">
        <v>5097</v>
      </c>
      <c r="J441" s="187" t="s">
        <v>5097</v>
      </c>
      <c r="K441" s="187" t="s">
        <v>5097</v>
      </c>
      <c r="L441" s="187" t="s">
        <v>5097</v>
      </c>
      <c r="M441" s="186" t="str">
        <f>IF(L441="N/A","N/A",'Part-C'!I441)</f>
        <v>N/A</v>
      </c>
      <c r="N441" s="190" t="str">
        <f t="shared" si="19"/>
        <v/>
      </c>
      <c r="O441" s="191" t="str">
        <f t="shared" si="20"/>
        <v>N/A</v>
      </c>
    </row>
    <row r="442" spans="1:15" s="27" customFormat="1" ht="15" x14ac:dyDescent="0.3">
      <c r="A442" s="156" t="str">
        <f>IF(ISBLANK(TableB[[#This Row],[BEDS Code]]),"",TableB[[#This Row],[BEDS Code]])</f>
        <v>(blank)</v>
      </c>
      <c r="B442" s="134" t="str">
        <f>IF(ISBLANK(TableB[[#This Row],[School Name]]),"",TableB[[#This Row],[School Name]])</f>
        <v>Franklin Delano Roosevelt YABC</v>
      </c>
      <c r="C442" s="156" t="str">
        <f>IF(ISBLANK(TableB[[#This Row],[Local School Code]]),"",TableB[[#This Row],[Local School Code]])</f>
        <v>K658</v>
      </c>
      <c r="D442" s="187" t="s">
        <v>5097</v>
      </c>
      <c r="E442" s="187" t="s">
        <v>5097</v>
      </c>
      <c r="F442" s="186" t="s">
        <v>5097</v>
      </c>
      <c r="G442" s="126" t="str">
        <f t="shared" si="21"/>
        <v/>
      </c>
      <c r="H442" s="187" t="s">
        <v>5097</v>
      </c>
      <c r="I442" s="187" t="s">
        <v>5097</v>
      </c>
      <c r="J442" s="187" t="s">
        <v>5097</v>
      </c>
      <c r="K442" s="187" t="s">
        <v>5097</v>
      </c>
      <c r="L442" s="187" t="s">
        <v>5097</v>
      </c>
      <c r="M442" s="186" t="str">
        <f>IF(L442="N/A","N/A",'Part-C'!I442)</f>
        <v>N/A</v>
      </c>
      <c r="N442" s="190" t="str">
        <f t="shared" si="19"/>
        <v/>
      </c>
      <c r="O442" s="191" t="str">
        <f t="shared" si="20"/>
        <v>N/A</v>
      </c>
    </row>
    <row r="443" spans="1:15" s="27" customFormat="1" ht="15" x14ac:dyDescent="0.3">
      <c r="A443" s="156" t="str">
        <f>IF(ISBLANK(TableB[[#This Row],[BEDS Code]]),"",TableB[[#This Row],[BEDS Code]])</f>
        <v>331900011659</v>
      </c>
      <c r="B443" s="134" t="str">
        <f>IF(ISBLANK(TableB[[#This Row],[School Name]]),"",TableB[[#This Row],[School Name]])</f>
        <v>Cypress Hills Collegiate Preparatory School</v>
      </c>
      <c r="C443" s="156" t="str">
        <f>IF(ISBLANK(TableB[[#This Row],[Local School Code]]),"",TableB[[#This Row],[Local School Code]])</f>
        <v>K659</v>
      </c>
      <c r="D443" s="187">
        <v>2691694</v>
      </c>
      <c r="E443" s="187">
        <v>2691694</v>
      </c>
      <c r="F443" s="186">
        <v>0</v>
      </c>
      <c r="G443" s="126">
        <f t="shared" si="21"/>
        <v>1</v>
      </c>
      <c r="H443" s="187">
        <v>357576</v>
      </c>
      <c r="I443" s="187">
        <v>616655</v>
      </c>
      <c r="J443" s="187">
        <v>3665925</v>
      </c>
      <c r="K443" s="187">
        <v>3665926</v>
      </c>
      <c r="L443" s="187">
        <v>0</v>
      </c>
      <c r="M443" s="186">
        <f>IF(L443="N/A","N/A",'Part-C'!I443)</f>
        <v>5379962.1815033741</v>
      </c>
      <c r="N443" s="190">
        <f t="shared" si="19"/>
        <v>0.68140348878355783</v>
      </c>
      <c r="O443" s="191">
        <f t="shared" si="20"/>
        <v>1714037.1815033741</v>
      </c>
    </row>
    <row r="444" spans="1:15" s="27" customFormat="1" ht="15" x14ac:dyDescent="0.3">
      <c r="A444" s="156" t="str">
        <f>IF(ISBLANK(TableB[[#This Row],[BEDS Code]]),"",TableB[[#This Row],[BEDS Code]])</f>
        <v>331900011660</v>
      </c>
      <c r="B444" s="134" t="str">
        <f>IF(ISBLANK(TableB[[#This Row],[School Name]]),"",TableB[[#This Row],[School Name]])</f>
        <v>W. H. Maxwell Career and Technical Education High School</v>
      </c>
      <c r="C444" s="156" t="str">
        <f>IF(ISBLANK(TableB[[#This Row],[Local School Code]]),"",TableB[[#This Row],[Local School Code]])</f>
        <v>K660</v>
      </c>
      <c r="D444" s="187">
        <v>3647019</v>
      </c>
      <c r="E444" s="187">
        <v>4052243</v>
      </c>
      <c r="F444" s="186">
        <v>405224</v>
      </c>
      <c r="G444" s="126">
        <f t="shared" si="21"/>
        <v>0.90000007403307258</v>
      </c>
      <c r="H444" s="187">
        <v>357576</v>
      </c>
      <c r="I444" s="187">
        <v>899287</v>
      </c>
      <c r="J444" s="187">
        <v>4903882</v>
      </c>
      <c r="K444" s="187">
        <v>5382161</v>
      </c>
      <c r="L444" s="187">
        <v>478279</v>
      </c>
      <c r="M444" s="186">
        <f>IF(L444="N/A","N/A",'Part-C'!I444)</f>
        <v>9085447.9674813841</v>
      </c>
      <c r="N444" s="190">
        <f t="shared" si="19"/>
        <v>0.53975126130840922</v>
      </c>
      <c r="O444" s="191">
        <f t="shared" si="20"/>
        <v>4181565.9674813841</v>
      </c>
    </row>
    <row r="445" spans="1:15" s="27" customFormat="1" ht="15" x14ac:dyDescent="0.3">
      <c r="A445" s="156" t="str">
        <f>IF(ISBLANK(TableB[[#This Row],[BEDS Code]]),"",TableB[[#This Row],[BEDS Code]])</f>
        <v>331900010661</v>
      </c>
      <c r="B445" s="134" t="str">
        <f>IF(ISBLANK(TableB[[#This Row],[School Name]]),"",TableB[[#This Row],[School Name]])</f>
        <v>Vista Academy</v>
      </c>
      <c r="C445" s="156" t="str">
        <f>IF(ISBLANK(TableB[[#This Row],[Local School Code]]),"",TableB[[#This Row],[Local School Code]])</f>
        <v>K661</v>
      </c>
      <c r="D445" s="187">
        <v>4490123</v>
      </c>
      <c r="E445" s="187">
        <v>4490123</v>
      </c>
      <c r="F445" s="186">
        <v>0</v>
      </c>
      <c r="G445" s="126">
        <f t="shared" si="21"/>
        <v>1</v>
      </c>
      <c r="H445" s="187">
        <v>357576</v>
      </c>
      <c r="I445" s="187">
        <v>773824</v>
      </c>
      <c r="J445" s="187">
        <v>5621523</v>
      </c>
      <c r="K445" s="187">
        <v>5621523</v>
      </c>
      <c r="L445" s="187">
        <v>0</v>
      </c>
      <c r="M445" s="186">
        <f>IF(L445="N/A","N/A",'Part-C'!I445)</f>
        <v>7063504.2174110804</v>
      </c>
      <c r="N445" s="190">
        <f t="shared" si="19"/>
        <v>0.79585469576747891</v>
      </c>
      <c r="O445" s="191">
        <f t="shared" si="20"/>
        <v>1441981.2174110804</v>
      </c>
    </row>
    <row r="446" spans="1:15" s="27" customFormat="1" ht="15" x14ac:dyDescent="0.3">
      <c r="A446" s="156" t="str">
        <f>IF(ISBLANK(TableB[[#This Row],[BEDS Code]]),"",TableB[[#This Row],[BEDS Code]])</f>
        <v>331900010662</v>
      </c>
      <c r="B446" s="134" t="str">
        <f>IF(ISBLANK(TableB[[#This Row],[School Name]]),"",TableB[[#This Row],[School Name]])</f>
        <v>Liberty Avenue Middle School</v>
      </c>
      <c r="C446" s="156" t="str">
        <f>IF(ISBLANK(TableB[[#This Row],[Local School Code]]),"",TableB[[#This Row],[Local School Code]])</f>
        <v>K662</v>
      </c>
      <c r="D446" s="187">
        <v>5232364</v>
      </c>
      <c r="E446" s="187">
        <v>5232364</v>
      </c>
      <c r="F446" s="186">
        <v>0</v>
      </c>
      <c r="G446" s="126">
        <f t="shared" si="21"/>
        <v>1</v>
      </c>
      <c r="H446" s="187">
        <v>357576</v>
      </c>
      <c r="I446" s="187">
        <v>931299</v>
      </c>
      <c r="J446" s="187">
        <v>6521239</v>
      </c>
      <c r="K446" s="187">
        <v>6521239</v>
      </c>
      <c r="L446" s="187">
        <v>0</v>
      </c>
      <c r="M446" s="186">
        <f>IF(L446="N/A","N/A",'Part-C'!I446)</f>
        <v>7684300.6520669339</v>
      </c>
      <c r="N446" s="190">
        <f t="shared" si="19"/>
        <v>0.84864443692034719</v>
      </c>
      <c r="O446" s="191">
        <f t="shared" si="20"/>
        <v>1163061.6520669339</v>
      </c>
    </row>
    <row r="447" spans="1:15" s="27" customFormat="1" ht="15" x14ac:dyDescent="0.3">
      <c r="A447" s="156" t="str">
        <f>IF(ISBLANK(TableB[[#This Row],[BEDS Code]]),"",TableB[[#This Row],[BEDS Code]])</f>
        <v>331900010663</v>
      </c>
      <c r="B447" s="134" t="str">
        <f>IF(ISBLANK(TableB[[#This Row],[School Name]]),"",TableB[[#This Row],[School Name]])</f>
        <v>School of the Future Brooklyn</v>
      </c>
      <c r="C447" s="156" t="str">
        <f>IF(ISBLANK(TableB[[#This Row],[Local School Code]]),"",TableB[[#This Row],[Local School Code]])</f>
        <v>K663</v>
      </c>
      <c r="D447" s="187">
        <v>2383212</v>
      </c>
      <c r="E447" s="187">
        <v>2383212</v>
      </c>
      <c r="F447" s="186">
        <v>0</v>
      </c>
      <c r="G447" s="126">
        <f t="shared" si="21"/>
        <v>1</v>
      </c>
      <c r="H447" s="187">
        <v>357576</v>
      </c>
      <c r="I447" s="187">
        <v>393226</v>
      </c>
      <c r="J447" s="187">
        <v>3134014</v>
      </c>
      <c r="K447" s="187">
        <v>3134015</v>
      </c>
      <c r="L447" s="187">
        <v>0</v>
      </c>
      <c r="M447" s="186">
        <f>IF(L447="N/A","N/A",'Part-C'!I447)</f>
        <v>3919869.0714995582</v>
      </c>
      <c r="N447" s="190">
        <f t="shared" si="19"/>
        <v>0.79952007141939385</v>
      </c>
      <c r="O447" s="191">
        <f t="shared" si="20"/>
        <v>785855.07149955817</v>
      </c>
    </row>
    <row r="448" spans="1:15" s="27" customFormat="1" ht="15" x14ac:dyDescent="0.3">
      <c r="A448" s="156" t="str">
        <f>IF(ISBLANK(TableB[[#This Row],[BEDS Code]]),"",TableB[[#This Row],[BEDS Code]])</f>
        <v>332300010664</v>
      </c>
      <c r="B448" s="134" t="str">
        <f>IF(ISBLANK(TableB[[#This Row],[School Name]]),"",TableB[[#This Row],[School Name]])</f>
        <v>Brooklyn Environmental Exploration School (BEES)</v>
      </c>
      <c r="C448" s="156" t="str">
        <f>IF(ISBLANK(TableB[[#This Row],[Local School Code]]),"",TableB[[#This Row],[Local School Code]])</f>
        <v>K664</v>
      </c>
      <c r="D448" s="187">
        <v>1319510</v>
      </c>
      <c r="E448" s="187">
        <v>1319511</v>
      </c>
      <c r="F448" s="186">
        <v>1</v>
      </c>
      <c r="G448" s="126">
        <f t="shared" si="21"/>
        <v>0.99999924214349101</v>
      </c>
      <c r="H448" s="187">
        <v>357576</v>
      </c>
      <c r="I448" s="187">
        <v>314753</v>
      </c>
      <c r="J448" s="187">
        <v>1991839</v>
      </c>
      <c r="K448" s="187">
        <v>1991841</v>
      </c>
      <c r="L448" s="187">
        <v>2</v>
      </c>
      <c r="M448" s="186">
        <f>IF(L448="N/A","N/A",'Part-C'!I448)</f>
        <v>2991781.9506556951</v>
      </c>
      <c r="N448" s="190">
        <f t="shared" si="19"/>
        <v>0.66577011054012736</v>
      </c>
      <c r="O448" s="191">
        <f t="shared" si="20"/>
        <v>999942.95065569505</v>
      </c>
    </row>
    <row r="449" spans="1:15" s="27" customFormat="1" ht="15" x14ac:dyDescent="0.3">
      <c r="A449" s="156" t="str">
        <f>IF(ISBLANK(TableB[[#This Row],[BEDS Code]]),"",TableB[[#This Row],[BEDS Code]])</f>
        <v>331500011667</v>
      </c>
      <c r="B449" s="134" t="str">
        <f>IF(ISBLANK(TableB[[#This Row],[School Name]]),"",TableB[[#This Row],[School Name]])</f>
        <v>Sunset Park High School</v>
      </c>
      <c r="C449" s="156" t="str">
        <f>IF(ISBLANK(TableB[[#This Row],[Local School Code]]),"",TableB[[#This Row],[Local School Code]])</f>
        <v>K667</v>
      </c>
      <c r="D449" s="187">
        <v>11724640</v>
      </c>
      <c r="E449" s="187">
        <v>12335376</v>
      </c>
      <c r="F449" s="186">
        <v>610736</v>
      </c>
      <c r="G449" s="126">
        <f t="shared" si="21"/>
        <v>0.95048906494621643</v>
      </c>
      <c r="H449" s="187">
        <v>357576</v>
      </c>
      <c r="I449" s="187">
        <v>2282275</v>
      </c>
      <c r="J449" s="187">
        <v>14364491</v>
      </c>
      <c r="K449" s="187">
        <v>15085334</v>
      </c>
      <c r="L449" s="187">
        <v>720843</v>
      </c>
      <c r="M449" s="186">
        <f>IF(L449="N/A","N/A",'Part-C'!I449)</f>
        <v>18086932.683085993</v>
      </c>
      <c r="N449" s="190">
        <f t="shared" si="19"/>
        <v>0.79419165491962951</v>
      </c>
      <c r="O449" s="191">
        <f t="shared" si="20"/>
        <v>3722441.6830859929</v>
      </c>
    </row>
    <row r="450" spans="1:15" s="27" customFormat="1" ht="15" x14ac:dyDescent="0.3">
      <c r="A450" s="156" t="str">
        <f>IF(ISBLANK(TableB[[#This Row],[BEDS Code]]),"",TableB[[#This Row],[BEDS Code]])</f>
        <v>332300010668</v>
      </c>
      <c r="B450" s="134" t="str">
        <f>IF(ISBLANK(TableB[[#This Row],[School Name]]),"",TableB[[#This Row],[School Name]])</f>
        <v>Riverdale Avenue Middle School</v>
      </c>
      <c r="C450" s="156" t="str">
        <f>IF(ISBLANK(TableB[[#This Row],[Local School Code]]),"",TableB[[#This Row],[Local School Code]])</f>
        <v>K668</v>
      </c>
      <c r="D450" s="187">
        <v>1572186</v>
      </c>
      <c r="E450" s="187">
        <v>1572186</v>
      </c>
      <c r="F450" s="186">
        <v>0</v>
      </c>
      <c r="G450" s="126">
        <f t="shared" si="21"/>
        <v>1</v>
      </c>
      <c r="H450" s="187">
        <v>357576</v>
      </c>
      <c r="I450" s="187">
        <v>340279</v>
      </c>
      <c r="J450" s="187">
        <v>2270041</v>
      </c>
      <c r="K450" s="187">
        <v>2270042</v>
      </c>
      <c r="L450" s="187">
        <v>0</v>
      </c>
      <c r="M450" s="186">
        <f>IF(L450="N/A","N/A",'Part-C'!I450)</f>
        <v>2704113.2422974799</v>
      </c>
      <c r="N450" s="190">
        <f t="shared" si="19"/>
        <v>0.83947704722281469</v>
      </c>
      <c r="O450" s="191">
        <f t="shared" si="20"/>
        <v>434072.24229747988</v>
      </c>
    </row>
    <row r="451" spans="1:15" s="27" customFormat="1" ht="15" x14ac:dyDescent="0.3">
      <c r="A451" s="156" t="str">
        <f>IF(ISBLANK(TableB[[#This Row],[BEDS Code]]),"",TableB[[#This Row],[BEDS Code]])</f>
        <v>331600011669</v>
      </c>
      <c r="B451" s="134" t="str">
        <f>IF(ISBLANK(TableB[[#This Row],[School Name]]),"",TableB[[#This Row],[School Name]])</f>
        <v>Research and Service High School</v>
      </c>
      <c r="C451" s="156" t="str">
        <f>IF(ISBLANK(TableB[[#This Row],[Local School Code]]),"",TableB[[#This Row],[Local School Code]])</f>
        <v>K669</v>
      </c>
      <c r="D451" s="187">
        <v>3617679</v>
      </c>
      <c r="E451" s="187">
        <v>3617679</v>
      </c>
      <c r="F451" s="186">
        <v>0</v>
      </c>
      <c r="G451" s="126">
        <f t="shared" si="21"/>
        <v>1</v>
      </c>
      <c r="H451" s="187">
        <v>357576</v>
      </c>
      <c r="I451" s="187">
        <v>518711</v>
      </c>
      <c r="J451" s="187">
        <v>4493966</v>
      </c>
      <c r="K451" s="187">
        <v>4493967</v>
      </c>
      <c r="L451" s="187">
        <v>0</v>
      </c>
      <c r="M451" s="186">
        <f>IF(L451="N/A","N/A",'Part-C'!I451)</f>
        <v>4802379.6487683225</v>
      </c>
      <c r="N451" s="190">
        <f t="shared" si="19"/>
        <v>0.93577899472245551</v>
      </c>
      <c r="O451" s="191">
        <f t="shared" si="20"/>
        <v>308413.64876832254</v>
      </c>
    </row>
    <row r="452" spans="1:15" s="27" customFormat="1" ht="15" x14ac:dyDescent="0.3">
      <c r="A452" s="156" t="str">
        <f>IF(ISBLANK(TableB[[#This Row],[BEDS Code]]),"",TableB[[#This Row],[BEDS Code]])</f>
        <v>331300011670</v>
      </c>
      <c r="B452" s="134" t="str">
        <f>IF(ISBLANK(TableB[[#This Row],[School Name]]),"",TableB[[#This Row],[School Name]])</f>
        <v>Benjamin Banneker Academy</v>
      </c>
      <c r="C452" s="156" t="str">
        <f>IF(ISBLANK(TableB[[#This Row],[Local School Code]]),"",TableB[[#This Row],[Local School Code]])</f>
        <v>K670</v>
      </c>
      <c r="D452" s="187">
        <v>6800790</v>
      </c>
      <c r="E452" s="187">
        <v>7202448</v>
      </c>
      <c r="F452" s="186">
        <v>401658</v>
      </c>
      <c r="G452" s="126">
        <f t="shared" si="21"/>
        <v>0.94423312740334953</v>
      </c>
      <c r="H452" s="187">
        <v>357576</v>
      </c>
      <c r="I452" s="187">
        <v>1229250</v>
      </c>
      <c r="J452" s="187">
        <v>8387616</v>
      </c>
      <c r="K452" s="187">
        <v>8861688</v>
      </c>
      <c r="L452" s="187">
        <v>474072</v>
      </c>
      <c r="M452" s="186">
        <f>IF(L452="N/A","N/A",'Part-C'!I452)</f>
        <v>10206130.460417284</v>
      </c>
      <c r="N452" s="190">
        <f t="shared" si="19"/>
        <v>0.82182135849918059</v>
      </c>
      <c r="O452" s="191">
        <f t="shared" si="20"/>
        <v>1818514.4604172837</v>
      </c>
    </row>
    <row r="453" spans="1:15" s="27" customFormat="1" ht="15" x14ac:dyDescent="0.3">
      <c r="A453" s="156" t="str">
        <f>IF(ISBLANK(TableB[[#This Row],[BEDS Code]]),"",TableB[[#This Row],[BEDS Code]])</f>
        <v>332300010671</v>
      </c>
      <c r="B453" s="134" t="str">
        <f>IF(ISBLANK(TableB[[#This Row],[School Name]]),"",TableB[[#This Row],[School Name]])</f>
        <v>Mott Hall Bridges Academy</v>
      </c>
      <c r="C453" s="156" t="str">
        <f>IF(ISBLANK(TableB[[#This Row],[Local School Code]]),"",TableB[[#This Row],[Local School Code]])</f>
        <v>K671</v>
      </c>
      <c r="D453" s="187">
        <v>2020193</v>
      </c>
      <c r="E453" s="187">
        <v>2006036</v>
      </c>
      <c r="F453" s="186">
        <v>0</v>
      </c>
      <c r="G453" s="126">
        <f t="shared" si="21"/>
        <v>1.0070572013662766</v>
      </c>
      <c r="H453" s="187">
        <v>357576</v>
      </c>
      <c r="I453" s="187">
        <v>489762</v>
      </c>
      <c r="J453" s="187">
        <v>2867531</v>
      </c>
      <c r="K453" s="187">
        <v>2850822</v>
      </c>
      <c r="L453" s="187">
        <v>0</v>
      </c>
      <c r="M453" s="186">
        <f>IF(L453="N/A","N/A",'Part-C'!I453)</f>
        <v>3595875.2034574356</v>
      </c>
      <c r="N453" s="190">
        <f t="shared" si="19"/>
        <v>0.79745008871355372</v>
      </c>
      <c r="O453" s="191">
        <f t="shared" si="20"/>
        <v>728344.20345743559</v>
      </c>
    </row>
    <row r="454" spans="1:15" s="27" customFormat="1" ht="15" x14ac:dyDescent="0.3">
      <c r="A454" s="156" t="str">
        <f>IF(ISBLANK(TableB[[#This Row],[BEDS Code]]),"",TableB[[#This Row],[BEDS Code]])</f>
        <v>331800011673</v>
      </c>
      <c r="B454" s="134" t="str">
        <f>IF(ISBLANK(TableB[[#This Row],[School Name]]),"",TableB[[#This Row],[School Name]])</f>
        <v>East Brooklyn Community High School</v>
      </c>
      <c r="C454" s="156" t="str">
        <f>IF(ISBLANK(TableB[[#This Row],[Local School Code]]),"",TableB[[#This Row],[Local School Code]])</f>
        <v>K673</v>
      </c>
      <c r="D454" s="187">
        <v>2840595</v>
      </c>
      <c r="E454" s="187">
        <v>2840595</v>
      </c>
      <c r="F454" s="186">
        <v>0</v>
      </c>
      <c r="G454" s="126">
        <f t="shared" si="21"/>
        <v>1</v>
      </c>
      <c r="H454" s="187">
        <v>357576</v>
      </c>
      <c r="I454" s="187">
        <v>522327</v>
      </c>
      <c r="J454" s="187">
        <v>3720498</v>
      </c>
      <c r="K454" s="187">
        <v>3720498</v>
      </c>
      <c r="L454" s="187">
        <v>0</v>
      </c>
      <c r="M454" s="186">
        <f>IF(L454="N/A","N/A",'Part-C'!I454)</f>
        <v>4242286.0714270826</v>
      </c>
      <c r="N454" s="190">
        <f t="shared" si="19"/>
        <v>0.8770030915780378</v>
      </c>
      <c r="O454" s="191">
        <f t="shared" si="20"/>
        <v>521788.07142708264</v>
      </c>
    </row>
    <row r="455" spans="1:15" s="27" customFormat="1" ht="15" x14ac:dyDescent="0.3">
      <c r="A455" s="156" t="str">
        <f>IF(ISBLANK(TableB[[#This Row],[BEDS Code]]),"",TableB[[#This Row],[BEDS Code]])</f>
        <v>331300011674</v>
      </c>
      <c r="B455" s="134" t="str">
        <f>IF(ISBLANK(TableB[[#This Row],[School Name]]),"",TableB[[#This Row],[School Name]])</f>
        <v>City Polytechnic High School of Engineering, Architecture, and Technology</v>
      </c>
      <c r="C455" s="156" t="str">
        <f>IF(ISBLANK(TableB[[#This Row],[Local School Code]]),"",TableB[[#This Row],[Local School Code]])</f>
        <v>K674</v>
      </c>
      <c r="D455" s="187">
        <v>3989432</v>
      </c>
      <c r="E455" s="187">
        <v>4420904</v>
      </c>
      <c r="F455" s="186">
        <v>431472</v>
      </c>
      <c r="G455" s="126">
        <f t="shared" si="21"/>
        <v>0.90240186170068382</v>
      </c>
      <c r="H455" s="187">
        <v>357576</v>
      </c>
      <c r="I455" s="187">
        <v>789103</v>
      </c>
      <c r="J455" s="187">
        <v>5136111</v>
      </c>
      <c r="K455" s="187">
        <v>5645370</v>
      </c>
      <c r="L455" s="187">
        <v>509259</v>
      </c>
      <c r="M455" s="186">
        <f>IF(L455="N/A","N/A",'Part-C'!I455)</f>
        <v>6295916.9126462853</v>
      </c>
      <c r="N455" s="190">
        <f t="shared" si="19"/>
        <v>0.81578443160254499</v>
      </c>
      <c r="O455" s="191">
        <f t="shared" si="20"/>
        <v>1159805.9126462853</v>
      </c>
    </row>
    <row r="456" spans="1:15" s="27" customFormat="1" ht="15" x14ac:dyDescent="0.3">
      <c r="A456" s="156" t="str">
        <f>IF(ISBLANK(TableB[[#This Row],[BEDS Code]]),"",TableB[[#This Row],[BEDS Code]])</f>
        <v>331500010676</v>
      </c>
      <c r="B456" s="134" t="str">
        <f>IF(ISBLANK(TableB[[#This Row],[School Name]]),"",TableB[[#This Row],[School Name]])</f>
        <v>Red Hook Neighborhood School</v>
      </c>
      <c r="C456" s="156" t="str">
        <f>IF(ISBLANK(TableB[[#This Row],[Local School Code]]),"",TableB[[#This Row],[Local School Code]])</f>
        <v>K676</v>
      </c>
      <c r="D456" s="187">
        <v>1808970</v>
      </c>
      <c r="E456" s="187">
        <v>1922682</v>
      </c>
      <c r="F456" s="186">
        <v>113712</v>
      </c>
      <c r="G456" s="126">
        <f t="shared" si="21"/>
        <v>0.94085761451971772</v>
      </c>
      <c r="H456" s="187">
        <v>357576</v>
      </c>
      <c r="I456" s="187">
        <v>364698</v>
      </c>
      <c r="J456" s="187">
        <v>2531244</v>
      </c>
      <c r="K456" s="187">
        <v>2665456</v>
      </c>
      <c r="L456" s="187">
        <v>134212</v>
      </c>
      <c r="M456" s="186">
        <f>IF(L456="N/A","N/A",'Part-C'!I456)</f>
        <v>4243888.878311092</v>
      </c>
      <c r="N456" s="190">
        <f t="shared" ref="N456:N519" si="22">IFERROR(J456/M456,"")</f>
        <v>0.59644445756726316</v>
      </c>
      <c r="O456" s="191">
        <f t="shared" ref="O456:O519" si="23">IF(L456="N/A","N/A",M456-J456)</f>
        <v>1712644.878311092</v>
      </c>
    </row>
    <row r="457" spans="1:15" s="27" customFormat="1" ht="15" x14ac:dyDescent="0.3">
      <c r="A457" s="156" t="str">
        <f>IF(ISBLANK(TableB[[#This Row],[BEDS Code]]),"",TableB[[#This Row],[BEDS Code]])</f>
        <v>331900010677</v>
      </c>
      <c r="B457" s="134" t="str">
        <f>IF(ISBLANK(TableB[[#This Row],[School Name]]),"",TableB[[#This Row],[School Name]])</f>
        <v>East New York Elementary School of Excellence</v>
      </c>
      <c r="C457" s="156" t="str">
        <f>IF(ISBLANK(TableB[[#This Row],[Local School Code]]),"",TableB[[#This Row],[Local School Code]])</f>
        <v>K677</v>
      </c>
      <c r="D457" s="187">
        <v>4271938</v>
      </c>
      <c r="E457" s="187">
        <v>4603382</v>
      </c>
      <c r="F457" s="186">
        <v>331444</v>
      </c>
      <c r="G457" s="126">
        <f t="shared" si="21"/>
        <v>0.9279998922531304</v>
      </c>
      <c r="H457" s="187">
        <v>357576</v>
      </c>
      <c r="I457" s="187">
        <v>839880</v>
      </c>
      <c r="J457" s="187">
        <v>5469394</v>
      </c>
      <c r="K457" s="187">
        <v>5860592</v>
      </c>
      <c r="L457" s="187">
        <v>391197</v>
      </c>
      <c r="M457" s="186">
        <f>IF(L457="N/A","N/A",'Part-C'!I457)</f>
        <v>9421011.470256336</v>
      </c>
      <c r="N457" s="190">
        <f t="shared" si="22"/>
        <v>0.5805527375980557</v>
      </c>
      <c r="O457" s="191">
        <f t="shared" si="23"/>
        <v>3951617.470256336</v>
      </c>
    </row>
    <row r="458" spans="1:15" s="27" customFormat="1" ht="15" x14ac:dyDescent="0.3">
      <c r="A458" s="156" t="str">
        <f>IF(ISBLANK(TableB[[#This Row],[BEDS Code]]),"",TableB[[#This Row],[BEDS Code]])</f>
        <v>331900010678</v>
      </c>
      <c r="B458" s="134" t="str">
        <f>IF(ISBLANK(TableB[[#This Row],[School Name]]),"",TableB[[#This Row],[School Name]])</f>
        <v>East New York Middle School of Excellence</v>
      </c>
      <c r="C458" s="156" t="str">
        <f>IF(ISBLANK(TableB[[#This Row],[Local School Code]]),"",TableB[[#This Row],[Local School Code]])</f>
        <v>K678</v>
      </c>
      <c r="D458" s="187">
        <v>2852066</v>
      </c>
      <c r="E458" s="187">
        <v>3016051</v>
      </c>
      <c r="F458" s="186">
        <v>163985</v>
      </c>
      <c r="G458" s="126">
        <f t="shared" si="21"/>
        <v>0.94562923504940732</v>
      </c>
      <c r="H458" s="187">
        <v>357576</v>
      </c>
      <c r="I458" s="187">
        <v>561512</v>
      </c>
      <c r="J458" s="187">
        <v>3771154</v>
      </c>
      <c r="K458" s="187">
        <v>3964704</v>
      </c>
      <c r="L458" s="187">
        <v>193550</v>
      </c>
      <c r="M458" s="186">
        <f>IF(L458="N/A","N/A",'Part-C'!I458)</f>
        <v>5056507.8361411076</v>
      </c>
      <c r="N458" s="190">
        <f t="shared" si="22"/>
        <v>0.74580206779190317</v>
      </c>
      <c r="O458" s="191">
        <f t="shared" si="23"/>
        <v>1285353.8361411076</v>
      </c>
    </row>
    <row r="459" spans="1:15" s="27" customFormat="1" ht="15" x14ac:dyDescent="0.3">
      <c r="A459" s="156" t="str">
        <f>IF(ISBLANK(TableB[[#This Row],[BEDS Code]]),"",TableB[[#This Row],[BEDS Code]])</f>
        <v>331600010681</v>
      </c>
      <c r="B459" s="134" t="str">
        <f>IF(ISBLANK(TableB[[#This Row],[School Name]]),"",TableB[[#This Row],[School Name]])</f>
        <v>Madiba Prep Middle School</v>
      </c>
      <c r="C459" s="156" t="str">
        <f>IF(ISBLANK(TableB[[#This Row],[Local School Code]]),"",TableB[[#This Row],[Local School Code]])</f>
        <v>K681</v>
      </c>
      <c r="D459" s="187">
        <v>1700725</v>
      </c>
      <c r="E459" s="187">
        <v>1700725</v>
      </c>
      <c r="F459" s="186">
        <v>0</v>
      </c>
      <c r="G459" s="126">
        <f t="shared" ref="G459:G522" si="24">IFERROR(D459/E459,"")</f>
        <v>1</v>
      </c>
      <c r="H459" s="187">
        <v>357576</v>
      </c>
      <c r="I459" s="187">
        <v>319255</v>
      </c>
      <c r="J459" s="187">
        <v>2377556</v>
      </c>
      <c r="K459" s="187">
        <v>2377557</v>
      </c>
      <c r="L459" s="187">
        <v>0</v>
      </c>
      <c r="M459" s="186">
        <f>IF(L459="N/A","N/A",'Part-C'!I459)</f>
        <v>3524638.1337700188</v>
      </c>
      <c r="N459" s="190">
        <f t="shared" si="22"/>
        <v>0.67455321929940126</v>
      </c>
      <c r="O459" s="191">
        <f t="shared" si="23"/>
        <v>1147082.1337700188</v>
      </c>
    </row>
    <row r="460" spans="1:15" s="27" customFormat="1" ht="15" x14ac:dyDescent="0.3">
      <c r="A460" s="156" t="str">
        <f>IF(ISBLANK(TableB[[#This Row],[BEDS Code]]),"",TableB[[#This Row],[BEDS Code]])</f>
        <v>332000010682</v>
      </c>
      <c r="B460" s="134" t="str">
        <f>IF(ISBLANK(TableB[[#This Row],[School Name]]),"",TableB[[#This Row],[School Name]])</f>
        <v>The Academy of Talented Scholars</v>
      </c>
      <c r="C460" s="156" t="str">
        <f>IF(ISBLANK(TableB[[#This Row],[Local School Code]]),"",TableB[[#This Row],[Local School Code]])</f>
        <v>K682</v>
      </c>
      <c r="D460" s="187">
        <v>3133146</v>
      </c>
      <c r="E460" s="187">
        <v>3101041</v>
      </c>
      <c r="F460" s="186">
        <v>0</v>
      </c>
      <c r="G460" s="126">
        <f t="shared" si="24"/>
        <v>1.0103529750170992</v>
      </c>
      <c r="H460" s="187">
        <v>357576</v>
      </c>
      <c r="I460" s="187">
        <v>461822</v>
      </c>
      <c r="J460" s="187">
        <v>3952544</v>
      </c>
      <c r="K460" s="187">
        <v>3914651</v>
      </c>
      <c r="L460" s="187">
        <v>0</v>
      </c>
      <c r="M460" s="186">
        <f>IF(L460="N/A","N/A",'Part-C'!I460)</f>
        <v>11311197.303728074</v>
      </c>
      <c r="N460" s="190">
        <f t="shared" si="22"/>
        <v>0.34943639420888495</v>
      </c>
      <c r="O460" s="191">
        <f t="shared" si="23"/>
        <v>7358653.3037280738</v>
      </c>
    </row>
    <row r="461" spans="1:15" s="27" customFormat="1" ht="15" x14ac:dyDescent="0.3">
      <c r="A461" s="156" t="str">
        <f>IF(ISBLANK(TableB[[#This Row],[BEDS Code]]),"",TableB[[#This Row],[BEDS Code]])</f>
        <v>331900011683</v>
      </c>
      <c r="B461" s="134" t="str">
        <f>IF(ISBLANK(TableB[[#This Row],[School Name]]),"",TableB[[#This Row],[School Name]])</f>
        <v>The School for Classics: An Academy of Thinkers, Writers and Performers</v>
      </c>
      <c r="C461" s="156" t="str">
        <f>IF(ISBLANK(TableB[[#This Row],[Local School Code]]),"",TableB[[#This Row],[Local School Code]])</f>
        <v>K683</v>
      </c>
      <c r="D461" s="187">
        <v>2474211</v>
      </c>
      <c r="E461" s="187">
        <v>2749124</v>
      </c>
      <c r="F461" s="186">
        <v>274913</v>
      </c>
      <c r="G461" s="126">
        <f t="shared" si="24"/>
        <v>0.8999997817486588</v>
      </c>
      <c r="H461" s="187">
        <v>357576</v>
      </c>
      <c r="I461" s="187">
        <v>516378</v>
      </c>
      <c r="J461" s="187">
        <v>3348165</v>
      </c>
      <c r="K461" s="187">
        <v>3672641</v>
      </c>
      <c r="L461" s="187">
        <v>324475</v>
      </c>
      <c r="M461" s="186">
        <f>IF(L461="N/A","N/A",'Part-C'!I461)</f>
        <v>4281937.260540274</v>
      </c>
      <c r="N461" s="190">
        <f t="shared" si="22"/>
        <v>0.7819276174022094</v>
      </c>
      <c r="O461" s="191">
        <f t="shared" si="23"/>
        <v>933772.26054027397</v>
      </c>
    </row>
    <row r="462" spans="1:15" s="27" customFormat="1" ht="15" x14ac:dyDescent="0.3">
      <c r="A462" s="156" t="str">
        <f>IF(ISBLANK(TableB[[#This Row],[BEDS Code]]),"",TableB[[#This Row],[BEDS Code]])</f>
        <v>331500011684</v>
      </c>
      <c r="B462" s="134" t="str">
        <f>IF(ISBLANK(TableB[[#This Row],[School Name]]),"",TableB[[#This Row],[School Name]])</f>
        <v>Millennium Brooklyn HS</v>
      </c>
      <c r="C462" s="156" t="str">
        <f>IF(ISBLANK(TableB[[#This Row],[Local School Code]]),"",TableB[[#This Row],[Local School Code]])</f>
        <v>K684</v>
      </c>
      <c r="D462" s="187">
        <v>6212096</v>
      </c>
      <c r="E462" s="187">
        <v>6273577</v>
      </c>
      <c r="F462" s="186">
        <v>61481</v>
      </c>
      <c r="G462" s="126">
        <f t="shared" si="24"/>
        <v>0.99020000870316882</v>
      </c>
      <c r="H462" s="187">
        <v>357576</v>
      </c>
      <c r="I462" s="187">
        <v>993226</v>
      </c>
      <c r="J462" s="187">
        <v>7562898</v>
      </c>
      <c r="K462" s="187">
        <v>7635463</v>
      </c>
      <c r="L462" s="187">
        <v>72565</v>
      </c>
      <c r="M462" s="186">
        <f>IF(L462="N/A","N/A",'Part-C'!I462)</f>
        <v>11987641.182519462</v>
      </c>
      <c r="N462" s="190">
        <f t="shared" si="22"/>
        <v>0.63089125582339911</v>
      </c>
      <c r="O462" s="191">
        <f t="shared" si="23"/>
        <v>4424743.182519462</v>
      </c>
    </row>
    <row r="463" spans="1:15" s="27" customFormat="1" ht="15" x14ac:dyDescent="0.3">
      <c r="A463" s="156" t="str">
        <f>IF(ISBLANK(TableB[[#This Row],[BEDS Code]]),"",TableB[[#This Row],[BEDS Code]])</f>
        <v>331400011685</v>
      </c>
      <c r="B463" s="134" t="str">
        <f>IF(ISBLANK(TableB[[#This Row],[School Name]]),"",TableB[[#This Row],[School Name]])</f>
        <v>El Puente Academy for Peace and Justice</v>
      </c>
      <c r="C463" s="156" t="str">
        <f>IF(ISBLANK(TableB[[#This Row],[Local School Code]]),"",TableB[[#This Row],[Local School Code]])</f>
        <v>K685</v>
      </c>
      <c r="D463" s="187">
        <v>2327409</v>
      </c>
      <c r="E463" s="187">
        <v>2256319</v>
      </c>
      <c r="F463" s="186">
        <v>0</v>
      </c>
      <c r="G463" s="126">
        <f t="shared" si="24"/>
        <v>1.0315070697006938</v>
      </c>
      <c r="H463" s="187">
        <v>357576</v>
      </c>
      <c r="I463" s="187">
        <v>565455</v>
      </c>
      <c r="J463" s="187">
        <v>3250440</v>
      </c>
      <c r="K463" s="187">
        <v>3166535</v>
      </c>
      <c r="L463" s="187">
        <v>0</v>
      </c>
      <c r="M463" s="186">
        <f>IF(L463="N/A","N/A",'Part-C'!I463)</f>
        <v>4261496.0130845755</v>
      </c>
      <c r="N463" s="190">
        <f t="shared" si="22"/>
        <v>0.76274622574321072</v>
      </c>
      <c r="O463" s="191">
        <f t="shared" si="23"/>
        <v>1011056.0130845755</v>
      </c>
    </row>
    <row r="464" spans="1:15" s="27" customFormat="1" ht="15" x14ac:dyDescent="0.3">
      <c r="A464" s="156" t="str">
        <f>IF(ISBLANK(TableB[[#This Row],[BEDS Code]]),"",TableB[[#This Row],[BEDS Code]])</f>
        <v>332000010686</v>
      </c>
      <c r="B464" s="134" t="str">
        <f>IF(ISBLANK(TableB[[#This Row],[School Name]]),"",TableB[[#This Row],[School Name]])</f>
        <v>Brooklyn School of Inquiry</v>
      </c>
      <c r="C464" s="156" t="str">
        <f>IF(ISBLANK(TableB[[#This Row],[Local School Code]]),"",TableB[[#This Row],[Local School Code]])</f>
        <v>K686</v>
      </c>
      <c r="D464" s="187">
        <v>3669191</v>
      </c>
      <c r="E464" s="187">
        <v>3877772</v>
      </c>
      <c r="F464" s="186">
        <v>208581</v>
      </c>
      <c r="G464" s="126">
        <f t="shared" si="24"/>
        <v>0.9462111232945104</v>
      </c>
      <c r="H464" s="187">
        <v>357576</v>
      </c>
      <c r="I464" s="187">
        <v>716910</v>
      </c>
      <c r="J464" s="187">
        <v>4743677</v>
      </c>
      <c r="K464" s="187">
        <v>4989863</v>
      </c>
      <c r="L464" s="187">
        <v>246185</v>
      </c>
      <c r="M464" s="186">
        <f>IF(L464="N/A","N/A",'Part-C'!I464)</f>
        <v>5440775.2948112795</v>
      </c>
      <c r="N464" s="190">
        <f t="shared" si="22"/>
        <v>0.87187519111916212</v>
      </c>
      <c r="O464" s="191">
        <f t="shared" si="23"/>
        <v>697098.29481127951</v>
      </c>
    </row>
    <row r="465" spans="1:15" s="27" customFormat="1" ht="15" x14ac:dyDescent="0.3">
      <c r="A465" s="156" t="str">
        <f>IF(ISBLANK(TableB[[#This Row],[BEDS Code]]),"",TableB[[#This Row],[BEDS Code]])</f>
        <v>331600011688</v>
      </c>
      <c r="B465" s="134" t="str">
        <f>IF(ISBLANK(TableB[[#This Row],[School Name]]),"",TableB[[#This Row],[School Name]])</f>
        <v>The Brooklyn Academy of Global Finance</v>
      </c>
      <c r="C465" s="156" t="str">
        <f>IF(ISBLANK(TableB[[#This Row],[Local School Code]]),"",TableB[[#This Row],[Local School Code]])</f>
        <v>K688</v>
      </c>
      <c r="D465" s="187">
        <v>1447844</v>
      </c>
      <c r="E465" s="187">
        <v>1447844</v>
      </c>
      <c r="F465" s="186">
        <v>0</v>
      </c>
      <c r="G465" s="126">
        <f t="shared" si="24"/>
        <v>1</v>
      </c>
      <c r="H465" s="187">
        <v>357576</v>
      </c>
      <c r="I465" s="187">
        <v>358134</v>
      </c>
      <c r="J465" s="187">
        <v>2163554</v>
      </c>
      <c r="K465" s="187">
        <v>2163555</v>
      </c>
      <c r="L465" s="187">
        <v>0</v>
      </c>
      <c r="M465" s="186">
        <f>IF(L465="N/A","N/A",'Part-C'!I465)</f>
        <v>2673361.5234055994</v>
      </c>
      <c r="N465" s="190">
        <f t="shared" si="22"/>
        <v>0.80930094229973248</v>
      </c>
      <c r="O465" s="191">
        <f t="shared" si="23"/>
        <v>509807.52340559941</v>
      </c>
    </row>
    <row r="466" spans="1:15" s="27" customFormat="1" ht="15" x14ac:dyDescent="0.3">
      <c r="A466" s="156" t="str">
        <f>IF(ISBLANK(TableB[[#This Row],[BEDS Code]]),"",TableB[[#This Row],[BEDS Code]])</f>
        <v>332100011690</v>
      </c>
      <c r="B466" s="134" t="str">
        <f>IF(ISBLANK(TableB[[#This Row],[School Name]]),"",TableB[[#This Row],[School Name]])</f>
        <v>Brooklyn Studio Secondary School</v>
      </c>
      <c r="C466" s="156" t="str">
        <f>IF(ISBLANK(TableB[[#This Row],[Local School Code]]),"",TableB[[#This Row],[Local School Code]])</f>
        <v>K690</v>
      </c>
      <c r="D466" s="187">
        <v>8239324</v>
      </c>
      <c r="E466" s="187">
        <v>9154805</v>
      </c>
      <c r="F466" s="186">
        <v>915481</v>
      </c>
      <c r="G466" s="126">
        <f t="shared" si="24"/>
        <v>0.89999994538387218</v>
      </c>
      <c r="H466" s="187">
        <v>357576</v>
      </c>
      <c r="I466" s="187">
        <v>1480480</v>
      </c>
      <c r="J466" s="187">
        <v>10077380</v>
      </c>
      <c r="K466" s="187">
        <v>11157908</v>
      </c>
      <c r="L466" s="187">
        <v>1080527</v>
      </c>
      <c r="M466" s="186">
        <f>IF(L466="N/A","N/A",'Part-C'!I466)</f>
        <v>13014431.374834122</v>
      </c>
      <c r="N466" s="190">
        <f t="shared" si="22"/>
        <v>0.77432349595284899</v>
      </c>
      <c r="O466" s="191">
        <f t="shared" si="23"/>
        <v>2937051.3748341221</v>
      </c>
    </row>
    <row r="467" spans="1:15" s="27" customFormat="1" ht="15" x14ac:dyDescent="0.3">
      <c r="A467" s="156" t="str">
        <f>IF(ISBLANK(TableB[[#This Row],[BEDS Code]]),"",TableB[[#This Row],[BEDS Code]])</f>
        <v>331300010691</v>
      </c>
      <c r="B467" s="134" t="str">
        <f>IF(ISBLANK(TableB[[#This Row],[School Name]]),"",TableB[[#This Row],[School Name]])</f>
        <v>Fort Greene Preparatory Academy</v>
      </c>
      <c r="C467" s="156" t="str">
        <f>IF(ISBLANK(TableB[[#This Row],[Local School Code]]),"",TableB[[#This Row],[Local School Code]])</f>
        <v>K691</v>
      </c>
      <c r="D467" s="187">
        <v>2198876</v>
      </c>
      <c r="E467" s="187">
        <v>2235650</v>
      </c>
      <c r="F467" s="186">
        <v>36774</v>
      </c>
      <c r="G467" s="126">
        <f t="shared" si="24"/>
        <v>0.98355109252342721</v>
      </c>
      <c r="H467" s="187">
        <v>357576</v>
      </c>
      <c r="I467" s="187">
        <v>449154</v>
      </c>
      <c r="J467" s="187">
        <v>3005606</v>
      </c>
      <c r="K467" s="187">
        <v>3049010</v>
      </c>
      <c r="L467" s="187">
        <v>43404</v>
      </c>
      <c r="M467" s="186">
        <f>IF(L467="N/A","N/A",'Part-C'!I467)</f>
        <v>4243623.8391452786</v>
      </c>
      <c r="N467" s="190">
        <f t="shared" si="22"/>
        <v>0.70826400122339039</v>
      </c>
      <c r="O467" s="191">
        <f t="shared" si="23"/>
        <v>1238017.8391452786</v>
      </c>
    </row>
    <row r="468" spans="1:15" s="27" customFormat="1" ht="15" x14ac:dyDescent="0.3">
      <c r="A468" s="156" t="str">
        <f>IF(ISBLANK(TableB[[#This Row],[BEDS Code]]),"",TableB[[#This Row],[BEDS Code]])</f>
        <v>332300011697</v>
      </c>
      <c r="B468" s="134" t="str">
        <f>IF(ISBLANK(TableB[[#This Row],[School Name]]),"",TableB[[#This Row],[School Name]])</f>
        <v>Teachers Preparatory High School</v>
      </c>
      <c r="C468" s="156" t="str">
        <f>IF(ISBLANK(TableB[[#This Row],[Local School Code]]),"",TableB[[#This Row],[Local School Code]])</f>
        <v>K697</v>
      </c>
      <c r="D468" s="187">
        <v>1986662</v>
      </c>
      <c r="E468" s="187">
        <v>2207402</v>
      </c>
      <c r="F468" s="186">
        <v>220740</v>
      </c>
      <c r="G468" s="126">
        <f t="shared" si="24"/>
        <v>0.90000009060424879</v>
      </c>
      <c r="H468" s="187">
        <v>357576</v>
      </c>
      <c r="I468" s="187">
        <v>502268</v>
      </c>
      <c r="J468" s="187">
        <v>2846506</v>
      </c>
      <c r="K468" s="187">
        <v>3107042</v>
      </c>
      <c r="L468" s="187">
        <v>260537</v>
      </c>
      <c r="M468" s="186">
        <f>IF(L468="N/A","N/A",'Part-C'!I468)</f>
        <v>4594457.5012789071</v>
      </c>
      <c r="N468" s="190">
        <f t="shared" si="22"/>
        <v>0.6195521449937561</v>
      </c>
      <c r="O468" s="191">
        <f t="shared" si="23"/>
        <v>1747951.5012789071</v>
      </c>
    </row>
    <row r="469" spans="1:15" s="27" customFormat="1" ht="15" x14ac:dyDescent="0.3">
      <c r="A469" s="156" t="str">
        <f>IF(ISBLANK(TableB[[#This Row],[BEDS Code]]),"",TableB[[#This Row],[BEDS Code]])</f>
        <v>331500011698</v>
      </c>
      <c r="B469" s="134" t="str">
        <f>IF(ISBLANK(TableB[[#This Row],[School Name]]),"",TableB[[#This Row],[School Name]])</f>
        <v>South Brooklyn Community High School</v>
      </c>
      <c r="C469" s="156" t="str">
        <f>IF(ISBLANK(TableB[[#This Row],[Local School Code]]),"",TableB[[#This Row],[Local School Code]])</f>
        <v>K698</v>
      </c>
      <c r="D469" s="187">
        <v>2143976</v>
      </c>
      <c r="E469" s="187">
        <v>2382196</v>
      </c>
      <c r="F469" s="186">
        <v>238220</v>
      </c>
      <c r="G469" s="126">
        <f t="shared" si="24"/>
        <v>0.89999983208770395</v>
      </c>
      <c r="H469" s="187">
        <v>357576</v>
      </c>
      <c r="I469" s="187">
        <v>428311</v>
      </c>
      <c r="J469" s="187">
        <v>2929863</v>
      </c>
      <c r="K469" s="187">
        <v>3211031</v>
      </c>
      <c r="L469" s="187">
        <v>281168</v>
      </c>
      <c r="M469" s="186">
        <f>IF(L469="N/A","N/A",'Part-C'!I469)</f>
        <v>3413865.9898279724</v>
      </c>
      <c r="N469" s="190">
        <f t="shared" si="22"/>
        <v>0.8582243734024364</v>
      </c>
      <c r="O469" s="191">
        <f t="shared" si="23"/>
        <v>484002.98982797237</v>
      </c>
    </row>
    <row r="470" spans="1:15" s="27" customFormat="1" ht="15" x14ac:dyDescent="0.3">
      <c r="A470" s="156" t="str">
        <f>IF(ISBLANK(TableB[[#This Row],[BEDS Code]]),"",TableB[[#This Row],[BEDS Code]])</f>
        <v>331700010705</v>
      </c>
      <c r="B470" s="134" t="str">
        <f>IF(ISBLANK(TableB[[#This Row],[School Name]]),"",TableB[[#This Row],[School Name]])</f>
        <v>Brooklyn Arts and Science Elementary School</v>
      </c>
      <c r="C470" s="156" t="str">
        <f>IF(ISBLANK(TableB[[#This Row],[Local School Code]]),"",TableB[[#This Row],[Local School Code]])</f>
        <v>K705</v>
      </c>
      <c r="D470" s="187">
        <v>3161079</v>
      </c>
      <c r="E470" s="187">
        <v>3161079</v>
      </c>
      <c r="F470" s="186">
        <v>0</v>
      </c>
      <c r="G470" s="126">
        <f t="shared" si="24"/>
        <v>1</v>
      </c>
      <c r="H470" s="187">
        <v>357576</v>
      </c>
      <c r="I470" s="187">
        <v>557822</v>
      </c>
      <c r="J470" s="187">
        <v>4076477</v>
      </c>
      <c r="K470" s="187">
        <v>4076477</v>
      </c>
      <c r="L470" s="187">
        <v>0</v>
      </c>
      <c r="M470" s="186">
        <f>IF(L470="N/A","N/A",'Part-C'!I470)</f>
        <v>6924483.9345814008</v>
      </c>
      <c r="N470" s="190">
        <f t="shared" si="22"/>
        <v>0.58870481013635734</v>
      </c>
      <c r="O470" s="191">
        <f t="shared" si="23"/>
        <v>2848006.9345814008</v>
      </c>
    </row>
    <row r="471" spans="1:15" s="27" customFormat="1" ht="15" x14ac:dyDescent="0.3">
      <c r="A471" s="156" t="str">
        <f>IF(ISBLANK(TableB[[#This Row],[BEDS Code]]),"",TableB[[#This Row],[BEDS Code]])</f>
        <v>307500013721</v>
      </c>
      <c r="B471" s="134" t="str">
        <f>IF(ISBLANK(TableB[[#This Row],[School Name]]),"",TableB[[#This Row],[School Name]])</f>
        <v>P.S. K721 - Brooklyn Occupational Training Center</v>
      </c>
      <c r="C471" s="156" t="str">
        <f>IF(ISBLANK(TableB[[#This Row],[Local School Code]]),"",TableB[[#This Row],[Local School Code]])</f>
        <v>K721</v>
      </c>
      <c r="D471" s="187" t="s">
        <v>5097</v>
      </c>
      <c r="E471" s="187" t="s">
        <v>5097</v>
      </c>
      <c r="F471" s="186" t="s">
        <v>5097</v>
      </c>
      <c r="G471" s="126" t="str">
        <f t="shared" si="24"/>
        <v/>
      </c>
      <c r="H471" s="187" t="s">
        <v>5097</v>
      </c>
      <c r="I471" s="187" t="s">
        <v>5097</v>
      </c>
      <c r="J471" s="187" t="s">
        <v>5097</v>
      </c>
      <c r="K471" s="187" t="s">
        <v>5097</v>
      </c>
      <c r="L471" s="187" t="s">
        <v>5097</v>
      </c>
      <c r="M471" s="186" t="str">
        <f>IF(L471="N/A","N/A",'Part-C'!I471)</f>
        <v>N/A</v>
      </c>
      <c r="N471" s="190" t="str">
        <f t="shared" si="22"/>
        <v/>
      </c>
      <c r="O471" s="191" t="str">
        <f t="shared" si="23"/>
        <v>N/A</v>
      </c>
    </row>
    <row r="472" spans="1:15" s="27" customFormat="1" ht="15" x14ac:dyDescent="0.3">
      <c r="A472" s="156" t="str">
        <f>IF(ISBLANK(TableB[[#This Row],[BEDS Code]]),"",TableB[[#This Row],[BEDS Code]])</f>
        <v>331700010722</v>
      </c>
      <c r="B472" s="134" t="str">
        <f>IF(ISBLANK(TableB[[#This Row],[School Name]]),"",TableB[[#This Row],[School Name]])</f>
        <v>New Heights Middle School</v>
      </c>
      <c r="C472" s="156" t="str">
        <f>IF(ISBLANK(TableB[[#This Row],[Local School Code]]),"",TableB[[#This Row],[Local School Code]])</f>
        <v>K722</v>
      </c>
      <c r="D472" s="187">
        <v>2552417</v>
      </c>
      <c r="E472" s="187">
        <v>2552417</v>
      </c>
      <c r="F472" s="186">
        <v>0</v>
      </c>
      <c r="G472" s="126">
        <f t="shared" si="24"/>
        <v>1</v>
      </c>
      <c r="H472" s="187">
        <v>357576</v>
      </c>
      <c r="I472" s="187">
        <v>559485</v>
      </c>
      <c r="J472" s="187">
        <v>3469478</v>
      </c>
      <c r="K472" s="187">
        <v>3469478</v>
      </c>
      <c r="L472" s="187">
        <v>0</v>
      </c>
      <c r="M472" s="186">
        <f>IF(L472="N/A","N/A",'Part-C'!I472)</f>
        <v>5056632.2278204672</v>
      </c>
      <c r="N472" s="190">
        <f t="shared" si="22"/>
        <v>0.6861242510206107</v>
      </c>
      <c r="O472" s="191">
        <f t="shared" si="23"/>
        <v>1587154.2278204672</v>
      </c>
    </row>
    <row r="473" spans="1:15" s="27" customFormat="1" ht="15" x14ac:dyDescent="0.3">
      <c r="A473" s="156" t="str">
        <f>IF(ISBLANK(TableB[[#This Row],[BEDS Code]]),"",TableB[[#This Row],[BEDS Code]])</f>
        <v>332100011728</v>
      </c>
      <c r="B473" s="134" t="str">
        <f>IF(ISBLANK(TableB[[#This Row],[School Name]]),"",TableB[[#This Row],[School Name]])</f>
        <v>Liberation Diploma Plus</v>
      </c>
      <c r="C473" s="156" t="str">
        <f>IF(ISBLANK(TableB[[#This Row],[Local School Code]]),"",TableB[[#This Row],[Local School Code]])</f>
        <v>K728</v>
      </c>
      <c r="D473" s="187">
        <v>2422912</v>
      </c>
      <c r="E473" s="187">
        <v>2692124</v>
      </c>
      <c r="F473" s="186">
        <v>269212</v>
      </c>
      <c r="G473" s="126">
        <f t="shared" si="24"/>
        <v>0.90000014858156607</v>
      </c>
      <c r="H473" s="187">
        <v>357576</v>
      </c>
      <c r="I473" s="187">
        <v>452121</v>
      </c>
      <c r="J473" s="187">
        <v>3232609</v>
      </c>
      <c r="K473" s="187">
        <v>3550356</v>
      </c>
      <c r="L473" s="187">
        <v>317747</v>
      </c>
      <c r="M473" s="186">
        <f>IF(L473="N/A","N/A",'Part-C'!I473)</f>
        <v>3664215.3783075903</v>
      </c>
      <c r="N473" s="190">
        <f t="shared" si="22"/>
        <v>0.88221042331115962</v>
      </c>
      <c r="O473" s="191">
        <f t="shared" si="23"/>
        <v>431606.37830759026</v>
      </c>
    </row>
    <row r="474" spans="1:15" s="27" customFormat="1" ht="15" x14ac:dyDescent="0.3">
      <c r="A474" s="156" t="str">
        <f>IF(ISBLANK(TableB[[#This Row],[BEDS Code]]),"",TableB[[#This Row],[BEDS Code]])</f>
        <v>331700011745</v>
      </c>
      <c r="B474" s="134" t="str">
        <f>IF(ISBLANK(TableB[[#This Row],[School Name]]),"",TableB[[#This Row],[School Name]])</f>
        <v>Brooklyn Institute for Liberal Arts</v>
      </c>
      <c r="C474" s="156" t="str">
        <f>IF(ISBLANK(TableB[[#This Row],[Local School Code]]),"",TableB[[#This Row],[Local School Code]])</f>
        <v>K745</v>
      </c>
      <c r="D474" s="187">
        <v>3564136</v>
      </c>
      <c r="E474" s="187">
        <v>3564136</v>
      </c>
      <c r="F474" s="186">
        <v>0</v>
      </c>
      <c r="G474" s="126">
        <f t="shared" si="24"/>
        <v>1</v>
      </c>
      <c r="H474" s="187">
        <v>357576</v>
      </c>
      <c r="I474" s="187">
        <v>677118</v>
      </c>
      <c r="J474" s="187">
        <v>4598830</v>
      </c>
      <c r="K474" s="187">
        <v>4598830</v>
      </c>
      <c r="L474" s="187">
        <v>0</v>
      </c>
      <c r="M474" s="186">
        <f>IF(L474="N/A","N/A",'Part-C'!I474)</f>
        <v>5513861.9891155958</v>
      </c>
      <c r="N474" s="190">
        <f t="shared" si="22"/>
        <v>0.83404880446375418</v>
      </c>
      <c r="O474" s="191">
        <f t="shared" si="23"/>
        <v>915031.98911559582</v>
      </c>
    </row>
    <row r="475" spans="1:15" s="27" customFormat="1" ht="15" x14ac:dyDescent="0.3">
      <c r="A475" s="156" t="str">
        <f>IF(ISBLANK(TableB[[#This Row],[BEDS Code]]),"",TableB[[#This Row],[BEDS Code]])</f>
        <v>332000010748</v>
      </c>
      <c r="B475" s="134" t="str">
        <f>IF(ISBLANK(TableB[[#This Row],[School Name]]),"",TableB[[#This Row],[School Name]])</f>
        <v>P.S. 748 Brooklyn School for Global Scholars</v>
      </c>
      <c r="C475" s="156" t="str">
        <f>IF(ISBLANK(TableB[[#This Row],[Local School Code]]),"",TableB[[#This Row],[Local School Code]])</f>
        <v>K748</v>
      </c>
      <c r="D475" s="187">
        <v>4695192</v>
      </c>
      <c r="E475" s="187">
        <v>4691035</v>
      </c>
      <c r="F475" s="186">
        <v>0</v>
      </c>
      <c r="G475" s="126">
        <f t="shared" si="24"/>
        <v>1.0008861583850899</v>
      </c>
      <c r="H475" s="187">
        <v>357576</v>
      </c>
      <c r="I475" s="187">
        <v>840350</v>
      </c>
      <c r="J475" s="187">
        <v>5893118</v>
      </c>
      <c r="K475" s="187">
        <v>5888212</v>
      </c>
      <c r="L475" s="187">
        <v>0</v>
      </c>
      <c r="M475" s="186">
        <f>IF(L475="N/A","N/A",'Part-C'!I475)</f>
        <v>8023445.6335347779</v>
      </c>
      <c r="N475" s="190">
        <f t="shared" si="22"/>
        <v>0.73448718532710378</v>
      </c>
      <c r="O475" s="191">
        <f t="shared" si="23"/>
        <v>2130327.6335347779</v>
      </c>
    </row>
    <row r="476" spans="1:15" s="27" customFormat="1" ht="15" x14ac:dyDescent="0.3">
      <c r="A476" s="156" t="str">
        <f>IF(ISBLANK(TableB[[#This Row],[BEDS Code]]),"",TableB[[#This Row],[BEDS Code]])</f>
        <v>331700011751</v>
      </c>
      <c r="B476" s="134" t="str">
        <f>IF(ISBLANK(TableB[[#This Row],[School Name]]),"",TableB[[#This Row],[School Name]])</f>
        <v>Academy for Health Careers</v>
      </c>
      <c r="C476" s="156" t="str">
        <f>IF(ISBLANK(TableB[[#This Row],[Local School Code]]),"",TableB[[#This Row],[Local School Code]])</f>
        <v>K751</v>
      </c>
      <c r="D476" s="187">
        <v>3741888</v>
      </c>
      <c r="E476" s="187">
        <v>3729705</v>
      </c>
      <c r="F476" s="186">
        <v>0</v>
      </c>
      <c r="G476" s="126">
        <f t="shared" si="24"/>
        <v>1.0032664781799097</v>
      </c>
      <c r="H476" s="187">
        <v>357576</v>
      </c>
      <c r="I476" s="187">
        <v>786514</v>
      </c>
      <c r="J476" s="187">
        <v>4885978</v>
      </c>
      <c r="K476" s="187">
        <v>4871598</v>
      </c>
      <c r="L476" s="187">
        <v>0</v>
      </c>
      <c r="M476" s="186">
        <f>IF(L476="N/A","N/A",'Part-C'!I476)</f>
        <v>5706129.6174766198</v>
      </c>
      <c r="N476" s="190">
        <f t="shared" si="22"/>
        <v>0.8562683162743665</v>
      </c>
      <c r="O476" s="191">
        <f t="shared" si="23"/>
        <v>820151.61747661978</v>
      </c>
    </row>
    <row r="477" spans="1:15" s="27" customFormat="1" ht="15" x14ac:dyDescent="0.3">
      <c r="A477" s="156" t="str">
        <f>IF(ISBLANK(TableB[[#This Row],[BEDS Code]]),"",TableB[[#This Row],[BEDS Code]])</f>
        <v>307500013753</v>
      </c>
      <c r="B477" s="134" t="str">
        <f>IF(ISBLANK(TableB[[#This Row],[School Name]]),"",TableB[[#This Row],[School Name]])</f>
        <v>P.S. K753 - School for Career Development</v>
      </c>
      <c r="C477" s="156" t="str">
        <f>IF(ISBLANK(TableB[[#This Row],[Local School Code]]),"",TableB[[#This Row],[Local School Code]])</f>
        <v>K753</v>
      </c>
      <c r="D477" s="187" t="s">
        <v>5097</v>
      </c>
      <c r="E477" s="187" t="s">
        <v>5097</v>
      </c>
      <c r="F477" s="186" t="s">
        <v>5097</v>
      </c>
      <c r="G477" s="126" t="str">
        <f t="shared" si="24"/>
        <v/>
      </c>
      <c r="H477" s="187" t="s">
        <v>5097</v>
      </c>
      <c r="I477" s="187" t="s">
        <v>5097</v>
      </c>
      <c r="J477" s="187" t="s">
        <v>5097</v>
      </c>
      <c r="K477" s="187" t="s">
        <v>5097</v>
      </c>
      <c r="L477" s="187" t="s">
        <v>5097</v>
      </c>
      <c r="M477" s="186" t="str">
        <f>IF(L477="N/A","N/A",'Part-C'!I477)</f>
        <v>N/A</v>
      </c>
      <c r="N477" s="190" t="str">
        <f t="shared" si="22"/>
        <v/>
      </c>
      <c r="O477" s="191" t="str">
        <f t="shared" si="23"/>
        <v>N/A</v>
      </c>
    </row>
    <row r="478" spans="1:15" s="27" customFormat="1" ht="15" x14ac:dyDescent="0.3">
      <c r="A478" s="156" t="str">
        <f>IF(ISBLANK(TableB[[#This Row],[BEDS Code]]),"",TableB[[#This Row],[BEDS Code]])</f>
        <v>331900010760</v>
      </c>
      <c r="B478" s="134" t="str">
        <f>IF(ISBLANK(TableB[[#This Row],[School Name]]),"",TableB[[#This Row],[School Name]])</f>
        <v>Highland Park Community School</v>
      </c>
      <c r="C478" s="156" t="str">
        <f>IF(ISBLANK(TableB[[#This Row],[Local School Code]]),"",TableB[[#This Row],[Local School Code]])</f>
        <v>K760</v>
      </c>
      <c r="D478" s="187">
        <v>3400920</v>
      </c>
      <c r="E478" s="187">
        <v>3400920</v>
      </c>
      <c r="F478" s="186">
        <v>0</v>
      </c>
      <c r="G478" s="126">
        <f t="shared" si="24"/>
        <v>1</v>
      </c>
      <c r="H478" s="187">
        <v>357576</v>
      </c>
      <c r="I478" s="187">
        <v>610421</v>
      </c>
      <c r="J478" s="187">
        <v>4368917</v>
      </c>
      <c r="K478" s="187">
        <v>4368917</v>
      </c>
      <c r="L478" s="187">
        <v>0</v>
      </c>
      <c r="M478" s="186">
        <f>IF(L478="N/A","N/A",'Part-C'!I478)</f>
        <v>5177352.0232381979</v>
      </c>
      <c r="N478" s="190">
        <f t="shared" si="22"/>
        <v>0.8438516408369392</v>
      </c>
      <c r="O478" s="191">
        <f t="shared" si="23"/>
        <v>808435.0232381979</v>
      </c>
    </row>
    <row r="479" spans="1:15" s="27" customFormat="1" ht="15" x14ac:dyDescent="0.3">
      <c r="A479" s="156" t="str">
        <f>IF(ISBLANK(TableB[[#This Row],[BEDS Code]]),"",TableB[[#This Row],[BEDS Code]])</f>
        <v>331800010763</v>
      </c>
      <c r="B479" s="134" t="str">
        <f>IF(ISBLANK(TableB[[#This Row],[School Name]]),"",TableB[[#This Row],[School Name]])</f>
        <v>Brooklyn Science and Engineering Academy</v>
      </c>
      <c r="C479" s="156" t="str">
        <f>IF(ISBLANK(TableB[[#This Row],[Local School Code]]),"",TableB[[#This Row],[Local School Code]])</f>
        <v>K763</v>
      </c>
      <c r="D479" s="187">
        <v>2607437</v>
      </c>
      <c r="E479" s="187">
        <v>2607437</v>
      </c>
      <c r="F479" s="186">
        <v>0</v>
      </c>
      <c r="G479" s="126">
        <f t="shared" si="24"/>
        <v>1</v>
      </c>
      <c r="H479" s="187">
        <v>357576</v>
      </c>
      <c r="I479" s="187">
        <v>536063</v>
      </c>
      <c r="J479" s="187">
        <v>3501076</v>
      </c>
      <c r="K479" s="187">
        <v>3501076</v>
      </c>
      <c r="L479" s="187">
        <v>0</v>
      </c>
      <c r="M479" s="186">
        <f>IF(L479="N/A","N/A",'Part-C'!I479)</f>
        <v>5451260.8161761109</v>
      </c>
      <c r="N479" s="190">
        <f t="shared" si="22"/>
        <v>0.64225068622856596</v>
      </c>
      <c r="O479" s="191">
        <f t="shared" si="23"/>
        <v>1950184.8161761109</v>
      </c>
    </row>
    <row r="480" spans="1:15" s="27" customFormat="1" ht="15" x14ac:dyDescent="0.3">
      <c r="A480" s="156" t="str">
        <f>IF(ISBLANK(TableB[[#This Row],[BEDS Code]]),"",TableB[[#This Row],[BEDS Code]])</f>
        <v>331900011764</v>
      </c>
      <c r="B480" s="134" t="str">
        <f>IF(ISBLANK(TableB[[#This Row],[School Name]]),"",TableB[[#This Row],[School Name]])</f>
        <v>The Urban Assembly School for Collaborative Healthcare</v>
      </c>
      <c r="C480" s="156" t="str">
        <f>IF(ISBLANK(TableB[[#This Row],[Local School Code]]),"",TableB[[#This Row],[Local School Code]])</f>
        <v>K764</v>
      </c>
      <c r="D480" s="187">
        <v>3531634</v>
      </c>
      <c r="E480" s="187">
        <v>3531634</v>
      </c>
      <c r="F480" s="186">
        <v>0</v>
      </c>
      <c r="G480" s="126">
        <f t="shared" si="24"/>
        <v>1</v>
      </c>
      <c r="H480" s="187">
        <v>357576</v>
      </c>
      <c r="I480" s="187">
        <v>651615</v>
      </c>
      <c r="J480" s="187">
        <v>4540825</v>
      </c>
      <c r="K480" s="187">
        <v>4540826</v>
      </c>
      <c r="L480" s="187">
        <v>0</v>
      </c>
      <c r="M480" s="186">
        <f>IF(L480="N/A","N/A",'Part-C'!I480)</f>
        <v>5317973.1609074082</v>
      </c>
      <c r="N480" s="190">
        <f t="shared" si="22"/>
        <v>0.85386384297306173</v>
      </c>
      <c r="O480" s="191">
        <f t="shared" si="23"/>
        <v>777148.16090740822</v>
      </c>
    </row>
    <row r="481" spans="1:15" s="27" customFormat="1" ht="15" x14ac:dyDescent="0.3">
      <c r="A481" s="156" t="str">
        <f>IF(ISBLANK(TableB[[#This Row],[BEDS Code]]),"",TableB[[#This Row],[BEDS Code]])</f>
        <v>331600011765</v>
      </c>
      <c r="B481" s="134" t="str">
        <f>IF(ISBLANK(TableB[[#This Row],[School Name]]),"",TableB[[#This Row],[School Name]])</f>
        <v>Nelson Mandela High School</v>
      </c>
      <c r="C481" s="156" t="str">
        <f>IF(ISBLANK(TableB[[#This Row],[Local School Code]]),"",TableB[[#This Row],[Local School Code]])</f>
        <v>K765</v>
      </c>
      <c r="D481" s="187">
        <v>2425578</v>
      </c>
      <c r="E481" s="187">
        <v>2425578</v>
      </c>
      <c r="F481" s="186">
        <v>0</v>
      </c>
      <c r="G481" s="126">
        <f t="shared" si="24"/>
        <v>1</v>
      </c>
      <c r="H481" s="187">
        <v>357576</v>
      </c>
      <c r="I481" s="187">
        <v>591743</v>
      </c>
      <c r="J481" s="187">
        <v>3374897</v>
      </c>
      <c r="K481" s="187">
        <v>3374897</v>
      </c>
      <c r="L481" s="187">
        <v>0</v>
      </c>
      <c r="M481" s="186">
        <f>IF(L481="N/A","N/A",'Part-C'!I481)</f>
        <v>3902880.4974069512</v>
      </c>
      <c r="N481" s="190">
        <f t="shared" si="22"/>
        <v>0.86471953272519109</v>
      </c>
      <c r="O481" s="191">
        <f t="shared" si="23"/>
        <v>527983.49740695115</v>
      </c>
    </row>
    <row r="482" spans="1:15" s="27" customFormat="1" ht="15" x14ac:dyDescent="0.3">
      <c r="A482" s="156" t="str">
        <f>IF(ISBLANK(TableB[[#This Row],[BEDS Code]]),"",TableB[[#This Row],[BEDS Code]])</f>
        <v>331700010770</v>
      </c>
      <c r="B482" s="134" t="str">
        <f>IF(ISBLANK(TableB[[#This Row],[School Name]]),"",TableB[[#This Row],[School Name]])</f>
        <v>P.S. 770 New American Academy</v>
      </c>
      <c r="C482" s="156" t="str">
        <f>IF(ISBLANK(TableB[[#This Row],[Local School Code]]),"",TableB[[#This Row],[Local School Code]])</f>
        <v>K770</v>
      </c>
      <c r="D482" s="187">
        <v>2240751</v>
      </c>
      <c r="E482" s="187">
        <v>2230582</v>
      </c>
      <c r="F482" s="186">
        <v>0</v>
      </c>
      <c r="G482" s="126">
        <f t="shared" si="24"/>
        <v>1.0045588998745618</v>
      </c>
      <c r="H482" s="187">
        <v>357576</v>
      </c>
      <c r="I482" s="187">
        <v>397495</v>
      </c>
      <c r="J482" s="187">
        <v>2995822</v>
      </c>
      <c r="K482" s="187">
        <v>2983819</v>
      </c>
      <c r="L482" s="187">
        <v>0</v>
      </c>
      <c r="M482" s="186">
        <f>IF(L482="N/A","N/A",'Part-C'!I482)</f>
        <v>4503221.3252498489</v>
      </c>
      <c r="N482" s="190">
        <f t="shared" si="22"/>
        <v>0.66526199438660394</v>
      </c>
      <c r="O482" s="191">
        <f t="shared" si="23"/>
        <v>1507399.3252498489</v>
      </c>
    </row>
    <row r="483" spans="1:15" s="27" customFormat="1" ht="15" x14ac:dyDescent="0.3">
      <c r="A483" s="156" t="str">
        <f>IF(ISBLANK(TableB[[#This Row],[BEDS Code]]),"",TableB[[#This Row],[BEDS Code]])</f>
        <v>307500013771</v>
      </c>
      <c r="B483" s="134" t="str">
        <f>IF(ISBLANK(TableB[[#This Row],[School Name]]),"",TableB[[#This Row],[School Name]])</f>
        <v>P.S. K771</v>
      </c>
      <c r="C483" s="156" t="str">
        <f>IF(ISBLANK(TableB[[#This Row],[Local School Code]]),"",TableB[[#This Row],[Local School Code]])</f>
        <v>K771</v>
      </c>
      <c r="D483" s="187" t="s">
        <v>5097</v>
      </c>
      <c r="E483" s="187" t="s">
        <v>5097</v>
      </c>
      <c r="F483" s="186" t="s">
        <v>5097</v>
      </c>
      <c r="G483" s="126" t="str">
        <f t="shared" si="24"/>
        <v/>
      </c>
      <c r="H483" s="187" t="s">
        <v>5097</v>
      </c>
      <c r="I483" s="187" t="s">
        <v>5097</v>
      </c>
      <c r="J483" s="187" t="s">
        <v>5097</v>
      </c>
      <c r="K483" s="187" t="s">
        <v>5097</v>
      </c>
      <c r="L483" s="187" t="s">
        <v>5097</v>
      </c>
      <c r="M483" s="186" t="str">
        <f>IF(L483="N/A","N/A",'Part-C'!I483)</f>
        <v>N/A</v>
      </c>
      <c r="N483" s="190" t="str">
        <f t="shared" si="22"/>
        <v/>
      </c>
      <c r="O483" s="191" t="str">
        <f t="shared" si="23"/>
        <v>N/A</v>
      </c>
    </row>
    <row r="484" spans="1:15" s="27" customFormat="1" ht="15" x14ac:dyDescent="0.3">
      <c r="A484" s="156" t="str">
        <f>IF(ISBLANK(TableB[[#This Row],[BEDS Code]]),"",TableB[[#This Row],[BEDS Code]])</f>
        <v>307500013811</v>
      </c>
      <c r="B484" s="134" t="str">
        <f>IF(ISBLANK(TableB[[#This Row],[School Name]]),"",TableB[[#This Row],[School Name]])</f>
        <v>P.S. K811 Connie Lekas School</v>
      </c>
      <c r="C484" s="156" t="str">
        <f>IF(ISBLANK(TableB[[#This Row],[Local School Code]]),"",TableB[[#This Row],[Local School Code]])</f>
        <v>K811</v>
      </c>
      <c r="D484" s="187" t="s">
        <v>5097</v>
      </c>
      <c r="E484" s="187" t="s">
        <v>5097</v>
      </c>
      <c r="F484" s="186" t="s">
        <v>5097</v>
      </c>
      <c r="G484" s="126" t="str">
        <f t="shared" si="24"/>
        <v/>
      </c>
      <c r="H484" s="187" t="s">
        <v>5097</v>
      </c>
      <c r="I484" s="187" t="s">
        <v>5097</v>
      </c>
      <c r="J484" s="187" t="s">
        <v>5097</v>
      </c>
      <c r="K484" s="187" t="s">
        <v>5097</v>
      </c>
      <c r="L484" s="187" t="s">
        <v>5097</v>
      </c>
      <c r="M484" s="186" t="str">
        <f>IF(L484="N/A","N/A",'Part-C'!I484)</f>
        <v>N/A</v>
      </c>
      <c r="N484" s="190" t="str">
        <f t="shared" si="22"/>
        <v/>
      </c>
      <c r="O484" s="191" t="str">
        <f t="shared" si="23"/>
        <v>N/A</v>
      </c>
    </row>
    <row r="485" spans="1:15" s="27" customFormat="1" ht="15" x14ac:dyDescent="0.3">
      <c r="A485" s="156" t="str">
        <f>IF(ISBLANK(TableB[[#This Row],[BEDS Code]]),"",TableB[[#This Row],[BEDS Code]])</f>
        <v>331500010821</v>
      </c>
      <c r="B485" s="134" t="str">
        <f>IF(ISBLANK(TableB[[#This Row],[School Name]]),"",TableB[[#This Row],[School Name]])</f>
        <v>Sunset Park Prep</v>
      </c>
      <c r="C485" s="156" t="str">
        <f>IF(ISBLANK(TableB[[#This Row],[Local School Code]]),"",TableB[[#This Row],[Local School Code]])</f>
        <v>K821</v>
      </c>
      <c r="D485" s="187">
        <v>4866404</v>
      </c>
      <c r="E485" s="187">
        <v>5407116</v>
      </c>
      <c r="F485" s="186">
        <v>540712</v>
      </c>
      <c r="G485" s="126">
        <f t="shared" si="24"/>
        <v>0.89999992602341061</v>
      </c>
      <c r="H485" s="187">
        <v>357576</v>
      </c>
      <c r="I485" s="187">
        <v>922077</v>
      </c>
      <c r="J485" s="187">
        <v>6146057</v>
      </c>
      <c r="K485" s="187">
        <v>6784250</v>
      </c>
      <c r="L485" s="187">
        <v>638193</v>
      </c>
      <c r="M485" s="186">
        <f>IF(L485="N/A","N/A",'Part-C'!I485)</f>
        <v>7927867.3203084162</v>
      </c>
      <c r="N485" s="190">
        <f t="shared" si="22"/>
        <v>0.77524720731084351</v>
      </c>
      <c r="O485" s="191">
        <f t="shared" si="23"/>
        <v>1781810.3203084162</v>
      </c>
    </row>
    <row r="486" spans="1:15" s="27" customFormat="1" ht="15" x14ac:dyDescent="0.3">
      <c r="A486" s="156" t="str">
        <f>IF(ISBLANK(TableB[[#This Row],[BEDS Code]]),"",TableB[[#This Row],[BEDS Code]])</f>
        <v>331500010839</v>
      </c>
      <c r="B486" s="134" t="str">
        <f>IF(ISBLANK(TableB[[#This Row],[School Name]]),"",TableB[[#This Row],[School Name]])</f>
        <v>M.S. 839</v>
      </c>
      <c r="C486" s="156" t="str">
        <f>IF(ISBLANK(TableB[[#This Row],[Local School Code]]),"",TableB[[#This Row],[Local School Code]])</f>
        <v>K839</v>
      </c>
      <c r="D486" s="187">
        <v>3418278</v>
      </c>
      <c r="E486" s="187">
        <v>3418282</v>
      </c>
      <c r="F486" s="186">
        <v>4</v>
      </c>
      <c r="G486" s="126">
        <f t="shared" si="24"/>
        <v>0.99999882982153021</v>
      </c>
      <c r="H486" s="187">
        <v>357576</v>
      </c>
      <c r="I486" s="187">
        <v>607141</v>
      </c>
      <c r="J486" s="187">
        <v>4382995</v>
      </c>
      <c r="K486" s="187">
        <v>4383000</v>
      </c>
      <c r="L486" s="187">
        <v>4</v>
      </c>
      <c r="M486" s="186">
        <f>IF(L486="N/A","N/A",'Part-C'!I486)</f>
        <v>5252137.3792643296</v>
      </c>
      <c r="N486" s="190">
        <f t="shared" si="22"/>
        <v>0.83451644225915678</v>
      </c>
      <c r="O486" s="191">
        <f t="shared" si="23"/>
        <v>869142.37926432956</v>
      </c>
    </row>
    <row r="487" spans="1:15" s="27" customFormat="1" ht="15" x14ac:dyDescent="0.3">
      <c r="A487" s="156" t="str">
        <f>IF(ISBLANK(TableB[[#This Row],[BEDS Code]]),"",TableB[[#This Row],[BEDS Code]])</f>
        <v>332200010889</v>
      </c>
      <c r="B487" s="134" t="str">
        <f>IF(ISBLANK(TableB[[#This Row],[School Name]]),"",TableB[[#This Row],[School Name]])</f>
        <v>P.S. 889</v>
      </c>
      <c r="C487" s="156" t="str">
        <f>IF(ISBLANK(TableB[[#This Row],[Local School Code]]),"",TableB[[#This Row],[Local School Code]])</f>
        <v>K889</v>
      </c>
      <c r="D487" s="187">
        <v>761816</v>
      </c>
      <c r="E487" s="187">
        <v>761816</v>
      </c>
      <c r="F487" s="186">
        <v>0</v>
      </c>
      <c r="G487" s="126">
        <f t="shared" si="24"/>
        <v>1</v>
      </c>
      <c r="H487" s="187">
        <v>357576</v>
      </c>
      <c r="I487" s="187">
        <v>188468</v>
      </c>
      <c r="J487" s="187">
        <v>1307860</v>
      </c>
      <c r="K487" s="187">
        <v>1307861</v>
      </c>
      <c r="L487" s="187">
        <v>1</v>
      </c>
      <c r="M487" s="186">
        <f>IF(L487="N/A","N/A",'Part-C'!I487)</f>
        <v>1834019.465475549</v>
      </c>
      <c r="N487" s="190">
        <f t="shared" si="22"/>
        <v>0.71311129713712207</v>
      </c>
      <c r="O487" s="191">
        <f t="shared" si="23"/>
        <v>526159.46547554899</v>
      </c>
    </row>
    <row r="488" spans="1:15" s="27" customFormat="1" ht="15" x14ac:dyDescent="0.3">
      <c r="A488" s="156" t="str">
        <f>IF(ISBLANK(TableB[[#This Row],[BEDS Code]]),"",TableB[[#This Row],[BEDS Code]])</f>
        <v>332200010890</v>
      </c>
      <c r="B488" s="134" t="str">
        <f>IF(ISBLANK(TableB[[#This Row],[School Name]]),"",TableB[[#This Row],[School Name]])</f>
        <v>M.S. 890</v>
      </c>
      <c r="C488" s="156" t="str">
        <f>IF(ISBLANK(TableB[[#This Row],[Local School Code]]),"",TableB[[#This Row],[Local School Code]])</f>
        <v>K890</v>
      </c>
      <c r="D488" s="187">
        <v>1906243</v>
      </c>
      <c r="E488" s="187">
        <v>1906243</v>
      </c>
      <c r="F488" s="186">
        <v>0</v>
      </c>
      <c r="G488" s="126">
        <f t="shared" si="24"/>
        <v>1</v>
      </c>
      <c r="H488" s="187">
        <v>357576</v>
      </c>
      <c r="I488" s="187">
        <v>321194</v>
      </c>
      <c r="J488" s="187">
        <v>2585013</v>
      </c>
      <c r="K488" s="187">
        <v>2585013</v>
      </c>
      <c r="L488" s="187">
        <v>0</v>
      </c>
      <c r="M488" s="186">
        <f>IF(L488="N/A","N/A",'Part-C'!I488)</f>
        <v>3050238.2686684225</v>
      </c>
      <c r="N488" s="190">
        <f t="shared" si="22"/>
        <v>0.8474790400975738</v>
      </c>
      <c r="O488" s="191">
        <f t="shared" si="23"/>
        <v>465225.26866842248</v>
      </c>
    </row>
    <row r="489" spans="1:15" s="27" customFormat="1" ht="15" x14ac:dyDescent="0.3">
      <c r="A489" s="156" t="str">
        <f>IF(ISBLANK(TableB[[#This Row],[BEDS Code]]),"",TableB[[#This Row],[BEDS Code]])</f>
        <v>331500010896</v>
      </c>
      <c r="B489" s="134" t="str">
        <f>IF(ISBLANK(TableB[[#This Row],[School Name]]),"",TableB[[#This Row],[School Name]])</f>
        <v>P.S. 896</v>
      </c>
      <c r="C489" s="156" t="str">
        <f>IF(ISBLANK(TableB[[#This Row],[Local School Code]]),"",TableB[[#This Row],[Local School Code]])</f>
        <v>K896</v>
      </c>
      <c r="D489" s="187">
        <v>879349</v>
      </c>
      <c r="E489" s="187">
        <v>879349</v>
      </c>
      <c r="F489" s="186">
        <v>0</v>
      </c>
      <c r="G489" s="126">
        <f t="shared" si="24"/>
        <v>1</v>
      </c>
      <c r="H489" s="187">
        <v>357576</v>
      </c>
      <c r="I489" s="187">
        <v>158532</v>
      </c>
      <c r="J489" s="187">
        <v>1395457</v>
      </c>
      <c r="K489" s="187">
        <v>1395457</v>
      </c>
      <c r="L489" s="187">
        <v>0</v>
      </c>
      <c r="M489" s="186">
        <f>IF(L489="N/A","N/A",'Part-C'!I489)</f>
        <v>1638908.3807143909</v>
      </c>
      <c r="N489" s="190">
        <f t="shared" si="22"/>
        <v>0.85145516150922862</v>
      </c>
      <c r="O489" s="191">
        <f t="shared" si="23"/>
        <v>243451.38071439089</v>
      </c>
    </row>
    <row r="490" spans="1:15" s="27" customFormat="1" ht="15" x14ac:dyDescent="0.3">
      <c r="A490" s="156" t="str">
        <f>IF(ISBLANK(TableB[[#This Row],[BEDS Code]]),"",TableB[[#This Row],[BEDS Code]])</f>
        <v>331600010898</v>
      </c>
      <c r="B490" s="134" t="str">
        <f>IF(ISBLANK(TableB[[#This Row],[School Name]]),"",TableB[[#This Row],[School Name]])</f>
        <v>M.S. 898</v>
      </c>
      <c r="C490" s="156" t="str">
        <f>IF(ISBLANK(TableB[[#This Row],[Local School Code]]),"",TableB[[#This Row],[Local School Code]])</f>
        <v>K898</v>
      </c>
      <c r="D490" s="187">
        <v>799915</v>
      </c>
      <c r="E490" s="187">
        <v>799915</v>
      </c>
      <c r="F490" s="186">
        <v>0</v>
      </c>
      <c r="G490" s="126">
        <f t="shared" si="24"/>
        <v>1</v>
      </c>
      <c r="H490" s="187">
        <v>357576</v>
      </c>
      <c r="I490" s="187">
        <v>144211</v>
      </c>
      <c r="J490" s="187">
        <v>1301702</v>
      </c>
      <c r="K490" s="187">
        <v>1301703</v>
      </c>
      <c r="L490" s="187">
        <v>0</v>
      </c>
      <c r="M490" s="186">
        <f>IF(L490="N/A","N/A",'Part-C'!I490)</f>
        <v>1526566.7765444105</v>
      </c>
      <c r="N490" s="190">
        <f t="shared" si="22"/>
        <v>0.85269902371816175</v>
      </c>
      <c r="O490" s="191">
        <f t="shared" si="23"/>
        <v>224864.7765444105</v>
      </c>
    </row>
    <row r="491" spans="1:15" s="27" customFormat="1" ht="15" x14ac:dyDescent="0.3">
      <c r="A491" s="156" t="str">
        <f>IF(ISBLANK(TableB[[#This Row],[BEDS Code]]),"",TableB[[#This Row],[BEDS Code]])</f>
        <v>331900010907</v>
      </c>
      <c r="B491" s="134" t="str">
        <f>IF(ISBLANK(TableB[[#This Row],[School Name]]),"",TableB[[#This Row],[School Name]])</f>
        <v>M.S. 907</v>
      </c>
      <c r="C491" s="156" t="str">
        <f>IF(ISBLANK(TableB[[#This Row],[Local School Code]]),"",TableB[[#This Row],[Local School Code]])</f>
        <v>K907</v>
      </c>
      <c r="D491" s="187">
        <v>799915</v>
      </c>
      <c r="E491" s="187">
        <v>799915</v>
      </c>
      <c r="F491" s="186">
        <v>0</v>
      </c>
      <c r="G491" s="126">
        <f t="shared" si="24"/>
        <v>1</v>
      </c>
      <c r="H491" s="187">
        <v>357576</v>
      </c>
      <c r="I491" s="187">
        <v>144211</v>
      </c>
      <c r="J491" s="187">
        <v>1301702</v>
      </c>
      <c r="K491" s="187">
        <v>1301703</v>
      </c>
      <c r="L491" s="187">
        <v>0</v>
      </c>
      <c r="M491" s="186">
        <f>IF(L491="N/A","N/A",'Part-C'!I491)</f>
        <v>1527218.4007871884</v>
      </c>
      <c r="N491" s="190">
        <f t="shared" si="22"/>
        <v>0.85233519929373003</v>
      </c>
      <c r="O491" s="191">
        <f t="shared" si="23"/>
        <v>225516.40078718844</v>
      </c>
    </row>
    <row r="492" spans="1:15" s="27" customFormat="1" ht="15" x14ac:dyDescent="0.3">
      <c r="A492" s="156" t="str">
        <f>IF(ISBLANK(TableB[[#This Row],[BEDS Code]]),"",TableB[[#This Row],[BEDS Code]])</f>
        <v>(blank)</v>
      </c>
      <c r="B492" s="134" t="str">
        <f>IF(ISBLANK(TableB[[#This Row],[School Name]]),"",TableB[[#This Row],[School Name]])</f>
        <v>South Shore Educational Complex YABC</v>
      </c>
      <c r="C492" s="156" t="str">
        <f>IF(ISBLANK(TableB[[#This Row],[Local School Code]]),"",TableB[[#This Row],[Local School Code]])</f>
        <v>K922</v>
      </c>
      <c r="D492" s="187" t="s">
        <v>5097</v>
      </c>
      <c r="E492" s="187" t="s">
        <v>5097</v>
      </c>
      <c r="F492" s="186" t="s">
        <v>5097</v>
      </c>
      <c r="G492" s="126" t="str">
        <f t="shared" si="24"/>
        <v/>
      </c>
      <c r="H492" s="187" t="s">
        <v>5097</v>
      </c>
      <c r="I492" s="187" t="s">
        <v>5097</v>
      </c>
      <c r="J492" s="187" t="s">
        <v>5097</v>
      </c>
      <c r="K492" s="187" t="s">
        <v>5097</v>
      </c>
      <c r="L492" s="187" t="s">
        <v>5097</v>
      </c>
      <c r="M492" s="186" t="str">
        <f>IF(L492="N/A","N/A",'Part-C'!I492)</f>
        <v>N/A</v>
      </c>
      <c r="N492" s="190" t="str">
        <f t="shared" si="22"/>
        <v/>
      </c>
      <c r="O492" s="191" t="str">
        <f t="shared" si="23"/>
        <v>N/A</v>
      </c>
    </row>
    <row r="493" spans="1:15" s="27" customFormat="1" ht="15" x14ac:dyDescent="0.3">
      <c r="A493" s="156" t="str">
        <f>IF(ISBLANK(TableB[[#This Row],[BEDS Code]]),"",TableB[[#This Row],[BEDS Code]])</f>
        <v>(blank)</v>
      </c>
      <c r="B493" s="134" t="str">
        <f>IF(ISBLANK(TableB[[#This Row],[School Name]]),"",TableB[[#This Row],[School Name]])</f>
        <v>Automotive High School YABC</v>
      </c>
      <c r="C493" s="156" t="str">
        <f>IF(ISBLANK(TableB[[#This Row],[Local School Code]]),"",TableB[[#This Row],[Local School Code]])</f>
        <v>K923</v>
      </c>
      <c r="D493" s="187" t="s">
        <v>5097</v>
      </c>
      <c r="E493" s="187" t="s">
        <v>5097</v>
      </c>
      <c r="F493" s="186" t="s">
        <v>5097</v>
      </c>
      <c r="G493" s="126" t="str">
        <f t="shared" si="24"/>
        <v/>
      </c>
      <c r="H493" s="187" t="s">
        <v>5097</v>
      </c>
      <c r="I493" s="187" t="s">
        <v>5097</v>
      </c>
      <c r="J493" s="187" t="s">
        <v>5097</v>
      </c>
      <c r="K493" s="187" t="s">
        <v>5097</v>
      </c>
      <c r="L493" s="187" t="s">
        <v>5097</v>
      </c>
      <c r="M493" s="186" t="str">
        <f>IF(L493="N/A","N/A",'Part-C'!I493)</f>
        <v>N/A</v>
      </c>
      <c r="N493" s="190" t="str">
        <f t="shared" si="22"/>
        <v/>
      </c>
      <c r="O493" s="191" t="str">
        <f t="shared" si="23"/>
        <v>N/A</v>
      </c>
    </row>
    <row r="494" spans="1:15" s="27" customFormat="1" ht="15" x14ac:dyDescent="0.3">
      <c r="A494" s="156" t="str">
        <f>IF(ISBLANK(TableB[[#This Row],[BEDS Code]]),"",TableB[[#This Row],[BEDS Code]])</f>
        <v>(blank)</v>
      </c>
      <c r="B494" s="134" t="str">
        <f>IF(ISBLANK(TableB[[#This Row],[School Name]]),"",TableB[[#This Row],[School Name]])</f>
        <v>Boys and Girls YABC</v>
      </c>
      <c r="C494" s="156" t="str">
        <f>IF(ISBLANK(TableB[[#This Row],[Local School Code]]),"",TableB[[#This Row],[Local School Code]])</f>
        <v>K959</v>
      </c>
      <c r="D494" s="187" t="s">
        <v>5097</v>
      </c>
      <c r="E494" s="187" t="s">
        <v>5097</v>
      </c>
      <c r="F494" s="186" t="s">
        <v>5097</v>
      </c>
      <c r="G494" s="126" t="str">
        <f t="shared" si="24"/>
        <v/>
      </c>
      <c r="H494" s="187" t="s">
        <v>5097</v>
      </c>
      <c r="I494" s="187" t="s">
        <v>5097</v>
      </c>
      <c r="J494" s="187" t="s">
        <v>5097</v>
      </c>
      <c r="K494" s="187" t="s">
        <v>5097</v>
      </c>
      <c r="L494" s="187" t="s">
        <v>5097</v>
      </c>
      <c r="M494" s="186" t="str">
        <f>IF(L494="N/A","N/A",'Part-C'!I494)</f>
        <v>N/A</v>
      </c>
      <c r="N494" s="190" t="str">
        <f t="shared" si="22"/>
        <v/>
      </c>
      <c r="O494" s="191" t="str">
        <f t="shared" si="23"/>
        <v>N/A</v>
      </c>
    </row>
    <row r="495" spans="1:15" s="27" customFormat="1" ht="15" x14ac:dyDescent="0.3">
      <c r="A495" s="156" t="str">
        <f>IF(ISBLANK(TableB[[#This Row],[BEDS Code]]),"",TableB[[#This Row],[BEDS Code]])</f>
        <v>332000010971</v>
      </c>
      <c r="B495" s="134" t="str">
        <f>IF(ISBLANK(TableB[[#This Row],[School Name]]),"",TableB[[#This Row],[School Name]])</f>
        <v>School of Math, Science, and Healthy Living</v>
      </c>
      <c r="C495" s="156" t="str">
        <f>IF(ISBLANK(TableB[[#This Row],[Local School Code]]),"",TableB[[#This Row],[Local School Code]])</f>
        <v>K971</v>
      </c>
      <c r="D495" s="187">
        <v>3158630</v>
      </c>
      <c r="E495" s="187">
        <v>3151148</v>
      </c>
      <c r="F495" s="186">
        <v>0</v>
      </c>
      <c r="G495" s="126">
        <f t="shared" si="24"/>
        <v>1.0023743727682737</v>
      </c>
      <c r="H495" s="187">
        <v>357576</v>
      </c>
      <c r="I495" s="187">
        <v>585772</v>
      </c>
      <c r="J495" s="187">
        <v>4101978</v>
      </c>
      <c r="K495" s="187">
        <v>4093147</v>
      </c>
      <c r="L495" s="187">
        <v>0</v>
      </c>
      <c r="M495" s="186">
        <f>IF(L495="N/A","N/A",'Part-C'!I495)</f>
        <v>5631872.4746657694</v>
      </c>
      <c r="N495" s="190">
        <f t="shared" si="22"/>
        <v>0.72835065397027421</v>
      </c>
      <c r="O495" s="191">
        <f t="shared" si="23"/>
        <v>1529894.4746657694</v>
      </c>
    </row>
    <row r="496" spans="1:15" s="27" customFormat="1" ht="15" x14ac:dyDescent="0.3">
      <c r="A496" s="156" t="str">
        <f>IF(ISBLANK(TableB[[#This Row],[BEDS Code]]),"",TableB[[#This Row],[BEDS Code]])</f>
        <v>(blank)</v>
      </c>
      <c r="B496" s="134" t="str">
        <f>IF(ISBLANK(TableB[[#This Row],[School Name]]),"",TableB[[#This Row],[School Name]])</f>
        <v>Pre-K Center District 13</v>
      </c>
      <c r="C496" s="156" t="str">
        <f>IF(ISBLANK(TableB[[#This Row],[Local School Code]]),"",TableB[[#This Row],[Local School Code]])</f>
        <v>KP13</v>
      </c>
      <c r="D496" s="187" t="s">
        <v>5097</v>
      </c>
      <c r="E496" s="187" t="s">
        <v>5097</v>
      </c>
      <c r="F496" s="186" t="s">
        <v>5097</v>
      </c>
      <c r="G496" s="126" t="str">
        <f t="shared" si="24"/>
        <v/>
      </c>
      <c r="H496" s="187" t="s">
        <v>5097</v>
      </c>
      <c r="I496" s="187" t="s">
        <v>5097</v>
      </c>
      <c r="J496" s="187" t="s">
        <v>5097</v>
      </c>
      <c r="K496" s="187" t="s">
        <v>5097</v>
      </c>
      <c r="L496" s="187" t="s">
        <v>5097</v>
      </c>
      <c r="M496" s="186" t="str">
        <f>IF(L496="N/A","N/A",'Part-C'!I496)</f>
        <v>N/A</v>
      </c>
      <c r="N496" s="190" t="str">
        <f t="shared" si="22"/>
        <v/>
      </c>
      <c r="O496" s="191" t="str">
        <f t="shared" si="23"/>
        <v>N/A</v>
      </c>
    </row>
    <row r="497" spans="1:15" s="27" customFormat="1" ht="15" x14ac:dyDescent="0.3">
      <c r="A497" s="156" t="str">
        <f>IF(ISBLANK(TableB[[#This Row],[BEDS Code]]),"",TableB[[#This Row],[BEDS Code]])</f>
        <v>(blank)</v>
      </c>
      <c r="B497" s="134" t="str">
        <f>IF(ISBLANK(TableB[[#This Row],[School Name]]),"",TableB[[#This Row],[School Name]])</f>
        <v>Pre-K Center District 15</v>
      </c>
      <c r="C497" s="156" t="str">
        <f>IF(ISBLANK(TableB[[#This Row],[Local School Code]]),"",TableB[[#This Row],[Local School Code]])</f>
        <v>KP15</v>
      </c>
      <c r="D497" s="187" t="s">
        <v>5097</v>
      </c>
      <c r="E497" s="187" t="s">
        <v>5097</v>
      </c>
      <c r="F497" s="186" t="s">
        <v>5097</v>
      </c>
      <c r="G497" s="126" t="str">
        <f t="shared" si="24"/>
        <v/>
      </c>
      <c r="H497" s="187" t="s">
        <v>5097</v>
      </c>
      <c r="I497" s="187" t="s">
        <v>5097</v>
      </c>
      <c r="J497" s="187" t="s">
        <v>5097</v>
      </c>
      <c r="K497" s="187" t="s">
        <v>5097</v>
      </c>
      <c r="L497" s="187" t="s">
        <v>5097</v>
      </c>
      <c r="M497" s="186" t="str">
        <f>IF(L497="N/A","N/A",'Part-C'!I497)</f>
        <v>N/A</v>
      </c>
      <c r="N497" s="190" t="str">
        <f t="shared" si="22"/>
        <v/>
      </c>
      <c r="O497" s="191" t="str">
        <f t="shared" si="23"/>
        <v>N/A</v>
      </c>
    </row>
    <row r="498" spans="1:15" s="27" customFormat="1" ht="15" x14ac:dyDescent="0.3">
      <c r="A498" s="156" t="str">
        <f>IF(ISBLANK(TableB[[#This Row],[BEDS Code]]),"",TableB[[#This Row],[BEDS Code]])</f>
        <v>(blank)</v>
      </c>
      <c r="B498" s="134" t="str">
        <f>IF(ISBLANK(TableB[[#This Row],[School Name]]),"",TableB[[#This Row],[School Name]])</f>
        <v>Pre-K Center District 20</v>
      </c>
      <c r="C498" s="156" t="str">
        <f>IF(ISBLANK(TableB[[#This Row],[Local School Code]]),"",TableB[[#This Row],[Local School Code]])</f>
        <v>KP20</v>
      </c>
      <c r="D498" s="187" t="s">
        <v>5097</v>
      </c>
      <c r="E498" s="187" t="s">
        <v>5097</v>
      </c>
      <c r="F498" s="186" t="s">
        <v>5097</v>
      </c>
      <c r="G498" s="126" t="str">
        <f t="shared" si="24"/>
        <v/>
      </c>
      <c r="H498" s="187" t="s">
        <v>5097</v>
      </c>
      <c r="I498" s="187" t="s">
        <v>5097</v>
      </c>
      <c r="J498" s="187" t="s">
        <v>5097</v>
      </c>
      <c r="K498" s="187" t="s">
        <v>5097</v>
      </c>
      <c r="L498" s="187" t="s">
        <v>5097</v>
      </c>
      <c r="M498" s="186" t="str">
        <f>IF(L498="N/A","N/A",'Part-C'!I498)</f>
        <v>N/A</v>
      </c>
      <c r="N498" s="190" t="str">
        <f t="shared" si="22"/>
        <v/>
      </c>
      <c r="O498" s="191" t="str">
        <f t="shared" si="23"/>
        <v>N/A</v>
      </c>
    </row>
    <row r="499" spans="1:15" s="27" customFormat="1" ht="15" x14ac:dyDescent="0.3">
      <c r="A499" s="156" t="str">
        <f>IF(ISBLANK(TableB[[#This Row],[BEDS Code]]),"",TableB[[#This Row],[BEDS Code]])</f>
        <v>(blank)</v>
      </c>
      <c r="B499" s="134" t="str">
        <f>IF(ISBLANK(TableB[[#This Row],[School Name]]),"",TableB[[#This Row],[School Name]])</f>
        <v>Pre-K Center District 21</v>
      </c>
      <c r="C499" s="156" t="str">
        <f>IF(ISBLANK(TableB[[#This Row],[Local School Code]]),"",TableB[[#This Row],[Local School Code]])</f>
        <v>KP21</v>
      </c>
      <c r="D499" s="187" t="s">
        <v>5097</v>
      </c>
      <c r="E499" s="187" t="s">
        <v>5097</v>
      </c>
      <c r="F499" s="186" t="s">
        <v>5097</v>
      </c>
      <c r="G499" s="126" t="str">
        <f t="shared" si="24"/>
        <v/>
      </c>
      <c r="H499" s="187" t="s">
        <v>5097</v>
      </c>
      <c r="I499" s="187" t="s">
        <v>5097</v>
      </c>
      <c r="J499" s="187" t="s">
        <v>5097</v>
      </c>
      <c r="K499" s="187" t="s">
        <v>5097</v>
      </c>
      <c r="L499" s="187" t="s">
        <v>5097</v>
      </c>
      <c r="M499" s="186" t="str">
        <f>IF(L499="N/A","N/A",'Part-C'!I499)</f>
        <v>N/A</v>
      </c>
      <c r="N499" s="190" t="str">
        <f t="shared" si="22"/>
        <v/>
      </c>
      <c r="O499" s="191" t="str">
        <f t="shared" si="23"/>
        <v>N/A</v>
      </c>
    </row>
    <row r="500" spans="1:15" s="27" customFormat="1" ht="15" x14ac:dyDescent="0.3">
      <c r="A500" s="156" t="str">
        <f>IF(ISBLANK(TableB[[#This Row],[BEDS Code]]),"",TableB[[#This Row],[BEDS Code]])</f>
        <v>(blank)</v>
      </c>
      <c r="B500" s="134" t="str">
        <f>IF(ISBLANK(TableB[[#This Row],[School Name]]),"",TableB[[#This Row],[School Name]])</f>
        <v>Pre-K Center District 22</v>
      </c>
      <c r="C500" s="156" t="str">
        <f>IF(ISBLANK(TableB[[#This Row],[Local School Code]]),"",TableB[[#This Row],[Local School Code]])</f>
        <v>KP22</v>
      </c>
      <c r="D500" s="187" t="s">
        <v>5097</v>
      </c>
      <c r="E500" s="187" t="s">
        <v>5097</v>
      </c>
      <c r="F500" s="186" t="s">
        <v>5097</v>
      </c>
      <c r="G500" s="126" t="str">
        <f t="shared" si="24"/>
        <v/>
      </c>
      <c r="H500" s="187" t="s">
        <v>5097</v>
      </c>
      <c r="I500" s="187" t="s">
        <v>5097</v>
      </c>
      <c r="J500" s="187" t="s">
        <v>5097</v>
      </c>
      <c r="K500" s="187" t="s">
        <v>5097</v>
      </c>
      <c r="L500" s="187" t="s">
        <v>5097</v>
      </c>
      <c r="M500" s="186" t="str">
        <f>IF(L500="N/A","N/A",'Part-C'!I500)</f>
        <v>N/A</v>
      </c>
      <c r="N500" s="190" t="str">
        <f t="shared" si="22"/>
        <v/>
      </c>
      <c r="O500" s="191" t="str">
        <f t="shared" si="23"/>
        <v>N/A</v>
      </c>
    </row>
    <row r="501" spans="1:15" s="27" customFormat="1" ht="15" x14ac:dyDescent="0.3">
      <c r="A501" s="156" t="str">
        <f>IF(ISBLANK(TableB[[#This Row],[BEDS Code]]),"",TableB[[#This Row],[BEDS Code]])</f>
        <v>310200010001</v>
      </c>
      <c r="B501" s="134" t="str">
        <f>IF(ISBLANK(TableB[[#This Row],[School Name]]),"",TableB[[#This Row],[School Name]])</f>
        <v>P.S. 001 Alfred E. Smith</v>
      </c>
      <c r="C501" s="156" t="str">
        <f>IF(ISBLANK(TableB[[#This Row],[Local School Code]]),"",TableB[[#This Row],[Local School Code]])</f>
        <v>M001</v>
      </c>
      <c r="D501" s="187">
        <v>2474406</v>
      </c>
      <c r="E501" s="187">
        <v>2749339</v>
      </c>
      <c r="F501" s="186">
        <v>274933</v>
      </c>
      <c r="G501" s="126">
        <f t="shared" si="24"/>
        <v>0.90000032735141067</v>
      </c>
      <c r="H501" s="187">
        <v>357576</v>
      </c>
      <c r="I501" s="187">
        <v>547009</v>
      </c>
      <c r="J501" s="187">
        <v>3378991</v>
      </c>
      <c r="K501" s="187">
        <v>3703491</v>
      </c>
      <c r="L501" s="187">
        <v>324499</v>
      </c>
      <c r="M501" s="186">
        <f>IF(L501="N/A","N/A",'Part-C'!I501)</f>
        <v>6835784.5348446425</v>
      </c>
      <c r="N501" s="190">
        <f t="shared" si="22"/>
        <v>0.49430917296704913</v>
      </c>
      <c r="O501" s="191">
        <f t="shared" si="23"/>
        <v>3456793.5348446425</v>
      </c>
    </row>
    <row r="502" spans="1:15" s="27" customFormat="1" ht="15" x14ac:dyDescent="0.3">
      <c r="A502" s="156" t="str">
        <f>IF(ISBLANK(TableB[[#This Row],[BEDS Code]]),"",TableB[[#This Row],[BEDS Code]])</f>
        <v>310200010002</v>
      </c>
      <c r="B502" s="134" t="str">
        <f>IF(ISBLANK(TableB[[#This Row],[School Name]]),"",TableB[[#This Row],[School Name]])</f>
        <v>P.S. 002 Meyer London</v>
      </c>
      <c r="C502" s="156" t="str">
        <f>IF(ISBLANK(TableB[[#This Row],[Local School Code]]),"",TableB[[#This Row],[Local School Code]])</f>
        <v>M002</v>
      </c>
      <c r="D502" s="187">
        <v>4080857</v>
      </c>
      <c r="E502" s="187">
        <v>4534286</v>
      </c>
      <c r="F502" s="186">
        <v>453429</v>
      </c>
      <c r="G502" s="126">
        <f t="shared" si="24"/>
        <v>0.89999991178324434</v>
      </c>
      <c r="H502" s="187">
        <v>357576</v>
      </c>
      <c r="I502" s="187">
        <v>896820</v>
      </c>
      <c r="J502" s="187">
        <v>5335253</v>
      </c>
      <c r="K502" s="187">
        <v>5870429</v>
      </c>
      <c r="L502" s="187">
        <v>535175</v>
      </c>
      <c r="M502" s="186">
        <f>IF(L502="N/A","N/A",'Part-C'!I502)</f>
        <v>10164821.871633889</v>
      </c>
      <c r="N502" s="190">
        <f t="shared" si="22"/>
        <v>0.52487422478977619</v>
      </c>
      <c r="O502" s="191">
        <f t="shared" si="23"/>
        <v>4829568.8716338892</v>
      </c>
    </row>
    <row r="503" spans="1:15" s="27" customFormat="1" ht="15" x14ac:dyDescent="0.3">
      <c r="A503" s="156" t="str">
        <f>IF(ISBLANK(TableB[[#This Row],[BEDS Code]]),"",TableB[[#This Row],[BEDS Code]])</f>
        <v>310200010003</v>
      </c>
      <c r="B503" s="134" t="str">
        <f>IF(ISBLANK(TableB[[#This Row],[School Name]]),"",TableB[[#This Row],[School Name]])</f>
        <v>P.S. 003 Charrette School</v>
      </c>
      <c r="C503" s="156" t="str">
        <f>IF(ISBLANK(TableB[[#This Row],[Local School Code]]),"",TableB[[#This Row],[Local School Code]])</f>
        <v>M003</v>
      </c>
      <c r="D503" s="187">
        <v>5219053</v>
      </c>
      <c r="E503" s="187">
        <v>5798948</v>
      </c>
      <c r="F503" s="186">
        <v>579895</v>
      </c>
      <c r="G503" s="126">
        <f t="shared" si="24"/>
        <v>0.89999996551098582</v>
      </c>
      <c r="H503" s="187">
        <v>357576</v>
      </c>
      <c r="I503" s="187">
        <v>1039424</v>
      </c>
      <c r="J503" s="187">
        <v>6616053</v>
      </c>
      <c r="K503" s="187">
        <v>7300494</v>
      </c>
      <c r="L503" s="187">
        <v>684441</v>
      </c>
      <c r="M503" s="186">
        <f>IF(L503="N/A","N/A",'Part-C'!I503)</f>
        <v>10684365.902960274</v>
      </c>
      <c r="N503" s="190">
        <f t="shared" si="22"/>
        <v>0.61922748248138115</v>
      </c>
      <c r="O503" s="191">
        <f t="shared" si="23"/>
        <v>4068312.9029602744</v>
      </c>
    </row>
    <row r="504" spans="1:15" s="27" customFormat="1" ht="15" x14ac:dyDescent="0.3">
      <c r="A504" s="156" t="str">
        <f>IF(ISBLANK(TableB[[#This Row],[BEDS Code]]),"",TableB[[#This Row],[BEDS Code]])</f>
        <v>310600010004</v>
      </c>
      <c r="B504" s="134" t="str">
        <f>IF(ISBLANK(TableB[[#This Row],[School Name]]),"",TableB[[#This Row],[School Name]])</f>
        <v>P.S. 004 Duke Ellington</v>
      </c>
      <c r="C504" s="156" t="str">
        <f>IF(ISBLANK(TableB[[#This Row],[Local School Code]]),"",TableB[[#This Row],[Local School Code]])</f>
        <v>M004</v>
      </c>
      <c r="D504" s="187">
        <v>4165346</v>
      </c>
      <c r="E504" s="187">
        <v>4628163</v>
      </c>
      <c r="F504" s="186">
        <v>462817</v>
      </c>
      <c r="G504" s="126">
        <f t="shared" si="24"/>
        <v>0.89999984875208583</v>
      </c>
      <c r="H504" s="187">
        <v>357576</v>
      </c>
      <c r="I504" s="187">
        <v>807048</v>
      </c>
      <c r="J504" s="187">
        <v>5329970</v>
      </c>
      <c r="K504" s="187">
        <v>5876226</v>
      </c>
      <c r="L504" s="187">
        <v>546255</v>
      </c>
      <c r="M504" s="186">
        <f>IF(L504="N/A","N/A",'Part-C'!I504)</f>
        <v>9921011.0845999699</v>
      </c>
      <c r="N504" s="190">
        <f t="shared" si="22"/>
        <v>0.53724060527192852</v>
      </c>
      <c r="O504" s="191">
        <f t="shared" si="23"/>
        <v>4591041.0845999699</v>
      </c>
    </row>
    <row r="505" spans="1:15" s="27" customFormat="1" ht="15" x14ac:dyDescent="0.3">
      <c r="A505" s="156" t="str">
        <f>IF(ISBLANK(TableB[[#This Row],[BEDS Code]]),"",TableB[[#This Row],[BEDS Code]])</f>
        <v>310600010005</v>
      </c>
      <c r="B505" s="134" t="str">
        <f>IF(ISBLANK(TableB[[#This Row],[School Name]]),"",TableB[[#This Row],[School Name]])</f>
        <v>P.S. 005 Ellen Lurie</v>
      </c>
      <c r="C505" s="156" t="str">
        <f>IF(ISBLANK(TableB[[#This Row],[Local School Code]]),"",TableB[[#This Row],[Local School Code]])</f>
        <v>M005</v>
      </c>
      <c r="D505" s="187">
        <v>4975241</v>
      </c>
      <c r="E505" s="187">
        <v>5528045</v>
      </c>
      <c r="F505" s="186">
        <v>552804</v>
      </c>
      <c r="G505" s="126">
        <f t="shared" si="24"/>
        <v>0.90000009044788887</v>
      </c>
      <c r="H505" s="187">
        <v>357576</v>
      </c>
      <c r="I505" s="187">
        <v>991561</v>
      </c>
      <c r="J505" s="187">
        <v>6324378</v>
      </c>
      <c r="K505" s="187">
        <v>6976844</v>
      </c>
      <c r="L505" s="187">
        <v>652466</v>
      </c>
      <c r="M505" s="186">
        <f>IF(L505="N/A","N/A",'Part-C'!I505)</f>
        <v>11006724.759582642</v>
      </c>
      <c r="N505" s="190">
        <f t="shared" si="22"/>
        <v>0.57459218233779208</v>
      </c>
      <c r="O505" s="191">
        <f t="shared" si="23"/>
        <v>4682346.7595826425</v>
      </c>
    </row>
    <row r="506" spans="1:15" s="27" customFormat="1" ht="15" x14ac:dyDescent="0.3">
      <c r="A506" s="156" t="str">
        <f>IF(ISBLANK(TableB[[#This Row],[BEDS Code]]),"",TableB[[#This Row],[BEDS Code]])</f>
        <v>310200010006</v>
      </c>
      <c r="B506" s="134" t="str">
        <f>IF(ISBLANK(TableB[[#This Row],[School Name]]),"",TableB[[#This Row],[School Name]])</f>
        <v>P.S. 006 Lillie D. Blake</v>
      </c>
      <c r="C506" s="156" t="str">
        <f>IF(ISBLANK(TableB[[#This Row],[Local School Code]]),"",TableB[[#This Row],[Local School Code]])</f>
        <v>M006</v>
      </c>
      <c r="D506" s="187">
        <v>4018283</v>
      </c>
      <c r="E506" s="187">
        <v>4464759</v>
      </c>
      <c r="F506" s="186">
        <v>446476</v>
      </c>
      <c r="G506" s="126">
        <f t="shared" si="24"/>
        <v>0.89999997760237449</v>
      </c>
      <c r="H506" s="187">
        <v>357576</v>
      </c>
      <c r="I506" s="187">
        <v>738104</v>
      </c>
      <c r="J506" s="187">
        <v>5113963</v>
      </c>
      <c r="K506" s="187">
        <v>5640932</v>
      </c>
      <c r="L506" s="187">
        <v>526968</v>
      </c>
      <c r="M506" s="186">
        <f>IF(L506="N/A","N/A",'Part-C'!I506)</f>
        <v>8936736.4524783436</v>
      </c>
      <c r="N506" s="190">
        <f t="shared" si="22"/>
        <v>0.57224055192785628</v>
      </c>
      <c r="O506" s="191">
        <f t="shared" si="23"/>
        <v>3822773.4524783436</v>
      </c>
    </row>
    <row r="507" spans="1:15" s="27" customFormat="1" ht="15" x14ac:dyDescent="0.3">
      <c r="A507" s="156" t="str">
        <f>IF(ISBLANK(TableB[[#This Row],[BEDS Code]]),"",TableB[[#This Row],[BEDS Code]])</f>
        <v>310400010007</v>
      </c>
      <c r="B507" s="134" t="str">
        <f>IF(ISBLANK(TableB[[#This Row],[School Name]]),"",TableB[[#This Row],[School Name]])</f>
        <v>P.S. 007 Samuel Stern</v>
      </c>
      <c r="C507" s="156" t="str">
        <f>IF(ISBLANK(TableB[[#This Row],[Local School Code]]),"",TableB[[#This Row],[Local School Code]])</f>
        <v>M007</v>
      </c>
      <c r="D507" s="187">
        <v>4262516</v>
      </c>
      <c r="E507" s="187">
        <v>4667208</v>
      </c>
      <c r="F507" s="186">
        <v>404692</v>
      </c>
      <c r="G507" s="126">
        <f t="shared" si="24"/>
        <v>0.9132903440343777</v>
      </c>
      <c r="H507" s="187">
        <v>357576</v>
      </c>
      <c r="I507" s="187">
        <v>790539</v>
      </c>
      <c r="J507" s="187">
        <v>5410631</v>
      </c>
      <c r="K507" s="187">
        <v>5888283</v>
      </c>
      <c r="L507" s="187">
        <v>477652</v>
      </c>
      <c r="M507" s="186">
        <f>IF(L507="N/A","N/A",'Part-C'!I507)</f>
        <v>8063842.1496377839</v>
      </c>
      <c r="N507" s="190">
        <f t="shared" si="22"/>
        <v>0.67097431963534127</v>
      </c>
      <c r="O507" s="191">
        <f t="shared" si="23"/>
        <v>2653211.1496377839</v>
      </c>
    </row>
    <row r="508" spans="1:15" s="27" customFormat="1" ht="15" x14ac:dyDescent="0.3">
      <c r="A508" s="156" t="str">
        <f>IF(ISBLANK(TableB[[#This Row],[BEDS Code]]),"",TableB[[#This Row],[BEDS Code]])</f>
        <v>310600010008</v>
      </c>
      <c r="B508" s="134" t="str">
        <f>IF(ISBLANK(TableB[[#This Row],[School Name]]),"",TableB[[#This Row],[School Name]])</f>
        <v>P.S. 008 Luis Belliard</v>
      </c>
      <c r="C508" s="156" t="str">
        <f>IF(ISBLANK(TableB[[#This Row],[Local School Code]]),"",TableB[[#This Row],[Local School Code]])</f>
        <v>M008</v>
      </c>
      <c r="D508" s="187">
        <v>3955805</v>
      </c>
      <c r="E508" s="187">
        <v>4395340</v>
      </c>
      <c r="F508" s="186">
        <v>439535</v>
      </c>
      <c r="G508" s="126">
        <f t="shared" si="24"/>
        <v>0.89999977248631502</v>
      </c>
      <c r="H508" s="187">
        <v>357576</v>
      </c>
      <c r="I508" s="187">
        <v>749537</v>
      </c>
      <c r="J508" s="187">
        <v>5062918</v>
      </c>
      <c r="K508" s="187">
        <v>5581695</v>
      </c>
      <c r="L508" s="187">
        <v>518776</v>
      </c>
      <c r="M508" s="186">
        <f>IF(L508="N/A","N/A",'Part-C'!I508)</f>
        <v>8861825.1438056249</v>
      </c>
      <c r="N508" s="190">
        <f t="shared" si="22"/>
        <v>0.57131774976839356</v>
      </c>
      <c r="O508" s="191">
        <f t="shared" si="23"/>
        <v>3798907.1438056249</v>
      </c>
    </row>
    <row r="509" spans="1:15" s="27" customFormat="1" ht="15" x14ac:dyDescent="0.3">
      <c r="A509" s="156" t="str">
        <f>IF(ISBLANK(TableB[[#This Row],[BEDS Code]]),"",TableB[[#This Row],[BEDS Code]])</f>
        <v>310300010009</v>
      </c>
      <c r="B509" s="134" t="str">
        <f>IF(ISBLANK(TableB[[#This Row],[School Name]]),"",TableB[[#This Row],[School Name]])</f>
        <v>P.S. 009 Sarah Anderson</v>
      </c>
      <c r="C509" s="156" t="str">
        <f>IF(ISBLANK(TableB[[#This Row],[Local School Code]]),"",TableB[[#This Row],[Local School Code]])</f>
        <v>M009</v>
      </c>
      <c r="D509" s="187">
        <v>4344510</v>
      </c>
      <c r="E509" s="187">
        <v>4774749</v>
      </c>
      <c r="F509" s="186">
        <v>430239</v>
      </c>
      <c r="G509" s="126">
        <f t="shared" si="24"/>
        <v>0.90989285510086504</v>
      </c>
      <c r="H509" s="187">
        <v>357576</v>
      </c>
      <c r="I509" s="187">
        <v>832290</v>
      </c>
      <c r="J509" s="187">
        <v>5534376</v>
      </c>
      <c r="K509" s="187">
        <v>6042180</v>
      </c>
      <c r="L509" s="187">
        <v>507803</v>
      </c>
      <c r="M509" s="186">
        <f>IF(L509="N/A","N/A",'Part-C'!I509)</f>
        <v>8423090.7878719997</v>
      </c>
      <c r="N509" s="190">
        <f t="shared" si="22"/>
        <v>0.6570481239462217</v>
      </c>
      <c r="O509" s="191">
        <f t="shared" si="23"/>
        <v>2888714.7878719997</v>
      </c>
    </row>
    <row r="510" spans="1:15" s="27" customFormat="1" ht="15" x14ac:dyDescent="0.3">
      <c r="A510" s="156" t="str">
        <f>IF(ISBLANK(TableB[[#This Row],[BEDS Code]]),"",TableB[[#This Row],[BEDS Code]])</f>
        <v>310200010011</v>
      </c>
      <c r="B510" s="134" t="str">
        <f>IF(ISBLANK(TableB[[#This Row],[School Name]]),"",TableB[[#This Row],[School Name]])</f>
        <v>P.S. 011 William T. Harris</v>
      </c>
      <c r="C510" s="156" t="str">
        <f>IF(ISBLANK(TableB[[#This Row],[Local School Code]]),"",TableB[[#This Row],[Local School Code]])</f>
        <v>M011</v>
      </c>
      <c r="D510" s="187">
        <v>6180965</v>
      </c>
      <c r="E510" s="187">
        <v>6867739</v>
      </c>
      <c r="F510" s="186">
        <v>686774</v>
      </c>
      <c r="G510" s="126">
        <f t="shared" si="24"/>
        <v>0.89999998543916715</v>
      </c>
      <c r="H510" s="187">
        <v>357576</v>
      </c>
      <c r="I510" s="187">
        <v>1231790</v>
      </c>
      <c r="J510" s="187">
        <v>7770331</v>
      </c>
      <c r="K510" s="187">
        <v>8580920</v>
      </c>
      <c r="L510" s="187">
        <v>810588</v>
      </c>
      <c r="M510" s="186">
        <f>IF(L510="N/A","N/A",'Part-C'!I510)</f>
        <v>11412133.412244879</v>
      </c>
      <c r="N510" s="190">
        <f t="shared" si="22"/>
        <v>0.68088329493788313</v>
      </c>
      <c r="O510" s="191">
        <f t="shared" si="23"/>
        <v>3641802.4122448787</v>
      </c>
    </row>
    <row r="511" spans="1:15" s="27" customFormat="1" ht="15" x14ac:dyDescent="0.3">
      <c r="A511" s="156" t="str">
        <f>IF(ISBLANK(TableB[[#This Row],[BEDS Code]]),"",TableB[[#This Row],[BEDS Code]])</f>
        <v>310400010012</v>
      </c>
      <c r="B511" s="134" t="str">
        <f>IF(ISBLANK(TableB[[#This Row],[School Name]]),"",TableB[[#This Row],[School Name]])</f>
        <v>TAG Young Scholars</v>
      </c>
      <c r="C511" s="156" t="str">
        <f>IF(ISBLANK(TableB[[#This Row],[Local School Code]]),"",TableB[[#This Row],[Local School Code]])</f>
        <v>M012</v>
      </c>
      <c r="D511" s="187">
        <v>3700954</v>
      </c>
      <c r="E511" s="187">
        <v>4077863</v>
      </c>
      <c r="F511" s="186">
        <v>376909</v>
      </c>
      <c r="G511" s="126">
        <f t="shared" si="24"/>
        <v>0.90757193167107375</v>
      </c>
      <c r="H511" s="187">
        <v>357576</v>
      </c>
      <c r="I511" s="187">
        <v>624130</v>
      </c>
      <c r="J511" s="187">
        <v>4682660</v>
      </c>
      <c r="K511" s="187">
        <v>5127519</v>
      </c>
      <c r="L511" s="187">
        <v>444859</v>
      </c>
      <c r="M511" s="186">
        <f>IF(L511="N/A","N/A",'Part-C'!I511)</f>
        <v>5675247.4416490532</v>
      </c>
      <c r="N511" s="190">
        <f t="shared" si="22"/>
        <v>0.82510234983505182</v>
      </c>
      <c r="O511" s="191">
        <f t="shared" si="23"/>
        <v>992587.44164905325</v>
      </c>
    </row>
    <row r="512" spans="1:15" s="27" customFormat="1" ht="15" x14ac:dyDescent="0.3">
      <c r="A512" s="156" t="str">
        <f>IF(ISBLANK(TableB[[#This Row],[BEDS Code]]),"",TableB[[#This Row],[BEDS Code]])</f>
        <v>310100010015</v>
      </c>
      <c r="B512" s="134" t="str">
        <f>IF(ISBLANK(TableB[[#This Row],[School Name]]),"",TableB[[#This Row],[School Name]])</f>
        <v>P.S. 015 Roberto Clemente</v>
      </c>
      <c r="C512" s="156" t="str">
        <f>IF(ISBLANK(TableB[[#This Row],[Local School Code]]),"",TableB[[#This Row],[Local School Code]])</f>
        <v>M015</v>
      </c>
      <c r="D512" s="187">
        <v>1636888</v>
      </c>
      <c r="E512" s="187">
        <v>1636888</v>
      </c>
      <c r="F512" s="186">
        <v>0</v>
      </c>
      <c r="G512" s="126">
        <f t="shared" si="24"/>
        <v>1</v>
      </c>
      <c r="H512" s="187">
        <v>357576</v>
      </c>
      <c r="I512" s="187">
        <v>429360</v>
      </c>
      <c r="J512" s="187">
        <v>2423824</v>
      </c>
      <c r="K512" s="187">
        <v>2423824</v>
      </c>
      <c r="L512" s="187">
        <v>0</v>
      </c>
      <c r="M512" s="186">
        <f>IF(L512="N/A","N/A",'Part-C'!I512)</f>
        <v>5427619.5537368096</v>
      </c>
      <c r="N512" s="190">
        <f t="shared" si="22"/>
        <v>0.44657219910176732</v>
      </c>
      <c r="O512" s="191">
        <f t="shared" si="23"/>
        <v>3003795.5537368096</v>
      </c>
    </row>
    <row r="513" spans="1:15" s="27" customFormat="1" ht="15" x14ac:dyDescent="0.3">
      <c r="A513" s="156" t="str">
        <f>IF(ISBLANK(TableB[[#This Row],[BEDS Code]]),"",TableB[[#This Row],[BEDS Code]])</f>
        <v>310600010018</v>
      </c>
      <c r="B513" s="134" t="str">
        <f>IF(ISBLANK(TableB[[#This Row],[School Name]]),"",TableB[[#This Row],[School Name]])</f>
        <v>P.S. 018 Park Terrace</v>
      </c>
      <c r="C513" s="156" t="str">
        <f>IF(ISBLANK(TableB[[#This Row],[Local School Code]]),"",TableB[[#This Row],[Local School Code]])</f>
        <v>M018</v>
      </c>
      <c r="D513" s="187">
        <v>2942136</v>
      </c>
      <c r="E513" s="187">
        <v>3269039</v>
      </c>
      <c r="F513" s="186">
        <v>326903</v>
      </c>
      <c r="G513" s="126">
        <f t="shared" si="24"/>
        <v>0.90000027531026705</v>
      </c>
      <c r="H513" s="187">
        <v>357576</v>
      </c>
      <c r="I513" s="187">
        <v>659925</v>
      </c>
      <c r="J513" s="187">
        <v>3959637</v>
      </c>
      <c r="K513" s="187">
        <v>4345477</v>
      </c>
      <c r="L513" s="187">
        <v>385839</v>
      </c>
      <c r="M513" s="186">
        <f>IF(L513="N/A","N/A",'Part-C'!I513)</f>
        <v>6215641.1645542895</v>
      </c>
      <c r="N513" s="190">
        <f t="shared" si="22"/>
        <v>0.63704401447440007</v>
      </c>
      <c r="O513" s="191">
        <f t="shared" si="23"/>
        <v>2256004.1645542895</v>
      </c>
    </row>
    <row r="514" spans="1:15" s="27" customFormat="1" ht="15" x14ac:dyDescent="0.3">
      <c r="A514" s="156" t="str">
        <f>IF(ISBLANK(TableB[[#This Row],[BEDS Code]]),"",TableB[[#This Row],[BEDS Code]])</f>
        <v>310100010019</v>
      </c>
      <c r="B514" s="134" t="str">
        <f>IF(ISBLANK(TableB[[#This Row],[School Name]]),"",TableB[[#This Row],[School Name]])</f>
        <v>P.S. 019 Asher Levy</v>
      </c>
      <c r="C514" s="156" t="str">
        <f>IF(ISBLANK(TableB[[#This Row],[Local School Code]]),"",TableB[[#This Row],[Local School Code]])</f>
        <v>M019</v>
      </c>
      <c r="D514" s="187">
        <v>1775832</v>
      </c>
      <c r="E514" s="187">
        <v>1973147</v>
      </c>
      <c r="F514" s="186">
        <v>197315</v>
      </c>
      <c r="G514" s="126">
        <f t="shared" si="24"/>
        <v>0.89999984795861632</v>
      </c>
      <c r="H514" s="187">
        <v>357576</v>
      </c>
      <c r="I514" s="187">
        <v>358859</v>
      </c>
      <c r="J514" s="187">
        <v>2492267</v>
      </c>
      <c r="K514" s="187">
        <v>2725154</v>
      </c>
      <c r="L514" s="187">
        <v>232887</v>
      </c>
      <c r="M514" s="186">
        <f>IF(L514="N/A","N/A",'Part-C'!I514)</f>
        <v>7420495.0926150382</v>
      </c>
      <c r="N514" s="190">
        <f t="shared" si="22"/>
        <v>0.3358626303089039</v>
      </c>
      <c r="O514" s="191">
        <f t="shared" si="23"/>
        <v>4928228.0926150382</v>
      </c>
    </row>
    <row r="515" spans="1:15" s="27" customFormat="1" ht="15" x14ac:dyDescent="0.3">
      <c r="A515" s="156" t="str">
        <f>IF(ISBLANK(TableB[[#This Row],[BEDS Code]]),"",TableB[[#This Row],[BEDS Code]])</f>
        <v>310100010020</v>
      </c>
      <c r="B515" s="134" t="str">
        <f>IF(ISBLANK(TableB[[#This Row],[School Name]]),"",TableB[[#This Row],[School Name]])</f>
        <v>P.S. 020 Anna Silver</v>
      </c>
      <c r="C515" s="156" t="str">
        <f>IF(ISBLANK(TableB[[#This Row],[Local School Code]]),"",TableB[[#This Row],[Local School Code]])</f>
        <v>M020</v>
      </c>
      <c r="D515" s="187">
        <v>3815667</v>
      </c>
      <c r="E515" s="187">
        <v>4239630</v>
      </c>
      <c r="F515" s="186">
        <v>423963</v>
      </c>
      <c r="G515" s="126">
        <f t="shared" si="24"/>
        <v>0.9</v>
      </c>
      <c r="H515" s="187">
        <v>357576</v>
      </c>
      <c r="I515" s="187">
        <v>711466</v>
      </c>
      <c r="J515" s="187">
        <v>4884709</v>
      </c>
      <c r="K515" s="187">
        <v>5385105</v>
      </c>
      <c r="L515" s="187">
        <v>500397</v>
      </c>
      <c r="M515" s="186">
        <f>IF(L515="N/A","N/A",'Part-C'!I515)</f>
        <v>8442860.3614891469</v>
      </c>
      <c r="N515" s="190">
        <f t="shared" si="22"/>
        <v>0.57856091310959901</v>
      </c>
      <c r="O515" s="191">
        <f t="shared" si="23"/>
        <v>3558151.3614891469</v>
      </c>
    </row>
    <row r="516" spans="1:15" s="27" customFormat="1" ht="15" x14ac:dyDescent="0.3">
      <c r="A516" s="156" t="str">
        <f>IF(ISBLANK(TableB[[#This Row],[BEDS Code]]),"",TableB[[#This Row],[BEDS Code]])</f>
        <v>310600010028</v>
      </c>
      <c r="B516" s="134" t="str">
        <f>IF(ISBLANK(TableB[[#This Row],[School Name]]),"",TableB[[#This Row],[School Name]])</f>
        <v>P.S. 028 Wright Brothers</v>
      </c>
      <c r="C516" s="156" t="str">
        <f>IF(ISBLANK(TableB[[#This Row],[Local School Code]]),"",TableB[[#This Row],[Local School Code]])</f>
        <v>M028</v>
      </c>
      <c r="D516" s="187">
        <v>5788682</v>
      </c>
      <c r="E516" s="187">
        <v>6431869</v>
      </c>
      <c r="F516" s="186">
        <v>643187</v>
      </c>
      <c r="G516" s="126">
        <f t="shared" si="24"/>
        <v>0.89999998445241969</v>
      </c>
      <c r="H516" s="187">
        <v>357576</v>
      </c>
      <c r="I516" s="187">
        <v>1118448</v>
      </c>
      <c r="J516" s="187">
        <v>7264706</v>
      </c>
      <c r="K516" s="187">
        <v>8023850</v>
      </c>
      <c r="L516" s="187">
        <v>759144</v>
      </c>
      <c r="M516" s="186">
        <f>IF(L516="N/A","N/A",'Part-C'!I516)</f>
        <v>12565812.664567607</v>
      </c>
      <c r="N516" s="190">
        <f t="shared" si="22"/>
        <v>0.57813260422739088</v>
      </c>
      <c r="O516" s="191">
        <f t="shared" si="23"/>
        <v>5301106.6645676065</v>
      </c>
    </row>
    <row r="517" spans="1:15" s="27" customFormat="1" ht="15" x14ac:dyDescent="0.3">
      <c r="A517" s="156" t="str">
        <f>IF(ISBLANK(TableB[[#This Row],[BEDS Code]]),"",TableB[[#This Row],[BEDS Code]])</f>
        <v>310500010030</v>
      </c>
      <c r="B517" s="134" t="str">
        <f>IF(ISBLANK(TableB[[#This Row],[School Name]]),"",TableB[[#This Row],[School Name]])</f>
        <v>P.S. 030 Hernandez/Hughes</v>
      </c>
      <c r="C517" s="156" t="str">
        <f>IF(ISBLANK(TableB[[#This Row],[Local School Code]]),"",TableB[[#This Row],[Local School Code]])</f>
        <v>M030</v>
      </c>
      <c r="D517" s="187">
        <v>3910531</v>
      </c>
      <c r="E517" s="187">
        <v>2379135</v>
      </c>
      <c r="F517" s="186">
        <v>0</v>
      </c>
      <c r="G517" s="126">
        <f t="shared" si="24"/>
        <v>1.643677639141957</v>
      </c>
      <c r="H517" s="187">
        <v>357576</v>
      </c>
      <c r="I517" s="187">
        <v>705829</v>
      </c>
      <c r="J517" s="187">
        <v>4973936</v>
      </c>
      <c r="K517" s="187">
        <v>3166453</v>
      </c>
      <c r="L517" s="187">
        <v>0</v>
      </c>
      <c r="M517" s="186">
        <f>IF(L517="N/A","N/A",'Part-C'!I517)</f>
        <v>8476581.620787615</v>
      </c>
      <c r="N517" s="190">
        <f t="shared" si="22"/>
        <v>0.58678559618916748</v>
      </c>
      <c r="O517" s="191">
        <f t="shared" si="23"/>
        <v>3502645.620787615</v>
      </c>
    </row>
    <row r="518" spans="1:15" s="27" customFormat="1" ht="15" x14ac:dyDescent="0.3">
      <c r="A518" s="156" t="str">
        <f>IF(ISBLANK(TableB[[#This Row],[BEDS Code]]),"",TableB[[#This Row],[BEDS Code]])</f>
        <v>310200010033</v>
      </c>
      <c r="B518" s="134" t="str">
        <f>IF(ISBLANK(TableB[[#This Row],[School Name]]),"",TableB[[#This Row],[School Name]])</f>
        <v>P.S. 033 Chelsea Prep</v>
      </c>
      <c r="C518" s="156" t="str">
        <f>IF(ISBLANK(TableB[[#This Row],[Local School Code]]),"",TableB[[#This Row],[Local School Code]])</f>
        <v>M033</v>
      </c>
      <c r="D518" s="187">
        <v>4619414</v>
      </c>
      <c r="E518" s="187">
        <v>5132682</v>
      </c>
      <c r="F518" s="186">
        <v>513268</v>
      </c>
      <c r="G518" s="126">
        <f t="shared" si="24"/>
        <v>0.90000003896598313</v>
      </c>
      <c r="H518" s="187">
        <v>357576</v>
      </c>
      <c r="I518" s="187">
        <v>808799</v>
      </c>
      <c r="J518" s="187">
        <v>5785789</v>
      </c>
      <c r="K518" s="187">
        <v>6391592</v>
      </c>
      <c r="L518" s="187">
        <v>605802</v>
      </c>
      <c r="M518" s="186">
        <f>IF(L518="N/A","N/A",'Part-C'!I518)</f>
        <v>8076616.2203874737</v>
      </c>
      <c r="N518" s="190">
        <f t="shared" si="22"/>
        <v>0.71636299684454097</v>
      </c>
      <c r="O518" s="191">
        <f t="shared" si="23"/>
        <v>2290827.2203874737</v>
      </c>
    </row>
    <row r="519" spans="1:15" s="27" customFormat="1" ht="15" x14ac:dyDescent="0.3">
      <c r="A519" s="156" t="str">
        <f>IF(ISBLANK(TableB[[#This Row],[BEDS Code]]),"",TableB[[#This Row],[BEDS Code]])</f>
        <v>310100010034</v>
      </c>
      <c r="B519" s="134" t="str">
        <f>IF(ISBLANK(TableB[[#This Row],[School Name]]),"",TableB[[#This Row],[School Name]])</f>
        <v>P.S. 034 Franklin D. Roosevelt</v>
      </c>
      <c r="C519" s="156" t="str">
        <f>IF(ISBLANK(TableB[[#This Row],[Local School Code]]),"",TableB[[#This Row],[Local School Code]])</f>
        <v>M034</v>
      </c>
      <c r="D519" s="187">
        <v>3371007</v>
      </c>
      <c r="E519" s="187">
        <v>3280119</v>
      </c>
      <c r="F519" s="186">
        <v>0</v>
      </c>
      <c r="G519" s="126">
        <f t="shared" si="24"/>
        <v>1.0277087508105651</v>
      </c>
      <c r="H519" s="187">
        <v>357576</v>
      </c>
      <c r="I519" s="187">
        <v>675869</v>
      </c>
      <c r="J519" s="187">
        <v>4404452</v>
      </c>
      <c r="K519" s="187">
        <v>4297178</v>
      </c>
      <c r="L519" s="187">
        <v>0</v>
      </c>
      <c r="M519" s="186">
        <f>IF(L519="N/A","N/A",'Part-C'!I519)</f>
        <v>7194498.7652334403</v>
      </c>
      <c r="N519" s="190">
        <f t="shared" si="22"/>
        <v>0.61219720007236511</v>
      </c>
      <c r="O519" s="191">
        <f t="shared" si="23"/>
        <v>2790046.7652334403</v>
      </c>
    </row>
    <row r="520" spans="1:15" s="27" customFormat="1" ht="15" x14ac:dyDescent="0.3">
      <c r="A520" s="156" t="str">
        <f>IF(ISBLANK(TableB[[#This Row],[BEDS Code]]),"",TableB[[#This Row],[BEDS Code]])</f>
        <v>307500011035</v>
      </c>
      <c r="B520" s="134" t="str">
        <f>IF(ISBLANK(TableB[[#This Row],[School Name]]),"",TableB[[#This Row],[School Name]])</f>
        <v>P.S. 035</v>
      </c>
      <c r="C520" s="156" t="str">
        <f>IF(ISBLANK(TableB[[#This Row],[Local School Code]]),"",TableB[[#This Row],[Local School Code]])</f>
        <v>M035</v>
      </c>
      <c r="D520" s="187" t="s">
        <v>5097</v>
      </c>
      <c r="E520" s="187" t="s">
        <v>5097</v>
      </c>
      <c r="F520" s="186" t="s">
        <v>5097</v>
      </c>
      <c r="G520" s="126" t="str">
        <f t="shared" si="24"/>
        <v/>
      </c>
      <c r="H520" s="187" t="s">
        <v>5097</v>
      </c>
      <c r="I520" s="187" t="s">
        <v>5097</v>
      </c>
      <c r="J520" s="187" t="s">
        <v>5097</v>
      </c>
      <c r="K520" s="187" t="s">
        <v>5097</v>
      </c>
      <c r="L520" s="187" t="s">
        <v>5097</v>
      </c>
      <c r="M520" s="186" t="str">
        <f>IF(L520="N/A","N/A",'Part-C'!I520)</f>
        <v>N/A</v>
      </c>
      <c r="N520" s="190" t="str">
        <f t="shared" ref="N520:N583" si="25">IFERROR(J520/M520,"")</f>
        <v/>
      </c>
      <c r="O520" s="191" t="str">
        <f t="shared" ref="O520:O583" si="26">IF(L520="N/A","N/A",M520-J520)</f>
        <v>N/A</v>
      </c>
    </row>
    <row r="521" spans="1:15" s="27" customFormat="1" ht="15" x14ac:dyDescent="0.3">
      <c r="A521" s="156" t="str">
        <f>IF(ISBLANK(TableB[[#This Row],[BEDS Code]]),"",TableB[[#This Row],[BEDS Code]])</f>
        <v>310500010036</v>
      </c>
      <c r="B521" s="134" t="str">
        <f>IF(ISBLANK(TableB[[#This Row],[School Name]]),"",TableB[[#This Row],[School Name]])</f>
        <v>P.S. 036 Margaret Douglas</v>
      </c>
      <c r="C521" s="156" t="str">
        <f>IF(ISBLANK(TableB[[#This Row],[Local School Code]]),"",TableB[[#This Row],[Local School Code]])</f>
        <v>M036</v>
      </c>
      <c r="D521" s="187">
        <v>3141792</v>
      </c>
      <c r="E521" s="187">
        <v>3490880</v>
      </c>
      <c r="F521" s="186">
        <v>349088</v>
      </c>
      <c r="G521" s="126">
        <f t="shared" si="24"/>
        <v>0.9</v>
      </c>
      <c r="H521" s="187">
        <v>357576</v>
      </c>
      <c r="I521" s="187">
        <v>751695</v>
      </c>
      <c r="J521" s="187">
        <v>4251063</v>
      </c>
      <c r="K521" s="187">
        <v>4663087</v>
      </c>
      <c r="L521" s="187">
        <v>412023</v>
      </c>
      <c r="M521" s="186">
        <f>IF(L521="N/A","N/A",'Part-C'!I521)</f>
        <v>9951770.9182726573</v>
      </c>
      <c r="N521" s="190">
        <f t="shared" si="25"/>
        <v>0.42716648473032404</v>
      </c>
      <c r="O521" s="191">
        <f t="shared" si="26"/>
        <v>5700707.9182726573</v>
      </c>
    </row>
    <row r="522" spans="1:15" s="27" customFormat="1" ht="15" x14ac:dyDescent="0.3">
      <c r="A522" s="156" t="str">
        <f>IF(ISBLANK(TableB[[#This Row],[BEDS Code]]),"",TableB[[#This Row],[BEDS Code]])</f>
        <v>310400010037</v>
      </c>
      <c r="B522" s="134" t="str">
        <f>IF(ISBLANK(TableB[[#This Row],[School Name]]),"",TableB[[#This Row],[School Name]])</f>
        <v>River East Elementary</v>
      </c>
      <c r="C522" s="156" t="str">
        <f>IF(ISBLANK(TableB[[#This Row],[Local School Code]]),"",TableB[[#This Row],[Local School Code]])</f>
        <v>M037</v>
      </c>
      <c r="D522" s="187">
        <v>1697571</v>
      </c>
      <c r="E522" s="187">
        <v>1813241</v>
      </c>
      <c r="F522" s="186">
        <v>115670</v>
      </c>
      <c r="G522" s="126">
        <f t="shared" si="24"/>
        <v>0.93620814883404913</v>
      </c>
      <c r="H522" s="187">
        <v>357576</v>
      </c>
      <c r="I522" s="187">
        <v>391867</v>
      </c>
      <c r="J522" s="187">
        <v>2447014</v>
      </c>
      <c r="K522" s="187">
        <v>2583538</v>
      </c>
      <c r="L522" s="187">
        <v>136524</v>
      </c>
      <c r="M522" s="186">
        <f>IF(L522="N/A","N/A",'Part-C'!I522)</f>
        <v>4177396.1738083549</v>
      </c>
      <c r="N522" s="190">
        <f t="shared" si="25"/>
        <v>0.58577494165921096</v>
      </c>
      <c r="O522" s="191">
        <f t="shared" si="26"/>
        <v>1730382.1738083549</v>
      </c>
    </row>
    <row r="523" spans="1:15" s="27" customFormat="1" ht="15" x14ac:dyDescent="0.3">
      <c r="A523" s="156" t="str">
        <f>IF(ISBLANK(TableB[[#This Row],[BEDS Code]]),"",TableB[[#This Row],[BEDS Code]])</f>
        <v>310400010038</v>
      </c>
      <c r="B523" s="134" t="str">
        <f>IF(ISBLANK(TableB[[#This Row],[School Name]]),"",TableB[[#This Row],[School Name]])</f>
        <v>P.S. 38 Roberto Clemente</v>
      </c>
      <c r="C523" s="156" t="str">
        <f>IF(ISBLANK(TableB[[#This Row],[Local School Code]]),"",TableB[[#This Row],[Local School Code]])</f>
        <v>M038</v>
      </c>
      <c r="D523" s="187">
        <v>2040814</v>
      </c>
      <c r="E523" s="187">
        <v>2128732</v>
      </c>
      <c r="F523" s="186">
        <v>87918</v>
      </c>
      <c r="G523" s="126">
        <f t="shared" ref="G523:G586" si="27">IFERROR(D523/E523,"")</f>
        <v>0.95869935717600896</v>
      </c>
      <c r="H523" s="187">
        <v>357576</v>
      </c>
      <c r="I523" s="187">
        <v>395796</v>
      </c>
      <c r="J523" s="187">
        <v>2794186</v>
      </c>
      <c r="K523" s="187">
        <v>2897955</v>
      </c>
      <c r="L523" s="187">
        <v>103769</v>
      </c>
      <c r="M523" s="186">
        <f>IF(L523="N/A","N/A",'Part-C'!I523)</f>
        <v>5265570.375305146</v>
      </c>
      <c r="N523" s="190">
        <f t="shared" si="25"/>
        <v>0.53065210430087051</v>
      </c>
      <c r="O523" s="191">
        <f t="shared" si="26"/>
        <v>2471384.375305146</v>
      </c>
    </row>
    <row r="524" spans="1:15" s="27" customFormat="1" ht="15" x14ac:dyDescent="0.3">
      <c r="A524" s="156" t="str">
        <f>IF(ISBLANK(TableB[[#This Row],[BEDS Code]]),"",TableB[[#This Row],[BEDS Code]])</f>
        <v>310200010040</v>
      </c>
      <c r="B524" s="134" t="str">
        <f>IF(ISBLANK(TableB[[#This Row],[School Name]]),"",TableB[[#This Row],[School Name]])</f>
        <v>P.S. 040 Augustus Saint-Gaudens</v>
      </c>
      <c r="C524" s="156" t="str">
        <f>IF(ISBLANK(TableB[[#This Row],[Local School Code]]),"",TableB[[#This Row],[Local School Code]])</f>
        <v>M040</v>
      </c>
      <c r="D524" s="187">
        <v>4550217</v>
      </c>
      <c r="E524" s="187">
        <v>5055796</v>
      </c>
      <c r="F524" s="186">
        <v>505579</v>
      </c>
      <c r="G524" s="126">
        <f t="shared" si="27"/>
        <v>0.90000011867567442</v>
      </c>
      <c r="H524" s="187">
        <v>357576</v>
      </c>
      <c r="I524" s="187">
        <v>839171</v>
      </c>
      <c r="J524" s="187">
        <v>5746964</v>
      </c>
      <c r="K524" s="187">
        <v>6343691</v>
      </c>
      <c r="L524" s="187">
        <v>596727</v>
      </c>
      <c r="M524" s="186">
        <f>IF(L524="N/A","N/A",'Part-C'!I524)</f>
        <v>8762107.46657704</v>
      </c>
      <c r="N524" s="190">
        <f t="shared" si="25"/>
        <v>0.65588832617286752</v>
      </c>
      <c r="O524" s="191">
        <f t="shared" si="26"/>
        <v>3015143.46657704</v>
      </c>
    </row>
    <row r="525" spans="1:15" s="27" customFormat="1" ht="15" x14ac:dyDescent="0.3">
      <c r="A525" s="156" t="str">
        <f>IF(ISBLANK(TableB[[#This Row],[BEDS Code]]),"",TableB[[#This Row],[BEDS Code]])</f>
        <v>310200010041</v>
      </c>
      <c r="B525" s="134" t="str">
        <f>IF(ISBLANK(TableB[[#This Row],[School Name]]),"",TableB[[#This Row],[School Name]])</f>
        <v>P.S. 041 Greenwich Village</v>
      </c>
      <c r="C525" s="156" t="str">
        <f>IF(ISBLANK(TableB[[#This Row],[Local School Code]]),"",TableB[[#This Row],[Local School Code]])</f>
        <v>M041</v>
      </c>
      <c r="D525" s="187">
        <v>4414061</v>
      </c>
      <c r="E525" s="187">
        <v>4904512</v>
      </c>
      <c r="F525" s="186">
        <v>490451</v>
      </c>
      <c r="G525" s="126">
        <f t="shared" si="27"/>
        <v>0.90000004077877682</v>
      </c>
      <c r="H525" s="187">
        <v>357576</v>
      </c>
      <c r="I525" s="187">
        <v>916158</v>
      </c>
      <c r="J525" s="187">
        <v>5687795</v>
      </c>
      <c r="K525" s="187">
        <v>6266667</v>
      </c>
      <c r="L525" s="187">
        <v>578872</v>
      </c>
      <c r="M525" s="186">
        <f>IF(L525="N/A","N/A",'Part-C'!I525)</f>
        <v>9713360.8205563817</v>
      </c>
      <c r="N525" s="190">
        <f t="shared" si="25"/>
        <v>0.58556406017193574</v>
      </c>
      <c r="O525" s="191">
        <f t="shared" si="26"/>
        <v>4025565.8205563817</v>
      </c>
    </row>
    <row r="526" spans="1:15" s="27" customFormat="1" ht="15" x14ac:dyDescent="0.3">
      <c r="A526" s="156" t="str">
        <f>IF(ISBLANK(TableB[[#This Row],[BEDS Code]]),"",TableB[[#This Row],[BEDS Code]])</f>
        <v>310200010042</v>
      </c>
      <c r="B526" s="134" t="str">
        <f>IF(ISBLANK(TableB[[#This Row],[School Name]]),"",TableB[[#This Row],[School Name]])</f>
        <v>P.S. 042 Benjamin Altman</v>
      </c>
      <c r="C526" s="156" t="str">
        <f>IF(ISBLANK(TableB[[#This Row],[Local School Code]]),"",TableB[[#This Row],[Local School Code]])</f>
        <v>M042</v>
      </c>
      <c r="D526" s="187">
        <v>5249117</v>
      </c>
      <c r="E526" s="187">
        <v>5832352</v>
      </c>
      <c r="F526" s="186">
        <v>583235</v>
      </c>
      <c r="G526" s="126">
        <f t="shared" si="27"/>
        <v>0.90000003429148312</v>
      </c>
      <c r="H526" s="187">
        <v>357576</v>
      </c>
      <c r="I526" s="187">
        <v>850928</v>
      </c>
      <c r="J526" s="187">
        <v>6457621</v>
      </c>
      <c r="K526" s="187">
        <v>7146005</v>
      </c>
      <c r="L526" s="187">
        <v>688383</v>
      </c>
      <c r="M526" s="186">
        <f>IF(L526="N/A","N/A",'Part-C'!I526)</f>
        <v>11312064.225241479</v>
      </c>
      <c r="N526" s="190">
        <f t="shared" si="25"/>
        <v>0.57086141586701866</v>
      </c>
      <c r="O526" s="191">
        <f t="shared" si="26"/>
        <v>4854443.2252414785</v>
      </c>
    </row>
    <row r="527" spans="1:15" s="27" customFormat="1" ht="15" x14ac:dyDescent="0.3">
      <c r="A527" s="156" t="str">
        <f>IF(ISBLANK(TableB[[#This Row],[BEDS Code]]),"",TableB[[#This Row],[BEDS Code]])</f>
        <v>310500010046</v>
      </c>
      <c r="B527" s="134" t="str">
        <f>IF(ISBLANK(TableB[[#This Row],[School Name]]),"",TableB[[#This Row],[School Name]])</f>
        <v>P.S. 046 Arthur Tappan</v>
      </c>
      <c r="C527" s="156" t="str">
        <f>IF(ISBLANK(TableB[[#This Row],[Local School Code]]),"",TableB[[#This Row],[Local School Code]])</f>
        <v>M046</v>
      </c>
      <c r="D527" s="187">
        <v>5201969</v>
      </c>
      <c r="E527" s="187">
        <v>5779966</v>
      </c>
      <c r="F527" s="186">
        <v>577997</v>
      </c>
      <c r="G527" s="126">
        <f t="shared" si="27"/>
        <v>0.89999993079544072</v>
      </c>
      <c r="H527" s="187">
        <v>357576</v>
      </c>
      <c r="I527" s="187">
        <v>908164</v>
      </c>
      <c r="J527" s="187">
        <v>6467709</v>
      </c>
      <c r="K527" s="187">
        <v>7149910</v>
      </c>
      <c r="L527" s="187">
        <v>682200</v>
      </c>
      <c r="M527" s="186">
        <f>IF(L527="N/A","N/A",'Part-C'!I527)</f>
        <v>11296426.841285458</v>
      </c>
      <c r="N527" s="190">
        <f t="shared" si="25"/>
        <v>0.57254467194548908</v>
      </c>
      <c r="O527" s="191">
        <f t="shared" si="26"/>
        <v>4828717.8412854578</v>
      </c>
    </row>
    <row r="528" spans="1:15" s="27" customFormat="1" ht="15" x14ac:dyDescent="0.3">
      <c r="A528" s="156" t="str">
        <f>IF(ISBLANK(TableB[[#This Row],[BEDS Code]]),"",TableB[[#This Row],[BEDS Code]])</f>
        <v>310200010047</v>
      </c>
      <c r="B528" s="134" t="str">
        <f>IF(ISBLANK(TableB[[#This Row],[School Name]]),"",TableB[[#This Row],[School Name]])</f>
        <v>47 The American Sign Language and English Secondary School</v>
      </c>
      <c r="C528" s="156" t="str">
        <f>IF(ISBLANK(TableB[[#This Row],[Local School Code]]),"",TableB[[#This Row],[Local School Code]])</f>
        <v>M047</v>
      </c>
      <c r="D528" s="187" t="s">
        <v>5097</v>
      </c>
      <c r="E528" s="187" t="s">
        <v>5097</v>
      </c>
      <c r="F528" s="186" t="s">
        <v>5097</v>
      </c>
      <c r="G528" s="126" t="str">
        <f t="shared" si="27"/>
        <v/>
      </c>
      <c r="H528" s="187" t="s">
        <v>5097</v>
      </c>
      <c r="I528" s="187" t="s">
        <v>5097</v>
      </c>
      <c r="J528" s="187" t="s">
        <v>5097</v>
      </c>
      <c r="K528" s="187" t="s">
        <v>5097</v>
      </c>
      <c r="L528" s="187" t="s">
        <v>5097</v>
      </c>
      <c r="M528" s="186" t="str">
        <f>IF(L528="N/A","N/A",'Part-C'!I528)</f>
        <v>N/A</v>
      </c>
      <c r="N528" s="190" t="str">
        <f t="shared" si="25"/>
        <v/>
      </c>
      <c r="O528" s="191" t="str">
        <f t="shared" si="26"/>
        <v>N/A</v>
      </c>
    </row>
    <row r="529" spans="1:15" s="27" customFormat="1" ht="15" x14ac:dyDescent="0.3">
      <c r="A529" s="156" t="str">
        <f>IF(ISBLANK(TableB[[#This Row],[BEDS Code]]),"",TableB[[#This Row],[BEDS Code]])</f>
        <v>310600010048</v>
      </c>
      <c r="B529" s="134" t="str">
        <f>IF(ISBLANK(TableB[[#This Row],[School Name]]),"",TableB[[#This Row],[School Name]])</f>
        <v>P.S. 048 P.O. Michael J. Buczek</v>
      </c>
      <c r="C529" s="156" t="str">
        <f>IF(ISBLANK(TableB[[#This Row],[Local School Code]]),"",TableB[[#This Row],[Local School Code]])</f>
        <v>M048</v>
      </c>
      <c r="D529" s="187">
        <v>4412115</v>
      </c>
      <c r="E529" s="187">
        <v>4902350</v>
      </c>
      <c r="F529" s="186">
        <v>490235</v>
      </c>
      <c r="G529" s="126">
        <f t="shared" si="27"/>
        <v>0.9</v>
      </c>
      <c r="H529" s="187">
        <v>357576</v>
      </c>
      <c r="I529" s="187">
        <v>831540</v>
      </c>
      <c r="J529" s="187">
        <v>5601231</v>
      </c>
      <c r="K529" s="187">
        <v>6179848</v>
      </c>
      <c r="L529" s="187">
        <v>578617</v>
      </c>
      <c r="M529" s="186">
        <f>IF(L529="N/A","N/A",'Part-C'!I529)</f>
        <v>9615660.9783820659</v>
      </c>
      <c r="N529" s="190">
        <f t="shared" si="25"/>
        <v>0.58251128160536136</v>
      </c>
      <c r="O529" s="191">
        <f t="shared" si="26"/>
        <v>4014429.9783820659</v>
      </c>
    </row>
    <row r="530" spans="1:15" s="27" customFormat="1" ht="15" x14ac:dyDescent="0.3">
      <c r="A530" s="156" t="str">
        <f>IF(ISBLANK(TableB[[#This Row],[BEDS Code]]),"",TableB[[#This Row],[BEDS Code]])</f>
        <v>310200010051</v>
      </c>
      <c r="B530" s="134" t="str">
        <f>IF(ISBLANK(TableB[[#This Row],[School Name]]),"",TableB[[#This Row],[School Name]])</f>
        <v>P.S. 051 Elias Howe</v>
      </c>
      <c r="C530" s="156" t="str">
        <f>IF(ISBLANK(TableB[[#This Row],[Local School Code]]),"",TableB[[#This Row],[Local School Code]])</f>
        <v>M051</v>
      </c>
      <c r="D530" s="187">
        <v>3349410</v>
      </c>
      <c r="E530" s="187">
        <v>3706165</v>
      </c>
      <c r="F530" s="186">
        <v>356755</v>
      </c>
      <c r="G530" s="126">
        <f t="shared" si="27"/>
        <v>0.90374011950358391</v>
      </c>
      <c r="H530" s="187">
        <v>357576</v>
      </c>
      <c r="I530" s="187">
        <v>628208</v>
      </c>
      <c r="J530" s="187">
        <v>4335194</v>
      </c>
      <c r="K530" s="187">
        <v>4756266</v>
      </c>
      <c r="L530" s="187">
        <v>421073</v>
      </c>
      <c r="M530" s="186">
        <f>IF(L530="N/A","N/A",'Part-C'!I530)</f>
        <v>7977779.1445297422</v>
      </c>
      <c r="N530" s="190">
        <f t="shared" si="25"/>
        <v>0.54340862556624991</v>
      </c>
      <c r="O530" s="191">
        <f t="shared" si="26"/>
        <v>3642585.1445297422</v>
      </c>
    </row>
    <row r="531" spans="1:15" s="27" customFormat="1" ht="15" x14ac:dyDescent="0.3">
      <c r="A531" s="156" t="str">
        <f>IF(ISBLANK(TableB[[#This Row],[BEDS Code]]),"",TableB[[#This Row],[BEDS Code]])</f>
        <v>310600010052</v>
      </c>
      <c r="B531" s="134" t="str">
        <f>IF(ISBLANK(TableB[[#This Row],[School Name]]),"",TableB[[#This Row],[School Name]])</f>
        <v>J.H.S. 052 Inwood</v>
      </c>
      <c r="C531" s="156" t="str">
        <f>IF(ISBLANK(TableB[[#This Row],[Local School Code]]),"",TableB[[#This Row],[Local School Code]])</f>
        <v>M052</v>
      </c>
      <c r="D531" s="187">
        <v>2554100</v>
      </c>
      <c r="E531" s="187">
        <v>2837889</v>
      </c>
      <c r="F531" s="186">
        <v>283789</v>
      </c>
      <c r="G531" s="126">
        <f t="shared" si="27"/>
        <v>0.89999996476254007</v>
      </c>
      <c r="H531" s="187">
        <v>357576</v>
      </c>
      <c r="I531" s="187">
        <v>628552</v>
      </c>
      <c r="J531" s="187">
        <v>3540228</v>
      </c>
      <c r="K531" s="187">
        <v>3875181</v>
      </c>
      <c r="L531" s="187">
        <v>334952</v>
      </c>
      <c r="M531" s="186">
        <f>IF(L531="N/A","N/A",'Part-C'!I531)</f>
        <v>5741057.2630736213</v>
      </c>
      <c r="N531" s="190">
        <f t="shared" si="25"/>
        <v>0.61665087766510951</v>
      </c>
      <c r="O531" s="191">
        <f t="shared" si="26"/>
        <v>2200829.2630736213</v>
      </c>
    </row>
    <row r="532" spans="1:15" s="27" customFormat="1" ht="15" x14ac:dyDescent="0.3">
      <c r="A532" s="156" t="str">
        <f>IF(ISBLANK(TableB[[#This Row],[BEDS Code]]),"",TableB[[#This Row],[BEDS Code]])</f>
        <v>310300010054</v>
      </c>
      <c r="B532" s="134" t="str">
        <f>IF(ISBLANK(TableB[[#This Row],[School Name]]),"",TableB[[#This Row],[School Name]])</f>
        <v>J.H.S. 054 Booker T. Washington</v>
      </c>
      <c r="C532" s="156" t="str">
        <f>IF(ISBLANK(TableB[[#This Row],[Local School Code]]),"",TableB[[#This Row],[Local School Code]])</f>
        <v>M054</v>
      </c>
      <c r="D532" s="187">
        <v>5990275</v>
      </c>
      <c r="E532" s="187">
        <v>6655862</v>
      </c>
      <c r="F532" s="186">
        <v>665587</v>
      </c>
      <c r="G532" s="126">
        <f t="shared" si="27"/>
        <v>0.89999987980520024</v>
      </c>
      <c r="H532" s="187">
        <v>357576</v>
      </c>
      <c r="I532" s="187">
        <v>1145520</v>
      </c>
      <c r="J532" s="187">
        <v>7493371</v>
      </c>
      <c r="K532" s="187">
        <v>8278954</v>
      </c>
      <c r="L532" s="187">
        <v>785581</v>
      </c>
      <c r="M532" s="186">
        <f>IF(L532="N/A","N/A",'Part-C'!I532)</f>
        <v>9855218.9464541152</v>
      </c>
      <c r="N532" s="190">
        <f t="shared" si="25"/>
        <v>0.76034546170038131</v>
      </c>
      <c r="O532" s="191">
        <f t="shared" si="26"/>
        <v>2361847.9464541152</v>
      </c>
    </row>
    <row r="533" spans="1:15" s="27" customFormat="1" ht="15" x14ac:dyDescent="0.3">
      <c r="A533" s="156" t="str">
        <f>IF(ISBLANK(TableB[[#This Row],[BEDS Code]]),"",TableB[[#This Row],[BEDS Code]])</f>
        <v>310400010057</v>
      </c>
      <c r="B533" s="134" t="str">
        <f>IF(ISBLANK(TableB[[#This Row],[School Name]]),"",TableB[[#This Row],[School Name]])</f>
        <v>James Weldon Johnson</v>
      </c>
      <c r="C533" s="156" t="str">
        <f>IF(ISBLANK(TableB[[#This Row],[Local School Code]]),"",TableB[[#This Row],[Local School Code]])</f>
        <v>M057</v>
      </c>
      <c r="D533" s="187">
        <v>6815006</v>
      </c>
      <c r="E533" s="187">
        <v>7572229</v>
      </c>
      <c r="F533" s="186">
        <v>757223</v>
      </c>
      <c r="G533" s="126">
        <f t="shared" si="27"/>
        <v>0.89999998679384896</v>
      </c>
      <c r="H533" s="187">
        <v>357576</v>
      </c>
      <c r="I533" s="187">
        <v>1272107</v>
      </c>
      <c r="J533" s="187">
        <v>8444689</v>
      </c>
      <c r="K533" s="187">
        <v>9338428</v>
      </c>
      <c r="L533" s="187">
        <v>893739</v>
      </c>
      <c r="M533" s="186">
        <f>IF(L533="N/A","N/A",'Part-C'!I533)</f>
        <v>12863731.876491446</v>
      </c>
      <c r="N533" s="190">
        <f t="shared" si="25"/>
        <v>0.65647271577797139</v>
      </c>
      <c r="O533" s="191">
        <f t="shared" si="26"/>
        <v>4419042.876491446</v>
      </c>
    </row>
    <row r="534" spans="1:15" s="27" customFormat="1" ht="15" x14ac:dyDescent="0.3">
      <c r="A534" s="156" t="str">
        <f>IF(ISBLANK(TableB[[#This Row],[BEDS Code]]),"",TableB[[#This Row],[BEDS Code]])</f>
        <v>310200010059</v>
      </c>
      <c r="B534" s="134" t="str">
        <f>IF(ISBLANK(TableB[[#This Row],[School Name]]),"",TableB[[#This Row],[School Name]])</f>
        <v>P.S. 059 Beekman Hill International</v>
      </c>
      <c r="C534" s="156" t="str">
        <f>IF(ISBLANK(TableB[[#This Row],[Local School Code]]),"",TableB[[#This Row],[Local School Code]])</f>
        <v>M059</v>
      </c>
      <c r="D534" s="187">
        <v>4276109</v>
      </c>
      <c r="E534" s="187">
        <v>4663903</v>
      </c>
      <c r="F534" s="186">
        <v>387794</v>
      </c>
      <c r="G534" s="126">
        <f t="shared" si="27"/>
        <v>0.91685204430709644</v>
      </c>
      <c r="H534" s="187">
        <v>357576</v>
      </c>
      <c r="I534" s="187">
        <v>807240</v>
      </c>
      <c r="J534" s="187">
        <v>5440925</v>
      </c>
      <c r="K534" s="187">
        <v>5898633</v>
      </c>
      <c r="L534" s="187">
        <v>457707</v>
      </c>
      <c r="M534" s="186">
        <f>IF(L534="N/A","N/A",'Part-C'!I534)</f>
        <v>7797259.3586971257</v>
      </c>
      <c r="N534" s="190">
        <f t="shared" si="25"/>
        <v>0.6977996690505297</v>
      </c>
      <c r="O534" s="191">
        <f t="shared" si="26"/>
        <v>2356334.3586971257</v>
      </c>
    </row>
    <row r="535" spans="1:15" s="27" customFormat="1" ht="15" x14ac:dyDescent="0.3">
      <c r="A535" s="156" t="str">
        <f>IF(ISBLANK(TableB[[#This Row],[BEDS Code]]),"",TableB[[#This Row],[BEDS Code]])</f>
        <v>310100010063</v>
      </c>
      <c r="B535" s="134" t="str">
        <f>IF(ISBLANK(TableB[[#This Row],[School Name]]),"",TableB[[#This Row],[School Name]])</f>
        <v>The STAR Academy - P.S.63</v>
      </c>
      <c r="C535" s="156" t="str">
        <f>IF(ISBLANK(TableB[[#This Row],[Local School Code]]),"",TableB[[#This Row],[Local School Code]])</f>
        <v>M063</v>
      </c>
      <c r="D535" s="187">
        <v>1889556</v>
      </c>
      <c r="E535" s="187">
        <v>1860025</v>
      </c>
      <c r="F535" s="186">
        <v>0</v>
      </c>
      <c r="G535" s="126">
        <f t="shared" si="27"/>
        <v>1.0158766683243505</v>
      </c>
      <c r="H535" s="187">
        <v>357576</v>
      </c>
      <c r="I535" s="187">
        <v>389792</v>
      </c>
      <c r="J535" s="187">
        <v>2636924</v>
      </c>
      <c r="K535" s="187">
        <v>2602069</v>
      </c>
      <c r="L535" s="187">
        <v>0</v>
      </c>
      <c r="M535" s="186">
        <f>IF(L535="N/A","N/A",'Part-C'!I535)</f>
        <v>5159326.720559611</v>
      </c>
      <c r="N535" s="190">
        <f t="shared" si="25"/>
        <v>0.5110984713358071</v>
      </c>
      <c r="O535" s="191">
        <f t="shared" si="26"/>
        <v>2522402.720559611</v>
      </c>
    </row>
    <row r="536" spans="1:15" s="27" customFormat="1" ht="15" x14ac:dyDescent="0.3">
      <c r="A536" s="156" t="str">
        <f>IF(ISBLANK(TableB[[#This Row],[BEDS Code]]),"",TableB[[#This Row],[BEDS Code]])</f>
        <v>310100010064</v>
      </c>
      <c r="B536" s="134" t="str">
        <f>IF(ISBLANK(TableB[[#This Row],[School Name]]),"",TableB[[#This Row],[School Name]])</f>
        <v>P.S. 064 Robert Simon</v>
      </c>
      <c r="C536" s="156" t="str">
        <f>IF(ISBLANK(TableB[[#This Row],[Local School Code]]),"",TableB[[#This Row],[Local School Code]])</f>
        <v>M064</v>
      </c>
      <c r="D536" s="187">
        <v>1826675</v>
      </c>
      <c r="E536" s="187">
        <v>2029638</v>
      </c>
      <c r="F536" s="186">
        <v>202963</v>
      </c>
      <c r="G536" s="126">
        <f t="shared" si="27"/>
        <v>0.90000039415895838</v>
      </c>
      <c r="H536" s="187">
        <v>357576</v>
      </c>
      <c r="I536" s="187">
        <v>403085</v>
      </c>
      <c r="J536" s="187">
        <v>2587336</v>
      </c>
      <c r="K536" s="187">
        <v>2826891</v>
      </c>
      <c r="L536" s="187">
        <v>239554</v>
      </c>
      <c r="M536" s="186">
        <f>IF(L536="N/A","N/A",'Part-C'!I536)</f>
        <v>5301994.6239008708</v>
      </c>
      <c r="N536" s="190">
        <f t="shared" si="25"/>
        <v>0.48799295049009356</v>
      </c>
      <c r="O536" s="191">
        <f t="shared" si="26"/>
        <v>2714658.6239008708</v>
      </c>
    </row>
    <row r="537" spans="1:15" s="27" customFormat="1" ht="15" x14ac:dyDescent="0.3">
      <c r="A537" s="156" t="str">
        <f>IF(ISBLANK(TableB[[#This Row],[BEDS Code]]),"",TableB[[#This Row],[BEDS Code]])</f>
        <v>310400010072</v>
      </c>
      <c r="B537" s="134" t="str">
        <f>IF(ISBLANK(TableB[[#This Row],[School Name]]),"",TableB[[#This Row],[School Name]])</f>
        <v>The Lexington Academy</v>
      </c>
      <c r="C537" s="156" t="str">
        <f>IF(ISBLANK(TableB[[#This Row],[Local School Code]]),"",TableB[[#This Row],[Local School Code]])</f>
        <v>M072</v>
      </c>
      <c r="D537" s="187">
        <v>4870795</v>
      </c>
      <c r="E537" s="187">
        <v>5347879</v>
      </c>
      <c r="F537" s="186">
        <v>477084</v>
      </c>
      <c r="G537" s="126">
        <f t="shared" si="27"/>
        <v>0.91079005340247976</v>
      </c>
      <c r="H537" s="187">
        <v>357576</v>
      </c>
      <c r="I537" s="187">
        <v>858299</v>
      </c>
      <c r="J537" s="187">
        <v>6086670</v>
      </c>
      <c r="K537" s="187">
        <v>6649765</v>
      </c>
      <c r="L537" s="187">
        <v>563095</v>
      </c>
      <c r="M537" s="186">
        <f>IF(L537="N/A","N/A",'Part-C'!I537)</f>
        <v>11031511.536459386</v>
      </c>
      <c r="N537" s="190">
        <f t="shared" si="25"/>
        <v>0.55175303763980332</v>
      </c>
      <c r="O537" s="191">
        <f t="shared" si="26"/>
        <v>4944841.5364593863</v>
      </c>
    </row>
    <row r="538" spans="1:15" s="27" customFormat="1" ht="15" x14ac:dyDescent="0.3">
      <c r="A538" s="156" t="str">
        <f>IF(ISBLANK(TableB[[#This Row],[BEDS Code]]),"",TableB[[#This Row],[BEDS Code]])</f>
        <v>310300010075</v>
      </c>
      <c r="B538" s="134" t="str">
        <f>IF(ISBLANK(TableB[[#This Row],[School Name]]),"",TableB[[#This Row],[School Name]])</f>
        <v>P.S. 075 Emily Dickinson</v>
      </c>
      <c r="C538" s="156" t="str">
        <f>IF(ISBLANK(TableB[[#This Row],[Local School Code]]),"",TableB[[#This Row],[Local School Code]])</f>
        <v>M075</v>
      </c>
      <c r="D538" s="187">
        <v>4789340</v>
      </c>
      <c r="E538" s="187">
        <v>5059444</v>
      </c>
      <c r="F538" s="186">
        <v>270104</v>
      </c>
      <c r="G538" s="126">
        <f t="shared" si="27"/>
        <v>0.9466138967048553</v>
      </c>
      <c r="H538" s="187">
        <v>357576</v>
      </c>
      <c r="I538" s="187">
        <v>896458</v>
      </c>
      <c r="J538" s="187">
        <v>6043374</v>
      </c>
      <c r="K538" s="187">
        <v>6362173</v>
      </c>
      <c r="L538" s="187">
        <v>318799</v>
      </c>
      <c r="M538" s="186">
        <f>IF(L538="N/A","N/A",'Part-C'!I538)</f>
        <v>14824556.398830678</v>
      </c>
      <c r="N538" s="190">
        <f t="shared" si="25"/>
        <v>0.40765968555232351</v>
      </c>
      <c r="O538" s="191">
        <f t="shared" si="26"/>
        <v>8781182.3988306783</v>
      </c>
    </row>
    <row r="539" spans="1:15" s="27" customFormat="1" ht="15" x14ac:dyDescent="0.3">
      <c r="A539" s="156" t="str">
        <f>IF(ISBLANK(TableB[[#This Row],[BEDS Code]]),"",TableB[[#This Row],[BEDS Code]])</f>
        <v>310300010076</v>
      </c>
      <c r="B539" s="134" t="str">
        <f>IF(ISBLANK(TableB[[#This Row],[School Name]]),"",TableB[[#This Row],[School Name]])</f>
        <v>P.S. 076 A. Philip Randolph</v>
      </c>
      <c r="C539" s="156" t="str">
        <f>IF(ISBLANK(TableB[[#This Row],[Local School Code]]),"",TableB[[#This Row],[Local School Code]])</f>
        <v>M076</v>
      </c>
      <c r="D539" s="187">
        <v>3113454</v>
      </c>
      <c r="E539" s="187">
        <v>3459394</v>
      </c>
      <c r="F539" s="186">
        <v>345940</v>
      </c>
      <c r="G539" s="126">
        <f t="shared" si="27"/>
        <v>0.89999982655921817</v>
      </c>
      <c r="H539" s="187">
        <v>357576</v>
      </c>
      <c r="I539" s="187">
        <v>659857</v>
      </c>
      <c r="J539" s="187">
        <v>4130887</v>
      </c>
      <c r="K539" s="187">
        <v>4539194</v>
      </c>
      <c r="L539" s="187">
        <v>408307</v>
      </c>
      <c r="M539" s="186">
        <f>IF(L539="N/A","N/A",'Part-C'!I539)</f>
        <v>7470998.3772068825</v>
      </c>
      <c r="N539" s="190">
        <f t="shared" si="25"/>
        <v>0.55292302198898069</v>
      </c>
      <c r="O539" s="191">
        <f t="shared" si="26"/>
        <v>3340111.3772068825</v>
      </c>
    </row>
    <row r="540" spans="1:15" s="27" customFormat="1" ht="15" x14ac:dyDescent="0.3">
      <c r="A540" s="156" t="str">
        <f>IF(ISBLANK(TableB[[#This Row],[BEDS Code]]),"",TableB[[#This Row],[BEDS Code]])</f>
        <v>310200010077</v>
      </c>
      <c r="B540" s="134" t="str">
        <f>IF(ISBLANK(TableB[[#This Row],[School Name]]),"",TableB[[#This Row],[School Name]])</f>
        <v>P.S. 77 Lower Lab School</v>
      </c>
      <c r="C540" s="156" t="str">
        <f>IF(ISBLANK(TableB[[#This Row],[Local School Code]]),"",TableB[[#This Row],[Local School Code]])</f>
        <v>M077</v>
      </c>
      <c r="D540" s="187">
        <v>2133338</v>
      </c>
      <c r="E540" s="187">
        <v>2370376</v>
      </c>
      <c r="F540" s="186">
        <v>237038</v>
      </c>
      <c r="G540" s="126">
        <f t="shared" si="27"/>
        <v>0.89999983125040073</v>
      </c>
      <c r="H540" s="187">
        <v>357576</v>
      </c>
      <c r="I540" s="187">
        <v>459182</v>
      </c>
      <c r="J540" s="187">
        <v>2950096</v>
      </c>
      <c r="K540" s="187">
        <v>3229869</v>
      </c>
      <c r="L540" s="187">
        <v>279773</v>
      </c>
      <c r="M540" s="186">
        <f>IF(L540="N/A","N/A",'Part-C'!I540)</f>
        <v>3929660.4107952174</v>
      </c>
      <c r="N540" s="190">
        <f t="shared" si="25"/>
        <v>0.75072542958057031</v>
      </c>
      <c r="O540" s="191">
        <f t="shared" si="26"/>
        <v>979564.41079521738</v>
      </c>
    </row>
    <row r="541" spans="1:15" s="27" customFormat="1" ht="15" x14ac:dyDescent="0.3">
      <c r="A541" s="156" t="str">
        <f>IF(ISBLANK(TableB[[#This Row],[BEDS Code]]),"",TableB[[#This Row],[BEDS Code]])</f>
        <v>307500011079</v>
      </c>
      <c r="B541" s="134" t="str">
        <f>IF(ISBLANK(TableB[[#This Row],[School Name]]),"",TableB[[#This Row],[School Name]])</f>
        <v>P.S. M079 - Horan School</v>
      </c>
      <c r="C541" s="156" t="str">
        <f>IF(ISBLANK(TableB[[#This Row],[Local School Code]]),"",TableB[[#This Row],[Local School Code]])</f>
        <v>M079</v>
      </c>
      <c r="D541" s="187" t="s">
        <v>5097</v>
      </c>
      <c r="E541" s="187" t="s">
        <v>5097</v>
      </c>
      <c r="F541" s="186" t="s">
        <v>5097</v>
      </c>
      <c r="G541" s="126" t="str">
        <f t="shared" si="27"/>
        <v/>
      </c>
      <c r="H541" s="187" t="s">
        <v>5097</v>
      </c>
      <c r="I541" s="187" t="s">
        <v>5097</v>
      </c>
      <c r="J541" s="187" t="s">
        <v>5097</v>
      </c>
      <c r="K541" s="187" t="s">
        <v>5097</v>
      </c>
      <c r="L541" s="187" t="s">
        <v>5097</v>
      </c>
      <c r="M541" s="186" t="str">
        <f>IF(L541="N/A","N/A",'Part-C'!I541)</f>
        <v>N/A</v>
      </c>
      <c r="N541" s="190" t="str">
        <f t="shared" si="25"/>
        <v/>
      </c>
      <c r="O541" s="191" t="str">
        <f t="shared" si="26"/>
        <v>N/A</v>
      </c>
    </row>
    <row r="542" spans="1:15" s="27" customFormat="1" ht="15" x14ac:dyDescent="0.3">
      <c r="A542" s="156" t="str">
        <f>IF(ISBLANK(TableB[[#This Row],[BEDS Code]]),"",TableB[[#This Row],[BEDS Code]])</f>
        <v>310400010083</v>
      </c>
      <c r="B542" s="134" t="str">
        <f>IF(ISBLANK(TableB[[#This Row],[School Name]]),"",TableB[[#This Row],[School Name]])</f>
        <v>P.S. 083 Luis Munoz Rivera</v>
      </c>
      <c r="C542" s="156" t="str">
        <f>IF(ISBLANK(TableB[[#This Row],[Local School Code]]),"",TableB[[#This Row],[Local School Code]])</f>
        <v>M083</v>
      </c>
      <c r="D542" s="187">
        <v>3126858</v>
      </c>
      <c r="E542" s="187">
        <v>3474287</v>
      </c>
      <c r="F542" s="186">
        <v>347429</v>
      </c>
      <c r="G542" s="126">
        <f t="shared" si="27"/>
        <v>0.89999991365134779</v>
      </c>
      <c r="H542" s="187">
        <v>357576</v>
      </c>
      <c r="I542" s="187">
        <v>596674</v>
      </c>
      <c r="J542" s="187">
        <v>4081108</v>
      </c>
      <c r="K542" s="187">
        <v>4491174</v>
      </c>
      <c r="L542" s="187">
        <v>410065</v>
      </c>
      <c r="M542" s="186">
        <f>IF(L542="N/A","N/A",'Part-C'!I542)</f>
        <v>6717147.1586644063</v>
      </c>
      <c r="N542" s="190">
        <f t="shared" si="25"/>
        <v>0.60756566792433664</v>
      </c>
      <c r="O542" s="191">
        <f t="shared" si="26"/>
        <v>2636039.1586644063</v>
      </c>
    </row>
    <row r="543" spans="1:15" s="27" customFormat="1" ht="15" x14ac:dyDescent="0.3">
      <c r="A543" s="156" t="str">
        <f>IF(ISBLANK(TableB[[#This Row],[BEDS Code]]),"",TableB[[#This Row],[BEDS Code]])</f>
        <v>310300010084</v>
      </c>
      <c r="B543" s="134" t="str">
        <f>IF(ISBLANK(TableB[[#This Row],[School Name]]),"",TableB[[#This Row],[School Name]])</f>
        <v>P.S. 084 Lillian Weber</v>
      </c>
      <c r="C543" s="156" t="str">
        <f>IF(ISBLANK(TableB[[#This Row],[Local School Code]]),"",TableB[[#This Row],[Local School Code]])</f>
        <v>M084</v>
      </c>
      <c r="D543" s="187">
        <v>4128068</v>
      </c>
      <c r="E543" s="187">
        <v>4586743</v>
      </c>
      <c r="F543" s="186">
        <v>458675</v>
      </c>
      <c r="G543" s="126">
        <f t="shared" si="27"/>
        <v>0.89999984738626082</v>
      </c>
      <c r="H543" s="187">
        <v>357576</v>
      </c>
      <c r="I543" s="187">
        <v>887597</v>
      </c>
      <c r="J543" s="187">
        <v>5373241</v>
      </c>
      <c r="K543" s="187">
        <v>5914607</v>
      </c>
      <c r="L543" s="187">
        <v>541366</v>
      </c>
      <c r="M543" s="186">
        <f>IF(L543="N/A","N/A",'Part-C'!I543)</f>
        <v>9344524.9155507442</v>
      </c>
      <c r="N543" s="190">
        <f t="shared" si="25"/>
        <v>0.57501489359379743</v>
      </c>
      <c r="O543" s="191">
        <f t="shared" si="26"/>
        <v>3971283.9155507442</v>
      </c>
    </row>
    <row r="544" spans="1:15" s="27" customFormat="1" ht="15" x14ac:dyDescent="0.3">
      <c r="A544" s="156" t="str">
        <f>IF(ISBLANK(TableB[[#This Row],[BEDS Code]]),"",TableB[[#This Row],[BEDS Code]])</f>
        <v>310300010087</v>
      </c>
      <c r="B544" s="134" t="str">
        <f>IF(ISBLANK(TableB[[#This Row],[School Name]]),"",TableB[[#This Row],[School Name]])</f>
        <v>P.S. 087 William Sherman</v>
      </c>
      <c r="C544" s="156" t="str">
        <f>IF(ISBLANK(TableB[[#This Row],[Local School Code]]),"",TableB[[#This Row],[Local School Code]])</f>
        <v>M087</v>
      </c>
      <c r="D544" s="187">
        <v>6629229</v>
      </c>
      <c r="E544" s="187">
        <v>7365810</v>
      </c>
      <c r="F544" s="186">
        <v>736581</v>
      </c>
      <c r="G544" s="126">
        <f t="shared" si="27"/>
        <v>0.9</v>
      </c>
      <c r="H544" s="187">
        <v>357576</v>
      </c>
      <c r="I544" s="187">
        <v>1436422</v>
      </c>
      <c r="J544" s="187">
        <v>8423227</v>
      </c>
      <c r="K544" s="187">
        <v>9292602</v>
      </c>
      <c r="L544" s="187">
        <v>869374</v>
      </c>
      <c r="M544" s="186">
        <f>IF(L544="N/A","N/A",'Part-C'!I544)</f>
        <v>11932901.11636994</v>
      </c>
      <c r="N544" s="190">
        <f t="shared" si="25"/>
        <v>0.70588257774505014</v>
      </c>
      <c r="O544" s="191">
        <f t="shared" si="26"/>
        <v>3509674.1163699403</v>
      </c>
    </row>
    <row r="545" spans="1:15" s="27" customFormat="1" ht="15" x14ac:dyDescent="0.3">
      <c r="A545" s="156" t="str">
        <f>IF(ISBLANK(TableB[[#This Row],[BEDS Code]]),"",TableB[[#This Row],[BEDS Code]])</f>
        <v>310200010089</v>
      </c>
      <c r="B545" s="134" t="str">
        <f>IF(ISBLANK(TableB[[#This Row],[School Name]]),"",TableB[[#This Row],[School Name]])</f>
        <v>P.S. 89</v>
      </c>
      <c r="C545" s="156" t="str">
        <f>IF(ISBLANK(TableB[[#This Row],[Local School Code]]),"",TableB[[#This Row],[Local School Code]])</f>
        <v>M089</v>
      </c>
      <c r="D545" s="187">
        <v>3010784</v>
      </c>
      <c r="E545" s="187">
        <v>3345317</v>
      </c>
      <c r="F545" s="186">
        <v>334533</v>
      </c>
      <c r="G545" s="126">
        <f t="shared" si="27"/>
        <v>0.89999961139706641</v>
      </c>
      <c r="H545" s="187">
        <v>357576</v>
      </c>
      <c r="I545" s="187">
        <v>733422</v>
      </c>
      <c r="J545" s="187">
        <v>4101782</v>
      </c>
      <c r="K545" s="187">
        <v>4496626</v>
      </c>
      <c r="L545" s="187">
        <v>394843</v>
      </c>
      <c r="M545" s="186">
        <f>IF(L545="N/A","N/A",'Part-C'!I545)</f>
        <v>6450818.7768606078</v>
      </c>
      <c r="N545" s="190">
        <f t="shared" si="25"/>
        <v>0.63585447706472331</v>
      </c>
      <c r="O545" s="191">
        <f t="shared" si="26"/>
        <v>2349036.7768606078</v>
      </c>
    </row>
    <row r="546" spans="1:15" s="27" customFormat="1" ht="15" x14ac:dyDescent="0.3">
      <c r="A546" s="156" t="str">
        <f>IF(ISBLANK(TableB[[#This Row],[BEDS Code]]),"",TableB[[#This Row],[BEDS Code]])</f>
        <v>310500010092</v>
      </c>
      <c r="B546" s="134" t="str">
        <f>IF(ISBLANK(TableB[[#This Row],[School Name]]),"",TableB[[#This Row],[School Name]])</f>
        <v>P.S. 092 Mary McLeod Bethune</v>
      </c>
      <c r="C546" s="156" t="str">
        <f>IF(ISBLANK(TableB[[#This Row],[Local School Code]]),"",TableB[[#This Row],[Local School Code]])</f>
        <v>M092</v>
      </c>
      <c r="D546" s="187">
        <v>3067037</v>
      </c>
      <c r="E546" s="187">
        <v>2330180</v>
      </c>
      <c r="F546" s="186">
        <v>0</v>
      </c>
      <c r="G546" s="126">
        <f t="shared" si="27"/>
        <v>1.3162232102241029</v>
      </c>
      <c r="H546" s="187">
        <v>357576</v>
      </c>
      <c r="I546" s="187">
        <v>636729</v>
      </c>
      <c r="J546" s="187">
        <v>4061342</v>
      </c>
      <c r="K546" s="187">
        <v>3191642</v>
      </c>
      <c r="L546" s="187">
        <v>0</v>
      </c>
      <c r="M546" s="186">
        <f>IF(L546="N/A","N/A",'Part-C'!I546)</f>
        <v>6652842.5410049409</v>
      </c>
      <c r="N546" s="190">
        <f t="shared" si="25"/>
        <v>0.61046717624351243</v>
      </c>
      <c r="O546" s="191">
        <f t="shared" si="26"/>
        <v>2591500.5410049409</v>
      </c>
    </row>
    <row r="547" spans="1:15" s="27" customFormat="1" ht="15" x14ac:dyDescent="0.3">
      <c r="A547" s="156" t="str">
        <f>IF(ISBLANK(TableB[[#This Row],[BEDS Code]]),"",TableB[[#This Row],[BEDS Code]])</f>
        <v>307500011094</v>
      </c>
      <c r="B547" s="134" t="str">
        <f>IF(ISBLANK(TableB[[#This Row],[School Name]]),"",TableB[[#This Row],[School Name]])</f>
        <v>P.S. M094</v>
      </c>
      <c r="C547" s="156" t="str">
        <f>IF(ISBLANK(TableB[[#This Row],[Local School Code]]),"",TableB[[#This Row],[Local School Code]])</f>
        <v>M094</v>
      </c>
      <c r="D547" s="187" t="s">
        <v>5097</v>
      </c>
      <c r="E547" s="187" t="s">
        <v>5097</v>
      </c>
      <c r="F547" s="186" t="s">
        <v>5097</v>
      </c>
      <c r="G547" s="126" t="str">
        <f t="shared" si="27"/>
        <v/>
      </c>
      <c r="H547" s="187" t="s">
        <v>5097</v>
      </c>
      <c r="I547" s="187" t="s">
        <v>5097</v>
      </c>
      <c r="J547" s="187" t="s">
        <v>5097</v>
      </c>
      <c r="K547" s="187" t="s">
        <v>5097</v>
      </c>
      <c r="L547" s="187" t="s">
        <v>5097</v>
      </c>
      <c r="M547" s="186" t="str">
        <f>IF(L547="N/A","N/A",'Part-C'!I547)</f>
        <v>N/A</v>
      </c>
      <c r="N547" s="190" t="str">
        <f t="shared" si="25"/>
        <v/>
      </c>
      <c r="O547" s="191" t="str">
        <f t="shared" si="26"/>
        <v>N/A</v>
      </c>
    </row>
    <row r="548" spans="1:15" s="27" customFormat="1" ht="15" x14ac:dyDescent="0.3">
      <c r="A548" s="156" t="str">
        <f>IF(ISBLANK(TableB[[#This Row],[BEDS Code]]),"",TableB[[#This Row],[BEDS Code]])</f>
        <v>310400010096</v>
      </c>
      <c r="B548" s="134" t="str">
        <f>IF(ISBLANK(TableB[[#This Row],[School Name]]),"",TableB[[#This Row],[School Name]])</f>
        <v>P.S. 096 Joseph Lanzetta</v>
      </c>
      <c r="C548" s="156" t="str">
        <f>IF(ISBLANK(TableB[[#This Row],[Local School Code]]),"",TableB[[#This Row],[Local School Code]])</f>
        <v>M096</v>
      </c>
      <c r="D548" s="187">
        <v>3692785</v>
      </c>
      <c r="E548" s="187">
        <v>3692785</v>
      </c>
      <c r="F548" s="186">
        <v>0</v>
      </c>
      <c r="G548" s="126">
        <f t="shared" si="27"/>
        <v>1</v>
      </c>
      <c r="H548" s="187">
        <v>357576</v>
      </c>
      <c r="I548" s="187">
        <v>829067</v>
      </c>
      <c r="J548" s="187">
        <v>4879428</v>
      </c>
      <c r="K548" s="187">
        <v>4879428</v>
      </c>
      <c r="L548" s="187">
        <v>0</v>
      </c>
      <c r="M548" s="186">
        <f>IF(L548="N/A","N/A",'Part-C'!I548)</f>
        <v>8167124.7706283759</v>
      </c>
      <c r="N548" s="190">
        <f t="shared" si="25"/>
        <v>0.59744746615700084</v>
      </c>
      <c r="O548" s="191">
        <f t="shared" si="26"/>
        <v>3287696.7706283759</v>
      </c>
    </row>
    <row r="549" spans="1:15" s="27" customFormat="1" ht="15" x14ac:dyDescent="0.3">
      <c r="A549" s="156" t="str">
        <f>IF(ISBLANK(TableB[[#This Row],[BEDS Code]]),"",TableB[[#This Row],[BEDS Code]])</f>
        <v>310600010098</v>
      </c>
      <c r="B549" s="134" t="str">
        <f>IF(ISBLANK(TableB[[#This Row],[School Name]]),"",TableB[[#This Row],[School Name]])</f>
        <v>P.S. 098 Shorac Kappock</v>
      </c>
      <c r="C549" s="156" t="str">
        <f>IF(ISBLANK(TableB[[#This Row],[Local School Code]]),"",TableB[[#This Row],[Local School Code]])</f>
        <v>M098</v>
      </c>
      <c r="D549" s="187">
        <v>3091505</v>
      </c>
      <c r="E549" s="187">
        <v>3435005</v>
      </c>
      <c r="F549" s="186">
        <v>343500</v>
      </c>
      <c r="G549" s="126">
        <f t="shared" si="27"/>
        <v>0.9000001455601957</v>
      </c>
      <c r="H549" s="187">
        <v>357576</v>
      </c>
      <c r="I549" s="187">
        <v>707488</v>
      </c>
      <c r="J549" s="187">
        <v>4156569</v>
      </c>
      <c r="K549" s="187">
        <v>4561997</v>
      </c>
      <c r="L549" s="187">
        <v>405428</v>
      </c>
      <c r="M549" s="186">
        <f>IF(L549="N/A","N/A",'Part-C'!I549)</f>
        <v>10049106.805449042</v>
      </c>
      <c r="N549" s="190">
        <f t="shared" si="25"/>
        <v>0.41362571624237648</v>
      </c>
      <c r="O549" s="191">
        <f t="shared" si="26"/>
        <v>5892537.8054490425</v>
      </c>
    </row>
    <row r="550" spans="1:15" s="27" customFormat="1" ht="15" x14ac:dyDescent="0.3">
      <c r="A550" s="156" t="str">
        <f>IF(ISBLANK(TableB[[#This Row],[BEDS Code]]),"",TableB[[#This Row],[BEDS Code]])</f>
        <v>310400010102</v>
      </c>
      <c r="B550" s="134" t="str">
        <f>IF(ISBLANK(TableB[[#This Row],[School Name]]),"",TableB[[#This Row],[School Name]])</f>
        <v>P.S. 102 Jacques Cartier</v>
      </c>
      <c r="C550" s="156" t="str">
        <f>IF(ISBLANK(TableB[[#This Row],[Local School Code]]),"",TableB[[#This Row],[Local School Code]])</f>
        <v>M102</v>
      </c>
      <c r="D550" s="187">
        <v>2690338</v>
      </c>
      <c r="E550" s="187">
        <v>2855709</v>
      </c>
      <c r="F550" s="186">
        <v>165371</v>
      </c>
      <c r="G550" s="126">
        <f t="shared" si="27"/>
        <v>0.94209108841271993</v>
      </c>
      <c r="H550" s="187">
        <v>357576</v>
      </c>
      <c r="I550" s="187">
        <v>540228</v>
      </c>
      <c r="J550" s="187">
        <v>3588142</v>
      </c>
      <c r="K550" s="187">
        <v>3783327</v>
      </c>
      <c r="L550" s="187">
        <v>195185</v>
      </c>
      <c r="M550" s="186">
        <f>IF(L550="N/A","N/A",'Part-C'!I550)</f>
        <v>7264903.3983920291</v>
      </c>
      <c r="N550" s="190">
        <f t="shared" si="25"/>
        <v>0.49390085500574971</v>
      </c>
      <c r="O550" s="191">
        <f t="shared" si="26"/>
        <v>3676761.3983920291</v>
      </c>
    </row>
    <row r="551" spans="1:15" s="27" customFormat="1" ht="15" x14ac:dyDescent="0.3">
      <c r="A551" s="156" t="str">
        <f>IF(ISBLANK(TableB[[#This Row],[BEDS Code]]),"",TableB[[#This Row],[BEDS Code]])</f>
        <v>310600010103</v>
      </c>
      <c r="B551" s="134" t="str">
        <f>IF(ISBLANK(TableB[[#This Row],[School Name]]),"",TableB[[#This Row],[School Name]])</f>
        <v>Dos Puentes Elementary School</v>
      </c>
      <c r="C551" s="156" t="str">
        <f>IF(ISBLANK(TableB[[#This Row],[Local School Code]]),"",TableB[[#This Row],[Local School Code]])</f>
        <v>M103</v>
      </c>
      <c r="D551" s="187">
        <v>3975837</v>
      </c>
      <c r="E551" s="187">
        <v>3975837</v>
      </c>
      <c r="F551" s="186">
        <v>0</v>
      </c>
      <c r="G551" s="126">
        <f t="shared" si="27"/>
        <v>1</v>
      </c>
      <c r="H551" s="187">
        <v>357576</v>
      </c>
      <c r="I551" s="187">
        <v>735264</v>
      </c>
      <c r="J551" s="187">
        <v>5068677</v>
      </c>
      <c r="K551" s="187">
        <v>5068677</v>
      </c>
      <c r="L551" s="187">
        <v>0</v>
      </c>
      <c r="M551" s="186">
        <f>IF(L551="N/A","N/A",'Part-C'!I551)</f>
        <v>6976064.4192655142</v>
      </c>
      <c r="N551" s="190">
        <f t="shared" si="25"/>
        <v>0.72658116315583898</v>
      </c>
      <c r="O551" s="191">
        <f t="shared" si="26"/>
        <v>1907387.4192655142</v>
      </c>
    </row>
    <row r="552" spans="1:15" s="27" customFormat="1" ht="15" x14ac:dyDescent="0.3">
      <c r="A552" s="156" t="str">
        <f>IF(ISBLANK(TableB[[#This Row],[BEDS Code]]),"",TableB[[#This Row],[BEDS Code]])</f>
        <v>310200010104</v>
      </c>
      <c r="B552" s="134" t="str">
        <f>IF(ISBLANK(TableB[[#This Row],[School Name]]),"",TableB[[#This Row],[School Name]])</f>
        <v>J.H.S. 104 Simon Baruch</v>
      </c>
      <c r="C552" s="156" t="str">
        <f>IF(ISBLANK(TableB[[#This Row],[Local School Code]]),"",TableB[[#This Row],[Local School Code]])</f>
        <v>M104</v>
      </c>
      <c r="D552" s="187">
        <v>8757544</v>
      </c>
      <c r="E552" s="187">
        <v>9730605</v>
      </c>
      <c r="F552" s="186">
        <v>973061</v>
      </c>
      <c r="G552" s="126">
        <f t="shared" si="27"/>
        <v>0.89999994861573351</v>
      </c>
      <c r="H552" s="187">
        <v>357576</v>
      </c>
      <c r="I552" s="187">
        <v>1652839</v>
      </c>
      <c r="J552" s="187">
        <v>10767959</v>
      </c>
      <c r="K552" s="187">
        <v>11916447</v>
      </c>
      <c r="L552" s="187">
        <v>1148488</v>
      </c>
      <c r="M552" s="186">
        <f>IF(L552="N/A","N/A",'Part-C'!I552)</f>
        <v>13621850.192905165</v>
      </c>
      <c r="N552" s="190">
        <f t="shared" si="25"/>
        <v>0.79049166210977773</v>
      </c>
      <c r="O552" s="191">
        <f t="shared" si="26"/>
        <v>2853891.1929051653</v>
      </c>
    </row>
    <row r="553" spans="1:15" s="27" customFormat="1" ht="15" x14ac:dyDescent="0.3">
      <c r="A553" s="156" t="str">
        <f>IF(ISBLANK(TableB[[#This Row],[BEDS Code]]),"",TableB[[#This Row],[BEDS Code]])</f>
        <v>310400010108</v>
      </c>
      <c r="B553" s="134" t="str">
        <f>IF(ISBLANK(TableB[[#This Row],[School Name]]),"",TableB[[#This Row],[School Name]])</f>
        <v>P.S. 108 Assemblyman Angelo Del Toro Educational Complex</v>
      </c>
      <c r="C553" s="156" t="str">
        <f>IF(ISBLANK(TableB[[#This Row],[Local School Code]]),"",TableB[[#This Row],[Local School Code]])</f>
        <v>M108</v>
      </c>
      <c r="D553" s="187">
        <v>3697412</v>
      </c>
      <c r="E553" s="187">
        <v>4108234</v>
      </c>
      <c r="F553" s="186">
        <v>410822</v>
      </c>
      <c r="G553" s="126">
        <f t="shared" si="27"/>
        <v>0.90000034077903057</v>
      </c>
      <c r="H553" s="187">
        <v>357576</v>
      </c>
      <c r="I553" s="187">
        <v>754035</v>
      </c>
      <c r="J553" s="187">
        <v>4809023</v>
      </c>
      <c r="K553" s="187">
        <v>5293910</v>
      </c>
      <c r="L553" s="187">
        <v>484887</v>
      </c>
      <c r="M553" s="186">
        <f>IF(L553="N/A","N/A",'Part-C'!I553)</f>
        <v>9835847.4356606416</v>
      </c>
      <c r="N553" s="190">
        <f t="shared" si="25"/>
        <v>0.48892818147671824</v>
      </c>
      <c r="O553" s="191">
        <f t="shared" si="26"/>
        <v>5026824.4356606416</v>
      </c>
    </row>
    <row r="554" spans="1:15" s="27" customFormat="1" ht="15" x14ac:dyDescent="0.3">
      <c r="A554" s="156" t="str">
        <f>IF(ISBLANK(TableB[[#This Row],[BEDS Code]]),"",TableB[[#This Row],[BEDS Code]])</f>
        <v>310100010110</v>
      </c>
      <c r="B554" s="134" t="str">
        <f>IF(ISBLANK(TableB[[#This Row],[School Name]]),"",TableB[[#This Row],[School Name]])</f>
        <v>P.S. 110 Florence Nightingale</v>
      </c>
      <c r="C554" s="156" t="str">
        <f>IF(ISBLANK(TableB[[#This Row],[Local School Code]]),"",TableB[[#This Row],[Local School Code]])</f>
        <v>M110</v>
      </c>
      <c r="D554" s="187">
        <v>2300754</v>
      </c>
      <c r="E554" s="187">
        <v>2556394</v>
      </c>
      <c r="F554" s="186">
        <v>255640</v>
      </c>
      <c r="G554" s="126">
        <f t="shared" si="27"/>
        <v>0.89999976529439518</v>
      </c>
      <c r="H554" s="187">
        <v>357576</v>
      </c>
      <c r="I554" s="187">
        <v>428459</v>
      </c>
      <c r="J554" s="187">
        <v>3086789</v>
      </c>
      <c r="K554" s="187">
        <v>3388517</v>
      </c>
      <c r="L554" s="187">
        <v>301727</v>
      </c>
      <c r="M554" s="186">
        <f>IF(L554="N/A","N/A",'Part-C'!I554)</f>
        <v>4916298.3797598192</v>
      </c>
      <c r="N554" s="190">
        <f t="shared" si="25"/>
        <v>0.62786852252665792</v>
      </c>
      <c r="O554" s="191">
        <f t="shared" si="26"/>
        <v>1829509.3797598192</v>
      </c>
    </row>
    <row r="555" spans="1:15" s="27" customFormat="1" ht="15" x14ac:dyDescent="0.3">
      <c r="A555" s="156" t="str">
        <f>IF(ISBLANK(TableB[[#This Row],[BEDS Code]]),"",TableB[[#This Row],[BEDS Code]])</f>
        <v>310200010111</v>
      </c>
      <c r="B555" s="134" t="str">
        <f>IF(ISBLANK(TableB[[#This Row],[School Name]]),"",TableB[[#This Row],[School Name]])</f>
        <v>P.S. 111 Adolph S. Ochs</v>
      </c>
      <c r="C555" s="156" t="str">
        <f>IF(ISBLANK(TableB[[#This Row],[Local School Code]]),"",TableB[[#This Row],[Local School Code]])</f>
        <v>M111</v>
      </c>
      <c r="D555" s="187">
        <v>2800435</v>
      </c>
      <c r="E555" s="187">
        <v>3111595</v>
      </c>
      <c r="F555" s="186">
        <v>311160</v>
      </c>
      <c r="G555" s="126">
        <f t="shared" si="27"/>
        <v>0.89999983931070726</v>
      </c>
      <c r="H555" s="187">
        <v>357576</v>
      </c>
      <c r="I555" s="187">
        <v>591393</v>
      </c>
      <c r="J555" s="187">
        <v>3749404</v>
      </c>
      <c r="K555" s="187">
        <v>4116661</v>
      </c>
      <c r="L555" s="187">
        <v>367257</v>
      </c>
      <c r="M555" s="186">
        <f>IF(L555="N/A","N/A",'Part-C'!I555)</f>
        <v>7943922.2344425563</v>
      </c>
      <c r="N555" s="190">
        <f t="shared" si="25"/>
        <v>0.47198397584302443</v>
      </c>
      <c r="O555" s="191">
        <f t="shared" si="26"/>
        <v>4194518.2344425563</v>
      </c>
    </row>
    <row r="556" spans="1:15" s="27" customFormat="1" ht="15" x14ac:dyDescent="0.3">
      <c r="A556" s="156" t="str">
        <f>IF(ISBLANK(TableB[[#This Row],[BEDS Code]]),"",TableB[[#This Row],[BEDS Code]])</f>
        <v>310400010112</v>
      </c>
      <c r="B556" s="134" t="str">
        <f>IF(ISBLANK(TableB[[#This Row],[School Name]]),"",TableB[[#This Row],[School Name]])</f>
        <v>P.S. 112 Jose Celso Barbosa</v>
      </c>
      <c r="C556" s="156" t="str">
        <f>IF(ISBLANK(TableB[[#This Row],[Local School Code]]),"",TableB[[#This Row],[Local School Code]])</f>
        <v>M112</v>
      </c>
      <c r="D556" s="187">
        <v>2407770</v>
      </c>
      <c r="E556" s="187">
        <v>2675301</v>
      </c>
      <c r="F556" s="186">
        <v>267531</v>
      </c>
      <c r="G556" s="126">
        <f t="shared" si="27"/>
        <v>0.89999966358925598</v>
      </c>
      <c r="H556" s="187">
        <v>357576</v>
      </c>
      <c r="I556" s="187">
        <v>527845</v>
      </c>
      <c r="J556" s="187">
        <v>3293191</v>
      </c>
      <c r="K556" s="187">
        <v>3608954</v>
      </c>
      <c r="L556" s="187">
        <v>315762</v>
      </c>
      <c r="M556" s="186">
        <f>IF(L556="N/A","N/A",'Part-C'!I556)</f>
        <v>12331782.873658178</v>
      </c>
      <c r="N556" s="190">
        <f t="shared" si="25"/>
        <v>0.26704905801046486</v>
      </c>
      <c r="O556" s="191">
        <f t="shared" si="26"/>
        <v>9038591.8736581784</v>
      </c>
    </row>
    <row r="557" spans="1:15" s="27" customFormat="1" ht="15" x14ac:dyDescent="0.3">
      <c r="A557" s="156" t="str">
        <f>IF(ISBLANK(TableB[[#This Row],[BEDS Code]]),"",TableB[[#This Row],[BEDS Code]])</f>
        <v>310200010114</v>
      </c>
      <c r="B557" s="134" t="str">
        <f>IF(ISBLANK(TableB[[#This Row],[School Name]]),"",TableB[[#This Row],[School Name]])</f>
        <v>East Side Middle School</v>
      </c>
      <c r="C557" s="156" t="str">
        <f>IF(ISBLANK(TableB[[#This Row],[Local School Code]]),"",TableB[[#This Row],[Local School Code]])</f>
        <v>M114</v>
      </c>
      <c r="D557" s="187">
        <v>3582213</v>
      </c>
      <c r="E557" s="187">
        <v>3980238</v>
      </c>
      <c r="F557" s="186">
        <v>398025</v>
      </c>
      <c r="G557" s="126">
        <f t="shared" si="27"/>
        <v>0.89999969851049111</v>
      </c>
      <c r="H557" s="187">
        <v>357576</v>
      </c>
      <c r="I557" s="187">
        <v>735836</v>
      </c>
      <c r="J557" s="187">
        <v>4675625</v>
      </c>
      <c r="K557" s="187">
        <v>5145408</v>
      </c>
      <c r="L557" s="187">
        <v>469782</v>
      </c>
      <c r="M557" s="186">
        <f>IF(L557="N/A","N/A",'Part-C'!I557)</f>
        <v>5650516.4159014318</v>
      </c>
      <c r="N557" s="190">
        <f t="shared" si="25"/>
        <v>0.82746861629178958</v>
      </c>
      <c r="O557" s="191">
        <f t="shared" si="26"/>
        <v>974891.41590143181</v>
      </c>
    </row>
    <row r="558" spans="1:15" s="27" customFormat="1" ht="15" x14ac:dyDescent="0.3">
      <c r="A558" s="156" t="str">
        <f>IF(ISBLANK(TableB[[#This Row],[BEDS Code]]),"",TableB[[#This Row],[BEDS Code]])</f>
        <v>310600010115</v>
      </c>
      <c r="B558" s="134" t="str">
        <f>IF(ISBLANK(TableB[[#This Row],[School Name]]),"",TableB[[#This Row],[School Name]])</f>
        <v>P.S. 115 Alexander Humboldt</v>
      </c>
      <c r="C558" s="156" t="str">
        <f>IF(ISBLANK(TableB[[#This Row],[Local School Code]]),"",TableB[[#This Row],[Local School Code]])</f>
        <v>M115</v>
      </c>
      <c r="D558" s="187">
        <v>3418057</v>
      </c>
      <c r="E558" s="187">
        <v>3797842</v>
      </c>
      <c r="F558" s="186">
        <v>379785</v>
      </c>
      <c r="G558" s="126">
        <f t="shared" si="27"/>
        <v>0.89999978935405944</v>
      </c>
      <c r="H558" s="187">
        <v>357576</v>
      </c>
      <c r="I558" s="187">
        <v>725988</v>
      </c>
      <c r="J558" s="187">
        <v>4501621</v>
      </c>
      <c r="K558" s="187">
        <v>4949875</v>
      </c>
      <c r="L558" s="187">
        <v>448254</v>
      </c>
      <c r="M558" s="186">
        <f>IF(L558="N/A","N/A",'Part-C'!I558)</f>
        <v>9054645.348357847</v>
      </c>
      <c r="N558" s="190">
        <f t="shared" si="25"/>
        <v>0.49716149300275081</v>
      </c>
      <c r="O558" s="191">
        <f t="shared" si="26"/>
        <v>4553024.348357847</v>
      </c>
    </row>
    <row r="559" spans="1:15" s="27" customFormat="1" ht="15" x14ac:dyDescent="0.3">
      <c r="A559" s="156" t="str">
        <f>IF(ISBLANK(TableB[[#This Row],[BEDS Code]]),"",TableB[[#This Row],[BEDS Code]])</f>
        <v>310200010116</v>
      </c>
      <c r="B559" s="134" t="str">
        <f>IF(ISBLANK(TableB[[#This Row],[School Name]]),"",TableB[[#This Row],[School Name]])</f>
        <v>P.S. 116 Mary Lindley Murray</v>
      </c>
      <c r="C559" s="156" t="str">
        <f>IF(ISBLANK(TableB[[#This Row],[Local School Code]]),"",TableB[[#This Row],[Local School Code]])</f>
        <v>M116</v>
      </c>
      <c r="D559" s="187">
        <v>3445871</v>
      </c>
      <c r="E559" s="187">
        <v>3828745</v>
      </c>
      <c r="F559" s="186">
        <v>382874</v>
      </c>
      <c r="G559" s="126">
        <f t="shared" si="27"/>
        <v>0.90000013059109452</v>
      </c>
      <c r="H559" s="187">
        <v>357576</v>
      </c>
      <c r="I559" s="187">
        <v>745639</v>
      </c>
      <c r="J559" s="187">
        <v>4549086</v>
      </c>
      <c r="K559" s="187">
        <v>5000986</v>
      </c>
      <c r="L559" s="187">
        <v>451900</v>
      </c>
      <c r="M559" s="186">
        <f>IF(L559="N/A","N/A",'Part-C'!I559)</f>
        <v>8184195.6209714441</v>
      </c>
      <c r="N559" s="190">
        <f t="shared" si="25"/>
        <v>0.55583788690769764</v>
      </c>
      <c r="O559" s="191">
        <f t="shared" si="26"/>
        <v>3635109.6209714441</v>
      </c>
    </row>
    <row r="560" spans="1:15" s="27" customFormat="1" ht="15" x14ac:dyDescent="0.3">
      <c r="A560" s="156" t="str">
        <f>IF(ISBLANK(TableB[[#This Row],[BEDS Code]]),"",TableB[[#This Row],[BEDS Code]])</f>
        <v>310500010123</v>
      </c>
      <c r="B560" s="134" t="str">
        <f>IF(ISBLANK(TableB[[#This Row],[School Name]]),"",TableB[[#This Row],[School Name]])</f>
        <v>P.S. 123 Mahalia Jackson</v>
      </c>
      <c r="C560" s="156" t="str">
        <f>IF(ISBLANK(TableB[[#This Row],[Local School Code]]),"",TableB[[#This Row],[Local School Code]])</f>
        <v>M123</v>
      </c>
      <c r="D560" s="187">
        <v>4398047</v>
      </c>
      <c r="E560" s="187">
        <v>4398047</v>
      </c>
      <c r="F560" s="186">
        <v>0</v>
      </c>
      <c r="G560" s="126">
        <f t="shared" si="27"/>
        <v>1</v>
      </c>
      <c r="H560" s="187">
        <v>357576</v>
      </c>
      <c r="I560" s="187">
        <v>871820</v>
      </c>
      <c r="J560" s="187">
        <v>5627443</v>
      </c>
      <c r="K560" s="187">
        <v>5627443</v>
      </c>
      <c r="L560" s="187">
        <v>0</v>
      </c>
      <c r="M560" s="186">
        <f>IF(L560="N/A","N/A",'Part-C'!I560)</f>
        <v>10321065.584052626</v>
      </c>
      <c r="N560" s="190">
        <f t="shared" si="25"/>
        <v>0.54523856613169119</v>
      </c>
      <c r="O560" s="191">
        <f t="shared" si="26"/>
        <v>4693622.584052626</v>
      </c>
    </row>
    <row r="561" spans="1:15" s="27" customFormat="1" ht="15" x14ac:dyDescent="0.3">
      <c r="A561" s="156" t="str">
        <f>IF(ISBLANK(TableB[[#This Row],[BEDS Code]]),"",TableB[[#This Row],[BEDS Code]])</f>
        <v>310200010124</v>
      </c>
      <c r="B561" s="134" t="str">
        <f>IF(ISBLANK(TableB[[#This Row],[School Name]]),"",TableB[[#This Row],[School Name]])</f>
        <v>P.S. 124 Yung Wing</v>
      </c>
      <c r="C561" s="156" t="str">
        <f>IF(ISBLANK(TableB[[#This Row],[Local School Code]]),"",TableB[[#This Row],[Local School Code]])</f>
        <v>M124</v>
      </c>
      <c r="D561" s="187">
        <v>4757881</v>
      </c>
      <c r="E561" s="187">
        <v>5286534</v>
      </c>
      <c r="F561" s="186">
        <v>528653</v>
      </c>
      <c r="G561" s="126">
        <f t="shared" si="27"/>
        <v>0.90000007566394158</v>
      </c>
      <c r="H561" s="187">
        <v>357576</v>
      </c>
      <c r="I561" s="187">
        <v>965938</v>
      </c>
      <c r="J561" s="187">
        <v>6081395</v>
      </c>
      <c r="K561" s="187">
        <v>6705356</v>
      </c>
      <c r="L561" s="187">
        <v>623961</v>
      </c>
      <c r="M561" s="186">
        <f>IF(L561="N/A","N/A",'Part-C'!I561)</f>
        <v>9964790.8689797148</v>
      </c>
      <c r="N561" s="190">
        <f t="shared" si="25"/>
        <v>0.61028827197280344</v>
      </c>
      <c r="O561" s="191">
        <f t="shared" si="26"/>
        <v>3883395.8689797148</v>
      </c>
    </row>
    <row r="562" spans="1:15" s="27" customFormat="1" ht="15" x14ac:dyDescent="0.3">
      <c r="A562" s="156" t="str">
        <f>IF(ISBLANK(TableB[[#This Row],[BEDS Code]]),"",TableB[[#This Row],[BEDS Code]])</f>
        <v>310500010125</v>
      </c>
      <c r="B562" s="134" t="str">
        <f>IF(ISBLANK(TableB[[#This Row],[School Name]]),"",TableB[[#This Row],[School Name]])</f>
        <v>P.S. 125 Ralph Bunche</v>
      </c>
      <c r="C562" s="156" t="str">
        <f>IF(ISBLANK(TableB[[#This Row],[Local School Code]]),"",TableB[[#This Row],[Local School Code]])</f>
        <v>M125</v>
      </c>
      <c r="D562" s="187">
        <v>2329877</v>
      </c>
      <c r="E562" s="187">
        <v>2205474</v>
      </c>
      <c r="F562" s="186">
        <v>0</v>
      </c>
      <c r="G562" s="126">
        <f t="shared" si="27"/>
        <v>1.0564064686321399</v>
      </c>
      <c r="H562" s="187">
        <v>357576</v>
      </c>
      <c r="I562" s="187">
        <v>430962</v>
      </c>
      <c r="J562" s="187">
        <v>3118415</v>
      </c>
      <c r="K562" s="187">
        <v>2971585</v>
      </c>
      <c r="L562" s="187">
        <v>0</v>
      </c>
      <c r="M562" s="186">
        <f>IF(L562="N/A","N/A",'Part-C'!I562)</f>
        <v>6154369.5356076378</v>
      </c>
      <c r="N562" s="190">
        <f t="shared" si="25"/>
        <v>0.50669934295586794</v>
      </c>
      <c r="O562" s="191">
        <f t="shared" si="26"/>
        <v>3035954.5356076378</v>
      </c>
    </row>
    <row r="563" spans="1:15" s="27" customFormat="1" ht="15" x14ac:dyDescent="0.3">
      <c r="A563" s="156" t="str">
        <f>IF(ISBLANK(TableB[[#This Row],[BEDS Code]]),"",TableB[[#This Row],[BEDS Code]])</f>
        <v>310200010126</v>
      </c>
      <c r="B563" s="134" t="str">
        <f>IF(ISBLANK(TableB[[#This Row],[School Name]]),"",TableB[[#This Row],[School Name]])</f>
        <v>P.S. 126 Jacob August Riis</v>
      </c>
      <c r="C563" s="156" t="str">
        <f>IF(ISBLANK(TableB[[#This Row],[Local School Code]]),"",TableB[[#This Row],[Local School Code]])</f>
        <v>M126</v>
      </c>
      <c r="D563" s="187">
        <v>6441924</v>
      </c>
      <c r="E563" s="187">
        <v>7157693</v>
      </c>
      <c r="F563" s="186">
        <v>715769</v>
      </c>
      <c r="G563" s="126">
        <f t="shared" si="27"/>
        <v>0.90000004191294602</v>
      </c>
      <c r="H563" s="187">
        <v>357576</v>
      </c>
      <c r="I563" s="187">
        <v>1199238</v>
      </c>
      <c r="J563" s="187">
        <v>7998738</v>
      </c>
      <c r="K563" s="187">
        <v>8843549</v>
      </c>
      <c r="L563" s="187">
        <v>844811</v>
      </c>
      <c r="M563" s="186">
        <f>IF(L563="N/A","N/A",'Part-C'!I563)</f>
        <v>12514945.777978035</v>
      </c>
      <c r="N563" s="190">
        <f t="shared" si="25"/>
        <v>0.63913485059399977</v>
      </c>
      <c r="O563" s="191">
        <f t="shared" si="26"/>
        <v>4516207.7779780347</v>
      </c>
    </row>
    <row r="564" spans="1:15" s="27" customFormat="1" ht="15" x14ac:dyDescent="0.3">
      <c r="A564" s="156" t="str">
        <f>IF(ISBLANK(TableB[[#This Row],[BEDS Code]]),"",TableB[[#This Row],[BEDS Code]])</f>
        <v>310600010128</v>
      </c>
      <c r="B564" s="134" t="str">
        <f>IF(ISBLANK(TableB[[#This Row],[School Name]]),"",TableB[[#This Row],[School Name]])</f>
        <v>P.S. 128 Audubon</v>
      </c>
      <c r="C564" s="156" t="str">
        <f>IF(ISBLANK(TableB[[#This Row],[Local School Code]]),"",TableB[[#This Row],[Local School Code]])</f>
        <v>M128</v>
      </c>
      <c r="D564" s="187">
        <v>4114354</v>
      </c>
      <c r="E564" s="187">
        <v>4571504</v>
      </c>
      <c r="F564" s="186">
        <v>457150</v>
      </c>
      <c r="G564" s="126">
        <f t="shared" si="27"/>
        <v>0.90000008749855631</v>
      </c>
      <c r="H564" s="187">
        <v>357576</v>
      </c>
      <c r="I564" s="187">
        <v>781806</v>
      </c>
      <c r="J564" s="187">
        <v>5253736</v>
      </c>
      <c r="K564" s="187">
        <v>5793304</v>
      </c>
      <c r="L564" s="187">
        <v>539567</v>
      </c>
      <c r="M564" s="186">
        <f>IF(L564="N/A","N/A",'Part-C'!I564)</f>
        <v>10593158.647388268</v>
      </c>
      <c r="N564" s="190">
        <f t="shared" si="25"/>
        <v>0.49595556668976187</v>
      </c>
      <c r="O564" s="191">
        <f t="shared" si="26"/>
        <v>5339422.6473882683</v>
      </c>
    </row>
    <row r="565" spans="1:15" s="27" customFormat="1" ht="15" x14ac:dyDescent="0.3">
      <c r="A565" s="156" t="str">
        <f>IF(ISBLANK(TableB[[#This Row],[BEDS Code]]),"",TableB[[#This Row],[BEDS Code]])</f>
        <v>310500010129</v>
      </c>
      <c r="B565" s="134" t="str">
        <f>IF(ISBLANK(TableB[[#This Row],[School Name]]),"",TableB[[#This Row],[School Name]])</f>
        <v>P.S. 129 John H. Finley</v>
      </c>
      <c r="C565" s="156" t="str">
        <f>IF(ISBLANK(TableB[[#This Row],[Local School Code]]),"",TableB[[#This Row],[Local School Code]])</f>
        <v>M129</v>
      </c>
      <c r="D565" s="187">
        <v>3719819</v>
      </c>
      <c r="E565" s="187">
        <v>3779881</v>
      </c>
      <c r="F565" s="186">
        <v>60062</v>
      </c>
      <c r="G565" s="126">
        <f t="shared" si="27"/>
        <v>0.98411008177241555</v>
      </c>
      <c r="H565" s="187">
        <v>357576</v>
      </c>
      <c r="I565" s="187">
        <v>864171</v>
      </c>
      <c r="J565" s="187">
        <v>4941566</v>
      </c>
      <c r="K565" s="187">
        <v>5012457</v>
      </c>
      <c r="L565" s="187">
        <v>70891</v>
      </c>
      <c r="M565" s="186">
        <f>IF(L565="N/A","N/A",'Part-C'!I565)</f>
        <v>9762880.2602973357</v>
      </c>
      <c r="N565" s="190">
        <f t="shared" si="25"/>
        <v>0.50615862002280676</v>
      </c>
      <c r="O565" s="191">
        <f t="shared" si="26"/>
        <v>4821314.2602973357</v>
      </c>
    </row>
    <row r="566" spans="1:15" s="27" customFormat="1" ht="15" x14ac:dyDescent="0.3">
      <c r="A566" s="156" t="str">
        <f>IF(ISBLANK(TableB[[#This Row],[BEDS Code]]),"",TableB[[#This Row],[BEDS Code]])</f>
        <v>310200010130</v>
      </c>
      <c r="B566" s="134" t="str">
        <f>IF(ISBLANK(TableB[[#This Row],[School Name]]),"",TableB[[#This Row],[School Name]])</f>
        <v>P.S. 130 Hernando De Soto</v>
      </c>
      <c r="C566" s="156" t="str">
        <f>IF(ISBLANK(TableB[[#This Row],[Local School Code]]),"",TableB[[#This Row],[Local School Code]])</f>
        <v>M130</v>
      </c>
      <c r="D566" s="187">
        <v>6202302</v>
      </c>
      <c r="E566" s="187">
        <v>6891446</v>
      </c>
      <c r="F566" s="186">
        <v>689144</v>
      </c>
      <c r="G566" s="126">
        <f t="shared" si="27"/>
        <v>0.90000008706445644</v>
      </c>
      <c r="H566" s="187">
        <v>357576</v>
      </c>
      <c r="I566" s="187">
        <v>1153355</v>
      </c>
      <c r="J566" s="187">
        <v>7713233</v>
      </c>
      <c r="K566" s="187">
        <v>8526620</v>
      </c>
      <c r="L566" s="187">
        <v>813386</v>
      </c>
      <c r="M566" s="186">
        <f>IF(L566="N/A","N/A",'Part-C'!I566)</f>
        <v>11416425.323704813</v>
      </c>
      <c r="N566" s="190">
        <f t="shared" si="25"/>
        <v>0.67562593204936172</v>
      </c>
      <c r="O566" s="191">
        <f t="shared" si="26"/>
        <v>3703192.3237048127</v>
      </c>
    </row>
    <row r="567" spans="1:15" s="27" customFormat="1" ht="15" x14ac:dyDescent="0.3">
      <c r="A567" s="156" t="str">
        <f>IF(ISBLANK(TableB[[#This Row],[BEDS Code]]),"",TableB[[#This Row],[BEDS Code]])</f>
        <v>310200010131</v>
      </c>
      <c r="B567" s="134" t="str">
        <f>IF(ISBLANK(TableB[[#This Row],[School Name]]),"",TableB[[#This Row],[School Name]])</f>
        <v>M.S. 131</v>
      </c>
      <c r="C567" s="156" t="str">
        <f>IF(ISBLANK(TableB[[#This Row],[Local School Code]]),"",TableB[[#This Row],[Local School Code]])</f>
        <v>M131</v>
      </c>
      <c r="D567" s="187">
        <v>4233660</v>
      </c>
      <c r="E567" s="187">
        <v>4704066</v>
      </c>
      <c r="F567" s="186">
        <v>470406</v>
      </c>
      <c r="G567" s="126">
        <f t="shared" si="27"/>
        <v>0.90000012754923087</v>
      </c>
      <c r="H567" s="187">
        <v>357576</v>
      </c>
      <c r="I567" s="187">
        <v>866910</v>
      </c>
      <c r="J567" s="187">
        <v>5458146</v>
      </c>
      <c r="K567" s="187">
        <v>6013359</v>
      </c>
      <c r="L567" s="187">
        <v>555214</v>
      </c>
      <c r="M567" s="186">
        <f>IF(L567="N/A","N/A",'Part-C'!I567)</f>
        <v>8600019.1850635689</v>
      </c>
      <c r="N567" s="190">
        <f t="shared" si="25"/>
        <v>0.63466672370680932</v>
      </c>
      <c r="O567" s="191">
        <f t="shared" si="26"/>
        <v>3141873.1850635689</v>
      </c>
    </row>
    <row r="568" spans="1:15" s="27" customFormat="1" ht="15" x14ac:dyDescent="0.3">
      <c r="A568" s="156" t="str">
        <f>IF(ISBLANK(TableB[[#This Row],[BEDS Code]]),"",TableB[[#This Row],[BEDS Code]])</f>
        <v>310600010132</v>
      </c>
      <c r="B568" s="134" t="str">
        <f>IF(ISBLANK(TableB[[#This Row],[School Name]]),"",TableB[[#This Row],[School Name]])</f>
        <v>P.S. 132 Juan Pablo Duarte</v>
      </c>
      <c r="C568" s="156" t="str">
        <f>IF(ISBLANK(TableB[[#This Row],[Local School Code]]),"",TableB[[#This Row],[Local School Code]])</f>
        <v>M132</v>
      </c>
      <c r="D568" s="187">
        <v>2864408</v>
      </c>
      <c r="E568" s="187">
        <v>2864408</v>
      </c>
      <c r="F568" s="186">
        <v>0</v>
      </c>
      <c r="G568" s="126">
        <f t="shared" si="27"/>
        <v>1</v>
      </c>
      <c r="H568" s="187">
        <v>357576</v>
      </c>
      <c r="I568" s="187">
        <v>752399</v>
      </c>
      <c r="J568" s="187">
        <v>3974383</v>
      </c>
      <c r="K568" s="187">
        <v>3974384</v>
      </c>
      <c r="L568" s="187">
        <v>0</v>
      </c>
      <c r="M568" s="186">
        <f>IF(L568="N/A","N/A",'Part-C'!I568)</f>
        <v>7851252.2810913408</v>
      </c>
      <c r="N568" s="190">
        <f t="shared" si="25"/>
        <v>0.50621007422876396</v>
      </c>
      <c r="O568" s="191">
        <f t="shared" si="26"/>
        <v>3876869.2810913408</v>
      </c>
    </row>
    <row r="569" spans="1:15" s="27" customFormat="1" ht="15" x14ac:dyDescent="0.3">
      <c r="A569" s="156" t="str">
        <f>IF(ISBLANK(TableB[[#This Row],[BEDS Code]]),"",TableB[[#This Row],[BEDS Code]])</f>
        <v>310500010133</v>
      </c>
      <c r="B569" s="134" t="str">
        <f>IF(ISBLANK(TableB[[#This Row],[School Name]]),"",TableB[[#This Row],[School Name]])</f>
        <v>P.S. 133 Fred R Moore</v>
      </c>
      <c r="C569" s="156" t="str">
        <f>IF(ISBLANK(TableB[[#This Row],[Local School Code]]),"",TableB[[#This Row],[Local School Code]])</f>
        <v>M133</v>
      </c>
      <c r="D569" s="187">
        <v>1451775</v>
      </c>
      <c r="E569" s="187">
        <v>1613084</v>
      </c>
      <c r="F569" s="186">
        <v>161309</v>
      </c>
      <c r="G569" s="126">
        <f t="shared" si="27"/>
        <v>0.89999962804168909</v>
      </c>
      <c r="H569" s="187">
        <v>357576</v>
      </c>
      <c r="I569" s="187">
        <v>285135</v>
      </c>
      <c r="J569" s="187">
        <v>2094486</v>
      </c>
      <c r="K569" s="187">
        <v>2284876</v>
      </c>
      <c r="L569" s="187">
        <v>190390</v>
      </c>
      <c r="M569" s="186">
        <f>IF(L569="N/A","N/A",'Part-C'!I569)</f>
        <v>6856052.6079056151</v>
      </c>
      <c r="N569" s="190">
        <f t="shared" si="25"/>
        <v>0.30549444699197298</v>
      </c>
      <c r="O569" s="191">
        <f t="shared" si="26"/>
        <v>4761566.6079056151</v>
      </c>
    </row>
    <row r="570" spans="1:15" s="27" customFormat="1" ht="15" x14ac:dyDescent="0.3">
      <c r="A570" s="156" t="str">
        <f>IF(ISBLANK(TableB[[#This Row],[BEDS Code]]),"",TableB[[#This Row],[BEDS Code]])</f>
        <v>310100010134</v>
      </c>
      <c r="B570" s="134" t="str">
        <f>IF(ISBLANK(TableB[[#This Row],[School Name]]),"",TableB[[#This Row],[School Name]])</f>
        <v>P.S. 134 Henrietta Szold</v>
      </c>
      <c r="C570" s="156" t="str">
        <f>IF(ISBLANK(TableB[[#This Row],[Local School Code]]),"",TableB[[#This Row],[Local School Code]])</f>
        <v>M134</v>
      </c>
      <c r="D570" s="187">
        <v>2725640</v>
      </c>
      <c r="E570" s="187">
        <v>2745009</v>
      </c>
      <c r="F570" s="186">
        <v>19369</v>
      </c>
      <c r="G570" s="126">
        <f t="shared" si="27"/>
        <v>0.9929439211310418</v>
      </c>
      <c r="H570" s="187">
        <v>357576</v>
      </c>
      <c r="I570" s="187">
        <v>666160</v>
      </c>
      <c r="J570" s="187">
        <v>3749376</v>
      </c>
      <c r="K570" s="187">
        <v>3772237</v>
      </c>
      <c r="L570" s="187">
        <v>22861</v>
      </c>
      <c r="M570" s="186">
        <f>IF(L570="N/A","N/A",'Part-C'!I570)</f>
        <v>7486354.060324166</v>
      </c>
      <c r="N570" s="190">
        <f t="shared" si="25"/>
        <v>0.50082803588876057</v>
      </c>
      <c r="O570" s="191">
        <f t="shared" si="26"/>
        <v>3736978.060324166</v>
      </c>
    </row>
    <row r="571" spans="1:15" s="27" customFormat="1" ht="15" x14ac:dyDescent="0.3">
      <c r="A571" s="156" t="str">
        <f>IF(ISBLANK(TableB[[#This Row],[BEDS Code]]),"",TableB[[#This Row],[BEDS Code]])</f>
        <v>310200011135</v>
      </c>
      <c r="B571" s="134" t="str">
        <f>IF(ISBLANK(TableB[[#This Row],[School Name]]),"",TableB[[#This Row],[School Name]])</f>
        <v>The Urban Assembly School for Emergency Management</v>
      </c>
      <c r="C571" s="156" t="str">
        <f>IF(ISBLANK(TableB[[#This Row],[Local School Code]]),"",TableB[[#This Row],[Local School Code]])</f>
        <v>M135</v>
      </c>
      <c r="D571" s="187">
        <v>3060701</v>
      </c>
      <c r="E571" s="187">
        <v>3060701</v>
      </c>
      <c r="F571" s="186">
        <v>0</v>
      </c>
      <c r="G571" s="126">
        <f t="shared" si="27"/>
        <v>1</v>
      </c>
      <c r="H571" s="187">
        <v>357576</v>
      </c>
      <c r="I571" s="187">
        <v>649842</v>
      </c>
      <c r="J571" s="187">
        <v>4068119</v>
      </c>
      <c r="K571" s="187">
        <v>4068119</v>
      </c>
      <c r="L571" s="187">
        <v>0</v>
      </c>
      <c r="M571" s="186">
        <f>IF(L571="N/A","N/A",'Part-C'!I571)</f>
        <v>4964219.6496909214</v>
      </c>
      <c r="N571" s="190">
        <f t="shared" si="25"/>
        <v>0.81948811436119395</v>
      </c>
      <c r="O571" s="191">
        <f t="shared" si="26"/>
        <v>896100.64969092142</v>
      </c>
    </row>
    <row r="572" spans="1:15" s="27" customFormat="1" ht="15" x14ac:dyDescent="0.3">
      <c r="A572" s="156" t="str">
        <f>IF(ISBLANK(TableB[[#This Row],[BEDS Code]]),"",TableB[[#This Row],[BEDS Code]])</f>
        <v>307500011138</v>
      </c>
      <c r="B572" s="134" t="str">
        <f>IF(ISBLANK(TableB[[#This Row],[School Name]]),"",TableB[[#This Row],[School Name]])</f>
        <v>P.S. 138</v>
      </c>
      <c r="C572" s="156" t="str">
        <f>IF(ISBLANK(TableB[[#This Row],[Local School Code]]),"",TableB[[#This Row],[Local School Code]])</f>
        <v>M138</v>
      </c>
      <c r="D572" s="187" t="s">
        <v>5097</v>
      </c>
      <c r="E572" s="187" t="s">
        <v>5097</v>
      </c>
      <c r="F572" s="186" t="s">
        <v>5097</v>
      </c>
      <c r="G572" s="126" t="str">
        <f t="shared" si="27"/>
        <v/>
      </c>
      <c r="H572" s="187" t="s">
        <v>5097</v>
      </c>
      <c r="I572" s="187" t="s">
        <v>5097</v>
      </c>
      <c r="J572" s="187" t="s">
        <v>5097</v>
      </c>
      <c r="K572" s="187" t="s">
        <v>5097</v>
      </c>
      <c r="L572" s="187" t="s">
        <v>5097</v>
      </c>
      <c r="M572" s="186" t="str">
        <f>IF(L572="N/A","N/A",'Part-C'!I572)</f>
        <v>N/A</v>
      </c>
      <c r="N572" s="190" t="str">
        <f t="shared" si="25"/>
        <v/>
      </c>
      <c r="O572" s="191" t="str">
        <f t="shared" si="26"/>
        <v>N/A</v>
      </c>
    </row>
    <row r="573" spans="1:15" s="27" customFormat="1" ht="15" x14ac:dyDescent="0.3">
      <c r="A573" s="156" t="str">
        <f>IF(ISBLANK(TableB[[#This Row],[BEDS Code]]),"",TableB[[#This Row],[BEDS Code]])</f>
        <v>310200011139</v>
      </c>
      <c r="B573" s="134" t="str">
        <f>IF(ISBLANK(TableB[[#This Row],[School Name]]),"",TableB[[#This Row],[School Name]])</f>
        <v>Stephen T. Mather Building Arts &amp; Craftsmanship High School</v>
      </c>
      <c r="C573" s="156" t="str">
        <f>IF(ISBLANK(TableB[[#This Row],[Local School Code]]),"",TableB[[#This Row],[Local School Code]])</f>
        <v>M139</v>
      </c>
      <c r="D573" s="187">
        <v>4510412</v>
      </c>
      <c r="E573" s="187">
        <v>4510412</v>
      </c>
      <c r="F573" s="186">
        <v>0</v>
      </c>
      <c r="G573" s="126">
        <f t="shared" si="27"/>
        <v>1</v>
      </c>
      <c r="H573" s="187">
        <v>357576</v>
      </c>
      <c r="I573" s="187">
        <v>875094</v>
      </c>
      <c r="J573" s="187">
        <v>5743082</v>
      </c>
      <c r="K573" s="187">
        <v>5743082</v>
      </c>
      <c r="L573" s="187">
        <v>0</v>
      </c>
      <c r="M573" s="186">
        <f>IF(L573="N/A","N/A",'Part-C'!I573)</f>
        <v>7503807.1617079964</v>
      </c>
      <c r="N573" s="190">
        <f t="shared" si="25"/>
        <v>0.76535575558324653</v>
      </c>
      <c r="O573" s="191">
        <f t="shared" si="26"/>
        <v>1760725.1617079964</v>
      </c>
    </row>
    <row r="574" spans="1:15" s="27" customFormat="1" ht="15" x14ac:dyDescent="0.3">
      <c r="A574" s="156" t="str">
        <f>IF(ISBLANK(TableB[[#This Row],[BEDS Code]]),"",TableB[[#This Row],[BEDS Code]])</f>
        <v>310100010140</v>
      </c>
      <c r="B574" s="134" t="str">
        <f>IF(ISBLANK(TableB[[#This Row],[School Name]]),"",TableB[[#This Row],[School Name]])</f>
        <v>P.S. 140 Nathan Straus</v>
      </c>
      <c r="C574" s="156" t="str">
        <f>IF(ISBLANK(TableB[[#This Row],[Local School Code]]),"",TableB[[#This Row],[Local School Code]])</f>
        <v>M140</v>
      </c>
      <c r="D574" s="187">
        <v>3037853</v>
      </c>
      <c r="E574" s="187">
        <v>3375392</v>
      </c>
      <c r="F574" s="186">
        <v>337539</v>
      </c>
      <c r="G574" s="126">
        <f t="shared" si="27"/>
        <v>0.90000005925237725</v>
      </c>
      <c r="H574" s="187">
        <v>357576</v>
      </c>
      <c r="I574" s="187">
        <v>651841</v>
      </c>
      <c r="J574" s="187">
        <v>4047270</v>
      </c>
      <c r="K574" s="187">
        <v>4445662</v>
      </c>
      <c r="L574" s="187">
        <v>398391</v>
      </c>
      <c r="M574" s="186">
        <f>IF(L574="N/A","N/A",'Part-C'!I574)</f>
        <v>6940356.3333796244</v>
      </c>
      <c r="N574" s="190">
        <f t="shared" si="25"/>
        <v>0.5831501735054534</v>
      </c>
      <c r="O574" s="191">
        <f t="shared" si="26"/>
        <v>2893086.3333796244</v>
      </c>
    </row>
    <row r="575" spans="1:15" s="27" customFormat="1" ht="15" x14ac:dyDescent="0.3">
      <c r="A575" s="156" t="str">
        <f>IF(ISBLANK(TableB[[#This Row],[BEDS Code]]),"",TableB[[#This Row],[BEDS Code]])</f>
        <v>310100010142</v>
      </c>
      <c r="B575" s="134" t="str">
        <f>IF(ISBLANK(TableB[[#This Row],[School Name]]),"",TableB[[#This Row],[School Name]])</f>
        <v>P.S. 142 Amalia Castro</v>
      </c>
      <c r="C575" s="156" t="str">
        <f>IF(ISBLANK(TableB[[#This Row],[Local School Code]]),"",TableB[[#This Row],[Local School Code]])</f>
        <v>M142</v>
      </c>
      <c r="D575" s="187">
        <v>3260970</v>
      </c>
      <c r="E575" s="187">
        <v>3623300</v>
      </c>
      <c r="F575" s="186">
        <v>362330</v>
      </c>
      <c r="G575" s="126">
        <f t="shared" si="27"/>
        <v>0.9</v>
      </c>
      <c r="H575" s="187">
        <v>357576</v>
      </c>
      <c r="I575" s="187">
        <v>610394</v>
      </c>
      <c r="J575" s="187">
        <v>4228940</v>
      </c>
      <c r="K575" s="187">
        <v>4656593</v>
      </c>
      <c r="L575" s="187">
        <v>427652</v>
      </c>
      <c r="M575" s="186">
        <f>IF(L575="N/A","N/A",'Part-C'!I575)</f>
        <v>7873009.5086356718</v>
      </c>
      <c r="N575" s="190">
        <f t="shared" si="25"/>
        <v>0.5371440229255916</v>
      </c>
      <c r="O575" s="191">
        <f t="shared" si="26"/>
        <v>3644069.5086356718</v>
      </c>
    </row>
    <row r="576" spans="1:15" s="27" customFormat="1" ht="15" x14ac:dyDescent="0.3">
      <c r="A576" s="156" t="str">
        <f>IF(ISBLANK(TableB[[#This Row],[BEDS Code]]),"",TableB[[#This Row],[BEDS Code]])</f>
        <v>310600010143</v>
      </c>
      <c r="B576" s="134" t="str">
        <f>IF(ISBLANK(TableB[[#This Row],[School Name]]),"",TableB[[#This Row],[School Name]])</f>
        <v>J.H.S. 143 Eleanor Roosevelt</v>
      </c>
      <c r="C576" s="156" t="str">
        <f>IF(ISBLANK(TableB[[#This Row],[Local School Code]]),"",TableB[[#This Row],[Local School Code]])</f>
        <v>M143</v>
      </c>
      <c r="D576" s="187">
        <v>2874089</v>
      </c>
      <c r="E576" s="187">
        <v>3193431</v>
      </c>
      <c r="F576" s="186">
        <v>319342</v>
      </c>
      <c r="G576" s="126">
        <f t="shared" si="27"/>
        <v>0.90000034445710586</v>
      </c>
      <c r="H576" s="187">
        <v>357576</v>
      </c>
      <c r="I576" s="187">
        <v>645557</v>
      </c>
      <c r="J576" s="187">
        <v>3877222</v>
      </c>
      <c r="K576" s="187">
        <v>4254137</v>
      </c>
      <c r="L576" s="187">
        <v>376915</v>
      </c>
      <c r="M576" s="186">
        <f>IF(L576="N/A","N/A",'Part-C'!I576)</f>
        <v>6507255.6292133145</v>
      </c>
      <c r="N576" s="190">
        <f t="shared" si="25"/>
        <v>0.59583059601866772</v>
      </c>
      <c r="O576" s="191">
        <f t="shared" si="26"/>
        <v>2630033.6292133145</v>
      </c>
    </row>
    <row r="577" spans="1:15" s="27" customFormat="1" ht="15" x14ac:dyDescent="0.3">
      <c r="A577" s="156" t="str">
        <f>IF(ISBLANK(TableB[[#This Row],[BEDS Code]]),"",TableB[[#This Row],[BEDS Code]])</f>
        <v>310300010145</v>
      </c>
      <c r="B577" s="134" t="str">
        <f>IF(ISBLANK(TableB[[#This Row],[School Name]]),"",TableB[[#This Row],[School Name]])</f>
        <v>P.S. 145, The Bloomingdale School</v>
      </c>
      <c r="C577" s="156" t="str">
        <f>IF(ISBLANK(TableB[[#This Row],[Local School Code]]),"",TableB[[#This Row],[Local School Code]])</f>
        <v>M145</v>
      </c>
      <c r="D577" s="187">
        <v>3544626</v>
      </c>
      <c r="E577" s="187">
        <v>3760769</v>
      </c>
      <c r="F577" s="186">
        <v>216143</v>
      </c>
      <c r="G577" s="126">
        <f t="shared" si="27"/>
        <v>0.94252691404337785</v>
      </c>
      <c r="H577" s="187">
        <v>357576</v>
      </c>
      <c r="I577" s="187">
        <v>752503</v>
      </c>
      <c r="J577" s="187">
        <v>4654705</v>
      </c>
      <c r="K577" s="187">
        <v>4909815</v>
      </c>
      <c r="L577" s="187">
        <v>255110</v>
      </c>
      <c r="M577" s="186">
        <f>IF(L577="N/A","N/A",'Part-C'!I577)</f>
        <v>8274294.0044119433</v>
      </c>
      <c r="N577" s="190">
        <f t="shared" si="25"/>
        <v>0.5625501097154707</v>
      </c>
      <c r="O577" s="191">
        <f t="shared" si="26"/>
        <v>3619589.0044119433</v>
      </c>
    </row>
    <row r="578" spans="1:15" s="27" customFormat="1" ht="15" x14ac:dyDescent="0.3">
      <c r="A578" s="156" t="str">
        <f>IF(ISBLANK(TableB[[#This Row],[BEDS Code]]),"",TableB[[#This Row],[BEDS Code]])</f>
        <v>310400010146</v>
      </c>
      <c r="B578" s="134" t="str">
        <f>IF(ISBLANK(TableB[[#This Row],[School Name]]),"",TableB[[#This Row],[School Name]])</f>
        <v>P.S. 146 Ann M. Short</v>
      </c>
      <c r="C578" s="156" t="str">
        <f>IF(ISBLANK(TableB[[#This Row],[Local School Code]]),"",TableB[[#This Row],[Local School Code]])</f>
        <v>M146</v>
      </c>
      <c r="D578" s="187">
        <v>2966366</v>
      </c>
      <c r="E578" s="187">
        <v>3295962</v>
      </c>
      <c r="F578" s="186">
        <v>329596</v>
      </c>
      <c r="G578" s="126">
        <f t="shared" si="27"/>
        <v>0.90000006068031124</v>
      </c>
      <c r="H578" s="187">
        <v>357576</v>
      </c>
      <c r="I578" s="187">
        <v>646185</v>
      </c>
      <c r="J578" s="187">
        <v>3970127</v>
      </c>
      <c r="K578" s="187">
        <v>4359144</v>
      </c>
      <c r="L578" s="187">
        <v>389017</v>
      </c>
      <c r="M578" s="186">
        <f>IF(L578="N/A","N/A",'Part-C'!I578)</f>
        <v>9563027.0076847039</v>
      </c>
      <c r="N578" s="190">
        <f t="shared" si="25"/>
        <v>0.41515379981774242</v>
      </c>
      <c r="O578" s="191">
        <f t="shared" si="26"/>
        <v>5592900.0076847039</v>
      </c>
    </row>
    <row r="579" spans="1:15" s="27" customFormat="1" ht="15" x14ac:dyDescent="0.3">
      <c r="A579" s="156" t="str">
        <f>IF(ISBLANK(TableB[[#This Row],[BEDS Code]]),"",TableB[[#This Row],[BEDS Code]])</f>
        <v>310500011148</v>
      </c>
      <c r="B579" s="134" t="str">
        <f>IF(ISBLANK(TableB[[#This Row],[School Name]]),"",TableB[[#This Row],[School Name]])</f>
        <v>Eagle Academy for Young Men of Harlem</v>
      </c>
      <c r="C579" s="156" t="str">
        <f>IF(ISBLANK(TableB[[#This Row],[Local School Code]]),"",TableB[[#This Row],[Local School Code]])</f>
        <v>M148</v>
      </c>
      <c r="D579" s="187">
        <v>4065563</v>
      </c>
      <c r="E579" s="187">
        <v>4065563</v>
      </c>
      <c r="F579" s="186">
        <v>0</v>
      </c>
      <c r="G579" s="126">
        <f t="shared" si="27"/>
        <v>1</v>
      </c>
      <c r="H579" s="187">
        <v>357576</v>
      </c>
      <c r="I579" s="187">
        <v>700134</v>
      </c>
      <c r="J579" s="187">
        <v>5123273</v>
      </c>
      <c r="K579" s="187">
        <v>5123273</v>
      </c>
      <c r="L579" s="187">
        <v>0</v>
      </c>
      <c r="M579" s="186">
        <f>IF(L579="N/A","N/A",'Part-C'!I579)</f>
        <v>6393776.838301518</v>
      </c>
      <c r="N579" s="190">
        <f t="shared" si="25"/>
        <v>0.80129055635932667</v>
      </c>
      <c r="O579" s="191">
        <f t="shared" si="26"/>
        <v>1270503.838301518</v>
      </c>
    </row>
    <row r="580" spans="1:15" s="27" customFormat="1" ht="15" x14ac:dyDescent="0.3">
      <c r="A580" s="156" t="str">
        <f>IF(ISBLANK(TableB[[#This Row],[BEDS Code]]),"",TableB[[#This Row],[BEDS Code]])</f>
        <v>310300010149</v>
      </c>
      <c r="B580" s="134" t="str">
        <f>IF(ISBLANK(TableB[[#This Row],[School Name]]),"",TableB[[#This Row],[School Name]])</f>
        <v>P.S. 149 Sojourner Truth</v>
      </c>
      <c r="C580" s="156" t="str">
        <f>IF(ISBLANK(TableB[[#This Row],[Local School Code]]),"",TableB[[#This Row],[Local School Code]])</f>
        <v>M149</v>
      </c>
      <c r="D580" s="187">
        <v>2058653</v>
      </c>
      <c r="E580" s="187">
        <v>2058653</v>
      </c>
      <c r="F580" s="186">
        <v>0</v>
      </c>
      <c r="G580" s="126">
        <f t="shared" si="27"/>
        <v>1</v>
      </c>
      <c r="H580" s="187">
        <v>357576</v>
      </c>
      <c r="I580" s="187">
        <v>312205</v>
      </c>
      <c r="J580" s="187">
        <v>2728434</v>
      </c>
      <c r="K580" s="187">
        <v>2728434</v>
      </c>
      <c r="L580" s="187">
        <v>0</v>
      </c>
      <c r="M580" s="186">
        <f>IF(L580="N/A","N/A",'Part-C'!I580)</f>
        <v>5354193.1419345755</v>
      </c>
      <c r="N580" s="190">
        <f t="shared" si="25"/>
        <v>0.50958826618162734</v>
      </c>
      <c r="O580" s="191">
        <f t="shared" si="26"/>
        <v>2625759.1419345755</v>
      </c>
    </row>
    <row r="581" spans="1:15" s="27" customFormat="1" ht="15" x14ac:dyDescent="0.3">
      <c r="A581" s="156" t="str">
        <f>IF(ISBLANK(TableB[[#This Row],[BEDS Code]]),"",TableB[[#This Row],[BEDS Code]])</f>
        <v>310200010150</v>
      </c>
      <c r="B581" s="134" t="str">
        <f>IF(ISBLANK(TableB[[#This Row],[School Name]]),"",TableB[[#This Row],[School Name]])</f>
        <v>P.S. 150</v>
      </c>
      <c r="C581" s="156" t="str">
        <f>IF(ISBLANK(TableB[[#This Row],[Local School Code]]),"",TableB[[#This Row],[Local School Code]])</f>
        <v>M150</v>
      </c>
      <c r="D581" s="187">
        <v>1057800</v>
      </c>
      <c r="E581" s="187">
        <v>1175334</v>
      </c>
      <c r="F581" s="186">
        <v>117534</v>
      </c>
      <c r="G581" s="126">
        <f t="shared" si="27"/>
        <v>0.89999948950681252</v>
      </c>
      <c r="H581" s="187">
        <v>357576</v>
      </c>
      <c r="I581" s="187">
        <v>256781</v>
      </c>
      <c r="J581" s="187">
        <v>1672157</v>
      </c>
      <c r="K581" s="187">
        <v>1810881</v>
      </c>
      <c r="L581" s="187">
        <v>138724</v>
      </c>
      <c r="M581" s="186">
        <f>IF(L581="N/A","N/A",'Part-C'!I581)</f>
        <v>2715672.4423172735</v>
      </c>
      <c r="N581" s="190">
        <f t="shared" si="25"/>
        <v>0.61574325899671256</v>
      </c>
      <c r="O581" s="191">
        <f t="shared" si="26"/>
        <v>1043515.4423172735</v>
      </c>
    </row>
    <row r="582" spans="1:15" s="27" customFormat="1" ht="15" x14ac:dyDescent="0.3">
      <c r="A582" s="156" t="str">
        <f>IF(ISBLANK(TableB[[#This Row],[BEDS Code]]),"",TableB[[#This Row],[BEDS Code]])</f>
        <v>310200010151</v>
      </c>
      <c r="B582" s="134" t="str">
        <f>IF(ISBLANK(TableB[[#This Row],[School Name]]),"",TableB[[#This Row],[School Name]])</f>
        <v>Yorkville Community School</v>
      </c>
      <c r="C582" s="156" t="str">
        <f>IF(ISBLANK(TableB[[#This Row],[Local School Code]]),"",TableB[[#This Row],[Local School Code]])</f>
        <v>M151</v>
      </c>
      <c r="D582" s="187">
        <v>3772775</v>
      </c>
      <c r="E582" s="187">
        <v>3842712</v>
      </c>
      <c r="F582" s="186">
        <v>69937</v>
      </c>
      <c r="G582" s="126">
        <f t="shared" si="27"/>
        <v>0.9818000932674632</v>
      </c>
      <c r="H582" s="187">
        <v>357576</v>
      </c>
      <c r="I582" s="187">
        <v>777304</v>
      </c>
      <c r="J582" s="187">
        <v>4907655</v>
      </c>
      <c r="K582" s="187">
        <v>4990201</v>
      </c>
      <c r="L582" s="187">
        <v>82546</v>
      </c>
      <c r="M582" s="186">
        <f>IF(L582="N/A","N/A",'Part-C'!I582)</f>
        <v>7663313.6045885999</v>
      </c>
      <c r="N582" s="190">
        <f t="shared" si="25"/>
        <v>0.64040899971278997</v>
      </c>
      <c r="O582" s="191">
        <f t="shared" si="26"/>
        <v>2755658.6045885999</v>
      </c>
    </row>
    <row r="583" spans="1:15" s="27" customFormat="1" ht="15" x14ac:dyDescent="0.3">
      <c r="A583" s="156" t="str">
        <f>IF(ISBLANK(TableB[[#This Row],[BEDS Code]]),"",TableB[[#This Row],[BEDS Code]])</f>
        <v>310600010152</v>
      </c>
      <c r="B583" s="134" t="str">
        <f>IF(ISBLANK(TableB[[#This Row],[School Name]]),"",TableB[[#This Row],[School Name]])</f>
        <v>P.S. 152 Dyckman Valley</v>
      </c>
      <c r="C583" s="156" t="str">
        <f>IF(ISBLANK(TableB[[#This Row],[Local School Code]]),"",TableB[[#This Row],[Local School Code]])</f>
        <v>M152</v>
      </c>
      <c r="D583" s="187">
        <v>4329135</v>
      </c>
      <c r="E583" s="187">
        <v>4810149</v>
      </c>
      <c r="F583" s="186">
        <v>481014</v>
      </c>
      <c r="G583" s="126">
        <f t="shared" si="27"/>
        <v>0.90000018710439111</v>
      </c>
      <c r="H583" s="187">
        <v>357576</v>
      </c>
      <c r="I583" s="187">
        <v>900037</v>
      </c>
      <c r="J583" s="187">
        <v>5586748</v>
      </c>
      <c r="K583" s="187">
        <v>6154482</v>
      </c>
      <c r="L583" s="187">
        <v>567734</v>
      </c>
      <c r="M583" s="186">
        <f>IF(L583="N/A","N/A",'Part-C'!I583)</f>
        <v>10455717.277315885</v>
      </c>
      <c r="N583" s="190">
        <f t="shared" si="25"/>
        <v>0.5343247002403827</v>
      </c>
      <c r="O583" s="191">
        <f t="shared" si="26"/>
        <v>4868969.2773158848</v>
      </c>
    </row>
    <row r="584" spans="1:15" s="27" customFormat="1" ht="15" x14ac:dyDescent="0.3">
      <c r="A584" s="156" t="str">
        <f>IF(ISBLANK(TableB[[#This Row],[BEDS Code]]),"",TableB[[#This Row],[BEDS Code]])</f>
        <v>310600010153</v>
      </c>
      <c r="B584" s="134" t="str">
        <f>IF(ISBLANK(TableB[[#This Row],[School Name]]),"",TableB[[#This Row],[School Name]])</f>
        <v>P.S. 153 Adam Clayton Powell</v>
      </c>
      <c r="C584" s="156" t="str">
        <f>IF(ISBLANK(TableB[[#This Row],[Local School Code]]),"",TableB[[#This Row],[Local School Code]])</f>
        <v>M153</v>
      </c>
      <c r="D584" s="187">
        <v>4072362</v>
      </c>
      <c r="E584" s="187">
        <v>4524847</v>
      </c>
      <c r="F584" s="186">
        <v>452485</v>
      </c>
      <c r="G584" s="126">
        <f t="shared" si="27"/>
        <v>0.89999993369941567</v>
      </c>
      <c r="H584" s="187">
        <v>357576</v>
      </c>
      <c r="I584" s="187">
        <v>752635</v>
      </c>
      <c r="J584" s="187">
        <v>5182573</v>
      </c>
      <c r="K584" s="187">
        <v>5716634</v>
      </c>
      <c r="L584" s="187">
        <v>534060</v>
      </c>
      <c r="M584" s="186">
        <f>IF(L584="N/A","N/A",'Part-C'!I584)</f>
        <v>9306763.8222054671</v>
      </c>
      <c r="N584" s="190">
        <f t="shared" ref="N584:N647" si="28">IFERROR(J584/M584,"")</f>
        <v>0.55686091309576835</v>
      </c>
      <c r="O584" s="191">
        <f t="shared" ref="O584:O647" si="29">IF(L584="N/A","N/A",M584-J584)</f>
        <v>4124190.8222054671</v>
      </c>
    </row>
    <row r="585" spans="1:15" s="27" customFormat="1" ht="15" x14ac:dyDescent="0.3">
      <c r="A585" s="156" t="str">
        <f>IF(ISBLANK(TableB[[#This Row],[BEDS Code]]),"",TableB[[#This Row],[BEDS Code]])</f>
        <v>310500010154</v>
      </c>
      <c r="B585" s="134" t="str">
        <f>IF(ISBLANK(TableB[[#This Row],[School Name]]),"",TableB[[#This Row],[School Name]])</f>
        <v>P.S. 154 Harriet Tubman</v>
      </c>
      <c r="C585" s="156" t="str">
        <f>IF(ISBLANK(TableB[[#This Row],[Local School Code]]),"",TableB[[#This Row],[Local School Code]])</f>
        <v>M154</v>
      </c>
      <c r="D585" s="187">
        <v>2704746</v>
      </c>
      <c r="E585" s="187">
        <v>2548315</v>
      </c>
      <c r="F585" s="186">
        <v>0</v>
      </c>
      <c r="G585" s="126">
        <f t="shared" si="27"/>
        <v>1.0613860531370729</v>
      </c>
      <c r="H585" s="187">
        <v>357576</v>
      </c>
      <c r="I585" s="187">
        <v>501572</v>
      </c>
      <c r="J585" s="187">
        <v>3563894</v>
      </c>
      <c r="K585" s="187">
        <v>3379261</v>
      </c>
      <c r="L585" s="187">
        <v>0</v>
      </c>
      <c r="M585" s="186">
        <f>IF(L585="N/A","N/A",'Part-C'!I585)</f>
        <v>7035842.6733734487</v>
      </c>
      <c r="N585" s="190">
        <f t="shared" si="28"/>
        <v>0.50653406641499465</v>
      </c>
      <c r="O585" s="191">
        <f t="shared" si="29"/>
        <v>3471948.6733734487</v>
      </c>
    </row>
    <row r="586" spans="1:15" s="27" customFormat="1" ht="15" x14ac:dyDescent="0.3">
      <c r="A586" s="156" t="str">
        <f>IF(ISBLANK(TableB[[#This Row],[BEDS Code]]),"",TableB[[#This Row],[BEDS Code]])</f>
        <v>310400010155</v>
      </c>
      <c r="B586" s="134" t="str">
        <f>IF(ISBLANK(TableB[[#This Row],[School Name]]),"",TableB[[#This Row],[School Name]])</f>
        <v>P.S. 155 William Paca</v>
      </c>
      <c r="C586" s="156" t="str">
        <f>IF(ISBLANK(TableB[[#This Row],[Local School Code]]),"",TableB[[#This Row],[Local School Code]])</f>
        <v>M155</v>
      </c>
      <c r="D586" s="187">
        <v>2147932</v>
      </c>
      <c r="E586" s="187">
        <v>2386591</v>
      </c>
      <c r="F586" s="186">
        <v>238659</v>
      </c>
      <c r="G586" s="126">
        <f t="shared" si="27"/>
        <v>0.90000004190076976</v>
      </c>
      <c r="H586" s="187">
        <v>357576</v>
      </c>
      <c r="I586" s="187">
        <v>353832</v>
      </c>
      <c r="J586" s="187">
        <v>2859340</v>
      </c>
      <c r="K586" s="187">
        <v>3141025</v>
      </c>
      <c r="L586" s="187">
        <v>281685</v>
      </c>
      <c r="M586" s="186">
        <f>IF(L586="N/A","N/A",'Part-C'!I586)</f>
        <v>6100799.3003287669</v>
      </c>
      <c r="N586" s="190">
        <f t="shared" si="28"/>
        <v>0.46868284944989302</v>
      </c>
      <c r="O586" s="191">
        <f t="shared" si="29"/>
        <v>3241459.3003287669</v>
      </c>
    </row>
    <row r="587" spans="1:15" s="27" customFormat="1" ht="15" x14ac:dyDescent="0.3">
      <c r="A587" s="156" t="str">
        <f>IF(ISBLANK(TableB[[#This Row],[BEDS Code]]),"",TableB[[#This Row],[BEDS Code]])</f>
        <v>310500011157</v>
      </c>
      <c r="B587" s="134" t="str">
        <f>IF(ISBLANK(TableB[[#This Row],[School Name]]),"",TableB[[#This Row],[School Name]])</f>
        <v>The Urban Assembly School for Global Commerce</v>
      </c>
      <c r="C587" s="156" t="str">
        <f>IF(ISBLANK(TableB[[#This Row],[Local School Code]]),"",TableB[[#This Row],[Local School Code]])</f>
        <v>M157</v>
      </c>
      <c r="D587" s="187">
        <v>2674978</v>
      </c>
      <c r="E587" s="187">
        <v>2674978</v>
      </c>
      <c r="F587" s="186">
        <v>0</v>
      </c>
      <c r="G587" s="126">
        <f t="shared" ref="G587:G650" si="30">IFERROR(D587/E587,"")</f>
        <v>1</v>
      </c>
      <c r="H587" s="187">
        <v>357576</v>
      </c>
      <c r="I587" s="187">
        <v>509743</v>
      </c>
      <c r="J587" s="187">
        <v>3542297</v>
      </c>
      <c r="K587" s="187">
        <v>3542298</v>
      </c>
      <c r="L587" s="187">
        <v>0</v>
      </c>
      <c r="M587" s="186">
        <f>IF(L587="N/A","N/A",'Part-C'!I587)</f>
        <v>4273820.5160233248</v>
      </c>
      <c r="N587" s="190">
        <f t="shared" si="28"/>
        <v>0.82883616350272293</v>
      </c>
      <c r="O587" s="191">
        <f t="shared" si="29"/>
        <v>731523.5160233248</v>
      </c>
    </row>
    <row r="588" spans="1:15" s="27" customFormat="1" ht="15" x14ac:dyDescent="0.3">
      <c r="A588" s="156" t="str">
        <f>IF(ISBLANK(TableB[[#This Row],[BEDS Code]]),"",TableB[[#This Row],[BEDS Code]])</f>
        <v>310200010158</v>
      </c>
      <c r="B588" s="134" t="str">
        <f>IF(ISBLANK(TableB[[#This Row],[School Name]]),"",TableB[[#This Row],[School Name]])</f>
        <v>P.S. 158 Bayard Taylor</v>
      </c>
      <c r="C588" s="156" t="str">
        <f>IF(ISBLANK(TableB[[#This Row],[Local School Code]]),"",TableB[[#This Row],[Local School Code]])</f>
        <v>M158</v>
      </c>
      <c r="D588" s="187">
        <v>5020517</v>
      </c>
      <c r="E588" s="187">
        <v>5578353</v>
      </c>
      <c r="F588" s="186">
        <v>557836</v>
      </c>
      <c r="G588" s="126">
        <f t="shared" si="30"/>
        <v>0.89999987451493302</v>
      </c>
      <c r="H588" s="187">
        <v>357576</v>
      </c>
      <c r="I588" s="187">
        <v>928335</v>
      </c>
      <c r="J588" s="187">
        <v>6306428</v>
      </c>
      <c r="K588" s="187">
        <v>6964833</v>
      </c>
      <c r="L588" s="187">
        <v>658405</v>
      </c>
      <c r="M588" s="186">
        <f>IF(L588="N/A","N/A",'Part-C'!I588)</f>
        <v>10011247.918464134</v>
      </c>
      <c r="N588" s="190">
        <f t="shared" si="28"/>
        <v>0.62993425508610268</v>
      </c>
      <c r="O588" s="191">
        <f t="shared" si="29"/>
        <v>3704819.9184641335</v>
      </c>
    </row>
    <row r="589" spans="1:15" s="27" customFormat="1" ht="15" x14ac:dyDescent="0.3">
      <c r="A589" s="156" t="str">
        <f>IF(ISBLANK(TableB[[#This Row],[BEDS Code]]),"",TableB[[#This Row],[BEDS Code]])</f>
        <v>310500010161</v>
      </c>
      <c r="B589" s="134" t="str">
        <f>IF(ISBLANK(TableB[[#This Row],[School Name]]),"",TableB[[#This Row],[School Name]])</f>
        <v>P.S. 161 Pedro Albizu Campos</v>
      </c>
      <c r="C589" s="156" t="str">
        <f>IF(ISBLANK(TableB[[#This Row],[Local School Code]]),"",TableB[[#This Row],[Local School Code]])</f>
        <v>M161</v>
      </c>
      <c r="D589" s="187">
        <v>7894138</v>
      </c>
      <c r="E589" s="187">
        <v>8214854</v>
      </c>
      <c r="F589" s="186">
        <v>320716</v>
      </c>
      <c r="G589" s="126">
        <f t="shared" si="30"/>
        <v>0.96095901400073569</v>
      </c>
      <c r="H589" s="187">
        <v>357576</v>
      </c>
      <c r="I589" s="187">
        <v>1577933</v>
      </c>
      <c r="J589" s="187">
        <v>9829647</v>
      </c>
      <c r="K589" s="187">
        <v>10208184</v>
      </c>
      <c r="L589" s="187">
        <v>378536</v>
      </c>
      <c r="M589" s="186">
        <f>IF(L589="N/A","N/A",'Part-C'!I589)</f>
        <v>14818311.68145413</v>
      </c>
      <c r="N589" s="190">
        <f t="shared" si="28"/>
        <v>0.66334459763741527</v>
      </c>
      <c r="O589" s="191">
        <f t="shared" si="29"/>
        <v>4988664.6814541295</v>
      </c>
    </row>
    <row r="590" spans="1:15" s="27" customFormat="1" ht="15" x14ac:dyDescent="0.3">
      <c r="A590" s="156" t="str">
        <f>IF(ISBLANK(TableB[[#This Row],[BEDS Code]]),"",TableB[[#This Row],[BEDS Code]])</f>
        <v>310300010163</v>
      </c>
      <c r="B590" s="134" t="str">
        <f>IF(ISBLANK(TableB[[#This Row],[School Name]]),"",TableB[[#This Row],[School Name]])</f>
        <v>P.S. 163 Alfred E. Smith</v>
      </c>
      <c r="C590" s="156" t="str">
        <f>IF(ISBLANK(TableB[[#This Row],[Local School Code]]),"",TableB[[#This Row],[Local School Code]])</f>
        <v>M163</v>
      </c>
      <c r="D590" s="187">
        <v>4165512</v>
      </c>
      <c r="E590" s="187">
        <v>4596884</v>
      </c>
      <c r="F590" s="186">
        <v>431372</v>
      </c>
      <c r="G590" s="126">
        <f t="shared" si="30"/>
        <v>0.90615991180112443</v>
      </c>
      <c r="H590" s="187">
        <v>357576</v>
      </c>
      <c r="I590" s="187">
        <v>922445</v>
      </c>
      <c r="J590" s="187">
        <v>5445533</v>
      </c>
      <c r="K590" s="187">
        <v>5954675</v>
      </c>
      <c r="L590" s="187">
        <v>509141</v>
      </c>
      <c r="M590" s="186">
        <f>IF(L590="N/A","N/A",'Part-C'!I590)</f>
        <v>9424586.4346131235</v>
      </c>
      <c r="N590" s="190">
        <f t="shared" si="28"/>
        <v>0.57780073829027778</v>
      </c>
      <c r="O590" s="191">
        <f t="shared" si="29"/>
        <v>3979053.4346131235</v>
      </c>
    </row>
    <row r="591" spans="1:15" s="27" customFormat="1" ht="15" x14ac:dyDescent="0.3">
      <c r="A591" s="156" t="str">
        <f>IF(ISBLANK(TableB[[#This Row],[BEDS Code]]),"",TableB[[#This Row],[BEDS Code]])</f>
        <v>310300010165</v>
      </c>
      <c r="B591" s="134" t="str">
        <f>IF(ISBLANK(TableB[[#This Row],[School Name]]),"",TableB[[#This Row],[School Name]])</f>
        <v>P.S. 165 Robert E. Simon</v>
      </c>
      <c r="C591" s="156" t="str">
        <f>IF(ISBLANK(TableB[[#This Row],[Local School Code]]),"",TableB[[#This Row],[Local School Code]])</f>
        <v>M165</v>
      </c>
      <c r="D591" s="187">
        <v>3044746</v>
      </c>
      <c r="E591" s="187">
        <v>3383050</v>
      </c>
      <c r="F591" s="186">
        <v>338304</v>
      </c>
      <c r="G591" s="126">
        <f t="shared" si="30"/>
        <v>0.90000029559125638</v>
      </c>
      <c r="H591" s="187">
        <v>357576</v>
      </c>
      <c r="I591" s="187">
        <v>599543</v>
      </c>
      <c r="J591" s="187">
        <v>4001865</v>
      </c>
      <c r="K591" s="187">
        <v>4401160</v>
      </c>
      <c r="L591" s="187">
        <v>399295</v>
      </c>
      <c r="M591" s="186">
        <f>IF(L591="N/A","N/A",'Part-C'!I591)</f>
        <v>7776183.2164006121</v>
      </c>
      <c r="N591" s="190">
        <f t="shared" si="28"/>
        <v>0.51463100709352327</v>
      </c>
      <c r="O591" s="191">
        <f t="shared" si="29"/>
        <v>3774318.2164006121</v>
      </c>
    </row>
    <row r="592" spans="1:15" s="27" customFormat="1" ht="15" x14ac:dyDescent="0.3">
      <c r="A592" s="156" t="str">
        <f>IF(ISBLANK(TableB[[#This Row],[BEDS Code]]),"",TableB[[#This Row],[BEDS Code]])</f>
        <v>310300010166</v>
      </c>
      <c r="B592" s="134" t="str">
        <f>IF(ISBLANK(TableB[[#This Row],[School Name]]),"",TableB[[#This Row],[School Name]])</f>
        <v>P.S. 166 The Richard Rodgers School of the Arts and Technology</v>
      </c>
      <c r="C592" s="156" t="str">
        <f>IF(ISBLANK(TableB[[#This Row],[Local School Code]]),"",TableB[[#This Row],[Local School Code]])</f>
        <v>M166</v>
      </c>
      <c r="D592" s="187">
        <v>4384005</v>
      </c>
      <c r="E592" s="187">
        <v>4871118</v>
      </c>
      <c r="F592" s="186">
        <v>487113</v>
      </c>
      <c r="G592" s="126">
        <f t="shared" si="30"/>
        <v>0.89999975364998341</v>
      </c>
      <c r="H592" s="187">
        <v>357576</v>
      </c>
      <c r="I592" s="187">
        <v>927170</v>
      </c>
      <c r="J592" s="187">
        <v>5668751</v>
      </c>
      <c r="K592" s="187">
        <v>6243682</v>
      </c>
      <c r="L592" s="187">
        <v>574931</v>
      </c>
      <c r="M592" s="186">
        <f>IF(L592="N/A","N/A",'Part-C'!I592)</f>
        <v>7576104.5175126046</v>
      </c>
      <c r="N592" s="190">
        <f t="shared" si="28"/>
        <v>0.74824086532813183</v>
      </c>
      <c r="O592" s="191">
        <f t="shared" si="29"/>
        <v>1907353.5175126046</v>
      </c>
    </row>
    <row r="593" spans="1:15" s="27" customFormat="1" ht="15" x14ac:dyDescent="0.3">
      <c r="A593" s="156" t="str">
        <f>IF(ISBLANK(TableB[[#This Row],[BEDS Code]]),"",TableB[[#This Row],[BEDS Code]])</f>
        <v>310200010167</v>
      </c>
      <c r="B593" s="134" t="str">
        <f>IF(ISBLANK(TableB[[#This Row],[School Name]]),"",TableB[[#This Row],[School Name]])</f>
        <v>J.H.S. 167 Robert F. Wagner</v>
      </c>
      <c r="C593" s="156" t="str">
        <f>IF(ISBLANK(TableB[[#This Row],[Local School Code]]),"",TableB[[#This Row],[Local School Code]])</f>
        <v>M167</v>
      </c>
      <c r="D593" s="187">
        <v>10249028</v>
      </c>
      <c r="E593" s="187">
        <v>11387808</v>
      </c>
      <c r="F593" s="186">
        <v>1138780</v>
      </c>
      <c r="G593" s="126">
        <f t="shared" si="30"/>
        <v>0.90000007025056972</v>
      </c>
      <c r="H593" s="187">
        <v>357576</v>
      </c>
      <c r="I593" s="187">
        <v>1937426</v>
      </c>
      <c r="J593" s="187">
        <v>12544030</v>
      </c>
      <c r="K593" s="187">
        <v>13888115</v>
      </c>
      <c r="L593" s="187">
        <v>1344084</v>
      </c>
      <c r="M593" s="186">
        <f>IF(L593="N/A","N/A",'Part-C'!I593)</f>
        <v>15509021.559528507</v>
      </c>
      <c r="N593" s="190">
        <f t="shared" si="28"/>
        <v>0.80882149475723297</v>
      </c>
      <c r="O593" s="191">
        <f t="shared" si="29"/>
        <v>2964991.5595285073</v>
      </c>
    </row>
    <row r="594" spans="1:15" s="27" customFormat="1" ht="15" x14ac:dyDescent="0.3">
      <c r="A594" s="156" t="str">
        <f>IF(ISBLANK(TableB[[#This Row],[BEDS Code]]),"",TableB[[#This Row],[BEDS Code]])</f>
        <v>307500011169</v>
      </c>
      <c r="B594" s="134" t="str">
        <f>IF(ISBLANK(TableB[[#This Row],[School Name]]),"",TableB[[#This Row],[School Name]])</f>
        <v>P.S. M169 - Robert F. Kennedy</v>
      </c>
      <c r="C594" s="156" t="str">
        <f>IF(ISBLANK(TableB[[#This Row],[Local School Code]]),"",TableB[[#This Row],[Local School Code]])</f>
        <v>M169</v>
      </c>
      <c r="D594" s="187" t="s">
        <v>5097</v>
      </c>
      <c r="E594" s="187" t="s">
        <v>5097</v>
      </c>
      <c r="F594" s="186" t="s">
        <v>5097</v>
      </c>
      <c r="G594" s="126" t="str">
        <f t="shared" si="30"/>
        <v/>
      </c>
      <c r="H594" s="187" t="s">
        <v>5097</v>
      </c>
      <c r="I594" s="187" t="s">
        <v>5097</v>
      </c>
      <c r="J594" s="187" t="s">
        <v>5097</v>
      </c>
      <c r="K594" s="187" t="s">
        <v>5097</v>
      </c>
      <c r="L594" s="187" t="s">
        <v>5097</v>
      </c>
      <c r="M594" s="186" t="str">
        <f>IF(L594="N/A","N/A",'Part-C'!I594)</f>
        <v>N/A</v>
      </c>
      <c r="N594" s="190" t="str">
        <f t="shared" si="28"/>
        <v/>
      </c>
      <c r="O594" s="191" t="str">
        <f t="shared" si="29"/>
        <v>N/A</v>
      </c>
    </row>
    <row r="595" spans="1:15" s="27" customFormat="1" ht="15" x14ac:dyDescent="0.3">
      <c r="A595" s="156" t="str">
        <f>IF(ISBLANK(TableB[[#This Row],[BEDS Code]]),"",TableB[[#This Row],[BEDS Code]])</f>
        <v>310400010171</v>
      </c>
      <c r="B595" s="134" t="str">
        <f>IF(ISBLANK(TableB[[#This Row],[School Name]]),"",TableB[[#This Row],[School Name]])</f>
        <v>P.S. 171 Patrick Henry</v>
      </c>
      <c r="C595" s="156" t="str">
        <f>IF(ISBLANK(TableB[[#This Row],[Local School Code]]),"",TableB[[#This Row],[Local School Code]])</f>
        <v>M171</v>
      </c>
      <c r="D595" s="187">
        <v>5513025</v>
      </c>
      <c r="E595" s="187">
        <v>6125583</v>
      </c>
      <c r="F595" s="186">
        <v>612558</v>
      </c>
      <c r="G595" s="126">
        <f t="shared" si="30"/>
        <v>0.90000004897493024</v>
      </c>
      <c r="H595" s="187">
        <v>357576</v>
      </c>
      <c r="I595" s="187">
        <v>1051189</v>
      </c>
      <c r="J595" s="187">
        <v>6921790</v>
      </c>
      <c r="K595" s="187">
        <v>7644782</v>
      </c>
      <c r="L595" s="187">
        <v>722993</v>
      </c>
      <c r="M595" s="186">
        <f>IF(L595="N/A","N/A",'Part-C'!I595)</f>
        <v>10917889.447052076</v>
      </c>
      <c r="N595" s="190">
        <f t="shared" si="28"/>
        <v>0.63398608619076491</v>
      </c>
      <c r="O595" s="191">
        <f t="shared" si="29"/>
        <v>3996099.4470520765</v>
      </c>
    </row>
    <row r="596" spans="1:15" s="27" customFormat="1" ht="15" x14ac:dyDescent="0.3">
      <c r="A596" s="156" t="str">
        <f>IF(ISBLANK(TableB[[#This Row],[BEDS Code]]),"",TableB[[#This Row],[BEDS Code]])</f>
        <v>310600010173</v>
      </c>
      <c r="B596" s="134" t="str">
        <f>IF(ISBLANK(TableB[[#This Row],[School Name]]),"",TableB[[#This Row],[School Name]])</f>
        <v>P.S. 173</v>
      </c>
      <c r="C596" s="156" t="str">
        <f>IF(ISBLANK(TableB[[#This Row],[Local School Code]]),"",TableB[[#This Row],[Local School Code]])</f>
        <v>M173</v>
      </c>
      <c r="D596" s="187">
        <v>2995999</v>
      </c>
      <c r="E596" s="187">
        <v>3328887</v>
      </c>
      <c r="F596" s="186">
        <v>332888</v>
      </c>
      <c r="G596" s="126">
        <f t="shared" si="30"/>
        <v>0.90000021028049315</v>
      </c>
      <c r="H596" s="187">
        <v>357576</v>
      </c>
      <c r="I596" s="187">
        <v>598642</v>
      </c>
      <c r="J596" s="187">
        <v>3952217</v>
      </c>
      <c r="K596" s="187">
        <v>4345119</v>
      </c>
      <c r="L596" s="187">
        <v>392903</v>
      </c>
      <c r="M596" s="186">
        <f>IF(L596="N/A","N/A",'Part-C'!I596)</f>
        <v>8452556.3861456346</v>
      </c>
      <c r="N596" s="190">
        <f t="shared" si="28"/>
        <v>0.46757653181444325</v>
      </c>
      <c r="O596" s="191">
        <f t="shared" si="29"/>
        <v>4500339.3861456346</v>
      </c>
    </row>
    <row r="597" spans="1:15" s="27" customFormat="1" ht="15" x14ac:dyDescent="0.3">
      <c r="A597" s="156" t="str">
        <f>IF(ISBLANK(TableB[[#This Row],[BEDS Code]]),"",TableB[[#This Row],[BEDS Code]])</f>
        <v>310500010175</v>
      </c>
      <c r="B597" s="134" t="str">
        <f>IF(ISBLANK(TableB[[#This Row],[School Name]]),"",TableB[[#This Row],[School Name]])</f>
        <v>P.S. 175 Henry H Garnet</v>
      </c>
      <c r="C597" s="156" t="str">
        <f>IF(ISBLANK(TableB[[#This Row],[Local School Code]]),"",TableB[[#This Row],[Local School Code]])</f>
        <v>M175</v>
      </c>
      <c r="D597" s="187">
        <v>2660319</v>
      </c>
      <c r="E597" s="187">
        <v>2955910</v>
      </c>
      <c r="F597" s="186">
        <v>295591</v>
      </c>
      <c r="G597" s="126">
        <f t="shared" si="30"/>
        <v>0.9</v>
      </c>
      <c r="H597" s="187">
        <v>357576</v>
      </c>
      <c r="I597" s="187">
        <v>620679</v>
      </c>
      <c r="J597" s="187">
        <v>3638574</v>
      </c>
      <c r="K597" s="187">
        <v>3987456</v>
      </c>
      <c r="L597" s="187">
        <v>348881</v>
      </c>
      <c r="M597" s="186">
        <f>IF(L597="N/A","N/A",'Part-C'!I597)</f>
        <v>6631582.7888648063</v>
      </c>
      <c r="N597" s="190">
        <f t="shared" si="28"/>
        <v>0.54867353931094487</v>
      </c>
      <c r="O597" s="191">
        <f t="shared" si="29"/>
        <v>2993008.7888648063</v>
      </c>
    </row>
    <row r="598" spans="1:15" s="27" customFormat="1" ht="15" x14ac:dyDescent="0.3">
      <c r="A598" s="156" t="str">
        <f>IF(ISBLANK(TableB[[#This Row],[BEDS Code]]),"",TableB[[#This Row],[BEDS Code]])</f>
        <v>310200010177</v>
      </c>
      <c r="B598" s="134" t="str">
        <f>IF(ISBLANK(TableB[[#This Row],[School Name]]),"",TableB[[#This Row],[School Name]])</f>
        <v>Yorkville East Middle School</v>
      </c>
      <c r="C598" s="156" t="str">
        <f>IF(ISBLANK(TableB[[#This Row],[Local School Code]]),"",TableB[[#This Row],[Local School Code]])</f>
        <v>M177</v>
      </c>
      <c r="D598" s="187">
        <v>2224240</v>
      </c>
      <c r="E598" s="187">
        <v>2224240</v>
      </c>
      <c r="F598" s="186">
        <v>0</v>
      </c>
      <c r="G598" s="126">
        <f t="shared" si="30"/>
        <v>1</v>
      </c>
      <c r="H598" s="187">
        <v>357576</v>
      </c>
      <c r="I598" s="187">
        <v>476754</v>
      </c>
      <c r="J598" s="187">
        <v>3058570</v>
      </c>
      <c r="K598" s="187">
        <v>3058570</v>
      </c>
      <c r="L598" s="187">
        <v>0</v>
      </c>
      <c r="M598" s="186">
        <f>IF(L598="N/A","N/A",'Part-C'!I598)</f>
        <v>3710525.0275073163</v>
      </c>
      <c r="N598" s="190">
        <f t="shared" si="28"/>
        <v>0.82429574718559673</v>
      </c>
      <c r="O598" s="191">
        <f t="shared" si="29"/>
        <v>651955.02750731632</v>
      </c>
    </row>
    <row r="599" spans="1:15" s="27" customFormat="1" ht="15" x14ac:dyDescent="0.3">
      <c r="A599" s="156" t="str">
        <f>IF(ISBLANK(TableB[[#This Row],[BEDS Code]]),"",TableB[[#This Row],[BEDS Code]])</f>
        <v>310600010178</v>
      </c>
      <c r="B599" s="134" t="str">
        <f>IF(ISBLANK(TableB[[#This Row],[School Name]]),"",TableB[[#This Row],[School Name]])</f>
        <v>Professor Juan Bosch Public School</v>
      </c>
      <c r="C599" s="156" t="str">
        <f>IF(ISBLANK(TableB[[#This Row],[Local School Code]]),"",TableB[[#This Row],[Local School Code]])</f>
        <v>M178</v>
      </c>
      <c r="D599" s="187">
        <v>2402195</v>
      </c>
      <c r="E599" s="187">
        <v>2502672</v>
      </c>
      <c r="F599" s="186">
        <v>100477</v>
      </c>
      <c r="G599" s="126">
        <f t="shared" si="30"/>
        <v>0.95985211006476279</v>
      </c>
      <c r="H599" s="187">
        <v>357576</v>
      </c>
      <c r="I599" s="187">
        <v>559556</v>
      </c>
      <c r="J599" s="187">
        <v>3319327</v>
      </c>
      <c r="K599" s="187">
        <v>3437919</v>
      </c>
      <c r="L599" s="187">
        <v>118592</v>
      </c>
      <c r="M599" s="186">
        <f>IF(L599="N/A","N/A",'Part-C'!I599)</f>
        <v>7119575.4638910927</v>
      </c>
      <c r="N599" s="190">
        <f t="shared" si="28"/>
        <v>0.46622541144972618</v>
      </c>
      <c r="O599" s="191">
        <f t="shared" si="29"/>
        <v>3800248.4638910927</v>
      </c>
    </row>
    <row r="600" spans="1:15" s="27" customFormat="1" ht="15" x14ac:dyDescent="0.3">
      <c r="A600" s="156" t="str">
        <f>IF(ISBLANK(TableB[[#This Row],[BEDS Code]]),"",TableB[[#This Row],[BEDS Code]])</f>
        <v>310300010180</v>
      </c>
      <c r="B600" s="134" t="str">
        <f>IF(ISBLANK(TableB[[#This Row],[School Name]]),"",TableB[[#This Row],[School Name]])</f>
        <v>P.S. 180 Hugo Newman</v>
      </c>
      <c r="C600" s="156" t="str">
        <f>IF(ISBLANK(TableB[[#This Row],[Local School Code]]),"",TableB[[#This Row],[Local School Code]])</f>
        <v>M180</v>
      </c>
      <c r="D600" s="187">
        <v>3868197</v>
      </c>
      <c r="E600" s="187">
        <v>3861759</v>
      </c>
      <c r="F600" s="186">
        <v>0</v>
      </c>
      <c r="G600" s="126">
        <f t="shared" si="30"/>
        <v>1.0016671159437966</v>
      </c>
      <c r="H600" s="187">
        <v>357576</v>
      </c>
      <c r="I600" s="187">
        <v>791610</v>
      </c>
      <c r="J600" s="187">
        <v>5017383</v>
      </c>
      <c r="K600" s="187">
        <v>5009786</v>
      </c>
      <c r="L600" s="187">
        <v>0</v>
      </c>
      <c r="M600" s="186">
        <f>IF(L600="N/A","N/A",'Part-C'!I600)</f>
        <v>8533320.7611345835</v>
      </c>
      <c r="N600" s="190">
        <f t="shared" si="28"/>
        <v>0.58797543657938067</v>
      </c>
      <c r="O600" s="191">
        <f t="shared" si="29"/>
        <v>3515937.7611345835</v>
      </c>
    </row>
    <row r="601" spans="1:15" s="27" customFormat="1" ht="15" x14ac:dyDescent="0.3">
      <c r="A601" s="156" t="str">
        <f>IF(ISBLANK(TableB[[#This Row],[BEDS Code]]),"",TableB[[#This Row],[BEDS Code]])</f>
        <v>310400010182</v>
      </c>
      <c r="B601" s="134" t="str">
        <f>IF(ISBLANK(TableB[[#This Row],[School Name]]),"",TableB[[#This Row],[School Name]])</f>
        <v>The Bilingual Bicultural School</v>
      </c>
      <c r="C601" s="156" t="str">
        <f>IF(ISBLANK(TableB[[#This Row],[Local School Code]]),"",TableB[[#This Row],[Local School Code]])</f>
        <v>M182</v>
      </c>
      <c r="D601" s="187">
        <v>3077079</v>
      </c>
      <c r="E601" s="187">
        <v>3418976</v>
      </c>
      <c r="F601" s="186">
        <v>341897</v>
      </c>
      <c r="G601" s="126">
        <f t="shared" si="30"/>
        <v>0.9000001754911412</v>
      </c>
      <c r="H601" s="187">
        <v>357576</v>
      </c>
      <c r="I601" s="187">
        <v>620961</v>
      </c>
      <c r="J601" s="187">
        <v>4055616</v>
      </c>
      <c r="K601" s="187">
        <v>4459152</v>
      </c>
      <c r="L601" s="187">
        <v>403536</v>
      </c>
      <c r="M601" s="186">
        <f>IF(L601="N/A","N/A",'Part-C'!I601)</f>
        <v>6741193.5360070681</v>
      </c>
      <c r="N601" s="190">
        <f t="shared" si="28"/>
        <v>0.60161690631451825</v>
      </c>
      <c r="O601" s="191">
        <f t="shared" si="29"/>
        <v>2685577.5360070681</v>
      </c>
    </row>
    <row r="602" spans="1:15" s="27" customFormat="1" ht="15" x14ac:dyDescent="0.3">
      <c r="A602" s="156" t="str">
        <f>IF(ISBLANK(TableB[[#This Row],[BEDS Code]]),"",TableB[[#This Row],[BEDS Code]])</f>
        <v>310200010183</v>
      </c>
      <c r="B602" s="134" t="str">
        <f>IF(ISBLANK(TableB[[#This Row],[School Name]]),"",TableB[[#This Row],[School Name]])</f>
        <v>P.S. 183 Robert L. Stevenson</v>
      </c>
      <c r="C602" s="156" t="str">
        <f>IF(ISBLANK(TableB[[#This Row],[Local School Code]]),"",TableB[[#This Row],[Local School Code]])</f>
        <v>M183</v>
      </c>
      <c r="D602" s="187">
        <v>3871677</v>
      </c>
      <c r="E602" s="187">
        <v>4301862</v>
      </c>
      <c r="F602" s="186">
        <v>430185</v>
      </c>
      <c r="G602" s="126">
        <f t="shared" si="30"/>
        <v>0.90000027894897605</v>
      </c>
      <c r="H602" s="187">
        <v>357576</v>
      </c>
      <c r="I602" s="187">
        <v>800138</v>
      </c>
      <c r="J602" s="187">
        <v>5029391</v>
      </c>
      <c r="K602" s="187">
        <v>5537132</v>
      </c>
      <c r="L602" s="187">
        <v>507741</v>
      </c>
      <c r="M602" s="186">
        <f>IF(L602="N/A","N/A",'Part-C'!I602)</f>
        <v>8201708.410026201</v>
      </c>
      <c r="N602" s="190">
        <f t="shared" si="28"/>
        <v>0.6132126074918498</v>
      </c>
      <c r="O602" s="191">
        <f t="shared" si="29"/>
        <v>3172317.410026201</v>
      </c>
    </row>
    <row r="603" spans="1:15" s="27" customFormat="1" ht="15" x14ac:dyDescent="0.3">
      <c r="A603" s="156" t="str">
        <f>IF(ISBLANK(TableB[[#This Row],[BEDS Code]]),"",TableB[[#This Row],[BEDS Code]])</f>
        <v>310100010184</v>
      </c>
      <c r="B603" s="134" t="str">
        <f>IF(ISBLANK(TableB[[#This Row],[School Name]]),"",TableB[[#This Row],[School Name]])</f>
        <v>P.S. 184M Shuang Wen</v>
      </c>
      <c r="C603" s="156" t="str">
        <f>IF(ISBLANK(TableB[[#This Row],[Local School Code]]),"",TableB[[#This Row],[Local School Code]])</f>
        <v>M184</v>
      </c>
      <c r="D603" s="187">
        <v>5659571</v>
      </c>
      <c r="E603" s="187">
        <v>6288413</v>
      </c>
      <c r="F603" s="186">
        <v>628842</v>
      </c>
      <c r="G603" s="126">
        <f t="shared" si="30"/>
        <v>0.89999988868415604</v>
      </c>
      <c r="H603" s="187">
        <v>357576</v>
      </c>
      <c r="I603" s="187">
        <v>1015933</v>
      </c>
      <c r="J603" s="187">
        <v>7033080</v>
      </c>
      <c r="K603" s="187">
        <v>7775293</v>
      </c>
      <c r="L603" s="187">
        <v>742212</v>
      </c>
      <c r="M603" s="186">
        <f>IF(L603="N/A","N/A",'Part-C'!I603)</f>
        <v>10116023.416485135</v>
      </c>
      <c r="N603" s="190">
        <f t="shared" si="28"/>
        <v>0.69524156977917317</v>
      </c>
      <c r="O603" s="191">
        <f t="shared" si="29"/>
        <v>3082943.4164851345</v>
      </c>
    </row>
    <row r="604" spans="1:15" s="27" customFormat="1" ht="15" x14ac:dyDescent="0.3">
      <c r="A604" s="156" t="str">
        <f>IF(ISBLANK(TableB[[#This Row],[BEDS Code]]),"",TableB[[#This Row],[BEDS Code]])</f>
        <v>310300010185</v>
      </c>
      <c r="B604" s="134" t="str">
        <f>IF(ISBLANK(TableB[[#This Row],[School Name]]),"",TableB[[#This Row],[School Name]])</f>
        <v>P.S. 185 - The Early Childhood Discovery and Design Magnet School</v>
      </c>
      <c r="C604" s="156" t="str">
        <f>IF(ISBLANK(TableB[[#This Row],[Local School Code]]),"",TableB[[#This Row],[Local School Code]])</f>
        <v>M185</v>
      </c>
      <c r="D604" s="187">
        <v>2582909</v>
      </c>
      <c r="E604" s="187">
        <v>2743795</v>
      </c>
      <c r="F604" s="186">
        <v>160886</v>
      </c>
      <c r="G604" s="126">
        <f t="shared" si="30"/>
        <v>0.94136369517401997</v>
      </c>
      <c r="H604" s="187">
        <v>357576</v>
      </c>
      <c r="I604" s="187">
        <v>543780</v>
      </c>
      <c r="J604" s="187">
        <v>3484265</v>
      </c>
      <c r="K604" s="187">
        <v>3674156</v>
      </c>
      <c r="L604" s="187">
        <v>189891</v>
      </c>
      <c r="M604" s="186">
        <f>IF(L604="N/A","N/A",'Part-C'!I604)</f>
        <v>7008045.4594800323</v>
      </c>
      <c r="N604" s="190">
        <f t="shared" si="28"/>
        <v>0.49718070753760746</v>
      </c>
      <c r="O604" s="191">
        <f t="shared" si="29"/>
        <v>3523780.4594800323</v>
      </c>
    </row>
    <row r="605" spans="1:15" s="27" customFormat="1" ht="15" x14ac:dyDescent="0.3">
      <c r="A605" s="156" t="str">
        <f>IF(ISBLANK(TableB[[#This Row],[BEDS Code]]),"",TableB[[#This Row],[BEDS Code]])</f>
        <v>310600010187</v>
      </c>
      <c r="B605" s="134" t="str">
        <f>IF(ISBLANK(TableB[[#This Row],[School Name]]),"",TableB[[#This Row],[School Name]])</f>
        <v>P.S./I.S. 187 Hudson Cliffs</v>
      </c>
      <c r="C605" s="156" t="str">
        <f>IF(ISBLANK(TableB[[#This Row],[Local School Code]]),"",TableB[[#This Row],[Local School Code]])</f>
        <v>M187</v>
      </c>
      <c r="D605" s="187">
        <v>5782879</v>
      </c>
      <c r="E605" s="187">
        <v>6425420</v>
      </c>
      <c r="F605" s="186">
        <v>642541</v>
      </c>
      <c r="G605" s="126">
        <f t="shared" si="30"/>
        <v>0.90000015563184976</v>
      </c>
      <c r="H605" s="187">
        <v>357576</v>
      </c>
      <c r="I605" s="187">
        <v>1079963</v>
      </c>
      <c r="J605" s="187">
        <v>7220418</v>
      </c>
      <c r="K605" s="187">
        <v>7978800</v>
      </c>
      <c r="L605" s="187">
        <v>758382</v>
      </c>
      <c r="M605" s="186">
        <f>IF(L605="N/A","N/A",'Part-C'!I605)</f>
        <v>10073982.81504062</v>
      </c>
      <c r="N605" s="190">
        <f t="shared" si="28"/>
        <v>0.71673916191516618</v>
      </c>
      <c r="O605" s="191">
        <f t="shared" si="29"/>
        <v>2853564.81504062</v>
      </c>
    </row>
    <row r="606" spans="1:15" s="27" customFormat="1" ht="15" x14ac:dyDescent="0.3">
      <c r="A606" s="156" t="str">
        <f>IF(ISBLANK(TableB[[#This Row],[BEDS Code]]),"",TableB[[#This Row],[BEDS Code]])</f>
        <v>310100010188</v>
      </c>
      <c r="B606" s="134" t="str">
        <f>IF(ISBLANK(TableB[[#This Row],[School Name]]),"",TableB[[#This Row],[School Name]])</f>
        <v>P.S. 188 The Island School</v>
      </c>
      <c r="C606" s="156" t="str">
        <f>IF(ISBLANK(TableB[[#This Row],[Local School Code]]),"",TableB[[#This Row],[Local School Code]])</f>
        <v>M188</v>
      </c>
      <c r="D606" s="187">
        <v>4139481</v>
      </c>
      <c r="E606" s="187">
        <v>4139481</v>
      </c>
      <c r="F606" s="186">
        <v>0</v>
      </c>
      <c r="G606" s="126">
        <f t="shared" si="30"/>
        <v>1</v>
      </c>
      <c r="H606" s="187">
        <v>357576</v>
      </c>
      <c r="I606" s="187">
        <v>788459</v>
      </c>
      <c r="J606" s="187">
        <v>5285516</v>
      </c>
      <c r="K606" s="187">
        <v>5285516</v>
      </c>
      <c r="L606" s="187">
        <v>0</v>
      </c>
      <c r="M606" s="186">
        <f>IF(L606="N/A","N/A",'Part-C'!I606)</f>
        <v>9085270.8634333648</v>
      </c>
      <c r="N606" s="190">
        <f t="shared" si="28"/>
        <v>0.58176757517195032</v>
      </c>
      <c r="O606" s="191">
        <f t="shared" si="29"/>
        <v>3799754.8634333648</v>
      </c>
    </row>
    <row r="607" spans="1:15" s="27" customFormat="1" ht="15" x14ac:dyDescent="0.3">
      <c r="A607" s="156" t="str">
        <f>IF(ISBLANK(TableB[[#This Row],[BEDS Code]]),"",TableB[[#This Row],[BEDS Code]])</f>
        <v>310600010189</v>
      </c>
      <c r="B607" s="134" t="str">
        <f>IF(ISBLANK(TableB[[#This Row],[School Name]]),"",TableB[[#This Row],[School Name]])</f>
        <v>P.S. 189</v>
      </c>
      <c r="C607" s="156" t="str">
        <f>IF(ISBLANK(TableB[[#This Row],[Local School Code]]),"",TableB[[#This Row],[Local School Code]])</f>
        <v>M189</v>
      </c>
      <c r="D607" s="187">
        <v>5748269</v>
      </c>
      <c r="E607" s="187">
        <v>6386966</v>
      </c>
      <c r="F607" s="186">
        <v>638697</v>
      </c>
      <c r="G607" s="126">
        <f t="shared" si="30"/>
        <v>0.89999993737245509</v>
      </c>
      <c r="H607" s="187">
        <v>357576</v>
      </c>
      <c r="I607" s="187">
        <v>1169972</v>
      </c>
      <c r="J607" s="187">
        <v>7275817</v>
      </c>
      <c r="K607" s="187">
        <v>8029661</v>
      </c>
      <c r="L607" s="187">
        <v>753844</v>
      </c>
      <c r="M607" s="186">
        <f>IF(L607="N/A","N/A",'Part-C'!I607)</f>
        <v>14453535.790644974</v>
      </c>
      <c r="N607" s="190">
        <f t="shared" si="28"/>
        <v>0.50339357133008655</v>
      </c>
      <c r="O607" s="191">
        <f t="shared" si="29"/>
        <v>7177718.7906449735</v>
      </c>
    </row>
    <row r="608" spans="1:15" s="27" customFormat="1" ht="15" x14ac:dyDescent="0.3">
      <c r="A608" s="156" t="str">
        <f>IF(ISBLANK(TableB[[#This Row],[BEDS Code]]),"",TableB[[#This Row],[BEDS Code]])</f>
        <v>310300010191</v>
      </c>
      <c r="B608" s="134" t="str">
        <f>IF(ISBLANK(TableB[[#This Row],[School Name]]),"",TableB[[#This Row],[School Name]])</f>
        <v>The Riverside School for Makers and Artists</v>
      </c>
      <c r="C608" s="156" t="str">
        <f>IF(ISBLANK(TableB[[#This Row],[Local School Code]]),"",TableB[[#This Row],[Local School Code]])</f>
        <v>M191</v>
      </c>
      <c r="D608" s="187">
        <v>4815939</v>
      </c>
      <c r="E608" s="187">
        <v>4834795</v>
      </c>
      <c r="F608" s="186">
        <v>18856</v>
      </c>
      <c r="G608" s="126">
        <f t="shared" si="30"/>
        <v>0.99609993805321628</v>
      </c>
      <c r="H608" s="187">
        <v>357576</v>
      </c>
      <c r="I608" s="187">
        <v>966462</v>
      </c>
      <c r="J608" s="187">
        <v>6139977</v>
      </c>
      <c r="K608" s="187">
        <v>6162233</v>
      </c>
      <c r="L608" s="187">
        <v>22255</v>
      </c>
      <c r="M608" s="186">
        <f>IF(L608="N/A","N/A",'Part-C'!I608)</f>
        <v>11020975.81880004</v>
      </c>
      <c r="N608" s="190">
        <f t="shared" si="28"/>
        <v>0.55711736428331249</v>
      </c>
      <c r="O608" s="191">
        <f t="shared" si="29"/>
        <v>4880998.8188000396</v>
      </c>
    </row>
    <row r="609" spans="1:15" s="27" customFormat="1" ht="15" x14ac:dyDescent="0.3">
      <c r="A609" s="156" t="str">
        <f>IF(ISBLANK(TableB[[#This Row],[BEDS Code]]),"",TableB[[#This Row],[BEDS Code]])</f>
        <v>310600010192</v>
      </c>
      <c r="B609" s="134" t="str">
        <f>IF(ISBLANK(TableB[[#This Row],[School Name]]),"",TableB[[#This Row],[School Name]])</f>
        <v>P.S. 192 Jacob H. Schiff</v>
      </c>
      <c r="C609" s="156" t="str">
        <f>IF(ISBLANK(TableB[[#This Row],[Local School Code]]),"",TableB[[#This Row],[Local School Code]])</f>
        <v>M192</v>
      </c>
      <c r="D609" s="187">
        <v>3471894</v>
      </c>
      <c r="E609" s="187">
        <v>3649942</v>
      </c>
      <c r="F609" s="186">
        <v>178048</v>
      </c>
      <c r="G609" s="126">
        <f t="shared" si="30"/>
        <v>0.95121895087647967</v>
      </c>
      <c r="H609" s="187">
        <v>357576</v>
      </c>
      <c r="I609" s="187">
        <v>707296</v>
      </c>
      <c r="J609" s="187">
        <v>4536766</v>
      </c>
      <c r="K609" s="187">
        <v>4746913</v>
      </c>
      <c r="L609" s="187">
        <v>210147</v>
      </c>
      <c r="M609" s="186">
        <f>IF(L609="N/A","N/A",'Part-C'!I609)</f>
        <v>8655924.7186676897</v>
      </c>
      <c r="N609" s="190">
        <f t="shared" si="28"/>
        <v>0.52412262669242504</v>
      </c>
      <c r="O609" s="191">
        <f t="shared" si="29"/>
        <v>4119158.7186676897</v>
      </c>
    </row>
    <row r="610" spans="1:15" s="27" customFormat="1" ht="15" x14ac:dyDescent="0.3">
      <c r="A610" s="156" t="str">
        <f>IF(ISBLANK(TableB[[#This Row],[BEDS Code]]),"",TableB[[#This Row],[BEDS Code]])</f>
        <v>310500010194</v>
      </c>
      <c r="B610" s="134" t="str">
        <f>IF(ISBLANK(TableB[[#This Row],[School Name]]),"",TableB[[#This Row],[School Name]])</f>
        <v>P.S. 194 Countee Cullen</v>
      </c>
      <c r="C610" s="156" t="str">
        <f>IF(ISBLANK(TableB[[#This Row],[Local School Code]]),"",TableB[[#This Row],[Local School Code]])</f>
        <v>M194</v>
      </c>
      <c r="D610" s="187">
        <v>2328952</v>
      </c>
      <c r="E610" s="187">
        <v>2328952</v>
      </c>
      <c r="F610" s="186">
        <v>0</v>
      </c>
      <c r="G610" s="126">
        <f t="shared" si="30"/>
        <v>1</v>
      </c>
      <c r="H610" s="187">
        <v>357576</v>
      </c>
      <c r="I610" s="187">
        <v>448946</v>
      </c>
      <c r="J610" s="187">
        <v>3135474</v>
      </c>
      <c r="K610" s="187">
        <v>3135475</v>
      </c>
      <c r="L610" s="187">
        <v>0</v>
      </c>
      <c r="M610" s="186">
        <f>IF(L610="N/A","N/A",'Part-C'!I610)</f>
        <v>5544671.6226471225</v>
      </c>
      <c r="N610" s="190">
        <f t="shared" si="28"/>
        <v>0.56549318217389222</v>
      </c>
      <c r="O610" s="191">
        <f t="shared" si="29"/>
        <v>2409197.6226471225</v>
      </c>
    </row>
    <row r="611" spans="1:15" s="27" customFormat="1" ht="15" x14ac:dyDescent="0.3">
      <c r="A611" s="156" t="str">
        <f>IF(ISBLANK(TableB[[#This Row],[BEDS Code]]),"",TableB[[#This Row],[BEDS Code]])</f>
        <v>310500010197</v>
      </c>
      <c r="B611" s="134" t="str">
        <f>IF(ISBLANK(TableB[[#This Row],[School Name]]),"",TableB[[#This Row],[School Name]])</f>
        <v>P.S. 197 John B. Russwurm</v>
      </c>
      <c r="C611" s="156" t="str">
        <f>IF(ISBLANK(TableB[[#This Row],[Local School Code]]),"",TableB[[#This Row],[Local School Code]])</f>
        <v>M197</v>
      </c>
      <c r="D611" s="187">
        <v>2470444</v>
      </c>
      <c r="E611" s="187">
        <v>2744937</v>
      </c>
      <c r="F611" s="186">
        <v>274493</v>
      </c>
      <c r="G611" s="126">
        <f t="shared" si="30"/>
        <v>0.90000025501496028</v>
      </c>
      <c r="H611" s="187">
        <v>357576</v>
      </c>
      <c r="I611" s="187">
        <v>585195</v>
      </c>
      <c r="J611" s="187">
        <v>3413215</v>
      </c>
      <c r="K611" s="187">
        <v>3737195</v>
      </c>
      <c r="L611" s="187">
        <v>323980</v>
      </c>
      <c r="M611" s="186">
        <f>IF(L611="N/A","N/A",'Part-C'!I611)</f>
        <v>8308258.6769077927</v>
      </c>
      <c r="N611" s="190">
        <f t="shared" si="28"/>
        <v>0.41082194629866131</v>
      </c>
      <c r="O611" s="191">
        <f t="shared" si="29"/>
        <v>4895043.6769077927</v>
      </c>
    </row>
    <row r="612" spans="1:15" s="27" customFormat="1" ht="15" x14ac:dyDescent="0.3">
      <c r="A612" s="156" t="str">
        <f>IF(ISBLANK(TableB[[#This Row],[BEDS Code]]),"",TableB[[#This Row],[BEDS Code]])</f>
        <v>310200010198</v>
      </c>
      <c r="B612" s="134" t="str">
        <f>IF(ISBLANK(TableB[[#This Row],[School Name]]),"",TableB[[#This Row],[School Name]])</f>
        <v>P.S. 198 Isador E. Ida Straus</v>
      </c>
      <c r="C612" s="156" t="str">
        <f>IF(ISBLANK(TableB[[#This Row],[Local School Code]]),"",TableB[[#This Row],[Local School Code]])</f>
        <v>M198</v>
      </c>
      <c r="D612" s="187">
        <v>3102448</v>
      </c>
      <c r="E612" s="187">
        <v>3447164</v>
      </c>
      <c r="F612" s="186">
        <v>344716</v>
      </c>
      <c r="G612" s="126">
        <f t="shared" si="30"/>
        <v>0.90000011603741514</v>
      </c>
      <c r="H612" s="187">
        <v>357576</v>
      </c>
      <c r="I612" s="187">
        <v>629061</v>
      </c>
      <c r="J612" s="187">
        <v>4089085</v>
      </c>
      <c r="K612" s="187">
        <v>4495948</v>
      </c>
      <c r="L612" s="187">
        <v>406863</v>
      </c>
      <c r="M612" s="186">
        <f>IF(L612="N/A","N/A",'Part-C'!I612)</f>
        <v>7798080.1906529907</v>
      </c>
      <c r="N612" s="190">
        <f t="shared" si="28"/>
        <v>0.5243707297215664</v>
      </c>
      <c r="O612" s="191">
        <f t="shared" si="29"/>
        <v>3708995.1906529907</v>
      </c>
    </row>
    <row r="613" spans="1:15" s="27" customFormat="1" ht="15" x14ac:dyDescent="0.3">
      <c r="A613" s="156" t="str">
        <f>IF(ISBLANK(TableB[[#This Row],[BEDS Code]]),"",TableB[[#This Row],[BEDS Code]])</f>
        <v>310300010199</v>
      </c>
      <c r="B613" s="134" t="str">
        <f>IF(ISBLANK(TableB[[#This Row],[School Name]]),"",TableB[[#This Row],[School Name]])</f>
        <v>P.S. 199 Jessie Isador Straus</v>
      </c>
      <c r="C613" s="156" t="str">
        <f>IF(ISBLANK(TableB[[#This Row],[Local School Code]]),"",TableB[[#This Row],[Local School Code]])</f>
        <v>M199</v>
      </c>
      <c r="D613" s="187">
        <v>5876186</v>
      </c>
      <c r="E613" s="187">
        <v>6183494</v>
      </c>
      <c r="F613" s="186">
        <v>307308</v>
      </c>
      <c r="G613" s="126">
        <f t="shared" si="30"/>
        <v>0.95030188433917784</v>
      </c>
      <c r="H613" s="187">
        <v>357576</v>
      </c>
      <c r="I613" s="187">
        <v>1107638</v>
      </c>
      <c r="J613" s="187">
        <v>7341400</v>
      </c>
      <c r="K613" s="187">
        <v>7704111</v>
      </c>
      <c r="L613" s="187">
        <v>362710</v>
      </c>
      <c r="M613" s="186">
        <f>IF(L613="N/A","N/A",'Part-C'!I613)</f>
        <v>11910325.761179823</v>
      </c>
      <c r="N613" s="190">
        <f t="shared" si="28"/>
        <v>0.61638952176508477</v>
      </c>
      <c r="O613" s="191">
        <f t="shared" si="29"/>
        <v>4568925.7611798234</v>
      </c>
    </row>
    <row r="614" spans="1:15" s="27" customFormat="1" ht="15" x14ac:dyDescent="0.3">
      <c r="A614" s="156" t="str">
        <f>IF(ISBLANK(TableB[[#This Row],[BEDS Code]]),"",TableB[[#This Row],[BEDS Code]])</f>
        <v>310500010200</v>
      </c>
      <c r="B614" s="134" t="str">
        <f>IF(ISBLANK(TableB[[#This Row],[School Name]]),"",TableB[[#This Row],[School Name]])</f>
        <v>P.S. 200- The James McCune Smith School</v>
      </c>
      <c r="C614" s="156" t="str">
        <f>IF(ISBLANK(TableB[[#This Row],[Local School Code]]),"",TableB[[#This Row],[Local School Code]])</f>
        <v>M200</v>
      </c>
      <c r="D614" s="187">
        <v>2810807</v>
      </c>
      <c r="E614" s="187">
        <v>3120799</v>
      </c>
      <c r="F614" s="186">
        <v>309992</v>
      </c>
      <c r="G614" s="126">
        <f t="shared" si="30"/>
        <v>0.9006690273868968</v>
      </c>
      <c r="H614" s="187">
        <v>357576</v>
      </c>
      <c r="I614" s="187">
        <v>652361</v>
      </c>
      <c r="J614" s="187">
        <v>3820744</v>
      </c>
      <c r="K614" s="187">
        <v>4186622</v>
      </c>
      <c r="L614" s="187">
        <v>365879</v>
      </c>
      <c r="M614" s="186">
        <f>IF(L614="N/A","N/A",'Part-C'!I614)</f>
        <v>8384016.5888620336</v>
      </c>
      <c r="N614" s="190">
        <f t="shared" si="28"/>
        <v>0.45571760975231934</v>
      </c>
      <c r="O614" s="191">
        <f t="shared" si="29"/>
        <v>4563272.5888620336</v>
      </c>
    </row>
    <row r="615" spans="1:15" s="27" customFormat="1" ht="15" x14ac:dyDescent="0.3">
      <c r="A615" s="156" t="str">
        <f>IF(ISBLANK(TableB[[#This Row],[BEDS Code]]),"",TableB[[#This Row],[BEDS Code]])</f>
        <v>310400010206</v>
      </c>
      <c r="B615" s="134" t="str">
        <f>IF(ISBLANK(TableB[[#This Row],[School Name]]),"",TableB[[#This Row],[School Name]])</f>
        <v>P.S. 206 Jose Celso Barbosa</v>
      </c>
      <c r="C615" s="156" t="str">
        <f>IF(ISBLANK(TableB[[#This Row],[Local School Code]]),"",TableB[[#This Row],[Local School Code]])</f>
        <v>M206</v>
      </c>
      <c r="D615" s="187">
        <v>4460492</v>
      </c>
      <c r="E615" s="187">
        <v>4956102</v>
      </c>
      <c r="F615" s="186">
        <v>495610</v>
      </c>
      <c r="G615" s="126">
        <f t="shared" si="30"/>
        <v>0.90000004035429459</v>
      </c>
      <c r="H615" s="187">
        <v>357576</v>
      </c>
      <c r="I615" s="187">
        <v>761547</v>
      </c>
      <c r="J615" s="187">
        <v>5579615</v>
      </c>
      <c r="K615" s="187">
        <v>6164576</v>
      </c>
      <c r="L615" s="187">
        <v>584961</v>
      </c>
      <c r="M615" s="186">
        <f>IF(L615="N/A","N/A",'Part-C'!I615)</f>
        <v>15069129.431808516</v>
      </c>
      <c r="N615" s="190">
        <f t="shared" si="28"/>
        <v>0.37026790600274012</v>
      </c>
      <c r="O615" s="191">
        <f t="shared" si="29"/>
        <v>9489514.4318085164</v>
      </c>
    </row>
    <row r="616" spans="1:15" s="27" customFormat="1" ht="15" x14ac:dyDescent="0.3">
      <c r="A616" s="156" t="str">
        <f>IF(ISBLANK(TableB[[#This Row],[BEDS Code]]),"",TableB[[#This Row],[BEDS Code]])</f>
        <v>310600010209</v>
      </c>
      <c r="B616" s="134" t="str">
        <f>IF(ISBLANK(TableB[[#This Row],[School Name]]),"",TableB[[#This Row],[School Name]])</f>
        <v>Hamilton Grange Middle School</v>
      </c>
      <c r="C616" s="156" t="str">
        <f>IF(ISBLANK(TableB[[#This Row],[Local School Code]]),"",TableB[[#This Row],[Local School Code]])</f>
        <v>M209</v>
      </c>
      <c r="D616" s="187">
        <v>3167516</v>
      </c>
      <c r="E616" s="187">
        <v>3167516</v>
      </c>
      <c r="F616" s="186">
        <v>0</v>
      </c>
      <c r="G616" s="126">
        <f t="shared" si="30"/>
        <v>1</v>
      </c>
      <c r="H616" s="187">
        <v>357576</v>
      </c>
      <c r="I616" s="187">
        <v>569254</v>
      </c>
      <c r="J616" s="187">
        <v>4094346</v>
      </c>
      <c r="K616" s="187">
        <v>4094346</v>
      </c>
      <c r="L616" s="187">
        <v>0</v>
      </c>
      <c r="M616" s="186">
        <f>IF(L616="N/A","N/A",'Part-C'!I616)</f>
        <v>5055745.1078591412</v>
      </c>
      <c r="N616" s="190">
        <f t="shared" si="28"/>
        <v>0.80984027332298669</v>
      </c>
      <c r="O616" s="191">
        <f t="shared" si="29"/>
        <v>961399.10785914119</v>
      </c>
    </row>
    <row r="617" spans="1:15" s="27" customFormat="1" ht="15" x14ac:dyDescent="0.3">
      <c r="A617" s="156" t="str">
        <f>IF(ISBLANK(TableB[[#This Row],[BEDS Code]]),"",TableB[[#This Row],[BEDS Code]])</f>
        <v>310600010210</v>
      </c>
      <c r="B617" s="134" t="str">
        <f>IF(ISBLANK(TableB[[#This Row],[School Name]]),"",TableB[[#This Row],[School Name]])</f>
        <v>P.S./I.S. 210 - Twenty-First Century Academy for Community Leadership</v>
      </c>
      <c r="C617" s="156" t="str">
        <f>IF(ISBLANK(TableB[[#This Row],[Local School Code]]),"",TableB[[#This Row],[Local School Code]])</f>
        <v>M210</v>
      </c>
      <c r="D617" s="187">
        <v>3837136</v>
      </c>
      <c r="E617" s="187">
        <v>4263485</v>
      </c>
      <c r="F617" s="186">
        <v>426349</v>
      </c>
      <c r="G617" s="126">
        <f t="shared" si="30"/>
        <v>0.89999988272504772</v>
      </c>
      <c r="H617" s="187">
        <v>357576</v>
      </c>
      <c r="I617" s="187">
        <v>840465</v>
      </c>
      <c r="J617" s="187">
        <v>5035177</v>
      </c>
      <c r="K617" s="187">
        <v>5538390</v>
      </c>
      <c r="L617" s="187">
        <v>503212</v>
      </c>
      <c r="M617" s="186">
        <f>IF(L617="N/A","N/A",'Part-C'!I617)</f>
        <v>7388579.0877986271</v>
      </c>
      <c r="N617" s="190">
        <f t="shared" si="28"/>
        <v>0.68148109943290791</v>
      </c>
      <c r="O617" s="191">
        <f t="shared" si="29"/>
        <v>2353402.0877986271</v>
      </c>
    </row>
    <row r="618" spans="1:15" s="27" customFormat="1" ht="15" x14ac:dyDescent="0.3">
      <c r="A618" s="156" t="str">
        <f>IF(ISBLANK(TableB[[#This Row],[BEDS Code]]),"",TableB[[#This Row],[BEDS Code]])</f>
        <v>310600011211</v>
      </c>
      <c r="B618" s="134" t="str">
        <f>IF(ISBLANK(TableB[[#This Row],[School Name]]),"",TableB[[#This Row],[School Name]])</f>
        <v>Inwood Early College for Health and Information Technologies</v>
      </c>
      <c r="C618" s="156" t="str">
        <f>IF(ISBLANK(TableB[[#This Row],[Local School Code]]),"",TableB[[#This Row],[Local School Code]])</f>
        <v>M211</v>
      </c>
      <c r="D618" s="187">
        <v>4471670</v>
      </c>
      <c r="E618" s="187">
        <v>4471670</v>
      </c>
      <c r="F618" s="186">
        <v>0</v>
      </c>
      <c r="G618" s="126">
        <f t="shared" si="30"/>
        <v>1</v>
      </c>
      <c r="H618" s="187">
        <v>357576</v>
      </c>
      <c r="I618" s="187">
        <v>775767</v>
      </c>
      <c r="J618" s="187">
        <v>5605013</v>
      </c>
      <c r="K618" s="187">
        <v>5605014</v>
      </c>
      <c r="L618" s="187">
        <v>0</v>
      </c>
      <c r="M618" s="186">
        <f>IF(L618="N/A","N/A",'Part-C'!I618)</f>
        <v>7157885.3652150668</v>
      </c>
      <c r="N618" s="190">
        <f t="shared" si="28"/>
        <v>0.78305431199534037</v>
      </c>
      <c r="O618" s="191">
        <f t="shared" si="29"/>
        <v>1552872.3652150668</v>
      </c>
    </row>
    <row r="619" spans="1:15" s="27" customFormat="1" ht="15" x14ac:dyDescent="0.3">
      <c r="A619" s="156" t="str">
        <f>IF(ISBLANK(TableB[[#This Row],[BEDS Code]]),"",TableB[[#This Row],[BEDS Code]])</f>
        <v>310200010212</v>
      </c>
      <c r="B619" s="134" t="str">
        <f>IF(ISBLANK(TableB[[#This Row],[School Name]]),"",TableB[[#This Row],[School Name]])</f>
        <v>P.S. 212 Midtown West</v>
      </c>
      <c r="C619" s="156" t="str">
        <f>IF(ISBLANK(TableB[[#This Row],[Local School Code]]),"",TableB[[#This Row],[Local School Code]])</f>
        <v>M212</v>
      </c>
      <c r="D619" s="187">
        <v>1993748</v>
      </c>
      <c r="E619" s="187">
        <v>2215276</v>
      </c>
      <c r="F619" s="186">
        <v>221528</v>
      </c>
      <c r="G619" s="126">
        <f t="shared" si="30"/>
        <v>0.89999981943559182</v>
      </c>
      <c r="H619" s="187">
        <v>357576</v>
      </c>
      <c r="I619" s="187">
        <v>415547</v>
      </c>
      <c r="J619" s="187">
        <v>2766871</v>
      </c>
      <c r="K619" s="187">
        <v>3028336</v>
      </c>
      <c r="L619" s="187">
        <v>261466</v>
      </c>
      <c r="M619" s="186">
        <f>IF(L619="N/A","N/A",'Part-C'!I619)</f>
        <v>4221501.0568552939</v>
      </c>
      <c r="N619" s="190">
        <f t="shared" si="28"/>
        <v>0.65542350048850029</v>
      </c>
      <c r="O619" s="191">
        <f t="shared" si="29"/>
        <v>1454630.0568552939</v>
      </c>
    </row>
    <row r="620" spans="1:15" s="27" customFormat="1" ht="15" x14ac:dyDescent="0.3">
      <c r="A620" s="156" t="str">
        <f>IF(ISBLANK(TableB[[#This Row],[BEDS Code]]),"",TableB[[#This Row],[BEDS Code]])</f>
        <v>310200010217</v>
      </c>
      <c r="B620" s="134" t="str">
        <f>IF(ISBLANK(TableB[[#This Row],[School Name]]),"",TableB[[#This Row],[School Name]])</f>
        <v>P.S./I.S. 217 Roosevelt Island</v>
      </c>
      <c r="C620" s="156" t="str">
        <f>IF(ISBLANK(TableB[[#This Row],[Local School Code]]),"",TableB[[#This Row],[Local School Code]])</f>
        <v>M217</v>
      </c>
      <c r="D620" s="187">
        <v>4704635</v>
      </c>
      <c r="E620" s="187">
        <v>4853812</v>
      </c>
      <c r="F620" s="186">
        <v>149177</v>
      </c>
      <c r="G620" s="126">
        <f t="shared" si="30"/>
        <v>0.96926601195101914</v>
      </c>
      <c r="H620" s="187">
        <v>357576</v>
      </c>
      <c r="I620" s="187">
        <v>890824</v>
      </c>
      <c r="J620" s="187">
        <v>5953035</v>
      </c>
      <c r="K620" s="187">
        <v>6129107</v>
      </c>
      <c r="L620" s="187">
        <v>176071</v>
      </c>
      <c r="M620" s="186">
        <f>IF(L620="N/A","N/A",'Part-C'!I620)</f>
        <v>8469609.8403870836</v>
      </c>
      <c r="N620" s="190">
        <f t="shared" si="28"/>
        <v>0.70287003913841806</v>
      </c>
      <c r="O620" s="191">
        <f t="shared" si="29"/>
        <v>2516574.8403870836</v>
      </c>
    </row>
    <row r="621" spans="1:15" s="27" customFormat="1" ht="15" x14ac:dyDescent="0.3">
      <c r="A621" s="156" t="str">
        <f>IF(ISBLANK(TableB[[#This Row],[BEDS Code]]),"",TableB[[#This Row],[BEDS Code]])</f>
        <v>310600010223</v>
      </c>
      <c r="B621" s="134" t="str">
        <f>IF(ISBLANK(TableB[[#This Row],[School Name]]),"",TableB[[#This Row],[School Name]])</f>
        <v>The Mott Hall School</v>
      </c>
      <c r="C621" s="156" t="str">
        <f>IF(ISBLANK(TableB[[#This Row],[Local School Code]]),"",TableB[[#This Row],[Local School Code]])</f>
        <v>M223</v>
      </c>
      <c r="D621" s="187">
        <v>2984401</v>
      </c>
      <c r="E621" s="187">
        <v>2580260</v>
      </c>
      <c r="F621" s="186">
        <v>0</v>
      </c>
      <c r="G621" s="126">
        <f t="shared" si="30"/>
        <v>1.156628014231124</v>
      </c>
      <c r="H621" s="187">
        <v>357576</v>
      </c>
      <c r="I621" s="187">
        <v>606395</v>
      </c>
      <c r="J621" s="187">
        <v>3948372</v>
      </c>
      <c r="K621" s="187">
        <v>3471372</v>
      </c>
      <c r="L621" s="187">
        <v>0</v>
      </c>
      <c r="M621" s="186">
        <f>IF(L621="N/A","N/A",'Part-C'!I621)</f>
        <v>4650102.0562260523</v>
      </c>
      <c r="N621" s="190">
        <f t="shared" si="28"/>
        <v>0.84909362251813347</v>
      </c>
      <c r="O621" s="191">
        <f t="shared" si="29"/>
        <v>701730.05622605234</v>
      </c>
    </row>
    <row r="622" spans="1:15" s="27" customFormat="1" ht="15" x14ac:dyDescent="0.3">
      <c r="A622" s="156" t="str">
        <f>IF(ISBLANK(TableB[[#This Row],[BEDS Code]]),"",TableB[[#This Row],[BEDS Code]])</f>
        <v>310400010224</v>
      </c>
      <c r="B622" s="134" t="str">
        <f>IF(ISBLANK(TableB[[#This Row],[School Name]]),"",TableB[[#This Row],[School Name]])</f>
        <v>M.S. 224 Manhattan East School for Arts &amp; Academics</v>
      </c>
      <c r="C622" s="156" t="str">
        <f>IF(ISBLANK(TableB[[#This Row],[Local School Code]]),"",TableB[[#This Row],[Local School Code]])</f>
        <v>M224</v>
      </c>
      <c r="D622" s="187">
        <v>1591688</v>
      </c>
      <c r="E622" s="187">
        <v>1768543</v>
      </c>
      <c r="F622" s="186">
        <v>176855</v>
      </c>
      <c r="G622" s="126">
        <f t="shared" si="30"/>
        <v>0.89999960419396074</v>
      </c>
      <c r="H622" s="187">
        <v>357576</v>
      </c>
      <c r="I622" s="187">
        <v>410239</v>
      </c>
      <c r="J622" s="187">
        <v>2359503</v>
      </c>
      <c r="K622" s="187">
        <v>2568242</v>
      </c>
      <c r="L622" s="187">
        <v>208739</v>
      </c>
      <c r="M622" s="186">
        <f>IF(L622="N/A","N/A",'Part-C'!I622)</f>
        <v>3482334.6808812865</v>
      </c>
      <c r="N622" s="190">
        <f t="shared" si="28"/>
        <v>0.67756353602488095</v>
      </c>
      <c r="O622" s="191">
        <f t="shared" si="29"/>
        <v>1122831.6808812865</v>
      </c>
    </row>
    <row r="623" spans="1:15" s="27" customFormat="1" ht="15" x14ac:dyDescent="0.3">
      <c r="A623" s="156" t="str">
        <f>IF(ISBLANK(TableB[[#This Row],[BEDS Code]]),"",TableB[[#This Row],[BEDS Code]])</f>
        <v>310200011225</v>
      </c>
      <c r="B623" s="134" t="str">
        <f>IF(ISBLANK(TableB[[#This Row],[School Name]]),"",TableB[[#This Row],[School Name]])</f>
        <v>Ella Baker School</v>
      </c>
      <c r="C623" s="156" t="str">
        <f>IF(ISBLANK(TableB[[#This Row],[Local School Code]]),"",TableB[[#This Row],[Local School Code]])</f>
        <v>M225</v>
      </c>
      <c r="D623" s="187">
        <v>2426121</v>
      </c>
      <c r="E623" s="187">
        <v>2211645</v>
      </c>
      <c r="F623" s="186">
        <v>0</v>
      </c>
      <c r="G623" s="126">
        <f t="shared" si="30"/>
        <v>1.0969757804710973</v>
      </c>
      <c r="H623" s="187">
        <v>357576</v>
      </c>
      <c r="I623" s="187">
        <v>443979</v>
      </c>
      <c r="J623" s="187">
        <v>3227676</v>
      </c>
      <c r="K623" s="187">
        <v>2974534</v>
      </c>
      <c r="L623" s="187">
        <v>0</v>
      </c>
      <c r="M623" s="186">
        <f>IF(L623="N/A","N/A",'Part-C'!I623)</f>
        <v>5348730.9143790454</v>
      </c>
      <c r="N623" s="190">
        <f t="shared" si="28"/>
        <v>0.60344707028035516</v>
      </c>
      <c r="O623" s="191">
        <f t="shared" si="29"/>
        <v>2121054.9143790454</v>
      </c>
    </row>
    <row r="624" spans="1:15" s="27" customFormat="1" ht="15" x14ac:dyDescent="0.3">
      <c r="A624" s="156" t="str">
        <f>IF(ISBLANK(TableB[[#This Row],[BEDS Code]]),"",TableB[[#This Row],[BEDS Code]])</f>
        <v>307500011226</v>
      </c>
      <c r="B624" s="134" t="str">
        <f>IF(ISBLANK(TableB[[#This Row],[School Name]]),"",TableB[[#This Row],[School Name]])</f>
        <v>P.S. M226</v>
      </c>
      <c r="C624" s="156" t="str">
        <f>IF(ISBLANK(TableB[[#This Row],[Local School Code]]),"",TableB[[#This Row],[Local School Code]])</f>
        <v>M226</v>
      </c>
      <c r="D624" s="187" t="s">
        <v>5097</v>
      </c>
      <c r="E624" s="187" t="s">
        <v>5097</v>
      </c>
      <c r="F624" s="186" t="s">
        <v>5097</v>
      </c>
      <c r="G624" s="126" t="str">
        <f t="shared" si="30"/>
        <v/>
      </c>
      <c r="H624" s="187" t="s">
        <v>5097</v>
      </c>
      <c r="I624" s="187" t="s">
        <v>5097</v>
      </c>
      <c r="J624" s="187" t="s">
        <v>5097</v>
      </c>
      <c r="K624" s="187" t="s">
        <v>5097</v>
      </c>
      <c r="L624" s="187" t="s">
        <v>5097</v>
      </c>
      <c r="M624" s="186" t="str">
        <f>IF(L624="N/A","N/A",'Part-C'!I624)</f>
        <v>N/A</v>
      </c>
      <c r="N624" s="190" t="str">
        <f t="shared" si="28"/>
        <v/>
      </c>
      <c r="O624" s="191" t="str">
        <f t="shared" si="29"/>
        <v>N/A</v>
      </c>
    </row>
    <row r="625" spans="1:15" s="27" customFormat="1" ht="15" x14ac:dyDescent="0.3">
      <c r="A625" s="156" t="str">
        <f>IF(ISBLANK(TableB[[#This Row],[BEDS Code]]),"",TableB[[#This Row],[BEDS Code]])</f>
        <v>310200010234</v>
      </c>
      <c r="B625" s="134" t="str">
        <f>IF(ISBLANK(TableB[[#This Row],[School Name]]),"",TableB[[#This Row],[School Name]])</f>
        <v>P.S. 234 Independence School</v>
      </c>
      <c r="C625" s="156" t="str">
        <f>IF(ISBLANK(TableB[[#This Row],[Local School Code]]),"",TableB[[#This Row],[Local School Code]])</f>
        <v>M234</v>
      </c>
      <c r="D625" s="187">
        <v>4375103</v>
      </c>
      <c r="E625" s="187">
        <v>4861225</v>
      </c>
      <c r="F625" s="186">
        <v>486122</v>
      </c>
      <c r="G625" s="126">
        <f t="shared" si="30"/>
        <v>0.90000010285473309</v>
      </c>
      <c r="H625" s="187">
        <v>357576</v>
      </c>
      <c r="I625" s="187">
        <v>815045</v>
      </c>
      <c r="J625" s="187">
        <v>5547724</v>
      </c>
      <c r="K625" s="187">
        <v>6121487</v>
      </c>
      <c r="L625" s="187">
        <v>573762</v>
      </c>
      <c r="M625" s="186">
        <f>IF(L625="N/A","N/A",'Part-C'!I625)</f>
        <v>7950272.9174396554</v>
      </c>
      <c r="N625" s="190">
        <f t="shared" si="28"/>
        <v>0.69780296319520763</v>
      </c>
      <c r="O625" s="191">
        <f t="shared" si="29"/>
        <v>2402548.9174396554</v>
      </c>
    </row>
    <row r="626" spans="1:15" s="27" customFormat="1" ht="15" x14ac:dyDescent="0.3">
      <c r="A626" s="156" t="str">
        <f>IF(ISBLANK(TableB[[#This Row],[BEDS Code]]),"",TableB[[#This Row],[BEDS Code]])</f>
        <v>310300010241</v>
      </c>
      <c r="B626" s="134" t="str">
        <f>IF(ISBLANK(TableB[[#This Row],[School Name]]),"",TableB[[#This Row],[School Name]])</f>
        <v>STEM Institute of Manhattan</v>
      </c>
      <c r="C626" s="156" t="str">
        <f>IF(ISBLANK(TableB[[#This Row],[Local School Code]]),"",TableB[[#This Row],[Local School Code]])</f>
        <v>M241</v>
      </c>
      <c r="D626" s="187">
        <v>1601687</v>
      </c>
      <c r="E626" s="187">
        <v>1478811</v>
      </c>
      <c r="F626" s="186">
        <v>0</v>
      </c>
      <c r="G626" s="126">
        <f t="shared" si="30"/>
        <v>1.0830910778997451</v>
      </c>
      <c r="H626" s="187">
        <v>357576</v>
      </c>
      <c r="I626" s="187">
        <v>307352</v>
      </c>
      <c r="J626" s="187">
        <v>2266615</v>
      </c>
      <c r="K626" s="187">
        <v>2121587</v>
      </c>
      <c r="L626" s="187">
        <v>0</v>
      </c>
      <c r="M626" s="186">
        <f>IF(L626="N/A","N/A",'Part-C'!I626)</f>
        <v>3847321.723335797</v>
      </c>
      <c r="N626" s="190">
        <f t="shared" si="28"/>
        <v>0.58914100847140627</v>
      </c>
      <c r="O626" s="191">
        <f t="shared" si="29"/>
        <v>1580706.723335797</v>
      </c>
    </row>
    <row r="627" spans="1:15" s="27" customFormat="1" ht="15" x14ac:dyDescent="0.3">
      <c r="A627" s="156" t="str">
        <f>IF(ISBLANK(TableB[[#This Row],[BEDS Code]]),"",TableB[[#This Row],[BEDS Code]])</f>
        <v>310300010242</v>
      </c>
      <c r="B627" s="134" t="str">
        <f>IF(ISBLANK(TableB[[#This Row],[School Name]]),"",TableB[[#This Row],[School Name]])</f>
        <v>P.S. 242 - The Young Diplomats Magnet Academy</v>
      </c>
      <c r="C627" s="156" t="str">
        <f>IF(ISBLANK(TableB[[#This Row],[Local School Code]]),"",TableB[[#This Row],[Local School Code]])</f>
        <v>M242</v>
      </c>
      <c r="D627" s="187">
        <v>1226896</v>
      </c>
      <c r="E627" s="187">
        <v>1363218</v>
      </c>
      <c r="F627" s="186">
        <v>136322</v>
      </c>
      <c r="G627" s="126">
        <f t="shared" si="30"/>
        <v>0.89999985328832222</v>
      </c>
      <c r="H627" s="187">
        <v>357576</v>
      </c>
      <c r="I627" s="187">
        <v>360601</v>
      </c>
      <c r="J627" s="187">
        <v>1945073</v>
      </c>
      <c r="K627" s="187">
        <v>2105972</v>
      </c>
      <c r="L627" s="187">
        <v>160898</v>
      </c>
      <c r="M627" s="186">
        <f>IF(L627="N/A","N/A",'Part-C'!I627)</f>
        <v>3918186.7678223439</v>
      </c>
      <c r="N627" s="190">
        <f t="shared" si="28"/>
        <v>0.49642171628307441</v>
      </c>
      <c r="O627" s="191">
        <f t="shared" si="29"/>
        <v>1973113.7678223439</v>
      </c>
    </row>
    <row r="628" spans="1:15" s="27" customFormat="1" ht="15" x14ac:dyDescent="0.3">
      <c r="A628" s="156" t="str">
        <f>IF(ISBLANK(TableB[[#This Row],[BEDS Code]]),"",TableB[[#This Row],[BEDS Code]])</f>
        <v>310300010243</v>
      </c>
      <c r="B628" s="134" t="str">
        <f>IF(ISBLANK(TableB[[#This Row],[School Name]]),"",TableB[[#This Row],[School Name]])</f>
        <v>M.S. 243 Center School</v>
      </c>
      <c r="C628" s="156" t="str">
        <f>IF(ISBLANK(TableB[[#This Row],[Local School Code]]),"",TableB[[#This Row],[Local School Code]])</f>
        <v>M243</v>
      </c>
      <c r="D628" s="187">
        <v>1886654</v>
      </c>
      <c r="E628" s="187">
        <v>1912696</v>
      </c>
      <c r="F628" s="186">
        <v>26042</v>
      </c>
      <c r="G628" s="126">
        <f t="shared" si="30"/>
        <v>0.9863846633233927</v>
      </c>
      <c r="H628" s="187">
        <v>357576</v>
      </c>
      <c r="I628" s="187">
        <v>428581</v>
      </c>
      <c r="J628" s="187">
        <v>2672811</v>
      </c>
      <c r="K628" s="187">
        <v>2703548</v>
      </c>
      <c r="L628" s="187">
        <v>30736</v>
      </c>
      <c r="M628" s="186">
        <f>IF(L628="N/A","N/A",'Part-C'!I628)</f>
        <v>3025662.1830653306</v>
      </c>
      <c r="N628" s="190">
        <f t="shared" si="28"/>
        <v>0.88338050921869493</v>
      </c>
      <c r="O628" s="191">
        <f t="shared" si="29"/>
        <v>352851.18306533061</v>
      </c>
    </row>
    <row r="629" spans="1:15" s="27" customFormat="1" ht="15" x14ac:dyDescent="0.3">
      <c r="A629" s="156" t="str">
        <f>IF(ISBLANK(TableB[[#This Row],[BEDS Code]]),"",TableB[[#This Row],[BEDS Code]])</f>
        <v>310300010245</v>
      </c>
      <c r="B629" s="134" t="str">
        <f>IF(ISBLANK(TableB[[#This Row],[School Name]]),"",TableB[[#This Row],[School Name]])</f>
        <v>M.S. M245 The Computer School</v>
      </c>
      <c r="C629" s="156" t="str">
        <f>IF(ISBLANK(TableB[[#This Row],[Local School Code]]),"",TableB[[#This Row],[Local School Code]])</f>
        <v>M245</v>
      </c>
      <c r="D629" s="187">
        <v>3383895</v>
      </c>
      <c r="E629" s="187">
        <v>3759884</v>
      </c>
      <c r="F629" s="186">
        <v>375989</v>
      </c>
      <c r="G629" s="126">
        <f t="shared" si="30"/>
        <v>0.89999984042060877</v>
      </c>
      <c r="H629" s="187">
        <v>357576</v>
      </c>
      <c r="I629" s="187">
        <v>666645</v>
      </c>
      <c r="J629" s="187">
        <v>4408116</v>
      </c>
      <c r="K629" s="187">
        <v>4851889</v>
      </c>
      <c r="L629" s="187">
        <v>443773</v>
      </c>
      <c r="M629" s="186">
        <f>IF(L629="N/A","N/A",'Part-C'!I629)</f>
        <v>5429567.1041303109</v>
      </c>
      <c r="N629" s="190">
        <f t="shared" si="28"/>
        <v>0.81187245971169864</v>
      </c>
      <c r="O629" s="191">
        <f t="shared" si="29"/>
        <v>1021451.1041303109</v>
      </c>
    </row>
    <row r="630" spans="1:15" s="27" customFormat="1" ht="15" x14ac:dyDescent="0.3">
      <c r="A630" s="156" t="str">
        <f>IF(ISBLANK(TableB[[#This Row],[BEDS Code]]),"",TableB[[#This Row],[BEDS Code]])</f>
        <v>310300010247</v>
      </c>
      <c r="B630" s="134" t="str">
        <f>IF(ISBLANK(TableB[[#This Row],[School Name]]),"",TableB[[#This Row],[School Name]])</f>
        <v>M.S. M247 Dual Language Middle School</v>
      </c>
      <c r="C630" s="156" t="str">
        <f>IF(ISBLANK(TableB[[#This Row],[Local School Code]]),"",TableB[[#This Row],[Local School Code]])</f>
        <v>M247</v>
      </c>
      <c r="D630" s="187">
        <v>2024685</v>
      </c>
      <c r="E630" s="187">
        <v>2249649</v>
      </c>
      <c r="F630" s="186">
        <v>224964</v>
      </c>
      <c r="G630" s="126">
        <f t="shared" si="30"/>
        <v>0.90000040006240978</v>
      </c>
      <c r="H630" s="187">
        <v>357576</v>
      </c>
      <c r="I630" s="187">
        <v>408386</v>
      </c>
      <c r="J630" s="187">
        <v>2790647</v>
      </c>
      <c r="K630" s="187">
        <v>3056169</v>
      </c>
      <c r="L630" s="187">
        <v>265522</v>
      </c>
      <c r="M630" s="186">
        <f>IF(L630="N/A","N/A",'Part-C'!I630)</f>
        <v>3357276.6916453051</v>
      </c>
      <c r="N630" s="190">
        <f t="shared" si="28"/>
        <v>0.83122341597420846</v>
      </c>
      <c r="O630" s="191">
        <f t="shared" si="29"/>
        <v>566629.69164530514</v>
      </c>
    </row>
    <row r="631" spans="1:15" s="27" customFormat="1" ht="15" x14ac:dyDescent="0.3">
      <c r="A631" s="156" t="str">
        <f>IF(ISBLANK(TableB[[#This Row],[BEDS Code]]),"",TableB[[#This Row],[BEDS Code]])</f>
        <v>310300010250</v>
      </c>
      <c r="B631" s="134" t="str">
        <f>IF(ISBLANK(TableB[[#This Row],[School Name]]),"",TableB[[#This Row],[School Name]])</f>
        <v>M.S. 250 West Side Collaborative Middle School</v>
      </c>
      <c r="C631" s="156" t="str">
        <f>IF(ISBLANK(TableB[[#This Row],[Local School Code]]),"",TableB[[#This Row],[Local School Code]])</f>
        <v>M250</v>
      </c>
      <c r="D631" s="187">
        <v>1693103</v>
      </c>
      <c r="E631" s="187">
        <v>1841799</v>
      </c>
      <c r="F631" s="186">
        <v>148696</v>
      </c>
      <c r="G631" s="126">
        <f t="shared" si="30"/>
        <v>0.91926589166353112</v>
      </c>
      <c r="H631" s="187">
        <v>357576</v>
      </c>
      <c r="I631" s="187">
        <v>377024</v>
      </c>
      <c r="J631" s="187">
        <v>2427703</v>
      </c>
      <c r="K631" s="187">
        <v>2603207</v>
      </c>
      <c r="L631" s="187">
        <v>175503</v>
      </c>
      <c r="M631" s="186">
        <f>IF(L631="N/A","N/A",'Part-C'!I631)</f>
        <v>3351911.324389711</v>
      </c>
      <c r="N631" s="190">
        <f t="shared" si="28"/>
        <v>0.72427423193900176</v>
      </c>
      <c r="O631" s="191">
        <f t="shared" si="29"/>
        <v>924208.32438971102</v>
      </c>
    </row>
    <row r="632" spans="1:15" s="27" customFormat="1" ht="15" x14ac:dyDescent="0.3">
      <c r="A632" s="156" t="str">
        <f>IF(ISBLANK(TableB[[#This Row],[BEDS Code]]),"",TableB[[#This Row],[BEDS Code]])</f>
        <v>310200010255</v>
      </c>
      <c r="B632" s="134" t="str">
        <f>IF(ISBLANK(TableB[[#This Row],[School Name]]),"",TableB[[#This Row],[School Name]])</f>
        <v>M.S. 255 Salk School of Science</v>
      </c>
      <c r="C632" s="156" t="str">
        <f>IF(ISBLANK(TableB[[#This Row],[Local School Code]]),"",TableB[[#This Row],[Local School Code]])</f>
        <v>M255</v>
      </c>
      <c r="D632" s="187">
        <v>3028012</v>
      </c>
      <c r="E632" s="187">
        <v>3364459</v>
      </c>
      <c r="F632" s="186">
        <v>336447</v>
      </c>
      <c r="G632" s="126">
        <f t="shared" si="30"/>
        <v>0.8999996730529336</v>
      </c>
      <c r="H632" s="187">
        <v>357576</v>
      </c>
      <c r="I632" s="187">
        <v>668183</v>
      </c>
      <c r="J632" s="187">
        <v>4053771</v>
      </c>
      <c r="K632" s="187">
        <v>4450874</v>
      </c>
      <c r="L632" s="187">
        <v>397103</v>
      </c>
      <c r="M632" s="186">
        <f>IF(L632="N/A","N/A",'Part-C'!I632)</f>
        <v>4704074.0425038449</v>
      </c>
      <c r="N632" s="190">
        <f t="shared" si="28"/>
        <v>0.86175748157277998</v>
      </c>
      <c r="O632" s="191">
        <f t="shared" si="29"/>
        <v>650303.04250384495</v>
      </c>
    </row>
    <row r="633" spans="1:15" s="27" customFormat="1" ht="15" x14ac:dyDescent="0.3">
      <c r="A633" s="156" t="str">
        <f>IF(ISBLANK(TableB[[#This Row],[BEDS Code]]),"",TableB[[#This Row],[BEDS Code]])</f>
        <v>310300010256</v>
      </c>
      <c r="B633" s="134" t="str">
        <f>IF(ISBLANK(TableB[[#This Row],[School Name]]),"",TableB[[#This Row],[School Name]])</f>
        <v>Lafayette Academy</v>
      </c>
      <c r="C633" s="156" t="str">
        <f>IF(ISBLANK(TableB[[#This Row],[Local School Code]]),"",TableB[[#This Row],[Local School Code]])</f>
        <v>M256</v>
      </c>
      <c r="D633" s="187">
        <v>1246320</v>
      </c>
      <c r="E633" s="187">
        <v>1384800</v>
      </c>
      <c r="F633" s="186">
        <v>138480</v>
      </c>
      <c r="G633" s="126">
        <f t="shared" si="30"/>
        <v>0.9</v>
      </c>
      <c r="H633" s="187">
        <v>357576</v>
      </c>
      <c r="I633" s="187">
        <v>382969</v>
      </c>
      <c r="J633" s="187">
        <v>1986865</v>
      </c>
      <c r="K633" s="187">
        <v>2150311</v>
      </c>
      <c r="L633" s="187">
        <v>163445</v>
      </c>
      <c r="M633" s="186">
        <f>IF(L633="N/A","N/A",'Part-C'!I633)</f>
        <v>3207780.5711596273</v>
      </c>
      <c r="N633" s="190">
        <f t="shared" si="28"/>
        <v>0.61938931168279354</v>
      </c>
      <c r="O633" s="191">
        <f t="shared" si="29"/>
        <v>1220915.5711596273</v>
      </c>
    </row>
    <row r="634" spans="1:15" s="27" customFormat="1" ht="15" x14ac:dyDescent="0.3">
      <c r="A634" s="156" t="str">
        <f>IF(ISBLANK(TableB[[#This Row],[BEDS Code]]),"",TableB[[#This Row],[BEDS Code]])</f>
        <v>310300010258</v>
      </c>
      <c r="B634" s="134" t="str">
        <f>IF(ISBLANK(TableB[[#This Row],[School Name]]),"",TableB[[#This Row],[School Name]])</f>
        <v>Community Action School - MS 258</v>
      </c>
      <c r="C634" s="156" t="str">
        <f>IF(ISBLANK(TableB[[#This Row],[Local School Code]]),"",TableB[[#This Row],[Local School Code]])</f>
        <v>M258</v>
      </c>
      <c r="D634" s="187">
        <v>2190706</v>
      </c>
      <c r="E634" s="187">
        <v>2434117</v>
      </c>
      <c r="F634" s="186">
        <v>243411</v>
      </c>
      <c r="G634" s="126">
        <f t="shared" si="30"/>
        <v>0.90000028757861683</v>
      </c>
      <c r="H634" s="187">
        <v>357576</v>
      </c>
      <c r="I634" s="187">
        <v>509578</v>
      </c>
      <c r="J634" s="187">
        <v>3057860</v>
      </c>
      <c r="K634" s="187">
        <v>3345155</v>
      </c>
      <c r="L634" s="187">
        <v>287295</v>
      </c>
      <c r="M634" s="186">
        <f>IF(L634="N/A","N/A",'Part-C'!I634)</f>
        <v>4312379.3126700372</v>
      </c>
      <c r="N634" s="190">
        <f t="shared" si="28"/>
        <v>0.70908882968986942</v>
      </c>
      <c r="O634" s="191">
        <f t="shared" si="29"/>
        <v>1254519.3126700372</v>
      </c>
    </row>
    <row r="635" spans="1:15" s="27" customFormat="1" ht="15" x14ac:dyDescent="0.3">
      <c r="A635" s="156" t="str">
        <f>IF(ISBLANK(TableB[[#This Row],[BEDS Code]]),"",TableB[[#This Row],[BEDS Code]])</f>
        <v>310200010260</v>
      </c>
      <c r="B635" s="134" t="str">
        <f>IF(ISBLANK(TableB[[#This Row],[School Name]]),"",TableB[[#This Row],[School Name]])</f>
        <v>M.S. 260 Clinton School Writers &amp; Artists</v>
      </c>
      <c r="C635" s="156" t="str">
        <f>IF(ISBLANK(TableB[[#This Row],[Local School Code]]),"",TableB[[#This Row],[Local School Code]])</f>
        <v>M260</v>
      </c>
      <c r="D635" s="187">
        <v>6019951</v>
      </c>
      <c r="E635" s="187">
        <v>6317625</v>
      </c>
      <c r="F635" s="186">
        <v>297674</v>
      </c>
      <c r="G635" s="126">
        <f t="shared" si="30"/>
        <v>0.9528819770087652</v>
      </c>
      <c r="H635" s="187">
        <v>357576</v>
      </c>
      <c r="I635" s="187">
        <v>1125927</v>
      </c>
      <c r="J635" s="187">
        <v>7503454</v>
      </c>
      <c r="K635" s="187">
        <v>7854794</v>
      </c>
      <c r="L635" s="187">
        <v>351340</v>
      </c>
      <c r="M635" s="186">
        <f>IF(L635="N/A","N/A",'Part-C'!I635)</f>
        <v>8519275.8288047146</v>
      </c>
      <c r="N635" s="190">
        <f t="shared" si="28"/>
        <v>0.88076195099000121</v>
      </c>
      <c r="O635" s="191">
        <f t="shared" si="29"/>
        <v>1015821.8288047146</v>
      </c>
    </row>
    <row r="636" spans="1:15" s="27" customFormat="1" ht="15" x14ac:dyDescent="0.3">
      <c r="A636" s="156" t="str">
        <f>IF(ISBLANK(TableB[[#This Row],[BEDS Code]]),"",TableB[[#This Row],[BEDS Code]])</f>
        <v>310200010267</v>
      </c>
      <c r="B636" s="134" t="str">
        <f>IF(ISBLANK(TableB[[#This Row],[School Name]]),"",TableB[[#This Row],[School Name]])</f>
        <v>East Side Elementary School, PS 267</v>
      </c>
      <c r="C636" s="156" t="str">
        <f>IF(ISBLANK(TableB[[#This Row],[Local School Code]]),"",TableB[[#This Row],[Local School Code]])</f>
        <v>M267</v>
      </c>
      <c r="D636" s="187">
        <v>3340982</v>
      </c>
      <c r="E636" s="187">
        <v>3322448</v>
      </c>
      <c r="F636" s="186">
        <v>0</v>
      </c>
      <c r="G636" s="126">
        <f t="shared" si="30"/>
        <v>1.0055784168781574</v>
      </c>
      <c r="H636" s="187">
        <v>357576</v>
      </c>
      <c r="I636" s="187">
        <v>681270</v>
      </c>
      <c r="J636" s="187">
        <v>4379828</v>
      </c>
      <c r="K636" s="187">
        <v>4357954</v>
      </c>
      <c r="L636" s="187">
        <v>0</v>
      </c>
      <c r="M636" s="186">
        <f>IF(L636="N/A","N/A",'Part-C'!I636)</f>
        <v>5814177.1834081216</v>
      </c>
      <c r="N636" s="190">
        <f t="shared" si="28"/>
        <v>0.75330143231594071</v>
      </c>
      <c r="O636" s="191">
        <f t="shared" si="29"/>
        <v>1434349.1834081216</v>
      </c>
    </row>
    <row r="637" spans="1:15" s="27" customFormat="1" ht="15" x14ac:dyDescent="0.3">
      <c r="A637" s="156" t="str">
        <f>IF(ISBLANK(TableB[[#This Row],[BEDS Code]]),"",TableB[[#This Row],[BEDS Code]])</f>
        <v>310200010276</v>
      </c>
      <c r="B637" s="134" t="str">
        <f>IF(ISBLANK(TableB[[#This Row],[School Name]]),"",TableB[[#This Row],[School Name]])</f>
        <v>Battery Park City School</v>
      </c>
      <c r="C637" s="156" t="str">
        <f>IF(ISBLANK(TableB[[#This Row],[Local School Code]]),"",TableB[[#This Row],[Local School Code]])</f>
        <v>M276</v>
      </c>
      <c r="D637" s="187">
        <v>6382510</v>
      </c>
      <c r="E637" s="187">
        <v>6857399</v>
      </c>
      <c r="F637" s="186">
        <v>474889</v>
      </c>
      <c r="G637" s="126">
        <f t="shared" si="30"/>
        <v>0.93074794101961988</v>
      </c>
      <c r="H637" s="187">
        <v>357576</v>
      </c>
      <c r="I637" s="187">
        <v>1327492</v>
      </c>
      <c r="J637" s="187">
        <v>8067578</v>
      </c>
      <c r="K637" s="187">
        <v>8628082</v>
      </c>
      <c r="L637" s="187">
        <v>560503</v>
      </c>
      <c r="M637" s="186">
        <f>IF(L637="N/A","N/A",'Part-C'!I637)</f>
        <v>11680007.508537143</v>
      </c>
      <c r="N637" s="190">
        <f t="shared" si="28"/>
        <v>0.69071685049031439</v>
      </c>
      <c r="O637" s="191">
        <f t="shared" si="29"/>
        <v>3612429.5085371435</v>
      </c>
    </row>
    <row r="638" spans="1:15" s="27" customFormat="1" ht="15" x14ac:dyDescent="0.3">
      <c r="A638" s="156" t="str">
        <f>IF(ISBLANK(TableB[[#This Row],[BEDS Code]]),"",TableB[[#This Row],[BEDS Code]])</f>
        <v>310600010278</v>
      </c>
      <c r="B638" s="134" t="str">
        <f>IF(ISBLANK(TableB[[#This Row],[School Name]]),"",TableB[[#This Row],[School Name]])</f>
        <v>Paula Hedbavny School</v>
      </c>
      <c r="C638" s="156" t="str">
        <f>IF(ISBLANK(TableB[[#This Row],[Local School Code]]),"",TableB[[#This Row],[Local School Code]])</f>
        <v>M278</v>
      </c>
      <c r="D638" s="187">
        <v>4409101</v>
      </c>
      <c r="E638" s="187">
        <v>4899001</v>
      </c>
      <c r="F638" s="186">
        <v>489900</v>
      </c>
      <c r="G638" s="126">
        <f t="shared" si="30"/>
        <v>0.90000002041232485</v>
      </c>
      <c r="H638" s="187">
        <v>357576</v>
      </c>
      <c r="I638" s="187">
        <v>819287</v>
      </c>
      <c r="J638" s="187">
        <v>5585964</v>
      </c>
      <c r="K638" s="187">
        <v>6164186</v>
      </c>
      <c r="L638" s="187">
        <v>578222</v>
      </c>
      <c r="M638" s="186">
        <f>IF(L638="N/A","N/A",'Part-C'!I638)</f>
        <v>7096989.9804907739</v>
      </c>
      <c r="N638" s="190">
        <f t="shared" si="28"/>
        <v>0.78708917658831434</v>
      </c>
      <c r="O638" s="191">
        <f t="shared" si="29"/>
        <v>1511025.9804907739</v>
      </c>
    </row>
    <row r="639" spans="1:15" s="27" customFormat="1" ht="15" x14ac:dyDescent="0.3">
      <c r="A639" s="156" t="str">
        <f>IF(ISBLANK(TableB[[#This Row],[BEDS Code]]),"",TableB[[#This Row],[BEDS Code]])</f>
        <v>310200011280</v>
      </c>
      <c r="B639" s="134" t="str">
        <f>IF(ISBLANK(TableB[[#This Row],[School Name]]),"",TableB[[#This Row],[School Name]])</f>
        <v>Manhattan Early College School for Advertising</v>
      </c>
      <c r="C639" s="156" t="str">
        <f>IF(ISBLANK(TableB[[#This Row],[Local School Code]]),"",TableB[[#This Row],[Local School Code]])</f>
        <v>M280</v>
      </c>
      <c r="D639" s="187">
        <v>4288974</v>
      </c>
      <c r="E639" s="187">
        <v>4288974</v>
      </c>
      <c r="F639" s="186">
        <v>0</v>
      </c>
      <c r="G639" s="126">
        <f t="shared" si="30"/>
        <v>1</v>
      </c>
      <c r="H639" s="187">
        <v>357576</v>
      </c>
      <c r="I639" s="187">
        <v>709586</v>
      </c>
      <c r="J639" s="187">
        <v>5356136</v>
      </c>
      <c r="K639" s="187">
        <v>5356136</v>
      </c>
      <c r="L639" s="187">
        <v>0</v>
      </c>
      <c r="M639" s="186">
        <f>IF(L639="N/A","N/A",'Part-C'!I639)</f>
        <v>6310371.2338298922</v>
      </c>
      <c r="N639" s="190">
        <f t="shared" si="28"/>
        <v>0.84878302742091649</v>
      </c>
      <c r="O639" s="191">
        <f t="shared" si="29"/>
        <v>954235.23382989224</v>
      </c>
    </row>
    <row r="640" spans="1:15" s="27" customFormat="1" ht="15" x14ac:dyDescent="0.3">
      <c r="A640" s="156" t="str">
        <f>IF(ISBLANK(TableB[[#This Row],[BEDS Code]]),"",TableB[[#This Row],[BEDS Code]])</f>
        <v>310200010281</v>
      </c>
      <c r="B640" s="134" t="str">
        <f>IF(ISBLANK(TableB[[#This Row],[School Name]]),"",TableB[[#This Row],[School Name]])</f>
        <v>The River School</v>
      </c>
      <c r="C640" s="156" t="str">
        <f>IF(ISBLANK(TableB[[#This Row],[Local School Code]]),"",TableB[[#This Row],[Local School Code]])</f>
        <v>M281</v>
      </c>
      <c r="D640" s="187">
        <v>2636726</v>
      </c>
      <c r="E640" s="187">
        <v>2636729</v>
      </c>
      <c r="F640" s="186">
        <v>3</v>
      </c>
      <c r="G640" s="126">
        <f t="shared" si="30"/>
        <v>0.99999886222664525</v>
      </c>
      <c r="H640" s="187">
        <v>357576</v>
      </c>
      <c r="I640" s="187">
        <v>494870</v>
      </c>
      <c r="J640" s="187">
        <v>3489172</v>
      </c>
      <c r="K640" s="187">
        <v>3489175</v>
      </c>
      <c r="L640" s="187">
        <v>3</v>
      </c>
      <c r="M640" s="186">
        <f>IF(L640="N/A","N/A",'Part-C'!I640)</f>
        <v>4811586.566462758</v>
      </c>
      <c r="N640" s="190">
        <f t="shared" si="28"/>
        <v>0.7251603918590761</v>
      </c>
      <c r="O640" s="191">
        <f t="shared" si="29"/>
        <v>1322414.566462758</v>
      </c>
    </row>
    <row r="641" spans="1:15" s="27" customFormat="1" ht="15" x14ac:dyDescent="0.3">
      <c r="A641" s="156" t="str">
        <f>IF(ISBLANK(TableB[[#This Row],[BEDS Code]]),"",TableB[[#This Row],[BEDS Code]])</f>
        <v>310200011282</v>
      </c>
      <c r="B641" s="134" t="str">
        <f>IF(ISBLANK(TableB[[#This Row],[School Name]]),"",TableB[[#This Row],[School Name]])</f>
        <v>Urban Assembly Maker Academy</v>
      </c>
      <c r="C641" s="156" t="str">
        <f>IF(ISBLANK(TableB[[#This Row],[Local School Code]]),"",TableB[[#This Row],[Local School Code]])</f>
        <v>M282</v>
      </c>
      <c r="D641" s="187">
        <v>4098597</v>
      </c>
      <c r="E641" s="187">
        <v>4098597</v>
      </c>
      <c r="F641" s="186">
        <v>0</v>
      </c>
      <c r="G641" s="126">
        <f t="shared" si="30"/>
        <v>1</v>
      </c>
      <c r="H641" s="187">
        <v>357576</v>
      </c>
      <c r="I641" s="187">
        <v>732308</v>
      </c>
      <c r="J641" s="187">
        <v>5188481</v>
      </c>
      <c r="K641" s="187">
        <v>5188482</v>
      </c>
      <c r="L641" s="187">
        <v>0</v>
      </c>
      <c r="M641" s="186">
        <f>IF(L641="N/A","N/A",'Part-C'!I641)</f>
        <v>5890686.2571984902</v>
      </c>
      <c r="N641" s="190">
        <f t="shared" si="28"/>
        <v>0.88079398111885743</v>
      </c>
      <c r="O641" s="191">
        <f t="shared" si="29"/>
        <v>702205.2571984902</v>
      </c>
    </row>
    <row r="642" spans="1:15" s="27" customFormat="1" ht="15" x14ac:dyDescent="0.3">
      <c r="A642" s="156" t="str">
        <f>IF(ISBLANK(TableB[[#This Row],[BEDS Code]]),"",TableB[[#This Row],[BEDS Code]])</f>
        <v>310500011285</v>
      </c>
      <c r="B642" s="134" t="str">
        <f>IF(ISBLANK(TableB[[#This Row],[School Name]]),"",TableB[[#This Row],[School Name]])</f>
        <v>Harlem Renaissance High School</v>
      </c>
      <c r="C642" s="156" t="str">
        <f>IF(ISBLANK(TableB[[#This Row],[Local School Code]]),"",TableB[[#This Row],[Local School Code]])</f>
        <v>M285</v>
      </c>
      <c r="D642" s="187">
        <v>2413725</v>
      </c>
      <c r="E642" s="187">
        <v>2681918</v>
      </c>
      <c r="F642" s="186">
        <v>268193</v>
      </c>
      <c r="G642" s="126">
        <f t="shared" si="30"/>
        <v>0.89999955255902675</v>
      </c>
      <c r="H642" s="187">
        <v>357576</v>
      </c>
      <c r="I642" s="187">
        <v>550470</v>
      </c>
      <c r="J642" s="187">
        <v>3321771</v>
      </c>
      <c r="K642" s="187">
        <v>3638315</v>
      </c>
      <c r="L642" s="187">
        <v>316543</v>
      </c>
      <c r="M642" s="186">
        <f>IF(L642="N/A","N/A",'Part-C'!I642)</f>
        <v>4918735.5961683784</v>
      </c>
      <c r="N642" s="190">
        <f t="shared" si="28"/>
        <v>0.67533026222991333</v>
      </c>
      <c r="O642" s="191">
        <f t="shared" si="29"/>
        <v>1596964.5961683784</v>
      </c>
    </row>
    <row r="643" spans="1:15" s="27" customFormat="1" ht="15" x14ac:dyDescent="0.3">
      <c r="A643" s="156" t="str">
        <f>IF(ISBLANK(TableB[[#This Row],[BEDS Code]]),"",TableB[[#This Row],[BEDS Code]])</f>
        <v>310500010286</v>
      </c>
      <c r="B643" s="134" t="str">
        <f>IF(ISBLANK(TableB[[#This Row],[School Name]]),"",TableB[[#This Row],[School Name]])</f>
        <v>Urban Assembly Academy for Future Leaders</v>
      </c>
      <c r="C643" s="156" t="str">
        <f>IF(ISBLANK(TableB[[#This Row],[Local School Code]]),"",TableB[[#This Row],[Local School Code]])</f>
        <v>M286</v>
      </c>
      <c r="D643" s="187">
        <v>1719633</v>
      </c>
      <c r="E643" s="187">
        <v>1910703</v>
      </c>
      <c r="F643" s="186">
        <v>191070</v>
      </c>
      <c r="G643" s="126">
        <f t="shared" si="30"/>
        <v>0.90000015701027314</v>
      </c>
      <c r="H643" s="187">
        <v>357576</v>
      </c>
      <c r="I643" s="187">
        <v>484578</v>
      </c>
      <c r="J643" s="187">
        <v>2561787</v>
      </c>
      <c r="K643" s="187">
        <v>2787304</v>
      </c>
      <c r="L643" s="187">
        <v>225517</v>
      </c>
      <c r="M643" s="186">
        <f>IF(L643="N/A","N/A",'Part-C'!I643)</f>
        <v>4019993.8964467281</v>
      </c>
      <c r="N643" s="190">
        <f t="shared" si="28"/>
        <v>0.63726141531318314</v>
      </c>
      <c r="O643" s="191">
        <f t="shared" si="29"/>
        <v>1458206.8964467281</v>
      </c>
    </row>
    <row r="644" spans="1:15" s="27" customFormat="1" ht="15" x14ac:dyDescent="0.3">
      <c r="A644" s="156" t="str">
        <f>IF(ISBLANK(TableB[[#This Row],[BEDS Code]]),"",TableB[[#This Row],[BEDS Code]])</f>
        <v>310200011288</v>
      </c>
      <c r="B644" s="134" t="str">
        <f>IF(ISBLANK(TableB[[#This Row],[School Name]]),"",TableB[[#This Row],[School Name]])</f>
        <v>Food and Finance High School</v>
      </c>
      <c r="C644" s="156" t="str">
        <f>IF(ISBLANK(TableB[[#This Row],[Local School Code]]),"",TableB[[#This Row],[Local School Code]])</f>
        <v>M288</v>
      </c>
      <c r="D644" s="187">
        <v>3716232</v>
      </c>
      <c r="E644" s="187">
        <v>4129147</v>
      </c>
      <c r="F644" s="186">
        <v>412915</v>
      </c>
      <c r="G644" s="126">
        <f t="shared" si="30"/>
        <v>0.89999992734576895</v>
      </c>
      <c r="H644" s="187">
        <v>357576</v>
      </c>
      <c r="I644" s="187">
        <v>708664</v>
      </c>
      <c r="J644" s="187">
        <v>4782472</v>
      </c>
      <c r="K644" s="187">
        <v>5269829</v>
      </c>
      <c r="L644" s="187">
        <v>487357</v>
      </c>
      <c r="M644" s="186">
        <f>IF(L644="N/A","N/A",'Part-C'!I644)</f>
        <v>6102856.0792063186</v>
      </c>
      <c r="N644" s="190">
        <f t="shared" si="28"/>
        <v>0.78364489313370211</v>
      </c>
      <c r="O644" s="191">
        <f t="shared" si="29"/>
        <v>1320384.0792063186</v>
      </c>
    </row>
    <row r="645" spans="1:15" s="27" customFormat="1" ht="15" x14ac:dyDescent="0.3">
      <c r="A645" s="156" t="str">
        <f>IF(ISBLANK(TableB[[#This Row],[BEDS Code]]),"",TableB[[#This Row],[BEDS Code]])</f>
        <v>310200010289</v>
      </c>
      <c r="B645" s="134" t="str">
        <f>IF(ISBLANK(TableB[[#This Row],[School Name]]),"",TableB[[#This Row],[School Name]])</f>
        <v>I.S. 289</v>
      </c>
      <c r="C645" s="156" t="str">
        <f>IF(ISBLANK(TableB[[#This Row],[Local School Code]]),"",TableB[[#This Row],[Local School Code]])</f>
        <v>M289</v>
      </c>
      <c r="D645" s="187">
        <v>2326676</v>
      </c>
      <c r="E645" s="187">
        <v>2585196</v>
      </c>
      <c r="F645" s="186">
        <v>258520</v>
      </c>
      <c r="G645" s="126">
        <f t="shared" si="30"/>
        <v>0.89999984527285359</v>
      </c>
      <c r="H645" s="187">
        <v>357576</v>
      </c>
      <c r="I645" s="187">
        <v>551202</v>
      </c>
      <c r="J645" s="187">
        <v>3235454</v>
      </c>
      <c r="K645" s="187">
        <v>3540580</v>
      </c>
      <c r="L645" s="187">
        <v>305127</v>
      </c>
      <c r="M645" s="186">
        <f>IF(L645="N/A","N/A",'Part-C'!I645)</f>
        <v>3846212.6859268676</v>
      </c>
      <c r="N645" s="190">
        <f t="shared" si="28"/>
        <v>0.84120517095645586</v>
      </c>
      <c r="O645" s="191">
        <f t="shared" si="29"/>
        <v>610758.68592686765</v>
      </c>
    </row>
    <row r="646" spans="1:15" s="27" customFormat="1" ht="15" x14ac:dyDescent="0.3">
      <c r="A646" s="156" t="str">
        <f>IF(ISBLANK(TableB[[#This Row],[BEDS Code]]),"",TableB[[#This Row],[BEDS Code]])</f>
        <v>310200010290</v>
      </c>
      <c r="B646" s="134" t="str">
        <f>IF(ISBLANK(TableB[[#This Row],[School Name]]),"",TableB[[#This Row],[School Name]])</f>
        <v>P.S. 290 Manhattan New School</v>
      </c>
      <c r="C646" s="156" t="str">
        <f>IF(ISBLANK(TableB[[#This Row],[Local School Code]]),"",TableB[[#This Row],[Local School Code]])</f>
        <v>M290</v>
      </c>
      <c r="D646" s="187">
        <v>4096340</v>
      </c>
      <c r="E646" s="187">
        <v>4551489</v>
      </c>
      <c r="F646" s="186">
        <v>455149</v>
      </c>
      <c r="G646" s="126">
        <f t="shared" si="30"/>
        <v>0.89999997802916809</v>
      </c>
      <c r="H646" s="187">
        <v>357576</v>
      </c>
      <c r="I646" s="187">
        <v>843324</v>
      </c>
      <c r="J646" s="187">
        <v>5297240</v>
      </c>
      <c r="K646" s="187">
        <v>5834445</v>
      </c>
      <c r="L646" s="187">
        <v>537205</v>
      </c>
      <c r="M646" s="186">
        <f>IF(L646="N/A","N/A",'Part-C'!I646)</f>
        <v>8070075.8688112795</v>
      </c>
      <c r="N646" s="190">
        <f t="shared" si="28"/>
        <v>0.65640522915929933</v>
      </c>
      <c r="O646" s="191">
        <f t="shared" si="29"/>
        <v>2772835.8688112795</v>
      </c>
    </row>
    <row r="647" spans="1:15" s="27" customFormat="1" ht="15" x14ac:dyDescent="0.3">
      <c r="A647" s="156" t="str">
        <f>IF(ISBLANK(TableB[[#This Row],[BEDS Code]]),"",TableB[[#This Row],[BEDS Code]])</f>
        <v>310300011291</v>
      </c>
      <c r="B647" s="134" t="str">
        <f>IF(ISBLANK(TableB[[#This Row],[School Name]]),"",TableB[[#This Row],[School Name]])</f>
        <v>West End Secondary School</v>
      </c>
      <c r="C647" s="156" t="str">
        <f>IF(ISBLANK(TableB[[#This Row],[Local School Code]]),"",TableB[[#This Row],[Local School Code]])</f>
        <v>M291</v>
      </c>
      <c r="D647" s="187">
        <v>3524933</v>
      </c>
      <c r="E647" s="187">
        <v>3524933</v>
      </c>
      <c r="F647" s="186">
        <v>0</v>
      </c>
      <c r="G647" s="126">
        <f t="shared" si="30"/>
        <v>1</v>
      </c>
      <c r="H647" s="187">
        <v>357576</v>
      </c>
      <c r="I647" s="187">
        <v>633288</v>
      </c>
      <c r="J647" s="187">
        <v>4515797</v>
      </c>
      <c r="K647" s="187">
        <v>4515798</v>
      </c>
      <c r="L647" s="187">
        <v>0</v>
      </c>
      <c r="M647" s="186">
        <f>IF(L647="N/A","N/A",'Part-C'!I647)</f>
        <v>4883635.9248337718</v>
      </c>
      <c r="N647" s="190">
        <f t="shared" si="28"/>
        <v>0.92467929008317873</v>
      </c>
      <c r="O647" s="191">
        <f t="shared" si="29"/>
        <v>367838.92483377177</v>
      </c>
    </row>
    <row r="648" spans="1:15" s="27" customFormat="1" ht="15" x14ac:dyDescent="0.3">
      <c r="A648" s="156" t="str">
        <f>IF(ISBLANK(TableB[[#This Row],[BEDS Code]]),"",TableB[[#This Row],[BEDS Code]])</f>
        <v>310100011292</v>
      </c>
      <c r="B648" s="134" t="str">
        <f>IF(ISBLANK(TableB[[#This Row],[School Name]]),"",TableB[[#This Row],[School Name]])</f>
        <v>Orchard Collegiate Academy</v>
      </c>
      <c r="C648" s="156" t="str">
        <f>IF(ISBLANK(TableB[[#This Row],[Local School Code]]),"",TableB[[#This Row],[Local School Code]])</f>
        <v>M292</v>
      </c>
      <c r="D648" s="187">
        <v>1972844</v>
      </c>
      <c r="E648" s="187">
        <v>1972844</v>
      </c>
      <c r="F648" s="186">
        <v>0</v>
      </c>
      <c r="G648" s="126">
        <f t="shared" si="30"/>
        <v>1</v>
      </c>
      <c r="H648" s="187">
        <v>357576</v>
      </c>
      <c r="I648" s="187">
        <v>479225</v>
      </c>
      <c r="J648" s="187">
        <v>2809645</v>
      </c>
      <c r="K648" s="187">
        <v>2809645</v>
      </c>
      <c r="L648" s="187">
        <v>0</v>
      </c>
      <c r="M648" s="186">
        <f>IF(L648="N/A","N/A",'Part-C'!I648)</f>
        <v>4293751.1976464912</v>
      </c>
      <c r="N648" s="190">
        <f t="shared" ref="N648:N711" si="31">IFERROR(J648/M648,"")</f>
        <v>0.65435673160103791</v>
      </c>
      <c r="O648" s="191">
        <f t="shared" ref="O648:O711" si="32">IF(L648="N/A","N/A",M648-J648)</f>
        <v>1484106.1976464912</v>
      </c>
    </row>
    <row r="649" spans="1:15" s="27" customFormat="1" ht="15" x14ac:dyDescent="0.3">
      <c r="A649" s="156" t="str">
        <f>IF(ISBLANK(TableB[[#This Row],[BEDS Code]]),"",TableB[[#This Row],[BEDS Code]])</f>
        <v>310600011293</v>
      </c>
      <c r="B649" s="134" t="str">
        <f>IF(ISBLANK(TableB[[#This Row],[School Name]]),"",TableB[[#This Row],[School Name]])</f>
        <v>City College Academy of the Arts</v>
      </c>
      <c r="C649" s="156" t="str">
        <f>IF(ISBLANK(TableB[[#This Row],[Local School Code]]),"",TableB[[#This Row],[Local School Code]])</f>
        <v>M293</v>
      </c>
      <c r="D649" s="187">
        <v>4766620</v>
      </c>
      <c r="E649" s="187">
        <v>5296245</v>
      </c>
      <c r="F649" s="186">
        <v>529625</v>
      </c>
      <c r="G649" s="126">
        <f t="shared" si="30"/>
        <v>0.89999990559349119</v>
      </c>
      <c r="H649" s="187">
        <v>357576</v>
      </c>
      <c r="I649" s="187">
        <v>998900</v>
      </c>
      <c r="J649" s="187">
        <v>6123096</v>
      </c>
      <c r="K649" s="187">
        <v>6748204</v>
      </c>
      <c r="L649" s="187">
        <v>625108</v>
      </c>
      <c r="M649" s="186">
        <f>IF(L649="N/A","N/A",'Part-C'!I649)</f>
        <v>7617974.0146551626</v>
      </c>
      <c r="N649" s="190">
        <f t="shared" si="31"/>
        <v>0.8037696096390754</v>
      </c>
      <c r="O649" s="191">
        <f t="shared" si="32"/>
        <v>1494878.0146551626</v>
      </c>
    </row>
    <row r="650" spans="1:15" s="27" customFormat="1" ht="15" x14ac:dyDescent="0.3">
      <c r="A650" s="156" t="str">
        <f>IF(ISBLANK(TableB[[#This Row],[BEDS Code]]),"",TableB[[#This Row],[BEDS Code]])</f>
        <v>310200011294</v>
      </c>
      <c r="B650" s="134" t="str">
        <f>IF(ISBLANK(TableB[[#This Row],[School Name]]),"",TableB[[#This Row],[School Name]])</f>
        <v>Essex Street Academy</v>
      </c>
      <c r="C650" s="156" t="str">
        <f>IF(ISBLANK(TableB[[#This Row],[Local School Code]]),"",TableB[[#This Row],[Local School Code]])</f>
        <v>M294</v>
      </c>
      <c r="D650" s="187">
        <v>3092085</v>
      </c>
      <c r="E650" s="187">
        <v>3369822</v>
      </c>
      <c r="F650" s="186">
        <v>277737</v>
      </c>
      <c r="G650" s="126">
        <f t="shared" si="30"/>
        <v>0.91758110665785908</v>
      </c>
      <c r="H650" s="187">
        <v>357576</v>
      </c>
      <c r="I650" s="187">
        <v>640653</v>
      </c>
      <c r="J650" s="187">
        <v>4090314</v>
      </c>
      <c r="K650" s="187">
        <v>4418123</v>
      </c>
      <c r="L650" s="187">
        <v>327809</v>
      </c>
      <c r="M650" s="186">
        <f>IF(L650="N/A","N/A",'Part-C'!I650)</f>
        <v>5285737.7634306727</v>
      </c>
      <c r="N650" s="190">
        <f t="shared" si="31"/>
        <v>0.77383975200184907</v>
      </c>
      <c r="O650" s="191">
        <f t="shared" si="32"/>
        <v>1195423.7634306727</v>
      </c>
    </row>
    <row r="651" spans="1:15" s="27" customFormat="1" ht="15" x14ac:dyDescent="0.3">
      <c r="A651" s="156" t="str">
        <f>IF(ISBLANK(TableB[[#This Row],[BEDS Code]]),"",TableB[[#This Row],[BEDS Code]])</f>
        <v>310200011296</v>
      </c>
      <c r="B651" s="134" t="str">
        <f>IF(ISBLANK(TableB[[#This Row],[School Name]]),"",TableB[[#This Row],[School Name]])</f>
        <v>High School of Hospitality Management</v>
      </c>
      <c r="C651" s="156" t="str">
        <f>IF(ISBLANK(TableB[[#This Row],[Local School Code]]),"",TableB[[#This Row],[Local School Code]])</f>
        <v>M296</v>
      </c>
      <c r="D651" s="187">
        <v>3329832</v>
      </c>
      <c r="E651" s="187">
        <v>3699813</v>
      </c>
      <c r="F651" s="186">
        <v>369981</v>
      </c>
      <c r="G651" s="126">
        <f t="shared" ref="G651:G714" si="33">IFERROR(D651/E651,"")</f>
        <v>0.90000008108517915</v>
      </c>
      <c r="H651" s="187">
        <v>357576</v>
      </c>
      <c r="I651" s="187">
        <v>714986</v>
      </c>
      <c r="J651" s="187">
        <v>4402394</v>
      </c>
      <c r="K651" s="187">
        <v>4839077</v>
      </c>
      <c r="L651" s="187">
        <v>436683</v>
      </c>
      <c r="M651" s="186">
        <f>IF(L651="N/A","N/A",'Part-C'!I651)</f>
        <v>5815794.2272601482</v>
      </c>
      <c r="N651" s="190">
        <f t="shared" si="31"/>
        <v>0.7569721052654903</v>
      </c>
      <c r="O651" s="191">
        <f t="shared" si="32"/>
        <v>1413400.2272601482</v>
      </c>
    </row>
    <row r="652" spans="1:15" s="27" customFormat="1" ht="15" x14ac:dyDescent="0.3">
      <c r="A652" s="156" t="str">
        <f>IF(ISBLANK(TableB[[#This Row],[BEDS Code]]),"",TableB[[#This Row],[BEDS Code]])</f>
        <v>310200010297</v>
      </c>
      <c r="B652" s="134" t="str">
        <f>IF(ISBLANK(TableB[[#This Row],[School Name]]),"",TableB[[#This Row],[School Name]])</f>
        <v>M.S. 297</v>
      </c>
      <c r="C652" s="156" t="str">
        <f>IF(ISBLANK(TableB[[#This Row],[Local School Code]]),"",TableB[[#This Row],[Local School Code]])</f>
        <v>M297</v>
      </c>
      <c r="D652" s="187">
        <v>4204500</v>
      </c>
      <c r="E652" s="187">
        <v>4204500</v>
      </c>
      <c r="F652" s="186">
        <v>0</v>
      </c>
      <c r="G652" s="126">
        <f t="shared" si="33"/>
        <v>1</v>
      </c>
      <c r="H652" s="187">
        <v>357576</v>
      </c>
      <c r="I652" s="187">
        <v>802678</v>
      </c>
      <c r="J652" s="187">
        <v>5364754</v>
      </c>
      <c r="K652" s="187">
        <v>5364754</v>
      </c>
      <c r="L652" s="187">
        <v>0</v>
      </c>
      <c r="M652" s="186">
        <f>IF(L652="N/A","N/A",'Part-C'!I652)</f>
        <v>6099426.014989865</v>
      </c>
      <c r="N652" s="190">
        <f t="shared" si="31"/>
        <v>0.87955063096357833</v>
      </c>
      <c r="O652" s="191">
        <f t="shared" si="32"/>
        <v>734672.01498986501</v>
      </c>
    </row>
    <row r="653" spans="1:15" s="27" customFormat="1" ht="15" x14ac:dyDescent="0.3">
      <c r="A653" s="156" t="str">
        <f>IF(ISBLANK(TableB[[#This Row],[BEDS Code]]),"",TableB[[#This Row],[BEDS Code]])</f>
        <v>310200011298</v>
      </c>
      <c r="B653" s="134" t="str">
        <f>IF(ISBLANK(TableB[[#This Row],[School Name]]),"",TableB[[#This Row],[School Name]])</f>
        <v>Pace High School</v>
      </c>
      <c r="C653" s="156" t="str">
        <f>IF(ISBLANK(TableB[[#This Row],[Local School Code]]),"",TableB[[#This Row],[Local School Code]])</f>
        <v>M298</v>
      </c>
      <c r="D653" s="187">
        <v>5074890</v>
      </c>
      <c r="E653" s="187">
        <v>5277861</v>
      </c>
      <c r="F653" s="186">
        <v>202971</v>
      </c>
      <c r="G653" s="126">
        <f t="shared" si="33"/>
        <v>0.96154294324916856</v>
      </c>
      <c r="H653" s="187">
        <v>357576</v>
      </c>
      <c r="I653" s="187">
        <v>1018142</v>
      </c>
      <c r="J653" s="187">
        <v>6450608</v>
      </c>
      <c r="K653" s="187">
        <v>6690172</v>
      </c>
      <c r="L653" s="187">
        <v>239563</v>
      </c>
      <c r="M653" s="186">
        <f>IF(L653="N/A","N/A",'Part-C'!I653)</f>
        <v>7664689.2263486478</v>
      </c>
      <c r="N653" s="190">
        <f t="shared" si="31"/>
        <v>0.84160072372209938</v>
      </c>
      <c r="O653" s="191">
        <f t="shared" si="32"/>
        <v>1214081.2263486478</v>
      </c>
    </row>
    <row r="654" spans="1:15" s="27" customFormat="1" ht="15" x14ac:dyDescent="0.3">
      <c r="A654" s="156" t="str">
        <f>IF(ISBLANK(TableB[[#This Row],[BEDS Code]]),"",TableB[[#This Row],[BEDS Code]])</f>
        <v>310300011299</v>
      </c>
      <c r="B654" s="134" t="str">
        <f>IF(ISBLANK(TableB[[#This Row],[School Name]]),"",TableB[[#This Row],[School Name]])</f>
        <v>The Maxine Greene HS for Imaginative Inquiry</v>
      </c>
      <c r="C654" s="156" t="str">
        <f>IF(ISBLANK(TableB[[#This Row],[Local School Code]]),"",TableB[[#This Row],[Local School Code]])</f>
        <v>M299</v>
      </c>
      <c r="D654" s="187">
        <v>3489857</v>
      </c>
      <c r="E654" s="187">
        <v>3877618</v>
      </c>
      <c r="F654" s="186">
        <v>387761</v>
      </c>
      <c r="G654" s="126">
        <f t="shared" si="33"/>
        <v>0.90000020631222566</v>
      </c>
      <c r="H654" s="187">
        <v>357576</v>
      </c>
      <c r="I654" s="187">
        <v>703540</v>
      </c>
      <c r="J654" s="187">
        <v>4550973</v>
      </c>
      <c r="K654" s="187">
        <v>5008642</v>
      </c>
      <c r="L654" s="187">
        <v>457669</v>
      </c>
      <c r="M654" s="186">
        <f>IF(L654="N/A","N/A",'Part-C'!I654)</f>
        <v>5632371.7378933746</v>
      </c>
      <c r="N654" s="190">
        <f t="shared" si="31"/>
        <v>0.8080029536015958</v>
      </c>
      <c r="O654" s="191">
        <f t="shared" si="32"/>
        <v>1081398.7378933746</v>
      </c>
    </row>
    <row r="655" spans="1:15" s="27" customFormat="1" ht="15" x14ac:dyDescent="0.3">
      <c r="A655" s="156" t="str">
        <f>IF(ISBLANK(TableB[[#This Row],[BEDS Code]]),"",TableB[[#This Row],[BEDS Code]])</f>
        <v>310200011300</v>
      </c>
      <c r="B655" s="134" t="str">
        <f>IF(ISBLANK(TableB[[#This Row],[School Name]]),"",TableB[[#This Row],[School Name]])</f>
        <v>Urban Assembly School of Design and Construction, The</v>
      </c>
      <c r="C655" s="156" t="str">
        <f>IF(ISBLANK(TableB[[#This Row],[Local School Code]]),"",TableB[[#This Row],[Local School Code]])</f>
        <v>M300</v>
      </c>
      <c r="D655" s="187">
        <v>3021957</v>
      </c>
      <c r="E655" s="187">
        <v>3357731</v>
      </c>
      <c r="F655" s="186">
        <v>335774</v>
      </c>
      <c r="G655" s="126">
        <f t="shared" si="33"/>
        <v>0.89999973196185157</v>
      </c>
      <c r="H655" s="187">
        <v>357576</v>
      </c>
      <c r="I655" s="187">
        <v>581324</v>
      </c>
      <c r="J655" s="187">
        <v>3960857</v>
      </c>
      <c r="K655" s="187">
        <v>4357165</v>
      </c>
      <c r="L655" s="187">
        <v>396308</v>
      </c>
      <c r="M655" s="186">
        <f>IF(L655="N/A","N/A",'Part-C'!I655)</f>
        <v>5286338.907402765</v>
      </c>
      <c r="N655" s="190">
        <f t="shared" si="31"/>
        <v>0.74926278268943058</v>
      </c>
      <c r="O655" s="191">
        <f t="shared" si="32"/>
        <v>1325481.907402765</v>
      </c>
    </row>
    <row r="656" spans="1:15" s="27" customFormat="1" ht="15" x14ac:dyDescent="0.3">
      <c r="A656" s="156" t="str">
        <f>IF(ISBLANK(TableB[[#This Row],[BEDS Code]]),"",TableB[[#This Row],[BEDS Code]])</f>
        <v>310200011303</v>
      </c>
      <c r="B656" s="134" t="str">
        <f>IF(ISBLANK(TableB[[#This Row],[School Name]]),"",TableB[[#This Row],[School Name]])</f>
        <v>Facing History School, The</v>
      </c>
      <c r="C656" s="156" t="str">
        <f>IF(ISBLANK(TableB[[#This Row],[Local School Code]]),"",TableB[[#This Row],[Local School Code]])</f>
        <v>M303</v>
      </c>
      <c r="D656" s="187">
        <v>3542389</v>
      </c>
      <c r="E656" s="187">
        <v>3895792</v>
      </c>
      <c r="F656" s="186">
        <v>353403</v>
      </c>
      <c r="G656" s="126">
        <f t="shared" si="33"/>
        <v>0.90928596803936146</v>
      </c>
      <c r="H656" s="187">
        <v>357576</v>
      </c>
      <c r="I656" s="187">
        <v>722306</v>
      </c>
      <c r="J656" s="187">
        <v>4622271</v>
      </c>
      <c r="K656" s="187">
        <v>5039387</v>
      </c>
      <c r="L656" s="187">
        <v>417116</v>
      </c>
      <c r="M656" s="186">
        <f>IF(L656="N/A","N/A",'Part-C'!I656)</f>
        <v>6261473.7680084417</v>
      </c>
      <c r="N656" s="190">
        <f t="shared" si="31"/>
        <v>0.73820815534138773</v>
      </c>
      <c r="O656" s="191">
        <f t="shared" si="32"/>
        <v>1639202.7680084417</v>
      </c>
    </row>
    <row r="657" spans="1:15" s="27" customFormat="1" ht="15" x14ac:dyDescent="0.3">
      <c r="A657" s="156" t="str">
        <f>IF(ISBLANK(TableB[[#This Row],[BEDS Code]]),"",TableB[[#This Row],[BEDS Code]])</f>
        <v>310500011304</v>
      </c>
      <c r="B657" s="134" t="str">
        <f>IF(ISBLANK(TableB[[#This Row],[School Name]]),"",TableB[[#This Row],[School Name]])</f>
        <v>Mott Hall High School</v>
      </c>
      <c r="C657" s="156" t="str">
        <f>IF(ISBLANK(TableB[[#This Row],[Local School Code]]),"",TableB[[#This Row],[Local School Code]])</f>
        <v>M304</v>
      </c>
      <c r="D657" s="187">
        <v>2685536</v>
      </c>
      <c r="E657" s="187">
        <v>2983928</v>
      </c>
      <c r="F657" s="186">
        <v>298392</v>
      </c>
      <c r="G657" s="126">
        <f t="shared" si="33"/>
        <v>0.90000026810298372</v>
      </c>
      <c r="H657" s="187">
        <v>357576</v>
      </c>
      <c r="I657" s="187">
        <v>487289</v>
      </c>
      <c r="J657" s="187">
        <v>3530401</v>
      </c>
      <c r="K657" s="187">
        <v>3882589</v>
      </c>
      <c r="L657" s="187">
        <v>352188</v>
      </c>
      <c r="M657" s="186">
        <f>IF(L657="N/A","N/A",'Part-C'!I657)</f>
        <v>4566069.554793803</v>
      </c>
      <c r="N657" s="190">
        <f t="shared" si="31"/>
        <v>0.77318160786524148</v>
      </c>
      <c r="O657" s="191">
        <f t="shared" si="32"/>
        <v>1035668.554793803</v>
      </c>
    </row>
    <row r="658" spans="1:15" s="27" customFormat="1" ht="15" x14ac:dyDescent="0.3">
      <c r="A658" s="156" t="str">
        <f>IF(ISBLANK(TableB[[#This Row],[BEDS Code]]),"",TableB[[#This Row],[BEDS Code]])</f>
        <v>310200011305</v>
      </c>
      <c r="B658" s="134" t="str">
        <f>IF(ISBLANK(TableB[[#This Row],[School Name]]),"",TableB[[#This Row],[School Name]])</f>
        <v>Urban Assembly Academy of Government and Law, The</v>
      </c>
      <c r="C658" s="156" t="str">
        <f>IF(ISBLANK(TableB[[#This Row],[Local School Code]]),"",TableB[[#This Row],[Local School Code]])</f>
        <v>M305</v>
      </c>
      <c r="D658" s="187">
        <v>2599960</v>
      </c>
      <c r="E658" s="187">
        <v>2888845</v>
      </c>
      <c r="F658" s="186">
        <v>288885</v>
      </c>
      <c r="G658" s="126">
        <f t="shared" si="33"/>
        <v>0.89999982692044744</v>
      </c>
      <c r="H658" s="187">
        <v>357576</v>
      </c>
      <c r="I658" s="187">
        <v>508667</v>
      </c>
      <c r="J658" s="187">
        <v>3466203</v>
      </c>
      <c r="K658" s="187">
        <v>3807170</v>
      </c>
      <c r="L658" s="187">
        <v>340966</v>
      </c>
      <c r="M658" s="186">
        <f>IF(L658="N/A","N/A",'Part-C'!I658)</f>
        <v>4542623.241576273</v>
      </c>
      <c r="N658" s="190">
        <f t="shared" si="31"/>
        <v>0.7630399475518117</v>
      </c>
      <c r="O658" s="191">
        <f t="shared" si="32"/>
        <v>1076420.241576273</v>
      </c>
    </row>
    <row r="659" spans="1:15" s="27" customFormat="1" ht="15" x14ac:dyDescent="0.3">
      <c r="A659" s="156" t="str">
        <f>IF(ISBLANK(TableB[[#This Row],[BEDS Code]]),"",TableB[[#This Row],[BEDS Code]])</f>
        <v>310300011307</v>
      </c>
      <c r="B659" s="134" t="str">
        <f>IF(ISBLANK(TableB[[#This Row],[School Name]]),"",TableB[[#This Row],[School Name]])</f>
        <v>Urban Assembly School for Media Studies, The</v>
      </c>
      <c r="C659" s="156" t="str">
        <f>IF(ISBLANK(TableB[[#This Row],[Local School Code]]),"",TableB[[#This Row],[Local School Code]])</f>
        <v>M307</v>
      </c>
      <c r="D659" s="187">
        <v>3309876</v>
      </c>
      <c r="E659" s="187">
        <v>3677641</v>
      </c>
      <c r="F659" s="186">
        <v>367765</v>
      </c>
      <c r="G659" s="126">
        <f t="shared" si="33"/>
        <v>0.89999975527790776</v>
      </c>
      <c r="H659" s="187">
        <v>357576</v>
      </c>
      <c r="I659" s="187">
        <v>664245</v>
      </c>
      <c r="J659" s="187">
        <v>4331697</v>
      </c>
      <c r="K659" s="187">
        <v>4765764</v>
      </c>
      <c r="L659" s="187">
        <v>434066</v>
      </c>
      <c r="M659" s="186">
        <f>IF(L659="N/A","N/A",'Part-C'!I659)</f>
        <v>6321092.2087792531</v>
      </c>
      <c r="N659" s="190">
        <f t="shared" si="31"/>
        <v>0.68527666690003075</v>
      </c>
      <c r="O659" s="191">
        <f t="shared" si="32"/>
        <v>1989395.2087792531</v>
      </c>
    </row>
    <row r="660" spans="1:15" s="27" customFormat="1" ht="15" x14ac:dyDescent="0.3">
      <c r="A660" s="156" t="str">
        <f>IF(ISBLANK(TableB[[#This Row],[BEDS Code]]),"",TableB[[#This Row],[BEDS Code]])</f>
        <v>310200011308</v>
      </c>
      <c r="B660" s="134" t="str">
        <f>IF(ISBLANK(TableB[[#This Row],[School Name]]),"",TableB[[#This Row],[School Name]])</f>
        <v>Lower Manhattan Arts Academy</v>
      </c>
      <c r="C660" s="156" t="str">
        <f>IF(ISBLANK(TableB[[#This Row],[Local School Code]]),"",TableB[[#This Row],[Local School Code]])</f>
        <v>M308</v>
      </c>
      <c r="D660" s="187">
        <v>3131562</v>
      </c>
      <c r="E660" s="187">
        <v>3479513</v>
      </c>
      <c r="F660" s="186">
        <v>347951</v>
      </c>
      <c r="G660" s="126">
        <f t="shared" si="33"/>
        <v>0.90000008621896221</v>
      </c>
      <c r="H660" s="187">
        <v>357576</v>
      </c>
      <c r="I660" s="187">
        <v>637266</v>
      </c>
      <c r="J660" s="187">
        <v>4126404</v>
      </c>
      <c r="K660" s="187">
        <v>4537086</v>
      </c>
      <c r="L660" s="187">
        <v>410682</v>
      </c>
      <c r="M660" s="186">
        <f>IF(L660="N/A","N/A",'Part-C'!I660)</f>
        <v>5836973.3609124497</v>
      </c>
      <c r="N660" s="190">
        <f t="shared" si="31"/>
        <v>0.70694240745257586</v>
      </c>
      <c r="O660" s="191">
        <f t="shared" si="32"/>
        <v>1710569.3609124497</v>
      </c>
    </row>
    <row r="661" spans="1:15" s="27" customFormat="1" ht="15" x14ac:dyDescent="0.3">
      <c r="A661" s="156" t="str">
        <f>IF(ISBLANK(TableB[[#This Row],[BEDS Code]]),"",TableB[[#This Row],[BEDS Code]])</f>
        <v>310200010310</v>
      </c>
      <c r="B661" s="134" t="str">
        <f>IF(ISBLANK(TableB[[#This Row],[School Name]]),"",TableB[[#This Row],[School Name]])</f>
        <v>The Judith S. Kaye High School</v>
      </c>
      <c r="C661" s="156" t="str">
        <f>IF(ISBLANK(TableB[[#This Row],[Local School Code]]),"",TableB[[#This Row],[Local School Code]])</f>
        <v>M310</v>
      </c>
      <c r="D661" s="187">
        <v>1098889</v>
      </c>
      <c r="E661" s="187">
        <v>1098889</v>
      </c>
      <c r="F661" s="186">
        <v>0</v>
      </c>
      <c r="G661" s="126">
        <f t="shared" si="33"/>
        <v>1</v>
      </c>
      <c r="H661" s="187">
        <v>357576</v>
      </c>
      <c r="I661" s="187">
        <v>272573</v>
      </c>
      <c r="J661" s="187">
        <v>1729038</v>
      </c>
      <c r="K661" s="187">
        <v>1729039</v>
      </c>
      <c r="L661" s="187">
        <v>0</v>
      </c>
      <c r="M661" s="186">
        <f>IF(L661="N/A","N/A",'Part-C'!I661)</f>
        <v>2745703.9042308014</v>
      </c>
      <c r="N661" s="190">
        <f t="shared" si="31"/>
        <v>0.62972485756230279</v>
      </c>
      <c r="O661" s="191">
        <f t="shared" si="32"/>
        <v>1016665.9042308014</v>
      </c>
    </row>
    <row r="662" spans="1:15" s="27" customFormat="1" ht="15" x14ac:dyDescent="0.3">
      <c r="A662" s="156" t="str">
        <f>IF(ISBLANK(TableB[[#This Row],[BEDS Code]]),"",TableB[[#This Row],[BEDS Code]])</f>
        <v>310600010311</v>
      </c>
      <c r="B662" s="134" t="str">
        <f>IF(ISBLANK(TableB[[#This Row],[School Name]]),"",TableB[[#This Row],[School Name]])</f>
        <v>Amistad Dual Language School</v>
      </c>
      <c r="C662" s="156" t="str">
        <f>IF(ISBLANK(TableB[[#This Row],[Local School Code]]),"",TableB[[#This Row],[Local School Code]])</f>
        <v>M311</v>
      </c>
      <c r="D662" s="187">
        <v>3226581</v>
      </c>
      <c r="E662" s="187">
        <v>3585090</v>
      </c>
      <c r="F662" s="186">
        <v>358509</v>
      </c>
      <c r="G662" s="126">
        <f t="shared" si="33"/>
        <v>0.9</v>
      </c>
      <c r="H662" s="187">
        <v>357576</v>
      </c>
      <c r="I662" s="187">
        <v>568597</v>
      </c>
      <c r="J662" s="187">
        <v>4152754</v>
      </c>
      <c r="K662" s="187">
        <v>4575897</v>
      </c>
      <c r="L662" s="187">
        <v>423143</v>
      </c>
      <c r="M662" s="186">
        <f>IF(L662="N/A","N/A",'Part-C'!I662)</f>
        <v>5953443.2979373615</v>
      </c>
      <c r="N662" s="190">
        <f t="shared" si="31"/>
        <v>0.69753817953364383</v>
      </c>
      <c r="O662" s="191">
        <f t="shared" si="32"/>
        <v>1800689.2979373615</v>
      </c>
    </row>
    <row r="663" spans="1:15" s="27" customFormat="1" ht="15" x14ac:dyDescent="0.3">
      <c r="A663" s="156" t="str">
        <f>IF(ISBLANK(TableB[[#This Row],[BEDS Code]]),"",TableB[[#This Row],[BEDS Code]])</f>
        <v>310200010312</v>
      </c>
      <c r="B663" s="134" t="str">
        <f>IF(ISBLANK(TableB[[#This Row],[School Name]]),"",TableB[[#This Row],[School Name]])</f>
        <v>New York City Lab Middle School for Collaborative Studies</v>
      </c>
      <c r="C663" s="156" t="str">
        <f>IF(ISBLANK(TableB[[#This Row],[Local School Code]]),"",TableB[[#This Row],[Local School Code]])</f>
        <v>M312</v>
      </c>
      <c r="D663" s="187">
        <v>4514447</v>
      </c>
      <c r="E663" s="187">
        <v>5016051</v>
      </c>
      <c r="F663" s="186">
        <v>501604</v>
      </c>
      <c r="G663" s="126">
        <f t="shared" si="33"/>
        <v>0.90000021929601592</v>
      </c>
      <c r="H663" s="187">
        <v>357576</v>
      </c>
      <c r="I663" s="187">
        <v>834108</v>
      </c>
      <c r="J663" s="187">
        <v>5706131</v>
      </c>
      <c r="K663" s="187">
        <v>6298167</v>
      </c>
      <c r="L663" s="187">
        <v>592036</v>
      </c>
      <c r="M663" s="186">
        <f>IF(L663="N/A","N/A",'Part-C'!I663)</f>
        <v>7116822.1276337449</v>
      </c>
      <c r="N663" s="190">
        <f t="shared" si="31"/>
        <v>0.80178075237314073</v>
      </c>
      <c r="O663" s="191">
        <f t="shared" si="32"/>
        <v>1410691.1276337449</v>
      </c>
    </row>
    <row r="664" spans="1:15" s="27" customFormat="1" ht="15" x14ac:dyDescent="0.3">
      <c r="A664" s="156" t="str">
        <f>IF(ISBLANK(TableB[[#This Row],[BEDS Code]]),"",TableB[[#This Row],[BEDS Code]])</f>
        <v>310200011313</v>
      </c>
      <c r="B664" s="134" t="str">
        <f>IF(ISBLANK(TableB[[#This Row],[School Name]]),"",TableB[[#This Row],[School Name]])</f>
        <v>James Baldwin School, The: A School for Expeditionary Learning</v>
      </c>
      <c r="C664" s="156" t="str">
        <f>IF(ISBLANK(TableB[[#This Row],[Local School Code]]),"",TableB[[#This Row],[Local School Code]])</f>
        <v>M313</v>
      </c>
      <c r="D664" s="187">
        <v>3002663</v>
      </c>
      <c r="E664" s="187">
        <v>3336293</v>
      </c>
      <c r="F664" s="186">
        <v>333630</v>
      </c>
      <c r="G664" s="126">
        <f t="shared" si="33"/>
        <v>0.89999979018629361</v>
      </c>
      <c r="H664" s="187">
        <v>357576</v>
      </c>
      <c r="I664" s="187">
        <v>642983</v>
      </c>
      <c r="J664" s="187">
        <v>4003222</v>
      </c>
      <c r="K664" s="187">
        <v>4397000</v>
      </c>
      <c r="L664" s="187">
        <v>393778</v>
      </c>
      <c r="M664" s="186">
        <f>IF(L664="N/A","N/A",'Part-C'!I664)</f>
        <v>4512765.1190909725</v>
      </c>
      <c r="N664" s="190">
        <f t="shared" si="31"/>
        <v>0.88708849105942122</v>
      </c>
      <c r="O664" s="191">
        <f t="shared" si="32"/>
        <v>509543.11909097247</v>
      </c>
    </row>
    <row r="665" spans="1:15" s="27" customFormat="1" ht="15" x14ac:dyDescent="0.3">
      <c r="A665" s="156" t="str">
        <f>IF(ISBLANK(TableB[[#This Row],[BEDS Code]]),"",TableB[[#This Row],[BEDS Code]])</f>
        <v>310600010314</v>
      </c>
      <c r="B665" s="134" t="str">
        <f>IF(ISBLANK(TableB[[#This Row],[School Name]]),"",TableB[[#This Row],[School Name]])</f>
        <v>Muscota</v>
      </c>
      <c r="C665" s="156" t="str">
        <f>IF(ISBLANK(TableB[[#This Row],[Local School Code]]),"",TableB[[#This Row],[Local School Code]])</f>
        <v>M314</v>
      </c>
      <c r="D665" s="187">
        <v>2160612</v>
      </c>
      <c r="E665" s="187">
        <v>2267562</v>
      </c>
      <c r="F665" s="186">
        <v>106950</v>
      </c>
      <c r="G665" s="126">
        <f t="shared" si="33"/>
        <v>0.9528348067219331</v>
      </c>
      <c r="H665" s="187">
        <v>357576</v>
      </c>
      <c r="I665" s="187">
        <v>437232</v>
      </c>
      <c r="J665" s="187">
        <v>2955420</v>
      </c>
      <c r="K665" s="187">
        <v>3081651</v>
      </c>
      <c r="L665" s="187">
        <v>126231</v>
      </c>
      <c r="M665" s="186">
        <f>IF(L665="N/A","N/A",'Part-C'!I665)</f>
        <v>4413153.1960698832</v>
      </c>
      <c r="N665" s="190">
        <f t="shared" si="31"/>
        <v>0.66968443393987276</v>
      </c>
      <c r="O665" s="191">
        <f t="shared" si="32"/>
        <v>1457733.1960698832</v>
      </c>
    </row>
    <row r="666" spans="1:15" s="27" customFormat="1" ht="15" x14ac:dyDescent="0.3">
      <c r="A666" s="156" t="str">
        <f>IF(ISBLANK(TableB[[#This Row],[BEDS Code]]),"",TableB[[#This Row],[BEDS Code]])</f>
        <v>310100010315</v>
      </c>
      <c r="B666" s="134" t="str">
        <f>IF(ISBLANK(TableB[[#This Row],[School Name]]),"",TableB[[#This Row],[School Name]])</f>
        <v>The East Village Community School</v>
      </c>
      <c r="C666" s="156" t="str">
        <f>IF(ISBLANK(TableB[[#This Row],[Local School Code]]),"",TableB[[#This Row],[Local School Code]])</f>
        <v>M315</v>
      </c>
      <c r="D666" s="187">
        <v>2433389</v>
      </c>
      <c r="E666" s="187">
        <v>2414761</v>
      </c>
      <c r="F666" s="186">
        <v>0</v>
      </c>
      <c r="G666" s="126">
        <f t="shared" si="33"/>
        <v>1.0077142209932992</v>
      </c>
      <c r="H666" s="187">
        <v>357576</v>
      </c>
      <c r="I666" s="187">
        <v>484109</v>
      </c>
      <c r="J666" s="187">
        <v>3275074</v>
      </c>
      <c r="K666" s="187">
        <v>3253088</v>
      </c>
      <c r="L666" s="187">
        <v>0</v>
      </c>
      <c r="M666" s="186">
        <f>IF(L666="N/A","N/A",'Part-C'!I666)</f>
        <v>4946493.4234592468</v>
      </c>
      <c r="N666" s="190">
        <f t="shared" si="31"/>
        <v>0.66210014238927917</v>
      </c>
      <c r="O666" s="191">
        <f t="shared" si="32"/>
        <v>1671419.4234592468</v>
      </c>
    </row>
    <row r="667" spans="1:15" s="27" customFormat="1" ht="15" x14ac:dyDescent="0.3">
      <c r="A667" s="156" t="str">
        <f>IF(ISBLANK(TableB[[#This Row],[BEDS Code]]),"",TableB[[#This Row],[BEDS Code]])</f>
        <v>310200011316</v>
      </c>
      <c r="B667" s="134" t="str">
        <f>IF(ISBLANK(TableB[[#This Row],[School Name]]),"",TableB[[#This Row],[School Name]])</f>
        <v>Urban Assembly School of Business for Young Women, The</v>
      </c>
      <c r="C667" s="156" t="str">
        <f>IF(ISBLANK(TableB[[#This Row],[Local School Code]]),"",TableB[[#This Row],[Local School Code]])</f>
        <v>M316</v>
      </c>
      <c r="D667" s="187">
        <v>1678781</v>
      </c>
      <c r="E667" s="187">
        <v>1865311</v>
      </c>
      <c r="F667" s="186">
        <v>186530</v>
      </c>
      <c r="G667" s="126">
        <f t="shared" si="33"/>
        <v>0.9000005897139941</v>
      </c>
      <c r="H667" s="187">
        <v>357576</v>
      </c>
      <c r="I667" s="187">
        <v>380166</v>
      </c>
      <c r="J667" s="187">
        <v>2416523</v>
      </c>
      <c r="K667" s="187">
        <v>2636681</v>
      </c>
      <c r="L667" s="187">
        <v>220159</v>
      </c>
      <c r="M667" s="186">
        <f>IF(L667="N/A","N/A",'Part-C'!I667)</f>
        <v>3118087.050441701</v>
      </c>
      <c r="N667" s="190">
        <f t="shared" si="31"/>
        <v>0.77500177541793802</v>
      </c>
      <c r="O667" s="191">
        <f t="shared" si="32"/>
        <v>701564.05044170097</v>
      </c>
    </row>
    <row r="668" spans="1:15" s="27" customFormat="1" ht="15" x14ac:dyDescent="0.3">
      <c r="A668" s="156" t="str">
        <f>IF(ISBLANK(TableB[[#This Row],[BEDS Code]]),"",TableB[[#This Row],[BEDS Code]])</f>
        <v>310500010318</v>
      </c>
      <c r="B668" s="134" t="str">
        <f>IF(ISBLANK(TableB[[#This Row],[School Name]]),"",TableB[[#This Row],[School Name]])</f>
        <v>Thurgood Marshall Academy Lower School</v>
      </c>
      <c r="C668" s="156" t="str">
        <f>IF(ISBLANK(TableB[[#This Row],[Local School Code]]),"",TableB[[#This Row],[Local School Code]])</f>
        <v>M318</v>
      </c>
      <c r="D668" s="187">
        <v>1623037</v>
      </c>
      <c r="E668" s="187">
        <v>1666679</v>
      </c>
      <c r="F668" s="186">
        <v>43642</v>
      </c>
      <c r="G668" s="126">
        <f t="shared" si="33"/>
        <v>0.97381499376904612</v>
      </c>
      <c r="H668" s="187">
        <v>357576</v>
      </c>
      <c r="I668" s="187">
        <v>348426</v>
      </c>
      <c r="J668" s="187">
        <v>2329039</v>
      </c>
      <c r="K668" s="187">
        <v>2380549</v>
      </c>
      <c r="L668" s="187">
        <v>51510</v>
      </c>
      <c r="M668" s="186">
        <f>IF(L668="N/A","N/A",'Part-C'!I668)</f>
        <v>3571304.9168259073</v>
      </c>
      <c r="N668" s="190">
        <f t="shared" si="31"/>
        <v>0.65215349969892678</v>
      </c>
      <c r="O668" s="191">
        <f t="shared" si="32"/>
        <v>1242265.9168259073</v>
      </c>
    </row>
    <row r="669" spans="1:15" s="27" customFormat="1" ht="15" x14ac:dyDescent="0.3">
      <c r="A669" s="156" t="str">
        <f>IF(ISBLANK(TableB[[#This Row],[BEDS Code]]),"",TableB[[#This Row],[BEDS Code]])</f>
        <v>310600010319</v>
      </c>
      <c r="B669" s="134" t="str">
        <f>IF(ISBLANK(TableB[[#This Row],[School Name]]),"",TableB[[#This Row],[School Name]])</f>
        <v>M.S. 319 - Maria Teresa</v>
      </c>
      <c r="C669" s="156" t="str">
        <f>IF(ISBLANK(TableB[[#This Row],[Local School Code]]),"",TableB[[#This Row],[Local School Code]])</f>
        <v>M319</v>
      </c>
      <c r="D669" s="187">
        <v>4366097</v>
      </c>
      <c r="E669" s="187">
        <v>4851219</v>
      </c>
      <c r="F669" s="186">
        <v>485122</v>
      </c>
      <c r="G669" s="126">
        <f t="shared" si="33"/>
        <v>0.89999997938662424</v>
      </c>
      <c r="H669" s="187">
        <v>357576</v>
      </c>
      <c r="I669" s="187">
        <v>926835</v>
      </c>
      <c r="J669" s="187">
        <v>5650508</v>
      </c>
      <c r="K669" s="187">
        <v>6223089</v>
      </c>
      <c r="L669" s="187">
        <v>572581</v>
      </c>
      <c r="M669" s="186">
        <f>IF(L669="N/A","N/A",'Part-C'!I669)</f>
        <v>8372407.1383169983</v>
      </c>
      <c r="N669" s="190">
        <f t="shared" si="31"/>
        <v>0.67489646724655727</v>
      </c>
      <c r="O669" s="191">
        <f t="shared" si="32"/>
        <v>2721899.1383169983</v>
      </c>
    </row>
    <row r="670" spans="1:15" s="27" customFormat="1" ht="15" x14ac:dyDescent="0.3">
      <c r="A670" s="156" t="str">
        <f>IF(ISBLANK(TableB[[#This Row],[BEDS Code]]),"",TableB[[#This Row],[BEDS Code]])</f>
        <v>310600010322</v>
      </c>
      <c r="B670" s="134" t="str">
        <f>IF(ISBLANK(TableB[[#This Row],[School Name]]),"",TableB[[#This Row],[School Name]])</f>
        <v>Middle School 322</v>
      </c>
      <c r="C670" s="156" t="str">
        <f>IF(ISBLANK(TableB[[#This Row],[Local School Code]]),"",TableB[[#This Row],[Local School Code]])</f>
        <v>M322</v>
      </c>
      <c r="D670" s="187">
        <v>4783267</v>
      </c>
      <c r="E670" s="187">
        <v>5209425</v>
      </c>
      <c r="F670" s="186">
        <v>426158</v>
      </c>
      <c r="G670" s="126">
        <f t="shared" si="33"/>
        <v>0.91819481036774697</v>
      </c>
      <c r="H670" s="187">
        <v>357576</v>
      </c>
      <c r="I670" s="187">
        <v>862876</v>
      </c>
      <c r="J670" s="187">
        <v>6003719</v>
      </c>
      <c r="K670" s="187">
        <v>6506707</v>
      </c>
      <c r="L670" s="187">
        <v>502987</v>
      </c>
      <c r="M670" s="186">
        <f>IF(L670="N/A","N/A",'Part-C'!I670)</f>
        <v>8643953.9512098935</v>
      </c>
      <c r="N670" s="190">
        <f t="shared" si="31"/>
        <v>0.69455703187308859</v>
      </c>
      <c r="O670" s="191">
        <f t="shared" si="32"/>
        <v>2640234.9512098935</v>
      </c>
    </row>
    <row r="671" spans="1:15" s="27" customFormat="1" ht="15" x14ac:dyDescent="0.3">
      <c r="A671" s="156" t="str">
        <f>IF(ISBLANK(TableB[[#This Row],[BEDS Code]]),"",TableB[[#This Row],[BEDS Code]])</f>
        <v>310600010324</v>
      </c>
      <c r="B671" s="134" t="str">
        <f>IF(ISBLANK(TableB[[#This Row],[School Name]]),"",TableB[[#This Row],[School Name]])</f>
        <v>M.S. 324 - Patria Mirabal</v>
      </c>
      <c r="C671" s="156" t="str">
        <f>IF(ISBLANK(TableB[[#This Row],[Local School Code]]),"",TableB[[#This Row],[Local School Code]])</f>
        <v>M324</v>
      </c>
      <c r="D671" s="187">
        <v>3975097</v>
      </c>
      <c r="E671" s="187">
        <v>4416774</v>
      </c>
      <c r="F671" s="186">
        <v>441677</v>
      </c>
      <c r="G671" s="126">
        <f t="shared" si="33"/>
        <v>0.9000000905638369</v>
      </c>
      <c r="H671" s="187">
        <v>357576</v>
      </c>
      <c r="I671" s="187">
        <v>786070</v>
      </c>
      <c r="J671" s="187">
        <v>5118743</v>
      </c>
      <c r="K671" s="187">
        <v>5640048</v>
      </c>
      <c r="L671" s="187">
        <v>521305</v>
      </c>
      <c r="M671" s="186">
        <f>IF(L671="N/A","N/A",'Part-C'!I671)</f>
        <v>7489805.1987640187</v>
      </c>
      <c r="N671" s="190">
        <f t="shared" si="31"/>
        <v>0.68342805509076576</v>
      </c>
      <c r="O671" s="191">
        <f t="shared" si="32"/>
        <v>2371062.1987640187</v>
      </c>
    </row>
    <row r="672" spans="1:15" s="27" customFormat="1" ht="15" x14ac:dyDescent="0.3">
      <c r="A672" s="156" t="str">
        <f>IF(ISBLANK(TableB[[#This Row],[BEDS Code]]),"",TableB[[#This Row],[BEDS Code]])</f>
        <v>310600010328</v>
      </c>
      <c r="B672" s="134" t="str">
        <f>IF(ISBLANK(TableB[[#This Row],[School Name]]),"",TableB[[#This Row],[School Name]])</f>
        <v>Community Math &amp; Science Prep</v>
      </c>
      <c r="C672" s="156" t="str">
        <f>IF(ISBLANK(TableB[[#This Row],[Local School Code]]),"",TableB[[#This Row],[Local School Code]])</f>
        <v>M328</v>
      </c>
      <c r="D672" s="187">
        <v>2698649</v>
      </c>
      <c r="E672" s="187">
        <v>2957495</v>
      </c>
      <c r="F672" s="186">
        <v>258846</v>
      </c>
      <c r="G672" s="126">
        <f t="shared" si="33"/>
        <v>0.91247795854261804</v>
      </c>
      <c r="H672" s="187">
        <v>357576</v>
      </c>
      <c r="I672" s="187">
        <v>559804</v>
      </c>
      <c r="J672" s="187">
        <v>3616029</v>
      </c>
      <c r="K672" s="187">
        <v>3921541</v>
      </c>
      <c r="L672" s="187">
        <v>305512</v>
      </c>
      <c r="M672" s="186">
        <f>IF(L672="N/A","N/A",'Part-C'!I672)</f>
        <v>5590656.1927092532</v>
      </c>
      <c r="N672" s="190">
        <f t="shared" si="31"/>
        <v>0.64679867181166417</v>
      </c>
      <c r="O672" s="191">
        <f t="shared" si="32"/>
        <v>1974627.1927092532</v>
      </c>
    </row>
    <row r="673" spans="1:15" s="27" customFormat="1" ht="15" x14ac:dyDescent="0.3">
      <c r="A673" s="156" t="str">
        <f>IF(ISBLANK(TableB[[#This Row],[BEDS Code]]),"",TableB[[#This Row],[BEDS Code]])</f>
        <v>310100010332</v>
      </c>
      <c r="B673" s="134" t="str">
        <f>IF(ISBLANK(TableB[[#This Row],[School Name]]),"",TableB[[#This Row],[School Name]])</f>
        <v>University Neighborhood Middle School</v>
      </c>
      <c r="C673" s="156" t="str">
        <f>IF(ISBLANK(TableB[[#This Row],[Local School Code]]),"",TableB[[#This Row],[Local School Code]])</f>
        <v>M332</v>
      </c>
      <c r="D673" s="187">
        <v>2374377</v>
      </c>
      <c r="E673" s="187">
        <v>2515649</v>
      </c>
      <c r="F673" s="186">
        <v>141272</v>
      </c>
      <c r="G673" s="126">
        <f t="shared" si="33"/>
        <v>0.94384272209676312</v>
      </c>
      <c r="H673" s="187">
        <v>357576</v>
      </c>
      <c r="I673" s="187">
        <v>388600</v>
      </c>
      <c r="J673" s="187">
        <v>3120553</v>
      </c>
      <c r="K673" s="187">
        <v>3287294</v>
      </c>
      <c r="L673" s="187">
        <v>166740</v>
      </c>
      <c r="M673" s="186">
        <f>IF(L673="N/A","N/A",'Part-C'!I673)</f>
        <v>6103356.6108296625</v>
      </c>
      <c r="N673" s="190">
        <f t="shared" si="31"/>
        <v>0.51128472396041202</v>
      </c>
      <c r="O673" s="191">
        <f t="shared" si="32"/>
        <v>2982803.6108296625</v>
      </c>
    </row>
    <row r="674" spans="1:15" s="27" customFormat="1" ht="15" x14ac:dyDescent="0.3">
      <c r="A674" s="156" t="str">
        <f>IF(ISBLANK(TableB[[#This Row],[BEDS Code]]),"",TableB[[#This Row],[BEDS Code]])</f>
        <v>310300010333</v>
      </c>
      <c r="B674" s="134" t="str">
        <f>IF(ISBLANK(TableB[[#This Row],[School Name]]),"",TableB[[#This Row],[School Name]])</f>
        <v>P.S. 333 Manhattan School for Children</v>
      </c>
      <c r="C674" s="156" t="str">
        <f>IF(ISBLANK(TableB[[#This Row],[Local School Code]]),"",TableB[[#This Row],[Local School Code]])</f>
        <v>M333</v>
      </c>
      <c r="D674" s="187">
        <v>5601229</v>
      </c>
      <c r="E674" s="187">
        <v>6223587</v>
      </c>
      <c r="F674" s="186">
        <v>622358</v>
      </c>
      <c r="G674" s="126">
        <f t="shared" si="33"/>
        <v>0.90000011247532974</v>
      </c>
      <c r="H674" s="187">
        <v>357576</v>
      </c>
      <c r="I674" s="187">
        <v>1144023</v>
      </c>
      <c r="J674" s="187">
        <v>7102828</v>
      </c>
      <c r="K674" s="187">
        <v>7837388</v>
      </c>
      <c r="L674" s="187">
        <v>734560</v>
      </c>
      <c r="M674" s="186">
        <f>IF(L674="N/A","N/A",'Part-C'!I674)</f>
        <v>11049783.211449163</v>
      </c>
      <c r="N674" s="190">
        <f t="shared" si="31"/>
        <v>0.64280247531376444</v>
      </c>
      <c r="O674" s="191">
        <f t="shared" si="32"/>
        <v>3946955.211449163</v>
      </c>
    </row>
    <row r="675" spans="1:15" s="27" customFormat="1" ht="15" x14ac:dyDescent="0.3">
      <c r="A675" s="156" t="str">
        <f>IF(ISBLANK(TableB[[#This Row],[BEDS Code]]),"",TableB[[#This Row],[BEDS Code]])</f>
        <v>310300010334</v>
      </c>
      <c r="B675" s="134" t="str">
        <f>IF(ISBLANK(TableB[[#This Row],[School Name]]),"",TableB[[#This Row],[School Name]])</f>
        <v>The Anderson School</v>
      </c>
      <c r="C675" s="156" t="str">
        <f>IF(ISBLANK(TableB[[#This Row],[Local School Code]]),"",TableB[[#This Row],[Local School Code]])</f>
        <v>M334</v>
      </c>
      <c r="D675" s="187">
        <v>3477342</v>
      </c>
      <c r="E675" s="187">
        <v>3863714</v>
      </c>
      <c r="F675" s="186">
        <v>386372</v>
      </c>
      <c r="G675" s="126">
        <f t="shared" si="33"/>
        <v>0.89999984470900274</v>
      </c>
      <c r="H675" s="187">
        <v>357576</v>
      </c>
      <c r="I675" s="187">
        <v>725572</v>
      </c>
      <c r="J675" s="187">
        <v>4560490</v>
      </c>
      <c r="K675" s="187">
        <v>5016518</v>
      </c>
      <c r="L675" s="187">
        <v>456028</v>
      </c>
      <c r="M675" s="186">
        <f>IF(L675="N/A","N/A",'Part-C'!I675)</f>
        <v>5207069.28041449</v>
      </c>
      <c r="N675" s="190">
        <f t="shared" si="31"/>
        <v>0.87582664151474066</v>
      </c>
      <c r="O675" s="191">
        <f t="shared" si="32"/>
        <v>646579.28041449003</v>
      </c>
    </row>
    <row r="676" spans="1:15" s="27" customFormat="1" ht="15" x14ac:dyDescent="0.3">
      <c r="A676" s="156" t="str">
        <f>IF(ISBLANK(TableB[[#This Row],[BEDS Code]]),"",TableB[[#This Row],[BEDS Code]])</f>
        <v>310200010340</v>
      </c>
      <c r="B676" s="134" t="str">
        <f>IF(ISBLANK(TableB[[#This Row],[School Name]]),"",TableB[[#This Row],[School Name]])</f>
        <v>Sixth Avenue Elementary School</v>
      </c>
      <c r="C676" s="156" t="str">
        <f>IF(ISBLANK(TableB[[#This Row],[Local School Code]]),"",TableB[[#This Row],[Local School Code]])</f>
        <v>M340</v>
      </c>
      <c r="D676" s="187">
        <v>2210329</v>
      </c>
      <c r="E676" s="187">
        <v>2210331</v>
      </c>
      <c r="F676" s="186">
        <v>2</v>
      </c>
      <c r="G676" s="126">
        <f t="shared" si="33"/>
        <v>0.999999095158146</v>
      </c>
      <c r="H676" s="187">
        <v>357576</v>
      </c>
      <c r="I676" s="187">
        <v>449276</v>
      </c>
      <c r="J676" s="187">
        <v>3017181</v>
      </c>
      <c r="K676" s="187">
        <v>3017184</v>
      </c>
      <c r="L676" s="187">
        <v>3</v>
      </c>
      <c r="M676" s="186">
        <f>IF(L676="N/A","N/A",'Part-C'!I676)</f>
        <v>4960327.0927441549</v>
      </c>
      <c r="N676" s="190">
        <f t="shared" si="31"/>
        <v>0.60826250841672491</v>
      </c>
      <c r="O676" s="191">
        <f t="shared" si="32"/>
        <v>1943146.0927441549</v>
      </c>
    </row>
    <row r="677" spans="1:15" s="27" customFormat="1" ht="15" x14ac:dyDescent="0.3">
      <c r="A677" s="156" t="str">
        <f>IF(ISBLANK(TableB[[#This Row],[BEDS Code]]),"",TableB[[#This Row],[BEDS Code]])</f>
        <v>310200010343</v>
      </c>
      <c r="B677" s="134" t="str">
        <f>IF(ISBLANK(TableB[[#This Row],[School Name]]),"",TableB[[#This Row],[School Name]])</f>
        <v>The Peck Slip School</v>
      </c>
      <c r="C677" s="156" t="str">
        <f>IF(ISBLANK(TableB[[#This Row],[Local School Code]]),"",TableB[[#This Row],[Local School Code]])</f>
        <v>M343</v>
      </c>
      <c r="D677" s="187">
        <v>3332941</v>
      </c>
      <c r="E677" s="187">
        <v>3332941</v>
      </c>
      <c r="F677" s="186">
        <v>0</v>
      </c>
      <c r="G677" s="126">
        <f t="shared" si="33"/>
        <v>1</v>
      </c>
      <c r="H677" s="187">
        <v>357576</v>
      </c>
      <c r="I677" s="187">
        <v>689987</v>
      </c>
      <c r="J677" s="187">
        <v>4380504</v>
      </c>
      <c r="K677" s="187">
        <v>4380505</v>
      </c>
      <c r="L677" s="187">
        <v>0</v>
      </c>
      <c r="M677" s="186">
        <f>IF(L677="N/A","N/A",'Part-C'!I677)</f>
        <v>6439888.7558492757</v>
      </c>
      <c r="N677" s="190">
        <f t="shared" si="31"/>
        <v>0.68021423444950646</v>
      </c>
      <c r="O677" s="191">
        <f t="shared" si="32"/>
        <v>2059384.7558492757</v>
      </c>
    </row>
    <row r="678" spans="1:15" s="27" customFormat="1" ht="15" x14ac:dyDescent="0.3">
      <c r="A678" s="156" t="str">
        <f>IF(ISBLANK(TableB[[#This Row],[BEDS Code]]),"",TableB[[#This Row],[BEDS Code]])</f>
        <v>310600011346</v>
      </c>
      <c r="B678" s="134" t="str">
        <f>IF(ISBLANK(TableB[[#This Row],[School Name]]),"",TableB[[#This Row],[School Name]])</f>
        <v>Community Health Academy of the Heights</v>
      </c>
      <c r="C678" s="156" t="str">
        <f>IF(ISBLANK(TableB[[#This Row],[Local School Code]]),"",TableB[[#This Row],[Local School Code]])</f>
        <v>M346</v>
      </c>
      <c r="D678" s="187">
        <v>6400462</v>
      </c>
      <c r="E678" s="187">
        <v>7111624</v>
      </c>
      <c r="F678" s="186">
        <v>711162</v>
      </c>
      <c r="G678" s="126">
        <f t="shared" si="33"/>
        <v>0.90000005624594326</v>
      </c>
      <c r="H678" s="187">
        <v>357576</v>
      </c>
      <c r="I678" s="187">
        <v>1283070</v>
      </c>
      <c r="J678" s="187">
        <v>8041108</v>
      </c>
      <c r="K678" s="187">
        <v>8880481</v>
      </c>
      <c r="L678" s="187">
        <v>839373</v>
      </c>
      <c r="M678" s="186">
        <f>IF(L678="N/A","N/A",'Part-C'!I678)</f>
        <v>9981599.7309051529</v>
      </c>
      <c r="N678" s="190">
        <f t="shared" si="31"/>
        <v>0.80559311300602665</v>
      </c>
      <c r="O678" s="191">
        <f t="shared" si="32"/>
        <v>1940491.7309051529</v>
      </c>
    </row>
    <row r="679" spans="1:15" s="27" customFormat="1" ht="15" x14ac:dyDescent="0.3">
      <c r="A679" s="156" t="str">
        <f>IF(ISBLANK(TableB[[#This Row],[BEDS Code]]),"",TableB[[#This Row],[BEDS Code]])</f>
        <v>310200010347</v>
      </c>
      <c r="B679" s="134" t="str">
        <f>IF(ISBLANK(TableB[[#This Row],[School Name]]),"",TableB[[#This Row],[School Name]])</f>
        <v>The 47 American Sign Language &amp; English Lower School</v>
      </c>
      <c r="C679" s="156" t="str">
        <f>IF(ISBLANK(TableB[[#This Row],[Local School Code]]),"",TableB[[#This Row],[Local School Code]])</f>
        <v>M347</v>
      </c>
      <c r="D679" s="187" t="s">
        <v>5097</v>
      </c>
      <c r="E679" s="187" t="s">
        <v>5097</v>
      </c>
      <c r="F679" s="186" t="s">
        <v>5097</v>
      </c>
      <c r="G679" s="126" t="str">
        <f t="shared" si="33"/>
        <v/>
      </c>
      <c r="H679" s="187" t="s">
        <v>5097</v>
      </c>
      <c r="I679" s="187" t="s">
        <v>5097</v>
      </c>
      <c r="J679" s="187" t="s">
        <v>5097</v>
      </c>
      <c r="K679" s="187" t="s">
        <v>5097</v>
      </c>
      <c r="L679" s="187" t="s">
        <v>5097</v>
      </c>
      <c r="M679" s="186" t="str">
        <f>IF(L679="N/A","N/A",'Part-C'!I679)</f>
        <v>N/A</v>
      </c>
      <c r="N679" s="190" t="str">
        <f t="shared" si="31"/>
        <v/>
      </c>
      <c r="O679" s="191" t="str">
        <f t="shared" si="32"/>
        <v>N/A</v>
      </c>
    </row>
    <row r="680" spans="1:15" s="27" customFormat="1" ht="15" x14ac:dyDescent="0.3">
      <c r="A680" s="156" t="str">
        <f>IF(ISBLANK(TableB[[#This Row],[BEDS Code]]),"",TableB[[#This Row],[BEDS Code]])</f>
        <v>310600011348</v>
      </c>
      <c r="B680" s="134" t="str">
        <f>IF(ISBLANK(TableB[[#This Row],[School Name]]),"",TableB[[#This Row],[School Name]])</f>
        <v>Washington Heights Expeditionary Learning School</v>
      </c>
      <c r="C680" s="156" t="str">
        <f>IF(ISBLANK(TableB[[#This Row],[Local School Code]]),"",TableB[[#This Row],[Local School Code]])</f>
        <v>M348</v>
      </c>
      <c r="D680" s="187">
        <v>7125789</v>
      </c>
      <c r="E680" s="187">
        <v>7917543</v>
      </c>
      <c r="F680" s="186">
        <v>791754</v>
      </c>
      <c r="G680" s="126">
        <f t="shared" si="33"/>
        <v>0.9000000378905425</v>
      </c>
      <c r="H680" s="187">
        <v>357576</v>
      </c>
      <c r="I680" s="187">
        <v>1417706</v>
      </c>
      <c r="J680" s="187">
        <v>8901071</v>
      </c>
      <c r="K680" s="187">
        <v>9835566</v>
      </c>
      <c r="L680" s="187">
        <v>934495</v>
      </c>
      <c r="M680" s="186">
        <f>IF(L680="N/A","N/A",'Part-C'!I680)</f>
        <v>12036255.258627579</v>
      </c>
      <c r="N680" s="190">
        <f t="shared" si="31"/>
        <v>0.73952162103073704</v>
      </c>
      <c r="O680" s="191">
        <f t="shared" si="32"/>
        <v>3135184.2586275786</v>
      </c>
    </row>
    <row r="681" spans="1:15" s="27" customFormat="1" ht="15" x14ac:dyDescent="0.3">
      <c r="A681" s="156" t="str">
        <f>IF(ISBLANK(TableB[[#This Row],[BEDS Code]]),"",TableB[[#This Row],[BEDS Code]])</f>
        <v>310600010349</v>
      </c>
      <c r="B681" s="134" t="str">
        <f>IF(ISBLANK(TableB[[#This Row],[School Name]]),"",TableB[[#This Row],[School Name]])</f>
        <v>Harbor Heights</v>
      </c>
      <c r="C681" s="156" t="str">
        <f>IF(ISBLANK(TableB[[#This Row],[Local School Code]]),"",TableB[[#This Row],[Local School Code]])</f>
        <v>M349</v>
      </c>
      <c r="D681" s="187">
        <v>1328931</v>
      </c>
      <c r="E681" s="187">
        <v>1476589</v>
      </c>
      <c r="F681" s="186">
        <v>147658</v>
      </c>
      <c r="G681" s="126">
        <f t="shared" si="33"/>
        <v>0.90000060951287053</v>
      </c>
      <c r="H681" s="187">
        <v>357576</v>
      </c>
      <c r="I681" s="187">
        <v>306718</v>
      </c>
      <c r="J681" s="187">
        <v>1993225</v>
      </c>
      <c r="K681" s="187">
        <v>2167504</v>
      </c>
      <c r="L681" s="187">
        <v>174279</v>
      </c>
      <c r="M681" s="186">
        <f>IF(L681="N/A","N/A",'Part-C'!I681)</f>
        <v>2587852.0027778111</v>
      </c>
      <c r="N681" s="190">
        <f t="shared" si="31"/>
        <v>0.77022372139537498</v>
      </c>
      <c r="O681" s="191">
        <f t="shared" si="32"/>
        <v>594627.00277781114</v>
      </c>
    </row>
    <row r="682" spans="1:15" s="27" customFormat="1" ht="15" x14ac:dyDescent="0.3">
      <c r="A682" s="156" t="str">
        <f>IF(ISBLANK(TableB[[#This Row],[BEDS Code]]),"",TableB[[#This Row],[BEDS Code]])</f>
        <v>310100010361</v>
      </c>
      <c r="B682" s="134" t="str">
        <f>IF(ISBLANK(TableB[[#This Row],[School Name]]),"",TableB[[#This Row],[School Name]])</f>
        <v>The Children's Workshop School</v>
      </c>
      <c r="C682" s="156" t="str">
        <f>IF(ISBLANK(TableB[[#This Row],[Local School Code]]),"",TableB[[#This Row],[Local School Code]])</f>
        <v>M361</v>
      </c>
      <c r="D682" s="187">
        <v>2663673</v>
      </c>
      <c r="E682" s="187">
        <v>2734135</v>
      </c>
      <c r="F682" s="186">
        <v>70462</v>
      </c>
      <c r="G682" s="126">
        <f t="shared" si="33"/>
        <v>0.97422877802303109</v>
      </c>
      <c r="H682" s="187">
        <v>357576</v>
      </c>
      <c r="I682" s="187">
        <v>553655</v>
      </c>
      <c r="J682" s="187">
        <v>3574904</v>
      </c>
      <c r="K682" s="187">
        <v>3658070</v>
      </c>
      <c r="L682" s="187">
        <v>83164</v>
      </c>
      <c r="M682" s="186">
        <f>IF(L682="N/A","N/A",'Part-C'!I682)</f>
        <v>5767105.0496244347</v>
      </c>
      <c r="N682" s="190">
        <f t="shared" si="31"/>
        <v>0.61987842587205944</v>
      </c>
      <c r="O682" s="191">
        <f t="shared" si="32"/>
        <v>2192201.0496244347</v>
      </c>
    </row>
    <row r="683" spans="1:15" s="27" customFormat="1" ht="15" x14ac:dyDescent="0.3">
      <c r="A683" s="156" t="str">
        <f>IF(ISBLANK(TableB[[#This Row],[BEDS Code]]),"",TableB[[#This Row],[BEDS Code]])</f>
        <v>310500011362</v>
      </c>
      <c r="B683" s="134" t="str">
        <f>IF(ISBLANK(TableB[[#This Row],[School Name]]),"",TableB[[#This Row],[School Name]])</f>
        <v>Columbia Secondary School</v>
      </c>
      <c r="C683" s="156" t="str">
        <f>IF(ISBLANK(TableB[[#This Row],[Local School Code]]),"",TableB[[#This Row],[Local School Code]])</f>
        <v>M362</v>
      </c>
      <c r="D683" s="187">
        <v>5623584</v>
      </c>
      <c r="E683" s="187">
        <v>6128325</v>
      </c>
      <c r="F683" s="186">
        <v>504741</v>
      </c>
      <c r="G683" s="126">
        <f t="shared" si="33"/>
        <v>0.91763801691326752</v>
      </c>
      <c r="H683" s="187">
        <v>357576</v>
      </c>
      <c r="I683" s="187">
        <v>1154849</v>
      </c>
      <c r="J683" s="187">
        <v>7136009</v>
      </c>
      <c r="K683" s="187">
        <v>7731747</v>
      </c>
      <c r="L683" s="187">
        <v>595738</v>
      </c>
      <c r="M683" s="186">
        <f>IF(L683="N/A","N/A",'Part-C'!I683)</f>
        <v>9135521.1014977917</v>
      </c>
      <c r="N683" s="190">
        <f t="shared" si="31"/>
        <v>0.78112774528319284</v>
      </c>
      <c r="O683" s="191">
        <f t="shared" si="32"/>
        <v>1999512.1014977917</v>
      </c>
    </row>
    <row r="684" spans="1:15" s="27" customFormat="1" ht="15" x14ac:dyDescent="0.3">
      <c r="A684" s="156" t="str">
        <f>IF(ISBLANK(TableB[[#This Row],[BEDS Code]]),"",TableB[[#This Row],[BEDS Code]])</f>
        <v>310100010363</v>
      </c>
      <c r="B684" s="134" t="str">
        <f>IF(ISBLANK(TableB[[#This Row],[School Name]]),"",TableB[[#This Row],[School Name]])</f>
        <v>Neighborhood School</v>
      </c>
      <c r="C684" s="156" t="str">
        <f>IF(ISBLANK(TableB[[#This Row],[Local School Code]]),"",TableB[[#This Row],[Local School Code]])</f>
        <v>M363</v>
      </c>
      <c r="D684" s="187">
        <v>2542550</v>
      </c>
      <c r="E684" s="187">
        <v>2825056</v>
      </c>
      <c r="F684" s="186">
        <v>282506</v>
      </c>
      <c r="G684" s="126">
        <f t="shared" si="33"/>
        <v>0.89999985840988639</v>
      </c>
      <c r="H684" s="187">
        <v>357576</v>
      </c>
      <c r="I684" s="187">
        <v>549299</v>
      </c>
      <c r="J684" s="187">
        <v>3449425</v>
      </c>
      <c r="K684" s="187">
        <v>3782863</v>
      </c>
      <c r="L684" s="187">
        <v>333437</v>
      </c>
      <c r="M684" s="186">
        <f>IF(L684="N/A","N/A",'Part-C'!I684)</f>
        <v>5616494.6581677822</v>
      </c>
      <c r="N684" s="190">
        <f t="shared" si="31"/>
        <v>0.61415975798778277</v>
      </c>
      <c r="O684" s="191">
        <f t="shared" si="32"/>
        <v>2167069.6581677822</v>
      </c>
    </row>
    <row r="685" spans="1:15" s="27" customFormat="1" ht="15" x14ac:dyDescent="0.3">
      <c r="A685" s="156" t="str">
        <f>IF(ISBLANK(TableB[[#This Row],[BEDS Code]]),"",TableB[[#This Row],[BEDS Code]])</f>
        <v>310100010364</v>
      </c>
      <c r="B685" s="134" t="str">
        <f>IF(ISBLANK(TableB[[#This Row],[School Name]]),"",TableB[[#This Row],[School Name]])</f>
        <v>Earth School</v>
      </c>
      <c r="C685" s="156" t="str">
        <f>IF(ISBLANK(TableB[[#This Row],[Local School Code]]),"",TableB[[#This Row],[Local School Code]])</f>
        <v>M364</v>
      </c>
      <c r="D685" s="187">
        <v>2860161</v>
      </c>
      <c r="E685" s="187">
        <v>3177957</v>
      </c>
      <c r="F685" s="186">
        <v>317796</v>
      </c>
      <c r="G685" s="126">
        <f t="shared" si="33"/>
        <v>0.89999990559972964</v>
      </c>
      <c r="H685" s="187">
        <v>357576</v>
      </c>
      <c r="I685" s="187">
        <v>599937</v>
      </c>
      <c r="J685" s="187">
        <v>3817674</v>
      </c>
      <c r="K685" s="187">
        <v>4192764</v>
      </c>
      <c r="L685" s="187">
        <v>375090</v>
      </c>
      <c r="M685" s="186">
        <f>IF(L685="N/A","N/A",'Part-C'!I685)</f>
        <v>6102180.5722995531</v>
      </c>
      <c r="N685" s="190">
        <f t="shared" si="31"/>
        <v>0.62562455416840335</v>
      </c>
      <c r="O685" s="191">
        <f t="shared" si="32"/>
        <v>2284506.5722995531</v>
      </c>
    </row>
    <row r="686" spans="1:15" s="27" customFormat="1" ht="15" x14ac:dyDescent="0.3">
      <c r="A686" s="156" t="str">
        <f>IF(ISBLANK(TableB[[#This Row],[BEDS Code]]),"",TableB[[#This Row],[BEDS Code]])</f>
        <v>310600010366</v>
      </c>
      <c r="B686" s="134" t="str">
        <f>IF(ISBLANK(TableB[[#This Row],[School Name]]),"",TableB[[#This Row],[School Name]])</f>
        <v>Washington Heights Academy</v>
      </c>
      <c r="C686" s="156" t="str">
        <f>IF(ISBLANK(TableB[[#This Row],[Local School Code]]),"",TableB[[#This Row],[Local School Code]])</f>
        <v>M366</v>
      </c>
      <c r="D686" s="187">
        <v>4476943</v>
      </c>
      <c r="E686" s="187">
        <v>4772193</v>
      </c>
      <c r="F686" s="186">
        <v>295250</v>
      </c>
      <c r="G686" s="126">
        <f t="shared" si="33"/>
        <v>0.93813116946443698</v>
      </c>
      <c r="H686" s="187">
        <v>357576</v>
      </c>
      <c r="I686" s="187">
        <v>866657</v>
      </c>
      <c r="J686" s="187">
        <v>5701176</v>
      </c>
      <c r="K686" s="187">
        <v>6049656</v>
      </c>
      <c r="L686" s="187">
        <v>348480</v>
      </c>
      <c r="M686" s="186">
        <f>IF(L686="N/A","N/A",'Part-C'!I686)</f>
        <v>8246678.1868039761</v>
      </c>
      <c r="N686" s="190">
        <f t="shared" si="31"/>
        <v>0.69132999625507485</v>
      </c>
      <c r="O686" s="191">
        <f t="shared" si="32"/>
        <v>2545502.1868039761</v>
      </c>
    </row>
    <row r="687" spans="1:15" s="27" customFormat="1" ht="15" x14ac:dyDescent="0.3">
      <c r="A687" s="156" t="str">
        <f>IF(ISBLANK(TableB[[#This Row],[BEDS Code]]),"",TableB[[#This Row],[BEDS Code]])</f>
        <v>310600010368</v>
      </c>
      <c r="B687" s="134" t="str">
        <f>IF(ISBLANK(TableB[[#This Row],[School Name]]),"",TableB[[#This Row],[School Name]])</f>
        <v>Hamilton Heights School</v>
      </c>
      <c r="C687" s="156" t="str">
        <f>IF(ISBLANK(TableB[[#This Row],[Local School Code]]),"",TableB[[#This Row],[Local School Code]])</f>
        <v>M368</v>
      </c>
      <c r="D687" s="187">
        <v>1077088</v>
      </c>
      <c r="E687" s="187">
        <v>1196765</v>
      </c>
      <c r="F687" s="186">
        <v>119677</v>
      </c>
      <c r="G687" s="126">
        <f t="shared" si="33"/>
        <v>0.89999958220703313</v>
      </c>
      <c r="H687" s="187">
        <v>357576</v>
      </c>
      <c r="I687" s="187">
        <v>289638</v>
      </c>
      <c r="J687" s="187">
        <v>1724302</v>
      </c>
      <c r="K687" s="187">
        <v>1865556</v>
      </c>
      <c r="L687" s="187">
        <v>141253</v>
      </c>
      <c r="M687" s="186">
        <f>IF(L687="N/A","N/A",'Part-C'!I687)</f>
        <v>3145942.8835187461</v>
      </c>
      <c r="N687" s="190">
        <f t="shared" si="31"/>
        <v>0.5481034029681312</v>
      </c>
      <c r="O687" s="191">
        <f t="shared" si="32"/>
        <v>1421640.8835187461</v>
      </c>
    </row>
    <row r="688" spans="1:15" s="27" customFormat="1" ht="15" x14ac:dyDescent="0.3">
      <c r="A688" s="156" t="str">
        <f>IF(ISBLANK(TableB[[#This Row],[BEDS Code]]),"",TableB[[#This Row],[BEDS Code]])</f>
        <v>310500011369</v>
      </c>
      <c r="B688" s="134" t="str">
        <f>IF(ISBLANK(TableB[[#This Row],[School Name]]),"",TableB[[#This Row],[School Name]])</f>
        <v>Urban Assembly School for the Performing Arts</v>
      </c>
      <c r="C688" s="156" t="str">
        <f>IF(ISBLANK(TableB[[#This Row],[Local School Code]]),"",TableB[[#This Row],[Local School Code]])</f>
        <v>M369</v>
      </c>
      <c r="D688" s="187">
        <v>3430505</v>
      </c>
      <c r="E688" s="187">
        <v>3811671</v>
      </c>
      <c r="F688" s="186">
        <v>381166</v>
      </c>
      <c r="G688" s="126">
        <f t="shared" si="33"/>
        <v>0.90000028858734138</v>
      </c>
      <c r="H688" s="187">
        <v>357576</v>
      </c>
      <c r="I688" s="187">
        <v>682675</v>
      </c>
      <c r="J688" s="187">
        <v>4470756</v>
      </c>
      <c r="K688" s="187">
        <v>4920641</v>
      </c>
      <c r="L688" s="187">
        <v>449885</v>
      </c>
      <c r="M688" s="186">
        <f>IF(L688="N/A","N/A",'Part-C'!I688)</f>
        <v>5514917.1315835565</v>
      </c>
      <c r="N688" s="190">
        <f t="shared" si="31"/>
        <v>0.81066603419955008</v>
      </c>
      <c r="O688" s="191">
        <f t="shared" si="32"/>
        <v>1044161.1315835565</v>
      </c>
    </row>
    <row r="689" spans="1:15" s="27" customFormat="1" ht="15" x14ac:dyDescent="0.3">
      <c r="A689" s="156" t="str">
        <f>IF(ISBLANK(TableB[[#This Row],[BEDS Code]]),"",TableB[[#This Row],[BEDS Code]])</f>
        <v>310400010372</v>
      </c>
      <c r="B689" s="134" t="str">
        <f>IF(ISBLANK(TableB[[#This Row],[School Name]]),"",TableB[[#This Row],[School Name]])</f>
        <v>Esperanza Preparatory Academy</v>
      </c>
      <c r="C689" s="156" t="str">
        <f>IF(ISBLANK(TableB[[#This Row],[Local School Code]]),"",TableB[[#This Row],[Local School Code]])</f>
        <v>M372</v>
      </c>
      <c r="D689" s="187">
        <v>6484841</v>
      </c>
      <c r="E689" s="187">
        <v>6623165</v>
      </c>
      <c r="F689" s="186">
        <v>138324</v>
      </c>
      <c r="G689" s="126">
        <f t="shared" si="33"/>
        <v>0.97911512094293285</v>
      </c>
      <c r="H689" s="187">
        <v>357576</v>
      </c>
      <c r="I689" s="187">
        <v>1228397</v>
      </c>
      <c r="J689" s="187">
        <v>8070814</v>
      </c>
      <c r="K689" s="187">
        <v>8234076</v>
      </c>
      <c r="L689" s="187">
        <v>163263</v>
      </c>
      <c r="M689" s="186">
        <f>IF(L689="N/A","N/A",'Part-C'!I689)</f>
        <v>11457116.345090266</v>
      </c>
      <c r="N689" s="190">
        <f t="shared" si="31"/>
        <v>0.70443676723756032</v>
      </c>
      <c r="O689" s="191">
        <f t="shared" si="32"/>
        <v>3386302.3450902663</v>
      </c>
    </row>
    <row r="690" spans="1:15" s="27" customFormat="1" ht="15" x14ac:dyDescent="0.3">
      <c r="A690" s="156" t="str">
        <f>IF(ISBLANK(TableB[[#This Row],[BEDS Code]]),"",TableB[[#This Row],[BEDS Code]])</f>
        <v>310200011374</v>
      </c>
      <c r="B690" s="134" t="str">
        <f>IF(ISBLANK(TableB[[#This Row],[School Name]]),"",TableB[[#This Row],[School Name]])</f>
        <v>Gramercy Arts High School</v>
      </c>
      <c r="C690" s="156" t="str">
        <f>IF(ISBLANK(TableB[[#This Row],[Local School Code]]),"",TableB[[#This Row],[Local School Code]])</f>
        <v>M374</v>
      </c>
      <c r="D690" s="187">
        <v>3808762</v>
      </c>
      <c r="E690" s="187">
        <v>4151099</v>
      </c>
      <c r="F690" s="186">
        <v>342337</v>
      </c>
      <c r="G690" s="126">
        <f t="shared" si="33"/>
        <v>0.91753099600852694</v>
      </c>
      <c r="H690" s="187">
        <v>357576</v>
      </c>
      <c r="I690" s="187">
        <v>756663</v>
      </c>
      <c r="J690" s="187">
        <v>4923001</v>
      </c>
      <c r="K690" s="187">
        <v>5327057</v>
      </c>
      <c r="L690" s="187">
        <v>404055</v>
      </c>
      <c r="M690" s="186">
        <f>IF(L690="N/A","N/A",'Part-C'!I690)</f>
        <v>6105645.8414335204</v>
      </c>
      <c r="N690" s="190">
        <f t="shared" si="31"/>
        <v>0.80630307224700537</v>
      </c>
      <c r="O690" s="191">
        <f t="shared" si="32"/>
        <v>1182644.8414335204</v>
      </c>
    </row>
    <row r="691" spans="1:15" s="27" customFormat="1" ht="15" x14ac:dyDescent="0.3">
      <c r="A691" s="156" t="str">
        <f>IF(ISBLANK(TableB[[#This Row],[BEDS Code]]),"",TableB[[#This Row],[BEDS Code]])</f>
        <v>310400010375</v>
      </c>
      <c r="B691" s="134" t="str">
        <f>IF(ISBLANK(TableB[[#This Row],[School Name]]),"",TableB[[#This Row],[School Name]])</f>
        <v>Mosaic Preparatory Academy</v>
      </c>
      <c r="C691" s="156" t="str">
        <f>IF(ISBLANK(TableB[[#This Row],[Local School Code]]),"",TableB[[#This Row],[Local School Code]])</f>
        <v>M375</v>
      </c>
      <c r="D691" s="187">
        <v>2725149</v>
      </c>
      <c r="E691" s="187">
        <v>2987205</v>
      </c>
      <c r="F691" s="186">
        <v>262056</v>
      </c>
      <c r="G691" s="126">
        <f t="shared" si="33"/>
        <v>0.91227384796155608</v>
      </c>
      <c r="H691" s="187">
        <v>357576</v>
      </c>
      <c r="I691" s="187">
        <v>616837</v>
      </c>
      <c r="J691" s="187">
        <v>3699562</v>
      </c>
      <c r="K691" s="187">
        <v>4008862</v>
      </c>
      <c r="L691" s="187">
        <v>309300</v>
      </c>
      <c r="M691" s="186">
        <f>IF(L691="N/A","N/A",'Part-C'!I691)</f>
        <v>6883834.0330671342</v>
      </c>
      <c r="N691" s="190">
        <f t="shared" si="31"/>
        <v>0.53742754142950155</v>
      </c>
      <c r="O691" s="191">
        <f t="shared" si="32"/>
        <v>3184272.0330671342</v>
      </c>
    </row>
    <row r="692" spans="1:15" s="27" customFormat="1" ht="15" x14ac:dyDescent="0.3">
      <c r="A692" s="156" t="str">
        <f>IF(ISBLANK(TableB[[#This Row],[BEDS Code]]),"",TableB[[#This Row],[BEDS Code]])</f>
        <v>310200011376</v>
      </c>
      <c r="B692" s="134" t="str">
        <f>IF(ISBLANK(TableB[[#This Row],[School Name]]),"",TableB[[#This Row],[School Name]])</f>
        <v>NYC iSchool</v>
      </c>
      <c r="C692" s="156" t="str">
        <f>IF(ISBLANK(TableB[[#This Row],[Local School Code]]),"",TableB[[#This Row],[Local School Code]])</f>
        <v>M376</v>
      </c>
      <c r="D692" s="187">
        <v>4013315</v>
      </c>
      <c r="E692" s="187">
        <v>4459239</v>
      </c>
      <c r="F692" s="186">
        <v>445924</v>
      </c>
      <c r="G692" s="126">
        <f t="shared" si="33"/>
        <v>0.899999977574649</v>
      </c>
      <c r="H692" s="187">
        <v>357576</v>
      </c>
      <c r="I692" s="187">
        <v>793158</v>
      </c>
      <c r="J692" s="187">
        <v>5164049</v>
      </c>
      <c r="K692" s="187">
        <v>5690366</v>
      </c>
      <c r="L692" s="187">
        <v>526317</v>
      </c>
      <c r="M692" s="186">
        <f>IF(L692="N/A","N/A",'Part-C'!I692)</f>
        <v>5916811.4106896846</v>
      </c>
      <c r="N692" s="190">
        <f t="shared" si="31"/>
        <v>0.87277566269398132</v>
      </c>
      <c r="O692" s="191">
        <f t="shared" si="32"/>
        <v>752762.41068968456</v>
      </c>
    </row>
    <row r="693" spans="1:15" s="27" customFormat="1" ht="15" x14ac:dyDescent="0.3">
      <c r="A693" s="156" t="str">
        <f>IF(ISBLANK(TableB[[#This Row],[BEDS Code]]),"",TableB[[#This Row],[BEDS Code]])</f>
        <v>310400010377</v>
      </c>
      <c r="B693" s="134" t="str">
        <f>IF(ISBLANK(TableB[[#This Row],[School Name]]),"",TableB[[#This Row],[School Name]])</f>
        <v>Renaissance School of the Arts</v>
      </c>
      <c r="C693" s="156" t="str">
        <f>IF(ISBLANK(TableB[[#This Row],[Local School Code]]),"",TableB[[#This Row],[Local School Code]])</f>
        <v>M377</v>
      </c>
      <c r="D693" s="187">
        <v>1720644</v>
      </c>
      <c r="E693" s="187">
        <v>1720644</v>
      </c>
      <c r="F693" s="186">
        <v>0</v>
      </c>
      <c r="G693" s="126">
        <f t="shared" si="33"/>
        <v>1</v>
      </c>
      <c r="H693" s="187">
        <v>357576</v>
      </c>
      <c r="I693" s="187">
        <v>394260</v>
      </c>
      <c r="J693" s="187">
        <v>2472480</v>
      </c>
      <c r="K693" s="187">
        <v>2472480</v>
      </c>
      <c r="L693" s="187">
        <v>0</v>
      </c>
      <c r="M693" s="186">
        <f>IF(L693="N/A","N/A",'Part-C'!I693)</f>
        <v>3414888.8360616267</v>
      </c>
      <c r="N693" s="190">
        <f t="shared" si="31"/>
        <v>0.72402942487917066</v>
      </c>
      <c r="O693" s="191">
        <f t="shared" si="32"/>
        <v>942408.83606162667</v>
      </c>
    </row>
    <row r="694" spans="1:15" s="27" customFormat="1" ht="15" x14ac:dyDescent="0.3">
      <c r="A694" s="156" t="str">
        <f>IF(ISBLANK(TableB[[#This Row],[BEDS Code]]),"",TableB[[#This Row],[BEDS Code]])</f>
        <v>310100010378</v>
      </c>
      <c r="B694" s="134" t="str">
        <f>IF(ISBLANK(TableB[[#This Row],[School Name]]),"",TableB[[#This Row],[School Name]])</f>
        <v>School for Global Leaders</v>
      </c>
      <c r="C694" s="156" t="str">
        <f>IF(ISBLANK(TableB[[#This Row],[Local School Code]]),"",TableB[[#This Row],[Local School Code]])</f>
        <v>M378</v>
      </c>
      <c r="D694" s="187">
        <v>3704152</v>
      </c>
      <c r="E694" s="187">
        <v>4049659</v>
      </c>
      <c r="F694" s="186">
        <v>345507</v>
      </c>
      <c r="G694" s="126">
        <f t="shared" si="33"/>
        <v>0.91468244610225202</v>
      </c>
      <c r="H694" s="187">
        <v>357576</v>
      </c>
      <c r="I694" s="187">
        <v>823589</v>
      </c>
      <c r="J694" s="187">
        <v>4885317</v>
      </c>
      <c r="K694" s="187">
        <v>5293113</v>
      </c>
      <c r="L694" s="187">
        <v>407795</v>
      </c>
      <c r="M694" s="186">
        <f>IF(L694="N/A","N/A",'Part-C'!I694)</f>
        <v>6550222.2744986545</v>
      </c>
      <c r="N694" s="190">
        <f t="shared" si="31"/>
        <v>0.74582461407752998</v>
      </c>
      <c r="O694" s="191">
        <f t="shared" si="32"/>
        <v>1664905.2744986545</v>
      </c>
    </row>
    <row r="695" spans="1:15" s="27" customFormat="1" ht="15" x14ac:dyDescent="0.3">
      <c r="A695" s="156" t="str">
        <f>IF(ISBLANK(TableB[[#This Row],[BEDS Code]]),"",TableB[[#This Row],[BEDS Code]])</f>
        <v>310200011392</v>
      </c>
      <c r="B695" s="134" t="str">
        <f>IF(ISBLANK(TableB[[#This Row],[School Name]]),"",TableB[[#This Row],[School Name]])</f>
        <v>Manhattan Business Academy</v>
      </c>
      <c r="C695" s="156" t="str">
        <f>IF(ISBLANK(TableB[[#This Row],[Local School Code]]),"",TableB[[#This Row],[Local School Code]])</f>
        <v>M392</v>
      </c>
      <c r="D695" s="187">
        <v>3977061</v>
      </c>
      <c r="E695" s="187">
        <v>4123076</v>
      </c>
      <c r="F695" s="186">
        <v>146015</v>
      </c>
      <c r="G695" s="126">
        <f t="shared" si="33"/>
        <v>0.96458590625057605</v>
      </c>
      <c r="H695" s="187">
        <v>357576</v>
      </c>
      <c r="I695" s="187">
        <v>763249</v>
      </c>
      <c r="J695" s="187">
        <v>5097886</v>
      </c>
      <c r="K695" s="187">
        <v>5270225</v>
      </c>
      <c r="L695" s="187">
        <v>172339</v>
      </c>
      <c r="M695" s="186">
        <f>IF(L695="N/A","N/A",'Part-C'!I695)</f>
        <v>6568886.7820599712</v>
      </c>
      <c r="N695" s="190">
        <f t="shared" si="31"/>
        <v>0.77606543835138642</v>
      </c>
      <c r="O695" s="191">
        <f t="shared" si="32"/>
        <v>1471000.7820599712</v>
      </c>
    </row>
    <row r="696" spans="1:15" s="27" customFormat="1" ht="15" x14ac:dyDescent="0.3">
      <c r="A696" s="156" t="str">
        <f>IF(ISBLANK(TableB[[#This Row],[BEDS Code]]),"",TableB[[#This Row],[BEDS Code]])</f>
        <v>310200011393</v>
      </c>
      <c r="B696" s="134" t="str">
        <f>IF(ISBLANK(TableB[[#This Row],[School Name]]),"",TableB[[#This Row],[School Name]])</f>
        <v>Business of Sports School</v>
      </c>
      <c r="C696" s="156" t="str">
        <f>IF(ISBLANK(TableB[[#This Row],[Local School Code]]),"",TableB[[#This Row],[Local School Code]])</f>
        <v>M393</v>
      </c>
      <c r="D696" s="187">
        <v>4397241</v>
      </c>
      <c r="E696" s="187">
        <v>4687410</v>
      </c>
      <c r="F696" s="186">
        <v>290169</v>
      </c>
      <c r="G696" s="126">
        <f t="shared" si="33"/>
        <v>0.93809609144495576</v>
      </c>
      <c r="H696" s="187">
        <v>357576</v>
      </c>
      <c r="I696" s="187">
        <v>869138</v>
      </c>
      <c r="J696" s="187">
        <v>5623955</v>
      </c>
      <c r="K696" s="187">
        <v>5966437</v>
      </c>
      <c r="L696" s="187">
        <v>342482</v>
      </c>
      <c r="M696" s="186">
        <f>IF(L696="N/A","N/A",'Part-C'!I696)</f>
        <v>7188075.7492311802</v>
      </c>
      <c r="N696" s="190">
        <f t="shared" si="31"/>
        <v>0.78240063073925248</v>
      </c>
      <c r="O696" s="191">
        <f t="shared" si="32"/>
        <v>1564120.7492311802</v>
      </c>
    </row>
    <row r="697" spans="1:15" s="27" customFormat="1" ht="15" x14ac:dyDescent="0.3">
      <c r="A697" s="156" t="str">
        <f>IF(ISBLANK(TableB[[#This Row],[BEDS Code]]),"",TableB[[#This Row],[BEDS Code]])</f>
        <v>310200011394</v>
      </c>
      <c r="B697" s="134" t="str">
        <f>IF(ISBLANK(TableB[[#This Row],[School Name]]),"",TableB[[#This Row],[School Name]])</f>
        <v>Emma Lazarus High School</v>
      </c>
      <c r="C697" s="156" t="str">
        <f>IF(ISBLANK(TableB[[#This Row],[Local School Code]]),"",TableB[[#This Row],[Local School Code]])</f>
        <v>M394</v>
      </c>
      <c r="D697" s="187">
        <v>3293068</v>
      </c>
      <c r="E697" s="187">
        <v>3642987</v>
      </c>
      <c r="F697" s="186">
        <v>349919</v>
      </c>
      <c r="G697" s="126">
        <f t="shared" si="33"/>
        <v>0.90394722792038507</v>
      </c>
      <c r="H697" s="187">
        <v>357576</v>
      </c>
      <c r="I697" s="187">
        <v>563791</v>
      </c>
      <c r="J697" s="187">
        <v>4214435</v>
      </c>
      <c r="K697" s="187">
        <v>4627440</v>
      </c>
      <c r="L697" s="187">
        <v>413005</v>
      </c>
      <c r="M697" s="186">
        <f>IF(L697="N/A","N/A",'Part-C'!I697)</f>
        <v>4821205.7144553103</v>
      </c>
      <c r="N697" s="190">
        <f t="shared" si="31"/>
        <v>0.87414544195116095</v>
      </c>
      <c r="O697" s="191">
        <f t="shared" si="32"/>
        <v>606770.71445531026</v>
      </c>
    </row>
    <row r="698" spans="1:15" s="27" customFormat="1" ht="15" x14ac:dyDescent="0.3">
      <c r="A698" s="156" t="str">
        <f>IF(ISBLANK(TableB[[#This Row],[BEDS Code]]),"",TableB[[#This Row],[BEDS Code]])</f>
        <v>310200010397</v>
      </c>
      <c r="B698" s="134" t="str">
        <f>IF(ISBLANK(TableB[[#This Row],[School Name]]),"",TableB[[#This Row],[School Name]])</f>
        <v>Spruce Street School</v>
      </c>
      <c r="C698" s="156" t="str">
        <f>IF(ISBLANK(TableB[[#This Row],[Local School Code]]),"",TableB[[#This Row],[Local School Code]])</f>
        <v>M397</v>
      </c>
      <c r="D698" s="187">
        <v>4192196</v>
      </c>
      <c r="E698" s="187">
        <v>4255924</v>
      </c>
      <c r="F698" s="186">
        <v>63728</v>
      </c>
      <c r="G698" s="126">
        <f t="shared" si="33"/>
        <v>0.98502604839748076</v>
      </c>
      <c r="H698" s="187">
        <v>357576</v>
      </c>
      <c r="I698" s="187">
        <v>819746</v>
      </c>
      <c r="J698" s="187">
        <v>5369518</v>
      </c>
      <c r="K698" s="187">
        <v>5444736</v>
      </c>
      <c r="L698" s="187">
        <v>75217</v>
      </c>
      <c r="M698" s="186">
        <f>IF(L698="N/A","N/A",'Part-C'!I698)</f>
        <v>7169639.8300767681</v>
      </c>
      <c r="N698" s="190">
        <f t="shared" si="31"/>
        <v>0.74892437099486864</v>
      </c>
      <c r="O698" s="191">
        <f t="shared" si="32"/>
        <v>1800121.8300767681</v>
      </c>
    </row>
    <row r="699" spans="1:15" s="27" customFormat="1" ht="15" x14ac:dyDescent="0.3">
      <c r="A699" s="156" t="str">
        <f>IF(ISBLANK(TableB[[#This Row],[BEDS Code]]),"",TableB[[#This Row],[BEDS Code]])</f>
        <v>310200011399</v>
      </c>
      <c r="B699" s="134" t="str">
        <f>IF(ISBLANK(TableB[[#This Row],[School Name]]),"",TableB[[#This Row],[School Name]])</f>
        <v>The High School for Language and Diplomacy</v>
      </c>
      <c r="C699" s="156" t="str">
        <f>IF(ISBLANK(TableB[[#This Row],[Local School Code]]),"",TableB[[#This Row],[Local School Code]])</f>
        <v>M399</v>
      </c>
      <c r="D699" s="187">
        <v>2259735</v>
      </c>
      <c r="E699" s="187">
        <v>2445926</v>
      </c>
      <c r="F699" s="186">
        <v>186191</v>
      </c>
      <c r="G699" s="126">
        <f t="shared" si="33"/>
        <v>0.92387709194799839</v>
      </c>
      <c r="H699" s="187">
        <v>357576</v>
      </c>
      <c r="I699" s="187">
        <v>471990</v>
      </c>
      <c r="J699" s="187">
        <v>3089301</v>
      </c>
      <c r="K699" s="187">
        <v>3309059</v>
      </c>
      <c r="L699" s="187">
        <v>219759</v>
      </c>
      <c r="M699" s="186">
        <f>IF(L699="N/A","N/A",'Part-C'!I699)</f>
        <v>4061467.2804528251</v>
      </c>
      <c r="N699" s="190">
        <f t="shared" si="31"/>
        <v>0.76063668292203124</v>
      </c>
      <c r="O699" s="191">
        <f t="shared" si="32"/>
        <v>972166.28045282513</v>
      </c>
    </row>
    <row r="700" spans="1:15" s="27" customFormat="1" ht="15" x14ac:dyDescent="0.3">
      <c r="A700" s="156" t="str">
        <f>IF(ISBLANK(TableB[[#This Row],[BEDS Code]]),"",TableB[[#This Row],[BEDS Code]])</f>
        <v>310200011400</v>
      </c>
      <c r="B700" s="134" t="str">
        <f>IF(ISBLANK(TableB[[#This Row],[School Name]]),"",TableB[[#This Row],[School Name]])</f>
        <v>High School for Environmental Studies</v>
      </c>
      <c r="C700" s="156" t="str">
        <f>IF(ISBLANK(TableB[[#This Row],[Local School Code]]),"",TableB[[#This Row],[Local School Code]])</f>
        <v>M400</v>
      </c>
      <c r="D700" s="187">
        <v>9493634</v>
      </c>
      <c r="E700" s="187">
        <v>10548482</v>
      </c>
      <c r="F700" s="186">
        <v>1054848</v>
      </c>
      <c r="G700" s="126">
        <f t="shared" si="33"/>
        <v>0.90000001896007409</v>
      </c>
      <c r="H700" s="187">
        <v>357576</v>
      </c>
      <c r="I700" s="187">
        <v>1788261</v>
      </c>
      <c r="J700" s="187">
        <v>11639471</v>
      </c>
      <c r="K700" s="187">
        <v>12884493</v>
      </c>
      <c r="L700" s="187">
        <v>1245021</v>
      </c>
      <c r="M700" s="186">
        <f>IF(L700="N/A","N/A",'Part-C'!I700)</f>
        <v>14414884.894271165</v>
      </c>
      <c r="N700" s="190">
        <f t="shared" si="31"/>
        <v>0.80746194543848326</v>
      </c>
      <c r="O700" s="191">
        <f t="shared" si="32"/>
        <v>2775413.8942711651</v>
      </c>
    </row>
    <row r="701" spans="1:15" s="27" customFormat="1" ht="15" x14ac:dyDescent="0.3">
      <c r="A701" s="156" t="str">
        <f>IF(ISBLANK(TableB[[#This Row],[BEDS Code]]),"",TableB[[#This Row],[BEDS Code]])</f>
        <v>307500011401</v>
      </c>
      <c r="B701" s="134" t="str">
        <f>IF(ISBLANK(TableB[[#This Row],[School Name]]),"",TableB[[#This Row],[School Name]])</f>
        <v>Hospital Schools</v>
      </c>
      <c r="C701" s="156" t="str">
        <f>IF(ISBLANK(TableB[[#This Row],[Local School Code]]),"",TableB[[#This Row],[Local School Code]])</f>
        <v>M401</v>
      </c>
      <c r="D701" s="187" t="s">
        <v>5097</v>
      </c>
      <c r="E701" s="187" t="s">
        <v>5097</v>
      </c>
      <c r="F701" s="186" t="s">
        <v>5097</v>
      </c>
      <c r="G701" s="126" t="str">
        <f t="shared" si="33"/>
        <v/>
      </c>
      <c r="H701" s="187" t="s">
        <v>5097</v>
      </c>
      <c r="I701" s="187" t="s">
        <v>5097</v>
      </c>
      <c r="J701" s="187" t="s">
        <v>5097</v>
      </c>
      <c r="K701" s="187" t="s">
        <v>5097</v>
      </c>
      <c r="L701" s="187" t="s">
        <v>5097</v>
      </c>
      <c r="M701" s="186" t="str">
        <f>IF(L701="N/A","N/A",'Part-C'!I701)</f>
        <v>N/A</v>
      </c>
      <c r="N701" s="190" t="str">
        <f t="shared" si="31"/>
        <v/>
      </c>
      <c r="O701" s="191" t="str">
        <f t="shared" si="32"/>
        <v>N/A</v>
      </c>
    </row>
    <row r="702" spans="1:15" s="27" customFormat="1" ht="15" x14ac:dyDescent="0.3">
      <c r="A702" s="156" t="str">
        <f>IF(ISBLANK(TableB[[#This Row],[BEDS Code]]),"",TableB[[#This Row],[BEDS Code]])</f>
        <v>310300011402</v>
      </c>
      <c r="B702" s="134" t="str">
        <f>IF(ISBLANK(TableB[[#This Row],[School Name]]),"",TableB[[#This Row],[School Name]])</f>
        <v>The Urban Assembly School for Green Careers</v>
      </c>
      <c r="C702" s="156" t="str">
        <f>IF(ISBLANK(TableB[[#This Row],[Local School Code]]),"",TableB[[#This Row],[Local School Code]])</f>
        <v>M402</v>
      </c>
      <c r="D702" s="187">
        <v>3205033</v>
      </c>
      <c r="E702" s="187">
        <v>3561147</v>
      </c>
      <c r="F702" s="186">
        <v>356114</v>
      </c>
      <c r="G702" s="126">
        <f t="shared" si="33"/>
        <v>0.9000001965658817</v>
      </c>
      <c r="H702" s="187">
        <v>357576</v>
      </c>
      <c r="I702" s="187">
        <v>624792</v>
      </c>
      <c r="J702" s="187">
        <v>4187401</v>
      </c>
      <c r="K702" s="187">
        <v>4607718</v>
      </c>
      <c r="L702" s="187">
        <v>420316</v>
      </c>
      <c r="M702" s="186">
        <f>IF(L702="N/A","N/A",'Part-C'!I702)</f>
        <v>5927554.4665671252</v>
      </c>
      <c r="N702" s="190">
        <f t="shared" si="31"/>
        <v>0.70642978037873438</v>
      </c>
      <c r="O702" s="191">
        <f t="shared" si="32"/>
        <v>1740153.4665671252</v>
      </c>
    </row>
    <row r="703" spans="1:15" s="27" customFormat="1" ht="15" x14ac:dyDescent="0.3">
      <c r="A703" s="156" t="str">
        <f>IF(ISBLANK(TableB[[#This Row],[BEDS Code]]),"",TableB[[#This Row],[BEDS Code]])</f>
        <v>310300011403</v>
      </c>
      <c r="B703" s="134" t="str">
        <f>IF(ISBLANK(TableB[[#This Row],[School Name]]),"",TableB[[#This Row],[School Name]])</f>
        <v>The Global Learning Collaborative</v>
      </c>
      <c r="C703" s="156" t="str">
        <f>IF(ISBLANK(TableB[[#This Row],[Local School Code]]),"",TableB[[#This Row],[Local School Code]])</f>
        <v>M403</v>
      </c>
      <c r="D703" s="187">
        <v>3717134</v>
      </c>
      <c r="E703" s="187">
        <v>4020927</v>
      </c>
      <c r="F703" s="186">
        <v>303793</v>
      </c>
      <c r="G703" s="126">
        <f t="shared" si="33"/>
        <v>0.92444702428071934</v>
      </c>
      <c r="H703" s="187">
        <v>357576</v>
      </c>
      <c r="I703" s="187">
        <v>751311</v>
      </c>
      <c r="J703" s="187">
        <v>4826021</v>
      </c>
      <c r="K703" s="187">
        <v>5184583</v>
      </c>
      <c r="L703" s="187">
        <v>358562</v>
      </c>
      <c r="M703" s="186">
        <f>IF(L703="N/A","N/A",'Part-C'!I703)</f>
        <v>6580641.5227715196</v>
      </c>
      <c r="N703" s="190">
        <f t="shared" si="31"/>
        <v>0.73336634176168602</v>
      </c>
      <c r="O703" s="191">
        <f t="shared" si="32"/>
        <v>1754620.5227715196</v>
      </c>
    </row>
    <row r="704" spans="1:15" s="27" customFormat="1" ht="15" x14ac:dyDescent="0.3">
      <c r="A704" s="156" t="str">
        <f>IF(ISBLANK(TableB[[#This Row],[BEDS Code]]),"",TableB[[#This Row],[BEDS Code]])</f>
        <v>310300011404</v>
      </c>
      <c r="B704" s="134" t="str">
        <f>IF(ISBLANK(TableB[[#This Row],[School Name]]),"",TableB[[#This Row],[School Name]])</f>
        <v>Innovation Diploma Plus</v>
      </c>
      <c r="C704" s="156" t="str">
        <f>IF(ISBLANK(TableB[[#This Row],[Local School Code]]),"",TableB[[#This Row],[Local School Code]])</f>
        <v>M404</v>
      </c>
      <c r="D704" s="187">
        <v>1819084</v>
      </c>
      <c r="E704" s="187">
        <v>1955141</v>
      </c>
      <c r="F704" s="186">
        <v>136057</v>
      </c>
      <c r="G704" s="126">
        <f t="shared" si="33"/>
        <v>0.9304106455749227</v>
      </c>
      <c r="H704" s="187">
        <v>357576</v>
      </c>
      <c r="I704" s="187">
        <v>375158</v>
      </c>
      <c r="J704" s="187">
        <v>2551818</v>
      </c>
      <c r="K704" s="187">
        <v>2712404</v>
      </c>
      <c r="L704" s="187">
        <v>160585</v>
      </c>
      <c r="M704" s="186">
        <f>IF(L704="N/A","N/A",'Part-C'!I704)</f>
        <v>3007301.9384376206</v>
      </c>
      <c r="N704" s="190">
        <f t="shared" si="31"/>
        <v>0.84854066942335105</v>
      </c>
      <c r="O704" s="191">
        <f t="shared" si="32"/>
        <v>455483.93843762064</v>
      </c>
    </row>
    <row r="705" spans="1:15" s="27" customFormat="1" ht="15" x14ac:dyDescent="0.3">
      <c r="A705" s="156" t="str">
        <f>IF(ISBLANK(TableB[[#This Row],[BEDS Code]]),"",TableB[[#This Row],[BEDS Code]])</f>
        <v>310200011407</v>
      </c>
      <c r="B705" s="134" t="str">
        <f>IF(ISBLANK(TableB[[#This Row],[School Name]]),"",TableB[[#This Row],[School Name]])</f>
        <v>Institute for Collaborative Education</v>
      </c>
      <c r="C705" s="156" t="str">
        <f>IF(ISBLANK(TableB[[#This Row],[Local School Code]]),"",TableB[[#This Row],[Local School Code]])</f>
        <v>M407</v>
      </c>
      <c r="D705" s="187">
        <v>3333646</v>
      </c>
      <c r="E705" s="187">
        <v>3704051</v>
      </c>
      <c r="F705" s="186">
        <v>370405</v>
      </c>
      <c r="G705" s="126">
        <f t="shared" si="33"/>
        <v>0.90000002699746839</v>
      </c>
      <c r="H705" s="187">
        <v>357576</v>
      </c>
      <c r="I705" s="187">
        <v>637015</v>
      </c>
      <c r="J705" s="187">
        <v>4328237</v>
      </c>
      <c r="K705" s="187">
        <v>4765420</v>
      </c>
      <c r="L705" s="187">
        <v>437183</v>
      </c>
      <c r="M705" s="186">
        <f>IF(L705="N/A","N/A",'Part-C'!I705)</f>
        <v>4803985.5908576613</v>
      </c>
      <c r="N705" s="190">
        <f t="shared" si="31"/>
        <v>0.90096793967012601</v>
      </c>
      <c r="O705" s="191">
        <f t="shared" si="32"/>
        <v>475748.59085766133</v>
      </c>
    </row>
    <row r="706" spans="1:15" s="27" customFormat="1" ht="15" x14ac:dyDescent="0.3">
      <c r="A706" s="156" t="str">
        <f>IF(ISBLANK(TableB[[#This Row],[BEDS Code]]),"",TableB[[#This Row],[BEDS Code]])</f>
        <v>310200011408</v>
      </c>
      <c r="B706" s="134" t="str">
        <f>IF(ISBLANK(TableB[[#This Row],[School Name]]),"",TableB[[#This Row],[School Name]])</f>
        <v>Professional Performing Arts High School</v>
      </c>
      <c r="C706" s="156" t="str">
        <f>IF(ISBLANK(TableB[[#This Row],[Local School Code]]),"",TableB[[#This Row],[Local School Code]])</f>
        <v>M408</v>
      </c>
      <c r="D706" s="187">
        <v>5408990</v>
      </c>
      <c r="E706" s="187">
        <v>5553543</v>
      </c>
      <c r="F706" s="186">
        <v>144553</v>
      </c>
      <c r="G706" s="126">
        <f t="shared" si="33"/>
        <v>0.97397103074559788</v>
      </c>
      <c r="H706" s="187">
        <v>357576</v>
      </c>
      <c r="I706" s="187">
        <v>707350</v>
      </c>
      <c r="J706" s="187">
        <v>6473916</v>
      </c>
      <c r="K706" s="187">
        <v>6644530</v>
      </c>
      <c r="L706" s="187">
        <v>170614</v>
      </c>
      <c r="M706" s="186">
        <f>IF(L706="N/A","N/A",'Part-C'!I706)</f>
        <v>6789986.3874848848</v>
      </c>
      <c r="N706" s="190">
        <f t="shared" si="31"/>
        <v>0.95345051235044342</v>
      </c>
      <c r="O706" s="191">
        <f t="shared" si="32"/>
        <v>316070.38748488482</v>
      </c>
    </row>
    <row r="707" spans="1:15" s="27" customFormat="1" ht="15" x14ac:dyDescent="0.3">
      <c r="A707" s="156" t="str">
        <f>IF(ISBLANK(TableB[[#This Row],[BEDS Code]]),"",TableB[[#This Row],[BEDS Code]])</f>
        <v>310200011411</v>
      </c>
      <c r="B707" s="134" t="str">
        <f>IF(ISBLANK(TableB[[#This Row],[School Name]]),"",TableB[[#This Row],[School Name]])</f>
        <v>Baruch College Campus High School</v>
      </c>
      <c r="C707" s="156" t="str">
        <f>IF(ISBLANK(TableB[[#This Row],[Local School Code]]),"",TableB[[#This Row],[Local School Code]])</f>
        <v>M411</v>
      </c>
      <c r="D707" s="187">
        <v>3875849</v>
      </c>
      <c r="E707" s="187">
        <v>4133935</v>
      </c>
      <c r="F707" s="186">
        <v>258086</v>
      </c>
      <c r="G707" s="126">
        <f t="shared" si="33"/>
        <v>0.93756892645868883</v>
      </c>
      <c r="H707" s="187">
        <v>357576</v>
      </c>
      <c r="I707" s="187">
        <v>777363</v>
      </c>
      <c r="J707" s="187">
        <v>5010788</v>
      </c>
      <c r="K707" s="187">
        <v>5315403</v>
      </c>
      <c r="L707" s="187">
        <v>304614</v>
      </c>
      <c r="M707" s="186">
        <f>IF(L707="N/A","N/A",'Part-C'!I707)</f>
        <v>5691294.0933851385</v>
      </c>
      <c r="N707" s="190">
        <f t="shared" si="31"/>
        <v>0.88043034111063156</v>
      </c>
      <c r="O707" s="191">
        <f t="shared" si="32"/>
        <v>680506.09338513855</v>
      </c>
    </row>
    <row r="708" spans="1:15" s="27" customFormat="1" ht="15" x14ac:dyDescent="0.3">
      <c r="A708" s="156" t="str">
        <f>IF(ISBLANK(TableB[[#This Row],[BEDS Code]]),"",TableB[[#This Row],[BEDS Code]])</f>
        <v>310200010412</v>
      </c>
      <c r="B708" s="134" t="str">
        <f>IF(ISBLANK(TableB[[#This Row],[School Name]]),"",TableB[[#This Row],[School Name]])</f>
        <v>N.Y.C. Lab School for Collaborative Studies</v>
      </c>
      <c r="C708" s="156" t="str">
        <f>IF(ISBLANK(TableB[[#This Row],[Local School Code]]),"",TableB[[#This Row],[Local School Code]])</f>
        <v>M412</v>
      </c>
      <c r="D708" s="187">
        <v>3859733</v>
      </c>
      <c r="E708" s="187">
        <v>4007240</v>
      </c>
      <c r="F708" s="186">
        <v>147507</v>
      </c>
      <c r="G708" s="126">
        <f t="shared" si="33"/>
        <v>0.96318987632385378</v>
      </c>
      <c r="H708" s="187">
        <v>357576</v>
      </c>
      <c r="I708" s="187">
        <v>794883</v>
      </c>
      <c r="J708" s="187">
        <v>5012192</v>
      </c>
      <c r="K708" s="187">
        <v>5186292</v>
      </c>
      <c r="L708" s="187">
        <v>174100</v>
      </c>
      <c r="M708" s="186">
        <f>IF(L708="N/A","N/A",'Part-C'!I708)</f>
        <v>9141919.3297691513</v>
      </c>
      <c r="N708" s="190">
        <f t="shared" si="31"/>
        <v>0.54826473732694447</v>
      </c>
      <c r="O708" s="191">
        <f t="shared" si="32"/>
        <v>4129727.3297691513</v>
      </c>
    </row>
    <row r="709" spans="1:15" s="27" customFormat="1" ht="15" x14ac:dyDescent="0.3">
      <c r="A709" s="156" t="str">
        <f>IF(ISBLANK(TableB[[#This Row],[BEDS Code]]),"",TableB[[#This Row],[BEDS Code]])</f>
        <v>310200010413</v>
      </c>
      <c r="B709" s="134" t="str">
        <f>IF(ISBLANK(TableB[[#This Row],[School Name]]),"",TableB[[#This Row],[School Name]])</f>
        <v>School of the Future High School</v>
      </c>
      <c r="C709" s="156" t="str">
        <f>IF(ISBLANK(TableB[[#This Row],[Local School Code]]),"",TableB[[#This Row],[Local School Code]])</f>
        <v>M413</v>
      </c>
      <c r="D709" s="187">
        <v>6647287</v>
      </c>
      <c r="E709" s="187">
        <v>7000918</v>
      </c>
      <c r="F709" s="186">
        <v>353631</v>
      </c>
      <c r="G709" s="126">
        <f t="shared" si="33"/>
        <v>0.94948791001408672</v>
      </c>
      <c r="H709" s="187">
        <v>357576</v>
      </c>
      <c r="I709" s="187">
        <v>1227258</v>
      </c>
      <c r="J709" s="187">
        <v>8232121</v>
      </c>
      <c r="K709" s="187">
        <v>8649506</v>
      </c>
      <c r="L709" s="187">
        <v>417384</v>
      </c>
      <c r="M709" s="186">
        <f>IF(L709="N/A","N/A",'Part-C'!I709)</f>
        <v>10098209.323512794</v>
      </c>
      <c r="N709" s="190">
        <f t="shared" si="31"/>
        <v>0.81520601685610028</v>
      </c>
      <c r="O709" s="191">
        <f t="shared" si="32"/>
        <v>1866088.3235127944</v>
      </c>
    </row>
    <row r="710" spans="1:15" s="27" customFormat="1" ht="15" x14ac:dyDescent="0.3">
      <c r="A710" s="156" t="str">
        <f>IF(ISBLANK(TableB[[#This Row],[BEDS Code]]),"",TableB[[#This Row],[BEDS Code]])</f>
        <v>310200010414</v>
      </c>
      <c r="B710" s="134" t="str">
        <f>IF(ISBLANK(TableB[[#This Row],[School Name]]),"",TableB[[#This Row],[School Name]])</f>
        <v>N.Y.C. Museum School</v>
      </c>
      <c r="C710" s="156" t="str">
        <f>IF(ISBLANK(TableB[[#This Row],[Local School Code]]),"",TableB[[#This Row],[Local School Code]])</f>
        <v>M414</v>
      </c>
      <c r="D710" s="187">
        <v>3682371</v>
      </c>
      <c r="E710" s="187">
        <v>3899532</v>
      </c>
      <c r="F710" s="186">
        <v>217161</v>
      </c>
      <c r="G710" s="126">
        <f t="shared" si="33"/>
        <v>0.94431100962884773</v>
      </c>
      <c r="H710" s="187">
        <v>357576</v>
      </c>
      <c r="I710" s="187">
        <v>683436</v>
      </c>
      <c r="J710" s="187">
        <v>4723383</v>
      </c>
      <c r="K710" s="187">
        <v>4979696</v>
      </c>
      <c r="L710" s="187">
        <v>256312</v>
      </c>
      <c r="M710" s="186">
        <f>IF(L710="N/A","N/A",'Part-C'!I710)</f>
        <v>5840625.6102964804</v>
      </c>
      <c r="N710" s="190">
        <f t="shared" si="31"/>
        <v>0.80871182560873522</v>
      </c>
      <c r="O710" s="191">
        <f t="shared" si="32"/>
        <v>1117242.6102964804</v>
      </c>
    </row>
    <row r="711" spans="1:15" s="27" customFormat="1" ht="15" x14ac:dyDescent="0.3">
      <c r="A711" s="156" t="str">
        <f>IF(ISBLANK(TableB[[#This Row],[BEDS Code]]),"",TableB[[#This Row],[BEDS Code]])</f>
        <v>310300011415</v>
      </c>
      <c r="B711" s="134" t="str">
        <f>IF(ISBLANK(TableB[[#This Row],[School Name]]),"",TableB[[#This Row],[School Name]])</f>
        <v>Wadleigh Secondary School for the Performing &amp; Visual Arts</v>
      </c>
      <c r="C711" s="156" t="str">
        <f>IF(ISBLANK(TableB[[#This Row],[Local School Code]]),"",TableB[[#This Row],[Local School Code]])</f>
        <v>M415</v>
      </c>
      <c r="D711" s="187">
        <v>3012243</v>
      </c>
      <c r="E711" s="187">
        <v>2806383</v>
      </c>
      <c r="F711" s="186">
        <v>0</v>
      </c>
      <c r="G711" s="126">
        <f t="shared" si="33"/>
        <v>1.0733542071769961</v>
      </c>
      <c r="H711" s="187">
        <v>357576</v>
      </c>
      <c r="I711" s="187">
        <v>697250</v>
      </c>
      <c r="J711" s="187">
        <v>4067069</v>
      </c>
      <c r="K711" s="187">
        <v>3824096</v>
      </c>
      <c r="L711" s="187">
        <v>0</v>
      </c>
      <c r="M711" s="186">
        <f>IF(L711="N/A","N/A",'Part-C'!I711)</f>
        <v>7748683.8729030313</v>
      </c>
      <c r="N711" s="190">
        <f t="shared" si="31"/>
        <v>0.52487223207317135</v>
      </c>
      <c r="O711" s="191">
        <f t="shared" si="32"/>
        <v>3681614.8729030313</v>
      </c>
    </row>
    <row r="712" spans="1:15" s="27" customFormat="1" ht="15" x14ac:dyDescent="0.3">
      <c r="A712" s="156" t="str">
        <f>IF(ISBLANK(TableB[[#This Row],[BEDS Code]]),"",TableB[[#This Row],[BEDS Code]])</f>
        <v>310200010416</v>
      </c>
      <c r="B712" s="134" t="str">
        <f>IF(ISBLANK(TableB[[#This Row],[School Name]]),"",TableB[[#This Row],[School Name]])</f>
        <v>Eleanor Roosevelt High School</v>
      </c>
      <c r="C712" s="156" t="str">
        <f>IF(ISBLANK(TableB[[#This Row],[Local School Code]]),"",TableB[[#This Row],[Local School Code]])</f>
        <v>M416</v>
      </c>
      <c r="D712" s="187">
        <v>4675401</v>
      </c>
      <c r="E712" s="187">
        <v>4349303</v>
      </c>
      <c r="F712" s="186">
        <v>0</v>
      </c>
      <c r="G712" s="126">
        <f t="shared" si="33"/>
        <v>1.0749770710387387</v>
      </c>
      <c r="H712" s="187">
        <v>357576</v>
      </c>
      <c r="I712" s="187">
        <v>900547</v>
      </c>
      <c r="J712" s="187">
        <v>5933524</v>
      </c>
      <c r="K712" s="187">
        <v>5548636</v>
      </c>
      <c r="L712" s="187">
        <v>0</v>
      </c>
      <c r="M712" s="186">
        <f>IF(L712="N/A","N/A",'Part-C'!I712)</f>
        <v>6831579.1177305067</v>
      </c>
      <c r="N712" s="190">
        <f t="shared" ref="N712:N775" si="34">IFERROR(J712/M712,"")</f>
        <v>0.8685435530711022</v>
      </c>
      <c r="O712" s="191">
        <f t="shared" ref="O712:O775" si="35">IF(L712="N/A","N/A",M712-J712)</f>
        <v>898055.1177305067</v>
      </c>
    </row>
    <row r="713" spans="1:15" s="27" customFormat="1" ht="15" x14ac:dyDescent="0.3">
      <c r="A713" s="156" t="str">
        <f>IF(ISBLANK(TableB[[#This Row],[BEDS Code]]),"",TableB[[#This Row],[BEDS Code]])</f>
        <v>310300011417</v>
      </c>
      <c r="B713" s="134" t="str">
        <f>IF(ISBLANK(TableB[[#This Row],[School Name]]),"",TableB[[#This Row],[School Name]])</f>
        <v>Frank McCourt High School</v>
      </c>
      <c r="C713" s="156" t="str">
        <f>IF(ISBLANK(TableB[[#This Row],[Local School Code]]),"",TableB[[#This Row],[Local School Code]])</f>
        <v>M417</v>
      </c>
      <c r="D713" s="187">
        <v>3490737</v>
      </c>
      <c r="E713" s="187">
        <v>3436977</v>
      </c>
      <c r="F713" s="186">
        <v>0</v>
      </c>
      <c r="G713" s="126">
        <f t="shared" si="33"/>
        <v>1.0156416525336074</v>
      </c>
      <c r="H713" s="187">
        <v>357576</v>
      </c>
      <c r="I713" s="187">
        <v>675635</v>
      </c>
      <c r="J713" s="187">
        <v>4523948</v>
      </c>
      <c r="K713" s="187">
        <v>4460496</v>
      </c>
      <c r="L713" s="187">
        <v>0</v>
      </c>
      <c r="M713" s="186">
        <f>IF(L713="N/A","N/A",'Part-C'!I713)</f>
        <v>4972622.2097172458</v>
      </c>
      <c r="N713" s="190">
        <f t="shared" si="34"/>
        <v>0.90977110450086685</v>
      </c>
      <c r="O713" s="191">
        <f t="shared" si="35"/>
        <v>448674.20971724577</v>
      </c>
    </row>
    <row r="714" spans="1:15" s="27" customFormat="1" ht="15" x14ac:dyDescent="0.3">
      <c r="A714" s="156" t="str">
        <f>IF(ISBLANK(TableB[[#This Row],[BEDS Code]]),"",TableB[[#This Row],[BEDS Code]])</f>
        <v>310200010418</v>
      </c>
      <c r="B714" s="134" t="str">
        <f>IF(ISBLANK(TableB[[#This Row],[School Name]]),"",TableB[[#This Row],[School Name]])</f>
        <v>Millennium High School</v>
      </c>
      <c r="C714" s="156" t="str">
        <f>IF(ISBLANK(TableB[[#This Row],[Local School Code]]),"",TableB[[#This Row],[Local School Code]])</f>
        <v>M418</v>
      </c>
      <c r="D714" s="187">
        <v>4978788</v>
      </c>
      <c r="E714" s="187">
        <v>5260543</v>
      </c>
      <c r="F714" s="186">
        <v>281755</v>
      </c>
      <c r="G714" s="126">
        <f t="shared" si="33"/>
        <v>0.94643993975526863</v>
      </c>
      <c r="H714" s="187">
        <v>357576</v>
      </c>
      <c r="I714" s="187">
        <v>1033038</v>
      </c>
      <c r="J714" s="187">
        <v>6369402</v>
      </c>
      <c r="K714" s="187">
        <v>6701953</v>
      </c>
      <c r="L714" s="187">
        <v>332551</v>
      </c>
      <c r="M714" s="186">
        <f>IF(L714="N/A","N/A",'Part-C'!I714)</f>
        <v>6944006.8580367025</v>
      </c>
      <c r="N714" s="190">
        <f t="shared" si="34"/>
        <v>0.91725168626933617</v>
      </c>
      <c r="O714" s="191">
        <f t="shared" si="35"/>
        <v>574604.8580367025</v>
      </c>
    </row>
    <row r="715" spans="1:15" s="27" customFormat="1" ht="15" x14ac:dyDescent="0.3">
      <c r="A715" s="156" t="str">
        <f>IF(ISBLANK(TableB[[#This Row],[BEDS Code]]),"",TableB[[#This Row],[BEDS Code]])</f>
        <v>310200011419</v>
      </c>
      <c r="B715" s="134" t="str">
        <f>IF(ISBLANK(TableB[[#This Row],[School Name]]),"",TableB[[#This Row],[School Name]])</f>
        <v>Landmark High School</v>
      </c>
      <c r="C715" s="156" t="str">
        <f>IF(ISBLANK(TableB[[#This Row],[Local School Code]]),"",TableB[[#This Row],[Local School Code]])</f>
        <v>M419</v>
      </c>
      <c r="D715" s="187">
        <v>3078218</v>
      </c>
      <c r="E715" s="187">
        <v>3420242</v>
      </c>
      <c r="F715" s="186">
        <v>342024</v>
      </c>
      <c r="G715" s="126">
        <f t="shared" ref="G715:G778" si="36">IFERROR(D715/E715,"")</f>
        <v>0.90000005847539444</v>
      </c>
      <c r="H715" s="187">
        <v>357576</v>
      </c>
      <c r="I715" s="187">
        <v>581394</v>
      </c>
      <c r="J715" s="187">
        <v>4017188</v>
      </c>
      <c r="K715" s="187">
        <v>4420874</v>
      </c>
      <c r="L715" s="187">
        <v>403686</v>
      </c>
      <c r="M715" s="186">
        <f>IF(L715="N/A","N/A",'Part-C'!I715)</f>
        <v>5185436.2297175676</v>
      </c>
      <c r="N715" s="190">
        <f t="shared" si="34"/>
        <v>0.77470589204773654</v>
      </c>
      <c r="O715" s="191">
        <f t="shared" si="35"/>
        <v>1168248.2297175676</v>
      </c>
    </row>
    <row r="716" spans="1:15" s="27" customFormat="1" ht="15" x14ac:dyDescent="0.3">
      <c r="A716" s="156" t="str">
        <f>IF(ISBLANK(TableB[[#This Row],[BEDS Code]]),"",TableB[[#This Row],[BEDS Code]])</f>
        <v>310200011420</v>
      </c>
      <c r="B716" s="134" t="str">
        <f>IF(ISBLANK(TableB[[#This Row],[School Name]]),"",TableB[[#This Row],[School Name]])</f>
        <v>High School for Health Professions and Human Services</v>
      </c>
      <c r="C716" s="156" t="str">
        <f>IF(ISBLANK(TableB[[#This Row],[Local School Code]]),"",TableB[[#This Row],[Local School Code]])</f>
        <v>M420</v>
      </c>
      <c r="D716" s="187">
        <v>14090444</v>
      </c>
      <c r="E716" s="187">
        <v>15656048</v>
      </c>
      <c r="F716" s="186">
        <v>1565604</v>
      </c>
      <c r="G716" s="126">
        <f t="shared" si="36"/>
        <v>0.9000000510984637</v>
      </c>
      <c r="H716" s="187">
        <v>357576</v>
      </c>
      <c r="I716" s="187">
        <v>2559085</v>
      </c>
      <c r="J716" s="187">
        <v>17007105</v>
      </c>
      <c r="K716" s="187">
        <v>18854963</v>
      </c>
      <c r="L716" s="187">
        <v>1847858</v>
      </c>
      <c r="M716" s="186">
        <f>IF(L716="N/A","N/A",'Part-C'!I716)</f>
        <v>20865530.62339659</v>
      </c>
      <c r="N716" s="190">
        <f t="shared" si="34"/>
        <v>0.8150813562790431</v>
      </c>
      <c r="O716" s="191">
        <f t="shared" si="35"/>
        <v>3858425.6233965904</v>
      </c>
    </row>
    <row r="717" spans="1:15" s="27" customFormat="1" ht="15" x14ac:dyDescent="0.3">
      <c r="A717" s="156" t="str">
        <f>IF(ISBLANK(TableB[[#This Row],[BEDS Code]]),"",TableB[[#This Row],[BEDS Code]])</f>
        <v>310300010421</v>
      </c>
      <c r="B717" s="134" t="str">
        <f>IF(ISBLANK(TableB[[#This Row],[School Name]]),"",TableB[[#This Row],[School Name]])</f>
        <v>West Prep Academy</v>
      </c>
      <c r="C717" s="156" t="str">
        <f>IF(ISBLANK(TableB[[#This Row],[Local School Code]]),"",TableB[[#This Row],[Local School Code]])</f>
        <v>M421</v>
      </c>
      <c r="D717" s="187">
        <v>2138825</v>
      </c>
      <c r="E717" s="187">
        <v>2045701</v>
      </c>
      <c r="F717" s="186">
        <v>0</v>
      </c>
      <c r="G717" s="126">
        <f t="shared" si="36"/>
        <v>1.0455218040173027</v>
      </c>
      <c r="H717" s="187">
        <v>357576</v>
      </c>
      <c r="I717" s="187">
        <v>399842</v>
      </c>
      <c r="J717" s="187">
        <v>2896243</v>
      </c>
      <c r="K717" s="187">
        <v>2786331</v>
      </c>
      <c r="L717" s="187">
        <v>0</v>
      </c>
      <c r="M717" s="186">
        <f>IF(L717="N/A","N/A",'Part-C'!I717)</f>
        <v>3575976.0942389136</v>
      </c>
      <c r="N717" s="190">
        <f t="shared" si="34"/>
        <v>0.80991676780669775</v>
      </c>
      <c r="O717" s="191">
        <f t="shared" si="35"/>
        <v>679733.09423891362</v>
      </c>
    </row>
    <row r="718" spans="1:15" s="27" customFormat="1" ht="15" x14ac:dyDescent="0.3">
      <c r="A718" s="156" t="str">
        <f>IF(ISBLANK(TableB[[#This Row],[BEDS Code]]),"",TableB[[#This Row],[BEDS Code]])</f>
        <v>310200011422</v>
      </c>
      <c r="B718" s="134" t="str">
        <f>IF(ISBLANK(TableB[[#This Row],[School Name]]),"",TableB[[#This Row],[School Name]])</f>
        <v>Quest to Learn</v>
      </c>
      <c r="C718" s="156" t="str">
        <f>IF(ISBLANK(TableB[[#This Row],[Local School Code]]),"",TableB[[#This Row],[Local School Code]])</f>
        <v>M422</v>
      </c>
      <c r="D718" s="187">
        <v>5583146</v>
      </c>
      <c r="E718" s="187">
        <v>5576035</v>
      </c>
      <c r="F718" s="186">
        <v>0</v>
      </c>
      <c r="G718" s="126">
        <f t="shared" si="36"/>
        <v>1.0012752789392463</v>
      </c>
      <c r="H718" s="187">
        <v>357576</v>
      </c>
      <c r="I718" s="187">
        <v>1179830</v>
      </c>
      <c r="J718" s="187">
        <v>7120552</v>
      </c>
      <c r="K718" s="187">
        <v>7112159</v>
      </c>
      <c r="L718" s="187">
        <v>0</v>
      </c>
      <c r="M718" s="186">
        <f>IF(L718="N/A","N/A",'Part-C'!I718)</f>
        <v>9228554.403900044</v>
      </c>
      <c r="N718" s="190">
        <f t="shared" si="34"/>
        <v>0.77157826549636099</v>
      </c>
      <c r="O718" s="191">
        <f t="shared" si="35"/>
        <v>2108002.403900044</v>
      </c>
    </row>
    <row r="719" spans="1:15" s="27" customFormat="1" ht="15" x14ac:dyDescent="0.3">
      <c r="A719" s="156" t="str">
        <f>IF(ISBLANK(TableB[[#This Row],[BEDS Code]]),"",TableB[[#This Row],[BEDS Code]])</f>
        <v>310600011423</v>
      </c>
      <c r="B719" s="134" t="str">
        <f>IF(ISBLANK(TableB[[#This Row],[School Name]]),"",TableB[[#This Row],[School Name]])</f>
        <v>High School for Excellence and Innovation</v>
      </c>
      <c r="C719" s="156" t="str">
        <f>IF(ISBLANK(TableB[[#This Row],[Local School Code]]),"",TableB[[#This Row],[Local School Code]])</f>
        <v>M423</v>
      </c>
      <c r="D719" s="187">
        <v>2376468</v>
      </c>
      <c r="E719" s="187">
        <v>2376471</v>
      </c>
      <c r="F719" s="186">
        <v>3</v>
      </c>
      <c r="G719" s="126">
        <f t="shared" si="36"/>
        <v>0.99999873762398106</v>
      </c>
      <c r="H719" s="187">
        <v>357576</v>
      </c>
      <c r="I719" s="187">
        <v>462327</v>
      </c>
      <c r="J719" s="187">
        <v>3196371</v>
      </c>
      <c r="K719" s="187">
        <v>3196374</v>
      </c>
      <c r="L719" s="187">
        <v>3</v>
      </c>
      <c r="M719" s="186">
        <f>IF(L719="N/A","N/A",'Part-C'!I719)</f>
        <v>4074663.1200030129</v>
      </c>
      <c r="N719" s="190">
        <f t="shared" si="34"/>
        <v>0.78445037193593481</v>
      </c>
      <c r="O719" s="191">
        <f t="shared" si="35"/>
        <v>878292.12000301294</v>
      </c>
    </row>
    <row r="720" spans="1:15" s="27" customFormat="1" ht="15" x14ac:dyDescent="0.3">
      <c r="A720" s="156" t="str">
        <f>IF(ISBLANK(TableB[[#This Row],[BEDS Code]]),"",TableB[[#This Row],[BEDS Code]])</f>
        <v>310200011425</v>
      </c>
      <c r="B720" s="134" t="str">
        <f>IF(ISBLANK(TableB[[#This Row],[School Name]]),"",TableB[[#This Row],[School Name]])</f>
        <v>Leadership and Public Service High School</v>
      </c>
      <c r="C720" s="156" t="str">
        <f>IF(ISBLANK(TableB[[#This Row],[Local School Code]]),"",TableB[[#This Row],[Local School Code]])</f>
        <v>M425</v>
      </c>
      <c r="D720" s="187">
        <v>3935576</v>
      </c>
      <c r="E720" s="187">
        <v>4372862</v>
      </c>
      <c r="F720" s="186">
        <v>437286</v>
      </c>
      <c r="G720" s="126">
        <f t="shared" si="36"/>
        <v>0.9000000457366365</v>
      </c>
      <c r="H720" s="187">
        <v>357576</v>
      </c>
      <c r="I720" s="187">
        <v>823052</v>
      </c>
      <c r="J720" s="187">
        <v>5116204</v>
      </c>
      <c r="K720" s="187">
        <v>5632326</v>
      </c>
      <c r="L720" s="187">
        <v>516122</v>
      </c>
      <c r="M720" s="186">
        <f>IF(L720="N/A","N/A",'Part-C'!I720)</f>
        <v>6781594.1551806815</v>
      </c>
      <c r="N720" s="190">
        <f t="shared" si="34"/>
        <v>0.75442497485514737</v>
      </c>
      <c r="O720" s="191">
        <f t="shared" si="35"/>
        <v>1665390.1551806815</v>
      </c>
    </row>
    <row r="721" spans="1:15" s="27" customFormat="1" ht="15" x14ac:dyDescent="0.3">
      <c r="A721" s="156" t="str">
        <f>IF(ISBLANK(TableB[[#This Row],[BEDS Code]]),"",TableB[[#This Row],[BEDS Code]])</f>
        <v>310200011427</v>
      </c>
      <c r="B721" s="134" t="str">
        <f>IF(ISBLANK(TableB[[#This Row],[School Name]]),"",TableB[[#This Row],[School Name]])</f>
        <v>Manhattan Academy for Arts &amp; Language</v>
      </c>
      <c r="C721" s="156" t="str">
        <f>IF(ISBLANK(TableB[[#This Row],[Local School Code]]),"",TableB[[#This Row],[Local School Code]])</f>
        <v>M427</v>
      </c>
      <c r="D721" s="187">
        <v>2661144</v>
      </c>
      <c r="E721" s="187">
        <v>2724868</v>
      </c>
      <c r="F721" s="186">
        <v>63724</v>
      </c>
      <c r="G721" s="126">
        <f t="shared" si="36"/>
        <v>0.97661391304092526</v>
      </c>
      <c r="H721" s="187">
        <v>357576</v>
      </c>
      <c r="I721" s="187">
        <v>625979</v>
      </c>
      <c r="J721" s="187">
        <v>3644699</v>
      </c>
      <c r="K721" s="187">
        <v>3719912</v>
      </c>
      <c r="L721" s="187">
        <v>75212</v>
      </c>
      <c r="M721" s="186">
        <f>IF(L721="N/A","N/A",'Part-C'!I721)</f>
        <v>4420297.1698079249</v>
      </c>
      <c r="N721" s="190">
        <f t="shared" si="34"/>
        <v>0.82453709784366669</v>
      </c>
      <c r="O721" s="191">
        <f t="shared" si="35"/>
        <v>775598.16980792489</v>
      </c>
    </row>
    <row r="722" spans="1:15" s="27" customFormat="1" ht="15" x14ac:dyDescent="0.3">
      <c r="A722" s="156" t="str">
        <f>IF(ISBLANK(TableB[[#This Row],[BEDS Code]]),"",TableB[[#This Row],[BEDS Code]])</f>
        <v>310200011432</v>
      </c>
      <c r="B722" s="134" t="str">
        <f>IF(ISBLANK(TableB[[#This Row],[School Name]]),"",TableB[[#This Row],[School Name]])</f>
        <v>Murray Hill Academy</v>
      </c>
      <c r="C722" s="156" t="str">
        <f>IF(ISBLANK(TableB[[#This Row],[Local School Code]]),"",TableB[[#This Row],[Local School Code]])</f>
        <v>M432</v>
      </c>
      <c r="D722" s="187">
        <v>3158437</v>
      </c>
      <c r="E722" s="187">
        <v>3149127</v>
      </c>
      <c r="F722" s="186">
        <v>0</v>
      </c>
      <c r="G722" s="126">
        <f t="shared" si="36"/>
        <v>1.0029563748937405</v>
      </c>
      <c r="H722" s="187">
        <v>357576</v>
      </c>
      <c r="I722" s="187">
        <v>586172</v>
      </c>
      <c r="J722" s="187">
        <v>4102185</v>
      </c>
      <c r="K722" s="187">
        <v>4091198</v>
      </c>
      <c r="L722" s="187">
        <v>0</v>
      </c>
      <c r="M722" s="186">
        <f>IF(L722="N/A","N/A",'Part-C'!I722)</f>
        <v>5618189.9207496662</v>
      </c>
      <c r="N722" s="190">
        <f t="shared" si="34"/>
        <v>0.73016132559873004</v>
      </c>
      <c r="O722" s="191">
        <f t="shared" si="35"/>
        <v>1516004.9207496662</v>
      </c>
    </row>
    <row r="723" spans="1:15" s="27" customFormat="1" ht="15" x14ac:dyDescent="0.3">
      <c r="A723" s="156" t="str">
        <f>IF(ISBLANK(TableB[[#This Row],[BEDS Code]]),"",TableB[[#This Row],[BEDS Code]])</f>
        <v>310400011435</v>
      </c>
      <c r="B723" s="134" t="str">
        <f>IF(ISBLANK(TableB[[#This Row],[School Name]]),"",TableB[[#This Row],[School Name]])</f>
        <v>Manhattan Center for Science and Mathematics</v>
      </c>
      <c r="C723" s="156" t="str">
        <f>IF(ISBLANK(TableB[[#This Row],[Local School Code]]),"",TableB[[#This Row],[Local School Code]])</f>
        <v>M435</v>
      </c>
      <c r="D723" s="187">
        <v>13120676</v>
      </c>
      <c r="E723" s="187">
        <v>14578529</v>
      </c>
      <c r="F723" s="186">
        <v>1457853</v>
      </c>
      <c r="G723" s="126">
        <f t="shared" si="36"/>
        <v>0.89999999314059742</v>
      </c>
      <c r="H723" s="187">
        <v>357576</v>
      </c>
      <c r="I723" s="187">
        <v>2320635</v>
      </c>
      <c r="J723" s="187">
        <v>15798887</v>
      </c>
      <c r="K723" s="187">
        <v>17519568</v>
      </c>
      <c r="L723" s="187">
        <v>1720681</v>
      </c>
      <c r="M723" s="186">
        <f>IF(L723="N/A","N/A",'Part-C'!I723)</f>
        <v>18793193.334957015</v>
      </c>
      <c r="N723" s="190">
        <f t="shared" si="34"/>
        <v>0.84067070020573154</v>
      </c>
      <c r="O723" s="191">
        <f t="shared" si="35"/>
        <v>2994306.3349570148</v>
      </c>
    </row>
    <row r="724" spans="1:15" s="27" customFormat="1" ht="15" x14ac:dyDescent="0.3">
      <c r="A724" s="156" t="str">
        <f>IF(ISBLANK(TableB[[#This Row],[BEDS Code]]),"",TableB[[#This Row],[BEDS Code]])</f>
        <v>310200011437</v>
      </c>
      <c r="B724" s="134" t="str">
        <f>IF(ISBLANK(TableB[[#This Row],[School Name]]),"",TableB[[#This Row],[School Name]])</f>
        <v>Hudson High School of Learning Technologies</v>
      </c>
      <c r="C724" s="156" t="str">
        <f>IF(ISBLANK(TableB[[#This Row],[Local School Code]]),"",TableB[[#This Row],[Local School Code]])</f>
        <v>M437</v>
      </c>
      <c r="D724" s="187">
        <v>4704766</v>
      </c>
      <c r="E724" s="187">
        <v>4703526</v>
      </c>
      <c r="F724" s="186">
        <v>0</v>
      </c>
      <c r="G724" s="126">
        <f t="shared" si="36"/>
        <v>1.0002636320071367</v>
      </c>
      <c r="H724" s="187">
        <v>357576</v>
      </c>
      <c r="I724" s="187">
        <v>892436</v>
      </c>
      <c r="J724" s="187">
        <v>5954778</v>
      </c>
      <c r="K724" s="187">
        <v>5953315</v>
      </c>
      <c r="L724" s="187">
        <v>0</v>
      </c>
      <c r="M724" s="186">
        <f>IF(L724="N/A","N/A",'Part-C'!I724)</f>
        <v>7830417.204799396</v>
      </c>
      <c r="N724" s="190">
        <f t="shared" si="34"/>
        <v>0.76046752609174073</v>
      </c>
      <c r="O724" s="191">
        <f t="shared" si="35"/>
        <v>1875639.204799396</v>
      </c>
    </row>
    <row r="725" spans="1:15" s="27" customFormat="1" ht="15" x14ac:dyDescent="0.3">
      <c r="A725" s="156" t="str">
        <f>IF(ISBLANK(TableB[[#This Row],[BEDS Code]]),"",TableB[[#This Row],[BEDS Code]])</f>
        <v>310200011438</v>
      </c>
      <c r="B725" s="134" t="str">
        <f>IF(ISBLANK(TableB[[#This Row],[School Name]]),"",TableB[[#This Row],[School Name]])</f>
        <v>International High School at Union Square</v>
      </c>
      <c r="C725" s="156" t="str">
        <f>IF(ISBLANK(TableB[[#This Row],[Local School Code]]),"",TableB[[#This Row],[Local School Code]])</f>
        <v>M438</v>
      </c>
      <c r="D725" s="187">
        <v>3932153</v>
      </c>
      <c r="E725" s="187">
        <v>4030493</v>
      </c>
      <c r="F725" s="186">
        <v>98340</v>
      </c>
      <c r="G725" s="126">
        <f t="shared" si="36"/>
        <v>0.97560099967919556</v>
      </c>
      <c r="H725" s="187">
        <v>357576</v>
      </c>
      <c r="I725" s="187">
        <v>795267</v>
      </c>
      <c r="J725" s="187">
        <v>5084996</v>
      </c>
      <c r="K725" s="187">
        <v>5201066</v>
      </c>
      <c r="L725" s="187">
        <v>116069</v>
      </c>
      <c r="M725" s="186">
        <f>IF(L725="N/A","N/A",'Part-C'!I725)</f>
        <v>5857767.9255737253</v>
      </c>
      <c r="N725" s="190">
        <f t="shared" si="34"/>
        <v>0.86807740842719749</v>
      </c>
      <c r="O725" s="191">
        <f t="shared" si="35"/>
        <v>772771.92557372525</v>
      </c>
    </row>
    <row r="726" spans="1:15" s="27" customFormat="1" ht="15" x14ac:dyDescent="0.3">
      <c r="A726" s="156" t="str">
        <f>IF(ISBLANK(TableB[[#This Row],[BEDS Code]]),"",TableB[[#This Row],[BEDS Code]])</f>
        <v>310200011439</v>
      </c>
      <c r="B726" s="134" t="str">
        <f>IF(ISBLANK(TableB[[#This Row],[School Name]]),"",TableB[[#This Row],[School Name]])</f>
        <v>Manhattan Village Academy</v>
      </c>
      <c r="C726" s="156" t="str">
        <f>IF(ISBLANK(TableB[[#This Row],[Local School Code]]),"",TableB[[#This Row],[Local School Code]])</f>
        <v>M439</v>
      </c>
      <c r="D726" s="187">
        <v>3440221</v>
      </c>
      <c r="E726" s="187">
        <v>3799032</v>
      </c>
      <c r="F726" s="186">
        <v>358811</v>
      </c>
      <c r="G726" s="126">
        <f t="shared" si="36"/>
        <v>0.9055519932445949</v>
      </c>
      <c r="H726" s="187">
        <v>357576</v>
      </c>
      <c r="I726" s="187">
        <v>570574</v>
      </c>
      <c r="J726" s="187">
        <v>4368371</v>
      </c>
      <c r="K726" s="187">
        <v>4791870</v>
      </c>
      <c r="L726" s="187">
        <v>423499</v>
      </c>
      <c r="M726" s="186">
        <f>IF(L726="N/A","N/A",'Part-C'!I726)</f>
        <v>5406442.8923979476</v>
      </c>
      <c r="N726" s="190">
        <f t="shared" si="34"/>
        <v>0.80799355268182138</v>
      </c>
      <c r="O726" s="191">
        <f t="shared" si="35"/>
        <v>1038071.8923979476</v>
      </c>
    </row>
    <row r="727" spans="1:15" s="27" customFormat="1" ht="15" x14ac:dyDescent="0.3">
      <c r="A727" s="156" t="str">
        <f>IF(ISBLANK(TableB[[#This Row],[BEDS Code]]),"",TableB[[#This Row],[BEDS Code]])</f>
        <v>310200011442</v>
      </c>
      <c r="B727" s="134" t="str">
        <f>IF(ISBLANK(TableB[[#This Row],[School Name]]),"",TableB[[#This Row],[School Name]])</f>
        <v>Ballet Tech, NYC Public School for Dance</v>
      </c>
      <c r="C727" s="156" t="str">
        <f>IF(ISBLANK(TableB[[#This Row],[Local School Code]]),"",TableB[[#This Row],[Local School Code]])</f>
        <v>M442</v>
      </c>
      <c r="D727" s="187">
        <v>969345</v>
      </c>
      <c r="E727" s="187">
        <v>957226</v>
      </c>
      <c r="F727" s="186">
        <v>0</v>
      </c>
      <c r="G727" s="126">
        <f t="shared" si="36"/>
        <v>1.0126605420245585</v>
      </c>
      <c r="H727" s="187">
        <v>357576</v>
      </c>
      <c r="I727" s="187">
        <v>256500</v>
      </c>
      <c r="J727" s="187">
        <v>1583421</v>
      </c>
      <c r="K727" s="187">
        <v>1569117</v>
      </c>
      <c r="L727" s="187">
        <v>0</v>
      </c>
      <c r="M727" s="186">
        <f>IF(L727="N/A","N/A",'Part-C'!I727)</f>
        <v>2168907.0654524397</v>
      </c>
      <c r="N727" s="190">
        <f t="shared" si="34"/>
        <v>0.73005479359702041</v>
      </c>
      <c r="O727" s="191">
        <f t="shared" si="35"/>
        <v>585486.06545243971</v>
      </c>
    </row>
    <row r="728" spans="1:15" s="27" customFormat="1" ht="15" x14ac:dyDescent="0.3">
      <c r="A728" s="156" t="str">
        <f>IF(ISBLANK(TableB[[#This Row],[BEDS Code]]),"",TableB[[#This Row],[BEDS Code]])</f>
        <v>310100011448</v>
      </c>
      <c r="B728" s="134" t="str">
        <f>IF(ISBLANK(TableB[[#This Row],[School Name]]),"",TableB[[#This Row],[School Name]])</f>
        <v>University Neighborhood High School</v>
      </c>
      <c r="C728" s="156" t="str">
        <f>IF(ISBLANK(TableB[[#This Row],[Local School Code]]),"",TableB[[#This Row],[Local School Code]])</f>
        <v>M448</v>
      </c>
      <c r="D728" s="187">
        <v>4338607</v>
      </c>
      <c r="E728" s="187">
        <v>4767045</v>
      </c>
      <c r="F728" s="186">
        <v>428438</v>
      </c>
      <c r="G728" s="126">
        <f t="shared" si="36"/>
        <v>0.9101250355303967</v>
      </c>
      <c r="H728" s="187">
        <v>357576</v>
      </c>
      <c r="I728" s="187">
        <v>705079</v>
      </c>
      <c r="J728" s="187">
        <v>5401262</v>
      </c>
      <c r="K728" s="187">
        <v>5906941</v>
      </c>
      <c r="L728" s="187">
        <v>505679</v>
      </c>
      <c r="M728" s="186">
        <f>IF(L728="N/A","N/A",'Part-C'!I728)</f>
        <v>7456315.7522394452</v>
      </c>
      <c r="N728" s="190">
        <f t="shared" si="34"/>
        <v>0.72438750979366373</v>
      </c>
      <c r="O728" s="191">
        <f t="shared" si="35"/>
        <v>2055053.7522394452</v>
      </c>
    </row>
    <row r="729" spans="1:15" s="27" customFormat="1" ht="15" x14ac:dyDescent="0.3">
      <c r="A729" s="156" t="str">
        <f>IF(ISBLANK(TableB[[#This Row],[BEDS Code]]),"",TableB[[#This Row],[BEDS Code]])</f>
        <v>310200011449</v>
      </c>
      <c r="B729" s="134" t="str">
        <f>IF(ISBLANK(TableB[[#This Row],[School Name]]),"",TableB[[#This Row],[School Name]])</f>
        <v>Vanguard High School</v>
      </c>
      <c r="C729" s="156" t="str">
        <f>IF(ISBLANK(TableB[[#This Row],[Local School Code]]),"",TableB[[#This Row],[Local School Code]])</f>
        <v>M449</v>
      </c>
      <c r="D729" s="187">
        <v>4086690</v>
      </c>
      <c r="E729" s="187">
        <v>4519575</v>
      </c>
      <c r="F729" s="186">
        <v>432885</v>
      </c>
      <c r="G729" s="126">
        <f t="shared" si="36"/>
        <v>0.9042199764358374</v>
      </c>
      <c r="H729" s="187">
        <v>357576</v>
      </c>
      <c r="I729" s="187">
        <v>807598</v>
      </c>
      <c r="J729" s="187">
        <v>5251864</v>
      </c>
      <c r="K729" s="187">
        <v>5762792</v>
      </c>
      <c r="L729" s="187">
        <v>510927</v>
      </c>
      <c r="M729" s="186">
        <f>IF(L729="N/A","N/A",'Part-C'!I729)</f>
        <v>6830998.4244348332</v>
      </c>
      <c r="N729" s="190">
        <f t="shared" si="34"/>
        <v>0.76882816737503734</v>
      </c>
      <c r="O729" s="191">
        <f t="shared" si="35"/>
        <v>1579134.4244348332</v>
      </c>
    </row>
    <row r="730" spans="1:15" s="27" customFormat="1" ht="15" x14ac:dyDescent="0.3">
      <c r="A730" s="156" t="str">
        <f>IF(ISBLANK(TableB[[#This Row],[BEDS Code]]),"",TableB[[#This Row],[BEDS Code]])</f>
        <v>310100011450</v>
      </c>
      <c r="B730" s="134" t="str">
        <f>IF(ISBLANK(TableB[[#This Row],[School Name]]),"",TableB[[#This Row],[School Name]])</f>
        <v>East Side Community School</v>
      </c>
      <c r="C730" s="156" t="str">
        <f>IF(ISBLANK(TableB[[#This Row],[Local School Code]]),"",TableB[[#This Row],[Local School Code]])</f>
        <v>M450</v>
      </c>
      <c r="D730" s="187">
        <v>6004430</v>
      </c>
      <c r="E730" s="187">
        <v>6671589</v>
      </c>
      <c r="F730" s="186">
        <v>667159</v>
      </c>
      <c r="G730" s="126">
        <f t="shared" si="36"/>
        <v>0.89999998501106704</v>
      </c>
      <c r="H730" s="187">
        <v>357576</v>
      </c>
      <c r="I730" s="187">
        <v>1268676</v>
      </c>
      <c r="J730" s="187">
        <v>7630682</v>
      </c>
      <c r="K730" s="187">
        <v>8418119</v>
      </c>
      <c r="L730" s="187">
        <v>787437</v>
      </c>
      <c r="M730" s="186">
        <f>IF(L730="N/A","N/A",'Part-C'!I730)</f>
        <v>9873898.5131238438</v>
      </c>
      <c r="N730" s="190">
        <f t="shared" si="34"/>
        <v>0.77281349305522196</v>
      </c>
      <c r="O730" s="191">
        <f t="shared" si="35"/>
        <v>2243216.5131238438</v>
      </c>
    </row>
    <row r="731" spans="1:15" s="27" customFormat="1" ht="15" x14ac:dyDescent="0.3">
      <c r="A731" s="156" t="str">
        <f>IF(ISBLANK(TableB[[#This Row],[BEDS Code]]),"",TableB[[#This Row],[BEDS Code]])</f>
        <v>310300010452</v>
      </c>
      <c r="B731" s="134" t="str">
        <f>IF(ISBLANK(TableB[[#This Row],[School Name]]),"",TableB[[#This Row],[School Name]])</f>
        <v>P.S. 452</v>
      </c>
      <c r="C731" s="156" t="str">
        <f>IF(ISBLANK(TableB[[#This Row],[Local School Code]]),"",TableB[[#This Row],[Local School Code]])</f>
        <v>M452</v>
      </c>
      <c r="D731" s="187">
        <v>2150013</v>
      </c>
      <c r="E731" s="187">
        <v>2125740</v>
      </c>
      <c r="F731" s="186">
        <v>0</v>
      </c>
      <c r="G731" s="126">
        <f t="shared" si="36"/>
        <v>1.0114186118716306</v>
      </c>
      <c r="H731" s="187">
        <v>357576</v>
      </c>
      <c r="I731" s="187">
        <v>503469</v>
      </c>
      <c r="J731" s="187">
        <v>3011058</v>
      </c>
      <c r="K731" s="187">
        <v>2982410</v>
      </c>
      <c r="L731" s="187">
        <v>0</v>
      </c>
      <c r="M731" s="186">
        <f>IF(L731="N/A","N/A",'Part-C'!I731)</f>
        <v>5377181.7198914913</v>
      </c>
      <c r="N731" s="190">
        <f t="shared" si="34"/>
        <v>0.55996954480101924</v>
      </c>
      <c r="O731" s="191">
        <f t="shared" si="35"/>
        <v>2366123.7198914913</v>
      </c>
    </row>
    <row r="732" spans="1:15" s="27" customFormat="1" ht="15" x14ac:dyDescent="0.3">
      <c r="A732" s="156" t="str">
        <f>IF(ISBLANK(TableB[[#This Row],[BEDS Code]]),"",TableB[[#This Row],[BEDS Code]])</f>
        <v>(blank)</v>
      </c>
      <c r="B732" s="134" t="str">
        <f>IF(ISBLANK(TableB[[#This Row],[School Name]]),"",TableB[[#This Row],[School Name]])</f>
        <v>George Washington YABC</v>
      </c>
      <c r="C732" s="156" t="str">
        <f>IF(ISBLANK(TableB[[#This Row],[Local School Code]]),"",TableB[[#This Row],[Local School Code]])</f>
        <v>M457</v>
      </c>
      <c r="D732" s="187" t="s">
        <v>5097</v>
      </c>
      <c r="E732" s="187" t="s">
        <v>5097</v>
      </c>
      <c r="F732" s="186" t="s">
        <v>5097</v>
      </c>
      <c r="G732" s="126" t="str">
        <f t="shared" si="36"/>
        <v/>
      </c>
      <c r="H732" s="187" t="s">
        <v>5097</v>
      </c>
      <c r="I732" s="187" t="s">
        <v>5097</v>
      </c>
      <c r="J732" s="187" t="s">
        <v>5097</v>
      </c>
      <c r="K732" s="187" t="s">
        <v>5097</v>
      </c>
      <c r="L732" s="187" t="s">
        <v>5097</v>
      </c>
      <c r="M732" s="186" t="str">
        <f>IF(L732="N/A","N/A",'Part-C'!I732)</f>
        <v>N/A</v>
      </c>
      <c r="N732" s="190" t="str">
        <f t="shared" si="34"/>
        <v/>
      </c>
      <c r="O732" s="191" t="str">
        <f t="shared" si="35"/>
        <v>N/A</v>
      </c>
    </row>
    <row r="733" spans="1:15" s="27" customFormat="1" ht="15" x14ac:dyDescent="0.3">
      <c r="A733" s="156" t="str">
        <f>IF(ISBLANK(TableB[[#This Row],[BEDS Code]]),"",TableB[[#This Row],[BEDS Code]])</f>
        <v>310100011458</v>
      </c>
      <c r="B733" s="134" t="str">
        <f>IF(ISBLANK(TableB[[#This Row],[School Name]]),"",TableB[[#This Row],[School Name]])</f>
        <v>Forsyth Satellite Academy</v>
      </c>
      <c r="C733" s="156" t="str">
        <f>IF(ISBLANK(TableB[[#This Row],[Local School Code]]),"",TableB[[#This Row],[Local School Code]])</f>
        <v>M458</v>
      </c>
      <c r="D733" s="187">
        <v>2407618</v>
      </c>
      <c r="E733" s="187">
        <v>2675131</v>
      </c>
      <c r="F733" s="186">
        <v>267513</v>
      </c>
      <c r="G733" s="126">
        <f t="shared" si="36"/>
        <v>0.90000003738134693</v>
      </c>
      <c r="H733" s="187">
        <v>357576</v>
      </c>
      <c r="I733" s="187">
        <v>428599</v>
      </c>
      <c r="J733" s="187">
        <v>3193793</v>
      </c>
      <c r="K733" s="187">
        <v>3509535</v>
      </c>
      <c r="L733" s="187">
        <v>315742</v>
      </c>
      <c r="M733" s="186">
        <f>IF(L733="N/A","N/A",'Part-C'!I733)</f>
        <v>3524979.8835788383</v>
      </c>
      <c r="N733" s="190">
        <f t="shared" si="34"/>
        <v>0.90604573798515098</v>
      </c>
      <c r="O733" s="191">
        <f t="shared" si="35"/>
        <v>331186.88357883831</v>
      </c>
    </row>
    <row r="734" spans="1:15" s="27" customFormat="1" ht="15" x14ac:dyDescent="0.3">
      <c r="A734" s="156" t="str">
        <f>IF(ISBLANK(TableB[[#This Row],[BEDS Code]]),"",TableB[[#This Row],[BEDS Code]])</f>
        <v>310200011459</v>
      </c>
      <c r="B734" s="134" t="str">
        <f>IF(ISBLANK(TableB[[#This Row],[School Name]]),"",TableB[[#This Row],[School Name]])</f>
        <v>Manhattan International High School</v>
      </c>
      <c r="C734" s="156" t="str">
        <f>IF(ISBLANK(TableB[[#This Row],[Local School Code]]),"",TableB[[#This Row],[Local School Code]])</f>
        <v>M459</v>
      </c>
      <c r="D734" s="187">
        <v>3159691</v>
      </c>
      <c r="E734" s="187">
        <v>3510767</v>
      </c>
      <c r="F734" s="186">
        <v>351076</v>
      </c>
      <c r="G734" s="126">
        <f t="shared" si="36"/>
        <v>0.90000019938662978</v>
      </c>
      <c r="H734" s="187">
        <v>357576</v>
      </c>
      <c r="I734" s="187">
        <v>633032</v>
      </c>
      <c r="J734" s="187">
        <v>4150299</v>
      </c>
      <c r="K734" s="187">
        <v>4564670</v>
      </c>
      <c r="L734" s="187">
        <v>414369</v>
      </c>
      <c r="M734" s="186">
        <f>IF(L734="N/A","N/A",'Part-C'!I734)</f>
        <v>4975634.9147679191</v>
      </c>
      <c r="N734" s="190">
        <f t="shared" si="34"/>
        <v>0.83412450292157025</v>
      </c>
      <c r="O734" s="191">
        <f t="shared" si="35"/>
        <v>825335.91476791911</v>
      </c>
    </row>
    <row r="735" spans="1:15" s="27" customFormat="1" ht="15" x14ac:dyDescent="0.3">
      <c r="A735" s="156" t="str">
        <f>IF(ISBLANK(TableB[[#This Row],[BEDS Code]]),"",TableB[[#This Row],[BEDS Code]])</f>
        <v>310600011462</v>
      </c>
      <c r="B735" s="134" t="str">
        <f>IF(ISBLANK(TableB[[#This Row],[School Name]]),"",TableB[[#This Row],[School Name]])</f>
        <v>The College Academy</v>
      </c>
      <c r="C735" s="156" t="str">
        <f>IF(ISBLANK(TableB[[#This Row],[Local School Code]]),"",TableB[[#This Row],[Local School Code]])</f>
        <v>M462</v>
      </c>
      <c r="D735" s="187">
        <v>4536898</v>
      </c>
      <c r="E735" s="187">
        <v>5040998</v>
      </c>
      <c r="F735" s="186">
        <v>504100</v>
      </c>
      <c r="G735" s="126">
        <f t="shared" si="36"/>
        <v>0.89999996032531648</v>
      </c>
      <c r="H735" s="187">
        <v>357576</v>
      </c>
      <c r="I735" s="187">
        <v>779829</v>
      </c>
      <c r="J735" s="187">
        <v>5674303</v>
      </c>
      <c r="K735" s="187">
        <v>6269285</v>
      </c>
      <c r="L735" s="187">
        <v>594981</v>
      </c>
      <c r="M735" s="186">
        <f>IF(L735="N/A","N/A",'Part-C'!I735)</f>
        <v>7570320.5835383898</v>
      </c>
      <c r="N735" s="190">
        <f t="shared" si="34"/>
        <v>0.74954593235308065</v>
      </c>
      <c r="O735" s="191">
        <f t="shared" si="35"/>
        <v>1896017.5835383898</v>
      </c>
    </row>
    <row r="736" spans="1:15" s="27" customFormat="1" ht="15" x14ac:dyDescent="0.3">
      <c r="A736" s="156" t="str">
        <f>IF(ISBLANK(TableB[[#This Row],[BEDS Code]]),"",TableB[[#This Row],[BEDS Code]])</f>
        <v>310600011463</v>
      </c>
      <c r="B736" s="134" t="str">
        <f>IF(ISBLANK(TableB[[#This Row],[School Name]]),"",TableB[[#This Row],[School Name]])</f>
        <v>High School for Media and Communications</v>
      </c>
      <c r="C736" s="156" t="str">
        <f>IF(ISBLANK(TableB[[#This Row],[Local School Code]]),"",TableB[[#This Row],[Local School Code]])</f>
        <v>M463</v>
      </c>
      <c r="D736" s="187">
        <v>4493006</v>
      </c>
      <c r="E736" s="187">
        <v>4493006</v>
      </c>
      <c r="F736" s="186">
        <v>0</v>
      </c>
      <c r="G736" s="126">
        <f t="shared" si="36"/>
        <v>1</v>
      </c>
      <c r="H736" s="187">
        <v>357576</v>
      </c>
      <c r="I736" s="187">
        <v>764067</v>
      </c>
      <c r="J736" s="187">
        <v>5614649</v>
      </c>
      <c r="K736" s="187">
        <v>5614650</v>
      </c>
      <c r="L736" s="187">
        <v>0</v>
      </c>
      <c r="M736" s="186">
        <f>IF(L736="N/A","N/A",'Part-C'!I736)</f>
        <v>7230256.2863467028</v>
      </c>
      <c r="N736" s="190">
        <f t="shared" si="34"/>
        <v>0.77654909834973007</v>
      </c>
      <c r="O736" s="191">
        <f t="shared" si="35"/>
        <v>1615607.2863467028</v>
      </c>
    </row>
    <row r="737" spans="1:15" s="27" customFormat="1" ht="15" x14ac:dyDescent="0.3">
      <c r="A737" s="156" t="str">
        <f>IF(ISBLANK(TableB[[#This Row],[BEDS Code]]),"",TableB[[#This Row],[BEDS Code]])</f>
        <v>310600011467</v>
      </c>
      <c r="B737" s="134" t="str">
        <f>IF(ISBLANK(TableB[[#This Row],[School Name]]),"",TableB[[#This Row],[School Name]])</f>
        <v>High School for Law and Public Service</v>
      </c>
      <c r="C737" s="156" t="str">
        <f>IF(ISBLANK(TableB[[#This Row],[Local School Code]]),"",TableB[[#This Row],[Local School Code]])</f>
        <v>M467</v>
      </c>
      <c r="D737" s="187">
        <v>5002403</v>
      </c>
      <c r="E737" s="187">
        <v>5558226</v>
      </c>
      <c r="F737" s="186">
        <v>555823</v>
      </c>
      <c r="G737" s="126">
        <f t="shared" si="36"/>
        <v>0.89999992803459228</v>
      </c>
      <c r="H737" s="187">
        <v>357576</v>
      </c>
      <c r="I737" s="187">
        <v>1020483</v>
      </c>
      <c r="J737" s="187">
        <v>6380462</v>
      </c>
      <c r="K737" s="187">
        <v>7036491</v>
      </c>
      <c r="L737" s="187">
        <v>656029</v>
      </c>
      <c r="M737" s="186">
        <f>IF(L737="N/A","N/A",'Part-C'!I737)</f>
        <v>9252125.2099179961</v>
      </c>
      <c r="N737" s="190">
        <f t="shared" si="34"/>
        <v>0.68962123352592974</v>
      </c>
      <c r="O737" s="191">
        <f t="shared" si="35"/>
        <v>2871663.2099179961</v>
      </c>
    </row>
    <row r="738" spans="1:15" s="27" customFormat="1" ht="15" x14ac:dyDescent="0.3">
      <c r="A738" s="156" t="str">
        <f>IF(ISBLANK(TableB[[#This Row],[BEDS Code]]),"",TableB[[#This Row],[BEDS Code]])</f>
        <v>310600011468</v>
      </c>
      <c r="B738" s="134" t="str">
        <f>IF(ISBLANK(TableB[[#This Row],[School Name]]),"",TableB[[#This Row],[School Name]])</f>
        <v>High School for Health Careers and Sciences</v>
      </c>
      <c r="C738" s="156" t="str">
        <f>IF(ISBLANK(TableB[[#This Row],[Local School Code]]),"",TableB[[#This Row],[Local School Code]])</f>
        <v>M468</v>
      </c>
      <c r="D738" s="187">
        <v>5089056</v>
      </c>
      <c r="E738" s="187">
        <v>5089056</v>
      </c>
      <c r="F738" s="186">
        <v>0</v>
      </c>
      <c r="G738" s="126">
        <f t="shared" si="36"/>
        <v>1</v>
      </c>
      <c r="H738" s="187">
        <v>357576</v>
      </c>
      <c r="I738" s="187">
        <v>1055373</v>
      </c>
      <c r="J738" s="187">
        <v>6502005</v>
      </c>
      <c r="K738" s="187">
        <v>6502005</v>
      </c>
      <c r="L738" s="187">
        <v>0</v>
      </c>
      <c r="M738" s="186">
        <f>IF(L738="N/A","N/A",'Part-C'!I738)</f>
        <v>9141371.3298604749</v>
      </c>
      <c r="N738" s="190">
        <f t="shared" si="34"/>
        <v>0.71127238631703638</v>
      </c>
      <c r="O738" s="191">
        <f t="shared" si="35"/>
        <v>2639366.3298604749</v>
      </c>
    </row>
    <row r="739" spans="1:15" s="27" customFormat="1" ht="15" x14ac:dyDescent="0.3">
      <c r="A739" s="156" t="str">
        <f>IF(ISBLANK(TableB[[#This Row],[BEDS Code]]),"",TableB[[#This Row],[BEDS Code]])</f>
        <v>(blank)</v>
      </c>
      <c r="B739" s="134" t="str">
        <f>IF(ISBLANK(TableB[[#This Row],[School Name]]),"",TableB[[#This Row],[School Name]])</f>
        <v>Washington Irving YABC</v>
      </c>
      <c r="C739" s="156" t="str">
        <f>IF(ISBLANK(TableB[[#This Row],[Local School Code]]),"",TableB[[#This Row],[Local School Code]])</f>
        <v>M473</v>
      </c>
      <c r="D739" s="187" t="s">
        <v>5097</v>
      </c>
      <c r="E739" s="187" t="s">
        <v>5097</v>
      </c>
      <c r="F739" s="186" t="s">
        <v>5097</v>
      </c>
      <c r="G739" s="126" t="str">
        <f t="shared" si="36"/>
        <v/>
      </c>
      <c r="H739" s="187" t="s">
        <v>5097</v>
      </c>
      <c r="I739" s="187" t="s">
        <v>5097</v>
      </c>
      <c r="J739" s="187" t="s">
        <v>5097</v>
      </c>
      <c r="K739" s="187" t="s">
        <v>5097</v>
      </c>
      <c r="L739" s="187" t="s">
        <v>5097</v>
      </c>
      <c r="M739" s="186" t="str">
        <f>IF(L739="N/A","N/A",'Part-C'!I739)</f>
        <v>N/A</v>
      </c>
      <c r="N739" s="190" t="str">
        <f t="shared" si="34"/>
        <v/>
      </c>
      <c r="O739" s="191" t="str">
        <f t="shared" si="35"/>
        <v>N/A</v>
      </c>
    </row>
    <row r="740" spans="1:15" s="27" customFormat="1" ht="15" x14ac:dyDescent="0.3">
      <c r="A740" s="156" t="str">
        <f>IF(ISBLANK(TableB[[#This Row],[BEDS Code]]),"",TableB[[#This Row],[BEDS Code]])</f>
        <v>310200011475</v>
      </c>
      <c r="B740" s="134" t="str">
        <f>IF(ISBLANK(TableB[[#This Row],[School Name]]),"",TableB[[#This Row],[School Name]])</f>
        <v>Stuyvesant High School</v>
      </c>
      <c r="C740" s="156" t="str">
        <f>IF(ISBLANK(TableB[[#This Row],[Local School Code]]),"",TableB[[#This Row],[Local School Code]])</f>
        <v>M475</v>
      </c>
      <c r="D740" s="187">
        <v>26543384</v>
      </c>
      <c r="E740" s="187">
        <v>27461788</v>
      </c>
      <c r="F740" s="186">
        <v>918404</v>
      </c>
      <c r="G740" s="126">
        <f t="shared" si="36"/>
        <v>0.96655702097765817</v>
      </c>
      <c r="H740" s="187">
        <v>357576</v>
      </c>
      <c r="I740" s="187">
        <v>5006874</v>
      </c>
      <c r="J740" s="187">
        <v>31907834</v>
      </c>
      <c r="K740" s="187">
        <v>32991813</v>
      </c>
      <c r="L740" s="187">
        <v>1083978</v>
      </c>
      <c r="M740" s="186">
        <f>IF(L740="N/A","N/A",'Part-C'!I740)</f>
        <v>34228205.419298112</v>
      </c>
      <c r="N740" s="190">
        <f t="shared" si="34"/>
        <v>0.93220879123303757</v>
      </c>
      <c r="O740" s="191">
        <f t="shared" si="35"/>
        <v>2320371.4192981124</v>
      </c>
    </row>
    <row r="741" spans="1:15" s="27" customFormat="1" ht="15" x14ac:dyDescent="0.3">
      <c r="A741" s="156" t="str">
        <f>IF(ISBLANK(TableB[[#This Row],[BEDS Code]]),"",TableB[[#This Row],[BEDS Code]])</f>
        <v>310300011479</v>
      </c>
      <c r="B741" s="134" t="str">
        <f>IF(ISBLANK(TableB[[#This Row],[School Name]]),"",TableB[[#This Row],[School Name]])</f>
        <v>Beacon High School</v>
      </c>
      <c r="C741" s="156" t="str">
        <f>IF(ISBLANK(TableB[[#This Row],[Local School Code]]),"",TableB[[#This Row],[Local School Code]])</f>
        <v>M479</v>
      </c>
      <c r="D741" s="187">
        <v>9490999</v>
      </c>
      <c r="E741" s="187">
        <v>10514583</v>
      </c>
      <c r="F741" s="186">
        <v>1023584</v>
      </c>
      <c r="G741" s="126">
        <f t="shared" si="36"/>
        <v>0.90265101335925546</v>
      </c>
      <c r="H741" s="187">
        <v>357576</v>
      </c>
      <c r="I741" s="187">
        <v>1851854</v>
      </c>
      <c r="J741" s="187">
        <v>11700429</v>
      </c>
      <c r="K741" s="187">
        <v>12908550</v>
      </c>
      <c r="L741" s="187">
        <v>1208120</v>
      </c>
      <c r="M741" s="186">
        <f>IF(L741="N/A","N/A",'Part-C'!I741)</f>
        <v>13367552.341925208</v>
      </c>
      <c r="N741" s="190">
        <f t="shared" si="34"/>
        <v>0.8752858190278755</v>
      </c>
      <c r="O741" s="191">
        <f t="shared" si="35"/>
        <v>1667123.3419252075</v>
      </c>
    </row>
    <row r="742" spans="1:15" s="27" customFormat="1" ht="15" x14ac:dyDescent="0.3">
      <c r="A742" s="156" t="str">
        <f>IF(ISBLANK(TableB[[#This Row],[BEDS Code]]),"",TableB[[#This Row],[BEDS Code]])</f>
        <v>310300011485</v>
      </c>
      <c r="B742" s="134" t="str">
        <f>IF(ISBLANK(TableB[[#This Row],[School Name]]),"",TableB[[#This Row],[School Name]])</f>
        <v>Fiorello H. LaGuardia High School of Music &amp; Art and Performing Arts</v>
      </c>
      <c r="C742" s="156" t="str">
        <f>IF(ISBLANK(TableB[[#This Row],[Local School Code]]),"",TableB[[#This Row],[Local School Code]])</f>
        <v>M485</v>
      </c>
      <c r="D742" s="187">
        <v>23559107</v>
      </c>
      <c r="E742" s="187">
        <v>25752724</v>
      </c>
      <c r="F742" s="186">
        <v>2193617</v>
      </c>
      <c r="G742" s="126">
        <f t="shared" si="36"/>
        <v>0.91482000117735118</v>
      </c>
      <c r="H742" s="187">
        <v>357576</v>
      </c>
      <c r="I742" s="187">
        <v>4153584</v>
      </c>
      <c r="J742" s="187">
        <v>28070267</v>
      </c>
      <c r="K742" s="187">
        <v>30659359</v>
      </c>
      <c r="L742" s="187">
        <v>2589091</v>
      </c>
      <c r="M742" s="186">
        <f>IF(L742="N/A","N/A",'Part-C'!I742)</f>
        <v>30242243.391744271</v>
      </c>
      <c r="N742" s="190">
        <f t="shared" si="34"/>
        <v>0.92818071187347195</v>
      </c>
      <c r="O742" s="191">
        <f t="shared" si="35"/>
        <v>2171976.3917442709</v>
      </c>
    </row>
    <row r="743" spans="1:15" s="27" customFormat="1" ht="15" x14ac:dyDescent="0.3">
      <c r="A743" s="156" t="str">
        <f>IF(ISBLANK(TableB[[#This Row],[BEDS Code]]),"",TableB[[#This Row],[BEDS Code]])</f>
        <v>310200011489</v>
      </c>
      <c r="B743" s="134" t="str">
        <f>IF(ISBLANK(TableB[[#This Row],[School Name]]),"",TableB[[#This Row],[School Name]])</f>
        <v>High School of Economics and Finance</v>
      </c>
      <c r="C743" s="156" t="str">
        <f>IF(ISBLANK(TableB[[#This Row],[Local School Code]]),"",TableB[[#This Row],[Local School Code]])</f>
        <v>M489</v>
      </c>
      <c r="D743" s="187">
        <v>6088895</v>
      </c>
      <c r="E743" s="187">
        <v>6765439</v>
      </c>
      <c r="F743" s="186">
        <v>676544</v>
      </c>
      <c r="G743" s="126">
        <f t="shared" si="36"/>
        <v>0.89999998521899316</v>
      </c>
      <c r="H743" s="187">
        <v>357576</v>
      </c>
      <c r="I743" s="187">
        <v>1177833</v>
      </c>
      <c r="J743" s="187">
        <v>7624304</v>
      </c>
      <c r="K743" s="187">
        <v>8422818</v>
      </c>
      <c r="L743" s="187">
        <v>798514</v>
      </c>
      <c r="M743" s="186">
        <f>IF(L743="N/A","N/A",'Part-C'!I743)</f>
        <v>9887841.7855600752</v>
      </c>
      <c r="N743" s="190">
        <f t="shared" si="34"/>
        <v>0.77107868080315745</v>
      </c>
      <c r="O743" s="191">
        <f t="shared" si="35"/>
        <v>2263537.7855600752</v>
      </c>
    </row>
    <row r="744" spans="1:15" s="27" customFormat="1" ht="15" x14ac:dyDescent="0.3">
      <c r="A744" s="156" t="str">
        <f>IF(ISBLANK(TableB[[#This Row],[BEDS Code]]),"",TableB[[#This Row],[BEDS Code]])</f>
        <v>310300011492</v>
      </c>
      <c r="B744" s="134" t="str">
        <f>IF(ISBLANK(TableB[[#This Row],[School Name]]),"",TableB[[#This Row],[School Name]])</f>
        <v>High School for Law, Advocacy and Community Justice</v>
      </c>
      <c r="C744" s="156" t="str">
        <f>IF(ISBLANK(TableB[[#This Row],[Local School Code]]),"",TableB[[#This Row],[Local School Code]])</f>
        <v>M492</v>
      </c>
      <c r="D744" s="187">
        <v>4627362</v>
      </c>
      <c r="E744" s="187">
        <v>4349172</v>
      </c>
      <c r="F744" s="186">
        <v>0</v>
      </c>
      <c r="G744" s="126">
        <f t="shared" si="36"/>
        <v>1.0639638993353218</v>
      </c>
      <c r="H744" s="187">
        <v>357576</v>
      </c>
      <c r="I744" s="187">
        <v>896789</v>
      </c>
      <c r="J744" s="187">
        <v>5881727</v>
      </c>
      <c r="K744" s="187">
        <v>5553384</v>
      </c>
      <c r="L744" s="187">
        <v>0</v>
      </c>
      <c r="M744" s="186">
        <f>IF(L744="N/A","N/A",'Part-C'!I744)</f>
        <v>7270211.9524118379</v>
      </c>
      <c r="N744" s="190">
        <f t="shared" si="34"/>
        <v>0.80901726641529093</v>
      </c>
      <c r="O744" s="191">
        <f t="shared" si="35"/>
        <v>1388484.9524118379</v>
      </c>
    </row>
    <row r="745" spans="1:15" s="27" customFormat="1" ht="15" x14ac:dyDescent="0.3">
      <c r="A745" s="156" t="str">
        <f>IF(ISBLANK(TableB[[#This Row],[BEDS Code]]),"",TableB[[#This Row],[BEDS Code]])</f>
        <v>310300011494</v>
      </c>
      <c r="B745" s="134" t="str">
        <f>IF(ISBLANK(TableB[[#This Row],[School Name]]),"",TableB[[#This Row],[School Name]])</f>
        <v>High School of Arts and Technology</v>
      </c>
      <c r="C745" s="156" t="str">
        <f>IF(ISBLANK(TableB[[#This Row],[Local School Code]]),"",TableB[[#This Row],[Local School Code]])</f>
        <v>M494</v>
      </c>
      <c r="D745" s="187">
        <v>4320821</v>
      </c>
      <c r="E745" s="187">
        <v>4800912</v>
      </c>
      <c r="F745" s="186">
        <v>480091</v>
      </c>
      <c r="G745" s="126">
        <f t="shared" si="36"/>
        <v>0.90000004165875147</v>
      </c>
      <c r="H745" s="187">
        <v>357576</v>
      </c>
      <c r="I745" s="187">
        <v>748263</v>
      </c>
      <c r="J745" s="187">
        <v>5426660</v>
      </c>
      <c r="K745" s="187">
        <v>5993304</v>
      </c>
      <c r="L745" s="187">
        <v>566645</v>
      </c>
      <c r="M745" s="186">
        <f>IF(L745="N/A","N/A",'Part-C'!I745)</f>
        <v>8092034.5699740602</v>
      </c>
      <c r="N745" s="190">
        <f t="shared" si="34"/>
        <v>0.67061750083667715</v>
      </c>
      <c r="O745" s="191">
        <f t="shared" si="35"/>
        <v>2665374.5699740602</v>
      </c>
    </row>
    <row r="746" spans="1:15" s="27" customFormat="1" ht="15" x14ac:dyDescent="0.3">
      <c r="A746" s="156" t="str">
        <f>IF(ISBLANK(TableB[[#This Row],[BEDS Code]]),"",TableB[[#This Row],[BEDS Code]])</f>
        <v>310400011495</v>
      </c>
      <c r="B746" s="134" t="str">
        <f>IF(ISBLANK(TableB[[#This Row],[School Name]]),"",TableB[[#This Row],[School Name]])</f>
        <v>Park East High School</v>
      </c>
      <c r="C746" s="156" t="str">
        <f>IF(ISBLANK(TableB[[#This Row],[Local School Code]]),"",TableB[[#This Row],[Local School Code]])</f>
        <v>M495</v>
      </c>
      <c r="D746" s="187">
        <v>3171320</v>
      </c>
      <c r="E746" s="187">
        <v>3523688</v>
      </c>
      <c r="F746" s="186">
        <v>352368</v>
      </c>
      <c r="G746" s="126">
        <f t="shared" si="36"/>
        <v>0.90000022703485671</v>
      </c>
      <c r="H746" s="187">
        <v>357576</v>
      </c>
      <c r="I746" s="187">
        <v>726147</v>
      </c>
      <c r="J746" s="187">
        <v>4255043</v>
      </c>
      <c r="K746" s="187">
        <v>4670938</v>
      </c>
      <c r="L746" s="187">
        <v>415894</v>
      </c>
      <c r="M746" s="186">
        <f>IF(L746="N/A","N/A",'Part-C'!I746)</f>
        <v>6095071.5190586261</v>
      </c>
      <c r="N746" s="190">
        <f t="shared" si="34"/>
        <v>0.69811207082557492</v>
      </c>
      <c r="O746" s="191">
        <f t="shared" si="35"/>
        <v>1840028.5190586261</v>
      </c>
    </row>
    <row r="747" spans="1:15" s="27" customFormat="1" ht="15" x14ac:dyDescent="0.3">
      <c r="A747" s="156" t="str">
        <f>IF(ISBLANK(TableB[[#This Row],[BEDS Code]]),"",TableB[[#This Row],[BEDS Code]])</f>
        <v>310400010497</v>
      </c>
      <c r="B747" s="134" t="str">
        <f>IF(ISBLANK(TableB[[#This Row],[School Name]]),"",TableB[[#This Row],[School Name]])</f>
        <v>Central Park East I</v>
      </c>
      <c r="C747" s="156" t="str">
        <f>IF(ISBLANK(TableB[[#This Row],[Local School Code]]),"",TableB[[#This Row],[Local School Code]])</f>
        <v>M497</v>
      </c>
      <c r="D747" s="187">
        <v>1331539</v>
      </c>
      <c r="E747" s="187">
        <v>1356625</v>
      </c>
      <c r="F747" s="186">
        <v>25086</v>
      </c>
      <c r="G747" s="126">
        <f t="shared" si="36"/>
        <v>0.98150852298903524</v>
      </c>
      <c r="H747" s="187">
        <v>357576</v>
      </c>
      <c r="I747" s="187">
        <v>233259</v>
      </c>
      <c r="J747" s="187">
        <v>1922374</v>
      </c>
      <c r="K747" s="187">
        <v>1951983</v>
      </c>
      <c r="L747" s="187">
        <v>29608</v>
      </c>
      <c r="M747" s="186">
        <f>IF(L747="N/A","N/A",'Part-C'!I747)</f>
        <v>3669810.2767399312</v>
      </c>
      <c r="N747" s="190">
        <f t="shared" si="34"/>
        <v>0.52383470943564336</v>
      </c>
      <c r="O747" s="191">
        <f t="shared" si="35"/>
        <v>1747436.2767399312</v>
      </c>
    </row>
    <row r="748" spans="1:15" s="27" customFormat="1" ht="15" x14ac:dyDescent="0.3">
      <c r="A748" s="156" t="str">
        <f>IF(ISBLANK(TableB[[#This Row],[BEDS Code]]),"",TableB[[#This Row],[BEDS Code]])</f>
        <v>310500011499</v>
      </c>
      <c r="B748" s="134" t="str">
        <f>IF(ISBLANK(TableB[[#This Row],[School Name]]),"",TableB[[#This Row],[School Name]])</f>
        <v>Frederick Douglass Academy</v>
      </c>
      <c r="C748" s="156" t="str">
        <f>IF(ISBLANK(TableB[[#This Row],[Local School Code]]),"",TableB[[#This Row],[Local School Code]])</f>
        <v>M499</v>
      </c>
      <c r="D748" s="187">
        <v>11312134</v>
      </c>
      <c r="E748" s="187">
        <v>12024386</v>
      </c>
      <c r="F748" s="186">
        <v>712252</v>
      </c>
      <c r="G748" s="126">
        <f t="shared" si="36"/>
        <v>0.94076603994582342</v>
      </c>
      <c r="H748" s="187">
        <v>357576</v>
      </c>
      <c r="I748" s="187">
        <v>2282899</v>
      </c>
      <c r="J748" s="187">
        <v>13952609</v>
      </c>
      <c r="K748" s="187">
        <v>14793269</v>
      </c>
      <c r="L748" s="187">
        <v>840660</v>
      </c>
      <c r="M748" s="186">
        <f>IF(L748="N/A","N/A",'Part-C'!I748)</f>
        <v>17168205.772974685</v>
      </c>
      <c r="N748" s="190">
        <f t="shared" si="34"/>
        <v>0.81270047578084637</v>
      </c>
      <c r="O748" s="191">
        <f t="shared" si="35"/>
        <v>3215596.7729746848</v>
      </c>
    </row>
    <row r="749" spans="1:15" s="27" customFormat="1" ht="15" x14ac:dyDescent="0.3">
      <c r="A749" s="156" t="str">
        <f>IF(ISBLANK(TableB[[#This Row],[BEDS Code]]),"",TableB[[#This Row],[BEDS Code]])</f>
        <v>310200011500</v>
      </c>
      <c r="B749" s="134" t="str">
        <f>IF(ISBLANK(TableB[[#This Row],[School Name]]),"",TableB[[#This Row],[School Name]])</f>
        <v>Unity Center for Urban Technologies</v>
      </c>
      <c r="C749" s="156" t="str">
        <f>IF(ISBLANK(TableB[[#This Row],[Local School Code]]),"",TableB[[#This Row],[Local School Code]])</f>
        <v>M500</v>
      </c>
      <c r="D749" s="187">
        <v>2290801</v>
      </c>
      <c r="E749" s="187">
        <v>2353771</v>
      </c>
      <c r="F749" s="186">
        <v>62970</v>
      </c>
      <c r="G749" s="126">
        <f t="shared" si="36"/>
        <v>0.97324718504901286</v>
      </c>
      <c r="H749" s="187">
        <v>357576</v>
      </c>
      <c r="I749" s="187">
        <v>445761</v>
      </c>
      <c r="J749" s="187">
        <v>3094138</v>
      </c>
      <c r="K749" s="187">
        <v>3168461</v>
      </c>
      <c r="L749" s="187">
        <v>74323</v>
      </c>
      <c r="M749" s="186">
        <f>IF(L749="N/A","N/A",'Part-C'!I749)</f>
        <v>4109774.6419947185</v>
      </c>
      <c r="N749" s="190">
        <f t="shared" si="34"/>
        <v>0.75287291142032797</v>
      </c>
      <c r="O749" s="191">
        <f t="shared" si="35"/>
        <v>1015636.6419947185</v>
      </c>
    </row>
    <row r="750" spans="1:15" s="27" customFormat="1" ht="15" x14ac:dyDescent="0.3">
      <c r="A750" s="156" t="str">
        <f>IF(ISBLANK(TableB[[#This Row],[BEDS Code]]),"",TableB[[#This Row],[BEDS Code]])</f>
        <v>307500010000</v>
      </c>
      <c r="B750" s="134" t="str">
        <f>IF(ISBLANK(TableB[[#This Row],[School Name]]),"",TableB[[#This Row],[School Name]])</f>
        <v>Home Instruction</v>
      </c>
      <c r="C750" s="156" t="str">
        <f>IF(ISBLANK(TableB[[#This Row],[Local School Code]]),"",TableB[[#This Row],[Local School Code]])</f>
        <v>M501</v>
      </c>
      <c r="D750" s="187" t="s">
        <v>5097</v>
      </c>
      <c r="E750" s="187" t="s">
        <v>5097</v>
      </c>
      <c r="F750" s="186" t="s">
        <v>5097</v>
      </c>
      <c r="G750" s="126" t="str">
        <f t="shared" si="36"/>
        <v/>
      </c>
      <c r="H750" s="187" t="s">
        <v>5097</v>
      </c>
      <c r="I750" s="187" t="s">
        <v>5097</v>
      </c>
      <c r="J750" s="187" t="s">
        <v>5097</v>
      </c>
      <c r="K750" s="187" t="s">
        <v>5097</v>
      </c>
      <c r="L750" s="187" t="s">
        <v>5097</v>
      </c>
      <c r="M750" s="186" t="str">
        <f>IF(L750="N/A","N/A",'Part-C'!I750)</f>
        <v>N/A</v>
      </c>
      <c r="N750" s="190" t="str">
        <f t="shared" si="34"/>
        <v/>
      </c>
      <c r="O750" s="191" t="str">
        <f t="shared" si="35"/>
        <v>N/A</v>
      </c>
    </row>
    <row r="751" spans="1:15" s="27" customFormat="1" ht="15" x14ac:dyDescent="0.3">
      <c r="A751" s="156" t="str">
        <f>IF(ISBLANK(TableB[[#This Row],[BEDS Code]]),"",TableB[[#This Row],[BEDS Code]])</f>
        <v>310300011505</v>
      </c>
      <c r="B751" s="134" t="str">
        <f>IF(ISBLANK(TableB[[#This Row],[School Name]]),"",TableB[[#This Row],[School Name]])</f>
        <v>Edward A. Reynolds West Side High School</v>
      </c>
      <c r="C751" s="156" t="str">
        <f>IF(ISBLANK(TableB[[#This Row],[Local School Code]]),"",TableB[[#This Row],[Local School Code]])</f>
        <v>M505</v>
      </c>
      <c r="D751" s="187">
        <v>6004012</v>
      </c>
      <c r="E751" s="187">
        <v>6252851</v>
      </c>
      <c r="F751" s="186">
        <v>248839</v>
      </c>
      <c r="G751" s="126">
        <f t="shared" si="36"/>
        <v>0.96020391338287125</v>
      </c>
      <c r="H751" s="187">
        <v>357576</v>
      </c>
      <c r="I751" s="187">
        <v>1157694</v>
      </c>
      <c r="J751" s="187">
        <v>7519282</v>
      </c>
      <c r="K751" s="187">
        <v>7812983</v>
      </c>
      <c r="L751" s="187">
        <v>293700</v>
      </c>
      <c r="M751" s="186">
        <f>IF(L751="N/A","N/A",'Part-C'!I751)</f>
        <v>9114891.5292457473</v>
      </c>
      <c r="N751" s="190">
        <f t="shared" si="34"/>
        <v>0.82494475944928958</v>
      </c>
      <c r="O751" s="191">
        <f t="shared" si="35"/>
        <v>1595609.5292457473</v>
      </c>
    </row>
    <row r="752" spans="1:15" s="27" customFormat="1" ht="15" x14ac:dyDescent="0.3">
      <c r="A752" s="156" t="str">
        <f>IF(ISBLANK(TableB[[#This Row],[BEDS Code]]),"",TableB[[#This Row],[BEDS Code]])</f>
        <v>310200011507</v>
      </c>
      <c r="B752" s="134" t="str">
        <f>IF(ISBLANK(TableB[[#This Row],[School Name]]),"",TableB[[#This Row],[School Name]])</f>
        <v>Urban Assembly Gateway School for Technology</v>
      </c>
      <c r="C752" s="156" t="str">
        <f>IF(ISBLANK(TableB[[#This Row],[Local School Code]]),"",TableB[[#This Row],[Local School Code]])</f>
        <v>M507</v>
      </c>
      <c r="D752" s="187">
        <v>4458488</v>
      </c>
      <c r="E752" s="187">
        <v>4552590</v>
      </c>
      <c r="F752" s="186">
        <v>94102</v>
      </c>
      <c r="G752" s="126">
        <f t="shared" si="36"/>
        <v>0.97933000775382806</v>
      </c>
      <c r="H752" s="187">
        <v>357576</v>
      </c>
      <c r="I752" s="187">
        <v>895131</v>
      </c>
      <c r="J752" s="187">
        <v>5711195</v>
      </c>
      <c r="K752" s="187">
        <v>5822262</v>
      </c>
      <c r="L752" s="187">
        <v>111067</v>
      </c>
      <c r="M752" s="186">
        <f>IF(L752="N/A","N/A",'Part-C'!I752)</f>
        <v>6814497.8854009937</v>
      </c>
      <c r="N752" s="190">
        <f t="shared" si="34"/>
        <v>0.83809476443383313</v>
      </c>
      <c r="O752" s="191">
        <f t="shared" si="35"/>
        <v>1103302.8854009937</v>
      </c>
    </row>
    <row r="753" spans="1:15" s="27" customFormat="1" ht="15" x14ac:dyDescent="0.3">
      <c r="A753" s="156" t="str">
        <f>IF(ISBLANK(TableB[[#This Row],[BEDS Code]]),"",TableB[[#This Row],[BEDS Code]])</f>
        <v>310100011509</v>
      </c>
      <c r="B753" s="134" t="str">
        <f>IF(ISBLANK(TableB[[#This Row],[School Name]]),"",TableB[[#This Row],[School Name]])</f>
        <v>Marta Valle High School</v>
      </c>
      <c r="C753" s="156" t="str">
        <f>IF(ISBLANK(TableB[[#This Row],[Local School Code]]),"",TableB[[#This Row],[Local School Code]])</f>
        <v>M509</v>
      </c>
      <c r="D753" s="187">
        <v>1202740</v>
      </c>
      <c r="E753" s="187">
        <v>1336377</v>
      </c>
      <c r="F753" s="186">
        <v>133637</v>
      </c>
      <c r="G753" s="126">
        <f t="shared" si="36"/>
        <v>0.90000052380428575</v>
      </c>
      <c r="H753" s="187">
        <v>357576</v>
      </c>
      <c r="I753" s="187">
        <v>276864</v>
      </c>
      <c r="J753" s="187">
        <v>1837180</v>
      </c>
      <c r="K753" s="187">
        <v>1994910</v>
      </c>
      <c r="L753" s="187">
        <v>157730</v>
      </c>
      <c r="M753" s="186">
        <f>IF(L753="N/A","N/A",'Part-C'!I753)</f>
        <v>2973129.5067941272</v>
      </c>
      <c r="N753" s="190">
        <f t="shared" si="34"/>
        <v>0.61792801013266274</v>
      </c>
      <c r="O753" s="191">
        <f t="shared" si="35"/>
        <v>1135949.5067941272</v>
      </c>
    </row>
    <row r="754" spans="1:15" s="27" customFormat="1" ht="15" x14ac:dyDescent="0.3">
      <c r="A754" s="156" t="str">
        <f>IF(ISBLANK(TableB[[#This Row],[BEDS Code]]),"",TableB[[#This Row],[BEDS Code]])</f>
        <v>310600010513</v>
      </c>
      <c r="B754" s="134" t="str">
        <f>IF(ISBLANK(TableB[[#This Row],[School Name]]),"",TableB[[#This Row],[School Name]])</f>
        <v>Castle Bridge School</v>
      </c>
      <c r="C754" s="156" t="str">
        <f>IF(ISBLANK(TableB[[#This Row],[Local School Code]]),"",TableB[[#This Row],[Local School Code]])</f>
        <v>M513</v>
      </c>
      <c r="D754" s="187">
        <v>2236559</v>
      </c>
      <c r="E754" s="187">
        <v>2236559</v>
      </c>
      <c r="F754" s="186">
        <v>0</v>
      </c>
      <c r="G754" s="126">
        <f t="shared" si="36"/>
        <v>1</v>
      </c>
      <c r="H754" s="187">
        <v>357576</v>
      </c>
      <c r="I754" s="187">
        <v>436486</v>
      </c>
      <c r="J754" s="187">
        <v>3030621</v>
      </c>
      <c r="K754" s="187">
        <v>3030621</v>
      </c>
      <c r="L754" s="187">
        <v>0</v>
      </c>
      <c r="M754" s="186">
        <f>IF(L754="N/A","N/A",'Part-C'!I754)</f>
        <v>5116350.7002552757</v>
      </c>
      <c r="N754" s="190">
        <f t="shared" si="34"/>
        <v>0.59234035693620257</v>
      </c>
      <c r="O754" s="191">
        <f t="shared" si="35"/>
        <v>2085729.7002552757</v>
      </c>
    </row>
    <row r="755" spans="1:15" s="27" customFormat="1" ht="15" x14ac:dyDescent="0.3">
      <c r="A755" s="156" t="str">
        <f>IF(ISBLANK(TableB[[#This Row],[BEDS Code]]),"",TableB[[#This Row],[BEDS Code]])</f>
        <v>310500010514</v>
      </c>
      <c r="B755" s="134" t="str">
        <f>IF(ISBLANK(TableB[[#This Row],[School Name]]),"",TableB[[#This Row],[School Name]])</f>
        <v>New Design Middle School</v>
      </c>
      <c r="C755" s="156" t="str">
        <f>IF(ISBLANK(TableB[[#This Row],[Local School Code]]),"",TableB[[#This Row],[Local School Code]])</f>
        <v>M514</v>
      </c>
      <c r="D755" s="187">
        <v>1145945</v>
      </c>
      <c r="E755" s="187">
        <v>1167852</v>
      </c>
      <c r="F755" s="186">
        <v>21907</v>
      </c>
      <c r="G755" s="126">
        <f t="shared" si="36"/>
        <v>0.98124162993255992</v>
      </c>
      <c r="H755" s="187">
        <v>357576</v>
      </c>
      <c r="I755" s="187">
        <v>288346</v>
      </c>
      <c r="J755" s="187">
        <v>1791867</v>
      </c>
      <c r="K755" s="187">
        <v>1817725</v>
      </c>
      <c r="L755" s="187">
        <v>25857</v>
      </c>
      <c r="M755" s="186">
        <f>IF(L755="N/A","N/A",'Part-C'!I755)</f>
        <v>3274449.2737240186</v>
      </c>
      <c r="N755" s="190">
        <f t="shared" si="34"/>
        <v>0.54722698390197277</v>
      </c>
      <c r="O755" s="191">
        <f t="shared" si="35"/>
        <v>1482582.2737240186</v>
      </c>
    </row>
    <row r="756" spans="1:15" s="27" customFormat="1" ht="15" x14ac:dyDescent="0.3">
      <c r="A756" s="156" t="str">
        <f>IF(ISBLANK(TableB[[#This Row],[BEDS Code]]),"",TableB[[#This Row],[BEDS Code]])</f>
        <v>310100011515</v>
      </c>
      <c r="B756" s="134" t="str">
        <f>IF(ISBLANK(TableB[[#This Row],[School Name]]),"",TableB[[#This Row],[School Name]])</f>
        <v>Lower East Side Preparatory High School</v>
      </c>
      <c r="C756" s="156" t="str">
        <f>IF(ISBLANK(TableB[[#This Row],[Local School Code]]),"",TableB[[#This Row],[Local School Code]])</f>
        <v>M515</v>
      </c>
      <c r="D756" s="187">
        <v>6096068</v>
      </c>
      <c r="E756" s="187">
        <v>6773409</v>
      </c>
      <c r="F756" s="186">
        <v>677341</v>
      </c>
      <c r="G756" s="126">
        <f t="shared" si="36"/>
        <v>0.89999998523638536</v>
      </c>
      <c r="H756" s="187">
        <v>357576</v>
      </c>
      <c r="I756" s="187">
        <v>958923</v>
      </c>
      <c r="J756" s="187">
        <v>7412567</v>
      </c>
      <c r="K756" s="187">
        <v>8212022</v>
      </c>
      <c r="L756" s="187">
        <v>799455</v>
      </c>
      <c r="M756" s="186">
        <f>IF(L756="N/A","N/A",'Part-C'!I756)</f>
        <v>8908898.2865599357</v>
      </c>
      <c r="N756" s="190">
        <f t="shared" si="34"/>
        <v>0.83204081599884039</v>
      </c>
      <c r="O756" s="191">
        <f t="shared" si="35"/>
        <v>1496331.2865599357</v>
      </c>
    </row>
    <row r="757" spans="1:15" s="27" customFormat="1" ht="15" x14ac:dyDescent="0.3">
      <c r="A757" s="156" t="str">
        <f>IF(ISBLANK(TableB[[#This Row],[BEDS Code]]),"",TableB[[#This Row],[BEDS Code]])</f>
        <v>310500010517</v>
      </c>
      <c r="B757" s="134" t="str">
        <f>IF(ISBLANK(TableB[[#This Row],[School Name]]),"",TableB[[#This Row],[School Name]])</f>
        <v>Teachers College Community School</v>
      </c>
      <c r="C757" s="156" t="str">
        <f>IF(ISBLANK(TableB[[#This Row],[Local School Code]]),"",TableB[[#This Row],[Local School Code]])</f>
        <v>M517</v>
      </c>
      <c r="D757" s="187">
        <v>2397340</v>
      </c>
      <c r="E757" s="187">
        <v>2448474</v>
      </c>
      <c r="F757" s="186">
        <v>51134</v>
      </c>
      <c r="G757" s="126">
        <f t="shared" si="36"/>
        <v>0.97911597182571675</v>
      </c>
      <c r="H757" s="187">
        <v>357576</v>
      </c>
      <c r="I757" s="187">
        <v>530659</v>
      </c>
      <c r="J757" s="187">
        <v>3285575</v>
      </c>
      <c r="K757" s="187">
        <v>3345928</v>
      </c>
      <c r="L757" s="187">
        <v>60353</v>
      </c>
      <c r="M757" s="186">
        <f>IF(L757="N/A","N/A",'Part-C'!I757)</f>
        <v>4391414.6210611407</v>
      </c>
      <c r="N757" s="190">
        <f t="shared" si="34"/>
        <v>0.7481814593963515</v>
      </c>
      <c r="O757" s="191">
        <f t="shared" si="35"/>
        <v>1105839.6210611407</v>
      </c>
    </row>
    <row r="758" spans="1:15" s="27" customFormat="1" ht="15" x14ac:dyDescent="0.3">
      <c r="A758" s="156" t="str">
        <f>IF(ISBLANK(TableB[[#This Row],[BEDS Code]]),"",TableB[[#This Row],[BEDS Code]])</f>
        <v>310200011519</v>
      </c>
      <c r="B758" s="134" t="str">
        <f>IF(ISBLANK(TableB[[#This Row],[School Name]]),"",TableB[[#This Row],[School Name]])</f>
        <v>Talent Unlimited High School</v>
      </c>
      <c r="C758" s="156" t="str">
        <f>IF(ISBLANK(TableB[[#This Row],[Local School Code]]),"",TableB[[#This Row],[Local School Code]])</f>
        <v>M519</v>
      </c>
      <c r="D758" s="187">
        <v>4845110</v>
      </c>
      <c r="E758" s="187">
        <v>5383455</v>
      </c>
      <c r="F758" s="186">
        <v>538345</v>
      </c>
      <c r="G758" s="126">
        <f t="shared" si="36"/>
        <v>0.90000009287715788</v>
      </c>
      <c r="H758" s="187">
        <v>357576</v>
      </c>
      <c r="I758" s="187">
        <v>896293</v>
      </c>
      <c r="J758" s="187">
        <v>6098979</v>
      </c>
      <c r="K758" s="187">
        <v>6734380</v>
      </c>
      <c r="L758" s="187">
        <v>635401</v>
      </c>
      <c r="M758" s="186">
        <f>IF(L758="N/A","N/A",'Part-C'!I758)</f>
        <v>6865309.4061289355</v>
      </c>
      <c r="N758" s="190">
        <f t="shared" si="34"/>
        <v>0.88837642110568216</v>
      </c>
      <c r="O758" s="191">
        <f t="shared" si="35"/>
        <v>766330.40612893552</v>
      </c>
    </row>
    <row r="759" spans="1:15" s="27" customFormat="1" ht="15" x14ac:dyDescent="0.3">
      <c r="A759" s="156" t="str">
        <f>IF(ISBLANK(TableB[[#This Row],[BEDS Code]]),"",TableB[[#This Row],[BEDS Code]])</f>
        <v>310200011520</v>
      </c>
      <c r="B759" s="134" t="str">
        <f>IF(ISBLANK(TableB[[#This Row],[School Name]]),"",TableB[[#This Row],[School Name]])</f>
        <v>Murry Bergtraum High School for Business Careers</v>
      </c>
      <c r="C759" s="156" t="str">
        <f>IF(ISBLANK(TableB[[#This Row],[Local School Code]]),"",TableB[[#This Row],[Local School Code]])</f>
        <v>M520</v>
      </c>
      <c r="D759" s="187">
        <v>1763282</v>
      </c>
      <c r="E759" s="187">
        <v>1959202</v>
      </c>
      <c r="F759" s="186">
        <v>195920</v>
      </c>
      <c r="G759" s="126">
        <f t="shared" si="36"/>
        <v>0.90000010208237846</v>
      </c>
      <c r="H759" s="187">
        <v>357576</v>
      </c>
      <c r="I759" s="187">
        <v>441906</v>
      </c>
      <c r="J759" s="187">
        <v>2562764</v>
      </c>
      <c r="K759" s="187">
        <v>2794005</v>
      </c>
      <c r="L759" s="187">
        <v>231242</v>
      </c>
      <c r="M759" s="186">
        <f>IF(L759="N/A","N/A",'Part-C'!I759)</f>
        <v>5453112.2513534054</v>
      </c>
      <c r="N759" s="190">
        <f t="shared" si="34"/>
        <v>0.46996355143137736</v>
      </c>
      <c r="O759" s="191">
        <f t="shared" si="35"/>
        <v>2890348.2513534054</v>
      </c>
    </row>
    <row r="760" spans="1:15" s="27" customFormat="1" ht="15" x14ac:dyDescent="0.3">
      <c r="A760" s="156" t="str">
        <f>IF(ISBLANK(TableB[[#This Row],[BEDS Code]]),"",TableB[[#This Row],[BEDS Code]])</f>
        <v>310200010527</v>
      </c>
      <c r="B760" s="134" t="str">
        <f>IF(ISBLANK(TableB[[#This Row],[School Name]]),"",TableB[[#This Row],[School Name]])</f>
        <v>P.S. 527 - East Side School for Social Action</v>
      </c>
      <c r="C760" s="156" t="str">
        <f>IF(ISBLANK(TableB[[#This Row],[Local School Code]]),"",TableB[[#This Row],[Local School Code]])</f>
        <v>M527</v>
      </c>
      <c r="D760" s="187">
        <v>3304161</v>
      </c>
      <c r="E760" s="187">
        <v>3304161</v>
      </c>
      <c r="F760" s="186">
        <v>0</v>
      </c>
      <c r="G760" s="126">
        <f t="shared" si="36"/>
        <v>1</v>
      </c>
      <c r="H760" s="187">
        <v>357576</v>
      </c>
      <c r="I760" s="187">
        <v>633312</v>
      </c>
      <c r="J760" s="187">
        <v>4295049</v>
      </c>
      <c r="K760" s="187">
        <v>4295050</v>
      </c>
      <c r="L760" s="187">
        <v>0</v>
      </c>
      <c r="M760" s="186">
        <f>IF(L760="N/A","N/A",'Part-C'!I760)</f>
        <v>5644494.8889542846</v>
      </c>
      <c r="N760" s="190">
        <f t="shared" si="34"/>
        <v>0.76092707753265643</v>
      </c>
      <c r="O760" s="191">
        <f t="shared" si="35"/>
        <v>1349445.8889542846</v>
      </c>
    </row>
    <row r="761" spans="1:15" s="27" customFormat="1" ht="15" x14ac:dyDescent="0.3">
      <c r="A761" s="156" t="str">
        <f>IF(ISBLANK(TableB[[#This Row],[BEDS Code]]),"",TableB[[#This Row],[BEDS Code]])</f>
        <v>310600010528</v>
      </c>
      <c r="B761" s="134" t="str">
        <f>IF(ISBLANK(TableB[[#This Row],[School Name]]),"",TableB[[#This Row],[School Name]])</f>
        <v>I.S. 528 Bea Fuller Rodgers School</v>
      </c>
      <c r="C761" s="156" t="str">
        <f>IF(ISBLANK(TableB[[#This Row],[Local School Code]]),"",TableB[[#This Row],[Local School Code]])</f>
        <v>M528</v>
      </c>
      <c r="D761" s="187">
        <v>2581577</v>
      </c>
      <c r="E761" s="187">
        <v>2581577</v>
      </c>
      <c r="F761" s="186">
        <v>0</v>
      </c>
      <c r="G761" s="126">
        <f t="shared" si="36"/>
        <v>1</v>
      </c>
      <c r="H761" s="187">
        <v>357576</v>
      </c>
      <c r="I761" s="187">
        <v>462143</v>
      </c>
      <c r="J761" s="187">
        <v>3401296</v>
      </c>
      <c r="K761" s="187">
        <v>3401297</v>
      </c>
      <c r="L761" s="187">
        <v>0</v>
      </c>
      <c r="M761" s="186">
        <f>IF(L761="N/A","N/A",'Part-C'!I761)</f>
        <v>4521456.9842573972</v>
      </c>
      <c r="N761" s="190">
        <f t="shared" si="34"/>
        <v>0.75225663140055898</v>
      </c>
      <c r="O761" s="191">
        <f t="shared" si="35"/>
        <v>1120160.9842573972</v>
      </c>
    </row>
    <row r="762" spans="1:15" s="27" customFormat="1" ht="15" x14ac:dyDescent="0.3">
      <c r="A762" s="156" t="str">
        <f>IF(ISBLANK(TableB[[#This Row],[BEDS Code]]),"",TableB[[#This Row],[BEDS Code]])</f>
        <v>310200011529</v>
      </c>
      <c r="B762" s="134" t="str">
        <f>IF(ISBLANK(TableB[[#This Row],[School Name]]),"",TableB[[#This Row],[School Name]])</f>
        <v>Jacqueline Kennedy Onassis High School</v>
      </c>
      <c r="C762" s="156" t="str">
        <f>IF(ISBLANK(TableB[[#This Row],[Local School Code]]),"",TableB[[#This Row],[Local School Code]])</f>
        <v>M529</v>
      </c>
      <c r="D762" s="187">
        <v>4276786</v>
      </c>
      <c r="E762" s="187">
        <v>4751984</v>
      </c>
      <c r="F762" s="186">
        <v>475198</v>
      </c>
      <c r="G762" s="126">
        <f t="shared" si="36"/>
        <v>0.90000008417536759</v>
      </c>
      <c r="H762" s="187">
        <v>357576</v>
      </c>
      <c r="I762" s="187">
        <v>750909</v>
      </c>
      <c r="J762" s="187">
        <v>5385271</v>
      </c>
      <c r="K762" s="187">
        <v>5946140</v>
      </c>
      <c r="L762" s="187">
        <v>560868</v>
      </c>
      <c r="M762" s="186">
        <f>IF(L762="N/A","N/A",'Part-C'!I762)</f>
        <v>7279895.4726254428</v>
      </c>
      <c r="N762" s="190">
        <f t="shared" si="34"/>
        <v>0.73974564885583993</v>
      </c>
      <c r="O762" s="191">
        <f t="shared" si="35"/>
        <v>1894624.4726254428</v>
      </c>
    </row>
    <row r="763" spans="1:15" s="27" customFormat="1" ht="15" x14ac:dyDescent="0.3">
      <c r="A763" s="156" t="str">
        <f>IF(ISBLANK(TableB[[#This Row],[BEDS Code]]),"",TableB[[#This Row],[BEDS Code]])</f>
        <v>310200011531</v>
      </c>
      <c r="B763" s="134" t="str">
        <f>IF(ISBLANK(TableB[[#This Row],[School Name]]),"",TableB[[#This Row],[School Name]])</f>
        <v>Repertory Company High School for Theatre Arts</v>
      </c>
      <c r="C763" s="156" t="str">
        <f>IF(ISBLANK(TableB[[#This Row],[Local School Code]]),"",TableB[[#This Row],[Local School Code]])</f>
        <v>M531</v>
      </c>
      <c r="D763" s="187">
        <v>2246482</v>
      </c>
      <c r="E763" s="187">
        <v>2496092</v>
      </c>
      <c r="F763" s="186">
        <v>249610</v>
      </c>
      <c r="G763" s="126">
        <f t="shared" si="36"/>
        <v>0.89999967949899284</v>
      </c>
      <c r="H763" s="187">
        <v>357576</v>
      </c>
      <c r="I763" s="187">
        <v>481863</v>
      </c>
      <c r="J763" s="187">
        <v>3085921</v>
      </c>
      <c r="K763" s="187">
        <v>3380532</v>
      </c>
      <c r="L763" s="187">
        <v>294610</v>
      </c>
      <c r="M763" s="186">
        <f>IF(L763="N/A","N/A",'Part-C'!I763)</f>
        <v>3490578.4735311214</v>
      </c>
      <c r="N763" s="190">
        <f t="shared" si="34"/>
        <v>0.88407151519451044</v>
      </c>
      <c r="O763" s="191">
        <f t="shared" si="35"/>
        <v>404657.47353112139</v>
      </c>
    </row>
    <row r="764" spans="1:15" s="27" customFormat="1" ht="15" x14ac:dyDescent="0.3">
      <c r="A764" s="156" t="str">
        <f>IF(ISBLANK(TableB[[#This Row],[BEDS Code]]),"",TableB[[#This Row],[BEDS Code]])</f>
        <v>310200011533</v>
      </c>
      <c r="B764" s="134" t="str">
        <f>IF(ISBLANK(TableB[[#This Row],[School Name]]),"",TableB[[#This Row],[School Name]])</f>
        <v>Union Square Academy for Health Sciences</v>
      </c>
      <c r="C764" s="156" t="str">
        <f>IF(ISBLANK(TableB[[#This Row],[Local School Code]]),"",TableB[[#This Row],[Local School Code]])</f>
        <v>M533</v>
      </c>
      <c r="D764" s="187">
        <v>4358572</v>
      </c>
      <c r="E764" s="187">
        <v>4358572</v>
      </c>
      <c r="F764" s="186">
        <v>0</v>
      </c>
      <c r="G764" s="126">
        <f t="shared" si="36"/>
        <v>1</v>
      </c>
      <c r="H764" s="187">
        <v>357576</v>
      </c>
      <c r="I764" s="187">
        <v>812407</v>
      </c>
      <c r="J764" s="187">
        <v>5528555</v>
      </c>
      <c r="K764" s="187">
        <v>5528556</v>
      </c>
      <c r="L764" s="187">
        <v>0</v>
      </c>
      <c r="M764" s="186">
        <f>IF(L764="N/A","N/A",'Part-C'!I764)</f>
        <v>6336169.0817314778</v>
      </c>
      <c r="N764" s="190">
        <f t="shared" si="34"/>
        <v>0.87253905769970674</v>
      </c>
      <c r="O764" s="191">
        <f t="shared" si="35"/>
        <v>807614.08173147775</v>
      </c>
    </row>
    <row r="765" spans="1:15" s="27" customFormat="1" ht="15" x14ac:dyDescent="0.3">
      <c r="A765" s="156" t="str">
        <f>IF(ISBLANK(TableB[[#This Row],[BEDS Code]]),"",TableB[[#This Row],[BEDS Code]])</f>
        <v>310200011534</v>
      </c>
      <c r="B765" s="134" t="str">
        <f>IF(ISBLANK(TableB[[#This Row],[School Name]]),"",TableB[[#This Row],[School Name]])</f>
        <v>Harvest Collegiate High School</v>
      </c>
      <c r="C765" s="156" t="str">
        <f>IF(ISBLANK(TableB[[#This Row],[Local School Code]]),"",TableB[[#This Row],[Local School Code]])</f>
        <v>M534</v>
      </c>
      <c r="D765" s="187">
        <v>4828328</v>
      </c>
      <c r="E765" s="187">
        <v>4828328</v>
      </c>
      <c r="F765" s="186">
        <v>0</v>
      </c>
      <c r="G765" s="126">
        <f t="shared" si="36"/>
        <v>1</v>
      </c>
      <c r="H765" s="187">
        <v>357576</v>
      </c>
      <c r="I765" s="187">
        <v>948135</v>
      </c>
      <c r="J765" s="187">
        <v>6134039</v>
      </c>
      <c r="K765" s="187">
        <v>6134040</v>
      </c>
      <c r="L765" s="187">
        <v>0</v>
      </c>
      <c r="M765" s="186">
        <f>IF(L765="N/A","N/A",'Part-C'!I765)</f>
        <v>7639350.643198831</v>
      </c>
      <c r="N765" s="190">
        <f t="shared" si="34"/>
        <v>0.80295293232298726</v>
      </c>
      <c r="O765" s="191">
        <f t="shared" si="35"/>
        <v>1505311.643198831</v>
      </c>
    </row>
    <row r="766" spans="1:15" s="27" customFormat="1" ht="15" x14ac:dyDescent="0.3">
      <c r="A766" s="156" t="str">
        <f>IF(ISBLANK(TableB[[#This Row],[BEDS Code]]),"",TableB[[#This Row],[BEDS Code]])</f>
        <v>310100011539</v>
      </c>
      <c r="B766" s="134" t="str">
        <f>IF(ISBLANK(TableB[[#This Row],[School Name]]),"",TableB[[#This Row],[School Name]])</f>
        <v>New Explorations into Science, Technology and Math High School</v>
      </c>
      <c r="C766" s="156" t="str">
        <f>IF(ISBLANK(TableB[[#This Row],[Local School Code]]),"",TableB[[#This Row],[Local School Code]])</f>
        <v>M539</v>
      </c>
      <c r="D766" s="187">
        <v>12145910</v>
      </c>
      <c r="E766" s="187">
        <v>13366867</v>
      </c>
      <c r="F766" s="186">
        <v>1220957</v>
      </c>
      <c r="G766" s="126">
        <f t="shared" si="36"/>
        <v>0.90865795253293091</v>
      </c>
      <c r="H766" s="187">
        <v>357576</v>
      </c>
      <c r="I766" s="187">
        <v>2240915</v>
      </c>
      <c r="J766" s="187">
        <v>14744401</v>
      </c>
      <c r="K766" s="187">
        <v>16185477</v>
      </c>
      <c r="L766" s="187">
        <v>1441075</v>
      </c>
      <c r="M766" s="186">
        <f>IF(L766="N/A","N/A",'Part-C'!I766)</f>
        <v>16993497.93895027</v>
      </c>
      <c r="N766" s="190">
        <f t="shared" si="34"/>
        <v>0.86764955943560129</v>
      </c>
      <c r="O766" s="191">
        <f t="shared" si="35"/>
        <v>2249096.9389502704</v>
      </c>
    </row>
    <row r="767" spans="1:15" s="27" customFormat="1" ht="15" x14ac:dyDescent="0.3">
      <c r="A767" s="156" t="str">
        <f>IF(ISBLANK(TableB[[#This Row],[BEDS Code]]),"",TableB[[#This Row],[BEDS Code]])</f>
        <v>310600011540</v>
      </c>
      <c r="B767" s="134" t="str">
        <f>IF(ISBLANK(TableB[[#This Row],[School Name]]),"",TableB[[#This Row],[School Name]])</f>
        <v>A. Philip Randolph Campus High School</v>
      </c>
      <c r="C767" s="156" t="str">
        <f>IF(ISBLANK(TableB[[#This Row],[Local School Code]]),"",TableB[[#This Row],[Local School Code]])</f>
        <v>M540</v>
      </c>
      <c r="D767" s="187">
        <v>12041811</v>
      </c>
      <c r="E767" s="187">
        <v>13325305</v>
      </c>
      <c r="F767" s="186">
        <v>1283494</v>
      </c>
      <c r="G767" s="126">
        <f t="shared" si="36"/>
        <v>0.90367995329187589</v>
      </c>
      <c r="H767" s="187">
        <v>357576</v>
      </c>
      <c r="I767" s="187">
        <v>2329707</v>
      </c>
      <c r="J767" s="187">
        <v>14729094</v>
      </c>
      <c r="K767" s="187">
        <v>16243981</v>
      </c>
      <c r="L767" s="187">
        <v>1514887</v>
      </c>
      <c r="M767" s="186">
        <f>IF(L767="N/A","N/A",'Part-C'!I767)</f>
        <v>18791064.156659648</v>
      </c>
      <c r="N767" s="190">
        <f t="shared" si="34"/>
        <v>0.78383501206768724</v>
      </c>
      <c r="O767" s="191">
        <f t="shared" si="35"/>
        <v>4061970.1566596478</v>
      </c>
    </row>
    <row r="768" spans="1:15" s="27" customFormat="1" ht="15" x14ac:dyDescent="0.3">
      <c r="A768" s="156" t="str">
        <f>IF(ISBLANK(TableB[[#This Row],[BEDS Code]]),"",TableB[[#This Row],[BEDS Code]])</f>
        <v>310300011541</v>
      </c>
      <c r="B768" s="134" t="str">
        <f>IF(ISBLANK(TableB[[#This Row],[School Name]]),"",TableB[[#This Row],[School Name]])</f>
        <v>Manhattan / Hunter Science High School</v>
      </c>
      <c r="C768" s="156" t="str">
        <f>IF(ISBLANK(TableB[[#This Row],[Local School Code]]),"",TableB[[#This Row],[Local School Code]])</f>
        <v>M541</v>
      </c>
      <c r="D768" s="187">
        <v>3754536</v>
      </c>
      <c r="E768" s="187">
        <v>3471720</v>
      </c>
      <c r="F768" s="186">
        <v>0</v>
      </c>
      <c r="G768" s="126">
        <f t="shared" si="36"/>
        <v>1.0814627907780581</v>
      </c>
      <c r="H768" s="187">
        <v>357576</v>
      </c>
      <c r="I768" s="187">
        <v>736830</v>
      </c>
      <c r="J768" s="187">
        <v>4848942</v>
      </c>
      <c r="K768" s="187">
        <v>4515139</v>
      </c>
      <c r="L768" s="187">
        <v>0</v>
      </c>
      <c r="M768" s="186">
        <f>IF(L768="N/A","N/A",'Part-C'!I768)</f>
        <v>5202585.6573730148</v>
      </c>
      <c r="N768" s="190">
        <f t="shared" si="34"/>
        <v>0.93202540416190227</v>
      </c>
      <c r="O768" s="191">
        <f t="shared" si="35"/>
        <v>353643.65737301484</v>
      </c>
    </row>
    <row r="769" spans="1:15" s="27" customFormat="1" ht="15" x14ac:dyDescent="0.3">
      <c r="A769" s="156" t="str">
        <f>IF(ISBLANK(TableB[[#This Row],[BEDS Code]]),"",TableB[[#This Row],[BEDS Code]])</f>
        <v>310200011542</v>
      </c>
      <c r="B769" s="134" t="str">
        <f>IF(ISBLANK(TableB[[#This Row],[School Name]]),"",TableB[[#This Row],[School Name]])</f>
        <v>Manhattan Bridges High School</v>
      </c>
      <c r="C769" s="156" t="str">
        <f>IF(ISBLANK(TableB[[#This Row],[Local School Code]]),"",TableB[[#This Row],[Local School Code]])</f>
        <v>M542</v>
      </c>
      <c r="D769" s="187">
        <v>4502213</v>
      </c>
      <c r="E769" s="187">
        <v>5002459</v>
      </c>
      <c r="F769" s="186">
        <v>500246</v>
      </c>
      <c r="G769" s="126">
        <f t="shared" si="36"/>
        <v>0.89999998000983117</v>
      </c>
      <c r="H769" s="187">
        <v>357576</v>
      </c>
      <c r="I769" s="187">
        <v>812959</v>
      </c>
      <c r="J769" s="187">
        <v>5672748</v>
      </c>
      <c r="K769" s="187">
        <v>6263180</v>
      </c>
      <c r="L769" s="187">
        <v>590432</v>
      </c>
      <c r="M769" s="186">
        <f>IF(L769="N/A","N/A",'Part-C'!I769)</f>
        <v>6875003.2445214354</v>
      </c>
      <c r="N769" s="190">
        <f t="shared" si="34"/>
        <v>0.82512659241586672</v>
      </c>
      <c r="O769" s="191">
        <f t="shared" si="35"/>
        <v>1202255.2445214354</v>
      </c>
    </row>
    <row r="770" spans="1:15" s="27" customFormat="1" ht="15" x14ac:dyDescent="0.3">
      <c r="A770" s="156" t="str">
        <f>IF(ISBLANK(TableB[[#This Row],[BEDS Code]]),"",TableB[[#This Row],[BEDS Code]])</f>
        <v>310200011543</v>
      </c>
      <c r="B770" s="134" t="str">
        <f>IF(ISBLANK(TableB[[#This Row],[School Name]]),"",TableB[[#This Row],[School Name]])</f>
        <v>New Design High School</v>
      </c>
      <c r="C770" s="156" t="str">
        <f>IF(ISBLANK(TableB[[#This Row],[Local School Code]]),"",TableB[[#This Row],[Local School Code]])</f>
        <v>M543</v>
      </c>
      <c r="D770" s="187">
        <v>4186493</v>
      </c>
      <c r="E770" s="187">
        <v>4526482</v>
      </c>
      <c r="F770" s="186">
        <v>339989</v>
      </c>
      <c r="G770" s="126">
        <f t="shared" si="36"/>
        <v>0.92488890931191159</v>
      </c>
      <c r="H770" s="187">
        <v>357576</v>
      </c>
      <c r="I770" s="187">
        <v>879506</v>
      </c>
      <c r="J770" s="187">
        <v>5423575</v>
      </c>
      <c r="K770" s="187">
        <v>5824859</v>
      </c>
      <c r="L770" s="187">
        <v>401283</v>
      </c>
      <c r="M770" s="186">
        <f>IF(L770="N/A","N/A",'Part-C'!I770)</f>
        <v>6785402.9946996393</v>
      </c>
      <c r="N770" s="190">
        <f t="shared" si="34"/>
        <v>0.79930035168678715</v>
      </c>
      <c r="O770" s="191">
        <f t="shared" si="35"/>
        <v>1361827.9946996393</v>
      </c>
    </row>
    <row r="771" spans="1:15" s="27" customFormat="1" ht="15" x14ac:dyDescent="0.3">
      <c r="A771" s="156" t="str">
        <f>IF(ISBLANK(TableB[[#This Row],[BEDS Code]]),"",TableB[[#This Row],[BEDS Code]])</f>
        <v>310200011544</v>
      </c>
      <c r="B771" s="134" t="str">
        <f>IF(ISBLANK(TableB[[#This Row],[School Name]]),"",TableB[[#This Row],[School Name]])</f>
        <v>Independence High School</v>
      </c>
      <c r="C771" s="156" t="str">
        <f>IF(ISBLANK(TableB[[#This Row],[Local School Code]]),"",TableB[[#This Row],[Local School Code]])</f>
        <v>M544</v>
      </c>
      <c r="D771" s="187">
        <v>3521303</v>
      </c>
      <c r="E771" s="187">
        <v>3912558</v>
      </c>
      <c r="F771" s="186">
        <v>391255</v>
      </c>
      <c r="G771" s="126">
        <f t="shared" si="36"/>
        <v>0.90000020446981233</v>
      </c>
      <c r="H771" s="187">
        <v>357576</v>
      </c>
      <c r="I771" s="187">
        <v>583259</v>
      </c>
      <c r="J771" s="187">
        <v>4462138</v>
      </c>
      <c r="K771" s="187">
        <v>4923931</v>
      </c>
      <c r="L771" s="187">
        <v>461792</v>
      </c>
      <c r="M771" s="186">
        <f>IF(L771="N/A","N/A",'Part-C'!I771)</f>
        <v>5406083.9726402452</v>
      </c>
      <c r="N771" s="190">
        <f t="shared" si="34"/>
        <v>0.82539191447682281</v>
      </c>
      <c r="O771" s="191">
        <f t="shared" si="35"/>
        <v>943945.97264024522</v>
      </c>
    </row>
    <row r="772" spans="1:15" s="27" customFormat="1" ht="15" x14ac:dyDescent="0.3">
      <c r="A772" s="156" t="str">
        <f>IF(ISBLANK(TableB[[#This Row],[BEDS Code]]),"",TableB[[#This Row],[BEDS Code]])</f>
        <v>310200011545</v>
      </c>
      <c r="B772" s="134" t="str">
        <f>IF(ISBLANK(TableB[[#This Row],[School Name]]),"",TableB[[#This Row],[School Name]])</f>
        <v>High School for Dual Language and Asian Studies</v>
      </c>
      <c r="C772" s="156" t="str">
        <f>IF(ISBLANK(TableB[[#This Row],[Local School Code]]),"",TableB[[#This Row],[Local School Code]])</f>
        <v>M545</v>
      </c>
      <c r="D772" s="187">
        <v>3263795</v>
      </c>
      <c r="E772" s="187">
        <v>2922327</v>
      </c>
      <c r="F772" s="186">
        <v>0</v>
      </c>
      <c r="G772" s="126">
        <f t="shared" si="36"/>
        <v>1.1168479776561624</v>
      </c>
      <c r="H772" s="187">
        <v>357576</v>
      </c>
      <c r="I772" s="187">
        <v>642376</v>
      </c>
      <c r="J772" s="187">
        <v>4263747</v>
      </c>
      <c r="K772" s="187">
        <v>3860717</v>
      </c>
      <c r="L772" s="187">
        <v>0</v>
      </c>
      <c r="M772" s="186">
        <f>IF(L772="N/A","N/A",'Part-C'!I772)</f>
        <v>5137900.0139871426</v>
      </c>
      <c r="N772" s="190">
        <f t="shared" si="34"/>
        <v>0.82986180898666861</v>
      </c>
      <c r="O772" s="191">
        <f t="shared" si="35"/>
        <v>874153.01398714259</v>
      </c>
    </row>
    <row r="773" spans="1:15" s="27" customFormat="1" ht="15" x14ac:dyDescent="0.3">
      <c r="A773" s="156" t="str">
        <f>IF(ISBLANK(TableB[[#This Row],[BEDS Code]]),"",TableB[[#This Row],[BEDS Code]])</f>
        <v>310200011546</v>
      </c>
      <c r="B773" s="134" t="str">
        <f>IF(ISBLANK(TableB[[#This Row],[School Name]]),"",TableB[[#This Row],[School Name]])</f>
        <v>Academy for Software Engineering</v>
      </c>
      <c r="C773" s="156" t="str">
        <f>IF(ISBLANK(TableB[[#This Row],[Local School Code]]),"",TableB[[#This Row],[Local School Code]])</f>
        <v>M546</v>
      </c>
      <c r="D773" s="187">
        <v>4493626</v>
      </c>
      <c r="E773" s="187">
        <v>4493626</v>
      </c>
      <c r="F773" s="186">
        <v>0</v>
      </c>
      <c r="G773" s="126">
        <f t="shared" si="36"/>
        <v>1</v>
      </c>
      <c r="H773" s="187">
        <v>357576</v>
      </c>
      <c r="I773" s="187">
        <v>805859</v>
      </c>
      <c r="J773" s="187">
        <v>5657061</v>
      </c>
      <c r="K773" s="187">
        <v>5657062</v>
      </c>
      <c r="L773" s="187">
        <v>0</v>
      </c>
      <c r="M773" s="186">
        <f>IF(L773="N/A","N/A",'Part-C'!I773)</f>
        <v>6921804.1064733658</v>
      </c>
      <c r="N773" s="190">
        <f t="shared" si="34"/>
        <v>0.81728129155077345</v>
      </c>
      <c r="O773" s="191">
        <f t="shared" si="35"/>
        <v>1264743.1064733658</v>
      </c>
    </row>
    <row r="774" spans="1:15" s="27" customFormat="1" ht="15" x14ac:dyDescent="0.3">
      <c r="A774" s="156" t="str">
        <f>IF(ISBLANK(TableB[[#This Row],[BEDS Code]]),"",TableB[[#This Row],[BEDS Code]])</f>
        <v>310200011550</v>
      </c>
      <c r="B774" s="134" t="str">
        <f>IF(ISBLANK(TableB[[#This Row],[School Name]]),"",TableB[[#This Row],[School Name]])</f>
        <v>Liberty High School Academy for Newcomers</v>
      </c>
      <c r="C774" s="156" t="str">
        <f>IF(ISBLANK(TableB[[#This Row],[Local School Code]]),"",TableB[[#This Row],[Local School Code]])</f>
        <v>M550</v>
      </c>
      <c r="D774" s="187">
        <v>4525232</v>
      </c>
      <c r="E774" s="187">
        <v>5028036</v>
      </c>
      <c r="F774" s="186">
        <v>502804</v>
      </c>
      <c r="G774" s="126">
        <f t="shared" si="36"/>
        <v>0.8999999204460748</v>
      </c>
      <c r="H774" s="187">
        <v>357576</v>
      </c>
      <c r="I774" s="187">
        <v>849530</v>
      </c>
      <c r="J774" s="187">
        <v>5732338</v>
      </c>
      <c r="K774" s="187">
        <v>6325790</v>
      </c>
      <c r="L774" s="187">
        <v>593452</v>
      </c>
      <c r="M774" s="186">
        <f>IF(L774="N/A","N/A",'Part-C'!I774)</f>
        <v>7172134.4653575327</v>
      </c>
      <c r="N774" s="190">
        <f t="shared" si="34"/>
        <v>0.79925132855331116</v>
      </c>
      <c r="O774" s="191">
        <f t="shared" si="35"/>
        <v>1439796.4653575327</v>
      </c>
    </row>
    <row r="775" spans="1:15" s="27" customFormat="1" ht="15" x14ac:dyDescent="0.3">
      <c r="A775" s="156" t="str">
        <f>IF(ISBLANK(TableB[[#This Row],[BEDS Code]]),"",TableB[[#This Row],[BEDS Code]])</f>
        <v>310200011551</v>
      </c>
      <c r="B775" s="134" t="str">
        <f>IF(ISBLANK(TableB[[#This Row],[School Name]]),"",TableB[[#This Row],[School Name]])</f>
        <v>Urban Assembly New York Harbor School</v>
      </c>
      <c r="C775" s="156" t="str">
        <f>IF(ISBLANK(TableB[[#This Row],[Local School Code]]),"",TableB[[#This Row],[Local School Code]])</f>
        <v>M551</v>
      </c>
      <c r="D775" s="187">
        <v>5813926</v>
      </c>
      <c r="E775" s="187">
        <v>6142637</v>
      </c>
      <c r="F775" s="186">
        <v>328711</v>
      </c>
      <c r="G775" s="126">
        <f t="shared" si="36"/>
        <v>0.94648698921977648</v>
      </c>
      <c r="H775" s="187">
        <v>357576</v>
      </c>
      <c r="I775" s="187">
        <v>1064732</v>
      </c>
      <c r="J775" s="187">
        <v>7236234</v>
      </c>
      <c r="K775" s="187">
        <v>7624207</v>
      </c>
      <c r="L775" s="187">
        <v>387972</v>
      </c>
      <c r="M775" s="186">
        <f>IF(L775="N/A","N/A",'Part-C'!I775)</f>
        <v>8623310.483438896</v>
      </c>
      <c r="N775" s="190">
        <f t="shared" si="34"/>
        <v>0.83914802950644274</v>
      </c>
      <c r="O775" s="191">
        <f t="shared" si="35"/>
        <v>1387076.483438896</v>
      </c>
    </row>
    <row r="776" spans="1:15" s="27" customFormat="1" ht="15" x14ac:dyDescent="0.3">
      <c r="A776" s="156" t="str">
        <f>IF(ISBLANK(TableB[[#This Row],[BEDS Code]]),"",TableB[[#This Row],[BEDS Code]])</f>
        <v>310600011552</v>
      </c>
      <c r="B776" s="134" t="str">
        <f>IF(ISBLANK(TableB[[#This Row],[School Name]]),"",TableB[[#This Row],[School Name]])</f>
        <v>Gregorio Luperon High School for Science and Mathematics</v>
      </c>
      <c r="C776" s="156" t="str">
        <f>IF(ISBLANK(TableB[[#This Row],[Local School Code]]),"",TableB[[#This Row],[Local School Code]])</f>
        <v>M552</v>
      </c>
      <c r="D776" s="187">
        <v>5038028</v>
      </c>
      <c r="E776" s="187">
        <v>5597809</v>
      </c>
      <c r="F776" s="186">
        <v>559781</v>
      </c>
      <c r="G776" s="126">
        <f t="shared" si="36"/>
        <v>0.89999998213586785</v>
      </c>
      <c r="H776" s="187">
        <v>357576</v>
      </c>
      <c r="I776" s="187">
        <v>912983</v>
      </c>
      <c r="J776" s="187">
        <v>6308587</v>
      </c>
      <c r="K776" s="187">
        <v>6969288</v>
      </c>
      <c r="L776" s="187">
        <v>660701</v>
      </c>
      <c r="M776" s="186">
        <f>IF(L776="N/A","N/A",'Part-C'!I776)</f>
        <v>7576525.2272571372</v>
      </c>
      <c r="N776" s="190">
        <f t="shared" ref="N776:N839" si="37">IFERROR(J776/M776,"")</f>
        <v>0.83264911166722821</v>
      </c>
      <c r="O776" s="191">
        <f t="shared" ref="O776:O839" si="38">IF(L776="N/A","N/A",M776-J776)</f>
        <v>1267938.2272571372</v>
      </c>
    </row>
    <row r="777" spans="1:15" s="27" customFormat="1" ht="15" x14ac:dyDescent="0.3">
      <c r="A777" s="156" t="str">
        <f>IF(ISBLANK(TableB[[#This Row],[BEDS Code]]),"",TableB[[#This Row],[BEDS Code]])</f>
        <v>310400011555</v>
      </c>
      <c r="B777" s="134" t="str">
        <f>IF(ISBLANK(TableB[[#This Row],[School Name]]),"",TableB[[#This Row],[School Name]])</f>
        <v>Central Park East High School</v>
      </c>
      <c r="C777" s="156" t="str">
        <f>IF(ISBLANK(TableB[[#This Row],[Local School Code]]),"",TableB[[#This Row],[Local School Code]])</f>
        <v>M555</v>
      </c>
      <c r="D777" s="187">
        <v>3981800</v>
      </c>
      <c r="E777" s="187">
        <v>4382448</v>
      </c>
      <c r="F777" s="186">
        <v>400648</v>
      </c>
      <c r="G777" s="126">
        <f t="shared" si="36"/>
        <v>0.90857894948211593</v>
      </c>
      <c r="H777" s="187">
        <v>357576</v>
      </c>
      <c r="I777" s="187">
        <v>854722</v>
      </c>
      <c r="J777" s="187">
        <v>5194098</v>
      </c>
      <c r="K777" s="187">
        <v>5666976</v>
      </c>
      <c r="L777" s="187">
        <v>472878</v>
      </c>
      <c r="M777" s="186">
        <f>IF(L777="N/A","N/A",'Part-C'!I777)</f>
        <v>7295118.122020198</v>
      </c>
      <c r="N777" s="190">
        <f t="shared" si="37"/>
        <v>0.71199642187035983</v>
      </c>
      <c r="O777" s="191">
        <f t="shared" si="38"/>
        <v>2101020.122020198</v>
      </c>
    </row>
    <row r="778" spans="1:15" s="27" customFormat="1" ht="15" x14ac:dyDescent="0.3">
      <c r="A778" s="156" t="str">
        <f>IF(ISBLANK(TableB[[#This Row],[BEDS Code]]),"",TableB[[#This Row],[BEDS Code]])</f>
        <v>310200011560</v>
      </c>
      <c r="B778" s="134" t="str">
        <f>IF(ISBLANK(TableB[[#This Row],[School Name]]),"",TableB[[#This Row],[School Name]])</f>
        <v>High School M560 - City As School</v>
      </c>
      <c r="C778" s="156" t="str">
        <f>IF(ISBLANK(TableB[[#This Row],[Local School Code]]),"",TableB[[#This Row],[Local School Code]])</f>
        <v>M560</v>
      </c>
      <c r="D778" s="187">
        <v>6330638</v>
      </c>
      <c r="E778" s="187">
        <v>5970098</v>
      </c>
      <c r="F778" s="186">
        <v>0</v>
      </c>
      <c r="G778" s="126">
        <f t="shared" si="36"/>
        <v>1.0603909684564643</v>
      </c>
      <c r="H778" s="187">
        <v>357576</v>
      </c>
      <c r="I778" s="187">
        <v>1195748</v>
      </c>
      <c r="J778" s="187">
        <v>7883962</v>
      </c>
      <c r="K778" s="187">
        <v>7458423</v>
      </c>
      <c r="L778" s="187">
        <v>0</v>
      </c>
      <c r="M778" s="186">
        <f>IF(L778="N/A","N/A",'Part-C'!I778)</f>
        <v>9282430.9655618854</v>
      </c>
      <c r="N778" s="190">
        <f t="shared" si="37"/>
        <v>0.84934237908687393</v>
      </c>
      <c r="O778" s="191">
        <f t="shared" si="38"/>
        <v>1398468.9655618854</v>
      </c>
    </row>
    <row r="779" spans="1:15" s="27" customFormat="1" ht="15" x14ac:dyDescent="0.3">
      <c r="A779" s="156" t="str">
        <f>IF(ISBLANK(TableB[[#This Row],[BEDS Code]]),"",TableB[[#This Row],[BEDS Code]])</f>
        <v>310200011565</v>
      </c>
      <c r="B779" s="134" t="str">
        <f>IF(ISBLANK(TableB[[#This Row],[School Name]]),"",TableB[[#This Row],[School Name]])</f>
        <v>Urban Academy Laboratory High School</v>
      </c>
      <c r="C779" s="156" t="str">
        <f>IF(ISBLANK(TableB[[#This Row],[Local School Code]]),"",TableB[[#This Row],[Local School Code]])</f>
        <v>M565</v>
      </c>
      <c r="D779" s="187">
        <v>1884985</v>
      </c>
      <c r="E779" s="187">
        <v>1664024</v>
      </c>
      <c r="F779" s="186">
        <v>0</v>
      </c>
      <c r="G779" s="126">
        <f t="shared" ref="G779:G842" si="39">IFERROR(D779/E779,"")</f>
        <v>1.13278714730076</v>
      </c>
      <c r="H779" s="187">
        <v>357576</v>
      </c>
      <c r="I779" s="187">
        <v>452789</v>
      </c>
      <c r="J779" s="187">
        <v>2695350</v>
      </c>
      <c r="K779" s="187">
        <v>2434553</v>
      </c>
      <c r="L779" s="187">
        <v>0</v>
      </c>
      <c r="M779" s="186">
        <f>IF(L779="N/A","N/A",'Part-C'!I779)</f>
        <v>3278054.6321851709</v>
      </c>
      <c r="N779" s="190">
        <f t="shared" si="37"/>
        <v>0.82224071970492563</v>
      </c>
      <c r="O779" s="191">
        <f t="shared" si="38"/>
        <v>582704.63218517089</v>
      </c>
    </row>
    <row r="780" spans="1:15" s="27" customFormat="1" ht="15" x14ac:dyDescent="0.3">
      <c r="A780" s="156" t="str">
        <f>IF(ISBLANK(TableB[[#This Row],[BEDS Code]]),"",TableB[[#This Row],[BEDS Code]])</f>
        <v>310200011570</v>
      </c>
      <c r="B780" s="134" t="str">
        <f>IF(ISBLANK(TableB[[#This Row],[School Name]]),"",TableB[[#This Row],[School Name]])</f>
        <v>Satellite Academy High School</v>
      </c>
      <c r="C780" s="156" t="str">
        <f>IF(ISBLANK(TableB[[#This Row],[Local School Code]]),"",TableB[[#This Row],[Local School Code]])</f>
        <v>M570</v>
      </c>
      <c r="D780" s="187">
        <v>2842195</v>
      </c>
      <c r="E780" s="187">
        <v>3157994</v>
      </c>
      <c r="F780" s="186">
        <v>315799</v>
      </c>
      <c r="G780" s="126">
        <f t="shared" si="39"/>
        <v>0.90000012666268525</v>
      </c>
      <c r="H780" s="187">
        <v>357576</v>
      </c>
      <c r="I780" s="187">
        <v>464690</v>
      </c>
      <c r="J780" s="187">
        <v>3664461</v>
      </c>
      <c r="K780" s="187">
        <v>4037195</v>
      </c>
      <c r="L780" s="187">
        <v>372733</v>
      </c>
      <c r="M780" s="186">
        <f>IF(L780="N/A","N/A",'Part-C'!I780)</f>
        <v>4206283.7531303717</v>
      </c>
      <c r="N780" s="190">
        <f t="shared" si="37"/>
        <v>0.87118730334653716</v>
      </c>
      <c r="O780" s="191">
        <f t="shared" si="38"/>
        <v>541822.75313037168</v>
      </c>
    </row>
    <row r="781" spans="1:15" s="27" customFormat="1" ht="15" x14ac:dyDescent="0.3">
      <c r="A781" s="156" t="str">
        <f>IF(ISBLANK(TableB[[#This Row],[BEDS Code]]),"",TableB[[#This Row],[BEDS Code]])</f>
        <v>310200011575</v>
      </c>
      <c r="B781" s="134" t="str">
        <f>IF(ISBLANK(TableB[[#This Row],[School Name]]),"",TableB[[#This Row],[School Name]])</f>
        <v>Manhattan Comprehensive Night and Day High School</v>
      </c>
      <c r="C781" s="156" t="str">
        <f>IF(ISBLANK(TableB[[#This Row],[Local School Code]]),"",TableB[[#This Row],[Local School Code]])</f>
        <v>M575</v>
      </c>
      <c r="D781" s="187">
        <v>7517679</v>
      </c>
      <c r="E781" s="187">
        <v>8352976</v>
      </c>
      <c r="F781" s="186">
        <v>835297</v>
      </c>
      <c r="G781" s="126">
        <f t="shared" si="39"/>
        <v>0.90000007183068642</v>
      </c>
      <c r="H781" s="187">
        <v>357576</v>
      </c>
      <c r="I781" s="187">
        <v>1372859</v>
      </c>
      <c r="J781" s="187">
        <v>9248114</v>
      </c>
      <c r="K781" s="187">
        <v>10234003</v>
      </c>
      <c r="L781" s="187">
        <v>985888</v>
      </c>
      <c r="M781" s="186">
        <f>IF(L781="N/A","N/A",'Part-C'!I781)</f>
        <v>11118528.916139282</v>
      </c>
      <c r="N781" s="190">
        <f t="shared" si="37"/>
        <v>0.83177496499341286</v>
      </c>
      <c r="O781" s="191">
        <f t="shared" si="38"/>
        <v>1870414.9161392823</v>
      </c>
    </row>
    <row r="782" spans="1:15" s="27" customFormat="1" ht="15" x14ac:dyDescent="0.3">
      <c r="A782" s="156" t="str">
        <f>IF(ISBLANK(TableB[[#This Row],[BEDS Code]]),"",TableB[[#This Row],[BEDS Code]])</f>
        <v>310200011580</v>
      </c>
      <c r="B782" s="134" t="str">
        <f>IF(ISBLANK(TableB[[#This Row],[School Name]]),"",TableB[[#This Row],[School Name]])</f>
        <v>Richard R. Green High School of Teaching</v>
      </c>
      <c r="C782" s="156" t="str">
        <f>IF(ISBLANK(TableB[[#This Row],[Local School Code]]),"",TableB[[#This Row],[Local School Code]])</f>
        <v>M580</v>
      </c>
      <c r="D782" s="187">
        <v>4215345</v>
      </c>
      <c r="E782" s="187">
        <v>4570916</v>
      </c>
      <c r="F782" s="186">
        <v>355571</v>
      </c>
      <c r="G782" s="126">
        <f t="shared" si="39"/>
        <v>0.92221012155987991</v>
      </c>
      <c r="H782" s="187">
        <v>357576</v>
      </c>
      <c r="I782" s="187">
        <v>892790</v>
      </c>
      <c r="J782" s="187">
        <v>5465711</v>
      </c>
      <c r="K782" s="187">
        <v>5885387</v>
      </c>
      <c r="L782" s="187">
        <v>419676</v>
      </c>
      <c r="M782" s="186">
        <f>IF(L782="N/A","N/A",'Part-C'!I782)</f>
        <v>6946267.6973040923</v>
      </c>
      <c r="N782" s="190">
        <f t="shared" si="37"/>
        <v>0.7868557962603846</v>
      </c>
      <c r="O782" s="191">
        <f t="shared" si="38"/>
        <v>1480556.6973040923</v>
      </c>
    </row>
    <row r="783" spans="1:15" s="27" customFormat="1" ht="15" x14ac:dyDescent="0.3">
      <c r="A783" s="156" t="str">
        <f>IF(ISBLANK(TableB[[#This Row],[BEDS Code]]),"",TableB[[#This Row],[BEDS Code]])</f>
        <v>310200011586</v>
      </c>
      <c r="B783" s="134" t="str">
        <f>IF(ISBLANK(TableB[[#This Row],[School Name]]),"",TableB[[#This Row],[School Name]])</f>
        <v>Harvey Milk High School</v>
      </c>
      <c r="C783" s="156" t="str">
        <f>IF(ISBLANK(TableB[[#This Row],[Local School Code]]),"",TableB[[#This Row],[Local School Code]])</f>
        <v>M586</v>
      </c>
      <c r="D783" s="187">
        <v>875950</v>
      </c>
      <c r="E783" s="187">
        <v>820208</v>
      </c>
      <c r="F783" s="186">
        <v>0</v>
      </c>
      <c r="G783" s="126">
        <f t="shared" si="39"/>
        <v>1.067960809940893</v>
      </c>
      <c r="H783" s="187">
        <v>357576</v>
      </c>
      <c r="I783" s="187">
        <v>251872</v>
      </c>
      <c r="J783" s="187">
        <v>1485398</v>
      </c>
      <c r="K783" s="187">
        <v>1419607</v>
      </c>
      <c r="L783" s="187">
        <v>0</v>
      </c>
      <c r="M783" s="186">
        <f>IF(L783="N/A","N/A",'Part-C'!I783)</f>
        <v>2174592.9079708313</v>
      </c>
      <c r="N783" s="190">
        <f t="shared" si="37"/>
        <v>0.68306945845145017</v>
      </c>
      <c r="O783" s="191">
        <f t="shared" si="38"/>
        <v>689194.90797083126</v>
      </c>
    </row>
    <row r="784" spans="1:15" s="27" customFormat="1" ht="15" x14ac:dyDescent="0.3">
      <c r="A784" s="156" t="str">
        <f>IF(ISBLANK(TableB[[#This Row],[BEDS Code]]),"",TableB[[#This Row],[BEDS Code]])</f>
        <v>310200011600</v>
      </c>
      <c r="B784" s="134" t="str">
        <f>IF(ISBLANK(TableB[[#This Row],[School Name]]),"",TableB[[#This Row],[School Name]])</f>
        <v>The High School of Fashion Industries</v>
      </c>
      <c r="C784" s="156" t="str">
        <f>IF(ISBLANK(TableB[[#This Row],[Local School Code]]),"",TableB[[#This Row],[Local School Code]])</f>
        <v>M600</v>
      </c>
      <c r="D784" s="187">
        <v>13312493</v>
      </c>
      <c r="E784" s="187">
        <v>14791659</v>
      </c>
      <c r="F784" s="186">
        <v>1479166</v>
      </c>
      <c r="G784" s="126">
        <f t="shared" si="39"/>
        <v>0.89999999323943314</v>
      </c>
      <c r="H784" s="187">
        <v>357576</v>
      </c>
      <c r="I784" s="187">
        <v>2617532</v>
      </c>
      <c r="J784" s="187">
        <v>16287601</v>
      </c>
      <c r="K784" s="187">
        <v>18033438</v>
      </c>
      <c r="L784" s="187">
        <v>1745837</v>
      </c>
      <c r="M784" s="186">
        <f>IF(L784="N/A","N/A",'Part-C'!I784)</f>
        <v>20806050.964709535</v>
      </c>
      <c r="N784" s="190">
        <f t="shared" si="37"/>
        <v>0.78283000592598928</v>
      </c>
      <c r="O784" s="191">
        <f t="shared" si="38"/>
        <v>4518449.9647095352</v>
      </c>
    </row>
    <row r="785" spans="1:15" s="27" customFormat="1" ht="15" x14ac:dyDescent="0.3">
      <c r="A785" s="156" t="str">
        <f>IF(ISBLANK(TableB[[#This Row],[BEDS Code]]),"",TableB[[#This Row],[BEDS Code]])</f>
        <v>310200011605</v>
      </c>
      <c r="B785" s="134" t="str">
        <f>IF(ISBLANK(TableB[[#This Row],[School Name]]),"",TableB[[#This Row],[School Name]])</f>
        <v>Humanities Preparatory Academy</v>
      </c>
      <c r="C785" s="156" t="str">
        <f>IF(ISBLANK(TableB[[#This Row],[Local School Code]]),"",TableB[[#This Row],[Local School Code]])</f>
        <v>M605</v>
      </c>
      <c r="D785" s="187">
        <v>2374594</v>
      </c>
      <c r="E785" s="187">
        <v>2287007</v>
      </c>
      <c r="F785" s="186">
        <v>0</v>
      </c>
      <c r="G785" s="126">
        <f t="shared" si="39"/>
        <v>1.0382976527837475</v>
      </c>
      <c r="H785" s="187">
        <v>357576</v>
      </c>
      <c r="I785" s="187">
        <v>431658</v>
      </c>
      <c r="J785" s="187">
        <v>3163828</v>
      </c>
      <c r="K785" s="187">
        <v>3060451</v>
      </c>
      <c r="L785" s="187">
        <v>0</v>
      </c>
      <c r="M785" s="186">
        <f>IF(L785="N/A","N/A",'Part-C'!I785)</f>
        <v>3890566.6040826524</v>
      </c>
      <c r="N785" s="190">
        <f t="shared" si="37"/>
        <v>0.81320494466794813</v>
      </c>
      <c r="O785" s="191">
        <f t="shared" si="38"/>
        <v>726738.60408265237</v>
      </c>
    </row>
    <row r="786" spans="1:15" s="27" customFormat="1" ht="15" x14ac:dyDescent="0.3">
      <c r="A786" s="156" t="str">
        <f>IF(ISBLANK(TableB[[#This Row],[BEDS Code]]),"",TableB[[#This Row],[BEDS Code]])</f>
        <v>310400011610</v>
      </c>
      <c r="B786" s="134" t="str">
        <f>IF(ISBLANK(TableB[[#This Row],[School Name]]),"",TableB[[#This Row],[School Name]])</f>
        <v>Young Women's Leadership School</v>
      </c>
      <c r="C786" s="156" t="str">
        <f>IF(ISBLANK(TableB[[#This Row],[Local School Code]]),"",TableB[[#This Row],[Local School Code]])</f>
        <v>M610</v>
      </c>
      <c r="D786" s="187">
        <v>3634263</v>
      </c>
      <c r="E786" s="187">
        <v>4038070</v>
      </c>
      <c r="F786" s="186">
        <v>403807</v>
      </c>
      <c r="G786" s="126">
        <f t="shared" si="39"/>
        <v>0.9</v>
      </c>
      <c r="H786" s="187">
        <v>357576</v>
      </c>
      <c r="I786" s="187">
        <v>792157</v>
      </c>
      <c r="J786" s="187">
        <v>4783996</v>
      </c>
      <c r="K786" s="187">
        <v>5260603</v>
      </c>
      <c r="L786" s="187">
        <v>476607</v>
      </c>
      <c r="M786" s="186">
        <f>IF(L786="N/A","N/A",'Part-C'!I786)</f>
        <v>6077485.4765204396</v>
      </c>
      <c r="N786" s="190">
        <f t="shared" si="37"/>
        <v>0.78716699833875947</v>
      </c>
      <c r="O786" s="191">
        <f t="shared" si="38"/>
        <v>1293489.4765204396</v>
      </c>
    </row>
    <row r="787" spans="1:15" s="27" customFormat="1" ht="15" x14ac:dyDescent="0.3">
      <c r="A787" s="156" t="str">
        <f>IF(ISBLANK(TableB[[#This Row],[BEDS Code]]),"",TableB[[#This Row],[BEDS Code]])</f>
        <v>310200011615</v>
      </c>
      <c r="B787" s="134" t="str">
        <f>IF(ISBLANK(TableB[[#This Row],[School Name]]),"",TableB[[#This Row],[School Name]])</f>
        <v>Chelsea Career and Technical Education High School</v>
      </c>
      <c r="C787" s="156" t="str">
        <f>IF(ISBLANK(TableB[[#This Row],[Local School Code]]),"",TableB[[#This Row],[Local School Code]])</f>
        <v>M615</v>
      </c>
      <c r="D787" s="187">
        <v>4193607</v>
      </c>
      <c r="E787" s="187">
        <v>4659564</v>
      </c>
      <c r="F787" s="186">
        <v>465957</v>
      </c>
      <c r="G787" s="126">
        <f t="shared" si="39"/>
        <v>0.8999998712325874</v>
      </c>
      <c r="H787" s="187">
        <v>357576</v>
      </c>
      <c r="I787" s="187">
        <v>738605</v>
      </c>
      <c r="J787" s="187">
        <v>5289788</v>
      </c>
      <c r="K787" s="187">
        <v>5839750</v>
      </c>
      <c r="L787" s="187">
        <v>549962</v>
      </c>
      <c r="M787" s="186">
        <f>IF(L787="N/A","N/A",'Part-C'!I787)</f>
        <v>7975146.7627347745</v>
      </c>
      <c r="N787" s="190">
        <f t="shared" si="37"/>
        <v>0.66328409462223714</v>
      </c>
      <c r="O787" s="191">
        <f t="shared" si="38"/>
        <v>2685358.7627347745</v>
      </c>
    </row>
    <row r="788" spans="1:15" s="27" customFormat="1" ht="15" x14ac:dyDescent="0.3">
      <c r="A788" s="156" t="str">
        <f>IF(ISBLANK(TableB[[#This Row],[BEDS Code]]),"",TableB[[#This Row],[BEDS Code]])</f>
        <v>310200011630</v>
      </c>
      <c r="B788" s="134" t="str">
        <f>IF(ISBLANK(TableB[[#This Row],[School Name]]),"",TableB[[#This Row],[School Name]])</f>
        <v>Art and Design High School</v>
      </c>
      <c r="C788" s="156" t="str">
        <f>IF(ISBLANK(TableB[[#This Row],[Local School Code]]),"",TableB[[#This Row],[Local School Code]])</f>
        <v>M630</v>
      </c>
      <c r="D788" s="187">
        <v>14184618</v>
      </c>
      <c r="E788" s="187">
        <v>14424365</v>
      </c>
      <c r="F788" s="186">
        <v>239747</v>
      </c>
      <c r="G788" s="126">
        <f t="shared" si="39"/>
        <v>0.98337902569714508</v>
      </c>
      <c r="H788" s="187">
        <v>357576</v>
      </c>
      <c r="I788" s="187">
        <v>2430270</v>
      </c>
      <c r="J788" s="187">
        <v>16972464</v>
      </c>
      <c r="K788" s="187">
        <v>17255434</v>
      </c>
      <c r="L788" s="187">
        <v>282970</v>
      </c>
      <c r="M788" s="186">
        <f>IF(L788="N/A","N/A",'Part-C'!I788)</f>
        <v>21111739.38059232</v>
      </c>
      <c r="N788" s="190">
        <f t="shared" si="37"/>
        <v>0.8039348958429503</v>
      </c>
      <c r="O788" s="191">
        <f t="shared" si="38"/>
        <v>4139275.3805923201</v>
      </c>
    </row>
    <row r="789" spans="1:15" s="27" customFormat="1" ht="15" x14ac:dyDescent="0.3">
      <c r="A789" s="156" t="str">
        <f>IF(ISBLANK(TableB[[#This Row],[BEDS Code]]),"",TableB[[#This Row],[BEDS Code]])</f>
        <v>310100011650</v>
      </c>
      <c r="B789" s="134" t="str">
        <f>IF(ISBLANK(TableB[[#This Row],[School Name]]),"",TableB[[#This Row],[School Name]])</f>
        <v>Cascades High School</v>
      </c>
      <c r="C789" s="156" t="str">
        <f>IF(ISBLANK(TableB[[#This Row],[Local School Code]]),"",TableB[[#This Row],[Local School Code]])</f>
        <v>M650</v>
      </c>
      <c r="D789" s="187">
        <v>2119957</v>
      </c>
      <c r="E789" s="187">
        <v>2355508</v>
      </c>
      <c r="F789" s="186">
        <v>235551</v>
      </c>
      <c r="G789" s="126">
        <f t="shared" si="39"/>
        <v>0.89999991509262545</v>
      </c>
      <c r="H789" s="187">
        <v>357576</v>
      </c>
      <c r="I789" s="187">
        <v>403198</v>
      </c>
      <c r="J789" s="187">
        <v>2880731</v>
      </c>
      <c r="K789" s="187">
        <v>3158748</v>
      </c>
      <c r="L789" s="187">
        <v>278016</v>
      </c>
      <c r="M789" s="186">
        <f>IF(L789="N/A","N/A",'Part-C'!I789)</f>
        <v>3422486.1966437697</v>
      </c>
      <c r="N789" s="190">
        <f t="shared" si="37"/>
        <v>0.84170712005353387</v>
      </c>
      <c r="O789" s="191">
        <f t="shared" si="38"/>
        <v>541755.19664376974</v>
      </c>
    </row>
    <row r="790" spans="1:15" s="27" customFormat="1" ht="15" x14ac:dyDescent="0.3">
      <c r="A790" s="156" t="str">
        <f>IF(ISBLANK(TableB[[#This Row],[BEDS Code]]),"",TableB[[#This Row],[BEDS Code]])</f>
        <v>310200011655</v>
      </c>
      <c r="B790" s="134" t="str">
        <f>IF(ISBLANK(TableB[[#This Row],[School Name]]),"",TableB[[#This Row],[School Name]])</f>
        <v>Life Sciences Secondary School</v>
      </c>
      <c r="C790" s="156" t="str">
        <f>IF(ISBLANK(TableB[[#This Row],[Local School Code]]),"",TableB[[#This Row],[Local School Code]])</f>
        <v>M655</v>
      </c>
      <c r="D790" s="187">
        <v>4435923</v>
      </c>
      <c r="E790" s="187">
        <v>4928804</v>
      </c>
      <c r="F790" s="186">
        <v>492881</v>
      </c>
      <c r="G790" s="126">
        <f t="shared" si="39"/>
        <v>0.89999987826661398</v>
      </c>
      <c r="H790" s="187">
        <v>357576</v>
      </c>
      <c r="I790" s="187">
        <v>826580</v>
      </c>
      <c r="J790" s="187">
        <v>5620079</v>
      </c>
      <c r="K790" s="187">
        <v>6201819</v>
      </c>
      <c r="L790" s="187">
        <v>581740</v>
      </c>
      <c r="M790" s="186">
        <f>IF(L790="N/A","N/A",'Part-C'!I790)</f>
        <v>7194033.7377100866</v>
      </c>
      <c r="N790" s="190">
        <f t="shared" si="37"/>
        <v>0.78121387873681447</v>
      </c>
      <c r="O790" s="191">
        <f t="shared" si="38"/>
        <v>1573954.7377100866</v>
      </c>
    </row>
    <row r="791" spans="1:15" s="27" customFormat="1" ht="15" x14ac:dyDescent="0.3">
      <c r="A791" s="156" t="str">
        <f>IF(ISBLANK(TableB[[#This Row],[BEDS Code]]),"",TableB[[#This Row],[BEDS Code]])</f>
        <v>310500011670</v>
      </c>
      <c r="B791" s="134" t="str">
        <f>IF(ISBLANK(TableB[[#This Row],[School Name]]),"",TableB[[#This Row],[School Name]])</f>
        <v>Thurgood Marshall Academy for Learning and Social Change</v>
      </c>
      <c r="C791" s="156" t="str">
        <f>IF(ISBLANK(TableB[[#This Row],[Local School Code]]),"",TableB[[#This Row],[Local School Code]])</f>
        <v>M670</v>
      </c>
      <c r="D791" s="187">
        <v>4526395</v>
      </c>
      <c r="E791" s="187">
        <v>5029328</v>
      </c>
      <c r="F791" s="186">
        <v>502933</v>
      </c>
      <c r="G791" s="126">
        <f t="shared" si="39"/>
        <v>0.89999996023325579</v>
      </c>
      <c r="H791" s="187">
        <v>357576</v>
      </c>
      <c r="I791" s="187">
        <v>986555</v>
      </c>
      <c r="J791" s="187">
        <v>5870526</v>
      </c>
      <c r="K791" s="187">
        <v>6464130</v>
      </c>
      <c r="L791" s="187">
        <v>593604</v>
      </c>
      <c r="M791" s="186">
        <f>IF(L791="N/A","N/A",'Part-C'!I791)</f>
        <v>7850738.3181774095</v>
      </c>
      <c r="N791" s="190">
        <f t="shared" si="37"/>
        <v>0.74776737703860618</v>
      </c>
      <c r="O791" s="191">
        <f t="shared" si="38"/>
        <v>1980212.3181774095</v>
      </c>
    </row>
    <row r="792" spans="1:15" s="27" customFormat="1" ht="15" x14ac:dyDescent="0.3">
      <c r="A792" s="156" t="str">
        <f>IF(ISBLANK(TableB[[#This Row],[BEDS Code]]),"",TableB[[#This Row],[BEDS Code]])</f>
        <v>310400011680</v>
      </c>
      <c r="B792" s="134" t="str">
        <f>IF(ISBLANK(TableB[[#This Row],[School Name]]),"",TableB[[#This Row],[School Name]])</f>
        <v>Heritage School, The</v>
      </c>
      <c r="C792" s="156" t="str">
        <f>IF(ISBLANK(TableB[[#This Row],[Local School Code]]),"",TableB[[#This Row],[Local School Code]])</f>
        <v>M680</v>
      </c>
      <c r="D792" s="187">
        <v>2747429</v>
      </c>
      <c r="E792" s="187">
        <v>3052698</v>
      </c>
      <c r="F792" s="186">
        <v>305269</v>
      </c>
      <c r="G792" s="126">
        <f t="shared" si="39"/>
        <v>0.90000026206326333</v>
      </c>
      <c r="H792" s="187">
        <v>357576</v>
      </c>
      <c r="I792" s="187">
        <v>666055</v>
      </c>
      <c r="J792" s="187">
        <v>3771060</v>
      </c>
      <c r="K792" s="187">
        <v>4131365</v>
      </c>
      <c r="L792" s="187">
        <v>360305</v>
      </c>
      <c r="M792" s="186">
        <f>IF(L792="N/A","N/A",'Part-C'!I792)</f>
        <v>4629084.8603457185</v>
      </c>
      <c r="N792" s="190">
        <f t="shared" si="37"/>
        <v>0.81464481939057865</v>
      </c>
      <c r="O792" s="191">
        <f t="shared" si="38"/>
        <v>858024.86034571845</v>
      </c>
    </row>
    <row r="793" spans="1:15" s="27" customFormat="1" ht="15" x14ac:dyDescent="0.3">
      <c r="A793" s="156" t="str">
        <f>IF(ISBLANK(TableB[[#This Row],[BEDS Code]]),"",TableB[[#This Row],[BEDS Code]])</f>
        <v>310500011692</v>
      </c>
      <c r="B793" s="134" t="str">
        <f>IF(ISBLANK(TableB[[#This Row],[School Name]]),"",TableB[[#This Row],[School Name]])</f>
        <v>High School for Mathematics, Science and Engineering at City College</v>
      </c>
      <c r="C793" s="156" t="str">
        <f>IF(ISBLANK(TableB[[#This Row],[Local School Code]]),"",TableB[[#This Row],[Local School Code]])</f>
        <v>M692</v>
      </c>
      <c r="D793" s="187">
        <v>5209176</v>
      </c>
      <c r="E793" s="187">
        <v>4315063</v>
      </c>
      <c r="F793" s="186">
        <v>0</v>
      </c>
      <c r="G793" s="126">
        <f t="shared" si="39"/>
        <v>1.2072074034608533</v>
      </c>
      <c r="H793" s="187">
        <v>357576</v>
      </c>
      <c r="I793" s="187">
        <v>937227</v>
      </c>
      <c r="J793" s="187">
        <v>6503979</v>
      </c>
      <c r="K793" s="187">
        <v>5448672</v>
      </c>
      <c r="L793" s="187">
        <v>0</v>
      </c>
      <c r="M793" s="186">
        <f>IF(L793="N/A","N/A",'Part-C'!I793)</f>
        <v>7464402.8877387717</v>
      </c>
      <c r="N793" s="190">
        <f t="shared" si="37"/>
        <v>0.87133279082290827</v>
      </c>
      <c r="O793" s="191">
        <f t="shared" si="38"/>
        <v>960423.88773877174</v>
      </c>
    </row>
    <row r="794" spans="1:15" s="27" customFormat="1" ht="15" x14ac:dyDescent="0.3">
      <c r="A794" s="156" t="str">
        <f>IF(ISBLANK(TableB[[#This Row],[BEDS Code]]),"",TableB[[#This Row],[BEDS Code]])</f>
        <v>310100011696</v>
      </c>
      <c r="B794" s="134" t="str">
        <f>IF(ISBLANK(TableB[[#This Row],[School Name]]),"",TableB[[#This Row],[School Name]])</f>
        <v>Bard High School Early College</v>
      </c>
      <c r="C794" s="156" t="str">
        <f>IF(ISBLANK(TableB[[#This Row],[Local School Code]]),"",TableB[[#This Row],[Local School Code]])</f>
        <v>M696</v>
      </c>
      <c r="D794" s="187">
        <v>5235806</v>
      </c>
      <c r="E794" s="187">
        <v>5615065</v>
      </c>
      <c r="F794" s="186">
        <v>379259</v>
      </c>
      <c r="G794" s="126">
        <f t="shared" si="39"/>
        <v>0.93245688162113882</v>
      </c>
      <c r="H794" s="187">
        <v>357576</v>
      </c>
      <c r="I794" s="187">
        <v>1047834</v>
      </c>
      <c r="J794" s="187">
        <v>6641216</v>
      </c>
      <c r="K794" s="187">
        <v>7088849</v>
      </c>
      <c r="L794" s="187">
        <v>447633</v>
      </c>
      <c r="M794" s="186">
        <f>IF(L794="N/A","N/A",'Part-C'!I794)</f>
        <v>7597331.225398914</v>
      </c>
      <c r="N794" s="190">
        <f t="shared" si="37"/>
        <v>0.8741511726904192</v>
      </c>
      <c r="O794" s="191">
        <f t="shared" si="38"/>
        <v>956115.22539891396</v>
      </c>
    </row>
    <row r="795" spans="1:15" s="27" customFormat="1" ht="15" x14ac:dyDescent="0.3">
      <c r="A795" s="156" t="str">
        <f>IF(ISBLANK(TableB[[#This Row],[BEDS Code]]),"",TableB[[#This Row],[BEDS Code]])</f>
        <v>307500011721</v>
      </c>
      <c r="B795" s="134" t="str">
        <f>IF(ISBLANK(TableB[[#This Row],[School Name]]),"",TableB[[#This Row],[School Name]])</f>
        <v>P.S. M721 - Manhattan Occupational Training Center</v>
      </c>
      <c r="C795" s="156" t="str">
        <f>IF(ISBLANK(TableB[[#This Row],[Local School Code]]),"",TableB[[#This Row],[Local School Code]])</f>
        <v>M721</v>
      </c>
      <c r="D795" s="187" t="s">
        <v>5097</v>
      </c>
      <c r="E795" s="187" t="s">
        <v>5097</v>
      </c>
      <c r="F795" s="186" t="s">
        <v>5097</v>
      </c>
      <c r="G795" s="126" t="str">
        <f t="shared" si="39"/>
        <v/>
      </c>
      <c r="H795" s="187" t="s">
        <v>5097</v>
      </c>
      <c r="I795" s="187" t="s">
        <v>5097</v>
      </c>
      <c r="J795" s="187" t="s">
        <v>5097</v>
      </c>
      <c r="K795" s="187" t="s">
        <v>5097</v>
      </c>
      <c r="L795" s="187" t="s">
        <v>5097</v>
      </c>
      <c r="M795" s="186" t="str">
        <f>IF(L795="N/A","N/A",'Part-C'!I795)</f>
        <v>N/A</v>
      </c>
      <c r="N795" s="190" t="str">
        <f t="shared" si="37"/>
        <v/>
      </c>
      <c r="O795" s="191" t="str">
        <f t="shared" si="38"/>
        <v>N/A</v>
      </c>
    </row>
    <row r="796" spans="1:15" s="27" customFormat="1" ht="15" x14ac:dyDescent="0.3">
      <c r="A796" s="156" t="str">
        <f>IF(ISBLANK(TableB[[#This Row],[BEDS Code]]),"",TableB[[#This Row],[BEDS Code]])</f>
        <v>307500011751</v>
      </c>
      <c r="B796" s="134" t="str">
        <f>IF(ISBLANK(TableB[[#This Row],[School Name]]),"",TableB[[#This Row],[School Name]])</f>
        <v>Manhattan School for Career Development</v>
      </c>
      <c r="C796" s="156" t="str">
        <f>IF(ISBLANK(TableB[[#This Row],[Local School Code]]),"",TableB[[#This Row],[Local School Code]])</f>
        <v>M751</v>
      </c>
      <c r="D796" s="187" t="s">
        <v>5097</v>
      </c>
      <c r="E796" s="187" t="s">
        <v>5097</v>
      </c>
      <c r="F796" s="186" t="s">
        <v>5097</v>
      </c>
      <c r="G796" s="126" t="str">
        <f t="shared" si="39"/>
        <v/>
      </c>
      <c r="H796" s="187" t="s">
        <v>5097</v>
      </c>
      <c r="I796" s="187" t="s">
        <v>5097</v>
      </c>
      <c r="J796" s="187" t="s">
        <v>5097</v>
      </c>
      <c r="K796" s="187" t="s">
        <v>5097</v>
      </c>
      <c r="L796" s="187" t="s">
        <v>5097</v>
      </c>
      <c r="M796" s="186" t="str">
        <f>IF(L796="N/A","N/A",'Part-C'!I796)</f>
        <v>N/A</v>
      </c>
      <c r="N796" s="190" t="str">
        <f t="shared" si="37"/>
        <v/>
      </c>
      <c r="O796" s="191" t="str">
        <f t="shared" si="38"/>
        <v>N/A</v>
      </c>
    </row>
    <row r="797" spans="1:15" s="27" customFormat="1" ht="15" x14ac:dyDescent="0.3">
      <c r="A797" s="156" t="str">
        <f>IF(ISBLANK(TableB[[#This Row],[BEDS Code]]),"",TableB[[#This Row],[BEDS Code]])</f>
        <v>307500011811</v>
      </c>
      <c r="B797" s="134" t="str">
        <f>IF(ISBLANK(TableB[[#This Row],[School Name]]),"",TableB[[#This Row],[School Name]])</f>
        <v>P.S. M811 - Mickey Mantle School</v>
      </c>
      <c r="C797" s="156" t="str">
        <f>IF(ISBLANK(TableB[[#This Row],[Local School Code]]),"",TableB[[#This Row],[Local School Code]])</f>
        <v>M811</v>
      </c>
      <c r="D797" s="187" t="s">
        <v>5097</v>
      </c>
      <c r="E797" s="187" t="s">
        <v>5097</v>
      </c>
      <c r="F797" s="186" t="s">
        <v>5097</v>
      </c>
      <c r="G797" s="126" t="str">
        <f t="shared" si="39"/>
        <v/>
      </c>
      <c r="H797" s="187" t="s">
        <v>5097</v>
      </c>
      <c r="I797" s="187" t="s">
        <v>5097</v>
      </c>
      <c r="J797" s="187" t="s">
        <v>5097</v>
      </c>
      <c r="K797" s="187" t="s">
        <v>5097</v>
      </c>
      <c r="L797" s="187" t="s">
        <v>5097</v>
      </c>
      <c r="M797" s="186" t="str">
        <f>IF(L797="N/A","N/A",'Part-C'!I797)</f>
        <v>N/A</v>
      </c>
      <c r="N797" s="190" t="str">
        <f t="shared" si="37"/>
        <v/>
      </c>
      <c r="O797" s="191" t="str">
        <f t="shared" si="38"/>
        <v>N/A</v>
      </c>
    </row>
    <row r="798" spans="1:15" s="27" customFormat="1" ht="15" x14ac:dyDescent="0.3">
      <c r="A798" s="156" t="str">
        <f>IF(ISBLANK(TableB[[#This Row],[BEDS Code]]),"",TableB[[#This Row],[BEDS Code]])</f>
        <v>310400010825</v>
      </c>
      <c r="B798" s="134" t="str">
        <f>IF(ISBLANK(TableB[[#This Row],[School Name]]),"",TableB[[#This Row],[School Name]])</f>
        <v>Isaac Newton Middle School for Math &amp; Science</v>
      </c>
      <c r="C798" s="156" t="str">
        <f>IF(ISBLANK(TableB[[#This Row],[Local School Code]]),"",TableB[[#This Row],[Local School Code]])</f>
        <v>M825</v>
      </c>
      <c r="D798" s="187">
        <v>2259611</v>
      </c>
      <c r="E798" s="187">
        <v>2510679</v>
      </c>
      <c r="F798" s="186">
        <v>251068</v>
      </c>
      <c r="G798" s="126">
        <f t="shared" si="39"/>
        <v>0.89999996017013728</v>
      </c>
      <c r="H798" s="187">
        <v>357576</v>
      </c>
      <c r="I798" s="187">
        <v>513292</v>
      </c>
      <c r="J798" s="187">
        <v>3130479</v>
      </c>
      <c r="K798" s="187">
        <v>3426811</v>
      </c>
      <c r="L798" s="187">
        <v>296332</v>
      </c>
      <c r="M798" s="186">
        <f>IF(L798="N/A","N/A",'Part-C'!I798)</f>
        <v>4195083.4661948299</v>
      </c>
      <c r="N798" s="190">
        <f t="shared" si="37"/>
        <v>0.7462256770875445</v>
      </c>
      <c r="O798" s="191">
        <f t="shared" si="38"/>
        <v>1064604.4661948299</v>
      </c>
    </row>
    <row r="799" spans="1:15" s="27" customFormat="1" ht="15" x14ac:dyDescent="0.3">
      <c r="A799" s="156" t="str">
        <f>IF(ISBLANK(TableB[[#This Row],[BEDS Code]]),"",TableB[[#This Row],[BEDS Code]])</f>
        <v>310100010839</v>
      </c>
      <c r="B799" s="134" t="str">
        <f>IF(ISBLANK(TableB[[#This Row],[School Name]]),"",TableB[[#This Row],[School Name]])</f>
        <v>Tompkins Square Middle School</v>
      </c>
      <c r="C799" s="156" t="str">
        <f>IF(ISBLANK(TableB[[#This Row],[Local School Code]]),"",TableB[[#This Row],[Local School Code]])</f>
        <v>M839</v>
      </c>
      <c r="D799" s="187">
        <v>3485525</v>
      </c>
      <c r="E799" s="187">
        <v>3872806</v>
      </c>
      <c r="F799" s="186">
        <v>387281</v>
      </c>
      <c r="G799" s="126">
        <f t="shared" si="39"/>
        <v>0.89999989671571468</v>
      </c>
      <c r="H799" s="187">
        <v>357576</v>
      </c>
      <c r="I799" s="187">
        <v>720634</v>
      </c>
      <c r="J799" s="187">
        <v>4563735</v>
      </c>
      <c r="K799" s="187">
        <v>5020837</v>
      </c>
      <c r="L799" s="187">
        <v>457102</v>
      </c>
      <c r="M799" s="186">
        <f>IF(L799="N/A","N/A",'Part-C'!I799)</f>
        <v>6173084.0673924116</v>
      </c>
      <c r="N799" s="190">
        <f t="shared" si="37"/>
        <v>0.73929577990143569</v>
      </c>
      <c r="O799" s="191">
        <f t="shared" si="38"/>
        <v>1609349.0673924116</v>
      </c>
    </row>
    <row r="800" spans="1:15" s="27" customFormat="1" ht="15" x14ac:dyDescent="0.3">
      <c r="A800" s="156" t="str">
        <f>IF(ISBLANK(TableB[[#This Row],[BEDS Code]]),"",TableB[[#This Row],[BEDS Code]])</f>
        <v>310300011859</v>
      </c>
      <c r="B800" s="134" t="str">
        <f>IF(ISBLANK(TableB[[#This Row],[School Name]]),"",TableB[[#This Row],[School Name]])</f>
        <v>Special Music School</v>
      </c>
      <c r="C800" s="156" t="str">
        <f>IF(ISBLANK(TableB[[#This Row],[Local School Code]]),"",TableB[[#This Row],[Local School Code]])</f>
        <v>M859</v>
      </c>
      <c r="D800" s="187">
        <v>2284574</v>
      </c>
      <c r="E800" s="187">
        <v>2375447</v>
      </c>
      <c r="F800" s="186">
        <v>90873</v>
      </c>
      <c r="G800" s="126">
        <f t="shared" si="39"/>
        <v>0.96174488422600046</v>
      </c>
      <c r="H800" s="187">
        <v>357576</v>
      </c>
      <c r="I800" s="187">
        <v>577166</v>
      </c>
      <c r="J800" s="187">
        <v>3219316</v>
      </c>
      <c r="K800" s="187">
        <v>3326573</v>
      </c>
      <c r="L800" s="187">
        <v>107256</v>
      </c>
      <c r="M800" s="186">
        <f>IF(L800="N/A","N/A",'Part-C'!I800)</f>
        <v>4491015.3339529689</v>
      </c>
      <c r="N800" s="190">
        <f t="shared" si="37"/>
        <v>0.71683478247364929</v>
      </c>
      <c r="O800" s="191">
        <f t="shared" si="38"/>
        <v>1271699.3339529689</v>
      </c>
    </row>
    <row r="801" spans="1:15" s="27" customFormat="1" ht="15" x14ac:dyDescent="0.3">
      <c r="A801" s="156" t="str">
        <f>IF(ISBLANK(TableB[[#This Row],[BEDS Code]]),"",TableB[[#This Row],[BEDS Code]])</f>
        <v>310300011860</v>
      </c>
      <c r="B801" s="134" t="str">
        <f>IF(ISBLANK(TableB[[#This Row],[School Name]]),"",TableB[[#This Row],[School Name]])</f>
        <v>Frederick Douglass Academy II Secondary School</v>
      </c>
      <c r="C801" s="156" t="str">
        <f>IF(ISBLANK(TableB[[#This Row],[Local School Code]]),"",TableB[[#This Row],[Local School Code]])</f>
        <v>M860</v>
      </c>
      <c r="D801" s="187">
        <v>3441620</v>
      </c>
      <c r="E801" s="187">
        <v>3824023</v>
      </c>
      <c r="F801" s="186">
        <v>382403</v>
      </c>
      <c r="G801" s="126">
        <f t="shared" si="39"/>
        <v>0.89999981694670772</v>
      </c>
      <c r="H801" s="187">
        <v>357576</v>
      </c>
      <c r="I801" s="187">
        <v>648920</v>
      </c>
      <c r="J801" s="187">
        <v>4448116</v>
      </c>
      <c r="K801" s="187">
        <v>4899461</v>
      </c>
      <c r="L801" s="187">
        <v>451344</v>
      </c>
      <c r="M801" s="186">
        <f>IF(L801="N/A","N/A",'Part-C'!I801)</f>
        <v>5823176.6145372782</v>
      </c>
      <c r="N801" s="190">
        <f t="shared" si="37"/>
        <v>0.76386417490678438</v>
      </c>
      <c r="O801" s="191">
        <f t="shared" si="38"/>
        <v>1375060.6145372782</v>
      </c>
    </row>
    <row r="802" spans="1:15" s="27" customFormat="1" ht="15" x14ac:dyDescent="0.3">
      <c r="A802" s="156" t="str">
        <f>IF(ISBLANK(TableB[[#This Row],[BEDS Code]]),"",TableB[[#This Row],[BEDS Code]])</f>
        <v>310300010862</v>
      </c>
      <c r="B802" s="134" t="str">
        <f>IF(ISBLANK(TableB[[#This Row],[School Name]]),"",TableB[[#This Row],[School Name]])</f>
        <v>Mott Hall II</v>
      </c>
      <c r="C802" s="156" t="str">
        <f>IF(ISBLANK(TableB[[#This Row],[Local School Code]]),"",TableB[[#This Row],[Local School Code]])</f>
        <v>M862</v>
      </c>
      <c r="D802" s="187">
        <v>3663097</v>
      </c>
      <c r="E802" s="187">
        <v>4070108</v>
      </c>
      <c r="F802" s="186">
        <v>407011</v>
      </c>
      <c r="G802" s="126">
        <f t="shared" si="39"/>
        <v>0.89999995086125484</v>
      </c>
      <c r="H802" s="187">
        <v>357576</v>
      </c>
      <c r="I802" s="187">
        <v>717951</v>
      </c>
      <c r="J802" s="187">
        <v>4738624</v>
      </c>
      <c r="K802" s="187">
        <v>5219013</v>
      </c>
      <c r="L802" s="187">
        <v>480388</v>
      </c>
      <c r="M802" s="186">
        <f>IF(L802="N/A","N/A",'Part-C'!I802)</f>
        <v>5617744.7512426442</v>
      </c>
      <c r="N802" s="190">
        <f t="shared" si="37"/>
        <v>0.84351002222943949</v>
      </c>
      <c r="O802" s="191">
        <f t="shared" si="38"/>
        <v>879120.75124264415</v>
      </c>
    </row>
    <row r="803" spans="1:15" s="27" customFormat="1" ht="15" x14ac:dyDescent="0.3">
      <c r="A803" s="156" t="str">
        <f>IF(ISBLANK(TableB[[#This Row],[BEDS Code]]),"",TableB[[#This Row],[BEDS Code]])</f>
        <v>310200010896</v>
      </c>
      <c r="B803" s="134" t="str">
        <f>IF(ISBLANK(TableB[[#This Row],[School Name]]),"",TableB[[#This Row],[School Name]])</f>
        <v>Lower Manhattan Community Middle School</v>
      </c>
      <c r="C803" s="156" t="str">
        <f>IF(ISBLANK(TableB[[#This Row],[Local School Code]]),"",TableB[[#This Row],[Local School Code]])</f>
        <v>M896</v>
      </c>
      <c r="D803" s="187">
        <v>3487195</v>
      </c>
      <c r="E803" s="187">
        <v>3874662</v>
      </c>
      <c r="F803" s="186">
        <v>387467</v>
      </c>
      <c r="G803" s="126">
        <f t="shared" si="39"/>
        <v>0.89999979353037762</v>
      </c>
      <c r="H803" s="187">
        <v>357576</v>
      </c>
      <c r="I803" s="187">
        <v>704789</v>
      </c>
      <c r="J803" s="187">
        <v>4549560</v>
      </c>
      <c r="K803" s="187">
        <v>5006881</v>
      </c>
      <c r="L803" s="187">
        <v>457321</v>
      </c>
      <c r="M803" s="186">
        <f>IF(L803="N/A","N/A",'Part-C'!I803)</f>
        <v>5899195.4963116227</v>
      </c>
      <c r="N803" s="190">
        <f t="shared" si="37"/>
        <v>0.77121702490526711</v>
      </c>
      <c r="O803" s="191">
        <f t="shared" si="38"/>
        <v>1349635.4963116227</v>
      </c>
    </row>
    <row r="804" spans="1:15" s="27" customFormat="1" ht="15" x14ac:dyDescent="0.3">
      <c r="A804" s="156" t="str">
        <f>IF(ISBLANK(TableB[[#This Row],[BEDS Code]]),"",TableB[[#This Row],[BEDS Code]])</f>
        <v>310200010933</v>
      </c>
      <c r="B804" s="134" t="str">
        <f>IF(ISBLANK(TableB[[#This Row],[School Name]]),"",TableB[[#This Row],[School Name]])</f>
        <v>City Knoll Middle School</v>
      </c>
      <c r="C804" s="156" t="str">
        <f>IF(ISBLANK(TableB[[#This Row],[Local School Code]]),"",TableB[[#This Row],[Local School Code]])</f>
        <v>M933</v>
      </c>
      <c r="D804" s="187">
        <v>2491117</v>
      </c>
      <c r="E804" s="187">
        <v>2491117</v>
      </c>
      <c r="F804" s="186">
        <v>0</v>
      </c>
      <c r="G804" s="126">
        <f t="shared" si="39"/>
        <v>1</v>
      </c>
      <c r="H804" s="187">
        <v>357576</v>
      </c>
      <c r="I804" s="187">
        <v>458038</v>
      </c>
      <c r="J804" s="187">
        <v>3306731</v>
      </c>
      <c r="K804" s="187">
        <v>3306731</v>
      </c>
      <c r="L804" s="187">
        <v>0</v>
      </c>
      <c r="M804" s="186">
        <f>IF(L804="N/A","N/A",'Part-C'!I804)</f>
        <v>4130964.003140091</v>
      </c>
      <c r="N804" s="190">
        <f t="shared" si="37"/>
        <v>0.80047441650095175</v>
      </c>
      <c r="O804" s="191">
        <f t="shared" si="38"/>
        <v>824233.00314009096</v>
      </c>
    </row>
    <row r="805" spans="1:15" s="27" customFormat="1" ht="15" x14ac:dyDescent="0.3">
      <c r="A805" s="156" t="str">
        <f>IF(ISBLANK(TableB[[#This Row],[BEDS Code]]),"",TableB[[#This Row],[BEDS Code]])</f>
        <v>310400010964</v>
      </c>
      <c r="B805" s="134" t="str">
        <f>IF(ISBLANK(TableB[[#This Row],[School Name]]),"",TableB[[#This Row],[School Name]])</f>
        <v>Central Park East II</v>
      </c>
      <c r="C805" s="156" t="str">
        <f>IF(ISBLANK(TableB[[#This Row],[Local School Code]]),"",TableB[[#This Row],[Local School Code]])</f>
        <v>M964</v>
      </c>
      <c r="D805" s="187">
        <v>4276128</v>
      </c>
      <c r="E805" s="187">
        <v>4261480</v>
      </c>
      <c r="F805" s="186">
        <v>0</v>
      </c>
      <c r="G805" s="126">
        <f t="shared" si="39"/>
        <v>1.0034373034720332</v>
      </c>
      <c r="H805" s="187">
        <v>357576</v>
      </c>
      <c r="I805" s="187">
        <v>808939</v>
      </c>
      <c r="J805" s="187">
        <v>5442643</v>
      </c>
      <c r="K805" s="187">
        <v>5425355</v>
      </c>
      <c r="L805" s="187">
        <v>0</v>
      </c>
      <c r="M805" s="186">
        <f>IF(L805="N/A","N/A",'Part-C'!I805)</f>
        <v>8289768.1815121043</v>
      </c>
      <c r="N805" s="190">
        <f t="shared" si="37"/>
        <v>0.65654948133992674</v>
      </c>
      <c r="O805" s="191">
        <f t="shared" si="38"/>
        <v>2847125.1815121043</v>
      </c>
    </row>
    <row r="806" spans="1:15" s="27" customFormat="1" ht="15" x14ac:dyDescent="0.3">
      <c r="A806" s="156" t="str">
        <f>IF(ISBLANK(TableB[[#This Row],[BEDS Code]]),"",TableB[[#This Row],[BEDS Code]])</f>
        <v>(blank)</v>
      </c>
      <c r="B806" s="134" t="str">
        <f>IF(ISBLANK(TableB[[#This Row],[School Name]]),"",TableB[[#This Row],[School Name]])</f>
        <v>Restart  Program</v>
      </c>
      <c r="C806" s="156" t="str">
        <f>IF(ISBLANK(TableB[[#This Row],[Local School Code]]),"",TableB[[#This Row],[Local School Code]])</f>
        <v>M973</v>
      </c>
      <c r="D806" s="187" t="s">
        <v>5097</v>
      </c>
      <c r="E806" s="187" t="s">
        <v>5097</v>
      </c>
      <c r="F806" s="186" t="s">
        <v>5097</v>
      </c>
      <c r="G806" s="126" t="str">
        <f t="shared" si="39"/>
        <v/>
      </c>
      <c r="H806" s="187" t="s">
        <v>5097</v>
      </c>
      <c r="I806" s="187" t="s">
        <v>5097</v>
      </c>
      <c r="J806" s="187" t="s">
        <v>5097</v>
      </c>
      <c r="K806" s="187" t="s">
        <v>5097</v>
      </c>
      <c r="L806" s="187" t="s">
        <v>5097</v>
      </c>
      <c r="M806" s="186" t="str">
        <f>IF(L806="N/A","N/A",'Part-C'!I806)</f>
        <v>N/A</v>
      </c>
      <c r="N806" s="190" t="str">
        <f t="shared" si="37"/>
        <v/>
      </c>
      <c r="O806" s="191" t="str">
        <f t="shared" si="38"/>
        <v>N/A</v>
      </c>
    </row>
    <row r="807" spans="1:15" s="27" customFormat="1" ht="15" x14ac:dyDescent="0.3">
      <c r="A807" s="156" t="str">
        <f>IF(ISBLANK(TableB[[#This Row],[BEDS Code]]),"",TableB[[#This Row],[BEDS Code]])</f>
        <v>(blank)</v>
      </c>
      <c r="B807" s="134" t="str">
        <f>IF(ISBLANK(TableB[[#This Row],[School Name]]),"",TableB[[#This Row],[School Name]])</f>
        <v>Pre-K Center District 02</v>
      </c>
      <c r="C807" s="156" t="str">
        <f>IF(ISBLANK(TableB[[#This Row],[Local School Code]]),"",TableB[[#This Row],[Local School Code]])</f>
        <v>MP02</v>
      </c>
      <c r="D807" s="187" t="s">
        <v>5097</v>
      </c>
      <c r="E807" s="187" t="s">
        <v>5097</v>
      </c>
      <c r="F807" s="186" t="s">
        <v>5097</v>
      </c>
      <c r="G807" s="126" t="str">
        <f t="shared" si="39"/>
        <v/>
      </c>
      <c r="H807" s="187" t="s">
        <v>5097</v>
      </c>
      <c r="I807" s="187" t="s">
        <v>5097</v>
      </c>
      <c r="J807" s="187" t="s">
        <v>5097</v>
      </c>
      <c r="K807" s="187" t="s">
        <v>5097</v>
      </c>
      <c r="L807" s="187" t="s">
        <v>5097</v>
      </c>
      <c r="M807" s="186" t="str">
        <f>IF(L807="N/A","N/A",'Part-C'!I807)</f>
        <v>N/A</v>
      </c>
      <c r="N807" s="190" t="str">
        <f t="shared" si="37"/>
        <v/>
      </c>
      <c r="O807" s="191" t="str">
        <f t="shared" si="38"/>
        <v>N/A</v>
      </c>
    </row>
    <row r="808" spans="1:15" s="27" customFormat="1" ht="15" x14ac:dyDescent="0.3">
      <c r="A808" s="156" t="str">
        <f>IF(ISBLANK(TableB[[#This Row],[BEDS Code]]),"",TableB[[#This Row],[BEDS Code]])</f>
        <v>343000010002</v>
      </c>
      <c r="B808" s="134" t="str">
        <f>IF(ISBLANK(TableB[[#This Row],[School Name]]),"",TableB[[#This Row],[School Name]])</f>
        <v>P.S. 002 Alfred Zimberg</v>
      </c>
      <c r="C808" s="156" t="str">
        <f>IF(ISBLANK(TableB[[#This Row],[Local School Code]]),"",TableB[[#This Row],[Local School Code]])</f>
        <v>Q002</v>
      </c>
      <c r="D808" s="187">
        <v>4298298</v>
      </c>
      <c r="E808" s="187">
        <v>4775886</v>
      </c>
      <c r="F808" s="186">
        <v>477588</v>
      </c>
      <c r="G808" s="126">
        <f t="shared" si="39"/>
        <v>0.9000001256311394</v>
      </c>
      <c r="H808" s="187">
        <v>357576</v>
      </c>
      <c r="I808" s="187">
        <v>858755</v>
      </c>
      <c r="J808" s="187">
        <v>5514629</v>
      </c>
      <c r="K808" s="187">
        <v>6078319</v>
      </c>
      <c r="L808" s="187">
        <v>563689</v>
      </c>
      <c r="M808" s="186">
        <f>IF(L808="N/A","N/A",'Part-C'!I808)</f>
        <v>8779002.9599006288</v>
      </c>
      <c r="N808" s="190">
        <f t="shared" si="37"/>
        <v>0.62816119611633225</v>
      </c>
      <c r="O808" s="191">
        <f t="shared" si="38"/>
        <v>3264373.9599006288</v>
      </c>
    </row>
    <row r="809" spans="1:15" s="27" customFormat="1" ht="15" x14ac:dyDescent="0.3">
      <c r="A809" s="156" t="str">
        <f>IF(ISBLANK(TableB[[#This Row],[BEDS Code]]),"",TableB[[#This Row],[BEDS Code]])</f>
        <v>307500014004</v>
      </c>
      <c r="B809" s="134" t="str">
        <f>IF(ISBLANK(TableB[[#This Row],[School Name]]),"",TableB[[#This Row],[School Name]])</f>
        <v>P.S. Q004</v>
      </c>
      <c r="C809" s="156" t="str">
        <f>IF(ISBLANK(TableB[[#This Row],[Local School Code]]),"",TableB[[#This Row],[Local School Code]])</f>
        <v>Q004</v>
      </c>
      <c r="D809" s="187" t="s">
        <v>5097</v>
      </c>
      <c r="E809" s="187" t="s">
        <v>5097</v>
      </c>
      <c r="F809" s="186" t="s">
        <v>5097</v>
      </c>
      <c r="G809" s="126" t="str">
        <f t="shared" si="39"/>
        <v/>
      </c>
      <c r="H809" s="187" t="s">
        <v>5097</v>
      </c>
      <c r="I809" s="187" t="s">
        <v>5097</v>
      </c>
      <c r="J809" s="187" t="s">
        <v>5097</v>
      </c>
      <c r="K809" s="187" t="s">
        <v>5097</v>
      </c>
      <c r="L809" s="187" t="s">
        <v>5097</v>
      </c>
      <c r="M809" s="186" t="str">
        <f>IF(L809="N/A","N/A",'Part-C'!I809)</f>
        <v>N/A</v>
      </c>
      <c r="N809" s="190" t="str">
        <f t="shared" si="37"/>
        <v/>
      </c>
      <c r="O809" s="191" t="str">
        <f t="shared" si="38"/>
        <v>N/A</v>
      </c>
    </row>
    <row r="810" spans="1:15" s="27" customFormat="1" ht="15" x14ac:dyDescent="0.3">
      <c r="A810" s="156" t="str">
        <f>IF(ISBLANK(TableB[[#This Row],[BEDS Code]]),"",TableB[[#This Row],[BEDS Code]])</f>
        <v>342400010005</v>
      </c>
      <c r="B810" s="134" t="str">
        <f>IF(ISBLANK(TableB[[#This Row],[School Name]]),"",TableB[[#This Row],[School Name]])</f>
        <v>I.S. 5 - The Walter Crowley Intermediate School</v>
      </c>
      <c r="C810" s="156" t="str">
        <f>IF(ISBLANK(TableB[[#This Row],[Local School Code]]),"",TableB[[#This Row],[Local School Code]])</f>
        <v>Q005</v>
      </c>
      <c r="D810" s="187">
        <v>15495244</v>
      </c>
      <c r="E810" s="187">
        <v>17216937</v>
      </c>
      <c r="F810" s="186">
        <v>1721693</v>
      </c>
      <c r="G810" s="126">
        <f t="shared" si="39"/>
        <v>0.9000000406576385</v>
      </c>
      <c r="H810" s="187">
        <v>357576</v>
      </c>
      <c r="I810" s="187">
        <v>2968305</v>
      </c>
      <c r="J810" s="187">
        <v>18821125</v>
      </c>
      <c r="K810" s="187">
        <v>20853211</v>
      </c>
      <c r="L810" s="187">
        <v>2032087</v>
      </c>
      <c r="M810" s="186">
        <f>IF(L810="N/A","N/A",'Part-C'!I810)</f>
        <v>23856120.206186295</v>
      </c>
      <c r="N810" s="190">
        <f t="shared" si="37"/>
        <v>0.78894324967055474</v>
      </c>
      <c r="O810" s="191">
        <f t="shared" si="38"/>
        <v>5034995.2061862946</v>
      </c>
    </row>
    <row r="811" spans="1:15" s="27" customFormat="1" ht="15" x14ac:dyDescent="0.3">
      <c r="A811" s="156" t="str">
        <f>IF(ISBLANK(TableB[[#This Row],[BEDS Code]]),"",TableB[[#This Row],[BEDS Code]])</f>
        <v>342400010007</v>
      </c>
      <c r="B811" s="134" t="str">
        <f>IF(ISBLANK(TableB[[#This Row],[School Name]]),"",TableB[[#This Row],[School Name]])</f>
        <v>P.S. 007 Louis F. Simeone</v>
      </c>
      <c r="C811" s="156" t="str">
        <f>IF(ISBLANK(TableB[[#This Row],[Local School Code]]),"",TableB[[#This Row],[Local School Code]])</f>
        <v>Q007</v>
      </c>
      <c r="D811" s="187">
        <v>10664005</v>
      </c>
      <c r="E811" s="187">
        <v>11705808</v>
      </c>
      <c r="F811" s="186">
        <v>1041803</v>
      </c>
      <c r="G811" s="126">
        <f t="shared" si="39"/>
        <v>0.91100118846986045</v>
      </c>
      <c r="H811" s="187">
        <v>357576</v>
      </c>
      <c r="I811" s="187">
        <v>1983180</v>
      </c>
      <c r="J811" s="187">
        <v>13004761</v>
      </c>
      <c r="K811" s="187">
        <v>14234385</v>
      </c>
      <c r="L811" s="187">
        <v>1229623</v>
      </c>
      <c r="M811" s="186">
        <f>IF(L811="N/A","N/A",'Part-C'!I811)</f>
        <v>20029922.614623364</v>
      </c>
      <c r="N811" s="190">
        <f t="shared" si="37"/>
        <v>0.64926666219396856</v>
      </c>
      <c r="O811" s="191">
        <f t="shared" si="38"/>
        <v>7025161.6146233641</v>
      </c>
    </row>
    <row r="812" spans="1:15" s="27" customFormat="1" ht="15" x14ac:dyDescent="0.3">
      <c r="A812" s="156" t="str">
        <f>IF(ISBLANK(TableB[[#This Row],[BEDS Code]]),"",TableB[[#This Row],[BEDS Code]])</f>
        <v>342800010008</v>
      </c>
      <c r="B812" s="134" t="str">
        <f>IF(ISBLANK(TableB[[#This Row],[School Name]]),"",TableB[[#This Row],[School Name]])</f>
        <v>J.H.S. 008 Richard S. Grossley</v>
      </c>
      <c r="C812" s="156" t="str">
        <f>IF(ISBLANK(TableB[[#This Row],[Local School Code]]),"",TableB[[#This Row],[Local School Code]])</f>
        <v>Q008</v>
      </c>
      <c r="D812" s="187">
        <v>3618649</v>
      </c>
      <c r="E812" s="187">
        <v>3618649</v>
      </c>
      <c r="F812" s="186">
        <v>0</v>
      </c>
      <c r="G812" s="126">
        <f t="shared" si="39"/>
        <v>1</v>
      </c>
      <c r="H812" s="187">
        <v>357576</v>
      </c>
      <c r="I812" s="187">
        <v>820654</v>
      </c>
      <c r="J812" s="187">
        <v>4796879</v>
      </c>
      <c r="K812" s="187">
        <v>4796879</v>
      </c>
      <c r="L812" s="187">
        <v>0</v>
      </c>
      <c r="M812" s="186">
        <f>IF(L812="N/A","N/A",'Part-C'!I812)</f>
        <v>6981528.6399437338</v>
      </c>
      <c r="N812" s="190">
        <f t="shared" si="37"/>
        <v>0.68708147561773225</v>
      </c>
      <c r="O812" s="191">
        <f t="shared" si="38"/>
        <v>2184649.6399437338</v>
      </c>
    </row>
    <row r="813" spans="1:15" s="27" customFormat="1" ht="15" x14ac:dyDescent="0.3">
      <c r="A813" s="156" t="str">
        <f>IF(ISBLANK(TableB[[#This Row],[BEDS Code]]),"",TableB[[#This Row],[BEDS Code]])</f>
        <v>307500014009</v>
      </c>
      <c r="B813" s="134" t="str">
        <f>IF(ISBLANK(TableB[[#This Row],[School Name]]),"",TableB[[#This Row],[School Name]])</f>
        <v>P.S. 009</v>
      </c>
      <c r="C813" s="156" t="str">
        <f>IF(ISBLANK(TableB[[#This Row],[Local School Code]]),"",TableB[[#This Row],[Local School Code]])</f>
        <v>Q009</v>
      </c>
      <c r="D813" s="187" t="s">
        <v>5097</v>
      </c>
      <c r="E813" s="187" t="s">
        <v>5097</v>
      </c>
      <c r="F813" s="186" t="s">
        <v>5097</v>
      </c>
      <c r="G813" s="126" t="str">
        <f t="shared" si="39"/>
        <v/>
      </c>
      <c r="H813" s="187" t="s">
        <v>5097</v>
      </c>
      <c r="I813" s="187" t="s">
        <v>5097</v>
      </c>
      <c r="J813" s="187" t="s">
        <v>5097</v>
      </c>
      <c r="K813" s="187" t="s">
        <v>5097</v>
      </c>
      <c r="L813" s="187" t="s">
        <v>5097</v>
      </c>
      <c r="M813" s="186" t="str">
        <f>IF(L813="N/A","N/A",'Part-C'!I813)</f>
        <v>N/A</v>
      </c>
      <c r="N813" s="190" t="str">
        <f t="shared" si="37"/>
        <v/>
      </c>
      <c r="O813" s="191" t="str">
        <f t="shared" si="38"/>
        <v>N/A</v>
      </c>
    </row>
    <row r="814" spans="1:15" s="27" customFormat="1" ht="15" x14ac:dyDescent="0.3">
      <c r="A814" s="156" t="str">
        <f>IF(ISBLANK(TableB[[#This Row],[BEDS Code]]),"",TableB[[#This Row],[BEDS Code]])</f>
        <v>343000010010</v>
      </c>
      <c r="B814" s="134" t="str">
        <f>IF(ISBLANK(TableB[[#This Row],[School Name]]),"",TableB[[#This Row],[School Name]])</f>
        <v>I.S. 010 Horace Greeley</v>
      </c>
      <c r="C814" s="156" t="str">
        <f>IF(ISBLANK(TableB[[#This Row],[Local School Code]]),"",TableB[[#This Row],[Local School Code]])</f>
        <v>Q010</v>
      </c>
      <c r="D814" s="187">
        <v>6939518</v>
      </c>
      <c r="E814" s="187">
        <v>7710576</v>
      </c>
      <c r="F814" s="186">
        <v>771058</v>
      </c>
      <c r="G814" s="126">
        <f t="shared" si="39"/>
        <v>0.89999994812320117</v>
      </c>
      <c r="H814" s="187">
        <v>357576</v>
      </c>
      <c r="I814" s="187">
        <v>1288220</v>
      </c>
      <c r="J814" s="187">
        <v>8585314</v>
      </c>
      <c r="K814" s="187">
        <v>9495382</v>
      </c>
      <c r="L814" s="187">
        <v>910068</v>
      </c>
      <c r="M814" s="186">
        <f>IF(L814="N/A","N/A",'Part-C'!I814)</f>
        <v>11462910.758043725</v>
      </c>
      <c r="N814" s="190">
        <f t="shared" si="37"/>
        <v>0.74896456765796027</v>
      </c>
      <c r="O814" s="191">
        <f t="shared" si="38"/>
        <v>2877596.758043725</v>
      </c>
    </row>
    <row r="815" spans="1:15" s="27" customFormat="1" ht="15" x14ac:dyDescent="0.3">
      <c r="A815" s="156" t="str">
        <f>IF(ISBLANK(TableB[[#This Row],[BEDS Code]]),"",TableB[[#This Row],[BEDS Code]])</f>
        <v>343000010011</v>
      </c>
      <c r="B815" s="134" t="str">
        <f>IF(ISBLANK(TableB[[#This Row],[School Name]]),"",TableB[[#This Row],[School Name]])</f>
        <v>P.S. 011 Kathryn Phelan</v>
      </c>
      <c r="C815" s="156" t="str">
        <f>IF(ISBLANK(TableB[[#This Row],[Local School Code]]),"",TableB[[#This Row],[Local School Code]])</f>
        <v>Q011</v>
      </c>
      <c r="D815" s="187">
        <v>8203081</v>
      </c>
      <c r="E815" s="187">
        <v>9114534</v>
      </c>
      <c r="F815" s="186">
        <v>911453</v>
      </c>
      <c r="G815" s="126">
        <f t="shared" si="39"/>
        <v>0.90000004388595178</v>
      </c>
      <c r="H815" s="187">
        <v>357576</v>
      </c>
      <c r="I815" s="187">
        <v>1721272</v>
      </c>
      <c r="J815" s="187">
        <v>10281929</v>
      </c>
      <c r="K815" s="187">
        <v>11357703</v>
      </c>
      <c r="L815" s="187">
        <v>1075774</v>
      </c>
      <c r="M815" s="186">
        <f>IF(L815="N/A","N/A",'Part-C'!I815)</f>
        <v>15821832.793926565</v>
      </c>
      <c r="N815" s="190">
        <f t="shared" si="37"/>
        <v>0.64985701302233867</v>
      </c>
      <c r="O815" s="191">
        <f t="shared" si="38"/>
        <v>5539903.793926565</v>
      </c>
    </row>
    <row r="816" spans="1:15" s="27" customFormat="1" ht="15" x14ac:dyDescent="0.3">
      <c r="A816" s="156" t="str">
        <f>IF(ISBLANK(TableB[[#This Row],[BEDS Code]]),"",TableB[[#This Row],[BEDS Code]])</f>
        <v>342400010012</v>
      </c>
      <c r="B816" s="134" t="str">
        <f>IF(ISBLANK(TableB[[#This Row],[School Name]]),"",TableB[[#This Row],[School Name]])</f>
        <v>P.S. 012 James B. Colgate</v>
      </c>
      <c r="C816" s="156" t="str">
        <f>IF(ISBLANK(TableB[[#This Row],[Local School Code]]),"",TableB[[#This Row],[Local School Code]])</f>
        <v>Q012</v>
      </c>
      <c r="D816" s="187">
        <v>9690337</v>
      </c>
      <c r="E816" s="187">
        <v>10767041</v>
      </c>
      <c r="F816" s="186">
        <v>1076704</v>
      </c>
      <c r="G816" s="126">
        <f t="shared" si="39"/>
        <v>0.90000000928760282</v>
      </c>
      <c r="H816" s="187">
        <v>357576</v>
      </c>
      <c r="I816" s="187">
        <v>1971118</v>
      </c>
      <c r="J816" s="187">
        <v>12019031</v>
      </c>
      <c r="K816" s="187">
        <v>13289848</v>
      </c>
      <c r="L816" s="187">
        <v>1270816</v>
      </c>
      <c r="M816" s="186">
        <f>IF(L816="N/A","N/A",'Part-C'!I816)</f>
        <v>16686421.769798525</v>
      </c>
      <c r="N816" s="190">
        <f t="shared" si="37"/>
        <v>0.72028809806029015</v>
      </c>
      <c r="O816" s="191">
        <f t="shared" si="38"/>
        <v>4667390.7697985247</v>
      </c>
    </row>
    <row r="817" spans="1:15" s="27" customFormat="1" ht="15" x14ac:dyDescent="0.3">
      <c r="A817" s="156" t="str">
        <f>IF(ISBLANK(TableB[[#This Row],[BEDS Code]]),"",TableB[[#This Row],[BEDS Code]])</f>
        <v>342400010013</v>
      </c>
      <c r="B817" s="134" t="str">
        <f>IF(ISBLANK(TableB[[#This Row],[School Name]]),"",TableB[[#This Row],[School Name]])</f>
        <v>P.S. 013 Clement C. Moore</v>
      </c>
      <c r="C817" s="156" t="str">
        <f>IF(ISBLANK(TableB[[#This Row],[Local School Code]]),"",TableB[[#This Row],[Local School Code]])</f>
        <v>Q013</v>
      </c>
      <c r="D817" s="187">
        <v>12979709</v>
      </c>
      <c r="E817" s="187">
        <v>14421900</v>
      </c>
      <c r="F817" s="186">
        <v>1442191</v>
      </c>
      <c r="G817" s="126">
        <f t="shared" si="39"/>
        <v>0.89999993066100858</v>
      </c>
      <c r="H817" s="187">
        <v>357576</v>
      </c>
      <c r="I817" s="187">
        <v>2390418</v>
      </c>
      <c r="J817" s="187">
        <v>15727703</v>
      </c>
      <c r="K817" s="187">
        <v>17429898</v>
      </c>
      <c r="L817" s="187">
        <v>1702194</v>
      </c>
      <c r="M817" s="186">
        <f>IF(L817="N/A","N/A",'Part-C'!I817)</f>
        <v>22359740.490075335</v>
      </c>
      <c r="N817" s="190">
        <f t="shared" si="37"/>
        <v>0.7033938075882834</v>
      </c>
      <c r="O817" s="191">
        <f t="shared" si="38"/>
        <v>6632037.4900753349</v>
      </c>
    </row>
    <row r="818" spans="1:15" s="27" customFormat="1" ht="15" x14ac:dyDescent="0.3">
      <c r="A818" s="156" t="str">
        <f>IF(ISBLANK(TableB[[#This Row],[BEDS Code]]),"",TableB[[#This Row],[BEDS Code]])</f>
        <v>342400010014</v>
      </c>
      <c r="B818" s="134" t="str">
        <f>IF(ISBLANK(TableB[[#This Row],[School Name]]),"",TableB[[#This Row],[School Name]])</f>
        <v>P.S. 014 Fairview</v>
      </c>
      <c r="C818" s="156" t="str">
        <f>IF(ISBLANK(TableB[[#This Row],[Local School Code]]),"",TableB[[#This Row],[Local School Code]])</f>
        <v>Q014</v>
      </c>
      <c r="D818" s="187">
        <v>13213620</v>
      </c>
      <c r="E818" s="187">
        <v>14681799</v>
      </c>
      <c r="F818" s="186">
        <v>1468179</v>
      </c>
      <c r="G818" s="126">
        <f t="shared" si="39"/>
        <v>0.90000006130038968</v>
      </c>
      <c r="H818" s="187">
        <v>357576</v>
      </c>
      <c r="I818" s="187">
        <v>2486244</v>
      </c>
      <c r="J818" s="187">
        <v>16057440</v>
      </c>
      <c r="K818" s="187">
        <v>17790309</v>
      </c>
      <c r="L818" s="187">
        <v>1732869</v>
      </c>
      <c r="M818" s="186">
        <f>IF(L818="N/A","N/A",'Part-C'!I818)</f>
        <v>23541896.707216747</v>
      </c>
      <c r="N818" s="190">
        <f t="shared" si="37"/>
        <v>0.68207928187356315</v>
      </c>
      <c r="O818" s="191">
        <f t="shared" si="38"/>
        <v>7484456.7072167471</v>
      </c>
    </row>
    <row r="819" spans="1:15" s="27" customFormat="1" ht="15" x14ac:dyDescent="0.3">
      <c r="A819" s="156" t="str">
        <f>IF(ISBLANK(TableB[[#This Row],[BEDS Code]]),"",TableB[[#This Row],[BEDS Code]])</f>
        <v>342900010015</v>
      </c>
      <c r="B819" s="134" t="str">
        <f>IF(ISBLANK(TableB[[#This Row],[School Name]]),"",TableB[[#This Row],[School Name]])</f>
        <v>P.S. 015 Jackie Robinson</v>
      </c>
      <c r="C819" s="156" t="str">
        <f>IF(ISBLANK(TableB[[#This Row],[Local School Code]]),"",TableB[[#This Row],[Local School Code]])</f>
        <v>Q015</v>
      </c>
      <c r="D819" s="187">
        <v>2743332</v>
      </c>
      <c r="E819" s="187">
        <v>2822340</v>
      </c>
      <c r="F819" s="186">
        <v>79008</v>
      </c>
      <c r="G819" s="126">
        <f t="shared" si="39"/>
        <v>0.97200620761495782</v>
      </c>
      <c r="H819" s="187">
        <v>357576</v>
      </c>
      <c r="I819" s="187">
        <v>484934</v>
      </c>
      <c r="J819" s="187">
        <v>3585842</v>
      </c>
      <c r="K819" s="187">
        <v>3679095</v>
      </c>
      <c r="L819" s="187">
        <v>93253</v>
      </c>
      <c r="M819" s="186">
        <f>IF(L819="N/A","N/A",'Part-C'!I819)</f>
        <v>5319391.3787876861</v>
      </c>
      <c r="N819" s="190">
        <f t="shared" si="37"/>
        <v>0.67410757070806659</v>
      </c>
      <c r="O819" s="191">
        <f t="shared" si="38"/>
        <v>1733549.3787876861</v>
      </c>
    </row>
    <row r="820" spans="1:15" s="27" customFormat="1" ht="15" x14ac:dyDescent="0.3">
      <c r="A820" s="156" t="str">
        <f>IF(ISBLANK(TableB[[#This Row],[BEDS Code]]),"",TableB[[#This Row],[BEDS Code]])</f>
        <v>342400010016</v>
      </c>
      <c r="B820" s="134" t="str">
        <f>IF(ISBLANK(TableB[[#This Row],[School Name]]),"",TableB[[#This Row],[School Name]])</f>
        <v>P.S. Q016 The Nancy Debenedittis School</v>
      </c>
      <c r="C820" s="156" t="str">
        <f>IF(ISBLANK(TableB[[#This Row],[Local School Code]]),"",TableB[[#This Row],[Local School Code]])</f>
        <v>Q016</v>
      </c>
      <c r="D820" s="187">
        <v>13507187</v>
      </c>
      <c r="E820" s="187">
        <v>15007986</v>
      </c>
      <c r="F820" s="186">
        <v>1500799</v>
      </c>
      <c r="G820" s="126">
        <f t="shared" si="39"/>
        <v>0.89999997334752313</v>
      </c>
      <c r="H820" s="187">
        <v>357576</v>
      </c>
      <c r="I820" s="187">
        <v>2241365</v>
      </c>
      <c r="J820" s="187">
        <v>16106128</v>
      </c>
      <c r="K820" s="187">
        <v>17877497</v>
      </c>
      <c r="L820" s="187">
        <v>1771369</v>
      </c>
      <c r="M820" s="186">
        <f>IF(L820="N/A","N/A",'Part-C'!I820)</f>
        <v>22575596.023037829</v>
      </c>
      <c r="N820" s="190">
        <f t="shared" si="37"/>
        <v>0.71343090935734765</v>
      </c>
      <c r="O820" s="191">
        <f t="shared" si="38"/>
        <v>6469468.0230378285</v>
      </c>
    </row>
    <row r="821" spans="1:15" s="27" customFormat="1" ht="15" x14ac:dyDescent="0.3">
      <c r="A821" s="156" t="str">
        <f>IF(ISBLANK(TableB[[#This Row],[BEDS Code]]),"",TableB[[#This Row],[BEDS Code]])</f>
        <v>343000010017</v>
      </c>
      <c r="B821" s="134" t="str">
        <f>IF(ISBLANK(TableB[[#This Row],[School Name]]),"",TableB[[#This Row],[School Name]])</f>
        <v>P.S. 017 Henry David Thoreau</v>
      </c>
      <c r="C821" s="156" t="str">
        <f>IF(ISBLANK(TableB[[#This Row],[Local School Code]]),"",TableB[[#This Row],[Local School Code]])</f>
        <v>Q017</v>
      </c>
      <c r="D821" s="187">
        <v>4080695</v>
      </c>
      <c r="E821" s="187">
        <v>4534105</v>
      </c>
      <c r="F821" s="186">
        <v>453410</v>
      </c>
      <c r="G821" s="126">
        <f t="shared" si="39"/>
        <v>0.90000011027534654</v>
      </c>
      <c r="H821" s="187">
        <v>357576</v>
      </c>
      <c r="I821" s="187">
        <v>796041</v>
      </c>
      <c r="J821" s="187">
        <v>5234312</v>
      </c>
      <c r="K821" s="187">
        <v>5769465</v>
      </c>
      <c r="L821" s="187">
        <v>535153</v>
      </c>
      <c r="M821" s="186">
        <f>IF(L821="N/A","N/A",'Part-C'!I821)</f>
        <v>8743528.5142633282</v>
      </c>
      <c r="N821" s="190">
        <f t="shared" si="37"/>
        <v>0.59864984616465322</v>
      </c>
      <c r="O821" s="191">
        <f t="shared" si="38"/>
        <v>3509216.5142633282</v>
      </c>
    </row>
    <row r="822" spans="1:15" s="27" customFormat="1" ht="15" x14ac:dyDescent="0.3">
      <c r="A822" s="156" t="str">
        <f>IF(ISBLANK(TableB[[#This Row],[BEDS Code]]),"",TableB[[#This Row],[BEDS Code]])</f>
        <v>342600010018</v>
      </c>
      <c r="B822" s="134" t="str">
        <f>IF(ISBLANK(TableB[[#This Row],[School Name]]),"",TableB[[#This Row],[School Name]])</f>
        <v>P.S. 018 Winchester</v>
      </c>
      <c r="C822" s="156" t="str">
        <f>IF(ISBLANK(TableB[[#This Row],[Local School Code]]),"",TableB[[#This Row],[Local School Code]])</f>
        <v>Q018</v>
      </c>
      <c r="D822" s="187">
        <v>4339965</v>
      </c>
      <c r="E822" s="187">
        <v>4822184</v>
      </c>
      <c r="F822" s="186">
        <v>482219</v>
      </c>
      <c r="G822" s="126">
        <f t="shared" si="39"/>
        <v>0.89999987557505068</v>
      </c>
      <c r="H822" s="187">
        <v>357576</v>
      </c>
      <c r="I822" s="187">
        <v>940957</v>
      </c>
      <c r="J822" s="187">
        <v>5638498</v>
      </c>
      <c r="K822" s="187">
        <v>6207653</v>
      </c>
      <c r="L822" s="187">
        <v>569155</v>
      </c>
      <c r="M822" s="186">
        <f>IF(L822="N/A","N/A",'Part-C'!I822)</f>
        <v>7131687.7838733969</v>
      </c>
      <c r="N822" s="190">
        <f t="shared" si="37"/>
        <v>0.79062603003318688</v>
      </c>
      <c r="O822" s="191">
        <f t="shared" si="38"/>
        <v>1493189.7838733969</v>
      </c>
    </row>
    <row r="823" spans="1:15" s="27" customFormat="1" ht="15" x14ac:dyDescent="0.3">
      <c r="A823" s="156" t="str">
        <f>IF(ISBLANK(TableB[[#This Row],[BEDS Code]]),"",TableB[[#This Row],[BEDS Code]])</f>
        <v>342400010019</v>
      </c>
      <c r="B823" s="134" t="str">
        <f>IF(ISBLANK(TableB[[#This Row],[School Name]]),"",TableB[[#This Row],[School Name]])</f>
        <v>P.S. 019 Marino Jeantet</v>
      </c>
      <c r="C823" s="156" t="str">
        <f>IF(ISBLANK(TableB[[#This Row],[Local School Code]]),"",TableB[[#This Row],[Local School Code]])</f>
        <v>Q019</v>
      </c>
      <c r="D823" s="187">
        <v>17237819</v>
      </c>
      <c r="E823" s="187">
        <v>19153133</v>
      </c>
      <c r="F823" s="186">
        <v>1915314</v>
      </c>
      <c r="G823" s="126">
        <f t="shared" si="39"/>
        <v>0.89999996345245448</v>
      </c>
      <c r="H823" s="187">
        <v>357576</v>
      </c>
      <c r="I823" s="187">
        <v>3092469</v>
      </c>
      <c r="J823" s="187">
        <v>20687864</v>
      </c>
      <c r="K823" s="187">
        <v>22948479</v>
      </c>
      <c r="L823" s="187">
        <v>2260615</v>
      </c>
      <c r="M823" s="186">
        <f>IF(L823="N/A","N/A",'Part-C'!I823)</f>
        <v>29310088.604369827</v>
      </c>
      <c r="N823" s="190">
        <f t="shared" si="37"/>
        <v>0.70582741250791226</v>
      </c>
      <c r="O823" s="191">
        <f t="shared" si="38"/>
        <v>8622224.6043698266</v>
      </c>
    </row>
    <row r="824" spans="1:15" s="27" customFormat="1" ht="15" x14ac:dyDescent="0.3">
      <c r="A824" s="156" t="str">
        <f>IF(ISBLANK(TableB[[#This Row],[BEDS Code]]),"",TableB[[#This Row],[BEDS Code]])</f>
        <v>342500010020</v>
      </c>
      <c r="B824" s="134" t="str">
        <f>IF(ISBLANK(TableB[[#This Row],[School Name]]),"",TableB[[#This Row],[School Name]])</f>
        <v>P.S. 020 John Bowne</v>
      </c>
      <c r="C824" s="156" t="str">
        <f>IF(ISBLANK(TableB[[#This Row],[Local School Code]]),"",TableB[[#This Row],[Local School Code]])</f>
        <v>Q020</v>
      </c>
      <c r="D824" s="187">
        <v>9555789</v>
      </c>
      <c r="E824" s="187">
        <v>10617544</v>
      </c>
      <c r="F824" s="186">
        <v>1061755</v>
      </c>
      <c r="G824" s="126">
        <f t="shared" si="39"/>
        <v>0.8999999434897562</v>
      </c>
      <c r="H824" s="187">
        <v>357576</v>
      </c>
      <c r="I824" s="187">
        <v>1756277</v>
      </c>
      <c r="J824" s="187">
        <v>11669642</v>
      </c>
      <c r="K824" s="187">
        <v>12922814</v>
      </c>
      <c r="L824" s="187">
        <v>1253172</v>
      </c>
      <c r="M824" s="186">
        <f>IF(L824="N/A","N/A",'Part-C'!I824)</f>
        <v>17839982.26726567</v>
      </c>
      <c r="N824" s="190">
        <f t="shared" si="37"/>
        <v>0.6541285649937254</v>
      </c>
      <c r="O824" s="191">
        <f t="shared" si="38"/>
        <v>6170340.26726567</v>
      </c>
    </row>
    <row r="825" spans="1:15" s="27" customFormat="1" ht="15" x14ac:dyDescent="0.3">
      <c r="A825" s="156" t="str">
        <f>IF(ISBLANK(TableB[[#This Row],[BEDS Code]]),"",TableB[[#This Row],[BEDS Code]])</f>
        <v>342500010021</v>
      </c>
      <c r="B825" s="134" t="str">
        <f>IF(ISBLANK(TableB[[#This Row],[School Name]]),"",TableB[[#This Row],[School Name]])</f>
        <v>P.S. 021 Edward Hart</v>
      </c>
      <c r="C825" s="156" t="str">
        <f>IF(ISBLANK(TableB[[#This Row],[Local School Code]]),"",TableB[[#This Row],[Local School Code]])</f>
        <v>Q021</v>
      </c>
      <c r="D825" s="187">
        <v>10151247</v>
      </c>
      <c r="E825" s="187">
        <v>11279164</v>
      </c>
      <c r="F825" s="186">
        <v>1127917</v>
      </c>
      <c r="G825" s="126">
        <f t="shared" si="39"/>
        <v>0.89999994680456818</v>
      </c>
      <c r="H825" s="187">
        <v>357576</v>
      </c>
      <c r="I825" s="187">
        <v>1890414</v>
      </c>
      <c r="J825" s="187">
        <v>12399237</v>
      </c>
      <c r="K825" s="187">
        <v>13730500</v>
      </c>
      <c r="L825" s="187">
        <v>1331263</v>
      </c>
      <c r="M825" s="186">
        <f>IF(L825="N/A","N/A",'Part-C'!I825)</f>
        <v>18828971.589583382</v>
      </c>
      <c r="N825" s="190">
        <f t="shared" si="37"/>
        <v>0.65851907742319504</v>
      </c>
      <c r="O825" s="191">
        <f t="shared" si="38"/>
        <v>6429734.589583382</v>
      </c>
    </row>
    <row r="826" spans="1:15" s="27" customFormat="1" ht="15" x14ac:dyDescent="0.3">
      <c r="A826" s="156" t="str">
        <f>IF(ISBLANK(TableB[[#This Row],[BEDS Code]]),"",TableB[[#This Row],[BEDS Code]])</f>
        <v>342500010022</v>
      </c>
      <c r="B826" s="134" t="str">
        <f>IF(ISBLANK(TableB[[#This Row],[School Name]]),"",TableB[[#This Row],[School Name]])</f>
        <v>P.S. 022 Thomas Jefferson</v>
      </c>
      <c r="C826" s="156" t="str">
        <f>IF(ISBLANK(TableB[[#This Row],[Local School Code]]),"",TableB[[#This Row],[Local School Code]])</f>
        <v>Q022</v>
      </c>
      <c r="D826" s="187">
        <v>7776749</v>
      </c>
      <c r="E826" s="187">
        <v>8480503</v>
      </c>
      <c r="F826" s="186">
        <v>703754</v>
      </c>
      <c r="G826" s="126">
        <f t="shared" si="39"/>
        <v>0.91701506384703835</v>
      </c>
      <c r="H826" s="187">
        <v>357576</v>
      </c>
      <c r="I826" s="187">
        <v>1518557</v>
      </c>
      <c r="J826" s="187">
        <v>9652882</v>
      </c>
      <c r="K826" s="187">
        <v>10483512</v>
      </c>
      <c r="L826" s="187">
        <v>830630</v>
      </c>
      <c r="M826" s="186">
        <f>IF(L826="N/A","N/A",'Part-C'!I826)</f>
        <v>13629019.671245152</v>
      </c>
      <c r="N826" s="190">
        <f t="shared" si="37"/>
        <v>0.70825945173194615</v>
      </c>
      <c r="O826" s="191">
        <f t="shared" si="38"/>
        <v>3976137.6712451521</v>
      </c>
    </row>
    <row r="827" spans="1:15" s="27" customFormat="1" ht="15" x14ac:dyDescent="0.3">
      <c r="A827" s="156" t="str">
        <f>IF(ISBLANK(TableB[[#This Row],[BEDS Code]]),"",TableB[[#This Row],[BEDS Code]])</f>
        <v>307500014023</v>
      </c>
      <c r="B827" s="134" t="str">
        <f>IF(ISBLANK(TableB[[#This Row],[School Name]]),"",TableB[[#This Row],[School Name]])</f>
        <v>P.S. Q023 @ Queens Children Center</v>
      </c>
      <c r="C827" s="156" t="str">
        <f>IF(ISBLANK(TableB[[#This Row],[Local School Code]]),"",TableB[[#This Row],[Local School Code]])</f>
        <v>Q023</v>
      </c>
      <c r="D827" s="187" t="s">
        <v>5097</v>
      </c>
      <c r="E827" s="187" t="s">
        <v>5097</v>
      </c>
      <c r="F827" s="186" t="s">
        <v>5097</v>
      </c>
      <c r="G827" s="126" t="str">
        <f t="shared" si="39"/>
        <v/>
      </c>
      <c r="H827" s="187" t="s">
        <v>5097</v>
      </c>
      <c r="I827" s="187" t="s">
        <v>5097</v>
      </c>
      <c r="J827" s="187" t="s">
        <v>5097</v>
      </c>
      <c r="K827" s="187" t="s">
        <v>5097</v>
      </c>
      <c r="L827" s="187" t="s">
        <v>5097</v>
      </c>
      <c r="M827" s="186" t="str">
        <f>IF(L827="N/A","N/A",'Part-C'!I827)</f>
        <v>N/A</v>
      </c>
      <c r="N827" s="190" t="str">
        <f t="shared" si="37"/>
        <v/>
      </c>
      <c r="O827" s="191" t="str">
        <f t="shared" si="38"/>
        <v>N/A</v>
      </c>
    </row>
    <row r="828" spans="1:15" s="27" customFormat="1" ht="15" x14ac:dyDescent="0.3">
      <c r="A828" s="156" t="str">
        <f>IF(ISBLANK(TableB[[#This Row],[BEDS Code]]),"",TableB[[#This Row],[BEDS Code]])</f>
        <v>342500010024</v>
      </c>
      <c r="B828" s="134" t="str">
        <f>IF(ISBLANK(TableB[[#This Row],[School Name]]),"",TableB[[#This Row],[School Name]])</f>
        <v>P.S. 024 Andrew Jackson</v>
      </c>
      <c r="C828" s="156" t="str">
        <f>IF(ISBLANK(TableB[[#This Row],[Local School Code]]),"",TableB[[#This Row],[Local School Code]])</f>
        <v>Q024</v>
      </c>
      <c r="D828" s="187">
        <v>8123956</v>
      </c>
      <c r="E828" s="187">
        <v>9026617</v>
      </c>
      <c r="F828" s="186">
        <v>902661</v>
      </c>
      <c r="G828" s="126">
        <f t="shared" si="39"/>
        <v>0.90000007754843259</v>
      </c>
      <c r="H828" s="187">
        <v>357576</v>
      </c>
      <c r="I828" s="187">
        <v>1492514</v>
      </c>
      <c r="J828" s="187">
        <v>9974046</v>
      </c>
      <c r="K828" s="187">
        <v>11039443</v>
      </c>
      <c r="L828" s="187">
        <v>1065397</v>
      </c>
      <c r="M828" s="186">
        <f>IF(L828="N/A","N/A",'Part-C'!I828)</f>
        <v>14466101.948430598</v>
      </c>
      <c r="N828" s="190">
        <f t="shared" si="37"/>
        <v>0.68947709863762341</v>
      </c>
      <c r="O828" s="191">
        <f t="shared" si="38"/>
        <v>4492055.9484305978</v>
      </c>
    </row>
    <row r="829" spans="1:15" s="27" customFormat="1" ht="15" x14ac:dyDescent="0.3">
      <c r="A829" s="156" t="str">
        <f>IF(ISBLANK(TableB[[#This Row],[BEDS Code]]),"",TableB[[#This Row],[BEDS Code]])</f>
        <v>342500010025</v>
      </c>
      <c r="B829" s="134" t="str">
        <f>IF(ISBLANK(TableB[[#This Row],[School Name]]),"",TableB[[#This Row],[School Name]])</f>
        <v>I.S. 025 Adrien Block</v>
      </c>
      <c r="C829" s="156" t="str">
        <f>IF(ISBLANK(TableB[[#This Row],[Local School Code]]),"",TableB[[#This Row],[Local School Code]])</f>
        <v>Q025</v>
      </c>
      <c r="D829" s="187">
        <v>8843329</v>
      </c>
      <c r="E829" s="187">
        <v>9711072</v>
      </c>
      <c r="F829" s="186">
        <v>867743</v>
      </c>
      <c r="G829" s="126">
        <f t="shared" si="39"/>
        <v>0.91064395362324568</v>
      </c>
      <c r="H829" s="187">
        <v>357576</v>
      </c>
      <c r="I829" s="187">
        <v>1576905</v>
      </c>
      <c r="J829" s="187">
        <v>10777810</v>
      </c>
      <c r="K829" s="187">
        <v>11801994</v>
      </c>
      <c r="L829" s="187">
        <v>1024183</v>
      </c>
      <c r="M829" s="186">
        <f>IF(L829="N/A","N/A",'Part-C'!I829)</f>
        <v>13075823.232173502</v>
      </c>
      <c r="N829" s="190">
        <f t="shared" si="37"/>
        <v>0.82425479517655431</v>
      </c>
      <c r="O829" s="191">
        <f t="shared" si="38"/>
        <v>2298013.2321735024</v>
      </c>
    </row>
    <row r="830" spans="1:15" s="27" customFormat="1" ht="15" x14ac:dyDescent="0.3">
      <c r="A830" s="156" t="str">
        <f>IF(ISBLANK(TableB[[#This Row],[BEDS Code]]),"",TableB[[#This Row],[BEDS Code]])</f>
        <v>342600010026</v>
      </c>
      <c r="B830" s="134" t="str">
        <f>IF(ISBLANK(TableB[[#This Row],[School Name]]),"",TableB[[#This Row],[School Name]])</f>
        <v>P.S. 026 Rufus King</v>
      </c>
      <c r="C830" s="156" t="str">
        <f>IF(ISBLANK(TableB[[#This Row],[Local School Code]]),"",TableB[[#This Row],[Local School Code]])</f>
        <v>Q026</v>
      </c>
      <c r="D830" s="187">
        <v>5122685</v>
      </c>
      <c r="E830" s="187">
        <v>5675319</v>
      </c>
      <c r="F830" s="186">
        <v>552634</v>
      </c>
      <c r="G830" s="126">
        <f t="shared" si="39"/>
        <v>0.90262503305981567</v>
      </c>
      <c r="H830" s="187">
        <v>357576</v>
      </c>
      <c r="I830" s="187">
        <v>987699</v>
      </c>
      <c r="J830" s="187">
        <v>6467960</v>
      </c>
      <c r="K830" s="187">
        <v>7120226</v>
      </c>
      <c r="L830" s="187">
        <v>652265</v>
      </c>
      <c r="M830" s="186">
        <f>IF(L830="N/A","N/A",'Part-C'!I830)</f>
        <v>9825597.4277646728</v>
      </c>
      <c r="N830" s="190">
        <f t="shared" si="37"/>
        <v>0.65827651168804946</v>
      </c>
      <c r="O830" s="191">
        <f t="shared" si="38"/>
        <v>3357637.4277646728</v>
      </c>
    </row>
    <row r="831" spans="1:15" s="27" customFormat="1" ht="15" x14ac:dyDescent="0.3">
      <c r="A831" s="156" t="str">
        <f>IF(ISBLANK(TableB[[#This Row],[BEDS Code]]),"",TableB[[#This Row],[BEDS Code]])</f>
        <v>342400010028</v>
      </c>
      <c r="B831" s="134" t="str">
        <f>IF(ISBLANK(TableB[[#This Row],[School Name]]),"",TableB[[#This Row],[School Name]])</f>
        <v>P.S. 28 - The Thomas Emanuel Early Childhood Center</v>
      </c>
      <c r="C831" s="156" t="str">
        <f>IF(ISBLANK(TableB[[#This Row],[Local School Code]]),"",TableB[[#This Row],[Local School Code]])</f>
        <v>Q028</v>
      </c>
      <c r="D831" s="187">
        <v>4406064</v>
      </c>
      <c r="E831" s="187">
        <v>4895627</v>
      </c>
      <c r="F831" s="186">
        <v>489563</v>
      </c>
      <c r="G831" s="126">
        <f t="shared" si="39"/>
        <v>0.89999993872082162</v>
      </c>
      <c r="H831" s="187">
        <v>357576</v>
      </c>
      <c r="I831" s="187">
        <v>866468</v>
      </c>
      <c r="J831" s="187">
        <v>5630108</v>
      </c>
      <c r="K831" s="187">
        <v>6207931</v>
      </c>
      <c r="L831" s="187">
        <v>577823</v>
      </c>
      <c r="M831" s="186">
        <f>IF(L831="N/A","N/A",'Part-C'!I831)</f>
        <v>9109863.2568595931</v>
      </c>
      <c r="N831" s="190">
        <f t="shared" si="37"/>
        <v>0.61802332716252484</v>
      </c>
      <c r="O831" s="191">
        <f t="shared" si="38"/>
        <v>3479755.2568595931</v>
      </c>
    </row>
    <row r="832" spans="1:15" s="27" customFormat="1" ht="15" x14ac:dyDescent="0.3">
      <c r="A832" s="156" t="str">
        <f>IF(ISBLANK(TableB[[#This Row],[BEDS Code]]),"",TableB[[#This Row],[BEDS Code]])</f>
        <v>342500010029</v>
      </c>
      <c r="B832" s="134" t="str">
        <f>IF(ISBLANK(TableB[[#This Row],[School Name]]),"",TableB[[#This Row],[School Name]])</f>
        <v>P.S. 029 Queens</v>
      </c>
      <c r="C832" s="156" t="str">
        <f>IF(ISBLANK(TableB[[#This Row],[Local School Code]]),"",TableB[[#This Row],[Local School Code]])</f>
        <v>Q029</v>
      </c>
      <c r="D832" s="187">
        <v>5589240</v>
      </c>
      <c r="E832" s="187">
        <v>6210267</v>
      </c>
      <c r="F832" s="186">
        <v>621027</v>
      </c>
      <c r="G832" s="126">
        <f t="shared" si="39"/>
        <v>0.89999995169289826</v>
      </c>
      <c r="H832" s="187">
        <v>357576</v>
      </c>
      <c r="I832" s="187">
        <v>1076918</v>
      </c>
      <c r="J832" s="187">
        <v>7023734</v>
      </c>
      <c r="K832" s="187">
        <v>7756722</v>
      </c>
      <c r="L832" s="187">
        <v>732988</v>
      </c>
      <c r="M832" s="186">
        <f>IF(L832="N/A","N/A",'Part-C'!I832)</f>
        <v>10261010.6760552</v>
      </c>
      <c r="N832" s="190">
        <f t="shared" si="37"/>
        <v>0.68450703558767201</v>
      </c>
      <c r="O832" s="191">
        <f t="shared" si="38"/>
        <v>3237276.6760552004</v>
      </c>
    </row>
    <row r="833" spans="1:15" s="27" customFormat="1" ht="15" x14ac:dyDescent="0.3">
      <c r="A833" s="156" t="str">
        <f>IF(ISBLANK(TableB[[#This Row],[BEDS Code]]),"",TableB[[#This Row],[BEDS Code]])</f>
        <v>342600010031</v>
      </c>
      <c r="B833" s="134" t="str">
        <f>IF(ISBLANK(TableB[[#This Row],[School Name]]),"",TableB[[#This Row],[School Name]])</f>
        <v>P.S. 031 Bayside</v>
      </c>
      <c r="C833" s="156" t="str">
        <f>IF(ISBLANK(TableB[[#This Row],[Local School Code]]),"",TableB[[#This Row],[Local School Code]])</f>
        <v>Q031</v>
      </c>
      <c r="D833" s="187">
        <v>4040271</v>
      </c>
      <c r="E833" s="187">
        <v>4489190</v>
      </c>
      <c r="F833" s="186">
        <v>448919</v>
      </c>
      <c r="G833" s="126">
        <f t="shared" si="39"/>
        <v>0.9</v>
      </c>
      <c r="H833" s="187">
        <v>357576</v>
      </c>
      <c r="I833" s="187">
        <v>861761</v>
      </c>
      <c r="J833" s="187">
        <v>5259608</v>
      </c>
      <c r="K833" s="187">
        <v>5789460</v>
      </c>
      <c r="L833" s="187">
        <v>529853</v>
      </c>
      <c r="M833" s="186">
        <f>IF(L833="N/A","N/A",'Part-C'!I833)</f>
        <v>8244729.9775643572</v>
      </c>
      <c r="N833" s="190">
        <f t="shared" si="37"/>
        <v>0.63793574978349787</v>
      </c>
      <c r="O833" s="191">
        <f t="shared" si="38"/>
        <v>2985121.9775643572</v>
      </c>
    </row>
    <row r="834" spans="1:15" s="27" customFormat="1" ht="15" x14ac:dyDescent="0.3">
      <c r="A834" s="156" t="str">
        <f>IF(ISBLANK(TableB[[#This Row],[BEDS Code]]),"",TableB[[#This Row],[BEDS Code]])</f>
        <v>342500010032</v>
      </c>
      <c r="B834" s="134" t="str">
        <f>IF(ISBLANK(TableB[[#This Row],[School Name]]),"",TableB[[#This Row],[School Name]])</f>
        <v>P.S. 032 State Street</v>
      </c>
      <c r="C834" s="156" t="str">
        <f>IF(ISBLANK(TableB[[#This Row],[Local School Code]]),"",TableB[[#This Row],[Local School Code]])</f>
        <v>Q032</v>
      </c>
      <c r="D834" s="187">
        <v>7076581</v>
      </c>
      <c r="E834" s="187">
        <v>7825402</v>
      </c>
      <c r="F834" s="186">
        <v>748821</v>
      </c>
      <c r="G834" s="126">
        <f t="shared" si="39"/>
        <v>0.90430894157258634</v>
      </c>
      <c r="H834" s="187">
        <v>357576</v>
      </c>
      <c r="I834" s="187">
        <v>1380251</v>
      </c>
      <c r="J834" s="187">
        <v>8814408</v>
      </c>
      <c r="K834" s="187">
        <v>9698230</v>
      </c>
      <c r="L834" s="187">
        <v>883821</v>
      </c>
      <c r="M834" s="186">
        <f>IF(L834="N/A","N/A",'Part-C'!I834)</f>
        <v>13035463.197531285</v>
      </c>
      <c r="N834" s="190">
        <f t="shared" si="37"/>
        <v>0.67618678879545402</v>
      </c>
      <c r="O834" s="191">
        <f t="shared" si="38"/>
        <v>4221055.1975312848</v>
      </c>
    </row>
    <row r="835" spans="1:15" s="27" customFormat="1" ht="15" x14ac:dyDescent="0.3">
      <c r="A835" s="156" t="str">
        <f>IF(ISBLANK(TableB[[#This Row],[BEDS Code]]),"",TableB[[#This Row],[BEDS Code]])</f>
        <v>342900010033</v>
      </c>
      <c r="B835" s="134" t="str">
        <f>IF(ISBLANK(TableB[[#This Row],[School Name]]),"",TableB[[#This Row],[School Name]])</f>
        <v>P.S. 033 Edward M. Funk</v>
      </c>
      <c r="C835" s="156" t="str">
        <f>IF(ISBLANK(TableB[[#This Row],[Local School Code]]),"",TableB[[#This Row],[Local School Code]])</f>
        <v>Q033</v>
      </c>
      <c r="D835" s="187">
        <v>7385608</v>
      </c>
      <c r="E835" s="187">
        <v>8158287</v>
      </c>
      <c r="F835" s="186">
        <v>772679</v>
      </c>
      <c r="G835" s="126">
        <f t="shared" si="39"/>
        <v>0.90528906374585738</v>
      </c>
      <c r="H835" s="187">
        <v>357576</v>
      </c>
      <c r="I835" s="187">
        <v>1448287</v>
      </c>
      <c r="J835" s="187">
        <v>9191471</v>
      </c>
      <c r="K835" s="187">
        <v>10103453</v>
      </c>
      <c r="L835" s="187">
        <v>911981</v>
      </c>
      <c r="M835" s="186">
        <f>IF(L835="N/A","N/A",'Part-C'!I835)</f>
        <v>13180859.751377281</v>
      </c>
      <c r="N835" s="190">
        <f t="shared" si="37"/>
        <v>0.69733470906854722</v>
      </c>
      <c r="O835" s="191">
        <f t="shared" si="38"/>
        <v>3989388.7513772808</v>
      </c>
    </row>
    <row r="836" spans="1:15" s="27" customFormat="1" ht="15" x14ac:dyDescent="0.3">
      <c r="A836" s="156" t="str">
        <f>IF(ISBLANK(TableB[[#This Row],[BEDS Code]]),"",TableB[[#This Row],[BEDS Code]])</f>
        <v>342900010034</v>
      </c>
      <c r="B836" s="134" t="str">
        <f>IF(ISBLANK(TableB[[#This Row],[School Name]]),"",TableB[[#This Row],[School Name]])</f>
        <v>P.S. 034 John Harvard</v>
      </c>
      <c r="C836" s="156" t="str">
        <f>IF(ISBLANK(TableB[[#This Row],[Local School Code]]),"",TableB[[#This Row],[Local School Code]])</f>
        <v>Q034</v>
      </c>
      <c r="D836" s="187">
        <v>4334673</v>
      </c>
      <c r="E836" s="187">
        <v>4816303</v>
      </c>
      <c r="F836" s="186">
        <v>481630</v>
      </c>
      <c r="G836" s="126">
        <f t="shared" si="39"/>
        <v>0.90000006228843987</v>
      </c>
      <c r="H836" s="187">
        <v>357576</v>
      </c>
      <c r="I836" s="187">
        <v>751667</v>
      </c>
      <c r="J836" s="187">
        <v>5443916</v>
      </c>
      <c r="K836" s="187">
        <v>6012376</v>
      </c>
      <c r="L836" s="187">
        <v>568460</v>
      </c>
      <c r="M836" s="186">
        <f>IF(L836="N/A","N/A",'Part-C'!I836)</f>
        <v>8260412.2034843713</v>
      </c>
      <c r="N836" s="190">
        <f t="shared" si="37"/>
        <v>0.65903684536513452</v>
      </c>
      <c r="O836" s="191">
        <f t="shared" si="38"/>
        <v>2816496.2034843713</v>
      </c>
    </row>
    <row r="837" spans="1:15" s="27" customFormat="1" ht="15" x14ac:dyDescent="0.3">
      <c r="A837" s="156" t="str">
        <f>IF(ISBLANK(TableB[[#This Row],[BEDS Code]]),"",TableB[[#This Row],[BEDS Code]])</f>
        <v>342900010035</v>
      </c>
      <c r="B837" s="134" t="str">
        <f>IF(ISBLANK(TableB[[#This Row],[School Name]]),"",TableB[[#This Row],[School Name]])</f>
        <v>P.S. 035 Nathaniel Woodhull</v>
      </c>
      <c r="C837" s="156" t="str">
        <f>IF(ISBLANK(TableB[[#This Row],[Local School Code]]),"",TableB[[#This Row],[Local School Code]])</f>
        <v>Q035</v>
      </c>
      <c r="D837" s="187">
        <v>5259120</v>
      </c>
      <c r="E837" s="187">
        <v>5843467</v>
      </c>
      <c r="F837" s="186">
        <v>584347</v>
      </c>
      <c r="G837" s="126">
        <f t="shared" si="39"/>
        <v>0.89999994866061539</v>
      </c>
      <c r="H837" s="187">
        <v>357576</v>
      </c>
      <c r="I837" s="187">
        <v>1008047</v>
      </c>
      <c r="J837" s="187">
        <v>6624743</v>
      </c>
      <c r="K837" s="187">
        <v>7314439</v>
      </c>
      <c r="L837" s="187">
        <v>689695</v>
      </c>
      <c r="M837" s="186">
        <f>IF(L837="N/A","N/A",'Part-C'!I837)</f>
        <v>10283067.828821735</v>
      </c>
      <c r="N837" s="190">
        <f t="shared" si="37"/>
        <v>0.64423799495243461</v>
      </c>
      <c r="O837" s="191">
        <f t="shared" si="38"/>
        <v>3658324.8288217355</v>
      </c>
    </row>
    <row r="838" spans="1:15" s="27" customFormat="1" ht="15" x14ac:dyDescent="0.3">
      <c r="A838" s="156" t="str">
        <f>IF(ISBLANK(TableB[[#This Row],[BEDS Code]]),"",TableB[[#This Row],[BEDS Code]])</f>
        <v>342900010036</v>
      </c>
      <c r="B838" s="134" t="str">
        <f>IF(ISBLANK(TableB[[#This Row],[School Name]]),"",TableB[[#This Row],[School Name]])</f>
        <v>P.S. 036 Saint Albans School</v>
      </c>
      <c r="C838" s="156" t="str">
        <f>IF(ISBLANK(TableB[[#This Row],[Local School Code]]),"",TableB[[#This Row],[Local School Code]])</f>
        <v>Q036</v>
      </c>
      <c r="D838" s="187">
        <v>3410101</v>
      </c>
      <c r="E838" s="187">
        <v>3789001</v>
      </c>
      <c r="F838" s="186">
        <v>378900</v>
      </c>
      <c r="G838" s="126">
        <f t="shared" si="39"/>
        <v>0.90000002639218091</v>
      </c>
      <c r="H838" s="187">
        <v>357576</v>
      </c>
      <c r="I838" s="187">
        <v>753749</v>
      </c>
      <c r="J838" s="187">
        <v>4521426</v>
      </c>
      <c r="K838" s="187">
        <v>4968636</v>
      </c>
      <c r="L838" s="187">
        <v>447210</v>
      </c>
      <c r="M838" s="186">
        <f>IF(L838="N/A","N/A",'Part-C'!I838)</f>
        <v>6900848.3182546217</v>
      </c>
      <c r="N838" s="190">
        <f t="shared" si="37"/>
        <v>0.65519857725891439</v>
      </c>
      <c r="O838" s="191">
        <f t="shared" si="38"/>
        <v>2379422.3182546217</v>
      </c>
    </row>
    <row r="839" spans="1:15" s="27" customFormat="1" ht="15" x14ac:dyDescent="0.3">
      <c r="A839" s="156" t="str">
        <f>IF(ISBLANK(TableB[[#This Row],[BEDS Code]]),"",TableB[[#This Row],[BEDS Code]])</f>
        <v>342900010037</v>
      </c>
      <c r="B839" s="134" t="str">
        <f>IF(ISBLANK(TableB[[#This Row],[School Name]]),"",TableB[[#This Row],[School Name]])</f>
        <v>Cynthia Jenkins School</v>
      </c>
      <c r="C839" s="156" t="str">
        <f>IF(ISBLANK(TableB[[#This Row],[Local School Code]]),"",TableB[[#This Row],[Local School Code]])</f>
        <v>Q037</v>
      </c>
      <c r="D839" s="187">
        <v>2860195</v>
      </c>
      <c r="E839" s="187">
        <v>3177995</v>
      </c>
      <c r="F839" s="186">
        <v>317800</v>
      </c>
      <c r="G839" s="126">
        <f t="shared" si="39"/>
        <v>0.89999984266809729</v>
      </c>
      <c r="H839" s="187">
        <v>357576</v>
      </c>
      <c r="I839" s="187">
        <v>726608</v>
      </c>
      <c r="J839" s="187">
        <v>3944379</v>
      </c>
      <c r="K839" s="187">
        <v>4319473</v>
      </c>
      <c r="L839" s="187">
        <v>375094</v>
      </c>
      <c r="M839" s="186">
        <f>IF(L839="N/A","N/A",'Part-C'!I839)</f>
        <v>6854039.5051390212</v>
      </c>
      <c r="N839" s="190">
        <f t="shared" si="37"/>
        <v>0.57548238481009395</v>
      </c>
      <c r="O839" s="191">
        <f t="shared" si="38"/>
        <v>2909660.5051390212</v>
      </c>
    </row>
    <row r="840" spans="1:15" s="27" customFormat="1" ht="15" x14ac:dyDescent="0.3">
      <c r="A840" s="156" t="str">
        <f>IF(ISBLANK(TableB[[#This Row],[BEDS Code]]),"",TableB[[#This Row],[BEDS Code]])</f>
        <v>342900010038</v>
      </c>
      <c r="B840" s="134" t="str">
        <f>IF(ISBLANK(TableB[[#This Row],[School Name]]),"",TableB[[#This Row],[School Name]])</f>
        <v>P.S. 038 Rosedale</v>
      </c>
      <c r="C840" s="156" t="str">
        <f>IF(ISBLANK(TableB[[#This Row],[Local School Code]]),"",TableB[[#This Row],[Local School Code]])</f>
        <v>Q038</v>
      </c>
      <c r="D840" s="187">
        <v>2271845</v>
      </c>
      <c r="E840" s="187">
        <v>2429739</v>
      </c>
      <c r="F840" s="186">
        <v>157894</v>
      </c>
      <c r="G840" s="126">
        <f t="shared" si="39"/>
        <v>0.93501606551156313</v>
      </c>
      <c r="H840" s="187">
        <v>357576</v>
      </c>
      <c r="I840" s="187">
        <v>566274</v>
      </c>
      <c r="J840" s="187">
        <v>3195695</v>
      </c>
      <c r="K840" s="187">
        <v>3382055</v>
      </c>
      <c r="L840" s="187">
        <v>186360</v>
      </c>
      <c r="M840" s="186">
        <f>IF(L840="N/A","N/A",'Part-C'!I840)</f>
        <v>4643394.1272072792</v>
      </c>
      <c r="N840" s="190">
        <f t="shared" ref="N840:N903" si="40">IFERROR(J840/M840,"")</f>
        <v>0.68822393974168572</v>
      </c>
      <c r="O840" s="191">
        <f t="shared" ref="O840:O903" si="41">IF(L840="N/A","N/A",M840-J840)</f>
        <v>1447699.1272072792</v>
      </c>
    </row>
    <row r="841" spans="1:15" s="27" customFormat="1" ht="15" x14ac:dyDescent="0.3">
      <c r="A841" s="156" t="str">
        <f>IF(ISBLANK(TableB[[#This Row],[BEDS Code]]),"",TableB[[#This Row],[BEDS Code]])</f>
        <v>342800010040</v>
      </c>
      <c r="B841" s="134" t="str">
        <f>IF(ISBLANK(TableB[[#This Row],[School Name]]),"",TableB[[#This Row],[School Name]])</f>
        <v>P.S. 040 Samuel Huntington</v>
      </c>
      <c r="C841" s="156" t="str">
        <f>IF(ISBLANK(TableB[[#This Row],[Local School Code]]),"",TableB[[#This Row],[Local School Code]])</f>
        <v>Q040</v>
      </c>
      <c r="D841" s="187">
        <v>3471903</v>
      </c>
      <c r="E841" s="187">
        <v>3349517</v>
      </c>
      <c r="F841" s="186">
        <v>0</v>
      </c>
      <c r="G841" s="126">
        <f t="shared" si="39"/>
        <v>1.0365384024024957</v>
      </c>
      <c r="H841" s="187">
        <v>357576</v>
      </c>
      <c r="I841" s="187">
        <v>731080</v>
      </c>
      <c r="J841" s="187">
        <v>4560559</v>
      </c>
      <c r="K841" s="187">
        <v>4416108</v>
      </c>
      <c r="L841" s="187">
        <v>0</v>
      </c>
      <c r="M841" s="186">
        <f>IF(L841="N/A","N/A",'Part-C'!I841)</f>
        <v>7452048.3299936848</v>
      </c>
      <c r="N841" s="190">
        <f t="shared" si="40"/>
        <v>0.61198730846178839</v>
      </c>
      <c r="O841" s="191">
        <f t="shared" si="41"/>
        <v>2891489.3299936848</v>
      </c>
    </row>
    <row r="842" spans="1:15" s="27" customFormat="1" ht="15" x14ac:dyDescent="0.3">
      <c r="A842" s="156" t="str">
        <f>IF(ISBLANK(TableB[[#This Row],[BEDS Code]]),"",TableB[[#This Row],[BEDS Code]])</f>
        <v>342600010041</v>
      </c>
      <c r="B842" s="134" t="str">
        <f>IF(ISBLANK(TableB[[#This Row],[School Name]]),"",TableB[[#This Row],[School Name]])</f>
        <v>P.S. 041 Crocheron</v>
      </c>
      <c r="C842" s="156" t="str">
        <f>IF(ISBLANK(TableB[[#This Row],[Local School Code]]),"",TableB[[#This Row],[Local School Code]])</f>
        <v>Q041</v>
      </c>
      <c r="D842" s="187">
        <v>3364440</v>
      </c>
      <c r="E842" s="187">
        <v>3738267</v>
      </c>
      <c r="F842" s="186">
        <v>373827</v>
      </c>
      <c r="G842" s="126">
        <f t="shared" si="39"/>
        <v>0.89999991974891036</v>
      </c>
      <c r="H842" s="187">
        <v>357576</v>
      </c>
      <c r="I842" s="187">
        <v>731304</v>
      </c>
      <c r="J842" s="187">
        <v>4453320</v>
      </c>
      <c r="K842" s="187">
        <v>4894542</v>
      </c>
      <c r="L842" s="187">
        <v>441221</v>
      </c>
      <c r="M842" s="186">
        <f>IF(L842="N/A","N/A",'Part-C'!I842)</f>
        <v>8166308.8385400604</v>
      </c>
      <c r="N842" s="190">
        <f t="shared" si="40"/>
        <v>0.54532838373476777</v>
      </c>
      <c r="O842" s="191">
        <f t="shared" si="41"/>
        <v>3712988.8385400604</v>
      </c>
    </row>
    <row r="843" spans="1:15" s="27" customFormat="1" ht="15" x14ac:dyDescent="0.3">
      <c r="A843" s="156" t="str">
        <f>IF(ISBLANK(TableB[[#This Row],[BEDS Code]]),"",TableB[[#This Row],[BEDS Code]])</f>
        <v>342700010042</v>
      </c>
      <c r="B843" s="134" t="str">
        <f>IF(ISBLANK(TableB[[#This Row],[School Name]]),"",TableB[[#This Row],[School Name]])</f>
        <v>P.S./M.S 042 R. Vernam</v>
      </c>
      <c r="C843" s="156" t="str">
        <f>IF(ISBLANK(TableB[[#This Row],[Local School Code]]),"",TableB[[#This Row],[Local School Code]])</f>
        <v>Q042</v>
      </c>
      <c r="D843" s="187">
        <v>6164659</v>
      </c>
      <c r="E843" s="187">
        <v>6164659</v>
      </c>
      <c r="F843" s="186">
        <v>0</v>
      </c>
      <c r="G843" s="126">
        <f t="shared" ref="G843:G906" si="42">IFERROR(D843/E843,"")</f>
        <v>1</v>
      </c>
      <c r="H843" s="187">
        <v>357576</v>
      </c>
      <c r="I843" s="187">
        <v>1337625</v>
      </c>
      <c r="J843" s="187">
        <v>7859860</v>
      </c>
      <c r="K843" s="187">
        <v>7859860</v>
      </c>
      <c r="L843" s="187">
        <v>0</v>
      </c>
      <c r="M843" s="186">
        <f>IF(L843="N/A","N/A",'Part-C'!I843)</f>
        <v>14119214.514941264</v>
      </c>
      <c r="N843" s="190">
        <f t="shared" si="40"/>
        <v>0.5566782763787973</v>
      </c>
      <c r="O843" s="191">
        <f t="shared" si="41"/>
        <v>6259354.5149412639</v>
      </c>
    </row>
    <row r="844" spans="1:15" s="27" customFormat="1" ht="15" x14ac:dyDescent="0.3">
      <c r="A844" s="156" t="str">
        <f>IF(ISBLANK(TableB[[#This Row],[BEDS Code]]),"",TableB[[#This Row],[BEDS Code]])</f>
        <v>342700010043</v>
      </c>
      <c r="B844" s="134" t="str">
        <f>IF(ISBLANK(TableB[[#This Row],[School Name]]),"",TableB[[#This Row],[School Name]])</f>
        <v>P.S. 043</v>
      </c>
      <c r="C844" s="156" t="str">
        <f>IF(ISBLANK(TableB[[#This Row],[Local School Code]]),"",TableB[[#This Row],[Local School Code]])</f>
        <v>Q043</v>
      </c>
      <c r="D844" s="187">
        <v>7295333</v>
      </c>
      <c r="E844" s="187">
        <v>8105926</v>
      </c>
      <c r="F844" s="186">
        <v>810593</v>
      </c>
      <c r="G844" s="126">
        <f t="shared" si="42"/>
        <v>0.89999995065338623</v>
      </c>
      <c r="H844" s="187">
        <v>357576</v>
      </c>
      <c r="I844" s="187">
        <v>1375560</v>
      </c>
      <c r="J844" s="187">
        <v>9028469</v>
      </c>
      <c r="K844" s="187">
        <v>9985199</v>
      </c>
      <c r="L844" s="187">
        <v>956730</v>
      </c>
      <c r="M844" s="186">
        <f>IF(L844="N/A","N/A",'Part-C'!I844)</f>
        <v>15714627.040717697</v>
      </c>
      <c r="N844" s="190">
        <f t="shared" si="40"/>
        <v>0.57452645720490891</v>
      </c>
      <c r="O844" s="191">
        <f t="shared" si="41"/>
        <v>6686158.0407176968</v>
      </c>
    </row>
    <row r="845" spans="1:15" s="27" customFormat="1" ht="15" x14ac:dyDescent="0.3">
      <c r="A845" s="156" t="str">
        <f>IF(ISBLANK(TableB[[#This Row],[BEDS Code]]),"",TableB[[#This Row],[BEDS Code]])</f>
        <v>342700010045</v>
      </c>
      <c r="B845" s="134" t="str">
        <f>IF(ISBLANK(TableB[[#This Row],[School Name]]),"",TableB[[#This Row],[School Name]])</f>
        <v>P.S. 045 Clarence Witherspoon</v>
      </c>
      <c r="C845" s="156" t="str">
        <f>IF(ISBLANK(TableB[[#This Row],[Local School Code]]),"",TableB[[#This Row],[Local School Code]])</f>
        <v>Q045</v>
      </c>
      <c r="D845" s="187">
        <v>2591968</v>
      </c>
      <c r="E845" s="187">
        <v>2674920</v>
      </c>
      <c r="F845" s="186">
        <v>82952</v>
      </c>
      <c r="G845" s="126">
        <f t="shared" si="42"/>
        <v>0.96898897910965565</v>
      </c>
      <c r="H845" s="187">
        <v>357576</v>
      </c>
      <c r="I845" s="187">
        <v>600628</v>
      </c>
      <c r="J845" s="187">
        <v>3550172</v>
      </c>
      <c r="K845" s="187">
        <v>3648079</v>
      </c>
      <c r="L845" s="187">
        <v>97907</v>
      </c>
      <c r="M845" s="186">
        <f>IF(L845="N/A","N/A",'Part-C'!I845)</f>
        <v>6892412.7034131298</v>
      </c>
      <c r="N845" s="190">
        <f t="shared" si="40"/>
        <v>0.51508407182900573</v>
      </c>
      <c r="O845" s="191">
        <f t="shared" si="41"/>
        <v>3342240.7034131298</v>
      </c>
    </row>
    <row r="846" spans="1:15" s="27" customFormat="1" ht="15" x14ac:dyDescent="0.3">
      <c r="A846" s="156" t="str">
        <f>IF(ISBLANK(TableB[[#This Row],[BEDS Code]]),"",TableB[[#This Row],[BEDS Code]])</f>
        <v>342600010046</v>
      </c>
      <c r="B846" s="134" t="str">
        <f>IF(ISBLANK(TableB[[#This Row],[School Name]]),"",TableB[[#This Row],[School Name]])</f>
        <v>P.S. 046 Alley Pond</v>
      </c>
      <c r="C846" s="156" t="str">
        <f>IF(ISBLANK(TableB[[#This Row],[Local School Code]]),"",TableB[[#This Row],[Local School Code]])</f>
        <v>Q046</v>
      </c>
      <c r="D846" s="187">
        <v>4084377</v>
      </c>
      <c r="E846" s="187">
        <v>4192201</v>
      </c>
      <c r="F846" s="186">
        <v>107824</v>
      </c>
      <c r="G846" s="126">
        <f t="shared" si="42"/>
        <v>0.97427985919568261</v>
      </c>
      <c r="H846" s="187">
        <v>357576</v>
      </c>
      <c r="I846" s="187">
        <v>866511</v>
      </c>
      <c r="J846" s="187">
        <v>5308464</v>
      </c>
      <c r="K846" s="187">
        <v>5435727</v>
      </c>
      <c r="L846" s="187">
        <v>127262</v>
      </c>
      <c r="M846" s="186">
        <f>IF(L846="N/A","N/A",'Part-C'!I846)</f>
        <v>12177217.066438925</v>
      </c>
      <c r="N846" s="190">
        <f t="shared" si="40"/>
        <v>0.43593408666668321</v>
      </c>
      <c r="O846" s="191">
        <f t="shared" si="41"/>
        <v>6868753.0664389245</v>
      </c>
    </row>
    <row r="847" spans="1:15" s="27" customFormat="1" ht="15" x14ac:dyDescent="0.3">
      <c r="A847" s="156" t="str">
        <f>IF(ISBLANK(TableB[[#This Row],[BEDS Code]]),"",TableB[[#This Row],[BEDS Code]])</f>
        <v>342700010047</v>
      </c>
      <c r="B847" s="134" t="str">
        <f>IF(ISBLANK(TableB[[#This Row],[School Name]]),"",TableB[[#This Row],[School Name]])</f>
        <v>P.S. 047 Chris Galas</v>
      </c>
      <c r="C847" s="156" t="str">
        <f>IF(ISBLANK(TableB[[#This Row],[Local School Code]]),"",TableB[[#This Row],[Local School Code]])</f>
        <v>Q047</v>
      </c>
      <c r="D847" s="187">
        <v>1677269</v>
      </c>
      <c r="E847" s="187">
        <v>1719784</v>
      </c>
      <c r="F847" s="186">
        <v>42515</v>
      </c>
      <c r="G847" s="126">
        <f t="shared" si="42"/>
        <v>0.97527887223046617</v>
      </c>
      <c r="H847" s="187">
        <v>357576</v>
      </c>
      <c r="I847" s="187">
        <v>526886</v>
      </c>
      <c r="J847" s="187">
        <v>2561731</v>
      </c>
      <c r="K847" s="187">
        <v>2611912</v>
      </c>
      <c r="L847" s="187">
        <v>50180</v>
      </c>
      <c r="M847" s="186">
        <f>IF(L847="N/A","N/A",'Part-C'!I847)</f>
        <v>5888813.3148292638</v>
      </c>
      <c r="N847" s="190">
        <f t="shared" si="40"/>
        <v>0.43501650723907742</v>
      </c>
      <c r="O847" s="191">
        <f t="shared" si="41"/>
        <v>3327082.3148292638</v>
      </c>
    </row>
    <row r="848" spans="1:15" s="27" customFormat="1" ht="15" x14ac:dyDescent="0.3">
      <c r="A848" s="156" t="str">
        <f>IF(ISBLANK(TableB[[#This Row],[BEDS Code]]),"",TableB[[#This Row],[BEDS Code]])</f>
        <v>342800010048</v>
      </c>
      <c r="B848" s="134" t="str">
        <f>IF(ISBLANK(TableB[[#This Row],[School Name]]),"",TableB[[#This Row],[School Name]])</f>
        <v>P.S. 048 William Wordsworth</v>
      </c>
      <c r="C848" s="156" t="str">
        <f>IF(ISBLANK(TableB[[#This Row],[Local School Code]]),"",TableB[[#This Row],[Local School Code]])</f>
        <v>Q048</v>
      </c>
      <c r="D848" s="187">
        <v>4646629</v>
      </c>
      <c r="E848" s="187">
        <v>5062543</v>
      </c>
      <c r="F848" s="186">
        <v>415914</v>
      </c>
      <c r="G848" s="126">
        <f t="shared" si="42"/>
        <v>0.91784484595982696</v>
      </c>
      <c r="H848" s="187">
        <v>357576</v>
      </c>
      <c r="I848" s="187">
        <v>912082</v>
      </c>
      <c r="J848" s="187">
        <v>5916287</v>
      </c>
      <c r="K848" s="187">
        <v>6407183</v>
      </c>
      <c r="L848" s="187">
        <v>490896</v>
      </c>
      <c r="M848" s="186">
        <f>IF(L848="N/A","N/A",'Part-C'!I848)</f>
        <v>9046329.8895639386</v>
      </c>
      <c r="N848" s="190">
        <f t="shared" si="40"/>
        <v>0.65399859083462886</v>
      </c>
      <c r="O848" s="191">
        <f t="shared" si="41"/>
        <v>3130042.8895639386</v>
      </c>
    </row>
    <row r="849" spans="1:15" s="27" customFormat="1" ht="15" x14ac:dyDescent="0.3">
      <c r="A849" s="156" t="str">
        <f>IF(ISBLANK(TableB[[#This Row],[BEDS Code]]),"",TableB[[#This Row],[BEDS Code]])</f>
        <v>342400010049</v>
      </c>
      <c r="B849" s="134" t="str">
        <f>IF(ISBLANK(TableB[[#This Row],[School Name]]),"",TableB[[#This Row],[School Name]])</f>
        <v>P.S. 049 Dorothy Bonawit Kole</v>
      </c>
      <c r="C849" s="156" t="str">
        <f>IF(ISBLANK(TableB[[#This Row],[Local School Code]]),"",TableB[[#This Row],[Local School Code]])</f>
        <v>Q049</v>
      </c>
      <c r="D849" s="187">
        <v>8999643</v>
      </c>
      <c r="E849" s="187">
        <v>9999604</v>
      </c>
      <c r="F849" s="186">
        <v>999961</v>
      </c>
      <c r="G849" s="126">
        <f t="shared" si="42"/>
        <v>0.89999993999762395</v>
      </c>
      <c r="H849" s="187">
        <v>357576</v>
      </c>
      <c r="I849" s="187">
        <v>1621830</v>
      </c>
      <c r="J849" s="187">
        <v>10979049</v>
      </c>
      <c r="K849" s="187">
        <v>12159287</v>
      </c>
      <c r="L849" s="187">
        <v>1180238</v>
      </c>
      <c r="M849" s="186">
        <f>IF(L849="N/A","N/A",'Part-C'!I849)</f>
        <v>14000087.808277473</v>
      </c>
      <c r="N849" s="190">
        <f t="shared" si="40"/>
        <v>0.78421286711564042</v>
      </c>
      <c r="O849" s="191">
        <f t="shared" si="41"/>
        <v>3021038.8082774729</v>
      </c>
    </row>
    <row r="850" spans="1:15" s="27" customFormat="1" ht="15" x14ac:dyDescent="0.3">
      <c r="A850" s="156" t="str">
        <f>IF(ISBLANK(TableB[[#This Row],[BEDS Code]]),"",TableB[[#This Row],[BEDS Code]])</f>
        <v>342800010050</v>
      </c>
      <c r="B850" s="134" t="str">
        <f>IF(ISBLANK(TableB[[#This Row],[School Name]]),"",TableB[[#This Row],[School Name]])</f>
        <v>P.S. 050 Talfourd Lawn Elementary School</v>
      </c>
      <c r="C850" s="156" t="str">
        <f>IF(ISBLANK(TableB[[#This Row],[Local School Code]]),"",TableB[[#This Row],[Local School Code]])</f>
        <v>Q050</v>
      </c>
      <c r="D850" s="187">
        <v>5812961</v>
      </c>
      <c r="E850" s="187">
        <v>6458846</v>
      </c>
      <c r="F850" s="186">
        <v>645885</v>
      </c>
      <c r="G850" s="126">
        <f t="shared" si="42"/>
        <v>0.89999993806943224</v>
      </c>
      <c r="H850" s="187">
        <v>357576</v>
      </c>
      <c r="I850" s="187">
        <v>995281</v>
      </c>
      <c r="J850" s="187">
        <v>7165818</v>
      </c>
      <c r="K850" s="187">
        <v>7928147</v>
      </c>
      <c r="L850" s="187">
        <v>762328</v>
      </c>
      <c r="M850" s="186">
        <f>IF(L850="N/A","N/A",'Part-C'!I850)</f>
        <v>11580976.182619616</v>
      </c>
      <c r="N850" s="190">
        <f t="shared" si="40"/>
        <v>0.61875768389492469</v>
      </c>
      <c r="O850" s="191">
        <f t="shared" si="41"/>
        <v>4415158.1826196164</v>
      </c>
    </row>
    <row r="851" spans="1:15" s="27" customFormat="1" ht="15" x14ac:dyDescent="0.3">
      <c r="A851" s="156" t="str">
        <f>IF(ISBLANK(TableB[[#This Row],[BEDS Code]]),"",TableB[[#This Row],[BEDS Code]])</f>
        <v>342700010051</v>
      </c>
      <c r="B851" s="134" t="str">
        <f>IF(ISBLANK(TableB[[#This Row],[School Name]]),"",TableB[[#This Row],[School Name]])</f>
        <v>P.S. 051</v>
      </c>
      <c r="C851" s="156" t="str">
        <f>IF(ISBLANK(TableB[[#This Row],[Local School Code]]),"",TableB[[#This Row],[Local School Code]])</f>
        <v>Q051</v>
      </c>
      <c r="D851" s="187">
        <v>1653920</v>
      </c>
      <c r="E851" s="187">
        <v>1837689</v>
      </c>
      <c r="F851" s="186">
        <v>183769</v>
      </c>
      <c r="G851" s="126">
        <f t="shared" si="42"/>
        <v>0.89999994558382834</v>
      </c>
      <c r="H851" s="187">
        <v>357576</v>
      </c>
      <c r="I851" s="187">
        <v>287626</v>
      </c>
      <c r="J851" s="187">
        <v>2299122</v>
      </c>
      <c r="K851" s="187">
        <v>2516022</v>
      </c>
      <c r="L851" s="187">
        <v>216900</v>
      </c>
      <c r="M851" s="186">
        <f>IF(L851="N/A","N/A",'Part-C'!I851)</f>
        <v>4296185.7488282965</v>
      </c>
      <c r="N851" s="190">
        <f t="shared" si="40"/>
        <v>0.53515423550460828</v>
      </c>
      <c r="O851" s="191">
        <f t="shared" si="41"/>
        <v>1997063.7488282965</v>
      </c>
    </row>
    <row r="852" spans="1:15" s="27" customFormat="1" ht="15" x14ac:dyDescent="0.3">
      <c r="A852" s="156" t="str">
        <f>IF(ISBLANK(TableB[[#This Row],[BEDS Code]]),"",TableB[[#This Row],[BEDS Code]])</f>
        <v>342900010052</v>
      </c>
      <c r="B852" s="134" t="str">
        <f>IF(ISBLANK(TableB[[#This Row],[School Name]]),"",TableB[[#This Row],[School Name]])</f>
        <v>P.S. 052 Queens</v>
      </c>
      <c r="C852" s="156" t="str">
        <f>IF(ISBLANK(TableB[[#This Row],[Local School Code]]),"",TableB[[#This Row],[Local School Code]])</f>
        <v>Q052</v>
      </c>
      <c r="D852" s="187">
        <v>3343642</v>
      </c>
      <c r="E852" s="187">
        <v>3622930</v>
      </c>
      <c r="F852" s="186">
        <v>279288</v>
      </c>
      <c r="G852" s="126">
        <f t="shared" si="42"/>
        <v>0.92291101401351949</v>
      </c>
      <c r="H852" s="187">
        <v>357576</v>
      </c>
      <c r="I852" s="187">
        <v>781185</v>
      </c>
      <c r="J852" s="187">
        <v>4482403</v>
      </c>
      <c r="K852" s="187">
        <v>4812043</v>
      </c>
      <c r="L852" s="187">
        <v>329639</v>
      </c>
      <c r="M852" s="186">
        <f>IF(L852="N/A","N/A",'Part-C'!I852)</f>
        <v>7406878.6564579625</v>
      </c>
      <c r="N852" s="190">
        <f t="shared" si="40"/>
        <v>0.60516760269750747</v>
      </c>
      <c r="O852" s="191">
        <f t="shared" si="41"/>
        <v>2924475.6564579625</v>
      </c>
    </row>
    <row r="853" spans="1:15" s="27" customFormat="1" ht="15" x14ac:dyDescent="0.3">
      <c r="A853" s="156" t="str">
        <f>IF(ISBLANK(TableB[[#This Row],[BEDS Code]]),"",TableB[[#This Row],[BEDS Code]])</f>
        <v>342700010053</v>
      </c>
      <c r="B853" s="134" t="str">
        <f>IF(ISBLANK(TableB[[#This Row],[School Name]]),"",TableB[[#This Row],[School Name]])</f>
        <v>M.S. 053 Brian Piccolo</v>
      </c>
      <c r="C853" s="156" t="str">
        <f>IF(ISBLANK(TableB[[#This Row],[Local School Code]]),"",TableB[[#This Row],[Local School Code]])</f>
        <v>Q053</v>
      </c>
      <c r="D853" s="187">
        <v>2930098</v>
      </c>
      <c r="E853" s="187">
        <v>2930098</v>
      </c>
      <c r="F853" s="186">
        <v>0</v>
      </c>
      <c r="G853" s="126">
        <f t="shared" si="42"/>
        <v>1</v>
      </c>
      <c r="H853" s="187">
        <v>357576</v>
      </c>
      <c r="I853" s="187">
        <v>504227</v>
      </c>
      <c r="J853" s="187">
        <v>3791901</v>
      </c>
      <c r="K853" s="187">
        <v>3791901</v>
      </c>
      <c r="L853" s="187">
        <v>0</v>
      </c>
      <c r="M853" s="186">
        <f>IF(L853="N/A","N/A",'Part-C'!I853)</f>
        <v>5987393.4744518939</v>
      </c>
      <c r="N853" s="190">
        <f t="shared" si="40"/>
        <v>0.63331414849883794</v>
      </c>
      <c r="O853" s="191">
        <f t="shared" si="41"/>
        <v>2195492.4744518939</v>
      </c>
    </row>
    <row r="854" spans="1:15" s="27" customFormat="1" ht="15" x14ac:dyDescent="0.3">
      <c r="A854" s="156" t="str">
        <f>IF(ISBLANK(TableB[[#This Row],[BEDS Code]]),"",TableB[[#This Row],[BEDS Code]])</f>
        <v>342800010054</v>
      </c>
      <c r="B854" s="134" t="str">
        <f>IF(ISBLANK(TableB[[#This Row],[School Name]]),"",TableB[[#This Row],[School Name]])</f>
        <v>P.S. 054 Hillside</v>
      </c>
      <c r="C854" s="156" t="str">
        <f>IF(ISBLANK(TableB[[#This Row],[Local School Code]]),"",TableB[[#This Row],[Local School Code]])</f>
        <v>Q054</v>
      </c>
      <c r="D854" s="187">
        <v>4847255</v>
      </c>
      <c r="E854" s="187">
        <v>5294891</v>
      </c>
      <c r="F854" s="186">
        <v>447636</v>
      </c>
      <c r="G854" s="126">
        <f t="shared" si="42"/>
        <v>0.9154588829118484</v>
      </c>
      <c r="H854" s="187">
        <v>357576</v>
      </c>
      <c r="I854" s="187">
        <v>987306</v>
      </c>
      <c r="J854" s="187">
        <v>6192137</v>
      </c>
      <c r="K854" s="187">
        <v>6720475</v>
      </c>
      <c r="L854" s="187">
        <v>528337</v>
      </c>
      <c r="M854" s="186">
        <f>IF(L854="N/A","N/A",'Part-C'!I854)</f>
        <v>9004476.6552748643</v>
      </c>
      <c r="N854" s="190">
        <f t="shared" si="40"/>
        <v>0.68767316936433143</v>
      </c>
      <c r="O854" s="191">
        <f t="shared" si="41"/>
        <v>2812339.6552748643</v>
      </c>
    </row>
    <row r="855" spans="1:15" s="27" customFormat="1" ht="15" x14ac:dyDescent="0.3">
      <c r="A855" s="156" t="str">
        <f>IF(ISBLANK(TableB[[#This Row],[BEDS Code]]),"",TableB[[#This Row],[BEDS Code]])</f>
        <v>342800010055</v>
      </c>
      <c r="B855" s="134" t="str">
        <f>IF(ISBLANK(TableB[[#This Row],[School Name]]),"",TableB[[#This Row],[School Name]])</f>
        <v>P.S. 055 Maure</v>
      </c>
      <c r="C855" s="156" t="str">
        <f>IF(ISBLANK(TableB[[#This Row],[Local School Code]]),"",TableB[[#This Row],[Local School Code]])</f>
        <v>Q055</v>
      </c>
      <c r="D855" s="187">
        <v>3783368</v>
      </c>
      <c r="E855" s="187">
        <v>4054770</v>
      </c>
      <c r="F855" s="186">
        <v>271402</v>
      </c>
      <c r="G855" s="126">
        <f t="shared" si="42"/>
        <v>0.93306599387881428</v>
      </c>
      <c r="H855" s="187">
        <v>357576</v>
      </c>
      <c r="I855" s="187">
        <v>794199</v>
      </c>
      <c r="J855" s="187">
        <v>4935143</v>
      </c>
      <c r="K855" s="187">
        <v>5255475</v>
      </c>
      <c r="L855" s="187">
        <v>320331</v>
      </c>
      <c r="M855" s="186">
        <f>IF(L855="N/A","N/A",'Part-C'!I855)</f>
        <v>9529833.7120772712</v>
      </c>
      <c r="N855" s="190">
        <f t="shared" si="40"/>
        <v>0.51786244640823431</v>
      </c>
      <c r="O855" s="191">
        <f t="shared" si="41"/>
        <v>4594690.7120772712</v>
      </c>
    </row>
    <row r="856" spans="1:15" s="27" customFormat="1" ht="15" x14ac:dyDescent="0.3">
      <c r="A856" s="156" t="str">
        <f>IF(ISBLANK(TableB[[#This Row],[BEDS Code]]),"",TableB[[#This Row],[BEDS Code]])</f>
        <v>342700010056</v>
      </c>
      <c r="B856" s="134" t="str">
        <f>IF(ISBLANK(TableB[[#This Row],[School Name]]),"",TableB[[#This Row],[School Name]])</f>
        <v>P.S. 056 Harry Eichler</v>
      </c>
      <c r="C856" s="156" t="str">
        <f>IF(ISBLANK(TableB[[#This Row],[Local School Code]]),"",TableB[[#This Row],[Local School Code]])</f>
        <v>Q056</v>
      </c>
      <c r="D856" s="187">
        <v>3279630</v>
      </c>
      <c r="E856" s="187">
        <v>3644034</v>
      </c>
      <c r="F856" s="186">
        <v>364404</v>
      </c>
      <c r="G856" s="126">
        <f t="shared" si="42"/>
        <v>0.89999983534731021</v>
      </c>
      <c r="H856" s="187">
        <v>357576</v>
      </c>
      <c r="I856" s="187">
        <v>693271</v>
      </c>
      <c r="J856" s="187">
        <v>4330477</v>
      </c>
      <c r="K856" s="187">
        <v>4760577</v>
      </c>
      <c r="L856" s="187">
        <v>430100</v>
      </c>
      <c r="M856" s="186">
        <f>IF(L856="N/A","N/A",'Part-C'!I856)</f>
        <v>6342786.213321697</v>
      </c>
      <c r="N856" s="190">
        <f t="shared" si="40"/>
        <v>0.68274049516358248</v>
      </c>
      <c r="O856" s="191">
        <f t="shared" si="41"/>
        <v>2012309.213321697</v>
      </c>
    </row>
    <row r="857" spans="1:15" s="27" customFormat="1" ht="15" x14ac:dyDescent="0.3">
      <c r="A857" s="156" t="str">
        <f>IF(ISBLANK(TableB[[#This Row],[BEDS Code]]),"",TableB[[#This Row],[BEDS Code]])</f>
        <v>342400010058</v>
      </c>
      <c r="B857" s="134" t="str">
        <f>IF(ISBLANK(TableB[[#This Row],[School Name]]),"",TableB[[#This Row],[School Name]])</f>
        <v>P.S. 58 - The School of Heroes</v>
      </c>
      <c r="C857" s="156" t="str">
        <f>IF(ISBLANK(TableB[[#This Row],[Local School Code]]),"",TableB[[#This Row],[Local School Code]])</f>
        <v>Q058</v>
      </c>
      <c r="D857" s="187">
        <v>7885053</v>
      </c>
      <c r="E857" s="187">
        <v>8761169</v>
      </c>
      <c r="F857" s="186">
        <v>876116</v>
      </c>
      <c r="G857" s="126">
        <f t="shared" si="42"/>
        <v>0.90000010272601749</v>
      </c>
      <c r="H857" s="187">
        <v>357576</v>
      </c>
      <c r="I857" s="187">
        <v>1445950</v>
      </c>
      <c r="J857" s="187">
        <v>9688579</v>
      </c>
      <c r="K857" s="187">
        <v>10722645</v>
      </c>
      <c r="L857" s="187">
        <v>1034066</v>
      </c>
      <c r="M857" s="186">
        <f>IF(L857="N/A","N/A",'Part-C'!I857)</f>
        <v>14361737.079508848</v>
      </c>
      <c r="N857" s="190">
        <f t="shared" si="40"/>
        <v>0.67461052561834922</v>
      </c>
      <c r="O857" s="191">
        <f t="shared" si="41"/>
        <v>4673158.0795088485</v>
      </c>
    </row>
    <row r="858" spans="1:15" s="27" customFormat="1" ht="15" x14ac:dyDescent="0.3">
      <c r="A858" s="156" t="str">
        <f>IF(ISBLANK(TableB[[#This Row],[BEDS Code]]),"",TableB[[#This Row],[BEDS Code]])</f>
        <v>342900010059</v>
      </c>
      <c r="B858" s="134" t="str">
        <f>IF(ISBLANK(TableB[[#This Row],[School Name]]),"",TableB[[#This Row],[School Name]])</f>
        <v>I.S. 059 Springfield Gardens</v>
      </c>
      <c r="C858" s="156" t="str">
        <f>IF(ISBLANK(TableB[[#This Row],[Local School Code]]),"",TableB[[#This Row],[Local School Code]])</f>
        <v>Q059</v>
      </c>
      <c r="D858" s="187">
        <v>4994609</v>
      </c>
      <c r="E858" s="187">
        <v>5549565</v>
      </c>
      <c r="F858" s="186">
        <v>554956</v>
      </c>
      <c r="G858" s="126">
        <f t="shared" si="42"/>
        <v>0.90000009009715176</v>
      </c>
      <c r="H858" s="187">
        <v>357576</v>
      </c>
      <c r="I858" s="187">
        <v>982853</v>
      </c>
      <c r="J858" s="187">
        <v>6335038</v>
      </c>
      <c r="K858" s="187">
        <v>6990045</v>
      </c>
      <c r="L858" s="187">
        <v>655005</v>
      </c>
      <c r="M858" s="186">
        <f>IF(L858="N/A","N/A",'Part-C'!I858)</f>
        <v>8779439.6146773938</v>
      </c>
      <c r="N858" s="190">
        <f t="shared" si="40"/>
        <v>0.7215765786929198</v>
      </c>
      <c r="O858" s="191">
        <f t="shared" si="41"/>
        <v>2444401.6146773938</v>
      </c>
    </row>
    <row r="859" spans="1:15" s="27" customFormat="1" ht="15" x14ac:dyDescent="0.3">
      <c r="A859" s="156" t="str">
        <f>IF(ISBLANK(TableB[[#This Row],[BEDS Code]]),"",TableB[[#This Row],[BEDS Code]])</f>
        <v>342700010060</v>
      </c>
      <c r="B859" s="134" t="str">
        <f>IF(ISBLANK(TableB[[#This Row],[School Name]]),"",TableB[[#This Row],[School Name]])</f>
        <v>P.S. 060 Woodhaven</v>
      </c>
      <c r="C859" s="156" t="str">
        <f>IF(ISBLANK(TableB[[#This Row],[Local School Code]]),"",TableB[[#This Row],[Local School Code]])</f>
        <v>Q060</v>
      </c>
      <c r="D859" s="187">
        <v>8519551</v>
      </c>
      <c r="E859" s="187">
        <v>9466167</v>
      </c>
      <c r="F859" s="186">
        <v>946616</v>
      </c>
      <c r="G859" s="126">
        <f t="shared" si="42"/>
        <v>0.90000007394756509</v>
      </c>
      <c r="H859" s="187">
        <v>357576</v>
      </c>
      <c r="I859" s="187">
        <v>1561433</v>
      </c>
      <c r="J859" s="187">
        <v>10438560</v>
      </c>
      <c r="K859" s="187">
        <v>11555836</v>
      </c>
      <c r="L859" s="187">
        <v>1117276</v>
      </c>
      <c r="M859" s="186">
        <f>IF(L859="N/A","N/A",'Part-C'!I859)</f>
        <v>16745208.809611244</v>
      </c>
      <c r="N859" s="190">
        <f t="shared" si="40"/>
        <v>0.62337592314815338</v>
      </c>
      <c r="O859" s="191">
        <f t="shared" si="41"/>
        <v>6306648.8096112441</v>
      </c>
    </row>
    <row r="860" spans="1:15" s="27" customFormat="1" ht="15" x14ac:dyDescent="0.3">
      <c r="A860" s="156" t="str">
        <f>IF(ISBLANK(TableB[[#This Row],[BEDS Code]]),"",TableB[[#This Row],[BEDS Code]])</f>
        <v>342400010061</v>
      </c>
      <c r="B860" s="134" t="str">
        <f>IF(ISBLANK(TableB[[#This Row],[School Name]]),"",TableB[[#This Row],[School Name]])</f>
        <v>I.S. 061 Leonardo Da Vinci</v>
      </c>
      <c r="C860" s="156" t="str">
        <f>IF(ISBLANK(TableB[[#This Row],[Local School Code]]),"",TableB[[#This Row],[Local School Code]])</f>
        <v>Q061</v>
      </c>
      <c r="D860" s="187">
        <v>22625677</v>
      </c>
      <c r="E860" s="187">
        <v>25139640</v>
      </c>
      <c r="F860" s="186">
        <v>2513963</v>
      </c>
      <c r="G860" s="126">
        <f t="shared" si="42"/>
        <v>0.90000003977781706</v>
      </c>
      <c r="H860" s="187">
        <v>357576</v>
      </c>
      <c r="I860" s="187">
        <v>3917487</v>
      </c>
      <c r="J860" s="187">
        <v>26900740</v>
      </c>
      <c r="K860" s="187">
        <v>29867931</v>
      </c>
      <c r="L860" s="187">
        <v>2967191</v>
      </c>
      <c r="M860" s="186">
        <f>IF(L860="N/A","N/A",'Part-C'!I860)</f>
        <v>34504218.676523939</v>
      </c>
      <c r="N860" s="190">
        <f t="shared" si="40"/>
        <v>0.77963625990762653</v>
      </c>
      <c r="O860" s="191">
        <f t="shared" si="41"/>
        <v>7603478.6765239388</v>
      </c>
    </row>
    <row r="861" spans="1:15" s="27" customFormat="1" ht="15" x14ac:dyDescent="0.3">
      <c r="A861" s="156" t="str">
        <f>IF(ISBLANK(TableB[[#This Row],[BEDS Code]]),"",TableB[[#This Row],[BEDS Code]])</f>
        <v>342700010062</v>
      </c>
      <c r="B861" s="134" t="str">
        <f>IF(ISBLANK(TableB[[#This Row],[School Name]]),"",TableB[[#This Row],[School Name]])</f>
        <v>P. S. 62 - Chester Park School</v>
      </c>
      <c r="C861" s="156" t="str">
        <f>IF(ISBLANK(TableB[[#This Row],[Local School Code]]),"",TableB[[#This Row],[Local School Code]])</f>
        <v>Q062</v>
      </c>
      <c r="D861" s="187">
        <v>6960276</v>
      </c>
      <c r="E861" s="187">
        <v>7733639</v>
      </c>
      <c r="F861" s="186">
        <v>773363</v>
      </c>
      <c r="G861" s="126">
        <f t="shared" si="42"/>
        <v>0.90000011637471056</v>
      </c>
      <c r="H861" s="187">
        <v>357576</v>
      </c>
      <c r="I861" s="187">
        <v>1296839</v>
      </c>
      <c r="J861" s="187">
        <v>8614691</v>
      </c>
      <c r="K861" s="187">
        <v>9527479</v>
      </c>
      <c r="L861" s="187">
        <v>912788</v>
      </c>
      <c r="M861" s="186">
        <f>IF(L861="N/A","N/A",'Part-C'!I861)</f>
        <v>12644703.837386908</v>
      </c>
      <c r="N861" s="190">
        <f t="shared" si="40"/>
        <v>0.68128847545869209</v>
      </c>
      <c r="O861" s="191">
        <f t="shared" si="41"/>
        <v>4030012.837386908</v>
      </c>
    </row>
    <row r="862" spans="1:15" s="27" customFormat="1" ht="15" x14ac:dyDescent="0.3">
      <c r="A862" s="156" t="str">
        <f>IF(ISBLANK(TableB[[#This Row],[BEDS Code]]),"",TableB[[#This Row],[BEDS Code]])</f>
        <v>342700010063</v>
      </c>
      <c r="B862" s="134" t="str">
        <f>IF(ISBLANK(TableB[[#This Row],[School Name]]),"",TableB[[#This Row],[School Name]])</f>
        <v>P.S. 063 Old South</v>
      </c>
      <c r="C862" s="156" t="str">
        <f>IF(ISBLANK(TableB[[#This Row],[Local School Code]]),"",TableB[[#This Row],[Local School Code]])</f>
        <v>Q063</v>
      </c>
      <c r="D862" s="187">
        <v>8729124</v>
      </c>
      <c r="E862" s="187">
        <v>9699028</v>
      </c>
      <c r="F862" s="186">
        <v>969904</v>
      </c>
      <c r="G862" s="126">
        <f t="shared" si="42"/>
        <v>0.89999987627626188</v>
      </c>
      <c r="H862" s="187">
        <v>357576</v>
      </c>
      <c r="I862" s="187">
        <v>1773771</v>
      </c>
      <c r="J862" s="187">
        <v>10860471</v>
      </c>
      <c r="K862" s="187">
        <v>12005233</v>
      </c>
      <c r="L862" s="187">
        <v>1144762</v>
      </c>
      <c r="M862" s="186">
        <f>IF(L862="N/A","N/A",'Part-C'!I862)</f>
        <v>18004016.125918888</v>
      </c>
      <c r="N862" s="190">
        <f t="shared" si="40"/>
        <v>0.60322490960031305</v>
      </c>
      <c r="O862" s="191">
        <f t="shared" si="41"/>
        <v>7143545.1259188876</v>
      </c>
    </row>
    <row r="863" spans="1:15" s="27" customFormat="1" ht="15" x14ac:dyDescent="0.3">
      <c r="A863" s="156" t="str">
        <f>IF(ISBLANK(TableB[[#This Row],[BEDS Code]]),"",TableB[[#This Row],[BEDS Code]])</f>
        <v>342700010064</v>
      </c>
      <c r="B863" s="134" t="str">
        <f>IF(ISBLANK(TableB[[#This Row],[School Name]]),"",TableB[[#This Row],[School Name]])</f>
        <v>P.S. 064 Joseph P. Addabbo</v>
      </c>
      <c r="C863" s="156" t="str">
        <f>IF(ISBLANK(TableB[[#This Row],[Local School Code]]),"",TableB[[#This Row],[Local School Code]])</f>
        <v>Q064</v>
      </c>
      <c r="D863" s="187">
        <v>4333168</v>
      </c>
      <c r="E863" s="187">
        <v>4814631</v>
      </c>
      <c r="F863" s="186">
        <v>481463</v>
      </c>
      <c r="G863" s="126">
        <f t="shared" si="42"/>
        <v>0.90000002077002372</v>
      </c>
      <c r="H863" s="187">
        <v>357576</v>
      </c>
      <c r="I863" s="187">
        <v>872062</v>
      </c>
      <c r="J863" s="187">
        <v>5562806</v>
      </c>
      <c r="K863" s="187">
        <v>6131070</v>
      </c>
      <c r="L863" s="187">
        <v>568264</v>
      </c>
      <c r="M863" s="186">
        <f>IF(L863="N/A","N/A",'Part-C'!I863)</f>
        <v>8285890.476029586</v>
      </c>
      <c r="N863" s="190">
        <f t="shared" si="40"/>
        <v>0.67135886192229433</v>
      </c>
      <c r="O863" s="191">
        <f t="shared" si="41"/>
        <v>2723084.476029586</v>
      </c>
    </row>
    <row r="864" spans="1:15" s="27" customFormat="1" ht="15" x14ac:dyDescent="0.3">
      <c r="A864" s="156" t="str">
        <f>IF(ISBLANK(TableB[[#This Row],[BEDS Code]]),"",TableB[[#This Row],[BEDS Code]])</f>
        <v>342700010065</v>
      </c>
      <c r="B864" s="134" t="str">
        <f>IF(ISBLANK(TableB[[#This Row],[School Name]]),"",TableB[[#This Row],[School Name]])</f>
        <v>P.S. 65 - The Raymond York Elementary School</v>
      </c>
      <c r="C864" s="156" t="str">
        <f>IF(ISBLANK(TableB[[#This Row],[Local School Code]]),"",TableB[[#This Row],[Local School Code]])</f>
        <v>Q065</v>
      </c>
      <c r="D864" s="187">
        <v>3709235</v>
      </c>
      <c r="E864" s="187">
        <v>4121372</v>
      </c>
      <c r="F864" s="186">
        <v>412137</v>
      </c>
      <c r="G864" s="126">
        <f t="shared" si="42"/>
        <v>0.90000004852752913</v>
      </c>
      <c r="H864" s="187">
        <v>357576</v>
      </c>
      <c r="I864" s="187">
        <v>830346</v>
      </c>
      <c r="J864" s="187">
        <v>4897157</v>
      </c>
      <c r="K864" s="187">
        <v>5383597</v>
      </c>
      <c r="L864" s="187">
        <v>486439</v>
      </c>
      <c r="M864" s="186">
        <f>IF(L864="N/A","N/A",'Part-C'!I864)</f>
        <v>7887484.0637654606</v>
      </c>
      <c r="N864" s="190">
        <f t="shared" si="40"/>
        <v>0.62087694382765091</v>
      </c>
      <c r="O864" s="191">
        <f t="shared" si="41"/>
        <v>2990327.0637654606</v>
      </c>
    </row>
    <row r="865" spans="1:15" s="27" customFormat="1" ht="15" x14ac:dyDescent="0.3">
      <c r="A865" s="156" t="str">
        <f>IF(ISBLANK(TableB[[#This Row],[BEDS Code]]),"",TableB[[#This Row],[BEDS Code]])</f>
        <v>342700010066</v>
      </c>
      <c r="B865" s="134" t="str">
        <f>IF(ISBLANK(TableB[[#This Row],[School Name]]),"",TableB[[#This Row],[School Name]])</f>
        <v>P.S. 066 Jacqueline Kennedy Onassis</v>
      </c>
      <c r="C865" s="156" t="str">
        <f>IF(ISBLANK(TableB[[#This Row],[Local School Code]]),"",TableB[[#This Row],[Local School Code]])</f>
        <v>Q066</v>
      </c>
      <c r="D865" s="187">
        <v>4083080</v>
      </c>
      <c r="E865" s="187">
        <v>4536755</v>
      </c>
      <c r="F865" s="186">
        <v>453675</v>
      </c>
      <c r="G865" s="126">
        <f t="shared" si="42"/>
        <v>0.90000011021093274</v>
      </c>
      <c r="H865" s="187">
        <v>357576</v>
      </c>
      <c r="I865" s="187">
        <v>825587</v>
      </c>
      <c r="J865" s="187">
        <v>5266243</v>
      </c>
      <c r="K865" s="187">
        <v>5801709</v>
      </c>
      <c r="L865" s="187">
        <v>535466</v>
      </c>
      <c r="M865" s="186">
        <f>IF(L865="N/A","N/A",'Part-C'!I865)</f>
        <v>8484088.449939074</v>
      </c>
      <c r="N865" s="190">
        <f t="shared" si="40"/>
        <v>0.62071995489837428</v>
      </c>
      <c r="O865" s="191">
        <f t="shared" si="41"/>
        <v>3217845.449939074</v>
      </c>
    </row>
    <row r="866" spans="1:15" s="27" customFormat="1" ht="15" x14ac:dyDescent="0.3">
      <c r="A866" s="156" t="str">
        <f>IF(ISBLANK(TableB[[#This Row],[BEDS Code]]),"",TableB[[#This Row],[BEDS Code]])</f>
        <v>342600010067</v>
      </c>
      <c r="B866" s="134" t="str">
        <f>IF(ISBLANK(TableB[[#This Row],[School Name]]),"",TableB[[#This Row],[School Name]])</f>
        <v>J.H.S. 067 Louis Pasteur</v>
      </c>
      <c r="C866" s="156" t="str">
        <f>IF(ISBLANK(TableB[[#This Row],[Local School Code]]),"",TableB[[#This Row],[Local School Code]])</f>
        <v>Q067</v>
      </c>
      <c r="D866" s="187">
        <v>6543555</v>
      </c>
      <c r="E866" s="187">
        <v>7201387</v>
      </c>
      <c r="F866" s="186">
        <v>657832</v>
      </c>
      <c r="G866" s="126">
        <f t="shared" si="42"/>
        <v>0.90865204161365021</v>
      </c>
      <c r="H866" s="187">
        <v>357576</v>
      </c>
      <c r="I866" s="187">
        <v>1293576</v>
      </c>
      <c r="J866" s="187">
        <v>8194707</v>
      </c>
      <c r="K866" s="187">
        <v>8971136</v>
      </c>
      <c r="L866" s="187">
        <v>776429</v>
      </c>
      <c r="M866" s="186">
        <f>IF(L866="N/A","N/A",'Part-C'!I866)</f>
        <v>9690351.6505851001</v>
      </c>
      <c r="N866" s="190">
        <f t="shared" si="40"/>
        <v>0.84565630799427249</v>
      </c>
      <c r="O866" s="191">
        <f t="shared" si="41"/>
        <v>1495644.6505851001</v>
      </c>
    </row>
    <row r="867" spans="1:15" s="27" customFormat="1" ht="15" x14ac:dyDescent="0.3">
      <c r="A867" s="156" t="str">
        <f>IF(ISBLANK(TableB[[#This Row],[BEDS Code]]),"",TableB[[#This Row],[BEDS Code]])</f>
        <v>342400010068</v>
      </c>
      <c r="B867" s="134" t="str">
        <f>IF(ISBLANK(TableB[[#This Row],[School Name]]),"",TableB[[#This Row],[School Name]])</f>
        <v>P.S. 068 Cambridge</v>
      </c>
      <c r="C867" s="156" t="str">
        <f>IF(ISBLANK(TableB[[#This Row],[Local School Code]]),"",TableB[[#This Row],[Local School Code]])</f>
        <v>Q068</v>
      </c>
      <c r="D867" s="187">
        <v>4755631</v>
      </c>
      <c r="E867" s="187">
        <v>5284034</v>
      </c>
      <c r="F867" s="186">
        <v>528403</v>
      </c>
      <c r="G867" s="126">
        <f t="shared" si="42"/>
        <v>0.90000007569974005</v>
      </c>
      <c r="H867" s="187">
        <v>357576</v>
      </c>
      <c r="I867" s="187">
        <v>979710</v>
      </c>
      <c r="J867" s="187">
        <v>6092917</v>
      </c>
      <c r="K867" s="187">
        <v>6716583</v>
      </c>
      <c r="L867" s="187">
        <v>623667</v>
      </c>
      <c r="M867" s="186">
        <f>IF(L867="N/A","N/A",'Part-C'!I867)</f>
        <v>10229967.384234324</v>
      </c>
      <c r="N867" s="190">
        <f t="shared" si="40"/>
        <v>0.59559495853231725</v>
      </c>
      <c r="O867" s="191">
        <f t="shared" si="41"/>
        <v>4137050.3842343241</v>
      </c>
    </row>
    <row r="868" spans="1:15" s="27" customFormat="1" ht="15" x14ac:dyDescent="0.3">
      <c r="A868" s="156" t="str">
        <f>IF(ISBLANK(TableB[[#This Row],[BEDS Code]]),"",TableB[[#This Row],[BEDS Code]])</f>
        <v>343000010069</v>
      </c>
      <c r="B868" s="134" t="str">
        <f>IF(ISBLANK(TableB[[#This Row],[School Name]]),"",TableB[[#This Row],[School Name]])</f>
        <v>P.S. 069 Jackson Heights</v>
      </c>
      <c r="C868" s="156" t="str">
        <f>IF(ISBLANK(TableB[[#This Row],[Local School Code]]),"",TableB[[#This Row],[Local School Code]])</f>
        <v>Q069</v>
      </c>
      <c r="D868" s="187">
        <v>7213895</v>
      </c>
      <c r="E868" s="187">
        <v>8015438</v>
      </c>
      <c r="F868" s="186">
        <v>801543</v>
      </c>
      <c r="G868" s="126">
        <f t="shared" si="42"/>
        <v>0.9000000998073967</v>
      </c>
      <c r="H868" s="187">
        <v>357576</v>
      </c>
      <c r="I868" s="187">
        <v>1448896</v>
      </c>
      <c r="J868" s="187">
        <v>9020367</v>
      </c>
      <c r="K868" s="187">
        <v>9966416</v>
      </c>
      <c r="L868" s="187">
        <v>946049</v>
      </c>
      <c r="M868" s="186">
        <f>IF(L868="N/A","N/A",'Part-C'!I868)</f>
        <v>13914929.366749588</v>
      </c>
      <c r="N868" s="190">
        <f t="shared" si="40"/>
        <v>0.648251008844832</v>
      </c>
      <c r="O868" s="191">
        <f t="shared" si="41"/>
        <v>4894562.3667495884</v>
      </c>
    </row>
    <row r="869" spans="1:15" s="27" customFormat="1" ht="15" x14ac:dyDescent="0.3">
      <c r="A869" s="156" t="str">
        <f>IF(ISBLANK(TableB[[#This Row],[BEDS Code]]),"",TableB[[#This Row],[BEDS Code]])</f>
        <v>343000010070</v>
      </c>
      <c r="B869" s="134" t="str">
        <f>IF(ISBLANK(TableB[[#This Row],[School Name]]),"",TableB[[#This Row],[School Name]])</f>
        <v>P.S. 070</v>
      </c>
      <c r="C869" s="156" t="str">
        <f>IF(ISBLANK(TableB[[#This Row],[Local School Code]]),"",TableB[[#This Row],[Local School Code]])</f>
        <v>Q070</v>
      </c>
      <c r="D869" s="187">
        <v>6059808</v>
      </c>
      <c r="E869" s="187">
        <v>6733119</v>
      </c>
      <c r="F869" s="186">
        <v>673311</v>
      </c>
      <c r="G869" s="126">
        <f t="shared" si="42"/>
        <v>0.90000013366762122</v>
      </c>
      <c r="H869" s="187">
        <v>357576</v>
      </c>
      <c r="I869" s="187">
        <v>1236397</v>
      </c>
      <c r="J869" s="187">
        <v>7653781</v>
      </c>
      <c r="K869" s="187">
        <v>8448480</v>
      </c>
      <c r="L869" s="187">
        <v>794699</v>
      </c>
      <c r="M869" s="186">
        <f>IF(L869="N/A","N/A",'Part-C'!I869)</f>
        <v>12722859.939718105</v>
      </c>
      <c r="N869" s="190">
        <f t="shared" si="40"/>
        <v>0.6015770853616409</v>
      </c>
      <c r="O869" s="191">
        <f t="shared" si="41"/>
        <v>5069078.9397181049</v>
      </c>
    </row>
    <row r="870" spans="1:15" s="27" customFormat="1" ht="15" x14ac:dyDescent="0.3">
      <c r="A870" s="156" t="str">
        <f>IF(ISBLANK(TableB[[#This Row],[BEDS Code]]),"",TableB[[#This Row],[BEDS Code]])</f>
        <v>342400010071</v>
      </c>
      <c r="B870" s="134" t="str">
        <f>IF(ISBLANK(TableB[[#This Row],[School Name]]),"",TableB[[#This Row],[School Name]])</f>
        <v>P.S. 071 Forest</v>
      </c>
      <c r="C870" s="156" t="str">
        <f>IF(ISBLANK(TableB[[#This Row],[Local School Code]]),"",TableB[[#This Row],[Local School Code]])</f>
        <v>Q071</v>
      </c>
      <c r="D870" s="187">
        <v>6134310</v>
      </c>
      <c r="E870" s="187">
        <v>5898313</v>
      </c>
      <c r="F870" s="186">
        <v>0</v>
      </c>
      <c r="G870" s="126">
        <f t="shared" si="42"/>
        <v>1.0400109319393529</v>
      </c>
      <c r="H870" s="187">
        <v>357576</v>
      </c>
      <c r="I870" s="187">
        <v>1223590</v>
      </c>
      <c r="J870" s="187">
        <v>7715476</v>
      </c>
      <c r="K870" s="187">
        <v>7436933</v>
      </c>
      <c r="L870" s="187">
        <v>0</v>
      </c>
      <c r="M870" s="186">
        <f>IF(L870="N/A","N/A",'Part-C'!I870)</f>
        <v>13058549.852206711</v>
      </c>
      <c r="N870" s="190">
        <f t="shared" si="40"/>
        <v>0.59083712106794106</v>
      </c>
      <c r="O870" s="191">
        <f t="shared" si="41"/>
        <v>5343073.8522067107</v>
      </c>
    </row>
    <row r="871" spans="1:15" s="27" customFormat="1" ht="15" x14ac:dyDescent="0.3">
      <c r="A871" s="156" t="str">
        <f>IF(ISBLANK(TableB[[#This Row],[BEDS Code]]),"",TableB[[#This Row],[BEDS Code]])</f>
        <v>342800010072</v>
      </c>
      <c r="B871" s="134" t="str">
        <f>IF(ISBLANK(TableB[[#This Row],[School Name]]),"",TableB[[#This Row],[School Name]])</f>
        <v>Catherine &amp; Count Basie Middle School 72</v>
      </c>
      <c r="C871" s="156" t="str">
        <f>IF(ISBLANK(TableB[[#This Row],[Local School Code]]),"",TableB[[#This Row],[Local School Code]])</f>
        <v>Q072</v>
      </c>
      <c r="D871" s="187">
        <v>3541334</v>
      </c>
      <c r="E871" s="187">
        <v>3934816</v>
      </c>
      <c r="F871" s="186">
        <v>393482</v>
      </c>
      <c r="G871" s="126">
        <f t="shared" si="42"/>
        <v>0.8999998983434041</v>
      </c>
      <c r="H871" s="187">
        <v>357576</v>
      </c>
      <c r="I871" s="187">
        <v>805165</v>
      </c>
      <c r="J871" s="187">
        <v>4704075</v>
      </c>
      <c r="K871" s="187">
        <v>5168495</v>
      </c>
      <c r="L871" s="187">
        <v>464420</v>
      </c>
      <c r="M871" s="186">
        <f>IF(L871="N/A","N/A",'Part-C'!I871)</f>
        <v>7856847.6213879958</v>
      </c>
      <c r="N871" s="190">
        <f t="shared" si="40"/>
        <v>0.59872295183560842</v>
      </c>
      <c r="O871" s="191">
        <f t="shared" si="41"/>
        <v>3152772.6213879958</v>
      </c>
    </row>
    <row r="872" spans="1:15" s="27" customFormat="1" ht="15" x14ac:dyDescent="0.3">
      <c r="A872" s="156" t="str">
        <f>IF(ISBLANK(TableB[[#This Row],[BEDS Code]]),"",TableB[[#This Row],[BEDS Code]])</f>
        <v>342400010073</v>
      </c>
      <c r="B872" s="134" t="str">
        <f>IF(ISBLANK(TableB[[#This Row],[School Name]]),"",TableB[[#This Row],[School Name]])</f>
        <v>I.S. 73 - The Frank Sansivieri Intermediate School</v>
      </c>
      <c r="C872" s="156" t="str">
        <f>IF(ISBLANK(TableB[[#This Row],[Local School Code]]),"",TableB[[#This Row],[Local School Code]])</f>
        <v>Q073</v>
      </c>
      <c r="D872" s="187">
        <v>16922701</v>
      </c>
      <c r="E872" s="187">
        <v>18803000</v>
      </c>
      <c r="F872" s="186">
        <v>1880299</v>
      </c>
      <c r="G872" s="126">
        <f t="shared" si="42"/>
        <v>0.90000005318300269</v>
      </c>
      <c r="H872" s="187">
        <v>357576</v>
      </c>
      <c r="I872" s="187">
        <v>3063140</v>
      </c>
      <c r="J872" s="187">
        <v>20343417</v>
      </c>
      <c r="K872" s="187">
        <v>22562705</v>
      </c>
      <c r="L872" s="187">
        <v>2219288</v>
      </c>
      <c r="M872" s="186">
        <f>IF(L872="N/A","N/A",'Part-C'!I872)</f>
        <v>25949699.221106797</v>
      </c>
      <c r="N872" s="190">
        <f t="shared" si="40"/>
        <v>0.78395579180560226</v>
      </c>
      <c r="O872" s="191">
        <f t="shared" si="41"/>
        <v>5606282.2211067975</v>
      </c>
    </row>
    <row r="873" spans="1:15" s="27" customFormat="1" ht="15" x14ac:dyDescent="0.3">
      <c r="A873" s="156" t="str">
        <f>IF(ISBLANK(TableB[[#This Row],[BEDS Code]]),"",TableB[[#This Row],[BEDS Code]])</f>
        <v>342600010074</v>
      </c>
      <c r="B873" s="134" t="str">
        <f>IF(ISBLANK(TableB[[#This Row],[School Name]]),"",TableB[[#This Row],[School Name]])</f>
        <v>J.H.S. 074 Nathaniel Hawthorne</v>
      </c>
      <c r="C873" s="156" t="str">
        <f>IF(ISBLANK(TableB[[#This Row],[Local School Code]]),"",TableB[[#This Row],[Local School Code]])</f>
        <v>Q074</v>
      </c>
      <c r="D873" s="187">
        <v>9378415</v>
      </c>
      <c r="E873" s="187">
        <v>10002309</v>
      </c>
      <c r="F873" s="186">
        <v>623894</v>
      </c>
      <c r="G873" s="126">
        <f t="shared" si="42"/>
        <v>0.9376250023869489</v>
      </c>
      <c r="H873" s="187">
        <v>357576</v>
      </c>
      <c r="I873" s="187">
        <v>1733193</v>
      </c>
      <c r="J873" s="187">
        <v>11469184</v>
      </c>
      <c r="K873" s="187">
        <v>12205556</v>
      </c>
      <c r="L873" s="187">
        <v>736372</v>
      </c>
      <c r="M873" s="186">
        <f>IF(L873="N/A","N/A",'Part-C'!I873)</f>
        <v>15141110.417600837</v>
      </c>
      <c r="N873" s="190">
        <f t="shared" si="40"/>
        <v>0.75748631927732379</v>
      </c>
      <c r="O873" s="191">
        <f t="shared" si="41"/>
        <v>3671926.4176008366</v>
      </c>
    </row>
    <row r="874" spans="1:15" s="27" customFormat="1" ht="15" x14ac:dyDescent="0.3">
      <c r="A874" s="156" t="str">
        <f>IF(ISBLANK(TableB[[#This Row],[BEDS Code]]),"",TableB[[#This Row],[BEDS Code]])</f>
        <v>307500014075</v>
      </c>
      <c r="B874" s="134" t="str">
        <f>IF(ISBLANK(TableB[[#This Row],[School Name]]),"",TableB[[#This Row],[School Name]])</f>
        <v>Robert E. Peary School</v>
      </c>
      <c r="C874" s="156" t="str">
        <f>IF(ISBLANK(TableB[[#This Row],[Local School Code]]),"",TableB[[#This Row],[Local School Code]])</f>
        <v>Q075</v>
      </c>
      <c r="D874" s="187" t="s">
        <v>5097</v>
      </c>
      <c r="E874" s="187" t="s">
        <v>5097</v>
      </c>
      <c r="F874" s="186" t="s">
        <v>5097</v>
      </c>
      <c r="G874" s="126" t="str">
        <f t="shared" si="42"/>
        <v/>
      </c>
      <c r="H874" s="187" t="s">
        <v>5097</v>
      </c>
      <c r="I874" s="187" t="s">
        <v>5097</v>
      </c>
      <c r="J874" s="187" t="s">
        <v>5097</v>
      </c>
      <c r="K874" s="187" t="s">
        <v>5097</v>
      </c>
      <c r="L874" s="187" t="s">
        <v>5097</v>
      </c>
      <c r="M874" s="186" t="str">
        <f>IF(L874="N/A","N/A",'Part-C'!I874)</f>
        <v>N/A</v>
      </c>
      <c r="N874" s="190" t="str">
        <f t="shared" si="40"/>
        <v/>
      </c>
      <c r="O874" s="191" t="str">
        <f t="shared" si="41"/>
        <v>N/A</v>
      </c>
    </row>
    <row r="875" spans="1:15" s="27" customFormat="1" ht="15" x14ac:dyDescent="0.3">
      <c r="A875" s="156" t="str">
        <f>IF(ISBLANK(TableB[[#This Row],[BEDS Code]]),"",TableB[[#This Row],[BEDS Code]])</f>
        <v>343000010076</v>
      </c>
      <c r="B875" s="134" t="str">
        <f>IF(ISBLANK(TableB[[#This Row],[School Name]]),"",TableB[[#This Row],[School Name]])</f>
        <v>P.S. 076 William Hallet</v>
      </c>
      <c r="C875" s="156" t="str">
        <f>IF(ISBLANK(TableB[[#This Row],[Local School Code]]),"",TableB[[#This Row],[Local School Code]])</f>
        <v>Q076</v>
      </c>
      <c r="D875" s="187">
        <v>3479421</v>
      </c>
      <c r="E875" s="187">
        <v>3866022</v>
      </c>
      <c r="F875" s="186">
        <v>386601</v>
      </c>
      <c r="G875" s="126">
        <f t="shared" si="42"/>
        <v>0.90000031039657824</v>
      </c>
      <c r="H875" s="187">
        <v>357576</v>
      </c>
      <c r="I875" s="187">
        <v>730431</v>
      </c>
      <c r="J875" s="187">
        <v>4567428</v>
      </c>
      <c r="K875" s="187">
        <v>5023728</v>
      </c>
      <c r="L875" s="187">
        <v>456300</v>
      </c>
      <c r="M875" s="186">
        <f>IF(L875="N/A","N/A",'Part-C'!I875)</f>
        <v>12209901.717570534</v>
      </c>
      <c r="N875" s="190">
        <f t="shared" si="40"/>
        <v>0.37407573833516528</v>
      </c>
      <c r="O875" s="191">
        <f t="shared" si="41"/>
        <v>7642473.717570534</v>
      </c>
    </row>
    <row r="876" spans="1:15" s="27" customFormat="1" ht="15" x14ac:dyDescent="0.3">
      <c r="A876" s="156" t="str">
        <f>IF(ISBLANK(TableB[[#This Row],[BEDS Code]]),"",TableB[[#This Row],[BEDS Code]])</f>
        <v>342400010077</v>
      </c>
      <c r="B876" s="134" t="str">
        <f>IF(ISBLANK(TableB[[#This Row],[School Name]]),"",TableB[[#This Row],[School Name]])</f>
        <v>I.S. 077</v>
      </c>
      <c r="C876" s="156" t="str">
        <f>IF(ISBLANK(TableB[[#This Row],[Local School Code]]),"",TableB[[#This Row],[Local School Code]])</f>
        <v>Q077</v>
      </c>
      <c r="D876" s="187">
        <v>9846295</v>
      </c>
      <c r="E876" s="187">
        <v>10940328</v>
      </c>
      <c r="F876" s="186">
        <v>1094033</v>
      </c>
      <c r="G876" s="126">
        <f t="shared" si="42"/>
        <v>0.89999998171901241</v>
      </c>
      <c r="H876" s="187">
        <v>357576</v>
      </c>
      <c r="I876" s="187">
        <v>1828288</v>
      </c>
      <c r="J876" s="187">
        <v>12032159</v>
      </c>
      <c r="K876" s="187">
        <v>13323429</v>
      </c>
      <c r="L876" s="187">
        <v>1291270</v>
      </c>
      <c r="M876" s="186">
        <f>IF(L876="N/A","N/A",'Part-C'!I876)</f>
        <v>16613148.430117544</v>
      </c>
      <c r="N876" s="190">
        <f t="shared" si="40"/>
        <v>0.72425519164008745</v>
      </c>
      <c r="O876" s="191">
        <f t="shared" si="41"/>
        <v>4580989.4301175438</v>
      </c>
    </row>
    <row r="877" spans="1:15" s="27" customFormat="1" ht="15" x14ac:dyDescent="0.3">
      <c r="A877" s="156" t="str">
        <f>IF(ISBLANK(TableB[[#This Row],[BEDS Code]]),"",TableB[[#This Row],[BEDS Code]])</f>
        <v>343000010078</v>
      </c>
      <c r="B877" s="134" t="str">
        <f>IF(ISBLANK(TableB[[#This Row],[School Name]]),"",TableB[[#This Row],[School Name]])</f>
        <v>P.S./I.S. 78Q</v>
      </c>
      <c r="C877" s="156" t="str">
        <f>IF(ISBLANK(TableB[[#This Row],[Local School Code]]),"",TableB[[#This Row],[Local School Code]])</f>
        <v>Q078</v>
      </c>
      <c r="D877" s="187">
        <v>5492736</v>
      </c>
      <c r="E877" s="187">
        <v>5228529</v>
      </c>
      <c r="F877" s="186">
        <v>0</v>
      </c>
      <c r="G877" s="126">
        <f t="shared" si="42"/>
        <v>1.0505318034957825</v>
      </c>
      <c r="H877" s="187">
        <v>357576</v>
      </c>
      <c r="I877" s="187">
        <v>1053312</v>
      </c>
      <c r="J877" s="187">
        <v>6903624</v>
      </c>
      <c r="K877" s="187">
        <v>6591784</v>
      </c>
      <c r="L877" s="187">
        <v>0</v>
      </c>
      <c r="M877" s="186">
        <f>IF(L877="N/A","N/A",'Part-C'!I877)</f>
        <v>8492795.0261791646</v>
      </c>
      <c r="N877" s="190">
        <f t="shared" si="40"/>
        <v>0.81288009173887732</v>
      </c>
      <c r="O877" s="191">
        <f t="shared" si="41"/>
        <v>1589171.0261791646</v>
      </c>
    </row>
    <row r="878" spans="1:15" s="27" customFormat="1" ht="15" x14ac:dyDescent="0.3">
      <c r="A878" s="156" t="str">
        <f>IF(ISBLANK(TableB[[#This Row],[BEDS Code]]),"",TableB[[#This Row],[BEDS Code]])</f>
        <v>342500010079</v>
      </c>
      <c r="B878" s="134" t="str">
        <f>IF(ISBLANK(TableB[[#This Row],[School Name]]),"",TableB[[#This Row],[School Name]])</f>
        <v>P.S. 079 Francis Lewis</v>
      </c>
      <c r="C878" s="156" t="str">
        <f>IF(ISBLANK(TableB[[#This Row],[Local School Code]]),"",TableB[[#This Row],[Local School Code]])</f>
        <v>Q079</v>
      </c>
      <c r="D878" s="187">
        <v>7943935</v>
      </c>
      <c r="E878" s="187">
        <v>8826595</v>
      </c>
      <c r="F878" s="186">
        <v>882660</v>
      </c>
      <c r="G878" s="126">
        <f t="shared" si="42"/>
        <v>0.89999994335301436</v>
      </c>
      <c r="H878" s="187">
        <v>357576</v>
      </c>
      <c r="I878" s="187">
        <v>1352479</v>
      </c>
      <c r="J878" s="187">
        <v>9653990</v>
      </c>
      <c r="K878" s="187">
        <v>10695780</v>
      </c>
      <c r="L878" s="187">
        <v>1041789</v>
      </c>
      <c r="M878" s="186">
        <f>IF(L878="N/A","N/A",'Part-C'!I878)</f>
        <v>13091338.67038146</v>
      </c>
      <c r="N878" s="190">
        <f t="shared" si="40"/>
        <v>0.73743337049569269</v>
      </c>
      <c r="O878" s="191">
        <f t="shared" si="41"/>
        <v>3437348.6703814603</v>
      </c>
    </row>
    <row r="879" spans="1:15" s="27" customFormat="1" ht="15" x14ac:dyDescent="0.3">
      <c r="A879" s="156" t="str">
        <f>IF(ISBLANK(TableB[[#This Row],[BEDS Code]]),"",TableB[[#This Row],[BEDS Code]])</f>
        <v>342800010080</v>
      </c>
      <c r="B879" s="134" t="str">
        <f>IF(ISBLANK(TableB[[#This Row],[School Name]]),"",TableB[[#This Row],[School Name]])</f>
        <v>PS 80  The Thurgood Marshall Magnet School of Multimedia and Communication</v>
      </c>
      <c r="C879" s="156" t="str">
        <f>IF(ISBLANK(TableB[[#This Row],[Local School Code]]),"",TableB[[#This Row],[Local School Code]])</f>
        <v>Q080</v>
      </c>
      <c r="D879" s="187">
        <v>3867296</v>
      </c>
      <c r="E879" s="187">
        <v>4217988</v>
      </c>
      <c r="F879" s="186">
        <v>350692</v>
      </c>
      <c r="G879" s="126">
        <f t="shared" si="42"/>
        <v>0.91685799011282154</v>
      </c>
      <c r="H879" s="187">
        <v>357576</v>
      </c>
      <c r="I879" s="187">
        <v>832460</v>
      </c>
      <c r="J879" s="187">
        <v>5057332</v>
      </c>
      <c r="K879" s="187">
        <v>5471249</v>
      </c>
      <c r="L879" s="187">
        <v>413916</v>
      </c>
      <c r="M879" s="186">
        <f>IF(L879="N/A","N/A",'Part-C'!I879)</f>
        <v>8873664.3994501065</v>
      </c>
      <c r="N879" s="190">
        <f t="shared" si="40"/>
        <v>0.56992599363047791</v>
      </c>
      <c r="O879" s="191">
        <f t="shared" si="41"/>
        <v>3816332.3994501065</v>
      </c>
    </row>
    <row r="880" spans="1:15" s="27" customFormat="1" ht="15" x14ac:dyDescent="0.3">
      <c r="A880" s="156" t="str">
        <f>IF(ISBLANK(TableB[[#This Row],[BEDS Code]]),"",TableB[[#This Row],[BEDS Code]])</f>
        <v>342400010081</v>
      </c>
      <c r="B880" s="134" t="str">
        <f>IF(ISBLANK(TableB[[#This Row],[School Name]]),"",TableB[[#This Row],[School Name]])</f>
        <v>P.S. 81Q Jean Paul Richter</v>
      </c>
      <c r="C880" s="156" t="str">
        <f>IF(ISBLANK(TableB[[#This Row],[Local School Code]]),"",TableB[[#This Row],[Local School Code]])</f>
        <v>Q081</v>
      </c>
      <c r="D880" s="187">
        <v>5219179</v>
      </c>
      <c r="E880" s="187">
        <v>5799088</v>
      </c>
      <c r="F880" s="186">
        <v>579909</v>
      </c>
      <c r="G880" s="126">
        <f t="shared" si="42"/>
        <v>0.89999996551181838</v>
      </c>
      <c r="H880" s="187">
        <v>357576</v>
      </c>
      <c r="I880" s="187">
        <v>1090654</v>
      </c>
      <c r="J880" s="187">
        <v>6667409</v>
      </c>
      <c r="K880" s="187">
        <v>7351866</v>
      </c>
      <c r="L880" s="187">
        <v>684457</v>
      </c>
      <c r="M880" s="186">
        <f>IF(L880="N/A","N/A",'Part-C'!I880)</f>
        <v>13177750.603204452</v>
      </c>
      <c r="N880" s="190">
        <f t="shared" si="40"/>
        <v>0.50595956781718698</v>
      </c>
      <c r="O880" s="191">
        <f t="shared" si="41"/>
        <v>6510341.6032044515</v>
      </c>
    </row>
    <row r="881" spans="1:15" s="27" customFormat="1" ht="15" x14ac:dyDescent="0.3">
      <c r="A881" s="156" t="str">
        <f>IF(ISBLANK(TableB[[#This Row],[BEDS Code]]),"",TableB[[#This Row],[BEDS Code]])</f>
        <v>342800010082</v>
      </c>
      <c r="B881" s="134" t="str">
        <f>IF(ISBLANK(TableB[[#This Row],[School Name]]),"",TableB[[#This Row],[School Name]])</f>
        <v>P.S. 082 Hammond</v>
      </c>
      <c r="C881" s="156" t="str">
        <f>IF(ISBLANK(TableB[[#This Row],[Local School Code]]),"",TableB[[#This Row],[Local School Code]])</f>
        <v>Q082</v>
      </c>
      <c r="D881" s="187">
        <v>5743786</v>
      </c>
      <c r="E881" s="187">
        <v>6381985</v>
      </c>
      <c r="F881" s="186">
        <v>638199</v>
      </c>
      <c r="G881" s="126">
        <f t="shared" si="42"/>
        <v>0.89999992165446963</v>
      </c>
      <c r="H881" s="187">
        <v>357576</v>
      </c>
      <c r="I881" s="187">
        <v>1037078</v>
      </c>
      <c r="J881" s="187">
        <v>7138440</v>
      </c>
      <c r="K881" s="187">
        <v>7891696</v>
      </c>
      <c r="L881" s="187">
        <v>753256</v>
      </c>
      <c r="M881" s="186">
        <f>IF(L881="N/A","N/A",'Part-C'!I881)</f>
        <v>9996297.0301377065</v>
      </c>
      <c r="N881" s="190">
        <f t="shared" si="40"/>
        <v>0.71410843220028475</v>
      </c>
      <c r="O881" s="191">
        <f t="shared" si="41"/>
        <v>2857857.0301377065</v>
      </c>
    </row>
    <row r="882" spans="1:15" s="27" customFormat="1" ht="15" x14ac:dyDescent="0.3">
      <c r="A882" s="156" t="str">
        <f>IF(ISBLANK(TableB[[#This Row],[BEDS Code]]),"",TableB[[#This Row],[BEDS Code]])</f>
        <v>343000010084</v>
      </c>
      <c r="B882" s="134" t="str">
        <f>IF(ISBLANK(TableB[[#This Row],[School Name]]),"",TableB[[#This Row],[School Name]])</f>
        <v>P.S. 084 Steinway</v>
      </c>
      <c r="C882" s="156" t="str">
        <f>IF(ISBLANK(TableB[[#This Row],[Local School Code]]),"",TableB[[#This Row],[Local School Code]])</f>
        <v>Q084</v>
      </c>
      <c r="D882" s="187">
        <v>1699230</v>
      </c>
      <c r="E882" s="187">
        <v>1888033</v>
      </c>
      <c r="F882" s="186">
        <v>188803</v>
      </c>
      <c r="G882" s="126">
        <f t="shared" si="42"/>
        <v>0.90000015889552776</v>
      </c>
      <c r="H882" s="187">
        <v>357576</v>
      </c>
      <c r="I882" s="187">
        <v>465289</v>
      </c>
      <c r="J882" s="187">
        <v>2522095</v>
      </c>
      <c r="K882" s="187">
        <v>2744938</v>
      </c>
      <c r="L882" s="187">
        <v>222842</v>
      </c>
      <c r="M882" s="186">
        <f>IF(L882="N/A","N/A",'Part-C'!I882)</f>
        <v>4772907.1201585224</v>
      </c>
      <c r="N882" s="190">
        <f t="shared" si="40"/>
        <v>0.52841904032614695</v>
      </c>
      <c r="O882" s="191">
        <f t="shared" si="41"/>
        <v>2250812.1201585224</v>
      </c>
    </row>
    <row r="883" spans="1:15" s="27" customFormat="1" ht="15" x14ac:dyDescent="0.3">
      <c r="A883" s="156" t="str">
        <f>IF(ISBLANK(TableB[[#This Row],[BEDS Code]]),"",TableB[[#This Row],[BEDS Code]])</f>
        <v>343000010085</v>
      </c>
      <c r="B883" s="134" t="str">
        <f>IF(ISBLANK(TableB[[#This Row],[School Name]]),"",TableB[[#This Row],[School Name]])</f>
        <v>P.S. 085 Judge Charles Vallone</v>
      </c>
      <c r="C883" s="156" t="str">
        <f>IF(ISBLANK(TableB[[#This Row],[Local School Code]]),"",TableB[[#This Row],[Local School Code]])</f>
        <v>Q085</v>
      </c>
      <c r="D883" s="187">
        <v>4392193</v>
      </c>
      <c r="E883" s="187">
        <v>4880214</v>
      </c>
      <c r="F883" s="186">
        <v>488021</v>
      </c>
      <c r="G883" s="126">
        <f t="shared" si="42"/>
        <v>0.9000000819636188</v>
      </c>
      <c r="H883" s="187">
        <v>357576</v>
      </c>
      <c r="I883" s="187">
        <v>857586</v>
      </c>
      <c r="J883" s="187">
        <v>5607355</v>
      </c>
      <c r="K883" s="187">
        <v>6183359</v>
      </c>
      <c r="L883" s="187">
        <v>576004</v>
      </c>
      <c r="M883" s="186">
        <f>IF(L883="N/A","N/A",'Part-C'!I883)</f>
        <v>9516207.421801772</v>
      </c>
      <c r="N883" s="190">
        <f t="shared" si="40"/>
        <v>0.58924262066350785</v>
      </c>
      <c r="O883" s="191">
        <f t="shared" si="41"/>
        <v>3908852.421801772</v>
      </c>
    </row>
    <row r="884" spans="1:15" s="27" customFormat="1" ht="15" x14ac:dyDescent="0.3">
      <c r="A884" s="156" t="str">
        <f>IF(ISBLANK(TableB[[#This Row],[BEDS Code]]),"",TableB[[#This Row],[BEDS Code]])</f>
        <v>342800010086</v>
      </c>
      <c r="B884" s="134" t="str">
        <f>IF(ISBLANK(TableB[[#This Row],[School Name]]),"",TableB[[#This Row],[School Name]])</f>
        <v>P.S. Q086</v>
      </c>
      <c r="C884" s="156" t="str">
        <f>IF(ISBLANK(TableB[[#This Row],[Local School Code]]),"",TableB[[#This Row],[Local School Code]])</f>
        <v>Q086</v>
      </c>
      <c r="D884" s="187">
        <v>7158587</v>
      </c>
      <c r="E884" s="187">
        <v>7953985</v>
      </c>
      <c r="F884" s="186">
        <v>795398</v>
      </c>
      <c r="G884" s="126">
        <f t="shared" si="42"/>
        <v>0.90000006286157186</v>
      </c>
      <c r="H884" s="187">
        <v>357576</v>
      </c>
      <c r="I884" s="187">
        <v>1530708</v>
      </c>
      <c r="J884" s="187">
        <v>9046871</v>
      </c>
      <c r="K884" s="187">
        <v>9985666</v>
      </c>
      <c r="L884" s="187">
        <v>938795</v>
      </c>
      <c r="M884" s="186">
        <f>IF(L884="N/A","N/A",'Part-C'!I884)</f>
        <v>13226864.182030978</v>
      </c>
      <c r="N884" s="190">
        <f t="shared" si="40"/>
        <v>0.68397700887338042</v>
      </c>
      <c r="O884" s="191">
        <f t="shared" si="41"/>
        <v>4179993.1820309777</v>
      </c>
    </row>
    <row r="885" spans="1:15" s="27" customFormat="1" ht="15" x14ac:dyDescent="0.3">
      <c r="A885" s="156" t="str">
        <f>IF(ISBLANK(TableB[[#This Row],[BEDS Code]]),"",TableB[[#This Row],[BEDS Code]])</f>
        <v>342400010087</v>
      </c>
      <c r="B885" s="134" t="str">
        <f>IF(ISBLANK(TableB[[#This Row],[School Name]]),"",TableB[[#This Row],[School Name]])</f>
        <v>P.S./I.S. 087 Middle Village</v>
      </c>
      <c r="C885" s="156" t="str">
        <f>IF(ISBLANK(TableB[[#This Row],[Local School Code]]),"",TableB[[#This Row],[Local School Code]])</f>
        <v>Q087</v>
      </c>
      <c r="D885" s="187">
        <v>4857067</v>
      </c>
      <c r="E885" s="187">
        <v>5396741</v>
      </c>
      <c r="F885" s="186">
        <v>539674</v>
      </c>
      <c r="G885" s="126">
        <f t="shared" si="42"/>
        <v>0.90000001852970157</v>
      </c>
      <c r="H885" s="187">
        <v>357576</v>
      </c>
      <c r="I885" s="187">
        <v>1124748</v>
      </c>
      <c r="J885" s="187">
        <v>6339391</v>
      </c>
      <c r="K885" s="187">
        <v>6976360</v>
      </c>
      <c r="L885" s="187">
        <v>636969</v>
      </c>
      <c r="M885" s="186">
        <f>IF(L885="N/A","N/A",'Part-C'!I885)</f>
        <v>11536218.444401998</v>
      </c>
      <c r="N885" s="190">
        <f t="shared" si="40"/>
        <v>0.54952071430965477</v>
      </c>
      <c r="O885" s="191">
        <f t="shared" si="41"/>
        <v>5196827.4444019981</v>
      </c>
    </row>
    <row r="886" spans="1:15" s="27" customFormat="1" ht="15" x14ac:dyDescent="0.3">
      <c r="A886" s="156" t="str">
        <f>IF(ISBLANK(TableB[[#This Row],[BEDS Code]]),"",TableB[[#This Row],[BEDS Code]])</f>
        <v>342400010088</v>
      </c>
      <c r="B886" s="134" t="str">
        <f>IF(ISBLANK(TableB[[#This Row],[School Name]]),"",TableB[[#This Row],[School Name]])</f>
        <v>P.S. 088 Seneca</v>
      </c>
      <c r="C886" s="156" t="str">
        <f>IF(ISBLANK(TableB[[#This Row],[Local School Code]]),"",TableB[[#This Row],[Local School Code]])</f>
        <v>Q088</v>
      </c>
      <c r="D886" s="187">
        <v>7224804</v>
      </c>
      <c r="E886" s="187">
        <v>7587088</v>
      </c>
      <c r="F886" s="186">
        <v>362284</v>
      </c>
      <c r="G886" s="126">
        <f t="shared" si="42"/>
        <v>0.95224992777202533</v>
      </c>
      <c r="H886" s="187">
        <v>357576</v>
      </c>
      <c r="I886" s="187">
        <v>1534282</v>
      </c>
      <c r="J886" s="187">
        <v>9116662</v>
      </c>
      <c r="K886" s="187">
        <v>9544260</v>
      </c>
      <c r="L886" s="187">
        <v>427597</v>
      </c>
      <c r="M886" s="186">
        <f>IF(L886="N/A","N/A",'Part-C'!I886)</f>
        <v>16093328.628626743</v>
      </c>
      <c r="N886" s="190">
        <f t="shared" si="40"/>
        <v>0.5664870338746032</v>
      </c>
      <c r="O886" s="191">
        <f t="shared" si="41"/>
        <v>6976666.6286267433</v>
      </c>
    </row>
    <row r="887" spans="1:15" s="27" customFormat="1" ht="15" x14ac:dyDescent="0.3">
      <c r="A887" s="156" t="str">
        <f>IF(ISBLANK(TableB[[#This Row],[BEDS Code]]),"",TableB[[#This Row],[BEDS Code]])</f>
        <v>342400010089</v>
      </c>
      <c r="B887" s="134" t="str">
        <f>IF(ISBLANK(TableB[[#This Row],[School Name]]),"",TableB[[#This Row],[School Name]])</f>
        <v>P.S. 089 Elmhurst</v>
      </c>
      <c r="C887" s="156" t="str">
        <f>IF(ISBLANK(TableB[[#This Row],[Local School Code]]),"",TableB[[#This Row],[Local School Code]])</f>
        <v>Q089</v>
      </c>
      <c r="D887" s="187">
        <v>16298157</v>
      </c>
      <c r="E887" s="187">
        <v>18109063</v>
      </c>
      <c r="F887" s="186">
        <v>1810906</v>
      </c>
      <c r="G887" s="126">
        <f t="shared" si="42"/>
        <v>0.90000001656629058</v>
      </c>
      <c r="H887" s="187">
        <v>357576</v>
      </c>
      <c r="I887" s="187">
        <v>2650190</v>
      </c>
      <c r="J887" s="187">
        <v>19305923</v>
      </c>
      <c r="K887" s="187">
        <v>21443307</v>
      </c>
      <c r="L887" s="187">
        <v>2137384</v>
      </c>
      <c r="M887" s="186">
        <f>IF(L887="N/A","N/A",'Part-C'!I887)</f>
        <v>26217186.302869704</v>
      </c>
      <c r="N887" s="190">
        <f t="shared" si="40"/>
        <v>0.73638424722514162</v>
      </c>
      <c r="O887" s="191">
        <f t="shared" si="41"/>
        <v>6911263.3028697036</v>
      </c>
    </row>
    <row r="888" spans="1:15" s="27" customFormat="1" ht="15" x14ac:dyDescent="0.3">
      <c r="A888" s="156" t="str">
        <f>IF(ISBLANK(TableB[[#This Row],[BEDS Code]]),"",TableB[[#This Row],[BEDS Code]])</f>
        <v>342700010090</v>
      </c>
      <c r="B888" s="134" t="str">
        <f>IF(ISBLANK(TableB[[#This Row],[School Name]]),"",TableB[[#This Row],[School Name]])</f>
        <v>P.S. 090 Horace Mann</v>
      </c>
      <c r="C888" s="156" t="str">
        <f>IF(ISBLANK(TableB[[#This Row],[Local School Code]]),"",TableB[[#This Row],[Local School Code]])</f>
        <v>Q090</v>
      </c>
      <c r="D888" s="187">
        <v>6444382</v>
      </c>
      <c r="E888" s="187">
        <v>7160424</v>
      </c>
      <c r="F888" s="186">
        <v>716042</v>
      </c>
      <c r="G888" s="126">
        <f t="shared" si="42"/>
        <v>0.90000005586261367</v>
      </c>
      <c r="H888" s="187">
        <v>357576</v>
      </c>
      <c r="I888" s="187">
        <v>1165716</v>
      </c>
      <c r="J888" s="187">
        <v>7967674</v>
      </c>
      <c r="K888" s="187">
        <v>8812808</v>
      </c>
      <c r="L888" s="187">
        <v>845133</v>
      </c>
      <c r="M888" s="186">
        <f>IF(L888="N/A","N/A",'Part-C'!I888)</f>
        <v>12736094.516264576</v>
      </c>
      <c r="N888" s="190">
        <f t="shared" si="40"/>
        <v>0.62559790128951343</v>
      </c>
      <c r="O888" s="191">
        <f t="shared" si="41"/>
        <v>4768420.5162645765</v>
      </c>
    </row>
    <row r="889" spans="1:15" s="27" customFormat="1" ht="15" x14ac:dyDescent="0.3">
      <c r="A889" s="156" t="str">
        <f>IF(ISBLANK(TableB[[#This Row],[BEDS Code]]),"",TableB[[#This Row],[BEDS Code]])</f>
        <v>342400010091</v>
      </c>
      <c r="B889" s="134" t="str">
        <f>IF(ISBLANK(TableB[[#This Row],[School Name]]),"",TableB[[#This Row],[School Name]])</f>
        <v>P.S. 091 Richard Arkwright</v>
      </c>
      <c r="C889" s="156" t="str">
        <f>IF(ISBLANK(TableB[[#This Row],[Local School Code]]),"",TableB[[#This Row],[Local School Code]])</f>
        <v>Q091</v>
      </c>
      <c r="D889" s="187">
        <v>5594519</v>
      </c>
      <c r="E889" s="187">
        <v>6216133</v>
      </c>
      <c r="F889" s="186">
        <v>621614</v>
      </c>
      <c r="G889" s="126">
        <f t="shared" si="42"/>
        <v>0.89999988738979686</v>
      </c>
      <c r="H889" s="187">
        <v>357576</v>
      </c>
      <c r="I889" s="187">
        <v>1115842</v>
      </c>
      <c r="J889" s="187">
        <v>7067937</v>
      </c>
      <c r="K889" s="187">
        <v>7801618</v>
      </c>
      <c r="L889" s="187">
        <v>733681</v>
      </c>
      <c r="M889" s="186">
        <f>IF(L889="N/A","N/A",'Part-C'!I889)</f>
        <v>12990934.38617257</v>
      </c>
      <c r="N889" s="190">
        <f t="shared" si="40"/>
        <v>0.54406686924098746</v>
      </c>
      <c r="O889" s="191">
        <f t="shared" si="41"/>
        <v>5922997.3861725703</v>
      </c>
    </row>
    <row r="890" spans="1:15" s="27" customFormat="1" ht="15" x14ac:dyDescent="0.3">
      <c r="A890" s="156" t="str">
        <f>IF(ISBLANK(TableB[[#This Row],[BEDS Code]]),"",TableB[[#This Row],[BEDS Code]])</f>
        <v>343000010092</v>
      </c>
      <c r="B890" s="134" t="str">
        <f>IF(ISBLANK(TableB[[#This Row],[School Name]]),"",TableB[[#This Row],[School Name]])</f>
        <v>P.S. 092 Harry T. Stewart Sr.</v>
      </c>
      <c r="C890" s="156" t="str">
        <f>IF(ISBLANK(TableB[[#This Row],[Local School Code]]),"",TableB[[#This Row],[Local School Code]])</f>
        <v>Q092</v>
      </c>
      <c r="D890" s="187">
        <v>7047153</v>
      </c>
      <c r="E890" s="187">
        <v>7830171</v>
      </c>
      <c r="F890" s="186">
        <v>783018</v>
      </c>
      <c r="G890" s="126">
        <f t="shared" si="42"/>
        <v>0.89999988505998141</v>
      </c>
      <c r="H890" s="187">
        <v>357576</v>
      </c>
      <c r="I890" s="187">
        <v>1485420</v>
      </c>
      <c r="J890" s="187">
        <v>8890149</v>
      </c>
      <c r="K890" s="187">
        <v>9814333</v>
      </c>
      <c r="L890" s="187">
        <v>924184</v>
      </c>
      <c r="M890" s="186">
        <f>IF(L890="N/A","N/A",'Part-C'!I890)</f>
        <v>14823122.068781339</v>
      </c>
      <c r="N890" s="190">
        <f t="shared" si="40"/>
        <v>0.59974875459761301</v>
      </c>
      <c r="O890" s="191">
        <f t="shared" si="41"/>
        <v>5932973.0687813386</v>
      </c>
    </row>
    <row r="891" spans="1:15" s="27" customFormat="1" ht="15" x14ac:dyDescent="0.3">
      <c r="A891" s="156" t="str">
        <f>IF(ISBLANK(TableB[[#This Row],[BEDS Code]]),"",TableB[[#This Row],[BEDS Code]])</f>
        <v>342400010093</v>
      </c>
      <c r="B891" s="134" t="str">
        <f>IF(ISBLANK(TableB[[#This Row],[School Name]]),"",TableB[[#This Row],[School Name]])</f>
        <v>I.S. 093 Ridgewood</v>
      </c>
      <c r="C891" s="156" t="str">
        <f>IF(ISBLANK(TableB[[#This Row],[Local School Code]]),"",TableB[[#This Row],[Local School Code]])</f>
        <v>Q093</v>
      </c>
      <c r="D891" s="187">
        <v>10376792</v>
      </c>
      <c r="E891" s="187">
        <v>11529770</v>
      </c>
      <c r="F891" s="186">
        <v>1152978</v>
      </c>
      <c r="G891" s="126">
        <f t="shared" si="42"/>
        <v>0.899999913268001</v>
      </c>
      <c r="H891" s="187">
        <v>357576</v>
      </c>
      <c r="I891" s="187">
        <v>1972227</v>
      </c>
      <c r="J891" s="187">
        <v>12706595</v>
      </c>
      <c r="K891" s="187">
        <v>14067437</v>
      </c>
      <c r="L891" s="187">
        <v>1360841</v>
      </c>
      <c r="M891" s="186">
        <f>IF(L891="N/A","N/A",'Part-C'!I891)</f>
        <v>16922418.681923024</v>
      </c>
      <c r="N891" s="190">
        <f t="shared" si="40"/>
        <v>0.75087345602514377</v>
      </c>
      <c r="O891" s="191">
        <f t="shared" si="41"/>
        <v>4215823.6819230244</v>
      </c>
    </row>
    <row r="892" spans="1:15" s="27" customFormat="1" ht="15" x14ac:dyDescent="0.3">
      <c r="A892" s="156" t="str">
        <f>IF(ISBLANK(TableB[[#This Row],[BEDS Code]]),"",TableB[[#This Row],[BEDS Code]])</f>
        <v>342600010094</v>
      </c>
      <c r="B892" s="134" t="str">
        <f>IF(ISBLANK(TableB[[#This Row],[School Name]]),"",TableB[[#This Row],[School Name]])</f>
        <v>P.S. 094 David D. Porter</v>
      </c>
      <c r="C892" s="156" t="str">
        <f>IF(ISBLANK(TableB[[#This Row],[Local School Code]]),"",TableB[[#This Row],[Local School Code]])</f>
        <v>Q094</v>
      </c>
      <c r="D892" s="187">
        <v>2288818</v>
      </c>
      <c r="E892" s="187">
        <v>2543130</v>
      </c>
      <c r="F892" s="186">
        <v>254312</v>
      </c>
      <c r="G892" s="126">
        <f t="shared" si="42"/>
        <v>0.90000039321623349</v>
      </c>
      <c r="H892" s="187">
        <v>357576</v>
      </c>
      <c r="I892" s="187">
        <v>532161</v>
      </c>
      <c r="J892" s="187">
        <v>3178555</v>
      </c>
      <c r="K892" s="187">
        <v>3478716</v>
      </c>
      <c r="L892" s="187">
        <v>300161</v>
      </c>
      <c r="M892" s="186">
        <f>IF(L892="N/A","N/A",'Part-C'!I892)</f>
        <v>5065223.8104836252</v>
      </c>
      <c r="N892" s="190">
        <f t="shared" si="40"/>
        <v>0.62752508456215939</v>
      </c>
      <c r="O892" s="191">
        <f t="shared" si="41"/>
        <v>1886668.8104836252</v>
      </c>
    </row>
    <row r="893" spans="1:15" s="27" customFormat="1" ht="15" x14ac:dyDescent="0.3">
      <c r="A893" s="156" t="str">
        <f>IF(ISBLANK(TableB[[#This Row],[BEDS Code]]),"",TableB[[#This Row],[BEDS Code]])</f>
        <v>342900010095</v>
      </c>
      <c r="B893" s="134" t="str">
        <f>IF(ISBLANK(TableB[[#This Row],[School Name]]),"",TableB[[#This Row],[School Name]])</f>
        <v>P.S. 095 Eastwood</v>
      </c>
      <c r="C893" s="156" t="str">
        <f>IF(ISBLANK(TableB[[#This Row],[Local School Code]]),"",TableB[[#This Row],[Local School Code]])</f>
        <v>Q095</v>
      </c>
      <c r="D893" s="187">
        <v>11027571</v>
      </c>
      <c r="E893" s="187">
        <v>12252857</v>
      </c>
      <c r="F893" s="186">
        <v>1225286</v>
      </c>
      <c r="G893" s="126">
        <f t="shared" si="42"/>
        <v>0.89999997551591437</v>
      </c>
      <c r="H893" s="187">
        <v>357576</v>
      </c>
      <c r="I893" s="187">
        <v>2118691</v>
      </c>
      <c r="J893" s="187">
        <v>13503838</v>
      </c>
      <c r="K893" s="187">
        <v>14950024</v>
      </c>
      <c r="L893" s="187">
        <v>1446186</v>
      </c>
      <c r="M893" s="186">
        <f>IF(L893="N/A","N/A",'Part-C'!I893)</f>
        <v>19015859.808173023</v>
      </c>
      <c r="N893" s="190">
        <f t="shared" si="40"/>
        <v>0.71013554665543155</v>
      </c>
      <c r="O893" s="191">
        <f t="shared" si="41"/>
        <v>5512021.8081730232</v>
      </c>
    </row>
    <row r="894" spans="1:15" s="27" customFormat="1" ht="15" x14ac:dyDescent="0.3">
      <c r="A894" s="156" t="str">
        <f>IF(ISBLANK(TableB[[#This Row],[BEDS Code]]),"",TableB[[#This Row],[BEDS Code]])</f>
        <v>342700010096</v>
      </c>
      <c r="B894" s="134" t="str">
        <f>IF(ISBLANK(TableB[[#This Row],[School Name]]),"",TableB[[#This Row],[School Name]])</f>
        <v>P.S. 096</v>
      </c>
      <c r="C894" s="156" t="str">
        <f>IF(ISBLANK(TableB[[#This Row],[Local School Code]]),"",TableB[[#This Row],[Local School Code]])</f>
        <v>Q096</v>
      </c>
      <c r="D894" s="187">
        <v>1959348</v>
      </c>
      <c r="E894" s="187">
        <v>2162650</v>
      </c>
      <c r="F894" s="186">
        <v>203302</v>
      </c>
      <c r="G894" s="126">
        <f t="shared" si="42"/>
        <v>0.90599403509583154</v>
      </c>
      <c r="H894" s="187">
        <v>357576</v>
      </c>
      <c r="I894" s="187">
        <v>418094</v>
      </c>
      <c r="J894" s="187">
        <v>2735018</v>
      </c>
      <c r="K894" s="187">
        <v>2974973</v>
      </c>
      <c r="L894" s="187">
        <v>239954</v>
      </c>
      <c r="M894" s="186">
        <f>IF(L894="N/A","N/A",'Part-C'!I894)</f>
        <v>4292721.0271697044</v>
      </c>
      <c r="N894" s="190">
        <f t="shared" si="40"/>
        <v>0.63712922006563844</v>
      </c>
      <c r="O894" s="191">
        <f t="shared" si="41"/>
        <v>1557703.0271697044</v>
      </c>
    </row>
    <row r="895" spans="1:15" s="27" customFormat="1" ht="15" x14ac:dyDescent="0.3">
      <c r="A895" s="156" t="str">
        <f>IF(ISBLANK(TableB[[#This Row],[BEDS Code]]),"",TableB[[#This Row],[BEDS Code]])</f>
        <v>342700010097</v>
      </c>
      <c r="B895" s="134" t="str">
        <f>IF(ISBLANK(TableB[[#This Row],[School Name]]),"",TableB[[#This Row],[School Name]])</f>
        <v>P.S. 097 Forest Park</v>
      </c>
      <c r="C895" s="156" t="str">
        <f>IF(ISBLANK(TableB[[#This Row],[Local School Code]]),"",TableB[[#This Row],[Local School Code]])</f>
        <v>Q097</v>
      </c>
      <c r="D895" s="187">
        <v>5536077</v>
      </c>
      <c r="E895" s="187">
        <v>6151197</v>
      </c>
      <c r="F895" s="186">
        <v>615120</v>
      </c>
      <c r="G895" s="126">
        <f t="shared" si="42"/>
        <v>0.89999995122900467</v>
      </c>
      <c r="H895" s="187">
        <v>357576</v>
      </c>
      <c r="I895" s="187">
        <v>1058416</v>
      </c>
      <c r="J895" s="187">
        <v>6952069</v>
      </c>
      <c r="K895" s="187">
        <v>7678086</v>
      </c>
      <c r="L895" s="187">
        <v>726016</v>
      </c>
      <c r="M895" s="186">
        <f>IF(L895="N/A","N/A",'Part-C'!I895)</f>
        <v>10782508.43524937</v>
      </c>
      <c r="N895" s="190">
        <f t="shared" si="40"/>
        <v>0.64475432982485004</v>
      </c>
      <c r="O895" s="191">
        <f t="shared" si="41"/>
        <v>3830439.4352493696</v>
      </c>
    </row>
    <row r="896" spans="1:15" s="27" customFormat="1" ht="15" x14ac:dyDescent="0.3">
      <c r="A896" s="156" t="str">
        <f>IF(ISBLANK(TableB[[#This Row],[BEDS Code]]),"",TableB[[#This Row],[BEDS Code]])</f>
        <v>342600010098</v>
      </c>
      <c r="B896" s="134" t="str">
        <f>IF(ISBLANK(TableB[[#This Row],[School Name]]),"",TableB[[#This Row],[School Name]])</f>
        <v>P.S. 098 The Douglaston School</v>
      </c>
      <c r="C896" s="156" t="str">
        <f>IF(ISBLANK(TableB[[#This Row],[Local School Code]]),"",TableB[[#This Row],[Local School Code]])</f>
        <v>Q098</v>
      </c>
      <c r="D896" s="187">
        <v>2150406</v>
      </c>
      <c r="E896" s="187">
        <v>2250501</v>
      </c>
      <c r="F896" s="186">
        <v>100095</v>
      </c>
      <c r="G896" s="126">
        <f t="shared" si="42"/>
        <v>0.95552323682593343</v>
      </c>
      <c r="H896" s="187">
        <v>357576</v>
      </c>
      <c r="I896" s="187">
        <v>494952</v>
      </c>
      <c r="J896" s="187">
        <v>3002934</v>
      </c>
      <c r="K896" s="187">
        <v>3121076</v>
      </c>
      <c r="L896" s="187">
        <v>118141</v>
      </c>
      <c r="M896" s="186">
        <f>IF(L896="N/A","N/A",'Part-C'!I896)</f>
        <v>4875563.5745702339</v>
      </c>
      <c r="N896" s="190">
        <f t="shared" si="40"/>
        <v>0.61591525863032137</v>
      </c>
      <c r="O896" s="191">
        <f t="shared" si="41"/>
        <v>1872629.5745702339</v>
      </c>
    </row>
    <row r="897" spans="1:15" s="27" customFormat="1" ht="15" x14ac:dyDescent="0.3">
      <c r="A897" s="156" t="str">
        <f>IF(ISBLANK(TableB[[#This Row],[BEDS Code]]),"",TableB[[#This Row],[BEDS Code]])</f>
        <v>342800010099</v>
      </c>
      <c r="B897" s="134" t="str">
        <f>IF(ISBLANK(TableB[[#This Row],[School Name]]),"",TableB[[#This Row],[School Name]])</f>
        <v>P.S. 099 Kew Gardens</v>
      </c>
      <c r="C897" s="156" t="str">
        <f>IF(ISBLANK(TableB[[#This Row],[Local School Code]]),"",TableB[[#This Row],[Local School Code]])</f>
        <v>Q099</v>
      </c>
      <c r="D897" s="187">
        <v>6344224</v>
      </c>
      <c r="E897" s="187">
        <v>7049138</v>
      </c>
      <c r="F897" s="186">
        <v>704914</v>
      </c>
      <c r="G897" s="126">
        <f t="shared" si="42"/>
        <v>0.89999997162773659</v>
      </c>
      <c r="H897" s="187">
        <v>357576</v>
      </c>
      <c r="I897" s="187">
        <v>1372742</v>
      </c>
      <c r="J897" s="187">
        <v>8074542</v>
      </c>
      <c r="K897" s="187">
        <v>8906541</v>
      </c>
      <c r="L897" s="187">
        <v>831999</v>
      </c>
      <c r="M897" s="186">
        <f>IF(L897="N/A","N/A",'Part-C'!I897)</f>
        <v>12603019.32203979</v>
      </c>
      <c r="N897" s="190">
        <f t="shared" si="40"/>
        <v>0.64068314057723275</v>
      </c>
      <c r="O897" s="191">
        <f t="shared" si="41"/>
        <v>4528477.3220397905</v>
      </c>
    </row>
    <row r="898" spans="1:15" s="27" customFormat="1" ht="15" x14ac:dyDescent="0.3">
      <c r="A898" s="156" t="str">
        <f>IF(ISBLANK(TableB[[#This Row],[BEDS Code]]),"",TableB[[#This Row],[BEDS Code]])</f>
        <v>342700010100</v>
      </c>
      <c r="B898" s="134" t="str">
        <f>IF(ISBLANK(TableB[[#This Row],[School Name]]),"",TableB[[#This Row],[School Name]])</f>
        <v>P.S. 100 Glen Morris</v>
      </c>
      <c r="C898" s="156" t="str">
        <f>IF(ISBLANK(TableB[[#This Row],[Local School Code]]),"",TableB[[#This Row],[Local School Code]])</f>
        <v>Q100</v>
      </c>
      <c r="D898" s="187">
        <v>7076040</v>
      </c>
      <c r="E898" s="187">
        <v>7862267</v>
      </c>
      <c r="F898" s="186">
        <v>786227</v>
      </c>
      <c r="G898" s="126">
        <f t="shared" si="42"/>
        <v>0.89999996184306641</v>
      </c>
      <c r="H898" s="187">
        <v>357576</v>
      </c>
      <c r="I898" s="187">
        <v>1408433</v>
      </c>
      <c r="J898" s="187">
        <v>8842049</v>
      </c>
      <c r="K898" s="187">
        <v>9770020</v>
      </c>
      <c r="L898" s="187">
        <v>927971</v>
      </c>
      <c r="M898" s="186">
        <f>IF(L898="N/A","N/A",'Part-C'!I898)</f>
        <v>14646329.629538242</v>
      </c>
      <c r="N898" s="190">
        <f t="shared" si="40"/>
        <v>0.60370408311496981</v>
      </c>
      <c r="O898" s="191">
        <f t="shared" si="41"/>
        <v>5804280.6295382418</v>
      </c>
    </row>
    <row r="899" spans="1:15" s="27" customFormat="1" ht="15" x14ac:dyDescent="0.3">
      <c r="A899" s="156" t="str">
        <f>IF(ISBLANK(TableB[[#This Row],[BEDS Code]]),"",TableB[[#This Row],[BEDS Code]])</f>
        <v>342800010101</v>
      </c>
      <c r="B899" s="134" t="str">
        <f>IF(ISBLANK(TableB[[#This Row],[School Name]]),"",TableB[[#This Row],[School Name]])</f>
        <v>P.S. 101 School in the Gardens</v>
      </c>
      <c r="C899" s="156" t="str">
        <f>IF(ISBLANK(TableB[[#This Row],[Local School Code]]),"",TableB[[#This Row],[Local School Code]])</f>
        <v>Q101</v>
      </c>
      <c r="D899" s="187">
        <v>5231752</v>
      </c>
      <c r="E899" s="187">
        <v>5287092</v>
      </c>
      <c r="F899" s="186">
        <v>55340</v>
      </c>
      <c r="G899" s="126">
        <f t="shared" si="42"/>
        <v>0.98953299848007181</v>
      </c>
      <c r="H899" s="187">
        <v>357576</v>
      </c>
      <c r="I899" s="187">
        <v>1064597</v>
      </c>
      <c r="J899" s="187">
        <v>6653925</v>
      </c>
      <c r="K899" s="187">
        <v>6719242</v>
      </c>
      <c r="L899" s="187">
        <v>65317</v>
      </c>
      <c r="M899" s="186">
        <f>IF(L899="N/A","N/A",'Part-C'!I899)</f>
        <v>8794373.3099614903</v>
      </c>
      <c r="N899" s="190">
        <f t="shared" si="40"/>
        <v>0.75661161580018677</v>
      </c>
      <c r="O899" s="191">
        <f t="shared" si="41"/>
        <v>2140448.3099614903</v>
      </c>
    </row>
    <row r="900" spans="1:15" s="27" customFormat="1" ht="15" x14ac:dyDescent="0.3">
      <c r="A900" s="156" t="str">
        <f>IF(ISBLANK(TableB[[#This Row],[BEDS Code]]),"",TableB[[#This Row],[BEDS Code]])</f>
        <v>342400010102</v>
      </c>
      <c r="B900" s="134" t="str">
        <f>IF(ISBLANK(TableB[[#This Row],[School Name]]),"",TableB[[#This Row],[School Name]])</f>
        <v>P.S. 102 Bayview</v>
      </c>
      <c r="C900" s="156" t="str">
        <f>IF(ISBLANK(TableB[[#This Row],[Local School Code]]),"",TableB[[#This Row],[Local School Code]])</f>
        <v>Q102</v>
      </c>
      <c r="D900" s="187">
        <v>10195400</v>
      </c>
      <c r="E900" s="187">
        <v>11328223</v>
      </c>
      <c r="F900" s="186">
        <v>1132823</v>
      </c>
      <c r="G900" s="126">
        <f t="shared" si="42"/>
        <v>0.89999993820743107</v>
      </c>
      <c r="H900" s="187">
        <v>357576</v>
      </c>
      <c r="I900" s="187">
        <v>1911965</v>
      </c>
      <c r="J900" s="187">
        <v>12464941</v>
      </c>
      <c r="K900" s="187">
        <v>13801994</v>
      </c>
      <c r="L900" s="187">
        <v>1337053</v>
      </c>
      <c r="M900" s="186">
        <f>IF(L900="N/A","N/A",'Part-C'!I900)</f>
        <v>17839186.710985839</v>
      </c>
      <c r="N900" s="190">
        <f t="shared" si="40"/>
        <v>0.69873930924910166</v>
      </c>
      <c r="O900" s="191">
        <f t="shared" si="41"/>
        <v>5374245.7109858394</v>
      </c>
    </row>
    <row r="901" spans="1:15" s="27" customFormat="1" ht="15" x14ac:dyDescent="0.3">
      <c r="A901" s="156" t="str">
        <f>IF(ISBLANK(TableB[[#This Row],[BEDS Code]]),"",TableB[[#This Row],[BEDS Code]])</f>
        <v>342700010104</v>
      </c>
      <c r="B901" s="134" t="str">
        <f>IF(ISBLANK(TableB[[#This Row],[School Name]]),"",TableB[[#This Row],[School Name]])</f>
        <v>P.S. 104 The Bays Water</v>
      </c>
      <c r="C901" s="156" t="str">
        <f>IF(ISBLANK(TableB[[#This Row],[Local School Code]]),"",TableB[[#This Row],[Local School Code]])</f>
        <v>Q104</v>
      </c>
      <c r="D901" s="187">
        <v>5151944</v>
      </c>
      <c r="E901" s="187">
        <v>5724383</v>
      </c>
      <c r="F901" s="186">
        <v>572439</v>
      </c>
      <c r="G901" s="126">
        <f t="shared" si="42"/>
        <v>0.8999998777160787</v>
      </c>
      <c r="H901" s="187">
        <v>357576</v>
      </c>
      <c r="I901" s="187">
        <v>1028687</v>
      </c>
      <c r="J901" s="187">
        <v>6538207</v>
      </c>
      <c r="K901" s="187">
        <v>7213848</v>
      </c>
      <c r="L901" s="187">
        <v>675641</v>
      </c>
      <c r="M901" s="186">
        <f>IF(L901="N/A","N/A",'Part-C'!I901)</f>
        <v>12093334.033070486</v>
      </c>
      <c r="N901" s="190">
        <f t="shared" si="40"/>
        <v>0.54064553101076918</v>
      </c>
      <c r="O901" s="191">
        <f t="shared" si="41"/>
        <v>5555127.033070486</v>
      </c>
    </row>
    <row r="902" spans="1:15" s="27" customFormat="1" ht="15" x14ac:dyDescent="0.3">
      <c r="A902" s="156" t="str">
        <f>IF(ISBLANK(TableB[[#This Row],[BEDS Code]]),"",TableB[[#This Row],[BEDS Code]])</f>
        <v>342700010105</v>
      </c>
      <c r="B902" s="134" t="str">
        <f>IF(ISBLANK(TableB[[#This Row],[School Name]]),"",TableB[[#This Row],[School Name]])</f>
        <v>P.S. 105 The Bay School</v>
      </c>
      <c r="C902" s="156" t="str">
        <f>IF(ISBLANK(TableB[[#This Row],[Local School Code]]),"",TableB[[#This Row],[Local School Code]])</f>
        <v>Q105</v>
      </c>
      <c r="D902" s="187">
        <v>7205298</v>
      </c>
      <c r="E902" s="187">
        <v>7711702</v>
      </c>
      <c r="F902" s="186">
        <v>506404</v>
      </c>
      <c r="G902" s="126">
        <f t="shared" si="42"/>
        <v>0.9343330434708188</v>
      </c>
      <c r="H902" s="187">
        <v>357576</v>
      </c>
      <c r="I902" s="187">
        <v>1501312</v>
      </c>
      <c r="J902" s="187">
        <v>9064186</v>
      </c>
      <c r="K902" s="187">
        <v>9661887</v>
      </c>
      <c r="L902" s="187">
        <v>597701</v>
      </c>
      <c r="M902" s="186">
        <f>IF(L902="N/A","N/A",'Part-C'!I902)</f>
        <v>14673639.667400232</v>
      </c>
      <c r="N902" s="190">
        <f t="shared" si="40"/>
        <v>0.61771899852069401</v>
      </c>
      <c r="O902" s="191">
        <f t="shared" si="41"/>
        <v>5609453.6674002316</v>
      </c>
    </row>
    <row r="903" spans="1:15" s="27" customFormat="1" ht="15" x14ac:dyDescent="0.3">
      <c r="A903" s="156" t="str">
        <f>IF(ISBLANK(TableB[[#This Row],[BEDS Code]]),"",TableB[[#This Row],[BEDS Code]])</f>
        <v>342700010106</v>
      </c>
      <c r="B903" s="134" t="str">
        <f>IF(ISBLANK(TableB[[#This Row],[School Name]]),"",TableB[[#This Row],[School Name]])</f>
        <v>Lighthouse Elementary School</v>
      </c>
      <c r="C903" s="156" t="str">
        <f>IF(ISBLANK(TableB[[#This Row],[Local School Code]]),"",TableB[[#This Row],[Local School Code]])</f>
        <v>Q106</v>
      </c>
      <c r="D903" s="187">
        <v>1735667</v>
      </c>
      <c r="E903" s="187">
        <v>1928519</v>
      </c>
      <c r="F903" s="186">
        <v>192852</v>
      </c>
      <c r="G903" s="126">
        <f t="shared" si="42"/>
        <v>0.89999994814673856</v>
      </c>
      <c r="H903" s="187">
        <v>357576</v>
      </c>
      <c r="I903" s="187">
        <v>360666</v>
      </c>
      <c r="J903" s="187">
        <v>2453909</v>
      </c>
      <c r="K903" s="187">
        <v>2681529</v>
      </c>
      <c r="L903" s="187">
        <v>227620</v>
      </c>
      <c r="M903" s="186">
        <f>IF(L903="N/A","N/A",'Part-C'!I903)</f>
        <v>4373966.0650729388</v>
      </c>
      <c r="N903" s="190">
        <f t="shared" si="40"/>
        <v>0.56102607187444642</v>
      </c>
      <c r="O903" s="191">
        <f t="shared" si="41"/>
        <v>1920057.0650729388</v>
      </c>
    </row>
    <row r="904" spans="1:15" s="27" customFormat="1" ht="15" x14ac:dyDescent="0.3">
      <c r="A904" s="156" t="str">
        <f>IF(ISBLANK(TableB[[#This Row],[BEDS Code]]),"",TableB[[#This Row],[BEDS Code]])</f>
        <v>342500010107</v>
      </c>
      <c r="B904" s="134" t="str">
        <f>IF(ISBLANK(TableB[[#This Row],[School Name]]),"",TableB[[#This Row],[School Name]])</f>
        <v>P.S. 107 Thomas A Dooley</v>
      </c>
      <c r="C904" s="156" t="str">
        <f>IF(ISBLANK(TableB[[#This Row],[Local School Code]]),"",TableB[[#This Row],[Local School Code]])</f>
        <v>Q107</v>
      </c>
      <c r="D904" s="187">
        <v>7930368</v>
      </c>
      <c r="E904" s="187">
        <v>8187344</v>
      </c>
      <c r="F904" s="186">
        <v>256976</v>
      </c>
      <c r="G904" s="126">
        <f t="shared" si="42"/>
        <v>0.96861302029082941</v>
      </c>
      <c r="H904" s="187">
        <v>357576</v>
      </c>
      <c r="I904" s="187">
        <v>1543393</v>
      </c>
      <c r="J904" s="187">
        <v>9831337</v>
      </c>
      <c r="K904" s="187">
        <v>10134643</v>
      </c>
      <c r="L904" s="187">
        <v>303305</v>
      </c>
      <c r="M904" s="186">
        <f>IF(L904="N/A","N/A",'Part-C'!I904)</f>
        <v>17704465.354060046</v>
      </c>
      <c r="N904" s="190">
        <f t="shared" ref="N904:N967" si="43">IFERROR(J904/M904,"")</f>
        <v>0.55530267666317557</v>
      </c>
      <c r="O904" s="191">
        <f t="shared" ref="O904:O967" si="44">IF(L904="N/A","N/A",M904-J904)</f>
        <v>7873128.3540600464</v>
      </c>
    </row>
    <row r="905" spans="1:15" s="27" customFormat="1" ht="15" x14ac:dyDescent="0.3">
      <c r="A905" s="156" t="str">
        <f>IF(ISBLANK(TableB[[#This Row],[BEDS Code]]),"",TableB[[#This Row],[BEDS Code]])</f>
        <v>342700010108</v>
      </c>
      <c r="B905" s="134" t="str">
        <f>IF(ISBLANK(TableB[[#This Row],[School Name]]),"",TableB[[#This Row],[School Name]])</f>
        <v>P.S. 108 Captain Vincent G. Fowler</v>
      </c>
      <c r="C905" s="156" t="str">
        <f>IF(ISBLANK(TableB[[#This Row],[Local School Code]]),"",TableB[[#This Row],[Local School Code]])</f>
        <v>Q108</v>
      </c>
      <c r="D905" s="187">
        <v>10928817</v>
      </c>
      <c r="E905" s="187">
        <v>12143130</v>
      </c>
      <c r="F905" s="186">
        <v>1214313</v>
      </c>
      <c r="G905" s="126">
        <f t="shared" si="42"/>
        <v>0.9</v>
      </c>
      <c r="H905" s="187">
        <v>357576</v>
      </c>
      <c r="I905" s="187">
        <v>1883051</v>
      </c>
      <c r="J905" s="187">
        <v>13169444</v>
      </c>
      <c r="K905" s="187">
        <v>14602678</v>
      </c>
      <c r="L905" s="187">
        <v>1433233</v>
      </c>
      <c r="M905" s="186">
        <f>IF(L905="N/A","N/A",'Part-C'!I905)</f>
        <v>18464961.717273965</v>
      </c>
      <c r="N905" s="190">
        <f t="shared" si="43"/>
        <v>0.71321263491599818</v>
      </c>
      <c r="O905" s="191">
        <f t="shared" si="44"/>
        <v>5295517.7172739655</v>
      </c>
    </row>
    <row r="906" spans="1:15" s="27" customFormat="1" ht="15" x14ac:dyDescent="0.3">
      <c r="A906" s="156" t="str">
        <f>IF(ISBLANK(TableB[[#This Row],[BEDS Code]]),"",TableB[[#This Row],[BEDS Code]])</f>
        <v>342900010109</v>
      </c>
      <c r="B906" s="134" t="str">
        <f>IF(ISBLANK(TableB[[#This Row],[School Name]]),"",TableB[[#This Row],[School Name]])</f>
        <v>Jean Nuzzi Intermediate School</v>
      </c>
      <c r="C906" s="156" t="str">
        <f>IF(ISBLANK(TableB[[#This Row],[Local School Code]]),"",TableB[[#This Row],[Local School Code]])</f>
        <v>Q109</v>
      </c>
      <c r="D906" s="187">
        <v>9341132</v>
      </c>
      <c r="E906" s="187">
        <v>10379035</v>
      </c>
      <c r="F906" s="186">
        <v>1037903</v>
      </c>
      <c r="G906" s="126">
        <f t="shared" si="42"/>
        <v>0.90000004817403545</v>
      </c>
      <c r="H906" s="187">
        <v>357576</v>
      </c>
      <c r="I906" s="187">
        <v>1720467</v>
      </c>
      <c r="J906" s="187">
        <v>11419175</v>
      </c>
      <c r="K906" s="187">
        <v>12644196</v>
      </c>
      <c r="L906" s="187">
        <v>1225020</v>
      </c>
      <c r="M906" s="186">
        <f>IF(L906="N/A","N/A",'Part-C'!I906)</f>
        <v>14448666.819916382</v>
      </c>
      <c r="N906" s="190">
        <f t="shared" si="43"/>
        <v>0.79032724211340666</v>
      </c>
      <c r="O906" s="191">
        <f t="shared" si="44"/>
        <v>3029491.8199163824</v>
      </c>
    </row>
    <row r="907" spans="1:15" s="27" customFormat="1" ht="15" x14ac:dyDescent="0.3">
      <c r="A907" s="156" t="str">
        <f>IF(ISBLANK(TableB[[#This Row],[BEDS Code]]),"",TableB[[#This Row],[BEDS Code]])</f>
        <v>342400010110</v>
      </c>
      <c r="B907" s="134" t="str">
        <f>IF(ISBLANK(TableB[[#This Row],[School Name]]),"",TableB[[#This Row],[School Name]])</f>
        <v>P.S. 110</v>
      </c>
      <c r="C907" s="156" t="str">
        <f>IF(ISBLANK(TableB[[#This Row],[Local School Code]]),"",TableB[[#This Row],[Local School Code]])</f>
        <v>Q110</v>
      </c>
      <c r="D907" s="187">
        <v>8478427</v>
      </c>
      <c r="E907" s="187">
        <v>8478427</v>
      </c>
      <c r="F907" s="186">
        <v>0</v>
      </c>
      <c r="G907" s="126">
        <f t="shared" ref="G907:G970" si="45">IFERROR(D907/E907,"")</f>
        <v>1</v>
      </c>
      <c r="H907" s="187">
        <v>357576</v>
      </c>
      <c r="I907" s="187">
        <v>1435914</v>
      </c>
      <c r="J907" s="187">
        <v>10271917</v>
      </c>
      <c r="K907" s="187">
        <v>10271917</v>
      </c>
      <c r="L907" s="187">
        <v>0</v>
      </c>
      <c r="M907" s="186">
        <f>IF(L907="N/A","N/A",'Part-C'!I907)</f>
        <v>12871377.101440512</v>
      </c>
      <c r="N907" s="190">
        <f t="shared" si="43"/>
        <v>0.79804335768007362</v>
      </c>
      <c r="O907" s="191">
        <f t="shared" si="44"/>
        <v>2599460.1014405116</v>
      </c>
    </row>
    <row r="908" spans="1:15" s="27" customFormat="1" ht="15" x14ac:dyDescent="0.3">
      <c r="A908" s="156" t="str">
        <f>IF(ISBLANK(TableB[[#This Row],[BEDS Code]]),"",TableB[[#This Row],[BEDS Code]])</f>
        <v>343000010111</v>
      </c>
      <c r="B908" s="134" t="str">
        <f>IF(ISBLANK(TableB[[#This Row],[School Name]]),"",TableB[[#This Row],[School Name]])</f>
        <v>P.S. 111 Jacob Blackwell</v>
      </c>
      <c r="C908" s="156" t="str">
        <f>IF(ISBLANK(TableB[[#This Row],[Local School Code]]),"",TableB[[#This Row],[Local School Code]])</f>
        <v>Q111</v>
      </c>
      <c r="D908" s="187">
        <v>3336122</v>
      </c>
      <c r="E908" s="187">
        <v>3336122</v>
      </c>
      <c r="F908" s="186">
        <v>0</v>
      </c>
      <c r="G908" s="126">
        <f t="shared" si="45"/>
        <v>1</v>
      </c>
      <c r="H908" s="187">
        <v>357576</v>
      </c>
      <c r="I908" s="187">
        <v>718304</v>
      </c>
      <c r="J908" s="187">
        <v>4412002</v>
      </c>
      <c r="K908" s="187">
        <v>4412002</v>
      </c>
      <c r="L908" s="187">
        <v>0</v>
      </c>
      <c r="M908" s="186">
        <f>IF(L908="N/A","N/A",'Part-C'!I908)</f>
        <v>8453424.8603986055</v>
      </c>
      <c r="N908" s="190">
        <f t="shared" si="43"/>
        <v>0.52191887582377594</v>
      </c>
      <c r="O908" s="191">
        <f t="shared" si="44"/>
        <v>4041422.8603986055</v>
      </c>
    </row>
    <row r="909" spans="1:15" s="27" customFormat="1" ht="15" x14ac:dyDescent="0.3">
      <c r="A909" s="156" t="str">
        <f>IF(ISBLANK(TableB[[#This Row],[BEDS Code]]),"",TableB[[#This Row],[BEDS Code]])</f>
        <v>343000010112</v>
      </c>
      <c r="B909" s="134" t="str">
        <f>IF(ISBLANK(TableB[[#This Row],[School Name]]),"",TableB[[#This Row],[School Name]])</f>
        <v>P.S. 112 Dutch Kills</v>
      </c>
      <c r="C909" s="156" t="str">
        <f>IF(ISBLANK(TableB[[#This Row],[Local School Code]]),"",TableB[[#This Row],[Local School Code]])</f>
        <v>Q112</v>
      </c>
      <c r="D909" s="187">
        <v>3407434</v>
      </c>
      <c r="E909" s="187">
        <v>3774672</v>
      </c>
      <c r="F909" s="186">
        <v>367238</v>
      </c>
      <c r="G909" s="126">
        <f t="shared" si="45"/>
        <v>0.90270995731549653</v>
      </c>
      <c r="H909" s="187">
        <v>357576</v>
      </c>
      <c r="I909" s="187">
        <v>713466</v>
      </c>
      <c r="J909" s="187">
        <v>4478476</v>
      </c>
      <c r="K909" s="187">
        <v>4911922</v>
      </c>
      <c r="L909" s="187">
        <v>433445</v>
      </c>
      <c r="M909" s="186">
        <f>IF(L909="N/A","N/A",'Part-C'!I909)</f>
        <v>7734871.8253369275</v>
      </c>
      <c r="N909" s="190">
        <f t="shared" si="43"/>
        <v>0.57899808828505306</v>
      </c>
      <c r="O909" s="191">
        <f t="shared" si="44"/>
        <v>3256395.8253369275</v>
      </c>
    </row>
    <row r="910" spans="1:15" s="27" customFormat="1" ht="15" x14ac:dyDescent="0.3">
      <c r="A910" s="156" t="str">
        <f>IF(ISBLANK(TableB[[#This Row],[BEDS Code]]),"",TableB[[#This Row],[BEDS Code]])</f>
        <v>342400010113</v>
      </c>
      <c r="B910" s="134" t="str">
        <f>IF(ISBLANK(TableB[[#This Row],[School Name]]),"",TableB[[#This Row],[School Name]])</f>
        <v>P.S./I.S. 113 Anthony J. Pranzo</v>
      </c>
      <c r="C910" s="156" t="str">
        <f>IF(ISBLANK(TableB[[#This Row],[Local School Code]]),"",TableB[[#This Row],[Local School Code]])</f>
        <v>Q113</v>
      </c>
      <c r="D910" s="187">
        <v>6643206</v>
      </c>
      <c r="E910" s="187">
        <v>7381340</v>
      </c>
      <c r="F910" s="186">
        <v>738134</v>
      </c>
      <c r="G910" s="126">
        <f t="shared" si="45"/>
        <v>0.9</v>
      </c>
      <c r="H910" s="187">
        <v>357576</v>
      </c>
      <c r="I910" s="187">
        <v>1331236</v>
      </c>
      <c r="J910" s="187">
        <v>8332018</v>
      </c>
      <c r="K910" s="187">
        <v>9203226</v>
      </c>
      <c r="L910" s="187">
        <v>871208</v>
      </c>
      <c r="M910" s="186">
        <f>IF(L910="N/A","N/A",'Part-C'!I910)</f>
        <v>11820931.153931469</v>
      </c>
      <c r="N910" s="190">
        <f t="shared" si="43"/>
        <v>0.70485293345346089</v>
      </c>
      <c r="O910" s="191">
        <f t="shared" si="44"/>
        <v>3488913.1539314687</v>
      </c>
    </row>
    <row r="911" spans="1:15" s="27" customFormat="1" ht="15" x14ac:dyDescent="0.3">
      <c r="A911" s="156" t="str">
        <f>IF(ISBLANK(TableB[[#This Row],[BEDS Code]]),"",TableB[[#This Row],[BEDS Code]])</f>
        <v>342700010114</v>
      </c>
      <c r="B911" s="134" t="str">
        <f>IF(ISBLANK(TableB[[#This Row],[School Name]]),"",TableB[[#This Row],[School Name]])</f>
        <v>P.S./M.S. 114 Belle Harbor</v>
      </c>
      <c r="C911" s="156" t="str">
        <f>IF(ISBLANK(TableB[[#This Row],[Local School Code]]),"",TableB[[#This Row],[Local School Code]])</f>
        <v>Q114</v>
      </c>
      <c r="D911" s="187">
        <v>5246295</v>
      </c>
      <c r="E911" s="187">
        <v>5373540</v>
      </c>
      <c r="F911" s="186">
        <v>127245</v>
      </c>
      <c r="G911" s="126">
        <f t="shared" si="45"/>
        <v>0.97632007950066435</v>
      </c>
      <c r="H911" s="187">
        <v>357576</v>
      </c>
      <c r="I911" s="187">
        <v>1098598</v>
      </c>
      <c r="J911" s="187">
        <v>6702469</v>
      </c>
      <c r="K911" s="187">
        <v>6852655</v>
      </c>
      <c r="L911" s="187">
        <v>150186</v>
      </c>
      <c r="M911" s="186">
        <f>IF(L911="N/A","N/A",'Part-C'!I911)</f>
        <v>10394163.893784065</v>
      </c>
      <c r="N911" s="190">
        <f t="shared" si="43"/>
        <v>0.64483002851323346</v>
      </c>
      <c r="O911" s="191">
        <f t="shared" si="44"/>
        <v>3691694.8937840648</v>
      </c>
    </row>
    <row r="912" spans="1:15" s="27" customFormat="1" ht="15" x14ac:dyDescent="0.3">
      <c r="A912" s="156" t="str">
        <f>IF(ISBLANK(TableB[[#This Row],[BEDS Code]]),"",TableB[[#This Row],[BEDS Code]])</f>
        <v>342600010115</v>
      </c>
      <c r="B912" s="134" t="str">
        <f>IF(ISBLANK(TableB[[#This Row],[School Name]]),"",TableB[[#This Row],[School Name]])</f>
        <v>The James J. Ambrose School</v>
      </c>
      <c r="C912" s="156" t="str">
        <f>IF(ISBLANK(TableB[[#This Row],[Local School Code]]),"",TableB[[#This Row],[Local School Code]])</f>
        <v>Q115</v>
      </c>
      <c r="D912" s="187">
        <v>5133307</v>
      </c>
      <c r="E912" s="187">
        <v>5372198</v>
      </c>
      <c r="F912" s="186">
        <v>238891</v>
      </c>
      <c r="G912" s="126">
        <f t="shared" si="45"/>
        <v>0.95553198150924445</v>
      </c>
      <c r="H912" s="187">
        <v>357576</v>
      </c>
      <c r="I912" s="187">
        <v>962586</v>
      </c>
      <c r="J912" s="187">
        <v>6453469</v>
      </c>
      <c r="K912" s="187">
        <v>6735429</v>
      </c>
      <c r="L912" s="187">
        <v>281959</v>
      </c>
      <c r="M912" s="186">
        <f>IF(L912="N/A","N/A",'Part-C'!I912)</f>
        <v>9181732.5040012635</v>
      </c>
      <c r="N912" s="190">
        <f t="shared" si="43"/>
        <v>0.70285961796291418</v>
      </c>
      <c r="O912" s="191">
        <f t="shared" si="44"/>
        <v>2728263.5040012635</v>
      </c>
    </row>
    <row r="913" spans="1:15" s="27" customFormat="1" ht="15" x14ac:dyDescent="0.3">
      <c r="A913" s="156" t="str">
        <f>IF(ISBLANK(TableB[[#This Row],[BEDS Code]]),"",TableB[[#This Row],[BEDS Code]])</f>
        <v>342900010116</v>
      </c>
      <c r="B913" s="134" t="str">
        <f>IF(ISBLANK(TableB[[#This Row],[School Name]]),"",TableB[[#This Row],[School Name]])</f>
        <v>P.S./I.S. 116 William C. Hughley</v>
      </c>
      <c r="C913" s="156" t="str">
        <f>IF(ISBLANK(TableB[[#This Row],[Local School Code]]),"",TableB[[#This Row],[Local School Code]])</f>
        <v>Q116</v>
      </c>
      <c r="D913" s="187">
        <v>6504947</v>
      </c>
      <c r="E913" s="187">
        <v>7227719</v>
      </c>
      <c r="F913" s="186">
        <v>722772</v>
      </c>
      <c r="G913" s="126">
        <f t="shared" si="45"/>
        <v>0.89999998616437638</v>
      </c>
      <c r="H913" s="187">
        <v>357576</v>
      </c>
      <c r="I913" s="187">
        <v>1268711</v>
      </c>
      <c r="J913" s="187">
        <v>8131234</v>
      </c>
      <c r="K913" s="187">
        <v>8984311</v>
      </c>
      <c r="L913" s="187">
        <v>853076</v>
      </c>
      <c r="M913" s="186">
        <f>IF(L913="N/A","N/A",'Part-C'!I913)</f>
        <v>12388673.143143868</v>
      </c>
      <c r="N913" s="190">
        <f t="shared" si="43"/>
        <v>0.65634421911437568</v>
      </c>
      <c r="O913" s="191">
        <f t="shared" si="44"/>
        <v>4257439.1431438681</v>
      </c>
    </row>
    <row r="914" spans="1:15" s="27" customFormat="1" ht="15" x14ac:dyDescent="0.3">
      <c r="A914" s="156" t="str">
        <f>IF(ISBLANK(TableB[[#This Row],[BEDS Code]]),"",TableB[[#This Row],[BEDS Code]])</f>
        <v>342800010117</v>
      </c>
      <c r="B914" s="134" t="str">
        <f>IF(ISBLANK(TableB[[#This Row],[School Name]]),"",TableB[[#This Row],[School Name]])</f>
        <v>P.S. 117 J. Keld / Briarwood School</v>
      </c>
      <c r="C914" s="156" t="str">
        <f>IF(ISBLANK(TableB[[#This Row],[Local School Code]]),"",TableB[[#This Row],[Local School Code]])</f>
        <v>Q117</v>
      </c>
      <c r="D914" s="187">
        <v>7141809</v>
      </c>
      <c r="E914" s="187">
        <v>7935343</v>
      </c>
      <c r="F914" s="186">
        <v>793534</v>
      </c>
      <c r="G914" s="126">
        <f t="shared" si="45"/>
        <v>0.90000003780554916</v>
      </c>
      <c r="H914" s="187">
        <v>357576</v>
      </c>
      <c r="I914" s="187">
        <v>1516996</v>
      </c>
      <c r="J914" s="187">
        <v>9016381</v>
      </c>
      <c r="K914" s="187">
        <v>9952977</v>
      </c>
      <c r="L914" s="187">
        <v>936596</v>
      </c>
      <c r="M914" s="186">
        <f>IF(L914="N/A","N/A",'Part-C'!I914)</f>
        <v>13944003.504461229</v>
      </c>
      <c r="N914" s="190">
        <f t="shared" si="43"/>
        <v>0.6466135064520967</v>
      </c>
      <c r="O914" s="191">
        <f t="shared" si="44"/>
        <v>4927622.5044612288</v>
      </c>
    </row>
    <row r="915" spans="1:15" s="27" customFormat="1" ht="15" x14ac:dyDescent="0.3">
      <c r="A915" s="156" t="str">
        <f>IF(ISBLANK(TableB[[#This Row],[BEDS Code]]),"",TableB[[#This Row],[BEDS Code]])</f>
        <v>342900010118</v>
      </c>
      <c r="B915" s="134" t="str">
        <f>IF(ISBLANK(TableB[[#This Row],[School Name]]),"",TableB[[#This Row],[School Name]])</f>
        <v>P.S. 118 Lorraine Hansberry</v>
      </c>
      <c r="C915" s="156" t="str">
        <f>IF(ISBLANK(TableB[[#This Row],[Local School Code]]),"",TableB[[#This Row],[Local School Code]])</f>
        <v>Q118</v>
      </c>
      <c r="D915" s="187">
        <v>3062749</v>
      </c>
      <c r="E915" s="187">
        <v>3403054</v>
      </c>
      <c r="F915" s="186">
        <v>340305</v>
      </c>
      <c r="G915" s="126">
        <f t="shared" si="45"/>
        <v>0.90000011754147891</v>
      </c>
      <c r="H915" s="187">
        <v>357576</v>
      </c>
      <c r="I915" s="187">
        <v>742212</v>
      </c>
      <c r="J915" s="187">
        <v>4162537</v>
      </c>
      <c r="K915" s="187">
        <v>4564194</v>
      </c>
      <c r="L915" s="187">
        <v>401657</v>
      </c>
      <c r="M915" s="186">
        <f>IF(L915="N/A","N/A",'Part-C'!I915)</f>
        <v>7367129.2412421126</v>
      </c>
      <c r="N915" s="190">
        <f t="shared" si="43"/>
        <v>0.56501479255957621</v>
      </c>
      <c r="O915" s="191">
        <f t="shared" si="44"/>
        <v>3204592.2412421126</v>
      </c>
    </row>
    <row r="916" spans="1:15" s="27" customFormat="1" ht="15" x14ac:dyDescent="0.3">
      <c r="A916" s="156" t="str">
        <f>IF(ISBLANK(TableB[[#This Row],[BEDS Code]]),"",TableB[[#This Row],[BEDS Code]])</f>
        <v>342400010119</v>
      </c>
      <c r="B916" s="134" t="str">
        <f>IF(ISBLANK(TableB[[#This Row],[School Name]]),"",TableB[[#This Row],[School Name]])</f>
        <v>I.S. 119 The Glendale</v>
      </c>
      <c r="C916" s="156" t="str">
        <f>IF(ISBLANK(TableB[[#This Row],[Local School Code]]),"",TableB[[#This Row],[Local School Code]])</f>
        <v>Q119</v>
      </c>
      <c r="D916" s="187">
        <v>9274261</v>
      </c>
      <c r="E916" s="187">
        <v>10304734</v>
      </c>
      <c r="F916" s="186">
        <v>1030473</v>
      </c>
      <c r="G916" s="126">
        <f t="shared" si="45"/>
        <v>0.90000003881711066</v>
      </c>
      <c r="H916" s="187">
        <v>357576</v>
      </c>
      <c r="I916" s="187">
        <v>1717240</v>
      </c>
      <c r="J916" s="187">
        <v>11349077</v>
      </c>
      <c r="K916" s="187">
        <v>12565329</v>
      </c>
      <c r="L916" s="187">
        <v>1216251</v>
      </c>
      <c r="M916" s="186">
        <f>IF(L916="N/A","N/A",'Part-C'!I916)</f>
        <v>14283249.181449443</v>
      </c>
      <c r="N916" s="190">
        <f t="shared" si="43"/>
        <v>0.79457249928396978</v>
      </c>
      <c r="O916" s="191">
        <f t="shared" si="44"/>
        <v>2934172.1814494431</v>
      </c>
    </row>
    <row r="917" spans="1:15" s="27" customFormat="1" ht="15" x14ac:dyDescent="0.3">
      <c r="A917" s="156" t="str">
        <f>IF(ISBLANK(TableB[[#This Row],[BEDS Code]]),"",TableB[[#This Row],[BEDS Code]])</f>
        <v>342500010120</v>
      </c>
      <c r="B917" s="134" t="str">
        <f>IF(ISBLANK(TableB[[#This Row],[School Name]]),"",TableB[[#This Row],[School Name]])</f>
        <v>P.S. 120 Queens</v>
      </c>
      <c r="C917" s="156" t="str">
        <f>IF(ISBLANK(TableB[[#This Row],[Local School Code]]),"",TableB[[#This Row],[Local School Code]])</f>
        <v>Q120</v>
      </c>
      <c r="D917" s="187">
        <v>7669525</v>
      </c>
      <c r="E917" s="187">
        <v>8521694</v>
      </c>
      <c r="F917" s="186">
        <v>852169</v>
      </c>
      <c r="G917" s="126">
        <f t="shared" si="45"/>
        <v>0.90000004693902413</v>
      </c>
      <c r="H917" s="187">
        <v>357576</v>
      </c>
      <c r="I917" s="187">
        <v>1365023</v>
      </c>
      <c r="J917" s="187">
        <v>9392124</v>
      </c>
      <c r="K917" s="187">
        <v>10397925</v>
      </c>
      <c r="L917" s="187">
        <v>1005801</v>
      </c>
      <c r="M917" s="186">
        <f>IF(L917="N/A","N/A",'Part-C'!I917)</f>
        <v>13502868.483312048</v>
      </c>
      <c r="N917" s="190">
        <f t="shared" si="43"/>
        <v>0.69556509504684561</v>
      </c>
      <c r="O917" s="191">
        <f t="shared" si="44"/>
        <v>4110744.483312048</v>
      </c>
    </row>
    <row r="918" spans="1:15" s="27" customFormat="1" ht="15" x14ac:dyDescent="0.3">
      <c r="A918" s="156" t="str">
        <f>IF(ISBLANK(TableB[[#This Row],[BEDS Code]]),"",TableB[[#This Row],[BEDS Code]])</f>
        <v>342800010121</v>
      </c>
      <c r="B918" s="134" t="str">
        <f>IF(ISBLANK(TableB[[#This Row],[School Name]]),"",TableB[[#This Row],[School Name]])</f>
        <v>P.S. 121 Queens</v>
      </c>
      <c r="C918" s="156" t="str">
        <f>IF(ISBLANK(TableB[[#This Row],[Local School Code]]),"",TableB[[#This Row],[Local School Code]])</f>
        <v>Q121</v>
      </c>
      <c r="D918" s="187">
        <v>6185818</v>
      </c>
      <c r="E918" s="187">
        <v>6873131</v>
      </c>
      <c r="F918" s="186">
        <v>687313</v>
      </c>
      <c r="G918" s="126">
        <f t="shared" si="45"/>
        <v>0.90000001454940992</v>
      </c>
      <c r="H918" s="187">
        <v>357576</v>
      </c>
      <c r="I918" s="187">
        <v>1087455</v>
      </c>
      <c r="J918" s="187">
        <v>7630849</v>
      </c>
      <c r="K918" s="187">
        <v>8442073</v>
      </c>
      <c r="L918" s="187">
        <v>811225</v>
      </c>
      <c r="M918" s="186">
        <f>IF(L918="N/A","N/A",'Part-C'!I918)</f>
        <v>11199336.047979888</v>
      </c>
      <c r="N918" s="190">
        <f t="shared" si="43"/>
        <v>0.68136619593412739</v>
      </c>
      <c r="O918" s="191">
        <f t="shared" si="44"/>
        <v>3568487.0479798876</v>
      </c>
    </row>
    <row r="919" spans="1:15" s="27" customFormat="1" ht="15" x14ac:dyDescent="0.3">
      <c r="A919" s="156" t="str">
        <f>IF(ISBLANK(TableB[[#This Row],[BEDS Code]]),"",TableB[[#This Row],[BEDS Code]])</f>
        <v>343000010122</v>
      </c>
      <c r="B919" s="134" t="str">
        <f>IF(ISBLANK(TableB[[#This Row],[School Name]]),"",TableB[[#This Row],[School Name]])</f>
        <v>P.S. 122 Mamie Fay</v>
      </c>
      <c r="C919" s="156" t="str">
        <f>IF(ISBLANK(TableB[[#This Row],[Local School Code]]),"",TableB[[#This Row],[Local School Code]])</f>
        <v>Q122</v>
      </c>
      <c r="D919" s="187">
        <v>9544112</v>
      </c>
      <c r="E919" s="187">
        <v>10604569</v>
      </c>
      <c r="F919" s="186">
        <v>1060457</v>
      </c>
      <c r="G919" s="126">
        <f t="shared" si="45"/>
        <v>0.89999999057010238</v>
      </c>
      <c r="H919" s="187">
        <v>357576</v>
      </c>
      <c r="I919" s="187">
        <v>1821902</v>
      </c>
      <c r="J919" s="187">
        <v>11723590</v>
      </c>
      <c r="K919" s="187">
        <v>12975231</v>
      </c>
      <c r="L919" s="187">
        <v>1251641</v>
      </c>
      <c r="M919" s="186">
        <f>IF(L919="N/A","N/A",'Part-C'!I919)</f>
        <v>15444801.982044682</v>
      </c>
      <c r="N919" s="190">
        <f t="shared" si="43"/>
        <v>0.75906379464296347</v>
      </c>
      <c r="O919" s="191">
        <f t="shared" si="44"/>
        <v>3721211.9820446819</v>
      </c>
    </row>
    <row r="920" spans="1:15" s="27" customFormat="1" ht="15" x14ac:dyDescent="0.3">
      <c r="A920" s="156" t="str">
        <f>IF(ISBLANK(TableB[[#This Row],[BEDS Code]]),"",TableB[[#This Row],[BEDS Code]])</f>
        <v>342700010123</v>
      </c>
      <c r="B920" s="134" t="str">
        <f>IF(ISBLANK(TableB[[#This Row],[School Name]]),"",TableB[[#This Row],[School Name]])</f>
        <v>P.S. 123</v>
      </c>
      <c r="C920" s="156" t="str">
        <f>IF(ISBLANK(TableB[[#This Row],[Local School Code]]),"",TableB[[#This Row],[Local School Code]])</f>
        <v>Q123</v>
      </c>
      <c r="D920" s="187">
        <v>5054433</v>
      </c>
      <c r="E920" s="187">
        <v>5616036</v>
      </c>
      <c r="F920" s="186">
        <v>561603</v>
      </c>
      <c r="G920" s="126">
        <f t="shared" si="45"/>
        <v>0.900000106836922</v>
      </c>
      <c r="H920" s="187">
        <v>357576</v>
      </c>
      <c r="I920" s="187">
        <v>1068115</v>
      </c>
      <c r="J920" s="187">
        <v>6480124</v>
      </c>
      <c r="K920" s="187">
        <v>7142976</v>
      </c>
      <c r="L920" s="187">
        <v>662851</v>
      </c>
      <c r="M920" s="186">
        <f>IF(L920="N/A","N/A",'Part-C'!I920)</f>
        <v>10667425.075213978</v>
      </c>
      <c r="N920" s="190">
        <f t="shared" si="43"/>
        <v>0.60746843350760682</v>
      </c>
      <c r="O920" s="191">
        <f t="shared" si="44"/>
        <v>4187301.0752139781</v>
      </c>
    </row>
    <row r="921" spans="1:15" s="27" customFormat="1" ht="15" x14ac:dyDescent="0.3">
      <c r="A921" s="156" t="str">
        <f>IF(ISBLANK(TableB[[#This Row],[BEDS Code]]),"",TableB[[#This Row],[BEDS Code]])</f>
        <v>342700010124</v>
      </c>
      <c r="B921" s="134" t="str">
        <f>IF(ISBLANK(TableB[[#This Row],[School Name]]),"",TableB[[#This Row],[School Name]])</f>
        <v>P.S. 124 Osmond A Church</v>
      </c>
      <c r="C921" s="156" t="str">
        <f>IF(ISBLANK(TableB[[#This Row],[Local School Code]]),"",TableB[[#This Row],[Local School Code]])</f>
        <v>Q124</v>
      </c>
      <c r="D921" s="187">
        <v>9227281</v>
      </c>
      <c r="E921" s="187">
        <v>10252535</v>
      </c>
      <c r="F921" s="186">
        <v>1025254</v>
      </c>
      <c r="G921" s="126">
        <f t="shared" si="45"/>
        <v>0.8999999512315735</v>
      </c>
      <c r="H921" s="187">
        <v>357576</v>
      </c>
      <c r="I921" s="187">
        <v>1801123</v>
      </c>
      <c r="J921" s="187">
        <v>11385980</v>
      </c>
      <c r="K921" s="187">
        <v>12596071</v>
      </c>
      <c r="L921" s="187">
        <v>1210090</v>
      </c>
      <c r="M921" s="186">
        <f>IF(L921="N/A","N/A",'Part-C'!I921)</f>
        <v>15225165.594395798</v>
      </c>
      <c r="N921" s="190">
        <f t="shared" si="43"/>
        <v>0.7478394851870146</v>
      </c>
      <c r="O921" s="191">
        <f t="shared" si="44"/>
        <v>3839185.5943957977</v>
      </c>
    </row>
    <row r="922" spans="1:15" s="27" customFormat="1" ht="15" x14ac:dyDescent="0.3">
      <c r="A922" s="156" t="str">
        <f>IF(ISBLANK(TableB[[#This Row],[BEDS Code]]),"",TableB[[#This Row],[BEDS Code]])</f>
        <v>342400010125</v>
      </c>
      <c r="B922" s="134" t="str">
        <f>IF(ISBLANK(TableB[[#This Row],[School Name]]),"",TableB[[#This Row],[School Name]])</f>
        <v>I.S. 125 Thom J. McCann Woodside</v>
      </c>
      <c r="C922" s="156" t="str">
        <f>IF(ISBLANK(TableB[[#This Row],[Local School Code]]),"",TableB[[#This Row],[Local School Code]])</f>
        <v>Q125</v>
      </c>
      <c r="D922" s="187">
        <v>12945322</v>
      </c>
      <c r="E922" s="187">
        <v>14383691</v>
      </c>
      <c r="F922" s="186">
        <v>1438369</v>
      </c>
      <c r="G922" s="126">
        <f t="shared" si="45"/>
        <v>0.90000000695231841</v>
      </c>
      <c r="H922" s="187">
        <v>357576</v>
      </c>
      <c r="I922" s="187">
        <v>2431675</v>
      </c>
      <c r="J922" s="187">
        <v>15734573</v>
      </c>
      <c r="K922" s="187">
        <v>17432257</v>
      </c>
      <c r="L922" s="187">
        <v>1697684</v>
      </c>
      <c r="M922" s="186">
        <f>IF(L922="N/A","N/A",'Part-C'!I922)</f>
        <v>20074847.548591115</v>
      </c>
      <c r="N922" s="190">
        <f t="shared" si="43"/>
        <v>0.783795391816277</v>
      </c>
      <c r="O922" s="191">
        <f t="shared" si="44"/>
        <v>4340274.5485911146</v>
      </c>
    </row>
    <row r="923" spans="1:15" s="27" customFormat="1" ht="15" x14ac:dyDescent="0.3">
      <c r="A923" s="156" t="str">
        <f>IF(ISBLANK(TableB[[#This Row],[BEDS Code]]),"",TableB[[#This Row],[BEDS Code]])</f>
        <v>343000010126</v>
      </c>
      <c r="B923" s="134" t="str">
        <f>IF(ISBLANK(TableB[[#This Row],[School Name]]),"",TableB[[#This Row],[School Name]])</f>
        <v>Albert Shanker School for Visual and Performing Arts</v>
      </c>
      <c r="C923" s="156" t="str">
        <f>IF(ISBLANK(TableB[[#This Row],[Local School Code]]),"",TableB[[#This Row],[Local School Code]])</f>
        <v>Q126</v>
      </c>
      <c r="D923" s="187">
        <v>6110924</v>
      </c>
      <c r="E923" s="187">
        <v>6789915</v>
      </c>
      <c r="F923" s="186">
        <v>678991</v>
      </c>
      <c r="G923" s="126">
        <f t="shared" si="45"/>
        <v>0.90000007363862433</v>
      </c>
      <c r="H923" s="187">
        <v>357576</v>
      </c>
      <c r="I923" s="187">
        <v>1146674</v>
      </c>
      <c r="J923" s="187">
        <v>7615174</v>
      </c>
      <c r="K923" s="187">
        <v>8416577</v>
      </c>
      <c r="L923" s="187">
        <v>801403</v>
      </c>
      <c r="M923" s="186">
        <f>IF(L923="N/A","N/A",'Part-C'!I923)</f>
        <v>10021130.120917764</v>
      </c>
      <c r="N923" s="190">
        <f t="shared" si="43"/>
        <v>0.75991169739472264</v>
      </c>
      <c r="O923" s="191">
        <f t="shared" si="44"/>
        <v>2405956.1209177636</v>
      </c>
    </row>
    <row r="924" spans="1:15" s="27" customFormat="1" ht="15" x14ac:dyDescent="0.3">
      <c r="A924" s="156" t="str">
        <f>IF(ISBLANK(TableB[[#This Row],[BEDS Code]]),"",TableB[[#This Row],[BEDS Code]])</f>
        <v>343000010127</v>
      </c>
      <c r="B924" s="134" t="str">
        <f>IF(ISBLANK(TableB[[#This Row],[School Name]]),"",TableB[[#This Row],[School Name]])</f>
        <v>P.S. 127 Aerospace Science Magnet School</v>
      </c>
      <c r="C924" s="156" t="str">
        <f>IF(ISBLANK(TableB[[#This Row],[Local School Code]]),"",TableB[[#This Row],[Local School Code]])</f>
        <v>Q127</v>
      </c>
      <c r="D924" s="187">
        <v>10580940</v>
      </c>
      <c r="E924" s="187">
        <v>11756601</v>
      </c>
      <c r="F924" s="186">
        <v>1175661</v>
      </c>
      <c r="G924" s="126">
        <f t="shared" si="45"/>
        <v>0.89999992344726165</v>
      </c>
      <c r="H924" s="187">
        <v>357576</v>
      </c>
      <c r="I924" s="187">
        <v>1943825</v>
      </c>
      <c r="J924" s="187">
        <v>12882341</v>
      </c>
      <c r="K924" s="187">
        <v>14269955</v>
      </c>
      <c r="L924" s="187">
        <v>1387613</v>
      </c>
      <c r="M924" s="186">
        <f>IF(L924="N/A","N/A",'Part-C'!I924)</f>
        <v>18623771.024357691</v>
      </c>
      <c r="N924" s="190">
        <f t="shared" si="43"/>
        <v>0.69171495843411201</v>
      </c>
      <c r="O924" s="191">
        <f t="shared" si="44"/>
        <v>5741430.0243576914</v>
      </c>
    </row>
    <row r="925" spans="1:15" s="27" customFormat="1" ht="15" x14ac:dyDescent="0.3">
      <c r="A925" s="156" t="str">
        <f>IF(ISBLANK(TableB[[#This Row],[BEDS Code]]),"",TableB[[#This Row],[BEDS Code]])</f>
        <v>342400010128</v>
      </c>
      <c r="B925" s="134" t="str">
        <f>IF(ISBLANK(TableB[[#This Row],[School Name]]),"",TableB[[#This Row],[School Name]])</f>
        <v>P.S. 128 The Lorraine Tuzzo, Juniper Valley Elementary School</v>
      </c>
      <c r="C925" s="156" t="str">
        <f>IF(ISBLANK(TableB[[#This Row],[Local School Code]]),"",TableB[[#This Row],[Local School Code]])</f>
        <v>Q128</v>
      </c>
      <c r="D925" s="187">
        <v>7429146</v>
      </c>
      <c r="E925" s="187">
        <v>7727673</v>
      </c>
      <c r="F925" s="186">
        <v>298527</v>
      </c>
      <c r="G925" s="126">
        <f t="shared" si="45"/>
        <v>0.96136909519851577</v>
      </c>
      <c r="H925" s="187">
        <v>357576</v>
      </c>
      <c r="I925" s="187">
        <v>1456877</v>
      </c>
      <c r="J925" s="187">
        <v>9243599</v>
      </c>
      <c r="K925" s="187">
        <v>9595947</v>
      </c>
      <c r="L925" s="187">
        <v>352348</v>
      </c>
      <c r="M925" s="186">
        <f>IF(L925="N/A","N/A",'Part-C'!I925)</f>
        <v>11496085.028590504</v>
      </c>
      <c r="N925" s="190">
        <f t="shared" si="43"/>
        <v>0.804064947067752</v>
      </c>
      <c r="O925" s="191">
        <f t="shared" si="44"/>
        <v>2252486.0285905041</v>
      </c>
    </row>
    <row r="926" spans="1:15" s="27" customFormat="1" ht="15" x14ac:dyDescent="0.3">
      <c r="A926" s="156" t="str">
        <f>IF(ISBLANK(TableB[[#This Row],[BEDS Code]]),"",TableB[[#This Row],[BEDS Code]])</f>
        <v>342500010129</v>
      </c>
      <c r="B926" s="134" t="str">
        <f>IF(ISBLANK(TableB[[#This Row],[School Name]]),"",TableB[[#This Row],[School Name]])</f>
        <v>P.S. 129 Patricia Larkin</v>
      </c>
      <c r="C926" s="156" t="str">
        <f>IF(ISBLANK(TableB[[#This Row],[Local School Code]]),"",TableB[[#This Row],[Local School Code]])</f>
        <v>Q129</v>
      </c>
      <c r="D926" s="187">
        <v>9094893</v>
      </c>
      <c r="E926" s="187">
        <v>9617091</v>
      </c>
      <c r="F926" s="186">
        <v>522198</v>
      </c>
      <c r="G926" s="126">
        <f t="shared" si="45"/>
        <v>0.94570104410990807</v>
      </c>
      <c r="H926" s="187">
        <v>357576</v>
      </c>
      <c r="I926" s="187">
        <v>1825802</v>
      </c>
      <c r="J926" s="187">
        <v>11278271</v>
      </c>
      <c r="K926" s="187">
        <v>11894614</v>
      </c>
      <c r="L926" s="187">
        <v>616343</v>
      </c>
      <c r="M926" s="186">
        <f>IF(L926="N/A","N/A",'Part-C'!I926)</f>
        <v>15797267.694562389</v>
      </c>
      <c r="N926" s="190">
        <f t="shared" si="43"/>
        <v>0.71393808208251852</v>
      </c>
      <c r="O926" s="191">
        <f t="shared" si="44"/>
        <v>4518996.6945623886</v>
      </c>
    </row>
    <row r="927" spans="1:15" s="27" customFormat="1" ht="15" x14ac:dyDescent="0.3">
      <c r="A927" s="156" t="str">
        <f>IF(ISBLANK(TableB[[#This Row],[BEDS Code]]),"",TableB[[#This Row],[BEDS Code]])</f>
        <v>342500010130</v>
      </c>
      <c r="B927" s="134" t="str">
        <f>IF(ISBLANK(TableB[[#This Row],[School Name]]),"",TableB[[#This Row],[School Name]])</f>
        <v>P.S. 130</v>
      </c>
      <c r="C927" s="156" t="str">
        <f>IF(ISBLANK(TableB[[#This Row],[Local School Code]]),"",TableB[[#This Row],[Local School Code]])</f>
        <v>Q130</v>
      </c>
      <c r="D927" s="187">
        <v>3152095</v>
      </c>
      <c r="E927" s="187">
        <v>3447456</v>
      </c>
      <c r="F927" s="186">
        <v>295361</v>
      </c>
      <c r="G927" s="126">
        <f t="shared" si="45"/>
        <v>0.91432493989771013</v>
      </c>
      <c r="H927" s="187">
        <v>357576</v>
      </c>
      <c r="I927" s="187">
        <v>778912</v>
      </c>
      <c r="J927" s="187">
        <v>4288583</v>
      </c>
      <c r="K927" s="187">
        <v>4637194</v>
      </c>
      <c r="L927" s="187">
        <v>348610</v>
      </c>
      <c r="M927" s="186">
        <f>IF(L927="N/A","N/A",'Part-C'!I927)</f>
        <v>7260423.1039146092</v>
      </c>
      <c r="N927" s="190">
        <f t="shared" si="43"/>
        <v>0.59067948776810553</v>
      </c>
      <c r="O927" s="191">
        <f t="shared" si="44"/>
        <v>2971840.1039146092</v>
      </c>
    </row>
    <row r="928" spans="1:15" s="27" customFormat="1" ht="15" x14ac:dyDescent="0.3">
      <c r="A928" s="156" t="str">
        <f>IF(ISBLANK(TableB[[#This Row],[BEDS Code]]),"",TableB[[#This Row],[BEDS Code]])</f>
        <v>342900010131</v>
      </c>
      <c r="B928" s="134" t="str">
        <f>IF(ISBLANK(TableB[[#This Row],[School Name]]),"",TableB[[#This Row],[School Name]])</f>
        <v>P.S. 131 Abigail Adams</v>
      </c>
      <c r="C928" s="156" t="str">
        <f>IF(ISBLANK(TableB[[#This Row],[Local School Code]]),"",TableB[[#This Row],[Local School Code]])</f>
        <v>Q131</v>
      </c>
      <c r="D928" s="187">
        <v>5730230</v>
      </c>
      <c r="E928" s="187">
        <v>6366923</v>
      </c>
      <c r="F928" s="186">
        <v>636693</v>
      </c>
      <c r="G928" s="126">
        <f t="shared" si="45"/>
        <v>0.89999989005678249</v>
      </c>
      <c r="H928" s="187">
        <v>357576</v>
      </c>
      <c r="I928" s="187">
        <v>1110163</v>
      </c>
      <c r="J928" s="187">
        <v>7197969</v>
      </c>
      <c r="K928" s="187">
        <v>7949448</v>
      </c>
      <c r="L928" s="187">
        <v>751478</v>
      </c>
      <c r="M928" s="186">
        <f>IF(L928="N/A","N/A",'Part-C'!I928)</f>
        <v>10837609.160400517</v>
      </c>
      <c r="N928" s="190">
        <f t="shared" si="43"/>
        <v>0.66416576695721974</v>
      </c>
      <c r="O928" s="191">
        <f t="shared" si="44"/>
        <v>3639640.1604005173</v>
      </c>
    </row>
    <row r="929" spans="1:15" s="27" customFormat="1" ht="15" x14ac:dyDescent="0.3">
      <c r="A929" s="156" t="str">
        <f>IF(ISBLANK(TableB[[#This Row],[BEDS Code]]),"",TableB[[#This Row],[BEDS Code]])</f>
        <v>342900010132</v>
      </c>
      <c r="B929" s="134" t="str">
        <f>IF(ISBLANK(TableB[[#This Row],[School Name]]),"",TableB[[#This Row],[School Name]])</f>
        <v>P.S. 132 Ralph Bunche</v>
      </c>
      <c r="C929" s="156" t="str">
        <f>IF(ISBLANK(TableB[[#This Row],[Local School Code]]),"",TableB[[#This Row],[Local School Code]])</f>
        <v>Q132</v>
      </c>
      <c r="D929" s="187">
        <v>3083171</v>
      </c>
      <c r="E929" s="187">
        <v>3167281</v>
      </c>
      <c r="F929" s="186">
        <v>84110</v>
      </c>
      <c r="G929" s="126">
        <f t="shared" si="45"/>
        <v>0.97344409921317365</v>
      </c>
      <c r="H929" s="187">
        <v>357576</v>
      </c>
      <c r="I929" s="187">
        <v>669310</v>
      </c>
      <c r="J929" s="187">
        <v>4110057</v>
      </c>
      <c r="K929" s="187">
        <v>4209331</v>
      </c>
      <c r="L929" s="187">
        <v>99274</v>
      </c>
      <c r="M929" s="186">
        <f>IF(L929="N/A","N/A",'Part-C'!I929)</f>
        <v>6216516.1733687622</v>
      </c>
      <c r="N929" s="190">
        <f t="shared" si="43"/>
        <v>0.66115117943507884</v>
      </c>
      <c r="O929" s="191">
        <f t="shared" si="44"/>
        <v>2106459.1733687622</v>
      </c>
    </row>
    <row r="930" spans="1:15" s="27" customFormat="1" ht="15" x14ac:dyDescent="0.3">
      <c r="A930" s="156" t="str">
        <f>IF(ISBLANK(TableB[[#This Row],[BEDS Code]]),"",TableB[[#This Row],[BEDS Code]])</f>
        <v>342600010133</v>
      </c>
      <c r="B930" s="134" t="str">
        <f>IF(ISBLANK(TableB[[#This Row],[School Name]]),"",TableB[[#This Row],[School Name]])</f>
        <v>P.S. 133 Queens</v>
      </c>
      <c r="C930" s="156" t="str">
        <f>IF(ISBLANK(TableB[[#This Row],[Local School Code]]),"",TableB[[#This Row],[Local School Code]])</f>
        <v>Q133</v>
      </c>
      <c r="D930" s="187">
        <v>4621922</v>
      </c>
      <c r="E930" s="187">
        <v>4397985</v>
      </c>
      <c r="F930" s="186">
        <v>0</v>
      </c>
      <c r="G930" s="126">
        <f t="shared" si="45"/>
        <v>1.0509180908984455</v>
      </c>
      <c r="H930" s="187">
        <v>357576</v>
      </c>
      <c r="I930" s="187">
        <v>861627</v>
      </c>
      <c r="J930" s="187">
        <v>5841125</v>
      </c>
      <c r="K930" s="187">
        <v>5576816</v>
      </c>
      <c r="L930" s="187">
        <v>0</v>
      </c>
      <c r="M930" s="186">
        <f>IF(L930="N/A","N/A",'Part-C'!I930)</f>
        <v>8905865.6245505847</v>
      </c>
      <c r="N930" s="190">
        <f t="shared" si="43"/>
        <v>0.65587392020579238</v>
      </c>
      <c r="O930" s="191">
        <f t="shared" si="44"/>
        <v>3064740.6245505847</v>
      </c>
    </row>
    <row r="931" spans="1:15" s="27" customFormat="1" ht="15" x14ac:dyDescent="0.3">
      <c r="A931" s="156" t="str">
        <f>IF(ISBLANK(TableB[[#This Row],[BEDS Code]]),"",TableB[[#This Row],[BEDS Code]])</f>
        <v>342900010134</v>
      </c>
      <c r="B931" s="134" t="str">
        <f>IF(ISBLANK(TableB[[#This Row],[School Name]]),"",TableB[[#This Row],[School Name]])</f>
        <v>P.S. 134 Hollis</v>
      </c>
      <c r="C931" s="156" t="str">
        <f>IF(ISBLANK(TableB[[#This Row],[Local School Code]]),"",TableB[[#This Row],[Local School Code]])</f>
        <v>Q134</v>
      </c>
      <c r="D931" s="187">
        <v>2898901</v>
      </c>
      <c r="E931" s="187">
        <v>3032577</v>
      </c>
      <c r="F931" s="186">
        <v>133676</v>
      </c>
      <c r="G931" s="126">
        <f t="shared" si="45"/>
        <v>0.9559199980742451</v>
      </c>
      <c r="H931" s="187">
        <v>357576</v>
      </c>
      <c r="I931" s="187">
        <v>793403</v>
      </c>
      <c r="J931" s="187">
        <v>4049880</v>
      </c>
      <c r="K931" s="187">
        <v>4207656</v>
      </c>
      <c r="L931" s="187">
        <v>157776</v>
      </c>
      <c r="M931" s="186">
        <f>IF(L931="N/A","N/A",'Part-C'!I931)</f>
        <v>7144855.5131840371</v>
      </c>
      <c r="N931" s="190">
        <f t="shared" si="43"/>
        <v>0.56682461843027665</v>
      </c>
      <c r="O931" s="191">
        <f t="shared" si="44"/>
        <v>3094975.5131840371</v>
      </c>
    </row>
    <row r="932" spans="1:15" s="27" customFormat="1" ht="15" x14ac:dyDescent="0.3">
      <c r="A932" s="156" t="str">
        <f>IF(ISBLANK(TableB[[#This Row],[BEDS Code]]),"",TableB[[#This Row],[BEDS Code]])</f>
        <v>342900010135</v>
      </c>
      <c r="B932" s="134" t="str">
        <f>IF(ISBLANK(TableB[[#This Row],[School Name]]),"",TableB[[#This Row],[School Name]])</f>
        <v>The Bellaire School</v>
      </c>
      <c r="C932" s="156" t="str">
        <f>IF(ISBLANK(TableB[[#This Row],[Local School Code]]),"",TableB[[#This Row],[Local School Code]])</f>
        <v>Q135</v>
      </c>
      <c r="D932" s="187">
        <v>6944764</v>
      </c>
      <c r="E932" s="187">
        <v>7716404</v>
      </c>
      <c r="F932" s="186">
        <v>771640</v>
      </c>
      <c r="G932" s="126">
        <f t="shared" si="45"/>
        <v>0.90000005183761767</v>
      </c>
      <c r="H932" s="187">
        <v>357576</v>
      </c>
      <c r="I932" s="187">
        <v>1397512</v>
      </c>
      <c r="J932" s="187">
        <v>8699852</v>
      </c>
      <c r="K932" s="187">
        <v>9610606</v>
      </c>
      <c r="L932" s="187">
        <v>910754</v>
      </c>
      <c r="M932" s="186">
        <f>IF(L932="N/A","N/A",'Part-C'!I932)</f>
        <v>14619746.572600897</v>
      </c>
      <c r="N932" s="190">
        <f t="shared" si="43"/>
        <v>0.59507543149239894</v>
      </c>
      <c r="O932" s="191">
        <f t="shared" si="44"/>
        <v>5919894.5726008974</v>
      </c>
    </row>
    <row r="933" spans="1:15" s="27" customFormat="1" ht="15" x14ac:dyDescent="0.3">
      <c r="A933" s="156" t="str">
        <f>IF(ISBLANK(TableB[[#This Row],[BEDS Code]]),"",TableB[[#This Row],[BEDS Code]])</f>
        <v>342900010136</v>
      </c>
      <c r="B933" s="134" t="str">
        <f>IF(ISBLANK(TableB[[#This Row],[School Name]]),"",TableB[[#This Row],[School Name]])</f>
        <v>P.S. 136 Roy Wilkins</v>
      </c>
      <c r="C933" s="156" t="str">
        <f>IF(ISBLANK(TableB[[#This Row],[Local School Code]]),"",TableB[[#This Row],[Local School Code]])</f>
        <v>Q136</v>
      </c>
      <c r="D933" s="187">
        <v>4019352</v>
      </c>
      <c r="E933" s="187">
        <v>4465946</v>
      </c>
      <c r="F933" s="186">
        <v>446594</v>
      </c>
      <c r="G933" s="126">
        <f t="shared" si="45"/>
        <v>0.90000013435003468</v>
      </c>
      <c r="H933" s="187">
        <v>357576</v>
      </c>
      <c r="I933" s="187">
        <v>858503</v>
      </c>
      <c r="J933" s="187">
        <v>5235431</v>
      </c>
      <c r="K933" s="187">
        <v>5762538</v>
      </c>
      <c r="L933" s="187">
        <v>527108</v>
      </c>
      <c r="M933" s="186">
        <f>IF(L933="N/A","N/A",'Part-C'!I933)</f>
        <v>8743331.6501680072</v>
      </c>
      <c r="N933" s="190">
        <f t="shared" si="43"/>
        <v>0.59879130856249729</v>
      </c>
      <c r="O933" s="191">
        <f t="shared" si="44"/>
        <v>3507900.6501680072</v>
      </c>
    </row>
    <row r="934" spans="1:15" s="27" customFormat="1" ht="15" x14ac:dyDescent="0.3">
      <c r="A934" s="156" t="str">
        <f>IF(ISBLANK(TableB[[#This Row],[BEDS Code]]),"",TableB[[#This Row],[BEDS Code]])</f>
        <v>342700010137</v>
      </c>
      <c r="B934" s="134" t="str">
        <f>IF(ISBLANK(TableB[[#This Row],[School Name]]),"",TableB[[#This Row],[School Name]])</f>
        <v>M.S. 137 America's School of Heroes</v>
      </c>
      <c r="C934" s="156" t="str">
        <f>IF(ISBLANK(TableB[[#This Row],[Local School Code]]),"",TableB[[#This Row],[Local School Code]])</f>
        <v>Q137</v>
      </c>
      <c r="D934" s="187">
        <v>15870337</v>
      </c>
      <c r="E934" s="187">
        <v>17633708</v>
      </c>
      <c r="F934" s="186">
        <v>1763371</v>
      </c>
      <c r="G934" s="126">
        <f t="shared" si="45"/>
        <v>0.89999998865808595</v>
      </c>
      <c r="H934" s="187">
        <v>357576</v>
      </c>
      <c r="I934" s="187">
        <v>2979218</v>
      </c>
      <c r="J934" s="187">
        <v>19207131</v>
      </c>
      <c r="K934" s="187">
        <v>21288410</v>
      </c>
      <c r="L934" s="187">
        <v>2081278</v>
      </c>
      <c r="M934" s="186">
        <f>IF(L934="N/A","N/A",'Part-C'!I934)</f>
        <v>24199481.734021902</v>
      </c>
      <c r="N934" s="190">
        <f t="shared" si="43"/>
        <v>0.79370009701475608</v>
      </c>
      <c r="O934" s="191">
        <f t="shared" si="44"/>
        <v>4992350.7340219021</v>
      </c>
    </row>
    <row r="935" spans="1:15" s="27" customFormat="1" ht="15" x14ac:dyDescent="0.3">
      <c r="A935" s="156" t="str">
        <f>IF(ISBLANK(TableB[[#This Row],[BEDS Code]]),"",TableB[[#This Row],[BEDS Code]])</f>
        <v>342900010138</v>
      </c>
      <c r="B935" s="134" t="str">
        <f>IF(ISBLANK(TableB[[#This Row],[School Name]]),"",TableB[[#This Row],[School Name]])</f>
        <v>P.S./M.S. 138 Sunrise</v>
      </c>
      <c r="C935" s="156" t="str">
        <f>IF(ISBLANK(TableB[[#This Row],[Local School Code]]),"",TableB[[#This Row],[Local School Code]])</f>
        <v>Q138</v>
      </c>
      <c r="D935" s="187">
        <v>5416125</v>
      </c>
      <c r="E935" s="187">
        <v>6017916</v>
      </c>
      <c r="F935" s="186">
        <v>601791</v>
      </c>
      <c r="G935" s="126">
        <f t="shared" si="45"/>
        <v>0.900000099702289</v>
      </c>
      <c r="H935" s="187">
        <v>357576</v>
      </c>
      <c r="I935" s="187">
        <v>1123106</v>
      </c>
      <c r="J935" s="187">
        <v>6896807</v>
      </c>
      <c r="K935" s="187">
        <v>7607091</v>
      </c>
      <c r="L935" s="187">
        <v>710285</v>
      </c>
      <c r="M935" s="186">
        <f>IF(L935="N/A","N/A",'Part-C'!I935)</f>
        <v>11060589.441780237</v>
      </c>
      <c r="N935" s="190">
        <f t="shared" si="43"/>
        <v>0.62354787114220345</v>
      </c>
      <c r="O935" s="191">
        <f t="shared" si="44"/>
        <v>4163782.4417802375</v>
      </c>
    </row>
    <row r="936" spans="1:15" s="27" customFormat="1" ht="15" x14ac:dyDescent="0.3">
      <c r="A936" s="156" t="str">
        <f>IF(ISBLANK(TableB[[#This Row],[BEDS Code]]),"",TableB[[#This Row],[BEDS Code]])</f>
        <v>342800010139</v>
      </c>
      <c r="B936" s="134" t="str">
        <f>IF(ISBLANK(TableB[[#This Row],[School Name]]),"",TableB[[#This Row],[School Name]])</f>
        <v>P.S. 139 Rego Park</v>
      </c>
      <c r="C936" s="156" t="str">
        <f>IF(ISBLANK(TableB[[#This Row],[Local School Code]]),"",TableB[[#This Row],[Local School Code]])</f>
        <v>Q139</v>
      </c>
      <c r="D936" s="187">
        <v>5896571</v>
      </c>
      <c r="E936" s="187">
        <v>6551745</v>
      </c>
      <c r="F936" s="186">
        <v>655174</v>
      </c>
      <c r="G936" s="126">
        <f t="shared" si="45"/>
        <v>0.90000007631554646</v>
      </c>
      <c r="H936" s="187">
        <v>357576</v>
      </c>
      <c r="I936" s="187">
        <v>1232192</v>
      </c>
      <c r="J936" s="187">
        <v>7486339</v>
      </c>
      <c r="K936" s="187">
        <v>8259631</v>
      </c>
      <c r="L936" s="187">
        <v>773292</v>
      </c>
      <c r="M936" s="186">
        <f>IF(L936="N/A","N/A",'Part-C'!I936)</f>
        <v>9968235.0752900057</v>
      </c>
      <c r="N936" s="190">
        <f t="shared" si="43"/>
        <v>0.751019507812139</v>
      </c>
      <c r="O936" s="191">
        <f t="shared" si="44"/>
        <v>2481896.0752900057</v>
      </c>
    </row>
    <row r="937" spans="1:15" s="27" customFormat="1" ht="15" x14ac:dyDescent="0.3">
      <c r="A937" s="156" t="str">
        <f>IF(ISBLANK(TableB[[#This Row],[BEDS Code]]),"",TableB[[#This Row],[BEDS Code]])</f>
        <v>342800010140</v>
      </c>
      <c r="B937" s="134" t="str">
        <f>IF(ISBLANK(TableB[[#This Row],[School Name]]),"",TableB[[#This Row],[School Name]])</f>
        <v>P.S. 140 Edward K Ellington</v>
      </c>
      <c r="C937" s="156" t="str">
        <f>IF(ISBLANK(TableB[[#This Row],[Local School Code]]),"",TableB[[#This Row],[Local School Code]])</f>
        <v>Q140</v>
      </c>
      <c r="D937" s="187">
        <v>3644757</v>
      </c>
      <c r="E937" s="187">
        <v>4049730</v>
      </c>
      <c r="F937" s="186">
        <v>404973</v>
      </c>
      <c r="G937" s="126">
        <f t="shared" si="45"/>
        <v>0.9</v>
      </c>
      <c r="H937" s="187">
        <v>357576</v>
      </c>
      <c r="I937" s="187">
        <v>732598</v>
      </c>
      <c r="J937" s="187">
        <v>4734931</v>
      </c>
      <c r="K937" s="187">
        <v>5212915</v>
      </c>
      <c r="L937" s="187">
        <v>477984</v>
      </c>
      <c r="M937" s="186">
        <f>IF(L937="N/A","N/A",'Part-C'!I937)</f>
        <v>7724056.8451693561</v>
      </c>
      <c r="N937" s="190">
        <f t="shared" si="43"/>
        <v>0.61301089504037476</v>
      </c>
      <c r="O937" s="191">
        <f t="shared" si="44"/>
        <v>2989125.8451693561</v>
      </c>
    </row>
    <row r="938" spans="1:15" s="27" customFormat="1" ht="15" x14ac:dyDescent="0.3">
      <c r="A938" s="156" t="str">
        <f>IF(ISBLANK(TableB[[#This Row],[BEDS Code]]),"",TableB[[#This Row],[BEDS Code]])</f>
        <v>343000010141</v>
      </c>
      <c r="B938" s="134" t="str">
        <f>IF(ISBLANK(TableB[[#This Row],[School Name]]),"",TableB[[#This Row],[School Name]])</f>
        <v>I.S. 141 The Steinway</v>
      </c>
      <c r="C938" s="156" t="str">
        <f>IF(ISBLANK(TableB[[#This Row],[Local School Code]]),"",TableB[[#This Row],[Local School Code]])</f>
        <v>Q141</v>
      </c>
      <c r="D938" s="187">
        <v>9094161</v>
      </c>
      <c r="E938" s="187">
        <v>10104624</v>
      </c>
      <c r="F938" s="186">
        <v>1010463</v>
      </c>
      <c r="G938" s="126">
        <f t="shared" si="45"/>
        <v>0.89999994062124433</v>
      </c>
      <c r="H938" s="187">
        <v>357576</v>
      </c>
      <c r="I938" s="187">
        <v>1654839</v>
      </c>
      <c r="J938" s="187">
        <v>11106576</v>
      </c>
      <c r="K938" s="187">
        <v>12299210</v>
      </c>
      <c r="L938" s="187">
        <v>1192632</v>
      </c>
      <c r="M938" s="186">
        <f>IF(L938="N/A","N/A",'Part-C'!I938)</f>
        <v>13832388.913367733</v>
      </c>
      <c r="N938" s="190">
        <f t="shared" si="43"/>
        <v>0.80293982981251444</v>
      </c>
      <c r="O938" s="191">
        <f t="shared" si="44"/>
        <v>2725812.9133677334</v>
      </c>
    </row>
    <row r="939" spans="1:15" s="27" customFormat="1" ht="15" x14ac:dyDescent="0.3">
      <c r="A939" s="156" t="str">
        <f>IF(ISBLANK(TableB[[#This Row],[BEDS Code]]),"",TableB[[#This Row],[BEDS Code]])</f>
        <v>342400010143</v>
      </c>
      <c r="B939" s="134" t="str">
        <f>IF(ISBLANK(TableB[[#This Row],[School Name]]),"",TableB[[#This Row],[School Name]])</f>
        <v>P.S. 143 Louis Armstrong</v>
      </c>
      <c r="C939" s="156" t="str">
        <f>IF(ISBLANK(TableB[[#This Row],[Local School Code]]),"",TableB[[#This Row],[Local School Code]])</f>
        <v>Q143</v>
      </c>
      <c r="D939" s="187">
        <v>13065358</v>
      </c>
      <c r="E939" s="187">
        <v>14517065</v>
      </c>
      <c r="F939" s="186">
        <v>1451707</v>
      </c>
      <c r="G939" s="126">
        <f t="shared" si="45"/>
        <v>0.89999996555777628</v>
      </c>
      <c r="H939" s="187">
        <v>357576</v>
      </c>
      <c r="I939" s="187">
        <v>2549017</v>
      </c>
      <c r="J939" s="187">
        <v>15971951</v>
      </c>
      <c r="K939" s="187">
        <v>17685378</v>
      </c>
      <c r="L939" s="187">
        <v>1713427</v>
      </c>
      <c r="M939" s="186">
        <f>IF(L939="N/A","N/A",'Part-C'!I939)</f>
        <v>23692502.340152629</v>
      </c>
      <c r="N939" s="190">
        <f t="shared" si="43"/>
        <v>0.67413525049786305</v>
      </c>
      <c r="O939" s="191">
        <f t="shared" si="44"/>
        <v>7720551.3401526287</v>
      </c>
    </row>
    <row r="940" spans="1:15" s="27" customFormat="1" ht="15" x14ac:dyDescent="0.3">
      <c r="A940" s="156" t="str">
        <f>IF(ISBLANK(TableB[[#This Row],[BEDS Code]]),"",TableB[[#This Row],[BEDS Code]])</f>
        <v>342800010144</v>
      </c>
      <c r="B940" s="134" t="str">
        <f>IF(ISBLANK(TableB[[#This Row],[School Name]]),"",TableB[[#This Row],[School Name]])</f>
        <v>P.S. 144 Col Jeromus Remsen</v>
      </c>
      <c r="C940" s="156" t="str">
        <f>IF(ISBLANK(TableB[[#This Row],[Local School Code]]),"",TableB[[#This Row],[Local School Code]])</f>
        <v>Q144</v>
      </c>
      <c r="D940" s="187">
        <v>6306160</v>
      </c>
      <c r="E940" s="187">
        <v>6177620</v>
      </c>
      <c r="F940" s="186">
        <v>0</v>
      </c>
      <c r="G940" s="126">
        <f t="shared" si="45"/>
        <v>1.0208073659435186</v>
      </c>
      <c r="H940" s="187">
        <v>357576</v>
      </c>
      <c r="I940" s="187">
        <v>1266558</v>
      </c>
      <c r="J940" s="187">
        <v>7930294</v>
      </c>
      <c r="K940" s="187">
        <v>7778580</v>
      </c>
      <c r="L940" s="187">
        <v>0</v>
      </c>
      <c r="M940" s="186">
        <f>IF(L940="N/A","N/A",'Part-C'!I940)</f>
        <v>11536795.615645874</v>
      </c>
      <c r="N940" s="190">
        <f t="shared" si="43"/>
        <v>0.6873913922203112</v>
      </c>
      <c r="O940" s="191">
        <f t="shared" si="44"/>
        <v>3606501.6156458743</v>
      </c>
    </row>
    <row r="941" spans="1:15" s="27" customFormat="1" ht="15" x14ac:dyDescent="0.3">
      <c r="A941" s="156" t="str">
        <f>IF(ISBLANK(TableB[[#This Row],[BEDS Code]]),"",TableB[[#This Row],[BEDS Code]])</f>
        <v>343000010145</v>
      </c>
      <c r="B941" s="134" t="str">
        <f>IF(ISBLANK(TableB[[#This Row],[School Name]]),"",TableB[[#This Row],[School Name]])</f>
        <v>I.S. 145 Joseph Pulitzer</v>
      </c>
      <c r="C941" s="156" t="str">
        <f>IF(ISBLANK(TableB[[#This Row],[Local School Code]]),"",TableB[[#This Row],[Local School Code]])</f>
        <v>Q145</v>
      </c>
      <c r="D941" s="187">
        <v>14750807</v>
      </c>
      <c r="E941" s="187">
        <v>16389786</v>
      </c>
      <c r="F941" s="186">
        <v>1638979</v>
      </c>
      <c r="G941" s="126">
        <f t="shared" si="45"/>
        <v>0.89999997559455625</v>
      </c>
      <c r="H941" s="187">
        <v>357576</v>
      </c>
      <c r="I941" s="187">
        <v>2808576</v>
      </c>
      <c r="J941" s="187">
        <v>17916959</v>
      </c>
      <c r="K941" s="187">
        <v>19851421</v>
      </c>
      <c r="L941" s="187">
        <v>1934461</v>
      </c>
      <c r="M941" s="186">
        <f>IF(L941="N/A","N/A",'Part-C'!I941)</f>
        <v>23522212.680854633</v>
      </c>
      <c r="N941" s="190">
        <f t="shared" si="43"/>
        <v>0.76170380920767278</v>
      </c>
      <c r="O941" s="191">
        <f t="shared" si="44"/>
        <v>5605253.6808546335</v>
      </c>
    </row>
    <row r="942" spans="1:15" s="27" customFormat="1" ht="15" x14ac:dyDescent="0.3">
      <c r="A942" s="156" t="str">
        <f>IF(ISBLANK(TableB[[#This Row],[BEDS Code]]),"",TableB[[#This Row],[BEDS Code]])</f>
        <v>342700010146</v>
      </c>
      <c r="B942" s="134" t="str">
        <f>IF(ISBLANK(TableB[[#This Row],[School Name]]),"",TableB[[#This Row],[School Name]])</f>
        <v>P.S. 146 Howard Beach</v>
      </c>
      <c r="C942" s="156" t="str">
        <f>IF(ISBLANK(TableB[[#This Row],[Local School Code]]),"",TableB[[#This Row],[Local School Code]])</f>
        <v>Q146</v>
      </c>
      <c r="D942" s="187">
        <v>6043959</v>
      </c>
      <c r="E942" s="187">
        <v>5580841</v>
      </c>
      <c r="F942" s="186">
        <v>0</v>
      </c>
      <c r="G942" s="126">
        <f t="shared" si="45"/>
        <v>1.0829835503287049</v>
      </c>
      <c r="H942" s="187">
        <v>357576</v>
      </c>
      <c r="I942" s="187">
        <v>1190063</v>
      </c>
      <c r="J942" s="187">
        <v>7591598</v>
      </c>
      <c r="K942" s="187">
        <v>7044988</v>
      </c>
      <c r="L942" s="187">
        <v>0</v>
      </c>
      <c r="M942" s="186">
        <f>IF(L942="N/A","N/A",'Part-C'!I942)</f>
        <v>10864142.82232501</v>
      </c>
      <c r="N942" s="190">
        <f t="shared" si="43"/>
        <v>0.69877560744137379</v>
      </c>
      <c r="O942" s="191">
        <f t="shared" si="44"/>
        <v>3272544.8223250099</v>
      </c>
    </row>
    <row r="943" spans="1:15" s="27" customFormat="1" ht="15" x14ac:dyDescent="0.3">
      <c r="A943" s="156" t="str">
        <f>IF(ISBLANK(TableB[[#This Row],[BEDS Code]]),"",TableB[[#This Row],[BEDS Code]])</f>
        <v>342900010147</v>
      </c>
      <c r="B943" s="134" t="str">
        <f>IF(ISBLANK(TableB[[#This Row],[School Name]]),"",TableB[[#This Row],[School Name]])</f>
        <v>P.S./M.S. 147 Ronald McNair</v>
      </c>
      <c r="C943" s="156" t="str">
        <f>IF(ISBLANK(TableB[[#This Row],[Local School Code]]),"",TableB[[#This Row],[Local School Code]])</f>
        <v>Q147</v>
      </c>
      <c r="D943" s="187">
        <v>4143578</v>
      </c>
      <c r="E943" s="187">
        <v>4603976</v>
      </c>
      <c r="F943" s="186">
        <v>460398</v>
      </c>
      <c r="G943" s="126">
        <f t="shared" si="45"/>
        <v>0.89999991311857408</v>
      </c>
      <c r="H943" s="187">
        <v>357576</v>
      </c>
      <c r="I943" s="187">
        <v>917560</v>
      </c>
      <c r="J943" s="187">
        <v>5418714</v>
      </c>
      <c r="K943" s="187">
        <v>5962114</v>
      </c>
      <c r="L943" s="187">
        <v>543400</v>
      </c>
      <c r="M943" s="186">
        <f>IF(L943="N/A","N/A",'Part-C'!I943)</f>
        <v>9416663.4818575513</v>
      </c>
      <c r="N943" s="190">
        <f t="shared" si="43"/>
        <v>0.57543884948632495</v>
      </c>
      <c r="O943" s="191">
        <f t="shared" si="44"/>
        <v>3997949.4818575513</v>
      </c>
    </row>
    <row r="944" spans="1:15" s="27" customFormat="1" ht="15" x14ac:dyDescent="0.3">
      <c r="A944" s="156" t="str">
        <f>IF(ISBLANK(TableB[[#This Row],[BEDS Code]]),"",TableB[[#This Row],[BEDS Code]])</f>
        <v>343000010148</v>
      </c>
      <c r="B944" s="134" t="str">
        <f>IF(ISBLANK(TableB[[#This Row],[School Name]]),"",TableB[[#This Row],[School Name]])</f>
        <v>P.S. 148 Queens</v>
      </c>
      <c r="C944" s="156" t="str">
        <f>IF(ISBLANK(TableB[[#This Row],[Local School Code]]),"",TableB[[#This Row],[Local School Code]])</f>
        <v>Q148</v>
      </c>
      <c r="D944" s="187">
        <v>6686524</v>
      </c>
      <c r="E944" s="187">
        <v>7429470</v>
      </c>
      <c r="F944" s="186">
        <v>742946</v>
      </c>
      <c r="G944" s="126">
        <f t="shared" si="45"/>
        <v>0.90000013459910333</v>
      </c>
      <c r="H944" s="187">
        <v>357576</v>
      </c>
      <c r="I944" s="187">
        <v>1226739</v>
      </c>
      <c r="J944" s="187">
        <v>8270839</v>
      </c>
      <c r="K944" s="187">
        <v>9147728</v>
      </c>
      <c r="L944" s="187">
        <v>876888</v>
      </c>
      <c r="M944" s="186">
        <f>IF(L944="N/A","N/A",'Part-C'!I944)</f>
        <v>14079402.303603053</v>
      </c>
      <c r="N944" s="190">
        <f t="shared" si="43"/>
        <v>0.58744247956345519</v>
      </c>
      <c r="O944" s="191">
        <f t="shared" si="44"/>
        <v>5808563.3036030531</v>
      </c>
    </row>
    <row r="945" spans="1:15" s="27" customFormat="1" ht="15" x14ac:dyDescent="0.3">
      <c r="A945" s="156" t="str">
        <f>IF(ISBLANK(TableB[[#This Row],[BEDS Code]]),"",TableB[[#This Row],[BEDS Code]])</f>
        <v>343000010149</v>
      </c>
      <c r="B945" s="134" t="str">
        <f>IF(ISBLANK(TableB[[#This Row],[School Name]]),"",TableB[[#This Row],[School Name]])</f>
        <v>P.S. 149 Christa McAuliffe</v>
      </c>
      <c r="C945" s="156" t="str">
        <f>IF(ISBLANK(TableB[[#This Row],[Local School Code]]),"",TableB[[#This Row],[Local School Code]])</f>
        <v>Q149</v>
      </c>
      <c r="D945" s="187">
        <v>8539658</v>
      </c>
      <c r="E945" s="187">
        <v>9488508</v>
      </c>
      <c r="F945" s="186">
        <v>948850</v>
      </c>
      <c r="G945" s="126">
        <f t="shared" si="45"/>
        <v>0.90000008431251788</v>
      </c>
      <c r="H945" s="187">
        <v>357576</v>
      </c>
      <c r="I945" s="187">
        <v>1706680</v>
      </c>
      <c r="J945" s="187">
        <v>10603914</v>
      </c>
      <c r="K945" s="187">
        <v>11723827</v>
      </c>
      <c r="L945" s="187">
        <v>1119913</v>
      </c>
      <c r="M945" s="186">
        <f>IF(L945="N/A","N/A",'Part-C'!I945)</f>
        <v>14599056.211897386</v>
      </c>
      <c r="N945" s="190">
        <f t="shared" si="43"/>
        <v>0.72634243242096863</v>
      </c>
      <c r="O945" s="191">
        <f t="shared" si="44"/>
        <v>3995142.2118973862</v>
      </c>
    </row>
    <row r="946" spans="1:15" s="27" customFormat="1" ht="15" x14ac:dyDescent="0.3">
      <c r="A946" s="156" t="str">
        <f>IF(ISBLANK(TableB[[#This Row],[BEDS Code]]),"",TableB[[#This Row],[BEDS Code]])</f>
        <v>343000010150</v>
      </c>
      <c r="B946" s="134" t="str">
        <f>IF(ISBLANK(TableB[[#This Row],[School Name]]),"",TableB[[#This Row],[School Name]])</f>
        <v>P.S. 150 Queens</v>
      </c>
      <c r="C946" s="156" t="str">
        <f>IF(ISBLANK(TableB[[#This Row],[Local School Code]]),"",TableB[[#This Row],[Local School Code]])</f>
        <v>Q150</v>
      </c>
      <c r="D946" s="187">
        <v>7735946</v>
      </c>
      <c r="E946" s="187">
        <v>8595496</v>
      </c>
      <c r="F946" s="186">
        <v>859550</v>
      </c>
      <c r="G946" s="126">
        <f t="shared" si="45"/>
        <v>0.89999995346400019</v>
      </c>
      <c r="H946" s="187">
        <v>357576</v>
      </c>
      <c r="I946" s="187">
        <v>1461341</v>
      </c>
      <c r="J946" s="187">
        <v>9554863</v>
      </c>
      <c r="K946" s="187">
        <v>10569376</v>
      </c>
      <c r="L946" s="187">
        <v>1014513</v>
      </c>
      <c r="M946" s="186">
        <f>IF(L946="N/A","N/A",'Part-C'!I946)</f>
        <v>14288959.385163285</v>
      </c>
      <c r="N946" s="190">
        <f t="shared" si="43"/>
        <v>0.66868851274930075</v>
      </c>
      <c r="O946" s="191">
        <f t="shared" si="44"/>
        <v>4734096.3851632848</v>
      </c>
    </row>
    <row r="947" spans="1:15" s="27" customFormat="1" ht="15" x14ac:dyDescent="0.3">
      <c r="A947" s="156" t="str">
        <f>IF(ISBLANK(TableB[[#This Row],[BEDS Code]]),"",TableB[[#This Row],[BEDS Code]])</f>
        <v>343000010151</v>
      </c>
      <c r="B947" s="134" t="str">
        <f>IF(ISBLANK(TableB[[#This Row],[School Name]]),"",TableB[[#This Row],[School Name]])</f>
        <v>P.S. 151 Mary D. Carter</v>
      </c>
      <c r="C947" s="156" t="str">
        <f>IF(ISBLANK(TableB[[#This Row],[Local School Code]]),"",TableB[[#This Row],[Local School Code]])</f>
        <v>Q151</v>
      </c>
      <c r="D947" s="187">
        <v>3010529</v>
      </c>
      <c r="E947" s="187">
        <v>3345033</v>
      </c>
      <c r="F947" s="186">
        <v>334504</v>
      </c>
      <c r="G947" s="126">
        <f t="shared" si="45"/>
        <v>0.89999979073450098</v>
      </c>
      <c r="H947" s="187">
        <v>357576</v>
      </c>
      <c r="I947" s="187">
        <v>625644</v>
      </c>
      <c r="J947" s="187">
        <v>3993749</v>
      </c>
      <c r="K947" s="187">
        <v>4388559</v>
      </c>
      <c r="L947" s="187">
        <v>394810</v>
      </c>
      <c r="M947" s="186">
        <f>IF(L947="N/A","N/A",'Part-C'!I947)</f>
        <v>8621642.80738803</v>
      </c>
      <c r="N947" s="190">
        <f t="shared" si="43"/>
        <v>0.46322366737087389</v>
      </c>
      <c r="O947" s="191">
        <f t="shared" si="44"/>
        <v>4627893.80738803</v>
      </c>
    </row>
    <row r="948" spans="1:15" s="27" customFormat="1" ht="15" x14ac:dyDescent="0.3">
      <c r="A948" s="156" t="str">
        <f>IF(ISBLANK(TableB[[#This Row],[BEDS Code]]),"",TableB[[#This Row],[BEDS Code]])</f>
        <v>343000010152</v>
      </c>
      <c r="B948" s="134" t="str">
        <f>IF(ISBLANK(TableB[[#This Row],[School Name]]),"",TableB[[#This Row],[School Name]])</f>
        <v>P.S. 152 Gwendoline N. Alleyne School</v>
      </c>
      <c r="C948" s="156" t="str">
        <f>IF(ISBLANK(TableB[[#This Row],[Local School Code]]),"",TableB[[#This Row],[Local School Code]])</f>
        <v>Q152</v>
      </c>
      <c r="D948" s="187">
        <v>8008417</v>
      </c>
      <c r="E948" s="187">
        <v>8898241</v>
      </c>
      <c r="F948" s="186">
        <v>889824</v>
      </c>
      <c r="G948" s="126">
        <f t="shared" si="45"/>
        <v>0.90000001123817619</v>
      </c>
      <c r="H948" s="187">
        <v>357576</v>
      </c>
      <c r="I948" s="187">
        <v>1618748</v>
      </c>
      <c r="J948" s="187">
        <v>9984741</v>
      </c>
      <c r="K948" s="187">
        <v>11034987</v>
      </c>
      <c r="L948" s="187">
        <v>1050245</v>
      </c>
      <c r="M948" s="186">
        <f>IF(L948="N/A","N/A",'Part-C'!I948)</f>
        <v>15681013.868858146</v>
      </c>
      <c r="N948" s="190">
        <f t="shared" si="43"/>
        <v>0.63674077986942468</v>
      </c>
      <c r="O948" s="191">
        <f t="shared" si="44"/>
        <v>5696272.8688581455</v>
      </c>
    </row>
    <row r="949" spans="1:15" s="27" customFormat="1" ht="15" x14ac:dyDescent="0.3">
      <c r="A949" s="156" t="str">
        <f>IF(ISBLANK(TableB[[#This Row],[BEDS Code]]),"",TableB[[#This Row],[BEDS Code]])</f>
        <v>342400010153</v>
      </c>
      <c r="B949" s="134" t="str">
        <f>IF(ISBLANK(TableB[[#This Row],[School Name]]),"",TableB[[#This Row],[School Name]])</f>
        <v>P.S. 153 Maspeth Elem</v>
      </c>
      <c r="C949" s="156" t="str">
        <f>IF(ISBLANK(TableB[[#This Row],[Local School Code]]),"",TableB[[#This Row],[Local School Code]])</f>
        <v>Q153</v>
      </c>
      <c r="D949" s="187">
        <v>8262259</v>
      </c>
      <c r="E949" s="187">
        <v>9148978</v>
      </c>
      <c r="F949" s="186">
        <v>886719</v>
      </c>
      <c r="G949" s="126">
        <f t="shared" si="45"/>
        <v>0.90307999429007257</v>
      </c>
      <c r="H949" s="187">
        <v>357576</v>
      </c>
      <c r="I949" s="187">
        <v>1686726</v>
      </c>
      <c r="J949" s="187">
        <v>10306561</v>
      </c>
      <c r="K949" s="187">
        <v>11353141</v>
      </c>
      <c r="L949" s="187">
        <v>1046580</v>
      </c>
      <c r="M949" s="186">
        <f>IF(L949="N/A","N/A",'Part-C'!I949)</f>
        <v>16301690.235673605</v>
      </c>
      <c r="N949" s="190">
        <f t="shared" si="43"/>
        <v>0.63223879554806917</v>
      </c>
      <c r="O949" s="191">
        <f t="shared" si="44"/>
        <v>5995129.2356736045</v>
      </c>
    </row>
    <row r="950" spans="1:15" s="27" customFormat="1" ht="15" x14ac:dyDescent="0.3">
      <c r="A950" s="156" t="str">
        <f>IF(ISBLANK(TableB[[#This Row],[BEDS Code]]),"",TableB[[#This Row],[BEDS Code]])</f>
        <v>342500010154</v>
      </c>
      <c r="B950" s="134" t="str">
        <f>IF(ISBLANK(TableB[[#This Row],[School Name]]),"",TableB[[#This Row],[School Name]])</f>
        <v>P.S. 154 Queens</v>
      </c>
      <c r="C950" s="156" t="str">
        <f>IF(ISBLANK(TableB[[#This Row],[Local School Code]]),"",TableB[[#This Row],[Local School Code]])</f>
        <v>Q154</v>
      </c>
      <c r="D950" s="187">
        <v>5233218</v>
      </c>
      <c r="E950" s="187">
        <v>5814687</v>
      </c>
      <c r="F950" s="186">
        <v>581469</v>
      </c>
      <c r="G950" s="126">
        <f t="shared" si="45"/>
        <v>0.89999994840650921</v>
      </c>
      <c r="H950" s="187">
        <v>357576</v>
      </c>
      <c r="I950" s="187">
        <v>1079979</v>
      </c>
      <c r="J950" s="187">
        <v>6670773</v>
      </c>
      <c r="K950" s="187">
        <v>7357072</v>
      </c>
      <c r="L950" s="187">
        <v>686298</v>
      </c>
      <c r="M950" s="186">
        <f>IF(L950="N/A","N/A",'Part-C'!I950)</f>
        <v>10728809.803434668</v>
      </c>
      <c r="N950" s="190">
        <f t="shared" si="43"/>
        <v>0.6217626299857093</v>
      </c>
      <c r="O950" s="191">
        <f t="shared" si="44"/>
        <v>4058036.8034346681</v>
      </c>
    </row>
    <row r="951" spans="1:15" s="27" customFormat="1" ht="15" x14ac:dyDescent="0.3">
      <c r="A951" s="156" t="str">
        <f>IF(ISBLANK(TableB[[#This Row],[BEDS Code]]),"",TableB[[#This Row],[BEDS Code]])</f>
        <v>342700010155</v>
      </c>
      <c r="B951" s="134" t="str">
        <f>IF(ISBLANK(TableB[[#This Row],[School Name]]),"",TableB[[#This Row],[School Name]])</f>
        <v>P.S. 155</v>
      </c>
      <c r="C951" s="156" t="str">
        <f>IF(ISBLANK(TableB[[#This Row],[Local School Code]]),"",TableB[[#This Row],[Local School Code]])</f>
        <v>Q155</v>
      </c>
      <c r="D951" s="187">
        <v>3384212</v>
      </c>
      <c r="E951" s="187">
        <v>3760236</v>
      </c>
      <c r="F951" s="186">
        <v>376024</v>
      </c>
      <c r="G951" s="126">
        <f t="shared" si="45"/>
        <v>0.89999989362369803</v>
      </c>
      <c r="H951" s="187">
        <v>357576</v>
      </c>
      <c r="I951" s="187">
        <v>683266</v>
      </c>
      <c r="J951" s="187">
        <v>4425054</v>
      </c>
      <c r="K951" s="187">
        <v>4868870</v>
      </c>
      <c r="L951" s="187">
        <v>443814</v>
      </c>
      <c r="M951" s="186">
        <f>IF(L951="N/A","N/A",'Part-C'!I951)</f>
        <v>7372130.3421404678</v>
      </c>
      <c r="N951" s="190">
        <f t="shared" si="43"/>
        <v>0.60024087945184157</v>
      </c>
      <c r="O951" s="191">
        <f t="shared" si="44"/>
        <v>2947076.3421404678</v>
      </c>
    </row>
    <row r="952" spans="1:15" s="27" customFormat="1" ht="15" x14ac:dyDescent="0.3">
      <c r="A952" s="156" t="str">
        <f>IF(ISBLANK(TableB[[#This Row],[BEDS Code]]),"",TableB[[#This Row],[BEDS Code]])</f>
        <v>342900010156</v>
      </c>
      <c r="B952" s="134" t="str">
        <f>IF(ISBLANK(TableB[[#This Row],[School Name]]),"",TableB[[#This Row],[School Name]])</f>
        <v>P.S. 156 Laurelton</v>
      </c>
      <c r="C952" s="156" t="str">
        <f>IF(ISBLANK(TableB[[#This Row],[Local School Code]]),"",TableB[[#This Row],[Local School Code]])</f>
        <v>Q156</v>
      </c>
      <c r="D952" s="187">
        <v>2042473</v>
      </c>
      <c r="E952" s="187">
        <v>1932476</v>
      </c>
      <c r="F952" s="186">
        <v>0</v>
      </c>
      <c r="G952" s="126">
        <f t="shared" si="45"/>
        <v>1.0569202411828142</v>
      </c>
      <c r="H952" s="187">
        <v>357576</v>
      </c>
      <c r="I952" s="187">
        <v>583236</v>
      </c>
      <c r="J952" s="187">
        <v>2983285</v>
      </c>
      <c r="K952" s="187">
        <v>2853458</v>
      </c>
      <c r="L952" s="187">
        <v>0</v>
      </c>
      <c r="M952" s="186">
        <f>IF(L952="N/A","N/A",'Part-C'!I952)</f>
        <v>5061350.1372206863</v>
      </c>
      <c r="N952" s="190">
        <f t="shared" si="43"/>
        <v>0.58942474223650454</v>
      </c>
      <c r="O952" s="191">
        <f t="shared" si="44"/>
        <v>2078065.1372206863</v>
      </c>
    </row>
    <row r="953" spans="1:15" s="27" customFormat="1" ht="15" x14ac:dyDescent="0.3">
      <c r="A953" s="156" t="str">
        <f>IF(ISBLANK(TableB[[#This Row],[BEDS Code]]),"",TableB[[#This Row],[BEDS Code]])</f>
        <v>342800010157</v>
      </c>
      <c r="B953" s="134" t="str">
        <f>IF(ISBLANK(TableB[[#This Row],[School Name]]),"",TableB[[#This Row],[School Name]])</f>
        <v>J.H.S. 157 Stephen A. Halsey</v>
      </c>
      <c r="C953" s="156" t="str">
        <f>IF(ISBLANK(TableB[[#This Row],[Local School Code]]),"",TableB[[#This Row],[Local School Code]])</f>
        <v>Q157</v>
      </c>
      <c r="D953" s="187">
        <v>13654837</v>
      </c>
      <c r="E953" s="187">
        <v>15152998</v>
      </c>
      <c r="F953" s="186">
        <v>1498161</v>
      </c>
      <c r="G953" s="126">
        <f t="shared" si="45"/>
        <v>0.90113105010638817</v>
      </c>
      <c r="H953" s="187">
        <v>357576</v>
      </c>
      <c r="I953" s="187">
        <v>2315010</v>
      </c>
      <c r="J953" s="187">
        <v>16327423</v>
      </c>
      <c r="K953" s="187">
        <v>18095679</v>
      </c>
      <c r="L953" s="187">
        <v>1768257</v>
      </c>
      <c r="M953" s="186">
        <f>IF(L953="N/A","N/A",'Part-C'!I953)</f>
        <v>19935246.18271064</v>
      </c>
      <c r="N953" s="190">
        <f t="shared" si="43"/>
        <v>0.81902289293825636</v>
      </c>
      <c r="O953" s="191">
        <f t="shared" si="44"/>
        <v>3607823.1827106401</v>
      </c>
    </row>
    <row r="954" spans="1:15" s="27" customFormat="1" ht="15" x14ac:dyDescent="0.3">
      <c r="A954" s="156" t="str">
        <f>IF(ISBLANK(TableB[[#This Row],[BEDS Code]]),"",TableB[[#This Row],[BEDS Code]])</f>
        <v>342600010158</v>
      </c>
      <c r="B954" s="134" t="str">
        <f>IF(ISBLANK(TableB[[#This Row],[School Name]]),"",TableB[[#This Row],[School Name]])</f>
        <v>M.S. 158 Marie Curie</v>
      </c>
      <c r="C954" s="156" t="str">
        <f>IF(ISBLANK(TableB[[#This Row],[Local School Code]]),"",TableB[[#This Row],[Local School Code]])</f>
        <v>Q158</v>
      </c>
      <c r="D954" s="187">
        <v>7835115</v>
      </c>
      <c r="E954" s="187">
        <v>8705683</v>
      </c>
      <c r="F954" s="186">
        <v>870568</v>
      </c>
      <c r="G954" s="126">
        <f t="shared" si="45"/>
        <v>0.90000003446024857</v>
      </c>
      <c r="H954" s="187">
        <v>357576</v>
      </c>
      <c r="I954" s="187">
        <v>1556179</v>
      </c>
      <c r="J954" s="187">
        <v>9748870</v>
      </c>
      <c r="K954" s="187">
        <v>10776388</v>
      </c>
      <c r="L954" s="187">
        <v>1027518</v>
      </c>
      <c r="M954" s="186">
        <f>IF(L954="N/A","N/A",'Part-C'!I954)</f>
        <v>12310331.144952014</v>
      </c>
      <c r="N954" s="190">
        <f t="shared" si="43"/>
        <v>0.79192589421102866</v>
      </c>
      <c r="O954" s="191">
        <f t="shared" si="44"/>
        <v>2561461.1449520141</v>
      </c>
    </row>
    <row r="955" spans="1:15" s="27" customFormat="1" ht="15" x14ac:dyDescent="0.3">
      <c r="A955" s="156" t="str">
        <f>IF(ISBLANK(TableB[[#This Row],[BEDS Code]]),"",TableB[[#This Row],[BEDS Code]])</f>
        <v>342600010159</v>
      </c>
      <c r="B955" s="134" t="str">
        <f>IF(ISBLANK(TableB[[#This Row],[School Name]]),"",TableB[[#This Row],[School Name]])</f>
        <v>P.S. 159</v>
      </c>
      <c r="C955" s="156" t="str">
        <f>IF(ISBLANK(TableB[[#This Row],[Local School Code]]),"",TableB[[#This Row],[Local School Code]])</f>
        <v>Q159</v>
      </c>
      <c r="D955" s="187">
        <v>5089164</v>
      </c>
      <c r="E955" s="187">
        <v>5293047</v>
      </c>
      <c r="F955" s="186">
        <v>203883</v>
      </c>
      <c r="G955" s="126">
        <f t="shared" si="45"/>
        <v>0.96148097683621547</v>
      </c>
      <c r="H955" s="187">
        <v>357576</v>
      </c>
      <c r="I955" s="187">
        <v>971943</v>
      </c>
      <c r="J955" s="187">
        <v>6418683</v>
      </c>
      <c r="K955" s="187">
        <v>6659323</v>
      </c>
      <c r="L955" s="187">
        <v>240640</v>
      </c>
      <c r="M955" s="186">
        <f>IF(L955="N/A","N/A",'Part-C'!I955)</f>
        <v>9227417.7976703476</v>
      </c>
      <c r="N955" s="190">
        <f t="shared" si="43"/>
        <v>0.69560988141455227</v>
      </c>
      <c r="O955" s="191">
        <f t="shared" si="44"/>
        <v>2808734.7976703476</v>
      </c>
    </row>
    <row r="956" spans="1:15" s="27" customFormat="1" ht="15" x14ac:dyDescent="0.3">
      <c r="A956" s="156" t="str">
        <f>IF(ISBLANK(TableB[[#This Row],[BEDS Code]]),"",TableB[[#This Row],[BEDS Code]])</f>
        <v>342800010160</v>
      </c>
      <c r="B956" s="134" t="str">
        <f>IF(ISBLANK(TableB[[#This Row],[School Name]]),"",TableB[[#This Row],[School Name]])</f>
        <v>P.S. 160 Walter Francis Bishop</v>
      </c>
      <c r="C956" s="156" t="str">
        <f>IF(ISBLANK(TableB[[#This Row],[Local School Code]]),"",TableB[[#This Row],[Local School Code]])</f>
        <v>Q160</v>
      </c>
      <c r="D956" s="187">
        <v>4413622</v>
      </c>
      <c r="E956" s="187">
        <v>4904024</v>
      </c>
      <c r="F956" s="186">
        <v>490402</v>
      </c>
      <c r="G956" s="126">
        <f t="shared" si="45"/>
        <v>0.90000008156566935</v>
      </c>
      <c r="H956" s="187">
        <v>357576</v>
      </c>
      <c r="I956" s="187">
        <v>916304</v>
      </c>
      <c r="J956" s="187">
        <v>5687502</v>
      </c>
      <c r="K956" s="187">
        <v>6266316</v>
      </c>
      <c r="L956" s="187">
        <v>578814</v>
      </c>
      <c r="M956" s="186">
        <f>IF(L956="N/A","N/A",'Part-C'!I956)</f>
        <v>10428691.594501432</v>
      </c>
      <c r="N956" s="190">
        <f t="shared" si="43"/>
        <v>0.54537061993460023</v>
      </c>
      <c r="O956" s="191">
        <f t="shared" si="44"/>
        <v>4741189.594501432</v>
      </c>
    </row>
    <row r="957" spans="1:15" s="27" customFormat="1" ht="15" x14ac:dyDescent="0.3">
      <c r="A957" s="156" t="str">
        <f>IF(ISBLANK(TableB[[#This Row],[BEDS Code]]),"",TableB[[#This Row],[BEDS Code]])</f>
        <v>342800010161</v>
      </c>
      <c r="B957" s="134" t="str">
        <f>IF(ISBLANK(TableB[[#This Row],[School Name]]),"",TableB[[#This Row],[School Name]])</f>
        <v>P.S. 161 Arthur Ashe School</v>
      </c>
      <c r="C957" s="156" t="str">
        <f>IF(ISBLANK(TableB[[#This Row],[Local School Code]]),"",TableB[[#This Row],[Local School Code]])</f>
        <v>Q161</v>
      </c>
      <c r="D957" s="187">
        <v>5074565</v>
      </c>
      <c r="E957" s="187">
        <v>5638406</v>
      </c>
      <c r="F957" s="186">
        <v>563841</v>
      </c>
      <c r="G957" s="126">
        <f t="shared" si="45"/>
        <v>0.89999992905796422</v>
      </c>
      <c r="H957" s="187">
        <v>357576</v>
      </c>
      <c r="I957" s="187">
        <v>1025807</v>
      </c>
      <c r="J957" s="187">
        <v>6457948</v>
      </c>
      <c r="K957" s="187">
        <v>7123441</v>
      </c>
      <c r="L957" s="187">
        <v>665492</v>
      </c>
      <c r="M957" s="186">
        <f>IF(L957="N/A","N/A",'Part-C'!I957)</f>
        <v>11051450.47808037</v>
      </c>
      <c r="N957" s="190">
        <f t="shared" si="43"/>
        <v>0.58435297817320919</v>
      </c>
      <c r="O957" s="191">
        <f t="shared" si="44"/>
        <v>4593502.4780803695</v>
      </c>
    </row>
    <row r="958" spans="1:15" s="27" customFormat="1" ht="15" x14ac:dyDescent="0.3">
      <c r="A958" s="156" t="str">
        <f>IF(ISBLANK(TableB[[#This Row],[BEDS Code]]),"",TableB[[#This Row],[BEDS Code]])</f>
        <v>342600010162</v>
      </c>
      <c r="B958" s="134" t="str">
        <f>IF(ISBLANK(TableB[[#This Row],[School Name]]),"",TableB[[#This Row],[School Name]])</f>
        <v>P.S. 162 John Golden</v>
      </c>
      <c r="C958" s="156" t="str">
        <f>IF(ISBLANK(TableB[[#This Row],[Local School Code]]),"",TableB[[#This Row],[Local School Code]])</f>
        <v>Q162</v>
      </c>
      <c r="D958" s="187">
        <v>4861644</v>
      </c>
      <c r="E958" s="187">
        <v>5401827</v>
      </c>
      <c r="F958" s="186">
        <v>540183</v>
      </c>
      <c r="G958" s="126">
        <f t="shared" si="45"/>
        <v>0.89999994446323439</v>
      </c>
      <c r="H958" s="187">
        <v>357576</v>
      </c>
      <c r="I958" s="187">
        <v>1008074</v>
      </c>
      <c r="J958" s="187">
        <v>6227294</v>
      </c>
      <c r="K958" s="187">
        <v>6864864</v>
      </c>
      <c r="L958" s="187">
        <v>637570</v>
      </c>
      <c r="M958" s="186">
        <f>IF(L958="N/A","N/A",'Part-C'!I958)</f>
        <v>9000843.8473486118</v>
      </c>
      <c r="N958" s="190">
        <f t="shared" si="43"/>
        <v>0.69185668650771903</v>
      </c>
      <c r="O958" s="191">
        <f t="shared" si="44"/>
        <v>2773549.8473486118</v>
      </c>
    </row>
    <row r="959" spans="1:15" s="27" customFormat="1" ht="15" x14ac:dyDescent="0.3">
      <c r="A959" s="156" t="str">
        <f>IF(ISBLANK(TableB[[#This Row],[BEDS Code]]),"",TableB[[#This Row],[BEDS Code]])</f>
        <v>342500010163</v>
      </c>
      <c r="B959" s="134" t="str">
        <f>IF(ISBLANK(TableB[[#This Row],[School Name]]),"",TableB[[#This Row],[School Name]])</f>
        <v>P.S. 163 Flushing Heights</v>
      </c>
      <c r="C959" s="156" t="str">
        <f>IF(ISBLANK(TableB[[#This Row],[Local School Code]]),"",TableB[[#This Row],[Local School Code]])</f>
        <v>Q163</v>
      </c>
      <c r="D959" s="187">
        <v>6206629</v>
      </c>
      <c r="E959" s="187">
        <v>6710356</v>
      </c>
      <c r="F959" s="186">
        <v>503727</v>
      </c>
      <c r="G959" s="126">
        <f t="shared" si="45"/>
        <v>0.92493289476743112</v>
      </c>
      <c r="H959" s="187">
        <v>357576</v>
      </c>
      <c r="I959" s="187">
        <v>1039309</v>
      </c>
      <c r="J959" s="187">
        <v>7603514</v>
      </c>
      <c r="K959" s="187">
        <v>8198055</v>
      </c>
      <c r="L959" s="187">
        <v>594540</v>
      </c>
      <c r="M959" s="186">
        <f>IF(L959="N/A","N/A",'Part-C'!I959)</f>
        <v>10815752.670307901</v>
      </c>
      <c r="N959" s="190">
        <f t="shared" si="43"/>
        <v>0.70300368654635148</v>
      </c>
      <c r="O959" s="191">
        <f t="shared" si="44"/>
        <v>3212238.6703079008</v>
      </c>
    </row>
    <row r="960" spans="1:15" s="27" customFormat="1" ht="15" x14ac:dyDescent="0.3">
      <c r="A960" s="156" t="str">
        <f>IF(ISBLANK(TableB[[#This Row],[BEDS Code]]),"",TableB[[#This Row],[BEDS Code]])</f>
        <v>342500010164</v>
      </c>
      <c r="B960" s="134" t="str">
        <f>IF(ISBLANK(TableB[[#This Row],[School Name]]),"",TableB[[#This Row],[School Name]])</f>
        <v>P.S. 164 Queens Valley</v>
      </c>
      <c r="C960" s="156" t="str">
        <f>IF(ISBLANK(TableB[[#This Row],[Local School Code]]),"",TableB[[#This Row],[Local School Code]])</f>
        <v>Q164</v>
      </c>
      <c r="D960" s="187">
        <v>5664799</v>
      </c>
      <c r="E960" s="187">
        <v>5975142</v>
      </c>
      <c r="F960" s="186">
        <v>310343</v>
      </c>
      <c r="G960" s="126">
        <f t="shared" si="45"/>
        <v>0.94806098332056377</v>
      </c>
      <c r="H960" s="187">
        <v>357576</v>
      </c>
      <c r="I960" s="187">
        <v>1212080</v>
      </c>
      <c r="J960" s="187">
        <v>7234455</v>
      </c>
      <c r="K960" s="187">
        <v>7600749</v>
      </c>
      <c r="L960" s="187">
        <v>366293</v>
      </c>
      <c r="M960" s="186">
        <f>IF(L960="N/A","N/A",'Part-C'!I960)</f>
        <v>10538736.118066192</v>
      </c>
      <c r="N960" s="190">
        <f t="shared" si="43"/>
        <v>0.68646324558769656</v>
      </c>
      <c r="O960" s="191">
        <f t="shared" si="44"/>
        <v>3304281.1180661917</v>
      </c>
    </row>
    <row r="961" spans="1:15" s="27" customFormat="1" ht="15" x14ac:dyDescent="0.3">
      <c r="A961" s="156" t="str">
        <f>IF(ISBLANK(TableB[[#This Row],[BEDS Code]]),"",TableB[[#This Row],[BEDS Code]])</f>
        <v>342500010165</v>
      </c>
      <c r="B961" s="134" t="str">
        <f>IF(ISBLANK(TableB[[#This Row],[School Name]]),"",TableB[[#This Row],[School Name]])</f>
        <v>P.S. 165 Edith K. Bergtraum</v>
      </c>
      <c r="C961" s="156" t="str">
        <f>IF(ISBLANK(TableB[[#This Row],[Local School Code]]),"",TableB[[#This Row],[Local School Code]])</f>
        <v>Q165</v>
      </c>
      <c r="D961" s="187">
        <v>5334562</v>
      </c>
      <c r="E961" s="187">
        <v>5927292</v>
      </c>
      <c r="F961" s="186">
        <v>592730</v>
      </c>
      <c r="G961" s="126">
        <f t="shared" si="45"/>
        <v>0.89999986503111373</v>
      </c>
      <c r="H961" s="187">
        <v>357576</v>
      </c>
      <c r="I961" s="187">
        <v>1091709</v>
      </c>
      <c r="J961" s="187">
        <v>6783847</v>
      </c>
      <c r="K961" s="187">
        <v>7483437</v>
      </c>
      <c r="L961" s="187">
        <v>699589</v>
      </c>
      <c r="M961" s="186">
        <f>IF(L961="N/A","N/A",'Part-C'!I961)</f>
        <v>17431097.937463801</v>
      </c>
      <c r="N961" s="190">
        <f t="shared" si="43"/>
        <v>0.38918070590492243</v>
      </c>
      <c r="O961" s="191">
        <f t="shared" si="44"/>
        <v>10647250.937463801</v>
      </c>
    </row>
    <row r="962" spans="1:15" s="27" customFormat="1" ht="15" x14ac:dyDescent="0.3">
      <c r="A962" s="156" t="str">
        <f>IF(ISBLANK(TableB[[#This Row],[BEDS Code]]),"",TableB[[#This Row],[BEDS Code]])</f>
        <v>343000010166</v>
      </c>
      <c r="B962" s="134" t="str">
        <f>IF(ISBLANK(TableB[[#This Row],[School Name]]),"",TableB[[#This Row],[School Name]])</f>
        <v>P.S. 166 Henry Gradstein</v>
      </c>
      <c r="C962" s="156" t="str">
        <f>IF(ISBLANK(TableB[[#This Row],[Local School Code]]),"",TableB[[#This Row],[Local School Code]])</f>
        <v>Q166</v>
      </c>
      <c r="D962" s="187">
        <v>7156585</v>
      </c>
      <c r="E962" s="187">
        <v>7951761</v>
      </c>
      <c r="F962" s="186">
        <v>795176</v>
      </c>
      <c r="G962" s="126">
        <f t="shared" si="45"/>
        <v>0.90000001257583073</v>
      </c>
      <c r="H962" s="187">
        <v>357576</v>
      </c>
      <c r="I962" s="187">
        <v>1484325</v>
      </c>
      <c r="J962" s="187">
        <v>8998486</v>
      </c>
      <c r="K962" s="187">
        <v>9937020</v>
      </c>
      <c r="L962" s="187">
        <v>938534</v>
      </c>
      <c r="M962" s="186">
        <f>IF(L962="N/A","N/A",'Part-C'!I962)</f>
        <v>13266661.282999441</v>
      </c>
      <c r="N962" s="190">
        <f t="shared" si="43"/>
        <v>0.67827811444399411</v>
      </c>
      <c r="O962" s="191">
        <f t="shared" si="44"/>
        <v>4268175.282999441</v>
      </c>
    </row>
    <row r="963" spans="1:15" s="27" customFormat="1" ht="15" x14ac:dyDescent="0.3">
      <c r="A963" s="156" t="str">
        <f>IF(ISBLANK(TableB[[#This Row],[BEDS Code]]),"",TableB[[#This Row],[BEDS Code]])</f>
        <v>342800011167</v>
      </c>
      <c r="B963" s="134" t="str">
        <f>IF(ISBLANK(TableB[[#This Row],[School Name]]),"",TableB[[#This Row],[School Name]])</f>
        <v>Metropolitan Expeditionary Learning School</v>
      </c>
      <c r="C963" s="156" t="str">
        <f>IF(ISBLANK(TableB[[#This Row],[Local School Code]]),"",TableB[[#This Row],[Local School Code]])</f>
        <v>Q167</v>
      </c>
      <c r="D963" s="187">
        <v>7227742</v>
      </c>
      <c r="E963" s="187">
        <v>7328368</v>
      </c>
      <c r="F963" s="186">
        <v>100626</v>
      </c>
      <c r="G963" s="126">
        <f t="shared" si="45"/>
        <v>0.98626897557546234</v>
      </c>
      <c r="H963" s="187">
        <v>357576</v>
      </c>
      <c r="I963" s="187">
        <v>1479239</v>
      </c>
      <c r="J963" s="187">
        <v>9064557</v>
      </c>
      <c r="K963" s="187">
        <v>9183325</v>
      </c>
      <c r="L963" s="187">
        <v>118767</v>
      </c>
      <c r="M963" s="186">
        <f>IF(L963="N/A","N/A",'Part-C'!I963)</f>
        <v>11366110.100532664</v>
      </c>
      <c r="N963" s="190">
        <f t="shared" si="43"/>
        <v>0.79750740753208049</v>
      </c>
      <c r="O963" s="191">
        <f t="shared" si="44"/>
        <v>2301553.100532664</v>
      </c>
    </row>
    <row r="964" spans="1:15" s="27" customFormat="1" ht="15" x14ac:dyDescent="0.3">
      <c r="A964" s="156" t="str">
        <f>IF(ISBLANK(TableB[[#This Row],[BEDS Code]]),"",TableB[[#This Row],[BEDS Code]])</f>
        <v>342500010169</v>
      </c>
      <c r="B964" s="134" t="str">
        <f>IF(ISBLANK(TableB[[#This Row],[School Name]]),"",TableB[[#This Row],[School Name]])</f>
        <v>P.S. 169 Bay Terrace</v>
      </c>
      <c r="C964" s="156" t="str">
        <f>IF(ISBLANK(TableB[[#This Row],[Local School Code]]),"",TableB[[#This Row],[Local School Code]])</f>
        <v>Q169</v>
      </c>
      <c r="D964" s="187">
        <v>3976210</v>
      </c>
      <c r="E964" s="187">
        <v>3440605</v>
      </c>
      <c r="F964" s="186">
        <v>0</v>
      </c>
      <c r="G964" s="126">
        <f t="shared" si="45"/>
        <v>1.1556717495905517</v>
      </c>
      <c r="H964" s="187">
        <v>357576</v>
      </c>
      <c r="I964" s="187">
        <v>674507</v>
      </c>
      <c r="J964" s="187">
        <v>5008293</v>
      </c>
      <c r="K964" s="187">
        <v>4376127</v>
      </c>
      <c r="L964" s="187">
        <v>0</v>
      </c>
      <c r="M964" s="186">
        <f>IF(L964="N/A","N/A",'Part-C'!I964)</f>
        <v>7191653.5393358255</v>
      </c>
      <c r="N964" s="190">
        <f t="shared" si="43"/>
        <v>0.6964035423295063</v>
      </c>
      <c r="O964" s="191">
        <f t="shared" si="44"/>
        <v>2183360.5393358255</v>
      </c>
    </row>
    <row r="965" spans="1:15" s="27" customFormat="1" ht="15" x14ac:dyDescent="0.3">
      <c r="A965" s="156" t="str">
        <f>IF(ISBLANK(TableB[[#This Row],[BEDS Code]]),"",TableB[[#This Row],[BEDS Code]])</f>
        <v>343000010171</v>
      </c>
      <c r="B965" s="134" t="str">
        <f>IF(ISBLANK(TableB[[#This Row],[School Name]]),"",TableB[[#This Row],[School Name]])</f>
        <v>P.S. 171 Peter G. Van Alst</v>
      </c>
      <c r="C965" s="156" t="str">
        <f>IF(ISBLANK(TableB[[#This Row],[Local School Code]]),"",TableB[[#This Row],[Local School Code]])</f>
        <v>Q171</v>
      </c>
      <c r="D965" s="187">
        <v>3644054</v>
      </c>
      <c r="E965" s="187">
        <v>4048949</v>
      </c>
      <c r="F965" s="186">
        <v>404895</v>
      </c>
      <c r="G965" s="126">
        <f t="shared" si="45"/>
        <v>0.89999997530223275</v>
      </c>
      <c r="H965" s="187">
        <v>357576</v>
      </c>
      <c r="I965" s="187">
        <v>699928</v>
      </c>
      <c r="J965" s="187">
        <v>4701558</v>
      </c>
      <c r="K965" s="187">
        <v>5179450</v>
      </c>
      <c r="L965" s="187">
        <v>477892</v>
      </c>
      <c r="M965" s="186">
        <f>IF(L965="N/A","N/A",'Part-C'!I965)</f>
        <v>8424266.3037146069</v>
      </c>
      <c r="N965" s="190">
        <f t="shared" si="43"/>
        <v>0.55809702952135887</v>
      </c>
      <c r="O965" s="191">
        <f t="shared" si="44"/>
        <v>3722708.3037146069</v>
      </c>
    </row>
    <row r="966" spans="1:15" s="27" customFormat="1" ht="15" x14ac:dyDescent="0.3">
      <c r="A966" s="156" t="str">
        <f>IF(ISBLANK(TableB[[#This Row],[BEDS Code]]),"",TableB[[#This Row],[BEDS Code]])</f>
        <v>342600010172</v>
      </c>
      <c r="B966" s="134" t="str">
        <f>IF(ISBLANK(TableB[[#This Row],[School Name]]),"",TableB[[#This Row],[School Name]])</f>
        <v>Irwin Altman Middle School 172</v>
      </c>
      <c r="C966" s="156" t="str">
        <f>IF(ISBLANK(TableB[[#This Row],[Local School Code]]),"",TableB[[#This Row],[Local School Code]])</f>
        <v>Q172</v>
      </c>
      <c r="D966" s="187">
        <v>7825401</v>
      </c>
      <c r="E966" s="187">
        <v>8694890</v>
      </c>
      <c r="F966" s="186">
        <v>869489</v>
      </c>
      <c r="G966" s="126">
        <f t="shared" si="45"/>
        <v>0.9</v>
      </c>
      <c r="H966" s="187">
        <v>357576</v>
      </c>
      <c r="I966" s="187">
        <v>1592899</v>
      </c>
      <c r="J966" s="187">
        <v>9775876</v>
      </c>
      <c r="K966" s="187">
        <v>10802120</v>
      </c>
      <c r="L966" s="187">
        <v>1026243</v>
      </c>
      <c r="M966" s="186">
        <f>IF(L966="N/A","N/A",'Part-C'!I966)</f>
        <v>12628502.934024435</v>
      </c>
      <c r="N966" s="190">
        <f t="shared" si="43"/>
        <v>0.77411202666479773</v>
      </c>
      <c r="O966" s="191">
        <f t="shared" si="44"/>
        <v>2852626.9340244345</v>
      </c>
    </row>
    <row r="967" spans="1:15" s="27" customFormat="1" ht="15" x14ac:dyDescent="0.3">
      <c r="A967" s="156" t="str">
        <f>IF(ISBLANK(TableB[[#This Row],[BEDS Code]]),"",TableB[[#This Row],[BEDS Code]])</f>
        <v>342600010173</v>
      </c>
      <c r="B967" s="134" t="str">
        <f>IF(ISBLANK(TableB[[#This Row],[School Name]]),"",TableB[[#This Row],[School Name]])</f>
        <v>P.S. 173 Fresh Meadows</v>
      </c>
      <c r="C967" s="156" t="str">
        <f>IF(ISBLANK(TableB[[#This Row],[Local School Code]]),"",TableB[[#This Row],[Local School Code]])</f>
        <v>Q173</v>
      </c>
      <c r="D967" s="187">
        <v>6696818</v>
      </c>
      <c r="E967" s="187">
        <v>7332639</v>
      </c>
      <c r="F967" s="186">
        <v>635821</v>
      </c>
      <c r="G967" s="126">
        <f t="shared" si="45"/>
        <v>0.91328892640153159</v>
      </c>
      <c r="H967" s="187">
        <v>357576</v>
      </c>
      <c r="I967" s="187">
        <v>1286153</v>
      </c>
      <c r="J967" s="187">
        <v>8340547</v>
      </c>
      <c r="K967" s="187">
        <v>9090996</v>
      </c>
      <c r="L967" s="187">
        <v>750449</v>
      </c>
      <c r="M967" s="186">
        <f>IF(L967="N/A","N/A",'Part-C'!I967)</f>
        <v>11714703.324792393</v>
      </c>
      <c r="N967" s="190">
        <f t="shared" si="43"/>
        <v>0.7119725330430261</v>
      </c>
      <c r="O967" s="191">
        <f t="shared" si="44"/>
        <v>3374156.3247923926</v>
      </c>
    </row>
    <row r="968" spans="1:15" s="27" customFormat="1" ht="15" x14ac:dyDescent="0.3">
      <c r="A968" s="156" t="str">
        <f>IF(ISBLANK(TableB[[#This Row],[BEDS Code]]),"",TableB[[#This Row],[BEDS Code]])</f>
        <v>342800010174</v>
      </c>
      <c r="B968" s="134" t="str">
        <f>IF(ISBLANK(TableB[[#This Row],[School Name]]),"",TableB[[#This Row],[School Name]])</f>
        <v>P.S. 174 William Sidney Mount</v>
      </c>
      <c r="C968" s="156" t="str">
        <f>IF(ISBLANK(TableB[[#This Row],[Local School Code]]),"",TableB[[#This Row],[Local School Code]])</f>
        <v>Q174</v>
      </c>
      <c r="D968" s="187">
        <v>4605186</v>
      </c>
      <c r="E968" s="187">
        <v>5051152</v>
      </c>
      <c r="F968" s="186">
        <v>445966</v>
      </c>
      <c r="G968" s="126">
        <f t="shared" si="45"/>
        <v>0.91171004159051239</v>
      </c>
      <c r="H968" s="187">
        <v>357576</v>
      </c>
      <c r="I968" s="187">
        <v>1060436</v>
      </c>
      <c r="J968" s="187">
        <v>6023198</v>
      </c>
      <c r="K968" s="187">
        <v>6549565</v>
      </c>
      <c r="L968" s="187">
        <v>526367</v>
      </c>
      <c r="M968" s="186">
        <f>IF(L968="N/A","N/A",'Part-C'!I968)</f>
        <v>9076300.6723482274</v>
      </c>
      <c r="N968" s="190">
        <f t="shared" ref="N968:N1031" si="46">IFERROR(J968/M968,"")</f>
        <v>0.66361816531158102</v>
      </c>
      <c r="O968" s="191">
        <f t="shared" ref="O968:O1031" si="47">IF(L968="N/A","N/A",M968-J968)</f>
        <v>3053102.6723482274</v>
      </c>
    </row>
    <row r="969" spans="1:15" s="27" customFormat="1" ht="15" x14ac:dyDescent="0.3">
      <c r="A969" s="156" t="str">
        <f>IF(ISBLANK(TableB[[#This Row],[BEDS Code]]),"",TableB[[#This Row],[BEDS Code]])</f>
        <v>342800010175</v>
      </c>
      <c r="B969" s="134" t="str">
        <f>IF(ISBLANK(TableB[[#This Row],[School Name]]),"",TableB[[#This Row],[School Name]])</f>
        <v>P.S. 175 The Lynn Gross Discovery School</v>
      </c>
      <c r="C969" s="156" t="str">
        <f>IF(ISBLANK(TableB[[#This Row],[Local School Code]]),"",TableB[[#This Row],[Local School Code]])</f>
        <v>Q175</v>
      </c>
      <c r="D969" s="187">
        <v>5702116</v>
      </c>
      <c r="E969" s="187">
        <v>6335685</v>
      </c>
      <c r="F969" s="186">
        <v>633569</v>
      </c>
      <c r="G969" s="126">
        <f t="shared" si="45"/>
        <v>0.89999992108193505</v>
      </c>
      <c r="H969" s="187">
        <v>357576</v>
      </c>
      <c r="I969" s="187">
        <v>1068506</v>
      </c>
      <c r="J969" s="187">
        <v>7128198</v>
      </c>
      <c r="K969" s="187">
        <v>7875990</v>
      </c>
      <c r="L969" s="187">
        <v>747792</v>
      </c>
      <c r="M969" s="186">
        <f>IF(L969="N/A","N/A",'Part-C'!I969)</f>
        <v>10561352.157656206</v>
      </c>
      <c r="N969" s="190">
        <f t="shared" si="46"/>
        <v>0.67493232813305815</v>
      </c>
      <c r="O969" s="191">
        <f t="shared" si="47"/>
        <v>3433154.1576562058</v>
      </c>
    </row>
    <row r="970" spans="1:15" s="27" customFormat="1" ht="15" x14ac:dyDescent="0.3">
      <c r="A970" s="156" t="str">
        <f>IF(ISBLANK(TableB[[#This Row],[BEDS Code]]),"",TableB[[#This Row],[BEDS Code]])</f>
        <v>342900010176</v>
      </c>
      <c r="B970" s="134" t="str">
        <f>IF(ISBLANK(TableB[[#This Row],[School Name]]),"",TableB[[#This Row],[School Name]])</f>
        <v>P.S. 176 Cambria Heights</v>
      </c>
      <c r="C970" s="156" t="str">
        <f>IF(ISBLANK(TableB[[#This Row],[Local School Code]]),"",TableB[[#This Row],[Local School Code]])</f>
        <v>Q176</v>
      </c>
      <c r="D970" s="187">
        <v>4648282</v>
      </c>
      <c r="E970" s="187">
        <v>5164758</v>
      </c>
      <c r="F970" s="186">
        <v>516476</v>
      </c>
      <c r="G970" s="126">
        <f t="shared" si="45"/>
        <v>0.89999996127601722</v>
      </c>
      <c r="H970" s="187">
        <v>357576</v>
      </c>
      <c r="I970" s="187">
        <v>929662</v>
      </c>
      <c r="J970" s="187">
        <v>5935520</v>
      </c>
      <c r="K970" s="187">
        <v>6545108</v>
      </c>
      <c r="L970" s="187">
        <v>609588</v>
      </c>
      <c r="M970" s="186">
        <f>IF(L970="N/A","N/A",'Part-C'!I970)</f>
        <v>8961383.9795480445</v>
      </c>
      <c r="N970" s="190">
        <f t="shared" si="46"/>
        <v>0.66234412157164924</v>
      </c>
      <c r="O970" s="191">
        <f t="shared" si="47"/>
        <v>3025863.9795480445</v>
      </c>
    </row>
    <row r="971" spans="1:15" s="27" customFormat="1" ht="15" x14ac:dyDescent="0.3">
      <c r="A971" s="156" t="str">
        <f>IF(ISBLANK(TableB[[#This Row],[BEDS Code]]),"",TableB[[#This Row],[BEDS Code]])</f>
        <v>307500014177</v>
      </c>
      <c r="B971" s="134" t="str">
        <f>IF(ISBLANK(TableB[[#This Row],[School Name]]),"",TableB[[#This Row],[School Name]])</f>
        <v>P.S. Q177</v>
      </c>
      <c r="C971" s="156" t="str">
        <f>IF(ISBLANK(TableB[[#This Row],[Local School Code]]),"",TableB[[#This Row],[Local School Code]])</f>
        <v>Q177</v>
      </c>
      <c r="D971" s="187" t="s">
        <v>5097</v>
      </c>
      <c r="E971" s="187" t="s">
        <v>5097</v>
      </c>
      <c r="F971" s="186" t="s">
        <v>5097</v>
      </c>
      <c r="G971" s="126" t="str">
        <f t="shared" ref="G971:G1034" si="48">IFERROR(D971/E971,"")</f>
        <v/>
      </c>
      <c r="H971" s="187" t="s">
        <v>5097</v>
      </c>
      <c r="I971" s="187" t="s">
        <v>5097</v>
      </c>
      <c r="J971" s="187" t="s">
        <v>5097</v>
      </c>
      <c r="K971" s="187" t="s">
        <v>5097</v>
      </c>
      <c r="L971" s="187" t="s">
        <v>5097</v>
      </c>
      <c r="M971" s="186" t="str">
        <f>IF(L971="N/A","N/A",'Part-C'!I971)</f>
        <v>N/A</v>
      </c>
      <c r="N971" s="190" t="str">
        <f t="shared" si="46"/>
        <v/>
      </c>
      <c r="O971" s="191" t="str">
        <f t="shared" si="47"/>
        <v>N/A</v>
      </c>
    </row>
    <row r="972" spans="1:15" s="27" customFormat="1" ht="15" x14ac:dyDescent="0.3">
      <c r="A972" s="156" t="str">
        <f>IF(ISBLANK(TableB[[#This Row],[BEDS Code]]),"",TableB[[#This Row],[BEDS Code]])</f>
        <v>342600010178</v>
      </c>
      <c r="B972" s="134" t="str">
        <f>IF(ISBLANK(TableB[[#This Row],[School Name]]),"",TableB[[#This Row],[School Name]])</f>
        <v>P.S./ IS 178 Holliswood</v>
      </c>
      <c r="C972" s="156" t="str">
        <f>IF(ISBLANK(TableB[[#This Row],[Local School Code]]),"",TableB[[#This Row],[Local School Code]])</f>
        <v>Q178</v>
      </c>
      <c r="D972" s="187">
        <v>4014161</v>
      </c>
      <c r="E972" s="187">
        <v>4342924</v>
      </c>
      <c r="F972" s="186">
        <v>328763</v>
      </c>
      <c r="G972" s="126">
        <f t="shared" si="48"/>
        <v>0.92429915881558145</v>
      </c>
      <c r="H972" s="187">
        <v>357576</v>
      </c>
      <c r="I972" s="187">
        <v>781829</v>
      </c>
      <c r="J972" s="187">
        <v>5153566</v>
      </c>
      <c r="K972" s="187">
        <v>5541600</v>
      </c>
      <c r="L972" s="187">
        <v>388035</v>
      </c>
      <c r="M972" s="186">
        <f>IF(L972="N/A","N/A",'Part-C'!I972)</f>
        <v>7235840.3412431777</v>
      </c>
      <c r="N972" s="190">
        <f t="shared" si="46"/>
        <v>0.71222771052941369</v>
      </c>
      <c r="O972" s="191">
        <f t="shared" si="47"/>
        <v>2082274.3412431777</v>
      </c>
    </row>
    <row r="973" spans="1:15" s="27" customFormat="1" ht="15" x14ac:dyDescent="0.3">
      <c r="A973" s="156" t="str">
        <f>IF(ISBLANK(TableB[[#This Row],[BEDS Code]]),"",TableB[[#This Row],[BEDS Code]])</f>
        <v>342900010181</v>
      </c>
      <c r="B973" s="134" t="str">
        <f>IF(ISBLANK(TableB[[#This Row],[School Name]]),"",TableB[[#This Row],[School Name]])</f>
        <v>P.S. 181 Brookfield</v>
      </c>
      <c r="C973" s="156" t="str">
        <f>IF(ISBLANK(TableB[[#This Row],[Local School Code]]),"",TableB[[#This Row],[Local School Code]])</f>
        <v>Q181</v>
      </c>
      <c r="D973" s="187">
        <v>2390009</v>
      </c>
      <c r="E973" s="187">
        <v>2655566</v>
      </c>
      <c r="F973" s="186">
        <v>265557</v>
      </c>
      <c r="G973" s="126">
        <f t="shared" si="48"/>
        <v>0.89999984937297739</v>
      </c>
      <c r="H973" s="187">
        <v>357576</v>
      </c>
      <c r="I973" s="187">
        <v>515380</v>
      </c>
      <c r="J973" s="187">
        <v>3262965</v>
      </c>
      <c r="K973" s="187">
        <v>3576399</v>
      </c>
      <c r="L973" s="187">
        <v>313433</v>
      </c>
      <c r="M973" s="186">
        <f>IF(L973="N/A","N/A",'Part-C'!I973)</f>
        <v>7005444.575210575</v>
      </c>
      <c r="N973" s="190">
        <f t="shared" si="46"/>
        <v>0.4657755785473357</v>
      </c>
      <c r="O973" s="191">
        <f t="shared" si="47"/>
        <v>3742479.575210575</v>
      </c>
    </row>
    <row r="974" spans="1:15" s="27" customFormat="1" ht="15" x14ac:dyDescent="0.3">
      <c r="A974" s="156" t="str">
        <f>IF(ISBLANK(TableB[[#This Row],[BEDS Code]]),"",TableB[[#This Row],[BEDS Code]])</f>
        <v>342800010182</v>
      </c>
      <c r="B974" s="134" t="str">
        <f>IF(ISBLANK(TableB[[#This Row],[School Name]]),"",TableB[[#This Row],[School Name]])</f>
        <v>P.S. 182 Samantha Smith</v>
      </c>
      <c r="C974" s="156" t="str">
        <f>IF(ISBLANK(TableB[[#This Row],[Local School Code]]),"",TableB[[#This Row],[Local School Code]])</f>
        <v>Q182</v>
      </c>
      <c r="D974" s="187">
        <v>6003067</v>
      </c>
      <c r="E974" s="187">
        <v>6670074</v>
      </c>
      <c r="F974" s="186">
        <v>667007</v>
      </c>
      <c r="G974" s="126">
        <f t="shared" si="48"/>
        <v>0.90000005996934962</v>
      </c>
      <c r="H974" s="187">
        <v>357576</v>
      </c>
      <c r="I974" s="187">
        <v>1276938</v>
      </c>
      <c r="J974" s="187">
        <v>7637581</v>
      </c>
      <c r="K974" s="187">
        <v>8424840</v>
      </c>
      <c r="L974" s="187">
        <v>787257</v>
      </c>
      <c r="M974" s="186">
        <f>IF(L974="N/A","N/A",'Part-C'!I974)</f>
        <v>12964169.87500616</v>
      </c>
      <c r="N974" s="190">
        <f t="shared" si="46"/>
        <v>0.58912996926433525</v>
      </c>
      <c r="O974" s="191">
        <f t="shared" si="47"/>
        <v>5326588.8750061598</v>
      </c>
    </row>
    <row r="975" spans="1:15" s="27" customFormat="1" ht="15" x14ac:dyDescent="0.3">
      <c r="A975" s="156" t="str">
        <f>IF(ISBLANK(TableB[[#This Row],[BEDS Code]]),"",TableB[[#This Row],[BEDS Code]])</f>
        <v>342700010183</v>
      </c>
      <c r="B975" s="134" t="str">
        <f>IF(ISBLANK(TableB[[#This Row],[School Name]]),"",TableB[[#This Row],[School Name]])</f>
        <v>P.S. 183 Dr. Richard R. Green</v>
      </c>
      <c r="C975" s="156" t="str">
        <f>IF(ISBLANK(TableB[[#This Row],[Local School Code]]),"",TableB[[#This Row],[Local School Code]])</f>
        <v>Q183</v>
      </c>
      <c r="D975" s="187">
        <v>4664744</v>
      </c>
      <c r="E975" s="187">
        <v>5183049</v>
      </c>
      <c r="F975" s="186">
        <v>518305</v>
      </c>
      <c r="G975" s="126">
        <f t="shared" si="48"/>
        <v>0.89999998070633713</v>
      </c>
      <c r="H975" s="187">
        <v>357576</v>
      </c>
      <c r="I975" s="187">
        <v>1047954</v>
      </c>
      <c r="J975" s="187">
        <v>6070274</v>
      </c>
      <c r="K975" s="187">
        <v>6682022</v>
      </c>
      <c r="L975" s="187">
        <v>611747</v>
      </c>
      <c r="M975" s="186">
        <f>IF(L975="N/A","N/A",'Part-C'!I975)</f>
        <v>11946802.592793981</v>
      </c>
      <c r="N975" s="190">
        <f t="shared" si="46"/>
        <v>0.50810867199408161</v>
      </c>
      <c r="O975" s="191">
        <f t="shared" si="47"/>
        <v>5876528.5927939806</v>
      </c>
    </row>
    <row r="976" spans="1:15" s="27" customFormat="1" ht="15" x14ac:dyDescent="0.3">
      <c r="A976" s="156" t="str">
        <f>IF(ISBLANK(TableB[[#This Row],[BEDS Code]]),"",TableB[[#This Row],[BEDS Code]])</f>
        <v>342500010184</v>
      </c>
      <c r="B976" s="134" t="str">
        <f>IF(ISBLANK(TableB[[#This Row],[School Name]]),"",TableB[[#This Row],[School Name]])</f>
        <v>P.S. 184 Flushing Manor</v>
      </c>
      <c r="C976" s="156" t="str">
        <f>IF(ISBLANK(TableB[[#This Row],[Local School Code]]),"",TableB[[#This Row],[Local School Code]])</f>
        <v>Q184</v>
      </c>
      <c r="D976" s="187">
        <v>3953940</v>
      </c>
      <c r="E976" s="187">
        <v>4090887</v>
      </c>
      <c r="F976" s="186">
        <v>136947</v>
      </c>
      <c r="G976" s="126">
        <f t="shared" si="48"/>
        <v>0.96652388589565053</v>
      </c>
      <c r="H976" s="187">
        <v>357576</v>
      </c>
      <c r="I976" s="187">
        <v>835718</v>
      </c>
      <c r="J976" s="187">
        <v>5147234</v>
      </c>
      <c r="K976" s="187">
        <v>5308870</v>
      </c>
      <c r="L976" s="187">
        <v>161636</v>
      </c>
      <c r="M976" s="186">
        <f>IF(L976="N/A","N/A",'Part-C'!I976)</f>
        <v>7514996.0031653009</v>
      </c>
      <c r="N976" s="190">
        <f t="shared" si="46"/>
        <v>0.68492837492288694</v>
      </c>
      <c r="O976" s="191">
        <f t="shared" si="47"/>
        <v>2367762.0031653009</v>
      </c>
    </row>
    <row r="977" spans="1:15" s="27" customFormat="1" ht="15" x14ac:dyDescent="0.3">
      <c r="A977" s="156" t="str">
        <f>IF(ISBLANK(TableB[[#This Row],[BEDS Code]]),"",TableB[[#This Row],[BEDS Code]])</f>
        <v>342500010185</v>
      </c>
      <c r="B977" s="134" t="str">
        <f>IF(ISBLANK(TableB[[#This Row],[School Name]]),"",TableB[[#This Row],[School Name]])</f>
        <v>J.H.S. 185 Edward Bleeker</v>
      </c>
      <c r="C977" s="156" t="str">
        <f>IF(ISBLANK(TableB[[#This Row],[Local School Code]]),"",TableB[[#This Row],[Local School Code]])</f>
        <v>Q185</v>
      </c>
      <c r="D977" s="187">
        <v>12398836</v>
      </c>
      <c r="E977" s="187">
        <v>13776485</v>
      </c>
      <c r="F977" s="186">
        <v>1377649</v>
      </c>
      <c r="G977" s="126">
        <f t="shared" si="48"/>
        <v>0.899999963706272</v>
      </c>
      <c r="H977" s="187">
        <v>357576</v>
      </c>
      <c r="I977" s="187">
        <v>2317370</v>
      </c>
      <c r="J977" s="187">
        <v>15073782</v>
      </c>
      <c r="K977" s="187">
        <v>16699799</v>
      </c>
      <c r="L977" s="187">
        <v>1626017</v>
      </c>
      <c r="M977" s="186">
        <f>IF(L977="N/A","N/A",'Part-C'!I977)</f>
        <v>18837185.176228121</v>
      </c>
      <c r="N977" s="190">
        <f t="shared" si="46"/>
        <v>0.80021414340729602</v>
      </c>
      <c r="O977" s="191">
        <f t="shared" si="47"/>
        <v>3763403.1762281209</v>
      </c>
    </row>
    <row r="978" spans="1:15" s="27" customFormat="1" ht="15" x14ac:dyDescent="0.3">
      <c r="A978" s="156" t="str">
        <f>IF(ISBLANK(TableB[[#This Row],[BEDS Code]]),"",TableB[[#This Row],[BEDS Code]])</f>
        <v>342600010186</v>
      </c>
      <c r="B978" s="134" t="str">
        <f>IF(ISBLANK(TableB[[#This Row],[School Name]]),"",TableB[[#This Row],[School Name]])</f>
        <v>P.S. 186 Castlewood</v>
      </c>
      <c r="C978" s="156" t="str">
        <f>IF(ISBLANK(TableB[[#This Row],[Local School Code]]),"",TableB[[#This Row],[Local School Code]])</f>
        <v>Q186</v>
      </c>
      <c r="D978" s="187">
        <v>2376382</v>
      </c>
      <c r="E978" s="187">
        <v>2640424</v>
      </c>
      <c r="F978" s="186">
        <v>264042</v>
      </c>
      <c r="G978" s="126">
        <f t="shared" si="48"/>
        <v>0.90000015149082113</v>
      </c>
      <c r="H978" s="187">
        <v>357576</v>
      </c>
      <c r="I978" s="187">
        <v>461787</v>
      </c>
      <c r="J978" s="187">
        <v>3195745</v>
      </c>
      <c r="K978" s="187">
        <v>3507390</v>
      </c>
      <c r="L978" s="187">
        <v>311645</v>
      </c>
      <c r="M978" s="186">
        <f>IF(L978="N/A","N/A",'Part-C'!I978)</f>
        <v>11862083.599932875</v>
      </c>
      <c r="N978" s="190">
        <f t="shared" si="46"/>
        <v>0.2694084030918551</v>
      </c>
      <c r="O978" s="191">
        <f t="shared" si="47"/>
        <v>8666338.5999328755</v>
      </c>
    </row>
    <row r="979" spans="1:15" s="27" customFormat="1" ht="15" x14ac:dyDescent="0.3">
      <c r="A979" s="156" t="str">
        <f>IF(ISBLANK(TableB[[#This Row],[BEDS Code]]),"",TableB[[#This Row],[BEDS Code]])</f>
        <v>342600010188</v>
      </c>
      <c r="B979" s="134" t="str">
        <f>IF(ISBLANK(TableB[[#This Row],[School Name]]),"",TableB[[#This Row],[School Name]])</f>
        <v>P.S. 188 Kingsbury</v>
      </c>
      <c r="C979" s="156" t="str">
        <f>IF(ISBLANK(TableB[[#This Row],[Local School Code]]),"",TableB[[#This Row],[Local School Code]])</f>
        <v>Q188</v>
      </c>
      <c r="D979" s="187">
        <v>4587224</v>
      </c>
      <c r="E979" s="187">
        <v>5096916</v>
      </c>
      <c r="F979" s="186">
        <v>509692</v>
      </c>
      <c r="G979" s="126">
        <f t="shared" si="48"/>
        <v>0.89999992152117081</v>
      </c>
      <c r="H979" s="187">
        <v>357576</v>
      </c>
      <c r="I979" s="187">
        <v>1006040</v>
      </c>
      <c r="J979" s="187">
        <v>5950840</v>
      </c>
      <c r="K979" s="187">
        <v>6552422</v>
      </c>
      <c r="L979" s="187">
        <v>601582</v>
      </c>
      <c r="M979" s="186">
        <f>IF(L979="N/A","N/A",'Part-C'!I979)</f>
        <v>8117658.3300690707</v>
      </c>
      <c r="N979" s="190">
        <f t="shared" si="46"/>
        <v>0.73307347489080221</v>
      </c>
      <c r="O979" s="191">
        <f t="shared" si="47"/>
        <v>2166818.3300690707</v>
      </c>
    </row>
    <row r="980" spans="1:15" s="27" customFormat="1" ht="15" x14ac:dyDescent="0.3">
      <c r="A980" s="156" t="str">
        <f>IF(ISBLANK(TableB[[#This Row],[BEDS Code]]),"",TableB[[#This Row],[BEDS Code]])</f>
        <v>342500010189</v>
      </c>
      <c r="B980" s="134" t="str">
        <f>IF(ISBLANK(TableB[[#This Row],[School Name]]),"",TableB[[#This Row],[School Name]])</f>
        <v>J.H.S. 189 Daniel Carter Beard</v>
      </c>
      <c r="C980" s="156" t="str">
        <f>IF(ISBLANK(TableB[[#This Row],[Local School Code]]),"",TableB[[#This Row],[Local School Code]])</f>
        <v>Q189</v>
      </c>
      <c r="D980" s="187">
        <v>6885725</v>
      </c>
      <c r="E980" s="187">
        <v>7650806</v>
      </c>
      <c r="F980" s="186">
        <v>765081</v>
      </c>
      <c r="G980" s="126">
        <f t="shared" si="48"/>
        <v>0.89999994771792668</v>
      </c>
      <c r="H980" s="187">
        <v>357576</v>
      </c>
      <c r="I980" s="187">
        <v>1200918</v>
      </c>
      <c r="J980" s="187">
        <v>8444219</v>
      </c>
      <c r="K980" s="187">
        <v>9347232</v>
      </c>
      <c r="L980" s="187">
        <v>903013</v>
      </c>
      <c r="M980" s="186">
        <f>IF(L980="N/A","N/A",'Part-C'!I980)</f>
        <v>11024538.777342971</v>
      </c>
      <c r="N980" s="190">
        <f t="shared" si="46"/>
        <v>0.76594759840240179</v>
      </c>
      <c r="O980" s="191">
        <f t="shared" si="47"/>
        <v>2580319.7773429714</v>
      </c>
    </row>
    <row r="981" spans="1:15" s="27" customFormat="1" ht="15" x14ac:dyDescent="0.3">
      <c r="A981" s="156" t="str">
        <f>IF(ISBLANK(TableB[[#This Row],[BEDS Code]]),"",TableB[[#This Row],[BEDS Code]])</f>
        <v>342800010190</v>
      </c>
      <c r="B981" s="134" t="str">
        <f>IF(ISBLANK(TableB[[#This Row],[School Name]]),"",TableB[[#This Row],[School Name]])</f>
        <v>J.H.S. 190 Russell Sage</v>
      </c>
      <c r="C981" s="156" t="str">
        <f>IF(ISBLANK(TableB[[#This Row],[Local School Code]]),"",TableB[[#This Row],[Local School Code]])</f>
        <v>Q190</v>
      </c>
      <c r="D981" s="187">
        <v>8864238</v>
      </c>
      <c r="E981" s="187">
        <v>9849154</v>
      </c>
      <c r="F981" s="186">
        <v>984916</v>
      </c>
      <c r="G981" s="126">
        <f t="shared" si="48"/>
        <v>0.89999993908106224</v>
      </c>
      <c r="H981" s="187">
        <v>357576</v>
      </c>
      <c r="I981" s="187">
        <v>1606849</v>
      </c>
      <c r="J981" s="187">
        <v>10828663</v>
      </c>
      <c r="K981" s="187">
        <v>11991145</v>
      </c>
      <c r="L981" s="187">
        <v>1162481</v>
      </c>
      <c r="M981" s="186">
        <f>IF(L981="N/A","N/A",'Part-C'!I981)</f>
        <v>12814268.403298378</v>
      </c>
      <c r="N981" s="190">
        <f t="shared" si="46"/>
        <v>0.84504730657996163</v>
      </c>
      <c r="O981" s="191">
        <f t="shared" si="47"/>
        <v>1985605.403298378</v>
      </c>
    </row>
    <row r="982" spans="1:15" s="27" customFormat="1" ht="15" x14ac:dyDescent="0.3">
      <c r="A982" s="156" t="str">
        <f>IF(ISBLANK(TableB[[#This Row],[BEDS Code]]),"",TableB[[#This Row],[BEDS Code]])</f>
        <v>342600010191</v>
      </c>
      <c r="B982" s="134" t="str">
        <f>IF(ISBLANK(TableB[[#This Row],[School Name]]),"",TableB[[#This Row],[School Name]])</f>
        <v>P.S. 191 Mayflower</v>
      </c>
      <c r="C982" s="156" t="str">
        <f>IF(ISBLANK(TableB[[#This Row],[Local School Code]]),"",TableB[[#This Row],[Local School Code]])</f>
        <v>Q191</v>
      </c>
      <c r="D982" s="187">
        <v>2524355</v>
      </c>
      <c r="E982" s="187">
        <v>2804838</v>
      </c>
      <c r="F982" s="186">
        <v>280483</v>
      </c>
      <c r="G982" s="126">
        <f t="shared" si="48"/>
        <v>0.9000002852214638</v>
      </c>
      <c r="H982" s="187">
        <v>357576</v>
      </c>
      <c r="I982" s="187">
        <v>576059</v>
      </c>
      <c r="J982" s="187">
        <v>3457990</v>
      </c>
      <c r="K982" s="187">
        <v>3789040</v>
      </c>
      <c r="L982" s="187">
        <v>331050</v>
      </c>
      <c r="M982" s="186">
        <f>IF(L982="N/A","N/A",'Part-C'!I982)</f>
        <v>5353845.8441348616</v>
      </c>
      <c r="N982" s="190">
        <f t="shared" si="46"/>
        <v>0.64588897414523583</v>
      </c>
      <c r="O982" s="191">
        <f t="shared" si="47"/>
        <v>1895855.8441348616</v>
      </c>
    </row>
    <row r="983" spans="1:15" s="27" customFormat="1" ht="15" x14ac:dyDescent="0.3">
      <c r="A983" s="156" t="str">
        <f>IF(ISBLANK(TableB[[#This Row],[BEDS Code]]),"",TableB[[#This Row],[BEDS Code]])</f>
        <v>342900010192</v>
      </c>
      <c r="B983" s="134" t="str">
        <f>IF(ISBLANK(TableB[[#This Row],[School Name]]),"",TableB[[#This Row],[School Name]])</f>
        <v>I.S. 192 The Linden</v>
      </c>
      <c r="C983" s="156" t="str">
        <f>IF(ISBLANK(TableB[[#This Row],[Local School Code]]),"",TableB[[#This Row],[Local School Code]])</f>
        <v>Q192</v>
      </c>
      <c r="D983" s="187">
        <v>4625673</v>
      </c>
      <c r="E983" s="187">
        <v>5139636</v>
      </c>
      <c r="F983" s="186">
        <v>513963</v>
      </c>
      <c r="G983" s="126">
        <f t="shared" si="48"/>
        <v>0.90000011673978464</v>
      </c>
      <c r="H983" s="187">
        <v>357576</v>
      </c>
      <c r="I983" s="187">
        <v>954939</v>
      </c>
      <c r="J983" s="187">
        <v>5938188</v>
      </c>
      <c r="K983" s="187">
        <v>6544810</v>
      </c>
      <c r="L983" s="187">
        <v>606622</v>
      </c>
      <c r="M983" s="186">
        <f>IF(L983="N/A","N/A",'Part-C'!I983)</f>
        <v>8141705.4844210446</v>
      </c>
      <c r="N983" s="190">
        <f t="shared" si="46"/>
        <v>0.72935431174249399</v>
      </c>
      <c r="O983" s="191">
        <f t="shared" si="47"/>
        <v>2203517.4844210446</v>
      </c>
    </row>
    <row r="984" spans="1:15" s="27" customFormat="1" ht="15" x14ac:dyDescent="0.3">
      <c r="A984" s="156" t="str">
        <f>IF(ISBLANK(TableB[[#This Row],[BEDS Code]]),"",TableB[[#This Row],[BEDS Code]])</f>
        <v>342500010193</v>
      </c>
      <c r="B984" s="134" t="str">
        <f>IF(ISBLANK(TableB[[#This Row],[School Name]]),"",TableB[[#This Row],[School Name]])</f>
        <v>P.S. 193 Alfred J. Kennedy</v>
      </c>
      <c r="C984" s="156" t="str">
        <f>IF(ISBLANK(TableB[[#This Row],[Local School Code]]),"",TableB[[#This Row],[Local School Code]])</f>
        <v>Q193</v>
      </c>
      <c r="D984" s="187">
        <v>4204466</v>
      </c>
      <c r="E984" s="187">
        <v>4177203</v>
      </c>
      <c r="F984" s="186">
        <v>0</v>
      </c>
      <c r="G984" s="126">
        <f t="shared" si="48"/>
        <v>1.0065266160155493</v>
      </c>
      <c r="H984" s="187">
        <v>357576</v>
      </c>
      <c r="I984" s="187">
        <v>803717</v>
      </c>
      <c r="J984" s="187">
        <v>5365759</v>
      </c>
      <c r="K984" s="187">
        <v>5333581</v>
      </c>
      <c r="L984" s="187">
        <v>0</v>
      </c>
      <c r="M984" s="186">
        <f>IF(L984="N/A","N/A",'Part-C'!I984)</f>
        <v>7900382.3292030115</v>
      </c>
      <c r="N984" s="190">
        <f t="shared" si="46"/>
        <v>0.67917713047455719</v>
      </c>
      <c r="O984" s="191">
        <f t="shared" si="47"/>
        <v>2534623.3292030115</v>
      </c>
    </row>
    <row r="985" spans="1:15" s="27" customFormat="1" ht="15" x14ac:dyDescent="0.3">
      <c r="A985" s="156" t="str">
        <f>IF(ISBLANK(TableB[[#This Row],[BEDS Code]]),"",TableB[[#This Row],[BEDS Code]])</f>
        <v>342500010194</v>
      </c>
      <c r="B985" s="134" t="str">
        <f>IF(ISBLANK(TableB[[#This Row],[School Name]]),"",TableB[[#This Row],[School Name]])</f>
        <v>J.H.S. 194 William Carr</v>
      </c>
      <c r="C985" s="156" t="str">
        <f>IF(ISBLANK(TableB[[#This Row],[Local School Code]]),"",TableB[[#This Row],[Local School Code]])</f>
        <v>Q194</v>
      </c>
      <c r="D985" s="187">
        <v>10369668</v>
      </c>
      <c r="E985" s="187">
        <v>11521853</v>
      </c>
      <c r="F985" s="186">
        <v>1152185</v>
      </c>
      <c r="G985" s="126">
        <f t="shared" si="48"/>
        <v>0.90000002603747853</v>
      </c>
      <c r="H985" s="187">
        <v>357576</v>
      </c>
      <c r="I985" s="187">
        <v>1990639</v>
      </c>
      <c r="J985" s="187">
        <v>12717883</v>
      </c>
      <c r="K985" s="187">
        <v>14077788</v>
      </c>
      <c r="L985" s="187">
        <v>1359906</v>
      </c>
      <c r="M985" s="186">
        <f>IF(L985="N/A","N/A",'Part-C'!I985)</f>
        <v>15107728.459279425</v>
      </c>
      <c r="N985" s="190">
        <f t="shared" si="46"/>
        <v>0.84181305179525245</v>
      </c>
      <c r="O985" s="191">
        <f t="shared" si="47"/>
        <v>2389845.4592794254</v>
      </c>
    </row>
    <row r="986" spans="1:15" s="27" customFormat="1" ht="15" x14ac:dyDescent="0.3">
      <c r="A986" s="156" t="str">
        <f>IF(ISBLANK(TableB[[#This Row],[BEDS Code]]),"",TableB[[#This Row],[BEDS Code]])</f>
        <v>342900010195</v>
      </c>
      <c r="B986" s="134" t="str">
        <f>IF(ISBLANK(TableB[[#This Row],[School Name]]),"",TableB[[#This Row],[School Name]])</f>
        <v>P.S. 195 William Haberle</v>
      </c>
      <c r="C986" s="156" t="str">
        <f>IF(ISBLANK(TableB[[#This Row],[Local School Code]]),"",TableB[[#This Row],[Local School Code]])</f>
        <v>Q195</v>
      </c>
      <c r="D986" s="187">
        <v>3732076</v>
      </c>
      <c r="E986" s="187">
        <v>4146751</v>
      </c>
      <c r="F986" s="186">
        <v>414675</v>
      </c>
      <c r="G986" s="126">
        <f t="shared" si="48"/>
        <v>0.90000002411526514</v>
      </c>
      <c r="H986" s="187">
        <v>357576</v>
      </c>
      <c r="I986" s="187">
        <v>815628</v>
      </c>
      <c r="J986" s="187">
        <v>4905280</v>
      </c>
      <c r="K986" s="187">
        <v>5394715</v>
      </c>
      <c r="L986" s="187">
        <v>489434</v>
      </c>
      <c r="M986" s="186">
        <f>IF(L986="N/A","N/A",'Part-C'!I986)</f>
        <v>9287812.185008755</v>
      </c>
      <c r="N986" s="190">
        <f t="shared" si="46"/>
        <v>0.52814160130385712</v>
      </c>
      <c r="O986" s="191">
        <f t="shared" si="47"/>
        <v>4382532.185008755</v>
      </c>
    </row>
    <row r="987" spans="1:15" s="27" customFormat="1" ht="15" x14ac:dyDescent="0.3">
      <c r="A987" s="156" t="str">
        <f>IF(ISBLANK(TableB[[#This Row],[BEDS Code]]),"",TableB[[#This Row],[BEDS Code]])</f>
        <v>342800010196</v>
      </c>
      <c r="B987" s="134" t="str">
        <f>IF(ISBLANK(TableB[[#This Row],[School Name]]),"",TableB[[#This Row],[School Name]])</f>
        <v>P.S. 196 Grand Central Parkway</v>
      </c>
      <c r="C987" s="156" t="str">
        <f>IF(ISBLANK(TableB[[#This Row],[Local School Code]]),"",TableB[[#This Row],[Local School Code]])</f>
        <v>Q196</v>
      </c>
      <c r="D987" s="187">
        <v>7463683</v>
      </c>
      <c r="E987" s="187">
        <v>7765141</v>
      </c>
      <c r="F987" s="186">
        <v>301458</v>
      </c>
      <c r="G987" s="126">
        <f t="shared" si="48"/>
        <v>0.96117803913670086</v>
      </c>
      <c r="H987" s="187">
        <v>357576</v>
      </c>
      <c r="I987" s="187">
        <v>1409973</v>
      </c>
      <c r="J987" s="187">
        <v>9231232</v>
      </c>
      <c r="K987" s="187">
        <v>9587038</v>
      </c>
      <c r="L987" s="187">
        <v>355806</v>
      </c>
      <c r="M987" s="186">
        <f>IF(L987="N/A","N/A",'Part-C'!I987)</f>
        <v>11927796.681354076</v>
      </c>
      <c r="N987" s="190">
        <f t="shared" si="46"/>
        <v>0.7739260021451041</v>
      </c>
      <c r="O987" s="191">
        <f t="shared" si="47"/>
        <v>2696564.6813540757</v>
      </c>
    </row>
    <row r="988" spans="1:15" s="27" customFormat="1" ht="15" x14ac:dyDescent="0.3">
      <c r="A988" s="156" t="str">
        <f>IF(ISBLANK(TableB[[#This Row],[BEDS Code]]),"",TableB[[#This Row],[BEDS Code]])</f>
        <v>342700010197</v>
      </c>
      <c r="B988" s="134" t="str">
        <f>IF(ISBLANK(TableB[[#This Row],[School Name]]),"",TableB[[#This Row],[School Name]])</f>
        <v>P.S. 197 The Ocean School</v>
      </c>
      <c r="C988" s="156" t="str">
        <f>IF(ISBLANK(TableB[[#This Row],[Local School Code]]),"",TableB[[#This Row],[Local School Code]])</f>
        <v>Q197</v>
      </c>
      <c r="D988" s="187">
        <v>4456544</v>
      </c>
      <c r="E988" s="187">
        <v>4456544</v>
      </c>
      <c r="F988" s="186">
        <v>0</v>
      </c>
      <c r="G988" s="126">
        <f t="shared" si="48"/>
        <v>1</v>
      </c>
      <c r="H988" s="187">
        <v>357576</v>
      </c>
      <c r="I988" s="187">
        <v>906825</v>
      </c>
      <c r="J988" s="187">
        <v>5720945</v>
      </c>
      <c r="K988" s="187">
        <v>5720945</v>
      </c>
      <c r="L988" s="187">
        <v>0</v>
      </c>
      <c r="M988" s="186">
        <f>IF(L988="N/A","N/A",'Part-C'!I988)</f>
        <v>10875510.843539018</v>
      </c>
      <c r="N988" s="190">
        <f t="shared" si="46"/>
        <v>0.52603919781834707</v>
      </c>
      <c r="O988" s="191">
        <f t="shared" si="47"/>
        <v>5154565.8435390182</v>
      </c>
    </row>
    <row r="989" spans="1:15" s="27" customFormat="1" ht="15" x14ac:dyDescent="0.3">
      <c r="A989" s="156" t="str">
        <f>IF(ISBLANK(TableB[[#This Row],[BEDS Code]]),"",TableB[[#This Row],[BEDS Code]])</f>
        <v>342400010199</v>
      </c>
      <c r="B989" s="134" t="str">
        <f>IF(ISBLANK(TableB[[#This Row],[School Name]]),"",TableB[[#This Row],[School Name]])</f>
        <v>P.S. 199 Maurice A. Fitzgerald</v>
      </c>
      <c r="C989" s="156" t="str">
        <f>IF(ISBLANK(TableB[[#This Row],[Local School Code]]),"",TableB[[#This Row],[Local School Code]])</f>
        <v>Q199</v>
      </c>
      <c r="D989" s="187">
        <v>6114814</v>
      </c>
      <c r="E989" s="187">
        <v>6794238</v>
      </c>
      <c r="F989" s="186">
        <v>679424</v>
      </c>
      <c r="G989" s="126">
        <f t="shared" si="48"/>
        <v>0.89999997056329206</v>
      </c>
      <c r="H989" s="187">
        <v>357576</v>
      </c>
      <c r="I989" s="187">
        <v>1180661</v>
      </c>
      <c r="J989" s="187">
        <v>7653051</v>
      </c>
      <c r="K989" s="187">
        <v>8454965</v>
      </c>
      <c r="L989" s="187">
        <v>801914</v>
      </c>
      <c r="M989" s="186">
        <f>IF(L989="N/A","N/A",'Part-C'!I989)</f>
        <v>12634950.528431389</v>
      </c>
      <c r="N989" s="190">
        <f t="shared" si="46"/>
        <v>0.60570486467509066</v>
      </c>
      <c r="O989" s="191">
        <f t="shared" si="47"/>
        <v>4981899.5284313895</v>
      </c>
    </row>
    <row r="990" spans="1:15" s="27" customFormat="1" ht="15" x14ac:dyDescent="0.3">
      <c r="A990" s="156" t="str">
        <f>IF(ISBLANK(TableB[[#This Row],[BEDS Code]]),"",TableB[[#This Row],[BEDS Code]])</f>
        <v>342500010200</v>
      </c>
      <c r="B990" s="134" t="str">
        <f>IF(ISBLANK(TableB[[#This Row],[School Name]]),"",TableB[[#This Row],[School Name]])</f>
        <v>P.S./M.S. 200 - The Pomonok School &amp; STAR Academy</v>
      </c>
      <c r="C990" s="156" t="str">
        <f>IF(ISBLANK(TableB[[#This Row],[Local School Code]]),"",TableB[[#This Row],[Local School Code]])</f>
        <v>Q200</v>
      </c>
      <c r="D990" s="187">
        <v>4221569</v>
      </c>
      <c r="E990" s="187">
        <v>4367334</v>
      </c>
      <c r="F990" s="186">
        <v>145765</v>
      </c>
      <c r="G990" s="126">
        <f t="shared" si="48"/>
        <v>0.9666238029882761</v>
      </c>
      <c r="H990" s="187">
        <v>357576</v>
      </c>
      <c r="I990" s="187">
        <v>924190</v>
      </c>
      <c r="J990" s="187">
        <v>5503335</v>
      </c>
      <c r="K990" s="187">
        <v>5675379</v>
      </c>
      <c r="L990" s="187">
        <v>172043</v>
      </c>
      <c r="M990" s="186">
        <f>IF(L990="N/A","N/A",'Part-C'!I990)</f>
        <v>9781437.0239886083</v>
      </c>
      <c r="N990" s="190">
        <f t="shared" si="46"/>
        <v>0.56263052008649417</v>
      </c>
      <c r="O990" s="191">
        <f t="shared" si="47"/>
        <v>4278102.0239886083</v>
      </c>
    </row>
    <row r="991" spans="1:15" s="27" customFormat="1" ht="15" x14ac:dyDescent="0.3">
      <c r="A991" s="156" t="str">
        <f>IF(ISBLANK(TableB[[#This Row],[BEDS Code]]),"",TableB[[#This Row],[BEDS Code]])</f>
        <v>342500010201</v>
      </c>
      <c r="B991" s="134" t="str">
        <f>IF(ISBLANK(TableB[[#This Row],[School Name]]),"",TableB[[#This Row],[School Name]])</f>
        <v>P.S. 201 The Discovery School for Inquiry and Research</v>
      </c>
      <c r="C991" s="156" t="str">
        <f>IF(ISBLANK(TableB[[#This Row],[Local School Code]]),"",TableB[[#This Row],[Local School Code]])</f>
        <v>Q201</v>
      </c>
      <c r="D991" s="187">
        <v>3866976</v>
      </c>
      <c r="E991" s="187">
        <v>3541818</v>
      </c>
      <c r="F991" s="186">
        <v>0</v>
      </c>
      <c r="G991" s="126">
        <f t="shared" si="48"/>
        <v>1.0918053948565398</v>
      </c>
      <c r="H991" s="187">
        <v>357576</v>
      </c>
      <c r="I991" s="187">
        <v>828318</v>
      </c>
      <c r="J991" s="187">
        <v>5052870</v>
      </c>
      <c r="K991" s="187">
        <v>4669092</v>
      </c>
      <c r="L991" s="187">
        <v>0</v>
      </c>
      <c r="M991" s="186">
        <f>IF(L991="N/A","N/A",'Part-C'!I991)</f>
        <v>9797207.3684960157</v>
      </c>
      <c r="N991" s="190">
        <f t="shared" si="46"/>
        <v>0.51574594779406757</v>
      </c>
      <c r="O991" s="191">
        <f t="shared" si="47"/>
        <v>4744337.3684960157</v>
      </c>
    </row>
    <row r="992" spans="1:15" s="27" customFormat="1" ht="15" x14ac:dyDescent="0.3">
      <c r="A992" s="156" t="str">
        <f>IF(ISBLANK(TableB[[#This Row],[BEDS Code]]),"",TableB[[#This Row],[BEDS Code]])</f>
        <v>342700010202</v>
      </c>
      <c r="B992" s="134" t="str">
        <f>IF(ISBLANK(TableB[[#This Row],[School Name]]),"",TableB[[#This Row],[School Name]])</f>
        <v>J.H.S. 202 Robert H. Goddard</v>
      </c>
      <c r="C992" s="156" t="str">
        <f>IF(ISBLANK(TableB[[#This Row],[Local School Code]]),"",TableB[[#This Row],[Local School Code]])</f>
        <v>Q202</v>
      </c>
      <c r="D992" s="187">
        <v>9195053</v>
      </c>
      <c r="E992" s="187">
        <v>10216726</v>
      </c>
      <c r="F992" s="186">
        <v>1021673</v>
      </c>
      <c r="G992" s="126">
        <f t="shared" si="48"/>
        <v>0.89999996084851452</v>
      </c>
      <c r="H992" s="187">
        <v>357576</v>
      </c>
      <c r="I992" s="187">
        <v>1856949</v>
      </c>
      <c r="J992" s="187">
        <v>11409578</v>
      </c>
      <c r="K992" s="187">
        <v>12615443</v>
      </c>
      <c r="L992" s="187">
        <v>1205864</v>
      </c>
      <c r="M992" s="186">
        <f>IF(L992="N/A","N/A",'Part-C'!I992)</f>
        <v>14189318.89967439</v>
      </c>
      <c r="N992" s="190">
        <f t="shared" si="46"/>
        <v>0.8040962417344657</v>
      </c>
      <c r="O992" s="191">
        <f t="shared" si="47"/>
        <v>2779740.8996743895</v>
      </c>
    </row>
    <row r="993" spans="1:15" s="27" customFormat="1" ht="15" x14ac:dyDescent="0.3">
      <c r="A993" s="156" t="str">
        <f>IF(ISBLANK(TableB[[#This Row],[BEDS Code]]),"",TableB[[#This Row],[BEDS Code]])</f>
        <v>342600010203</v>
      </c>
      <c r="B993" s="134" t="str">
        <f>IF(ISBLANK(TableB[[#This Row],[School Name]]),"",TableB[[#This Row],[School Name]])</f>
        <v>P.S. 203 Oakland Gardens</v>
      </c>
      <c r="C993" s="156" t="str">
        <f>IF(ISBLANK(TableB[[#This Row],[Local School Code]]),"",TableB[[#This Row],[Local School Code]])</f>
        <v>Q203</v>
      </c>
      <c r="D993" s="187">
        <v>5931053</v>
      </c>
      <c r="E993" s="187">
        <v>6590059</v>
      </c>
      <c r="F993" s="186">
        <v>659006</v>
      </c>
      <c r="G993" s="126">
        <f t="shared" si="48"/>
        <v>0.89999998482562904</v>
      </c>
      <c r="H993" s="187">
        <v>357576</v>
      </c>
      <c r="I993" s="187">
        <v>1141036</v>
      </c>
      <c r="J993" s="187">
        <v>7429665</v>
      </c>
      <c r="K993" s="187">
        <v>8207479</v>
      </c>
      <c r="L993" s="187">
        <v>777813</v>
      </c>
      <c r="M993" s="186">
        <f>IF(L993="N/A","N/A",'Part-C'!I993)</f>
        <v>11540234.976792432</v>
      </c>
      <c r="N993" s="190">
        <f t="shared" si="46"/>
        <v>0.6438053484128492</v>
      </c>
      <c r="O993" s="191">
        <f t="shared" si="47"/>
        <v>4110569.9767924324</v>
      </c>
    </row>
    <row r="994" spans="1:15" s="27" customFormat="1" ht="15" x14ac:dyDescent="0.3">
      <c r="A994" s="156" t="str">
        <f>IF(ISBLANK(TableB[[#This Row],[BEDS Code]]),"",TableB[[#This Row],[BEDS Code]])</f>
        <v>343000010204</v>
      </c>
      <c r="B994" s="134" t="str">
        <f>IF(ISBLANK(TableB[[#This Row],[School Name]]),"",TableB[[#This Row],[School Name]])</f>
        <v>I.S. 204 Oliver W. Holmes</v>
      </c>
      <c r="C994" s="156" t="str">
        <f>IF(ISBLANK(TableB[[#This Row],[Local School Code]]),"",TableB[[#This Row],[Local School Code]])</f>
        <v>Q204</v>
      </c>
      <c r="D994" s="187">
        <v>4610555</v>
      </c>
      <c r="E994" s="187">
        <v>5122839</v>
      </c>
      <c r="F994" s="186">
        <v>512284</v>
      </c>
      <c r="G994" s="126">
        <f t="shared" si="48"/>
        <v>0.89999998047957397</v>
      </c>
      <c r="H994" s="187">
        <v>357576</v>
      </c>
      <c r="I994" s="187">
        <v>863466</v>
      </c>
      <c r="J994" s="187">
        <v>5831597</v>
      </c>
      <c r="K994" s="187">
        <v>6436237</v>
      </c>
      <c r="L994" s="187">
        <v>604640</v>
      </c>
      <c r="M994" s="186">
        <f>IF(L994="N/A","N/A",'Part-C'!I994)</f>
        <v>9014637.1260541268</v>
      </c>
      <c r="N994" s="190">
        <f t="shared" si="46"/>
        <v>0.64690313303299851</v>
      </c>
      <c r="O994" s="191">
        <f t="shared" si="47"/>
        <v>3183040.1260541268</v>
      </c>
    </row>
    <row r="995" spans="1:15" s="27" customFormat="1" ht="15" x14ac:dyDescent="0.3">
      <c r="A995" s="156" t="str">
        <f>IF(ISBLANK(TableB[[#This Row],[BEDS Code]]),"",TableB[[#This Row],[BEDS Code]])</f>
        <v>342600010205</v>
      </c>
      <c r="B995" s="134" t="str">
        <f>IF(ISBLANK(TableB[[#This Row],[School Name]]),"",TableB[[#This Row],[School Name]])</f>
        <v>P.S. 205 Alexander Graham Bell</v>
      </c>
      <c r="C995" s="156" t="str">
        <f>IF(ISBLANK(TableB[[#This Row],[Local School Code]]),"",TableB[[#This Row],[Local School Code]])</f>
        <v>Q205</v>
      </c>
      <c r="D995" s="187">
        <v>2030737</v>
      </c>
      <c r="E995" s="187">
        <v>2130969</v>
      </c>
      <c r="F995" s="186">
        <v>100232</v>
      </c>
      <c r="G995" s="126">
        <f t="shared" si="48"/>
        <v>0.95296412101724615</v>
      </c>
      <c r="H995" s="187">
        <v>357576</v>
      </c>
      <c r="I995" s="187">
        <v>482914</v>
      </c>
      <c r="J995" s="187">
        <v>2871227</v>
      </c>
      <c r="K995" s="187">
        <v>2989530</v>
      </c>
      <c r="L995" s="187">
        <v>118303</v>
      </c>
      <c r="M995" s="186">
        <f>IF(L995="N/A","N/A",'Part-C'!I995)</f>
        <v>5364051.9196897633</v>
      </c>
      <c r="N995" s="190">
        <f t="shared" si="46"/>
        <v>0.53527203744255725</v>
      </c>
      <c r="O995" s="191">
        <f t="shared" si="47"/>
        <v>2492824.9196897633</v>
      </c>
    </row>
    <row r="996" spans="1:15" s="27" customFormat="1" ht="15" x14ac:dyDescent="0.3">
      <c r="A996" s="156" t="str">
        <f>IF(ISBLANK(TableB[[#This Row],[BEDS Code]]),"",TableB[[#This Row],[BEDS Code]])</f>
        <v>342800010206</v>
      </c>
      <c r="B996" s="134" t="str">
        <f>IF(ISBLANK(TableB[[#This Row],[School Name]]),"",TableB[[#This Row],[School Name]])</f>
        <v>P.S. 206 The Horace Harding School</v>
      </c>
      <c r="C996" s="156" t="str">
        <f>IF(ISBLANK(TableB[[#This Row],[Local School Code]]),"",TableB[[#This Row],[Local School Code]])</f>
        <v>Q206</v>
      </c>
      <c r="D996" s="187">
        <v>4608290</v>
      </c>
      <c r="E996" s="187">
        <v>5120322</v>
      </c>
      <c r="F996" s="186">
        <v>512032</v>
      </c>
      <c r="G996" s="126">
        <f t="shared" si="48"/>
        <v>0.90000003906004344</v>
      </c>
      <c r="H996" s="187">
        <v>357576</v>
      </c>
      <c r="I996" s="187">
        <v>993455</v>
      </c>
      <c r="J996" s="187">
        <v>5959321</v>
      </c>
      <c r="K996" s="187">
        <v>6563665</v>
      </c>
      <c r="L996" s="187">
        <v>604344</v>
      </c>
      <c r="M996" s="186">
        <f>IF(L996="N/A","N/A",'Part-C'!I996)</f>
        <v>9322261.6543840375</v>
      </c>
      <c r="N996" s="190">
        <f t="shared" si="46"/>
        <v>0.6392569980265973</v>
      </c>
      <c r="O996" s="191">
        <f t="shared" si="47"/>
        <v>3362940.6543840375</v>
      </c>
    </row>
    <row r="997" spans="1:15" s="27" customFormat="1" ht="15" x14ac:dyDescent="0.3">
      <c r="A997" s="156" t="str">
        <f>IF(ISBLANK(TableB[[#This Row],[BEDS Code]]),"",TableB[[#This Row],[BEDS Code]])</f>
        <v>342700010207</v>
      </c>
      <c r="B997" s="134" t="str">
        <f>IF(ISBLANK(TableB[[#This Row],[School Name]]),"",TableB[[#This Row],[School Name]])</f>
        <v>P.S. 207 Rockwood Park</v>
      </c>
      <c r="C997" s="156" t="str">
        <f>IF(ISBLANK(TableB[[#This Row],[Local School Code]]),"",TableB[[#This Row],[Local School Code]])</f>
        <v>Q207</v>
      </c>
      <c r="D997" s="187">
        <v>4746331</v>
      </c>
      <c r="E997" s="187">
        <v>4806119</v>
      </c>
      <c r="F997" s="186">
        <v>59788</v>
      </c>
      <c r="G997" s="126">
        <f t="shared" si="48"/>
        <v>0.98756002504307527</v>
      </c>
      <c r="H997" s="187">
        <v>357576</v>
      </c>
      <c r="I997" s="187">
        <v>1016998</v>
      </c>
      <c r="J997" s="187">
        <v>6120905</v>
      </c>
      <c r="K997" s="187">
        <v>6191473</v>
      </c>
      <c r="L997" s="187">
        <v>70567</v>
      </c>
      <c r="M997" s="186">
        <f>IF(L997="N/A","N/A",'Part-C'!I997)</f>
        <v>13554469.078090759</v>
      </c>
      <c r="N997" s="190">
        <f t="shared" si="46"/>
        <v>0.45157836612676622</v>
      </c>
      <c r="O997" s="191">
        <f t="shared" si="47"/>
        <v>7433564.078090759</v>
      </c>
    </row>
    <row r="998" spans="1:15" s="27" customFormat="1" ht="15" x14ac:dyDescent="0.3">
      <c r="A998" s="156" t="str">
        <f>IF(ISBLANK(TableB[[#This Row],[BEDS Code]]),"",TableB[[#This Row],[BEDS Code]])</f>
        <v>342900010208</v>
      </c>
      <c r="B998" s="134" t="str">
        <f>IF(ISBLANK(TableB[[#This Row],[School Name]]),"",TableB[[#This Row],[School Name]])</f>
        <v>P.S./I.S. 208</v>
      </c>
      <c r="C998" s="156" t="str">
        <f>IF(ISBLANK(TableB[[#This Row],[Local School Code]]),"",TableB[[#This Row],[Local School Code]])</f>
        <v>Q208</v>
      </c>
      <c r="D998" s="187">
        <v>5481916</v>
      </c>
      <c r="E998" s="187">
        <v>6091018</v>
      </c>
      <c r="F998" s="186">
        <v>609102</v>
      </c>
      <c r="G998" s="126">
        <f t="shared" si="48"/>
        <v>0.89999996716476627</v>
      </c>
      <c r="H998" s="187">
        <v>357576</v>
      </c>
      <c r="I998" s="187">
        <v>1197962</v>
      </c>
      <c r="J998" s="187">
        <v>7037454</v>
      </c>
      <c r="K998" s="187">
        <v>7756368</v>
      </c>
      <c r="L998" s="187">
        <v>718914</v>
      </c>
      <c r="M998" s="186">
        <f>IF(L998="N/A","N/A",'Part-C'!I998)</f>
        <v>9684555.2224341631</v>
      </c>
      <c r="N998" s="190">
        <f t="shared" si="46"/>
        <v>0.7266677548286179</v>
      </c>
      <c r="O998" s="191">
        <f t="shared" si="47"/>
        <v>2647101.2224341631</v>
      </c>
    </row>
    <row r="999" spans="1:15" s="27" customFormat="1" ht="15" x14ac:dyDescent="0.3">
      <c r="A999" s="156" t="str">
        <f>IF(ISBLANK(TableB[[#This Row],[BEDS Code]]),"",TableB[[#This Row],[BEDS Code]])</f>
        <v>342500010209</v>
      </c>
      <c r="B999" s="134" t="str">
        <f>IF(ISBLANK(TableB[[#This Row],[School Name]]),"",TableB[[#This Row],[School Name]])</f>
        <v>P.S. 209 Clearview Gardens</v>
      </c>
      <c r="C999" s="156" t="str">
        <f>IF(ISBLANK(TableB[[#This Row],[Local School Code]]),"",TableB[[#This Row],[Local School Code]])</f>
        <v>Q209</v>
      </c>
      <c r="D999" s="187">
        <v>4346669</v>
      </c>
      <c r="E999" s="187">
        <v>4707376</v>
      </c>
      <c r="F999" s="186">
        <v>360707</v>
      </c>
      <c r="G999" s="126">
        <f t="shared" si="48"/>
        <v>0.92337408356587614</v>
      </c>
      <c r="H999" s="187">
        <v>357576</v>
      </c>
      <c r="I999" s="187">
        <v>989833</v>
      </c>
      <c r="J999" s="187">
        <v>5694078</v>
      </c>
      <c r="K999" s="187">
        <v>6119815</v>
      </c>
      <c r="L999" s="187">
        <v>425737</v>
      </c>
      <c r="M999" s="186">
        <f>IF(L999="N/A","N/A",'Part-C'!I999)</f>
        <v>8307811.1277857022</v>
      </c>
      <c r="N999" s="190">
        <f t="shared" si="46"/>
        <v>0.68538847506487</v>
      </c>
      <c r="O999" s="191">
        <f t="shared" si="47"/>
        <v>2613733.1277857022</v>
      </c>
    </row>
    <row r="1000" spans="1:15" s="27" customFormat="1" ht="15" x14ac:dyDescent="0.3">
      <c r="A1000" s="156" t="str">
        <f>IF(ISBLANK(TableB[[#This Row],[BEDS Code]]),"",TableB[[#This Row],[BEDS Code]])</f>
        <v>342700010210</v>
      </c>
      <c r="B1000" s="134" t="str">
        <f>IF(ISBLANK(TableB[[#This Row],[School Name]]),"",TableB[[#This Row],[School Name]])</f>
        <v>J.H.S. 210 Elizabeth Blackwell</v>
      </c>
      <c r="C1000" s="156" t="str">
        <f>IF(ISBLANK(TableB[[#This Row],[Local School Code]]),"",TableB[[#This Row],[Local School Code]])</f>
        <v>Q210</v>
      </c>
      <c r="D1000" s="187">
        <v>16303492</v>
      </c>
      <c r="E1000" s="187">
        <v>18114992</v>
      </c>
      <c r="F1000" s="186">
        <v>1811500</v>
      </c>
      <c r="G1000" s="126">
        <f t="shared" si="48"/>
        <v>0.89999995583768411</v>
      </c>
      <c r="H1000" s="187">
        <v>357576</v>
      </c>
      <c r="I1000" s="187">
        <v>2981495</v>
      </c>
      <c r="J1000" s="187">
        <v>19642563</v>
      </c>
      <c r="K1000" s="187">
        <v>21780648</v>
      </c>
      <c r="L1000" s="187">
        <v>2138084</v>
      </c>
      <c r="M1000" s="186">
        <f>IF(L1000="N/A","N/A",'Part-C'!I1000)</f>
        <v>25444021.444663078</v>
      </c>
      <c r="N1000" s="190">
        <f t="shared" si="46"/>
        <v>0.77199129244249465</v>
      </c>
      <c r="O1000" s="191">
        <f t="shared" si="47"/>
        <v>5801458.4446630776</v>
      </c>
    </row>
    <row r="1001" spans="1:15" s="27" customFormat="1" ht="15" x14ac:dyDescent="0.3">
      <c r="A1001" s="156" t="str">
        <f>IF(ISBLANK(TableB[[#This Row],[BEDS Code]]),"",TableB[[#This Row],[BEDS Code]])</f>
        <v>342400010211</v>
      </c>
      <c r="B1001" s="134" t="str">
        <f>IF(ISBLANK(TableB[[#This Row],[School Name]]),"",TableB[[#This Row],[School Name]])</f>
        <v>Elm Tree Elementary School</v>
      </c>
      <c r="C1001" s="156" t="str">
        <f>IF(ISBLANK(TableB[[#This Row],[Local School Code]]),"",TableB[[#This Row],[Local School Code]])</f>
        <v>Q211</v>
      </c>
      <c r="D1001" s="187">
        <v>4226087</v>
      </c>
      <c r="E1001" s="187">
        <v>4226087</v>
      </c>
      <c r="F1001" s="186">
        <v>0</v>
      </c>
      <c r="G1001" s="126">
        <f t="shared" si="48"/>
        <v>1</v>
      </c>
      <c r="H1001" s="187">
        <v>357576</v>
      </c>
      <c r="I1001" s="187">
        <v>803201</v>
      </c>
      <c r="J1001" s="187">
        <v>5386864</v>
      </c>
      <c r="K1001" s="187">
        <v>5386864</v>
      </c>
      <c r="L1001" s="187">
        <v>0</v>
      </c>
      <c r="M1001" s="186">
        <f>IF(L1001="N/A","N/A",'Part-C'!I1001)</f>
        <v>6938615.4096927829</v>
      </c>
      <c r="N1001" s="190">
        <f t="shared" si="46"/>
        <v>0.77636007790184047</v>
      </c>
      <c r="O1001" s="191">
        <f t="shared" si="47"/>
        <v>1551751.4096927829</v>
      </c>
    </row>
    <row r="1002" spans="1:15" s="27" customFormat="1" ht="15" x14ac:dyDescent="0.3">
      <c r="A1002" s="156" t="str">
        <f>IF(ISBLANK(TableB[[#This Row],[BEDS Code]]),"",TableB[[#This Row],[BEDS Code]])</f>
        <v>343000010212</v>
      </c>
      <c r="B1002" s="134" t="str">
        <f>IF(ISBLANK(TableB[[#This Row],[School Name]]),"",TableB[[#This Row],[School Name]])</f>
        <v>P.S. 212</v>
      </c>
      <c r="C1002" s="156" t="str">
        <f>IF(ISBLANK(TableB[[#This Row],[Local School Code]]),"",TableB[[#This Row],[Local School Code]])</f>
        <v>Q212</v>
      </c>
      <c r="D1002" s="187">
        <v>5780678</v>
      </c>
      <c r="E1002" s="187">
        <v>6422976</v>
      </c>
      <c r="F1002" s="186">
        <v>642298</v>
      </c>
      <c r="G1002" s="126">
        <f t="shared" si="48"/>
        <v>0.89999993772357234</v>
      </c>
      <c r="H1002" s="187">
        <v>357576</v>
      </c>
      <c r="I1002" s="187">
        <v>1140619</v>
      </c>
      <c r="J1002" s="187">
        <v>7278873</v>
      </c>
      <c r="K1002" s="187">
        <v>8036968</v>
      </c>
      <c r="L1002" s="187">
        <v>758095</v>
      </c>
      <c r="M1002" s="186">
        <f>IF(L1002="N/A","N/A",'Part-C'!I1002)</f>
        <v>11926047.389663398</v>
      </c>
      <c r="N1002" s="190">
        <f t="shared" si="46"/>
        <v>0.61033406644927302</v>
      </c>
      <c r="O1002" s="191">
        <f t="shared" si="47"/>
        <v>4647174.3896633983</v>
      </c>
    </row>
    <row r="1003" spans="1:15" s="27" customFormat="1" ht="15" x14ac:dyDescent="0.3">
      <c r="A1003" s="156" t="str">
        <f>IF(ISBLANK(TableB[[#This Row],[BEDS Code]]),"",TableB[[#This Row],[BEDS Code]])</f>
        <v>342600010213</v>
      </c>
      <c r="B1003" s="134" t="str">
        <f>IF(ISBLANK(TableB[[#This Row],[School Name]]),"",TableB[[#This Row],[School Name]])</f>
        <v>P.S. 213 The Carl Ullman School</v>
      </c>
      <c r="C1003" s="156" t="str">
        <f>IF(ISBLANK(TableB[[#This Row],[Local School Code]]),"",TableB[[#This Row],[Local School Code]])</f>
        <v>Q213</v>
      </c>
      <c r="D1003" s="187">
        <v>3157862</v>
      </c>
      <c r="E1003" s="187">
        <v>3135743</v>
      </c>
      <c r="F1003" s="186">
        <v>0</v>
      </c>
      <c r="G1003" s="126">
        <f t="shared" si="48"/>
        <v>1.0070538306232366</v>
      </c>
      <c r="H1003" s="187">
        <v>357576</v>
      </c>
      <c r="I1003" s="187">
        <v>734619</v>
      </c>
      <c r="J1003" s="187">
        <v>4250057</v>
      </c>
      <c r="K1003" s="187">
        <v>4223951</v>
      </c>
      <c r="L1003" s="187">
        <v>0</v>
      </c>
      <c r="M1003" s="186">
        <f>IF(L1003="N/A","N/A",'Part-C'!I1003)</f>
        <v>7399656.6912115328</v>
      </c>
      <c r="N1003" s="190">
        <f t="shared" si="46"/>
        <v>0.57435867329463164</v>
      </c>
      <c r="O1003" s="191">
        <f t="shared" si="47"/>
        <v>3149599.6912115328</v>
      </c>
    </row>
    <row r="1004" spans="1:15" s="27" customFormat="1" ht="15" x14ac:dyDescent="0.3">
      <c r="A1004" s="156" t="str">
        <f>IF(ISBLANK(TableB[[#This Row],[BEDS Code]]),"",TableB[[#This Row],[BEDS Code]])</f>
        <v>342500010214</v>
      </c>
      <c r="B1004" s="134" t="str">
        <f>IF(ISBLANK(TableB[[#This Row],[School Name]]),"",TableB[[#This Row],[School Name]])</f>
        <v>P.S. 214 Cadwallader Colden</v>
      </c>
      <c r="C1004" s="156" t="str">
        <f>IF(ISBLANK(TableB[[#This Row],[Local School Code]]),"",TableB[[#This Row],[Local School Code]])</f>
        <v>Q214</v>
      </c>
      <c r="D1004" s="187">
        <v>3680133</v>
      </c>
      <c r="E1004" s="187">
        <v>3956103</v>
      </c>
      <c r="F1004" s="186">
        <v>275970</v>
      </c>
      <c r="G1004" s="126">
        <f t="shared" si="48"/>
        <v>0.93024195780544638</v>
      </c>
      <c r="H1004" s="187">
        <v>357576</v>
      </c>
      <c r="I1004" s="187">
        <v>741742</v>
      </c>
      <c r="J1004" s="187">
        <v>4779451</v>
      </c>
      <c r="K1004" s="187">
        <v>5105174</v>
      </c>
      <c r="L1004" s="187">
        <v>325723</v>
      </c>
      <c r="M1004" s="186">
        <f>IF(L1004="N/A","N/A",'Part-C'!I1004)</f>
        <v>7226882.1006335597</v>
      </c>
      <c r="N1004" s="190">
        <f t="shared" si="46"/>
        <v>0.661343430465124</v>
      </c>
      <c r="O1004" s="191">
        <f t="shared" si="47"/>
        <v>2447431.1006335597</v>
      </c>
    </row>
    <row r="1005" spans="1:15" s="27" customFormat="1" ht="15" x14ac:dyDescent="0.3">
      <c r="A1005" s="156" t="str">
        <f>IF(ISBLANK(TableB[[#This Row],[BEDS Code]]),"",TableB[[#This Row],[BEDS Code]])</f>
        <v>342600010216</v>
      </c>
      <c r="B1005" s="134" t="str">
        <f>IF(ISBLANK(TableB[[#This Row],[School Name]]),"",TableB[[#This Row],[School Name]])</f>
        <v>J.H.S. 216 George J. Ryan</v>
      </c>
      <c r="C1005" s="156" t="str">
        <f>IF(ISBLANK(TableB[[#This Row],[Local School Code]]),"",TableB[[#This Row],[Local School Code]])</f>
        <v>Q216</v>
      </c>
      <c r="D1005" s="187">
        <v>11726752</v>
      </c>
      <c r="E1005" s="187">
        <v>13029724</v>
      </c>
      <c r="F1005" s="186">
        <v>1302972</v>
      </c>
      <c r="G1005" s="126">
        <f t="shared" si="48"/>
        <v>0.90000003069903856</v>
      </c>
      <c r="H1005" s="187">
        <v>357576</v>
      </c>
      <c r="I1005" s="187">
        <v>2186242</v>
      </c>
      <c r="J1005" s="187">
        <v>14270570</v>
      </c>
      <c r="K1005" s="187">
        <v>15808448</v>
      </c>
      <c r="L1005" s="187">
        <v>1537877</v>
      </c>
      <c r="M1005" s="186">
        <f>IF(L1005="N/A","N/A",'Part-C'!I1005)</f>
        <v>16957946.235215805</v>
      </c>
      <c r="N1005" s="190">
        <f t="shared" si="46"/>
        <v>0.84152702232095467</v>
      </c>
      <c r="O1005" s="191">
        <f t="shared" si="47"/>
        <v>2687376.2352158055</v>
      </c>
    </row>
    <row r="1006" spans="1:15" s="27" customFormat="1" ht="15" x14ac:dyDescent="0.3">
      <c r="A1006" s="156" t="str">
        <f>IF(ISBLANK(TableB[[#This Row],[BEDS Code]]),"",TableB[[#This Row],[BEDS Code]])</f>
        <v>342800010217</v>
      </c>
      <c r="B1006" s="134" t="str">
        <f>IF(ISBLANK(TableB[[#This Row],[School Name]]),"",TableB[[#This Row],[School Name]])</f>
        <v>J.H.S. 217 Robert A. Van Wyck</v>
      </c>
      <c r="C1006" s="156" t="str">
        <f>IF(ISBLANK(TableB[[#This Row],[Local School Code]]),"",TableB[[#This Row],[Local School Code]])</f>
        <v>Q217</v>
      </c>
      <c r="D1006" s="187">
        <v>14532266</v>
      </c>
      <c r="E1006" s="187">
        <v>16146962</v>
      </c>
      <c r="F1006" s="186">
        <v>1614696</v>
      </c>
      <c r="G1006" s="126">
        <f t="shared" si="48"/>
        <v>0.90000001238623095</v>
      </c>
      <c r="H1006" s="187">
        <v>357576</v>
      </c>
      <c r="I1006" s="187">
        <v>2679801</v>
      </c>
      <c r="J1006" s="187">
        <v>17569643</v>
      </c>
      <c r="K1006" s="187">
        <v>19475443</v>
      </c>
      <c r="L1006" s="187">
        <v>1905800</v>
      </c>
      <c r="M1006" s="186">
        <f>IF(L1006="N/A","N/A",'Part-C'!I1006)</f>
        <v>21783156.824024953</v>
      </c>
      <c r="N1006" s="190">
        <f t="shared" si="46"/>
        <v>0.80657010101594606</v>
      </c>
      <c r="O1006" s="191">
        <f t="shared" si="47"/>
        <v>4213513.8240249529</v>
      </c>
    </row>
    <row r="1007" spans="1:15" s="27" customFormat="1" ht="15" x14ac:dyDescent="0.3">
      <c r="A1007" s="156" t="str">
        <f>IF(ISBLANK(TableB[[#This Row],[BEDS Code]]),"",TableB[[#This Row],[BEDS Code]])</f>
        <v>342500010219</v>
      </c>
      <c r="B1007" s="134" t="str">
        <f>IF(ISBLANK(TableB[[#This Row],[School Name]]),"",TableB[[#This Row],[School Name]])</f>
        <v>P.S. 219 Paul Klapper</v>
      </c>
      <c r="C1007" s="156" t="str">
        <f>IF(ISBLANK(TableB[[#This Row],[Local School Code]]),"",TableB[[#This Row],[Local School Code]])</f>
        <v>Q219</v>
      </c>
      <c r="D1007" s="187">
        <v>4715804</v>
      </c>
      <c r="E1007" s="187">
        <v>5239782</v>
      </c>
      <c r="F1007" s="186">
        <v>523978</v>
      </c>
      <c r="G1007" s="126">
        <f t="shared" si="48"/>
        <v>0.90000003816952689</v>
      </c>
      <c r="H1007" s="187">
        <v>357576</v>
      </c>
      <c r="I1007" s="187">
        <v>855621</v>
      </c>
      <c r="J1007" s="187">
        <v>5929001</v>
      </c>
      <c r="K1007" s="187">
        <v>6547445</v>
      </c>
      <c r="L1007" s="187">
        <v>618443</v>
      </c>
      <c r="M1007" s="186">
        <f>IF(L1007="N/A","N/A",'Part-C'!I1007)</f>
        <v>16546585.923275609</v>
      </c>
      <c r="N1007" s="190">
        <f t="shared" si="46"/>
        <v>0.35832171225484311</v>
      </c>
      <c r="O1007" s="191">
        <f t="shared" si="47"/>
        <v>10617584.923275609</v>
      </c>
    </row>
    <row r="1008" spans="1:15" s="27" customFormat="1" ht="15" x14ac:dyDescent="0.3">
      <c r="A1008" s="156" t="str">
        <f>IF(ISBLANK(TableB[[#This Row],[BEDS Code]]),"",TableB[[#This Row],[BEDS Code]])</f>
        <v>342800010220</v>
      </c>
      <c r="B1008" s="134" t="str">
        <f>IF(ISBLANK(TableB[[#This Row],[School Name]]),"",TableB[[#This Row],[School Name]])</f>
        <v>P.S. 220 Edward Mandel</v>
      </c>
      <c r="C1008" s="156" t="str">
        <f>IF(ISBLANK(TableB[[#This Row],[Local School Code]]),"",TableB[[#This Row],[Local School Code]])</f>
        <v>Q220</v>
      </c>
      <c r="D1008" s="187">
        <v>5167565</v>
      </c>
      <c r="E1008" s="187">
        <v>5741738</v>
      </c>
      <c r="F1008" s="186">
        <v>574173</v>
      </c>
      <c r="G1008" s="126">
        <f t="shared" si="48"/>
        <v>0.90000013933063472</v>
      </c>
      <c r="H1008" s="187">
        <v>357576</v>
      </c>
      <c r="I1008" s="187">
        <v>1038391</v>
      </c>
      <c r="J1008" s="187">
        <v>6563532</v>
      </c>
      <c r="K1008" s="187">
        <v>7241220</v>
      </c>
      <c r="L1008" s="187">
        <v>677688</v>
      </c>
      <c r="M1008" s="186">
        <f>IF(L1008="N/A","N/A",'Part-C'!I1008)</f>
        <v>10446465.787969142</v>
      </c>
      <c r="N1008" s="190">
        <f t="shared" si="46"/>
        <v>0.62830167955549221</v>
      </c>
      <c r="O1008" s="191">
        <f t="shared" si="47"/>
        <v>3882933.7879691422</v>
      </c>
    </row>
    <row r="1009" spans="1:15" s="27" customFormat="1" ht="15" x14ac:dyDescent="0.3">
      <c r="A1009" s="156" t="str">
        <f>IF(ISBLANK(TableB[[#This Row],[BEDS Code]]),"",TableB[[#This Row],[BEDS Code]])</f>
        <v>342600010221</v>
      </c>
      <c r="B1009" s="134" t="str">
        <f>IF(ISBLANK(TableB[[#This Row],[School Name]]),"",TableB[[#This Row],[School Name]])</f>
        <v>P.S. 221 The North Hills School</v>
      </c>
      <c r="C1009" s="156" t="str">
        <f>IF(ISBLANK(TableB[[#This Row],[Local School Code]]),"",TableB[[#This Row],[Local School Code]])</f>
        <v>Q221</v>
      </c>
      <c r="D1009" s="187">
        <v>4342508</v>
      </c>
      <c r="E1009" s="187">
        <v>4825009</v>
      </c>
      <c r="F1009" s="186">
        <v>482501</v>
      </c>
      <c r="G1009" s="126">
        <f t="shared" si="48"/>
        <v>0.89999997927465003</v>
      </c>
      <c r="H1009" s="187">
        <v>357576</v>
      </c>
      <c r="I1009" s="187">
        <v>877090</v>
      </c>
      <c r="J1009" s="187">
        <v>5577174</v>
      </c>
      <c r="K1009" s="187">
        <v>6146663</v>
      </c>
      <c r="L1009" s="187">
        <v>569488</v>
      </c>
      <c r="M1009" s="186">
        <f>IF(L1009="N/A","N/A",'Part-C'!I1009)</f>
        <v>8558800.3061160278</v>
      </c>
      <c r="N1009" s="190">
        <f t="shared" si="46"/>
        <v>0.65163034543691956</v>
      </c>
      <c r="O1009" s="191">
        <f t="shared" si="47"/>
        <v>2981626.3061160278</v>
      </c>
    </row>
    <row r="1010" spans="1:15" s="27" customFormat="1" ht="15" x14ac:dyDescent="0.3">
      <c r="A1010" s="156" t="str">
        <f>IF(ISBLANK(TableB[[#This Row],[BEDS Code]]),"",TableB[[#This Row],[BEDS Code]])</f>
        <v>343000010222</v>
      </c>
      <c r="B1010" s="134" t="str">
        <f>IF(ISBLANK(TableB[[#This Row],[School Name]]),"",TableB[[#This Row],[School Name]])</f>
        <v>P.S. Q222 - Fire Fighter Christopher A. Santora School</v>
      </c>
      <c r="C1010" s="156" t="str">
        <f>IF(ISBLANK(TableB[[#This Row],[Local School Code]]),"",TableB[[#This Row],[Local School Code]])</f>
        <v>Q222</v>
      </c>
      <c r="D1010" s="187">
        <v>2040156</v>
      </c>
      <c r="E1010" s="187">
        <v>1985998</v>
      </c>
      <c r="F1010" s="186">
        <v>0</v>
      </c>
      <c r="G1010" s="126">
        <f t="shared" si="48"/>
        <v>1.0272699166867238</v>
      </c>
      <c r="H1010" s="187">
        <v>357576</v>
      </c>
      <c r="I1010" s="187">
        <v>410806</v>
      </c>
      <c r="J1010" s="187">
        <v>2808538</v>
      </c>
      <c r="K1010" s="187">
        <v>2744616</v>
      </c>
      <c r="L1010" s="187">
        <v>0</v>
      </c>
      <c r="M1010" s="186">
        <f>IF(L1010="N/A","N/A",'Part-C'!I1010)</f>
        <v>4604316.7242896259</v>
      </c>
      <c r="N1010" s="190">
        <f t="shared" si="46"/>
        <v>0.60997932335623883</v>
      </c>
      <c r="O1010" s="191">
        <f t="shared" si="47"/>
        <v>1795778.7242896259</v>
      </c>
    </row>
    <row r="1011" spans="1:15" s="27" customFormat="1" ht="15" x14ac:dyDescent="0.3">
      <c r="A1011" s="156" t="str">
        <f>IF(ISBLANK(TableB[[#This Row],[BEDS Code]]),"",TableB[[#This Row],[BEDS Code]])</f>
        <v>342700010223</v>
      </c>
      <c r="B1011" s="134" t="str">
        <f>IF(ISBLANK(TableB[[#This Row],[School Name]]),"",TableB[[#This Row],[School Name]])</f>
        <v>P.S. 223 Lyndon B. Johnson</v>
      </c>
      <c r="C1011" s="156" t="str">
        <f>IF(ISBLANK(TableB[[#This Row],[Local School Code]]),"",TableB[[#This Row],[Local School Code]])</f>
        <v>Q223</v>
      </c>
      <c r="D1011" s="187">
        <v>4435793</v>
      </c>
      <c r="E1011" s="187">
        <v>4469718</v>
      </c>
      <c r="F1011" s="186">
        <v>33925</v>
      </c>
      <c r="G1011" s="126">
        <f t="shared" si="48"/>
        <v>0.99241003571142516</v>
      </c>
      <c r="H1011" s="187">
        <v>357576</v>
      </c>
      <c r="I1011" s="187">
        <v>944356</v>
      </c>
      <c r="J1011" s="187">
        <v>5737725</v>
      </c>
      <c r="K1011" s="187">
        <v>5777767</v>
      </c>
      <c r="L1011" s="187">
        <v>40041</v>
      </c>
      <c r="M1011" s="186">
        <f>IF(L1011="N/A","N/A",'Part-C'!I1011)</f>
        <v>10787645.940227803</v>
      </c>
      <c r="N1011" s="190">
        <f t="shared" si="46"/>
        <v>0.53187924703791645</v>
      </c>
      <c r="O1011" s="191">
        <f t="shared" si="47"/>
        <v>5049920.9402278028</v>
      </c>
    </row>
    <row r="1012" spans="1:15" s="27" customFormat="1" ht="15" x14ac:dyDescent="0.3">
      <c r="A1012" s="156" t="str">
        <f>IF(ISBLANK(TableB[[#This Row],[BEDS Code]]),"",TableB[[#This Row],[BEDS Code]])</f>
        <v>307500014224</v>
      </c>
      <c r="B1012" s="134" t="str">
        <f>IF(ISBLANK(TableB[[#This Row],[School Name]]),"",TableB[[#This Row],[School Name]])</f>
        <v>P.S. Q224</v>
      </c>
      <c r="C1012" s="156" t="str">
        <f>IF(ISBLANK(TableB[[#This Row],[Local School Code]]),"",TableB[[#This Row],[Local School Code]])</f>
        <v>Q224</v>
      </c>
      <c r="D1012" s="187" t="s">
        <v>5097</v>
      </c>
      <c r="E1012" s="187" t="s">
        <v>5097</v>
      </c>
      <c r="F1012" s="186" t="s">
        <v>5097</v>
      </c>
      <c r="G1012" s="126" t="str">
        <f t="shared" si="48"/>
        <v/>
      </c>
      <c r="H1012" s="187" t="s">
        <v>5097</v>
      </c>
      <c r="I1012" s="187" t="s">
        <v>5097</v>
      </c>
      <c r="J1012" s="187" t="s">
        <v>5097</v>
      </c>
      <c r="K1012" s="187" t="s">
        <v>5097</v>
      </c>
      <c r="L1012" s="187" t="s">
        <v>5097</v>
      </c>
      <c r="M1012" s="186" t="str">
        <f>IF(L1012="N/A","N/A",'Part-C'!I1012)</f>
        <v>N/A</v>
      </c>
      <c r="N1012" s="190" t="str">
        <f t="shared" si="46"/>
        <v/>
      </c>
      <c r="O1012" s="191" t="str">
        <f t="shared" si="47"/>
        <v>N/A</v>
      </c>
    </row>
    <row r="1013" spans="1:15" s="27" customFormat="1" ht="15" x14ac:dyDescent="0.3">
      <c r="A1013" s="156" t="str">
        <f>IF(ISBLANK(TableB[[#This Row],[BEDS Code]]),"",TableB[[#This Row],[BEDS Code]])</f>
        <v>342700010226</v>
      </c>
      <c r="B1013" s="134" t="str">
        <f>IF(ISBLANK(TableB[[#This Row],[School Name]]),"",TableB[[#This Row],[School Name]])</f>
        <v>J.H.S. 226 Virgil I. Grissom</v>
      </c>
      <c r="C1013" s="156" t="str">
        <f>IF(ISBLANK(TableB[[#This Row],[Local School Code]]),"",TableB[[#This Row],[Local School Code]])</f>
        <v>Q226</v>
      </c>
      <c r="D1013" s="187">
        <v>7565945</v>
      </c>
      <c r="E1013" s="187">
        <v>8406604</v>
      </c>
      <c r="F1013" s="186">
        <v>840659</v>
      </c>
      <c r="G1013" s="126">
        <f t="shared" si="48"/>
        <v>0.90000016653573789</v>
      </c>
      <c r="H1013" s="187">
        <v>357576</v>
      </c>
      <c r="I1013" s="187">
        <v>1247010</v>
      </c>
      <c r="J1013" s="187">
        <v>9170531</v>
      </c>
      <c r="K1013" s="187">
        <v>10162749</v>
      </c>
      <c r="L1013" s="187">
        <v>992217</v>
      </c>
      <c r="M1013" s="186">
        <f>IF(L1013="N/A","N/A",'Part-C'!I1013)</f>
        <v>12456731.850071611</v>
      </c>
      <c r="N1013" s="190">
        <f t="shared" si="46"/>
        <v>0.73619076900553826</v>
      </c>
      <c r="O1013" s="191">
        <f t="shared" si="47"/>
        <v>3286200.8500716109</v>
      </c>
    </row>
    <row r="1014" spans="1:15" s="27" customFormat="1" ht="15" x14ac:dyDescent="0.3">
      <c r="A1014" s="156" t="str">
        <f>IF(ISBLANK(TableB[[#This Row],[BEDS Code]]),"",TableB[[#This Row],[BEDS Code]])</f>
        <v>343000011227</v>
      </c>
      <c r="B1014" s="134" t="str">
        <f>IF(ISBLANK(TableB[[#This Row],[School Name]]),"",TableB[[#This Row],[School Name]])</f>
        <v>I.S. 227 Louis Armstrong</v>
      </c>
      <c r="C1014" s="156" t="str">
        <f>IF(ISBLANK(TableB[[#This Row],[Local School Code]]),"",TableB[[#This Row],[Local School Code]])</f>
        <v>Q227</v>
      </c>
      <c r="D1014" s="187">
        <v>12144389</v>
      </c>
      <c r="E1014" s="187">
        <v>13493765</v>
      </c>
      <c r="F1014" s="186">
        <v>1349376</v>
      </c>
      <c r="G1014" s="126">
        <f t="shared" si="48"/>
        <v>0.90000003705415055</v>
      </c>
      <c r="H1014" s="187">
        <v>357576</v>
      </c>
      <c r="I1014" s="187">
        <v>2380988</v>
      </c>
      <c r="J1014" s="187">
        <v>14882953</v>
      </c>
      <c r="K1014" s="187">
        <v>16475601</v>
      </c>
      <c r="L1014" s="187">
        <v>1592648</v>
      </c>
      <c r="M1014" s="186">
        <f>IF(L1014="N/A","N/A",'Part-C'!I1014)</f>
        <v>20567167.776413508</v>
      </c>
      <c r="N1014" s="190">
        <f t="shared" si="46"/>
        <v>0.72362676095188061</v>
      </c>
      <c r="O1014" s="191">
        <f t="shared" si="47"/>
        <v>5684214.7764135078</v>
      </c>
    </row>
    <row r="1015" spans="1:15" s="27" customFormat="1" ht="15" x14ac:dyDescent="0.3">
      <c r="A1015" s="156" t="str">
        <f>IF(ISBLANK(TableB[[#This Row],[BEDS Code]]),"",TableB[[#This Row],[BEDS Code]])</f>
        <v>343000010228</v>
      </c>
      <c r="B1015" s="134" t="str">
        <f>IF(ISBLANK(TableB[[#This Row],[School Name]]),"",TableB[[#This Row],[School Name]])</f>
        <v>P.S. 228 Early Childhood Magnet School of the Arts</v>
      </c>
      <c r="C1015" s="156" t="str">
        <f>IF(ISBLANK(TableB[[#This Row],[Local School Code]]),"",TableB[[#This Row],[Local School Code]])</f>
        <v>Q228</v>
      </c>
      <c r="D1015" s="187">
        <v>2559093</v>
      </c>
      <c r="E1015" s="187">
        <v>2843437</v>
      </c>
      <c r="F1015" s="186">
        <v>284344</v>
      </c>
      <c r="G1015" s="126">
        <f t="shared" si="48"/>
        <v>0.89999989449388185</v>
      </c>
      <c r="H1015" s="187">
        <v>357576</v>
      </c>
      <c r="I1015" s="187">
        <v>519439</v>
      </c>
      <c r="J1015" s="187">
        <v>3436108</v>
      </c>
      <c r="K1015" s="187">
        <v>3771715</v>
      </c>
      <c r="L1015" s="187">
        <v>335606</v>
      </c>
      <c r="M1015" s="186">
        <f>IF(L1015="N/A","N/A",'Part-C'!I1015)</f>
        <v>6136083.8211380169</v>
      </c>
      <c r="N1015" s="190">
        <f t="shared" si="46"/>
        <v>0.55998387573570152</v>
      </c>
      <c r="O1015" s="191">
        <f t="shared" si="47"/>
        <v>2699975.8211380169</v>
      </c>
    </row>
    <row r="1016" spans="1:15" s="27" customFormat="1" ht="15" x14ac:dyDescent="0.3">
      <c r="A1016" s="156" t="str">
        <f>IF(ISBLANK(TableB[[#This Row],[BEDS Code]]),"",TableB[[#This Row],[BEDS Code]])</f>
        <v>342400010229</v>
      </c>
      <c r="B1016" s="134" t="str">
        <f>IF(ISBLANK(TableB[[#This Row],[School Name]]),"",TableB[[#This Row],[School Name]])</f>
        <v>P.S. 229 Emanuel Kaplan</v>
      </c>
      <c r="C1016" s="156" t="str">
        <f>IF(ISBLANK(TableB[[#This Row],[Local School Code]]),"",TableB[[#This Row],[Local School Code]])</f>
        <v>Q229</v>
      </c>
      <c r="D1016" s="187">
        <v>11079503</v>
      </c>
      <c r="E1016" s="187">
        <v>12310560</v>
      </c>
      <c r="F1016" s="186">
        <v>1231057</v>
      </c>
      <c r="G1016" s="126">
        <f t="shared" si="48"/>
        <v>0.89999991876892682</v>
      </c>
      <c r="H1016" s="187">
        <v>357576</v>
      </c>
      <c r="I1016" s="187">
        <v>2099312</v>
      </c>
      <c r="J1016" s="187">
        <v>13536391</v>
      </c>
      <c r="K1016" s="187">
        <v>14989388</v>
      </c>
      <c r="L1016" s="187">
        <v>1452996</v>
      </c>
      <c r="M1016" s="186">
        <f>IF(L1016="N/A","N/A",'Part-C'!I1016)</f>
        <v>20714143.585661247</v>
      </c>
      <c r="N1016" s="190">
        <f t="shared" si="46"/>
        <v>0.65348542864065917</v>
      </c>
      <c r="O1016" s="191">
        <f t="shared" si="47"/>
        <v>7177752.5856612474</v>
      </c>
    </row>
    <row r="1017" spans="1:15" s="27" customFormat="1" ht="15" x14ac:dyDescent="0.3">
      <c r="A1017" s="156" t="str">
        <f>IF(ISBLANK(TableB[[#This Row],[BEDS Code]]),"",TableB[[#This Row],[BEDS Code]])</f>
        <v>343000010230</v>
      </c>
      <c r="B1017" s="134" t="str">
        <f>IF(ISBLANK(TableB[[#This Row],[School Name]]),"",TableB[[#This Row],[School Name]])</f>
        <v>I.S. 230</v>
      </c>
      <c r="C1017" s="156" t="str">
        <f>IF(ISBLANK(TableB[[#This Row],[Local School Code]]),"",TableB[[#This Row],[Local School Code]])</f>
        <v>Q230</v>
      </c>
      <c r="D1017" s="187">
        <v>10763454</v>
      </c>
      <c r="E1017" s="187">
        <v>11959394</v>
      </c>
      <c r="F1017" s="186">
        <v>1195940</v>
      </c>
      <c r="G1017" s="126">
        <f t="shared" si="48"/>
        <v>0.8999999498302339</v>
      </c>
      <c r="H1017" s="187">
        <v>357576</v>
      </c>
      <c r="I1017" s="187">
        <v>1956354</v>
      </c>
      <c r="J1017" s="187">
        <v>13077384</v>
      </c>
      <c r="K1017" s="187">
        <v>14488934</v>
      </c>
      <c r="L1017" s="187">
        <v>1411549</v>
      </c>
      <c r="M1017" s="186">
        <f>IF(L1017="N/A","N/A",'Part-C'!I1017)</f>
        <v>16922055.016494781</v>
      </c>
      <c r="N1017" s="190">
        <f t="shared" si="46"/>
        <v>0.77280117499043788</v>
      </c>
      <c r="O1017" s="191">
        <f t="shared" si="47"/>
        <v>3844671.0164947808</v>
      </c>
    </row>
    <row r="1018" spans="1:15" s="27" customFormat="1" ht="15" x14ac:dyDescent="0.3">
      <c r="A1018" s="156" t="str">
        <f>IF(ISBLANK(TableB[[#This Row],[BEDS Code]]),"",TableB[[#This Row],[BEDS Code]])</f>
        <v>342700010232</v>
      </c>
      <c r="B1018" s="134" t="str">
        <f>IF(ISBLANK(TableB[[#This Row],[School Name]]),"",TableB[[#This Row],[School Name]])</f>
        <v>P.S. 232 Lindenwood</v>
      </c>
      <c r="C1018" s="156" t="str">
        <f>IF(ISBLANK(TableB[[#This Row],[Local School Code]]),"",TableB[[#This Row],[Local School Code]])</f>
        <v>Q232</v>
      </c>
      <c r="D1018" s="187">
        <v>7866385</v>
      </c>
      <c r="E1018" s="187">
        <v>7770123</v>
      </c>
      <c r="F1018" s="186">
        <v>0</v>
      </c>
      <c r="G1018" s="126">
        <f t="shared" si="48"/>
        <v>1.012388735673811</v>
      </c>
      <c r="H1018" s="187">
        <v>357576</v>
      </c>
      <c r="I1018" s="187">
        <v>1520200</v>
      </c>
      <c r="J1018" s="187">
        <v>9744161</v>
      </c>
      <c r="K1018" s="187">
        <v>9630544</v>
      </c>
      <c r="L1018" s="187">
        <v>0</v>
      </c>
      <c r="M1018" s="186">
        <f>IF(L1018="N/A","N/A",'Part-C'!I1018)</f>
        <v>13009143.959375534</v>
      </c>
      <c r="N1018" s="190">
        <f t="shared" si="46"/>
        <v>0.74902399653879603</v>
      </c>
      <c r="O1018" s="191">
        <f t="shared" si="47"/>
        <v>3264982.9593755342</v>
      </c>
    </row>
    <row r="1019" spans="1:15" s="27" customFormat="1" ht="15" x14ac:dyDescent="0.3">
      <c r="A1019" s="156" t="str">
        <f>IF(ISBLANK(TableB[[#This Row],[BEDS Code]]),"",TableB[[#This Row],[BEDS Code]])</f>
        <v>307500014233</v>
      </c>
      <c r="B1019" s="134" t="str">
        <f>IF(ISBLANK(TableB[[#This Row],[School Name]]),"",TableB[[#This Row],[School Name]])</f>
        <v>P.S. Q233</v>
      </c>
      <c r="C1019" s="156" t="str">
        <f>IF(ISBLANK(TableB[[#This Row],[Local School Code]]),"",TableB[[#This Row],[Local School Code]])</f>
        <v>Q233</v>
      </c>
      <c r="D1019" s="187" t="s">
        <v>5097</v>
      </c>
      <c r="E1019" s="187" t="s">
        <v>5097</v>
      </c>
      <c r="F1019" s="186" t="s">
        <v>5097</v>
      </c>
      <c r="G1019" s="126" t="str">
        <f t="shared" si="48"/>
        <v/>
      </c>
      <c r="H1019" s="187" t="s">
        <v>5097</v>
      </c>
      <c r="I1019" s="187" t="s">
        <v>5097</v>
      </c>
      <c r="J1019" s="187" t="s">
        <v>5097</v>
      </c>
      <c r="K1019" s="187" t="s">
        <v>5097</v>
      </c>
      <c r="L1019" s="187" t="s">
        <v>5097</v>
      </c>
      <c r="M1019" s="186" t="str">
        <f>IF(L1019="N/A","N/A",'Part-C'!I1019)</f>
        <v>N/A</v>
      </c>
      <c r="N1019" s="190" t="str">
        <f t="shared" si="46"/>
        <v/>
      </c>
      <c r="O1019" s="191" t="str">
        <f t="shared" si="47"/>
        <v>N/A</v>
      </c>
    </row>
    <row r="1020" spans="1:15" s="27" customFormat="1" ht="15" x14ac:dyDescent="0.3">
      <c r="A1020" s="156" t="str">
        <f>IF(ISBLANK(TableB[[#This Row],[BEDS Code]]),"",TableB[[#This Row],[BEDS Code]])</f>
        <v>343000010234</v>
      </c>
      <c r="B1020" s="134" t="str">
        <f>IF(ISBLANK(TableB[[#This Row],[School Name]]),"",TableB[[#This Row],[School Name]])</f>
        <v>P.S. 234</v>
      </c>
      <c r="C1020" s="156" t="str">
        <f>IF(ISBLANK(TableB[[#This Row],[Local School Code]]),"",TableB[[#This Row],[Local School Code]])</f>
        <v>Q234</v>
      </c>
      <c r="D1020" s="187">
        <v>3653846</v>
      </c>
      <c r="E1020" s="187">
        <v>4059829</v>
      </c>
      <c r="F1020" s="186">
        <v>405983</v>
      </c>
      <c r="G1020" s="126">
        <f t="shared" si="48"/>
        <v>0.89999997536842069</v>
      </c>
      <c r="H1020" s="187">
        <v>357576</v>
      </c>
      <c r="I1020" s="187">
        <v>759570</v>
      </c>
      <c r="J1020" s="187">
        <v>4770992</v>
      </c>
      <c r="K1020" s="187">
        <v>5250167</v>
      </c>
      <c r="L1020" s="187">
        <v>479175</v>
      </c>
      <c r="M1020" s="186">
        <f>IF(L1020="N/A","N/A",'Part-C'!I1020)</f>
        <v>8654448.2355578151</v>
      </c>
      <c r="N1020" s="190">
        <f t="shared" si="46"/>
        <v>0.55127627667790768</v>
      </c>
      <c r="O1020" s="191">
        <f t="shared" si="47"/>
        <v>3883456.2355578151</v>
      </c>
    </row>
    <row r="1021" spans="1:15" s="27" customFormat="1" ht="15" x14ac:dyDescent="0.3">
      <c r="A1021" s="156" t="str">
        <f>IF(ISBLANK(TableB[[#This Row],[BEDS Code]]),"",TableB[[#This Row],[BEDS Code]])</f>
        <v>343000010235</v>
      </c>
      <c r="B1021" s="134" t="str">
        <f>IF(ISBLANK(TableB[[#This Row],[School Name]]),"",TableB[[#This Row],[School Name]])</f>
        <v>Academy for New Americans</v>
      </c>
      <c r="C1021" s="156" t="str">
        <f>IF(ISBLANK(TableB[[#This Row],[Local School Code]]),"",TableB[[#This Row],[Local School Code]])</f>
        <v>Q235</v>
      </c>
      <c r="D1021" s="187">
        <v>1004138</v>
      </c>
      <c r="E1021" s="187">
        <v>1115709</v>
      </c>
      <c r="F1021" s="186">
        <v>111571</v>
      </c>
      <c r="G1021" s="126">
        <f t="shared" si="48"/>
        <v>0.89999991037089422</v>
      </c>
      <c r="H1021" s="187">
        <v>357576</v>
      </c>
      <c r="I1021" s="187">
        <v>375071</v>
      </c>
      <c r="J1021" s="187">
        <v>1736785</v>
      </c>
      <c r="K1021" s="187">
        <v>1868471</v>
      </c>
      <c r="L1021" s="187">
        <v>131686</v>
      </c>
      <c r="M1021" s="186">
        <f>IF(L1021="N/A","N/A",'Part-C'!I1021)</f>
        <v>2377848.0138758901</v>
      </c>
      <c r="N1021" s="190">
        <f t="shared" si="46"/>
        <v>0.73040202311713021</v>
      </c>
      <c r="O1021" s="191">
        <f t="shared" si="47"/>
        <v>641063.01387589006</v>
      </c>
    </row>
    <row r="1022" spans="1:15" s="27" customFormat="1" ht="15" x14ac:dyDescent="0.3">
      <c r="A1022" s="156" t="str">
        <f>IF(ISBLANK(TableB[[#This Row],[BEDS Code]]),"",TableB[[#This Row],[BEDS Code]])</f>
        <v>342400011236</v>
      </c>
      <c r="B1022" s="134" t="str">
        <f>IF(ISBLANK(TableB[[#This Row],[School Name]]),"",TableB[[#This Row],[School Name]])</f>
        <v>International High School for Health Sciences</v>
      </c>
      <c r="C1022" s="156" t="str">
        <f>IF(ISBLANK(TableB[[#This Row],[Local School Code]]),"",TableB[[#This Row],[Local School Code]])</f>
        <v>Q236</v>
      </c>
      <c r="D1022" s="187">
        <v>3158578</v>
      </c>
      <c r="E1022" s="187">
        <v>3158578</v>
      </c>
      <c r="F1022" s="186">
        <v>0</v>
      </c>
      <c r="G1022" s="126">
        <f t="shared" si="48"/>
        <v>1</v>
      </c>
      <c r="H1022" s="187">
        <v>357576</v>
      </c>
      <c r="I1022" s="187">
        <v>546671</v>
      </c>
      <c r="J1022" s="187">
        <v>4062825</v>
      </c>
      <c r="K1022" s="187">
        <v>4062825</v>
      </c>
      <c r="L1022" s="187">
        <v>0</v>
      </c>
      <c r="M1022" s="186">
        <f>IF(L1022="N/A","N/A",'Part-C'!I1022)</f>
        <v>4676862.6646279991</v>
      </c>
      <c r="N1022" s="190">
        <f t="shared" si="46"/>
        <v>0.86870735605043903</v>
      </c>
      <c r="O1022" s="191">
        <f t="shared" si="47"/>
        <v>614037.66462799907</v>
      </c>
    </row>
    <row r="1023" spans="1:15" s="27" customFormat="1" ht="15" x14ac:dyDescent="0.3">
      <c r="A1023" s="156" t="str">
        <f>IF(ISBLANK(TableB[[#This Row],[BEDS Code]]),"",TableB[[#This Row],[BEDS Code]])</f>
        <v>342500010237</v>
      </c>
      <c r="B1023" s="134" t="str">
        <f>IF(ISBLANK(TableB[[#This Row],[School Name]]),"",TableB[[#This Row],[School Name]])</f>
        <v>I.S. 237</v>
      </c>
      <c r="C1023" s="156" t="str">
        <f>IF(ISBLANK(TableB[[#This Row],[Local School Code]]),"",TableB[[#This Row],[Local School Code]])</f>
        <v>Q237</v>
      </c>
      <c r="D1023" s="187">
        <v>11573041</v>
      </c>
      <c r="E1023" s="187">
        <v>12858935</v>
      </c>
      <c r="F1023" s="186">
        <v>1285894</v>
      </c>
      <c r="G1023" s="126">
        <f t="shared" si="48"/>
        <v>0.89999996111653102</v>
      </c>
      <c r="H1023" s="187">
        <v>357576</v>
      </c>
      <c r="I1023" s="187">
        <v>2096551</v>
      </c>
      <c r="J1023" s="187">
        <v>14027168</v>
      </c>
      <c r="K1023" s="187">
        <v>15544888</v>
      </c>
      <c r="L1023" s="187">
        <v>1517720</v>
      </c>
      <c r="M1023" s="186">
        <f>IF(L1023="N/A","N/A",'Part-C'!I1023)</f>
        <v>18714590.323341049</v>
      </c>
      <c r="N1023" s="190">
        <f t="shared" si="46"/>
        <v>0.7495311282612025</v>
      </c>
      <c r="O1023" s="191">
        <f t="shared" si="47"/>
        <v>4687422.3233410493</v>
      </c>
    </row>
    <row r="1024" spans="1:15" s="27" customFormat="1" ht="15" x14ac:dyDescent="0.3">
      <c r="A1024" s="156" t="str">
        <f>IF(ISBLANK(TableB[[#This Row],[BEDS Code]]),"",TableB[[#This Row],[BEDS Code]])</f>
        <v>342900010238</v>
      </c>
      <c r="B1024" s="134" t="str">
        <f>IF(ISBLANK(TableB[[#This Row],[School Name]]),"",TableB[[#This Row],[School Name]])</f>
        <v>I.S. 238 - Susan B. Anthony Academy</v>
      </c>
      <c r="C1024" s="156" t="str">
        <f>IF(ISBLANK(TableB[[#This Row],[Local School Code]]),"",TableB[[#This Row],[Local School Code]])</f>
        <v>Q238</v>
      </c>
      <c r="D1024" s="187">
        <v>11147647</v>
      </c>
      <c r="E1024" s="187">
        <v>12386275</v>
      </c>
      <c r="F1024" s="186">
        <v>1238628</v>
      </c>
      <c r="G1024" s="126">
        <f t="shared" si="48"/>
        <v>0.89999995963273871</v>
      </c>
      <c r="H1024" s="187">
        <v>357576</v>
      </c>
      <c r="I1024" s="187">
        <v>2103777</v>
      </c>
      <c r="J1024" s="187">
        <v>13609000</v>
      </c>
      <c r="K1024" s="187">
        <v>15070934</v>
      </c>
      <c r="L1024" s="187">
        <v>1461933</v>
      </c>
      <c r="M1024" s="186">
        <f>IF(L1024="N/A","N/A",'Part-C'!I1024)</f>
        <v>18406693.99756255</v>
      </c>
      <c r="N1024" s="190">
        <f t="shared" si="46"/>
        <v>0.73935058635744855</v>
      </c>
      <c r="O1024" s="191">
        <f t="shared" si="47"/>
        <v>4797693.99756255</v>
      </c>
    </row>
    <row r="1025" spans="1:15" s="27" customFormat="1" ht="15" x14ac:dyDescent="0.3">
      <c r="A1025" s="156" t="str">
        <f>IF(ISBLANK(TableB[[#This Row],[BEDS Code]]),"",TableB[[#This Row],[BEDS Code]])</f>
        <v>342400010239</v>
      </c>
      <c r="B1025" s="134" t="str">
        <f>IF(ISBLANK(TableB[[#This Row],[School Name]]),"",TableB[[#This Row],[School Name]])</f>
        <v>P.S. 239</v>
      </c>
      <c r="C1025" s="156" t="str">
        <f>IF(ISBLANK(TableB[[#This Row],[Local School Code]]),"",TableB[[#This Row],[Local School Code]])</f>
        <v>Q239</v>
      </c>
      <c r="D1025" s="187">
        <v>4493551</v>
      </c>
      <c r="E1025" s="187">
        <v>4992835</v>
      </c>
      <c r="F1025" s="186">
        <v>499284</v>
      </c>
      <c r="G1025" s="126">
        <f t="shared" si="48"/>
        <v>0.89999989985649431</v>
      </c>
      <c r="H1025" s="187">
        <v>357576</v>
      </c>
      <c r="I1025" s="187">
        <v>932658</v>
      </c>
      <c r="J1025" s="187">
        <v>5783785</v>
      </c>
      <c r="K1025" s="187">
        <v>6373082</v>
      </c>
      <c r="L1025" s="187">
        <v>589297</v>
      </c>
      <c r="M1025" s="186">
        <f>IF(L1025="N/A","N/A",'Part-C'!I1025)</f>
        <v>9769833.4331779145</v>
      </c>
      <c r="N1025" s="190">
        <f t="shared" si="46"/>
        <v>0.59200446349049585</v>
      </c>
      <c r="O1025" s="191">
        <f t="shared" si="47"/>
        <v>3986048.4331779145</v>
      </c>
    </row>
    <row r="1026" spans="1:15" s="27" customFormat="1" ht="15" x14ac:dyDescent="0.3">
      <c r="A1026" s="156" t="str">
        <f>IF(ISBLANK(TableB[[#This Row],[BEDS Code]]),"",TableB[[#This Row],[BEDS Code]])</f>
        <v>342500011240</v>
      </c>
      <c r="B1026" s="134" t="str">
        <f>IF(ISBLANK(TableB[[#This Row],[School Name]]),"",TableB[[#This Row],[School Name]])</f>
        <v>Veritas Academy</v>
      </c>
      <c r="C1026" s="156" t="str">
        <f>IF(ISBLANK(TableB[[#This Row],[Local School Code]]),"",TableB[[#This Row],[Local School Code]])</f>
        <v>Q240</v>
      </c>
      <c r="D1026" s="187">
        <v>5297110</v>
      </c>
      <c r="E1026" s="187">
        <v>5297110</v>
      </c>
      <c r="F1026" s="186">
        <v>0</v>
      </c>
      <c r="G1026" s="126">
        <f t="shared" si="48"/>
        <v>1</v>
      </c>
      <c r="H1026" s="187">
        <v>357576</v>
      </c>
      <c r="I1026" s="187">
        <v>983858</v>
      </c>
      <c r="J1026" s="187">
        <v>6638544</v>
      </c>
      <c r="K1026" s="187">
        <v>6638545</v>
      </c>
      <c r="L1026" s="187">
        <v>0</v>
      </c>
      <c r="M1026" s="186">
        <f>IF(L1026="N/A","N/A",'Part-C'!I1026)</f>
        <v>8347755.7290187087</v>
      </c>
      <c r="N1026" s="190">
        <f t="shared" si="46"/>
        <v>0.79524895259247974</v>
      </c>
      <c r="O1026" s="191">
        <f t="shared" si="47"/>
        <v>1709211.7290187087</v>
      </c>
    </row>
    <row r="1027" spans="1:15" s="27" customFormat="1" ht="15" x14ac:dyDescent="0.3">
      <c r="A1027" s="156" t="str">
        <f>IF(ISBLANK(TableB[[#This Row],[BEDS Code]]),"",TableB[[#This Row],[BEDS Code]])</f>
        <v>342500011241</v>
      </c>
      <c r="B1027" s="134" t="str">
        <f>IF(ISBLANK(TableB[[#This Row],[School Name]]),"",TableB[[#This Row],[School Name]])</f>
        <v>Queens High School for Language Studies</v>
      </c>
      <c r="C1027" s="156" t="str">
        <f>IF(ISBLANK(TableB[[#This Row],[Local School Code]]),"",TableB[[#This Row],[Local School Code]])</f>
        <v>Q241</v>
      </c>
      <c r="D1027" s="187">
        <v>3724547</v>
      </c>
      <c r="E1027" s="187">
        <v>3724547</v>
      </c>
      <c r="F1027" s="186">
        <v>0</v>
      </c>
      <c r="G1027" s="126">
        <f t="shared" si="48"/>
        <v>1</v>
      </c>
      <c r="H1027" s="187">
        <v>357576</v>
      </c>
      <c r="I1027" s="187">
        <v>759724</v>
      </c>
      <c r="J1027" s="187">
        <v>4841847</v>
      </c>
      <c r="K1027" s="187">
        <v>4841847</v>
      </c>
      <c r="L1027" s="187">
        <v>0</v>
      </c>
      <c r="M1027" s="186">
        <f>IF(L1027="N/A","N/A",'Part-C'!I1027)</f>
        <v>5498390.28910641</v>
      </c>
      <c r="N1027" s="190">
        <f t="shared" si="46"/>
        <v>0.88059354564058956</v>
      </c>
      <c r="O1027" s="191">
        <f t="shared" si="47"/>
        <v>656543.28910641</v>
      </c>
    </row>
    <row r="1028" spans="1:15" s="27" customFormat="1" ht="15" x14ac:dyDescent="0.3">
      <c r="A1028" s="156" t="str">
        <f>IF(ISBLANK(TableB[[#This Row],[BEDS Code]]),"",TableB[[#This Row],[BEDS Code]])</f>
        <v>342500010242</v>
      </c>
      <c r="B1028" s="134" t="str">
        <f>IF(ISBLANK(TableB[[#This Row],[School Name]]),"",TableB[[#This Row],[School Name]])</f>
        <v>P.S. 242 Leonard P. Stavisky Early Childhood School</v>
      </c>
      <c r="C1028" s="156" t="str">
        <f>IF(ISBLANK(TableB[[#This Row],[Local School Code]]),"",TableB[[#This Row],[Local School Code]])</f>
        <v>Q242</v>
      </c>
      <c r="D1028" s="187">
        <v>3931155</v>
      </c>
      <c r="E1028" s="187">
        <v>3274324</v>
      </c>
      <c r="F1028" s="186">
        <v>0</v>
      </c>
      <c r="G1028" s="126">
        <f t="shared" si="48"/>
        <v>1.2006004903607583</v>
      </c>
      <c r="H1028" s="187">
        <v>357576</v>
      </c>
      <c r="I1028" s="187">
        <v>788324</v>
      </c>
      <c r="J1028" s="187">
        <v>5077055</v>
      </c>
      <c r="K1028" s="187">
        <v>4301808</v>
      </c>
      <c r="L1028" s="187">
        <v>0</v>
      </c>
      <c r="M1028" s="186">
        <f>IF(L1028="N/A","N/A",'Part-C'!I1028)</f>
        <v>6996816.3930224031</v>
      </c>
      <c r="N1028" s="190">
        <f t="shared" si="46"/>
        <v>0.72562358575867569</v>
      </c>
      <c r="O1028" s="191">
        <f t="shared" si="47"/>
        <v>1919761.3930224031</v>
      </c>
    </row>
    <row r="1029" spans="1:15" s="27" customFormat="1" ht="15" x14ac:dyDescent="0.3">
      <c r="A1029" s="156" t="str">
        <f>IF(ISBLANK(TableB[[#This Row],[BEDS Code]]),"",TableB[[#This Row],[BEDS Code]])</f>
        <v>342900011243</v>
      </c>
      <c r="B1029" s="134" t="str">
        <f>IF(ISBLANK(TableB[[#This Row],[School Name]]),"",TableB[[#This Row],[School Name]])</f>
        <v>Institute for Health Professions at Cambria Heights</v>
      </c>
      <c r="C1029" s="156" t="str">
        <f>IF(ISBLANK(TableB[[#This Row],[Local School Code]]),"",TableB[[#This Row],[Local School Code]])</f>
        <v>Q243</v>
      </c>
      <c r="D1029" s="187">
        <v>4214376</v>
      </c>
      <c r="E1029" s="187">
        <v>4214380</v>
      </c>
      <c r="F1029" s="186">
        <v>4</v>
      </c>
      <c r="G1029" s="126">
        <f t="shared" si="48"/>
        <v>0.99999905086869245</v>
      </c>
      <c r="H1029" s="187">
        <v>357576</v>
      </c>
      <c r="I1029" s="187">
        <v>847947</v>
      </c>
      <c r="J1029" s="187">
        <v>5419899</v>
      </c>
      <c r="K1029" s="187">
        <v>5419904</v>
      </c>
      <c r="L1029" s="187">
        <v>5</v>
      </c>
      <c r="M1029" s="186">
        <f>IF(L1029="N/A","N/A",'Part-C'!I1029)</f>
        <v>6344469.4020755189</v>
      </c>
      <c r="N1029" s="190">
        <f t="shared" si="46"/>
        <v>0.85427143808542028</v>
      </c>
      <c r="O1029" s="191">
        <f t="shared" si="47"/>
        <v>924570.40207551885</v>
      </c>
    </row>
    <row r="1030" spans="1:15" s="27" customFormat="1" ht="15" x14ac:dyDescent="0.3">
      <c r="A1030" s="156" t="str">
        <f>IF(ISBLANK(TableB[[#This Row],[BEDS Code]]),"",TableB[[#This Row],[BEDS Code]])</f>
        <v>342500010244</v>
      </c>
      <c r="B1030" s="134" t="str">
        <f>IF(ISBLANK(TableB[[#This Row],[School Name]]),"",TableB[[#This Row],[School Name]])</f>
        <v>The Active Learning Elementary School</v>
      </c>
      <c r="C1030" s="156" t="str">
        <f>IF(ISBLANK(TableB[[#This Row],[Local School Code]]),"",TableB[[#This Row],[Local School Code]])</f>
        <v>Q244</v>
      </c>
      <c r="D1030" s="187">
        <v>3533171</v>
      </c>
      <c r="E1030" s="187">
        <v>3925746</v>
      </c>
      <c r="F1030" s="186">
        <v>392575</v>
      </c>
      <c r="G1030" s="126">
        <f t="shared" si="48"/>
        <v>0.89999989810853787</v>
      </c>
      <c r="H1030" s="187">
        <v>357576</v>
      </c>
      <c r="I1030" s="187">
        <v>759540</v>
      </c>
      <c r="J1030" s="187">
        <v>4650287</v>
      </c>
      <c r="K1030" s="187">
        <v>5113637</v>
      </c>
      <c r="L1030" s="187">
        <v>463350</v>
      </c>
      <c r="M1030" s="186">
        <f>IF(L1030="N/A","N/A",'Part-C'!I1030)</f>
        <v>6332634.8587896824</v>
      </c>
      <c r="N1030" s="190">
        <f t="shared" si="46"/>
        <v>0.73433682877600504</v>
      </c>
      <c r="O1030" s="191">
        <f t="shared" si="47"/>
        <v>1682347.8587896824</v>
      </c>
    </row>
    <row r="1031" spans="1:15" s="27" customFormat="1" ht="15" x14ac:dyDescent="0.3">
      <c r="A1031" s="156" t="str">
        <f>IF(ISBLANK(TableB[[#This Row],[BEDS Code]]),"",TableB[[#This Row],[BEDS Code]])</f>
        <v>342900011248</v>
      </c>
      <c r="B1031" s="134" t="str">
        <f>IF(ISBLANK(TableB[[#This Row],[School Name]]),"",TableB[[#This Row],[School Name]])</f>
        <v>Queens Preparatory Academy</v>
      </c>
      <c r="C1031" s="156" t="str">
        <f>IF(ISBLANK(TableB[[#This Row],[Local School Code]]),"",TableB[[#This Row],[Local School Code]])</f>
        <v>Q248</v>
      </c>
      <c r="D1031" s="187">
        <v>3146175</v>
      </c>
      <c r="E1031" s="187">
        <v>3495750</v>
      </c>
      <c r="F1031" s="186">
        <v>349575</v>
      </c>
      <c r="G1031" s="126">
        <f t="shared" si="48"/>
        <v>0.9</v>
      </c>
      <c r="H1031" s="187">
        <v>357576</v>
      </c>
      <c r="I1031" s="187">
        <v>649387</v>
      </c>
      <c r="J1031" s="187">
        <v>4153138</v>
      </c>
      <c r="K1031" s="187">
        <v>4565736</v>
      </c>
      <c r="L1031" s="187">
        <v>412597</v>
      </c>
      <c r="M1031" s="186">
        <f>IF(L1031="N/A","N/A",'Part-C'!I1031)</f>
        <v>5121735.7430662448</v>
      </c>
      <c r="N1031" s="190">
        <f t="shared" si="46"/>
        <v>0.81088486566736229</v>
      </c>
      <c r="O1031" s="191">
        <f t="shared" si="47"/>
        <v>968597.74306624476</v>
      </c>
    </row>
    <row r="1032" spans="1:15" s="27" customFormat="1" ht="15" x14ac:dyDescent="0.3">
      <c r="A1032" s="156" t="str">
        <f>IF(ISBLANK(TableB[[#This Row],[BEDS Code]]),"",TableB[[#This Row],[BEDS Code]])</f>
        <v>342500010250</v>
      </c>
      <c r="B1032" s="134" t="str">
        <f>IF(ISBLANK(TableB[[#This Row],[School Name]]),"",TableB[[#This Row],[School Name]])</f>
        <v>I.S. 250 The Robert F. Kennedy Community Middle School</v>
      </c>
      <c r="C1032" s="156" t="str">
        <f>IF(ISBLANK(TableB[[#This Row],[Local School Code]]),"",TableB[[#This Row],[Local School Code]])</f>
        <v>Q250</v>
      </c>
      <c r="D1032" s="187">
        <v>3456285</v>
      </c>
      <c r="E1032" s="187">
        <v>3840317</v>
      </c>
      <c r="F1032" s="186">
        <v>384032</v>
      </c>
      <c r="G1032" s="126">
        <f t="shared" si="48"/>
        <v>0.89999992188144884</v>
      </c>
      <c r="H1032" s="187">
        <v>357576</v>
      </c>
      <c r="I1032" s="187">
        <v>742133</v>
      </c>
      <c r="J1032" s="187">
        <v>4555994</v>
      </c>
      <c r="K1032" s="187">
        <v>5009261</v>
      </c>
      <c r="L1032" s="187">
        <v>453266</v>
      </c>
      <c r="M1032" s="186">
        <f>IF(L1032="N/A","N/A",'Part-C'!I1032)</f>
        <v>5968236.4123852933</v>
      </c>
      <c r="N1032" s="190">
        <f t="shared" ref="N1032:N1095" si="49">IFERROR(J1032/M1032,"")</f>
        <v>0.76337358060169902</v>
      </c>
      <c r="O1032" s="191">
        <f t="shared" ref="O1032:O1095" si="50">IF(L1032="N/A","N/A",M1032-J1032)</f>
        <v>1412242.4123852933</v>
      </c>
    </row>
    <row r="1033" spans="1:15" s="27" customFormat="1" ht="15" x14ac:dyDescent="0.3">
      <c r="A1033" s="156" t="str">
        <f>IF(ISBLANK(TableB[[#This Row],[BEDS Code]]),"",TableB[[#This Row],[BEDS Code]])</f>
        <v>342900010251</v>
      </c>
      <c r="B1033" s="134" t="str">
        <f>IF(ISBLANK(TableB[[#This Row],[School Name]]),"",TableB[[#This Row],[School Name]])</f>
        <v>P.S. 251 Queens</v>
      </c>
      <c r="C1033" s="156" t="str">
        <f>IF(ISBLANK(TableB[[#This Row],[Local School Code]]),"",TableB[[#This Row],[Local School Code]])</f>
        <v>Q251</v>
      </c>
      <c r="D1033" s="187">
        <v>2676442</v>
      </c>
      <c r="E1033" s="187">
        <v>2497383</v>
      </c>
      <c r="F1033" s="186">
        <v>0</v>
      </c>
      <c r="G1033" s="126">
        <f t="shared" si="48"/>
        <v>1.0716986541511655</v>
      </c>
      <c r="H1033" s="187">
        <v>357576</v>
      </c>
      <c r="I1033" s="187">
        <v>604615</v>
      </c>
      <c r="J1033" s="187">
        <v>3638633</v>
      </c>
      <c r="K1033" s="187">
        <v>3427294</v>
      </c>
      <c r="L1033" s="187">
        <v>0</v>
      </c>
      <c r="M1033" s="186">
        <f>IF(L1033="N/A","N/A",'Part-C'!I1033)</f>
        <v>5584642.6970407823</v>
      </c>
      <c r="N1033" s="190">
        <f t="shared" si="49"/>
        <v>0.65154266752429058</v>
      </c>
      <c r="O1033" s="191">
        <f t="shared" si="50"/>
        <v>1946009.6970407823</v>
      </c>
    </row>
    <row r="1034" spans="1:15" s="27" customFormat="1" ht="15" x14ac:dyDescent="0.3">
      <c r="A1034" s="156" t="str">
        <f>IF(ISBLANK(TableB[[#This Row],[BEDS Code]]),"",TableB[[#This Row],[BEDS Code]])</f>
        <v>342500011252</v>
      </c>
      <c r="B1034" s="134" t="str">
        <f>IF(ISBLANK(TableB[[#This Row],[School Name]]),"",TableB[[#This Row],[School Name]])</f>
        <v>Queens School of Inquiry, The</v>
      </c>
      <c r="C1034" s="156" t="str">
        <f>IF(ISBLANK(TableB[[#This Row],[Local School Code]]),"",TableB[[#This Row],[Local School Code]])</f>
        <v>Q252</v>
      </c>
      <c r="D1034" s="187">
        <v>4305659</v>
      </c>
      <c r="E1034" s="187">
        <v>4784066</v>
      </c>
      <c r="F1034" s="186">
        <v>478407</v>
      </c>
      <c r="G1034" s="126">
        <f t="shared" si="48"/>
        <v>0.89999991638911336</v>
      </c>
      <c r="H1034" s="187">
        <v>357576</v>
      </c>
      <c r="I1034" s="187">
        <v>713090</v>
      </c>
      <c r="J1034" s="187">
        <v>5376325</v>
      </c>
      <c r="K1034" s="187">
        <v>5940981</v>
      </c>
      <c r="L1034" s="187">
        <v>564656</v>
      </c>
      <c r="M1034" s="186">
        <f>IF(L1034="N/A","N/A",'Part-C'!I1034)</f>
        <v>10130773.040770343</v>
      </c>
      <c r="N1034" s="190">
        <f t="shared" si="49"/>
        <v>0.53069247315713086</v>
      </c>
      <c r="O1034" s="191">
        <f t="shared" si="50"/>
        <v>4754448.0407703426</v>
      </c>
    </row>
    <row r="1035" spans="1:15" s="27" customFormat="1" ht="15" x14ac:dyDescent="0.3">
      <c r="A1035" s="156" t="str">
        <f>IF(ISBLANK(TableB[[#This Row],[BEDS Code]]),"",TableB[[#This Row],[BEDS Code]])</f>
        <v>342700010253</v>
      </c>
      <c r="B1035" s="134" t="str">
        <f>IF(ISBLANK(TableB[[#This Row],[School Name]]),"",TableB[[#This Row],[School Name]])</f>
        <v>P.S. 253</v>
      </c>
      <c r="C1035" s="156" t="str">
        <f>IF(ISBLANK(TableB[[#This Row],[Local School Code]]),"",TableB[[#This Row],[Local School Code]])</f>
        <v>Q253</v>
      </c>
      <c r="D1035" s="187">
        <v>4455378</v>
      </c>
      <c r="E1035" s="187">
        <v>4950420</v>
      </c>
      <c r="F1035" s="186">
        <v>495042</v>
      </c>
      <c r="G1035" s="126">
        <f t="shared" ref="G1035:G1098" si="51">IFERROR(D1035/E1035,"")</f>
        <v>0.9</v>
      </c>
      <c r="H1035" s="187">
        <v>357576</v>
      </c>
      <c r="I1035" s="187">
        <v>887846</v>
      </c>
      <c r="J1035" s="187">
        <v>5700800</v>
      </c>
      <c r="K1035" s="187">
        <v>6285090</v>
      </c>
      <c r="L1035" s="187">
        <v>584289</v>
      </c>
      <c r="M1035" s="186">
        <f>IF(L1035="N/A","N/A",'Part-C'!I1035)</f>
        <v>9716640.3745549768</v>
      </c>
      <c r="N1035" s="190">
        <f t="shared" si="49"/>
        <v>0.58670484655670885</v>
      </c>
      <c r="O1035" s="191">
        <f t="shared" si="50"/>
        <v>4015840.3745549768</v>
      </c>
    </row>
    <row r="1036" spans="1:15" s="27" customFormat="1" ht="15" x14ac:dyDescent="0.3">
      <c r="A1036" s="156" t="str">
        <f>IF(ISBLANK(TableB[[#This Row],[BEDS Code]]),"",TableB[[#This Row],[BEDS Code]])</f>
        <v>342700010254</v>
      </c>
      <c r="B1036" s="134" t="str">
        <f>IF(ISBLANK(TableB[[#This Row],[School Name]]),"",TableB[[#This Row],[School Name]])</f>
        <v>P.S. 254 - The Rosa Parks School</v>
      </c>
      <c r="C1036" s="156" t="str">
        <f>IF(ISBLANK(TableB[[#This Row],[Local School Code]]),"",TableB[[#This Row],[Local School Code]])</f>
        <v>Q254</v>
      </c>
      <c r="D1036" s="187">
        <v>4561846</v>
      </c>
      <c r="E1036" s="187">
        <v>5068718</v>
      </c>
      <c r="F1036" s="186">
        <v>506872</v>
      </c>
      <c r="G1036" s="126">
        <f t="shared" si="51"/>
        <v>0.89999996054229092</v>
      </c>
      <c r="H1036" s="187">
        <v>357576</v>
      </c>
      <c r="I1036" s="187">
        <v>1010264</v>
      </c>
      <c r="J1036" s="187">
        <v>5929686</v>
      </c>
      <c r="K1036" s="187">
        <v>6527940</v>
      </c>
      <c r="L1036" s="187">
        <v>598253</v>
      </c>
      <c r="M1036" s="186">
        <f>IF(L1036="N/A","N/A",'Part-C'!I1036)</f>
        <v>9304826.9379059635</v>
      </c>
      <c r="N1036" s="190">
        <f t="shared" si="49"/>
        <v>0.63726988578838273</v>
      </c>
      <c r="O1036" s="191">
        <f t="shared" si="50"/>
        <v>3375140.9379059635</v>
      </c>
    </row>
    <row r="1037" spans="1:15" s="27" customFormat="1" ht="15" x14ac:dyDescent="0.3">
      <c r="A1037" s="156" t="str">
        <f>IF(ISBLANK(TableB[[#This Row],[BEDS Code]]),"",TableB[[#This Row],[BEDS Code]])</f>
        <v>307500014255</v>
      </c>
      <c r="B1037" s="134" t="str">
        <f>IF(ISBLANK(TableB[[#This Row],[School Name]]),"",TableB[[#This Row],[School Name]])</f>
        <v>P.S. Q255</v>
      </c>
      <c r="C1037" s="156" t="str">
        <f>IF(ISBLANK(TableB[[#This Row],[Local School Code]]),"",TableB[[#This Row],[Local School Code]])</f>
        <v>Q255</v>
      </c>
      <c r="D1037" s="187" t="s">
        <v>5097</v>
      </c>
      <c r="E1037" s="187" t="s">
        <v>5097</v>
      </c>
      <c r="F1037" s="186" t="s">
        <v>5097</v>
      </c>
      <c r="G1037" s="126" t="str">
        <f t="shared" si="51"/>
        <v/>
      </c>
      <c r="H1037" s="187" t="s">
        <v>5097</v>
      </c>
      <c r="I1037" s="187" t="s">
        <v>5097</v>
      </c>
      <c r="J1037" s="187" t="s">
        <v>5097</v>
      </c>
      <c r="K1037" s="187" t="s">
        <v>5097</v>
      </c>
      <c r="L1037" s="187" t="s">
        <v>5097</v>
      </c>
      <c r="M1037" s="186" t="str">
        <f>IF(L1037="N/A","N/A",'Part-C'!I1037)</f>
        <v>N/A</v>
      </c>
      <c r="N1037" s="190" t="str">
        <f t="shared" si="49"/>
        <v/>
      </c>
      <c r="O1037" s="191" t="str">
        <f t="shared" si="50"/>
        <v>N/A</v>
      </c>
    </row>
    <row r="1038" spans="1:15" s="27" customFormat="1" ht="15" x14ac:dyDescent="0.3">
      <c r="A1038" s="156" t="str">
        <f>IF(ISBLANK(TableB[[#This Row],[BEDS Code]]),"",TableB[[#This Row],[BEDS Code]])</f>
        <v>307500014256</v>
      </c>
      <c r="B1038" s="134" t="str">
        <f>IF(ISBLANK(TableB[[#This Row],[School Name]]),"",TableB[[#This Row],[School Name]])</f>
        <v>P.S. Q256</v>
      </c>
      <c r="C1038" s="156" t="str">
        <f>IF(ISBLANK(TableB[[#This Row],[Local School Code]]),"",TableB[[#This Row],[Local School Code]])</f>
        <v>Q256</v>
      </c>
      <c r="D1038" s="187" t="s">
        <v>5097</v>
      </c>
      <c r="E1038" s="187" t="s">
        <v>5097</v>
      </c>
      <c r="F1038" s="186" t="s">
        <v>5097</v>
      </c>
      <c r="G1038" s="126" t="str">
        <f t="shared" si="51"/>
        <v/>
      </c>
      <c r="H1038" s="187" t="s">
        <v>5097</v>
      </c>
      <c r="I1038" s="187" t="s">
        <v>5097</v>
      </c>
      <c r="J1038" s="187" t="s">
        <v>5097</v>
      </c>
      <c r="K1038" s="187" t="s">
        <v>5097</v>
      </c>
      <c r="L1038" s="187" t="s">
        <v>5097</v>
      </c>
      <c r="M1038" s="186" t="str">
        <f>IF(L1038="N/A","N/A",'Part-C'!I1038)</f>
        <v>N/A</v>
      </c>
      <c r="N1038" s="190" t="str">
        <f t="shared" si="49"/>
        <v/>
      </c>
      <c r="O1038" s="191" t="str">
        <f t="shared" si="50"/>
        <v>N/A</v>
      </c>
    </row>
    <row r="1039" spans="1:15" s="27" customFormat="1" ht="15" x14ac:dyDescent="0.3">
      <c r="A1039" s="156" t="str">
        <f>IF(ISBLANK(TableB[[#This Row],[BEDS Code]]),"",TableB[[#This Row],[BEDS Code]])</f>
        <v>343000011258</v>
      </c>
      <c r="B1039" s="134" t="str">
        <f>IF(ISBLANK(TableB[[#This Row],[School Name]]),"",TableB[[#This Row],[School Name]])</f>
        <v>Energy Tech High School</v>
      </c>
      <c r="C1039" s="156" t="str">
        <f>IF(ISBLANK(TableB[[#This Row],[Local School Code]]),"",TableB[[#This Row],[Local School Code]])</f>
        <v>Q258</v>
      </c>
      <c r="D1039" s="187">
        <v>5343468</v>
      </c>
      <c r="E1039" s="187">
        <v>5343468</v>
      </c>
      <c r="F1039" s="186">
        <v>0</v>
      </c>
      <c r="G1039" s="126">
        <f t="shared" si="51"/>
        <v>1</v>
      </c>
      <c r="H1039" s="187">
        <v>357576</v>
      </c>
      <c r="I1039" s="187">
        <v>952183</v>
      </c>
      <c r="J1039" s="187">
        <v>6653227</v>
      </c>
      <c r="K1039" s="187">
        <v>6653228</v>
      </c>
      <c r="L1039" s="187">
        <v>0</v>
      </c>
      <c r="M1039" s="186">
        <f>IF(L1039="N/A","N/A",'Part-C'!I1039)</f>
        <v>7901721.1094344649</v>
      </c>
      <c r="N1039" s="190">
        <f t="shared" si="49"/>
        <v>0.84199719375772542</v>
      </c>
      <c r="O1039" s="191">
        <f t="shared" si="50"/>
        <v>1248494.1094344649</v>
      </c>
    </row>
    <row r="1040" spans="1:15" s="27" customFormat="1" ht="15" x14ac:dyDescent="0.3">
      <c r="A1040" s="156" t="str">
        <f>IF(ISBLANK(TableB[[#This Row],[BEDS Code]]),"",TableB[[#This Row],[BEDS Code]])</f>
        <v>342900011259</v>
      </c>
      <c r="B1040" s="134" t="str">
        <f>IF(ISBLANK(TableB[[#This Row],[School Name]]),"",TableB[[#This Row],[School Name]])</f>
        <v>Pathways College Preparatory School: A College Board School</v>
      </c>
      <c r="C1040" s="156" t="str">
        <f>IF(ISBLANK(TableB[[#This Row],[Local School Code]]),"",TableB[[#This Row],[Local School Code]])</f>
        <v>Q259</v>
      </c>
      <c r="D1040" s="187">
        <v>4501372</v>
      </c>
      <c r="E1040" s="187">
        <v>5001525</v>
      </c>
      <c r="F1040" s="186">
        <v>500153</v>
      </c>
      <c r="G1040" s="126">
        <f t="shared" si="51"/>
        <v>0.89999990003049068</v>
      </c>
      <c r="H1040" s="187">
        <v>357576</v>
      </c>
      <c r="I1040" s="187">
        <v>863771</v>
      </c>
      <c r="J1040" s="187">
        <v>5722719</v>
      </c>
      <c r="K1040" s="187">
        <v>6313041</v>
      </c>
      <c r="L1040" s="187">
        <v>590322</v>
      </c>
      <c r="M1040" s="186">
        <f>IF(L1040="N/A","N/A",'Part-C'!I1040)</f>
        <v>7906269.7393809287</v>
      </c>
      <c r="N1040" s="190">
        <f t="shared" si="49"/>
        <v>0.72382035885966323</v>
      </c>
      <c r="O1040" s="191">
        <f t="shared" si="50"/>
        <v>2183550.7393809287</v>
      </c>
    </row>
    <row r="1041" spans="1:15" s="27" customFormat="1" ht="15" x14ac:dyDescent="0.3">
      <c r="A1041" s="156" t="str">
        <f>IF(ISBLANK(TableB[[#This Row],[BEDS Code]]),"",TableB[[#This Row],[BEDS Code]])</f>
        <v>342700011260</v>
      </c>
      <c r="B1041" s="134" t="str">
        <f>IF(ISBLANK(TableB[[#This Row],[School Name]]),"",TableB[[#This Row],[School Name]])</f>
        <v>Frederick Douglass Academy VI High School</v>
      </c>
      <c r="C1041" s="156" t="str">
        <f>IF(ISBLANK(TableB[[#This Row],[Local School Code]]),"",TableB[[#This Row],[Local School Code]])</f>
        <v>Q260</v>
      </c>
      <c r="D1041" s="187">
        <v>3175427</v>
      </c>
      <c r="E1041" s="187">
        <v>3528252</v>
      </c>
      <c r="F1041" s="186">
        <v>352825</v>
      </c>
      <c r="G1041" s="126">
        <f t="shared" si="51"/>
        <v>0.90000005668529348</v>
      </c>
      <c r="H1041" s="187">
        <v>357576</v>
      </c>
      <c r="I1041" s="187">
        <v>648354</v>
      </c>
      <c r="J1041" s="187">
        <v>4181357</v>
      </c>
      <c r="K1041" s="187">
        <v>4597791</v>
      </c>
      <c r="L1041" s="187">
        <v>416434</v>
      </c>
      <c r="M1041" s="186">
        <f>IF(L1041="N/A","N/A",'Part-C'!I1041)</f>
        <v>6389212.5788204055</v>
      </c>
      <c r="N1041" s="190">
        <f t="shared" si="49"/>
        <v>0.65444011267691671</v>
      </c>
      <c r="O1041" s="191">
        <f t="shared" si="50"/>
        <v>2207855.5788204055</v>
      </c>
    </row>
    <row r="1042" spans="1:15" s="27" customFormat="1" ht="15" x14ac:dyDescent="0.3">
      <c r="A1042" s="156" t="str">
        <f>IF(ISBLANK(TableB[[#This Row],[BEDS Code]]),"",TableB[[#This Row],[BEDS Code]])</f>
        <v>342700011261</v>
      </c>
      <c r="B1042" s="134" t="str">
        <f>IF(ISBLANK(TableB[[#This Row],[School Name]]),"",TableB[[#This Row],[School Name]])</f>
        <v>Voyages Prep - South Queens</v>
      </c>
      <c r="C1042" s="156" t="str">
        <f>IF(ISBLANK(TableB[[#This Row],[Local School Code]]),"",TableB[[#This Row],[Local School Code]])</f>
        <v>Q261</v>
      </c>
      <c r="D1042" s="187">
        <v>3066760</v>
      </c>
      <c r="E1042" s="187">
        <v>3066763</v>
      </c>
      <c r="F1042" s="186">
        <v>3</v>
      </c>
      <c r="G1042" s="126">
        <f t="shared" si="51"/>
        <v>0.99999902176985966</v>
      </c>
      <c r="H1042" s="187">
        <v>357576</v>
      </c>
      <c r="I1042" s="187">
        <v>630452</v>
      </c>
      <c r="J1042" s="187">
        <v>4054788</v>
      </c>
      <c r="K1042" s="187">
        <v>4054791</v>
      </c>
      <c r="L1042" s="187">
        <v>4</v>
      </c>
      <c r="M1042" s="186">
        <f>IF(L1042="N/A","N/A",'Part-C'!I1042)</f>
        <v>4396338.1276750909</v>
      </c>
      <c r="N1042" s="190">
        <f t="shared" si="49"/>
        <v>0.92231031423060439</v>
      </c>
      <c r="O1042" s="191">
        <f t="shared" si="50"/>
        <v>341550.12767509092</v>
      </c>
    </row>
    <row r="1043" spans="1:15" s="27" customFormat="1" ht="15" x14ac:dyDescent="0.3">
      <c r="A1043" s="156" t="str">
        <f>IF(ISBLANK(TableB[[#This Row],[BEDS Code]]),"",TableB[[#This Row],[BEDS Code]])</f>
        <v>342700011262</v>
      </c>
      <c r="B1043" s="134" t="str">
        <f>IF(ISBLANK(TableB[[#This Row],[School Name]]),"",TableB[[#This Row],[School Name]])</f>
        <v>Channel View School for Research</v>
      </c>
      <c r="C1043" s="156" t="str">
        <f>IF(ISBLANK(TableB[[#This Row],[Local School Code]]),"",TableB[[#This Row],[Local School Code]])</f>
        <v>Q262</v>
      </c>
      <c r="D1043" s="187">
        <v>7011580</v>
      </c>
      <c r="E1043" s="187">
        <v>7790645</v>
      </c>
      <c r="F1043" s="186">
        <v>779065</v>
      </c>
      <c r="G1043" s="126">
        <f t="shared" si="51"/>
        <v>0.89999993582046156</v>
      </c>
      <c r="H1043" s="187">
        <v>357576</v>
      </c>
      <c r="I1043" s="187">
        <v>1207413</v>
      </c>
      <c r="J1043" s="187">
        <v>8576569</v>
      </c>
      <c r="K1043" s="187">
        <v>9496088</v>
      </c>
      <c r="L1043" s="187">
        <v>919518</v>
      </c>
      <c r="M1043" s="186">
        <f>IF(L1043="N/A","N/A",'Part-C'!I1043)</f>
        <v>15497571.992306748</v>
      </c>
      <c r="N1043" s="190">
        <f t="shared" si="49"/>
        <v>0.55341372211450612</v>
      </c>
      <c r="O1043" s="191">
        <f t="shared" si="50"/>
        <v>6921002.9923067484</v>
      </c>
    </row>
    <row r="1044" spans="1:15" s="27" customFormat="1" ht="15" x14ac:dyDescent="0.3">
      <c r="A1044" s="156" t="str">
        <f>IF(ISBLANK(TableB[[#This Row],[BEDS Code]]),"",TableB[[#This Row],[BEDS Code]])</f>
        <v>342500011263</v>
      </c>
      <c r="B1044" s="134" t="str">
        <f>IF(ISBLANK(TableB[[#This Row],[School Name]]),"",TableB[[#This Row],[School Name]])</f>
        <v>Flushing International High School</v>
      </c>
      <c r="C1044" s="156" t="str">
        <f>IF(ISBLANK(TableB[[#This Row],[Local School Code]]),"",TableB[[#This Row],[Local School Code]])</f>
        <v>Q263</v>
      </c>
      <c r="D1044" s="187">
        <v>4162150</v>
      </c>
      <c r="E1044" s="187">
        <v>4624612</v>
      </c>
      <c r="F1044" s="186">
        <v>462462</v>
      </c>
      <c r="G1044" s="126">
        <f t="shared" si="51"/>
        <v>0.8999998270125148</v>
      </c>
      <c r="H1044" s="187">
        <v>357576</v>
      </c>
      <c r="I1044" s="187">
        <v>783040</v>
      </c>
      <c r="J1044" s="187">
        <v>5302766</v>
      </c>
      <c r="K1044" s="187">
        <v>5848603</v>
      </c>
      <c r="L1044" s="187">
        <v>545837</v>
      </c>
      <c r="M1044" s="186">
        <f>IF(L1044="N/A","N/A",'Part-C'!I1044)</f>
        <v>6306584.1065381952</v>
      </c>
      <c r="N1044" s="190">
        <f t="shared" si="49"/>
        <v>0.84083014044044679</v>
      </c>
      <c r="O1044" s="191">
        <f t="shared" si="50"/>
        <v>1003818.1065381952</v>
      </c>
    </row>
    <row r="1045" spans="1:15" s="27" customFormat="1" ht="15" x14ac:dyDescent="0.3">
      <c r="A1045" s="156" t="str">
        <f>IF(ISBLANK(TableB[[#This Row],[BEDS Code]]),"",TableB[[#This Row],[BEDS Code]])</f>
        <v>342400011264</v>
      </c>
      <c r="B1045" s="134" t="str">
        <f>IF(ISBLANK(TableB[[#This Row],[School Name]]),"",TableB[[#This Row],[School Name]])</f>
        <v>Academy of Finance and Enterprise</v>
      </c>
      <c r="C1045" s="156" t="str">
        <f>IF(ISBLANK(TableB[[#This Row],[Local School Code]]),"",TableB[[#This Row],[Local School Code]])</f>
        <v>Q264</v>
      </c>
      <c r="D1045" s="187">
        <v>4930076</v>
      </c>
      <c r="E1045" s="187">
        <v>5477862</v>
      </c>
      <c r="F1045" s="186">
        <v>547786</v>
      </c>
      <c r="G1045" s="126">
        <f t="shared" si="51"/>
        <v>0.90000003651059479</v>
      </c>
      <c r="H1045" s="187">
        <v>357576</v>
      </c>
      <c r="I1045" s="187">
        <v>933929</v>
      </c>
      <c r="J1045" s="187">
        <v>6221581</v>
      </c>
      <c r="K1045" s="187">
        <v>6868125</v>
      </c>
      <c r="L1045" s="187">
        <v>646544</v>
      </c>
      <c r="M1045" s="186">
        <f>IF(L1045="N/A","N/A",'Part-C'!I1045)</f>
        <v>7412676.592688106</v>
      </c>
      <c r="N1045" s="190">
        <f t="shared" si="49"/>
        <v>0.83931639566428573</v>
      </c>
      <c r="O1045" s="191">
        <f t="shared" si="50"/>
        <v>1191095.592688106</v>
      </c>
    </row>
    <row r="1046" spans="1:15" s="27" customFormat="1" ht="15" x14ac:dyDescent="0.3">
      <c r="A1046" s="156" t="str">
        <f>IF(ISBLANK(TableB[[#This Row],[BEDS Code]]),"",TableB[[#This Row],[BEDS Code]])</f>
        <v>342900011265</v>
      </c>
      <c r="B1046" s="134" t="str">
        <f>IF(ISBLANK(TableB[[#This Row],[School Name]]),"",TableB[[#This Row],[School Name]])</f>
        <v>Excelsior Preparatory High School</v>
      </c>
      <c r="C1046" s="156" t="str">
        <f>IF(ISBLANK(TableB[[#This Row],[Local School Code]]),"",TableB[[#This Row],[Local School Code]])</f>
        <v>Q265</v>
      </c>
      <c r="D1046" s="187">
        <v>3928659</v>
      </c>
      <c r="E1046" s="187">
        <v>4365177</v>
      </c>
      <c r="F1046" s="186">
        <v>436518</v>
      </c>
      <c r="G1046" s="126">
        <f t="shared" si="51"/>
        <v>0.89999993127426448</v>
      </c>
      <c r="H1046" s="187">
        <v>357576</v>
      </c>
      <c r="I1046" s="187">
        <v>809446</v>
      </c>
      <c r="J1046" s="187">
        <v>5095681</v>
      </c>
      <c r="K1046" s="187">
        <v>5610896</v>
      </c>
      <c r="L1046" s="187">
        <v>515215</v>
      </c>
      <c r="M1046" s="186">
        <f>IF(L1046="N/A","N/A",'Part-C'!I1046)</f>
        <v>5956922.6420506164</v>
      </c>
      <c r="N1046" s="190">
        <f t="shared" si="49"/>
        <v>0.85542171792344412</v>
      </c>
      <c r="O1046" s="191">
        <f t="shared" si="50"/>
        <v>861241.64205061644</v>
      </c>
    </row>
    <row r="1047" spans="1:15" s="27" customFormat="1" ht="15" x14ac:dyDescent="0.3">
      <c r="A1047" s="156" t="str">
        <f>IF(ISBLANK(TableB[[#This Row],[BEDS Code]]),"",TableB[[#This Row],[BEDS Code]])</f>
        <v>342600010266</v>
      </c>
      <c r="B1047" s="134" t="str">
        <f>IF(ISBLANK(TableB[[#This Row],[School Name]]),"",TableB[[#This Row],[School Name]])</f>
        <v>P.S./I.S. 266</v>
      </c>
      <c r="C1047" s="156" t="str">
        <f>IF(ISBLANK(TableB[[#This Row],[Local School Code]]),"",TableB[[#This Row],[Local School Code]])</f>
        <v>Q266</v>
      </c>
      <c r="D1047" s="187">
        <v>5052436</v>
      </c>
      <c r="E1047" s="187">
        <v>5474860</v>
      </c>
      <c r="F1047" s="186">
        <v>422424</v>
      </c>
      <c r="G1047" s="126">
        <f t="shared" si="51"/>
        <v>0.92284295854140563</v>
      </c>
      <c r="H1047" s="187">
        <v>357576</v>
      </c>
      <c r="I1047" s="187">
        <v>1204614</v>
      </c>
      <c r="J1047" s="187">
        <v>6614626</v>
      </c>
      <c r="K1047" s="187">
        <v>7113207</v>
      </c>
      <c r="L1047" s="187">
        <v>498580</v>
      </c>
      <c r="M1047" s="186">
        <f>IF(L1047="N/A","N/A",'Part-C'!I1047)</f>
        <v>10295490.075751897</v>
      </c>
      <c r="N1047" s="190">
        <f t="shared" si="49"/>
        <v>0.64247801234628676</v>
      </c>
      <c r="O1047" s="191">
        <f t="shared" si="50"/>
        <v>3680864.0757518969</v>
      </c>
    </row>
    <row r="1048" spans="1:15" s="27" customFormat="1" ht="15" x14ac:dyDescent="0.3">
      <c r="A1048" s="156" t="str">
        <f>IF(ISBLANK(TableB[[#This Row],[BEDS Code]]),"",TableB[[#This Row],[BEDS Code]])</f>
        <v>342400011267</v>
      </c>
      <c r="B1048" s="134" t="str">
        <f>IF(ISBLANK(TableB[[#This Row],[School Name]]),"",TableB[[#This Row],[School Name]])</f>
        <v>High School of Applied Communication</v>
      </c>
      <c r="C1048" s="156" t="str">
        <f>IF(ISBLANK(TableB[[#This Row],[Local School Code]]),"",TableB[[#This Row],[Local School Code]])</f>
        <v>Q267</v>
      </c>
      <c r="D1048" s="187">
        <v>3545956</v>
      </c>
      <c r="E1048" s="187">
        <v>3939951</v>
      </c>
      <c r="F1048" s="186">
        <v>393995</v>
      </c>
      <c r="G1048" s="126">
        <f t="shared" si="51"/>
        <v>0.9000000253810263</v>
      </c>
      <c r="H1048" s="187">
        <v>357576</v>
      </c>
      <c r="I1048" s="187">
        <v>679457</v>
      </c>
      <c r="J1048" s="187">
        <v>4582989</v>
      </c>
      <c r="K1048" s="187">
        <v>5048016</v>
      </c>
      <c r="L1048" s="187">
        <v>465027</v>
      </c>
      <c r="M1048" s="186">
        <f>IF(L1048="N/A","N/A",'Part-C'!I1048)</f>
        <v>5617256.9299671231</v>
      </c>
      <c r="N1048" s="190">
        <f t="shared" si="49"/>
        <v>0.81587669161980514</v>
      </c>
      <c r="O1048" s="191">
        <f t="shared" si="50"/>
        <v>1034267.9299671231</v>
      </c>
    </row>
    <row r="1049" spans="1:15" s="27" customFormat="1" ht="15" x14ac:dyDescent="0.3">
      <c r="A1049" s="156" t="str">
        <f>IF(ISBLANK(TableB[[#This Row],[BEDS Code]]),"",TableB[[#This Row],[BEDS Code]])</f>
        <v>342900010268</v>
      </c>
      <c r="B1049" s="134" t="str">
        <f>IF(ISBLANK(TableB[[#This Row],[School Name]]),"",TableB[[#This Row],[School Name]])</f>
        <v>P.S./I.S. 268</v>
      </c>
      <c r="C1049" s="156" t="str">
        <f>IF(ISBLANK(TableB[[#This Row],[Local School Code]]),"",TableB[[#This Row],[Local School Code]])</f>
        <v>Q268</v>
      </c>
      <c r="D1049" s="187">
        <v>5244444</v>
      </c>
      <c r="E1049" s="187">
        <v>5638872</v>
      </c>
      <c r="F1049" s="186">
        <v>394428</v>
      </c>
      <c r="G1049" s="126">
        <f t="shared" si="51"/>
        <v>0.93005196784037658</v>
      </c>
      <c r="H1049" s="187">
        <v>357576</v>
      </c>
      <c r="I1049" s="187">
        <v>1088569</v>
      </c>
      <c r="J1049" s="187">
        <v>6690589</v>
      </c>
      <c r="K1049" s="187">
        <v>7156126</v>
      </c>
      <c r="L1049" s="187">
        <v>465537</v>
      </c>
      <c r="M1049" s="186">
        <f>IF(L1049="N/A","N/A",'Part-C'!I1049)</f>
        <v>8761361.8671710268</v>
      </c>
      <c r="N1049" s="190">
        <f t="shared" si="49"/>
        <v>0.76364714771909514</v>
      </c>
      <c r="O1049" s="191">
        <f t="shared" si="50"/>
        <v>2070772.8671710268</v>
      </c>
    </row>
    <row r="1050" spans="1:15" s="27" customFormat="1" ht="15" x14ac:dyDescent="0.3">
      <c r="A1050" s="156" t="str">
        <f>IF(ISBLANK(TableB[[#This Row],[BEDS Code]]),"",TableB[[#This Row],[BEDS Code]])</f>
        <v>342900010270</v>
      </c>
      <c r="B1050" s="134" t="str">
        <f>IF(ISBLANK(TableB[[#This Row],[School Name]]),"",TableB[[#This Row],[School Name]])</f>
        <v>The Gordon Parks School</v>
      </c>
      <c r="C1050" s="156" t="str">
        <f>IF(ISBLANK(TableB[[#This Row],[Local School Code]]),"",TableB[[#This Row],[Local School Code]])</f>
        <v>Q270</v>
      </c>
      <c r="D1050" s="187">
        <v>6031946</v>
      </c>
      <c r="E1050" s="187">
        <v>6236884</v>
      </c>
      <c r="F1050" s="186">
        <v>204938</v>
      </c>
      <c r="G1050" s="126">
        <f t="shared" si="51"/>
        <v>0.96714096334002686</v>
      </c>
      <c r="H1050" s="187">
        <v>357576</v>
      </c>
      <c r="I1050" s="187">
        <v>1243312</v>
      </c>
      <c r="J1050" s="187">
        <v>7632834</v>
      </c>
      <c r="K1050" s="187">
        <v>7874719</v>
      </c>
      <c r="L1050" s="187">
        <v>241885</v>
      </c>
      <c r="M1050" s="186">
        <f>IF(L1050="N/A","N/A",'Part-C'!I1050)</f>
        <v>9792246.1296933591</v>
      </c>
      <c r="N1050" s="190">
        <f t="shared" si="49"/>
        <v>0.7794773434926946</v>
      </c>
      <c r="O1050" s="191">
        <f t="shared" si="50"/>
        <v>2159412.1296933591</v>
      </c>
    </row>
    <row r="1051" spans="1:15" s="27" customFormat="1" ht="15" x14ac:dyDescent="0.3">
      <c r="A1051" s="156" t="str">
        <f>IF(ISBLANK(TableB[[#This Row],[BEDS Code]]),"",TableB[[#This Row],[BEDS Code]])</f>
        <v>342900011272</v>
      </c>
      <c r="B1051" s="134" t="str">
        <f>IF(ISBLANK(TableB[[#This Row],[School Name]]),"",TableB[[#This Row],[School Name]])</f>
        <v>George Washington Carver High School for the Sciences</v>
      </c>
      <c r="C1051" s="156" t="str">
        <f>IF(ISBLANK(TableB[[#This Row],[Local School Code]]),"",TableB[[#This Row],[Local School Code]])</f>
        <v>Q272</v>
      </c>
      <c r="D1051" s="187">
        <v>3596283</v>
      </c>
      <c r="E1051" s="187">
        <v>3995871</v>
      </c>
      <c r="F1051" s="186">
        <v>399588</v>
      </c>
      <c r="G1051" s="126">
        <f t="shared" si="51"/>
        <v>0.8999997747675037</v>
      </c>
      <c r="H1051" s="187">
        <v>357576</v>
      </c>
      <c r="I1051" s="187">
        <v>841941</v>
      </c>
      <c r="J1051" s="187">
        <v>4795800</v>
      </c>
      <c r="K1051" s="187">
        <v>5267428</v>
      </c>
      <c r="L1051" s="187">
        <v>471627</v>
      </c>
      <c r="M1051" s="186">
        <f>IF(L1051="N/A","N/A",'Part-C'!I1051)</f>
        <v>6668465.690974717</v>
      </c>
      <c r="N1051" s="190">
        <f t="shared" si="49"/>
        <v>0.71917592775363093</v>
      </c>
      <c r="O1051" s="191">
        <f t="shared" si="50"/>
        <v>1872665.690974717</v>
      </c>
    </row>
    <row r="1052" spans="1:15" s="27" customFormat="1" ht="15" x14ac:dyDescent="0.3">
      <c r="A1052" s="156" t="str">
        <f>IF(ISBLANK(TableB[[#This Row],[BEDS Code]]),"",TableB[[#This Row],[BEDS Code]])</f>
        <v>342700010273</v>
      </c>
      <c r="B1052" s="134" t="str">
        <f>IF(ISBLANK(TableB[[#This Row],[School Name]]),"",TableB[[#This Row],[School Name]])</f>
        <v>P.S. 273</v>
      </c>
      <c r="C1052" s="156" t="str">
        <f>IF(ISBLANK(TableB[[#This Row],[Local School Code]]),"",TableB[[#This Row],[Local School Code]])</f>
        <v>Q273</v>
      </c>
      <c r="D1052" s="187">
        <v>2519413</v>
      </c>
      <c r="E1052" s="187">
        <v>2484274</v>
      </c>
      <c r="F1052" s="186">
        <v>0</v>
      </c>
      <c r="G1052" s="126">
        <f t="shared" si="51"/>
        <v>1.0141445750347988</v>
      </c>
      <c r="H1052" s="187">
        <v>357576</v>
      </c>
      <c r="I1052" s="187">
        <v>579073</v>
      </c>
      <c r="J1052" s="187">
        <v>3456062</v>
      </c>
      <c r="K1052" s="187">
        <v>3414588</v>
      </c>
      <c r="L1052" s="187">
        <v>0</v>
      </c>
      <c r="M1052" s="186">
        <f>IF(L1052="N/A","N/A",'Part-C'!I1052)</f>
        <v>5469298.4991720263</v>
      </c>
      <c r="N1052" s="190">
        <f t="shared" si="49"/>
        <v>0.63190224496307867</v>
      </c>
      <c r="O1052" s="191">
        <f t="shared" si="50"/>
        <v>2013236.4991720263</v>
      </c>
    </row>
    <row r="1053" spans="1:15" s="27" customFormat="1" ht="15" x14ac:dyDescent="0.3">
      <c r="A1053" s="156" t="str">
        <f>IF(ISBLANK(TableB[[#This Row],[BEDS Code]]),"",TableB[[#This Row],[BEDS Code]])</f>
        <v>307500014277</v>
      </c>
      <c r="B1053" s="134" t="str">
        <f>IF(ISBLANK(TableB[[#This Row],[School Name]]),"",TableB[[#This Row],[School Name]])</f>
        <v>The Riverview School</v>
      </c>
      <c r="C1053" s="156" t="str">
        <f>IF(ISBLANK(TableB[[#This Row],[Local School Code]]),"",TableB[[#This Row],[Local School Code]])</f>
        <v>Q277</v>
      </c>
      <c r="D1053" s="187" t="s">
        <v>5097</v>
      </c>
      <c r="E1053" s="187" t="s">
        <v>5097</v>
      </c>
      <c r="F1053" s="186" t="s">
        <v>5097</v>
      </c>
      <c r="G1053" s="126" t="str">
        <f t="shared" si="51"/>
        <v/>
      </c>
      <c r="H1053" s="187" t="s">
        <v>5097</v>
      </c>
      <c r="I1053" s="187" t="s">
        <v>5097</v>
      </c>
      <c r="J1053" s="187" t="s">
        <v>5097</v>
      </c>
      <c r="K1053" s="187" t="s">
        <v>5097</v>
      </c>
      <c r="L1053" s="187" t="s">
        <v>5097</v>
      </c>
      <c r="M1053" s="186" t="str">
        <f>IF(L1053="N/A","N/A",'Part-C'!I1053)</f>
        <v>N/A</v>
      </c>
      <c r="N1053" s="190" t="str">
        <f t="shared" si="49"/>
        <v/>
      </c>
      <c r="O1053" s="191" t="str">
        <f t="shared" si="50"/>
        <v>N/A</v>
      </c>
    </row>
    <row r="1054" spans="1:15" s="27" customFormat="1" ht="15" x14ac:dyDescent="0.3">
      <c r="A1054" s="156" t="str">
        <f>IF(ISBLANK(TableB[[#This Row],[BEDS Code]]),"",TableB[[#This Row],[BEDS Code]])</f>
        <v>343000010280</v>
      </c>
      <c r="B1054" s="134" t="str">
        <f>IF(ISBLANK(TableB[[#This Row],[School Name]]),"",TableB[[#This Row],[School Name]])</f>
        <v>P.S. 280</v>
      </c>
      <c r="C1054" s="156" t="str">
        <f>IF(ISBLANK(TableB[[#This Row],[Local School Code]]),"",TableB[[#This Row],[Local School Code]])</f>
        <v>Q280</v>
      </c>
      <c r="D1054" s="187">
        <v>6084263</v>
      </c>
      <c r="E1054" s="187">
        <v>6098332</v>
      </c>
      <c r="F1054" s="186">
        <v>14069</v>
      </c>
      <c r="G1054" s="126">
        <f t="shared" si="51"/>
        <v>0.99769297571860638</v>
      </c>
      <c r="H1054" s="187">
        <v>357576</v>
      </c>
      <c r="I1054" s="187">
        <v>1051381</v>
      </c>
      <c r="J1054" s="187">
        <v>7493220</v>
      </c>
      <c r="K1054" s="187">
        <v>7509826</v>
      </c>
      <c r="L1054" s="187">
        <v>16605</v>
      </c>
      <c r="M1054" s="186">
        <f>IF(L1054="N/A","N/A",'Part-C'!I1054)</f>
        <v>9271257.4151619207</v>
      </c>
      <c r="N1054" s="190">
        <f t="shared" si="49"/>
        <v>0.80822046724167373</v>
      </c>
      <c r="O1054" s="191">
        <f t="shared" si="50"/>
        <v>1778037.4151619207</v>
      </c>
    </row>
    <row r="1055" spans="1:15" s="27" customFormat="1" ht="15" x14ac:dyDescent="0.3">
      <c r="A1055" s="156" t="str">
        <f>IF(ISBLANK(TableB[[#This Row],[BEDS Code]]),"",TableB[[#This Row],[BEDS Code]])</f>
        <v>342500011281</v>
      </c>
      <c r="B1055" s="134" t="str">
        <f>IF(ISBLANK(TableB[[#This Row],[School Name]]),"",TableB[[#This Row],[School Name]])</f>
        <v>East-West School of International Studies</v>
      </c>
      <c r="C1055" s="156" t="str">
        <f>IF(ISBLANK(TableB[[#This Row],[Local School Code]]),"",TableB[[#This Row],[Local School Code]])</f>
        <v>Q281</v>
      </c>
      <c r="D1055" s="187">
        <v>4793714</v>
      </c>
      <c r="E1055" s="187">
        <v>5310600</v>
      </c>
      <c r="F1055" s="186">
        <v>516886</v>
      </c>
      <c r="G1055" s="126">
        <f t="shared" si="51"/>
        <v>0.90266900161940267</v>
      </c>
      <c r="H1055" s="187">
        <v>357576</v>
      </c>
      <c r="I1055" s="187">
        <v>988412</v>
      </c>
      <c r="J1055" s="187">
        <v>6139702</v>
      </c>
      <c r="K1055" s="187">
        <v>6749775</v>
      </c>
      <c r="L1055" s="187">
        <v>610072</v>
      </c>
      <c r="M1055" s="186">
        <f>IF(L1055="N/A","N/A",'Part-C'!I1055)</f>
        <v>10887139.392419554</v>
      </c>
      <c r="N1055" s="190">
        <f t="shared" si="49"/>
        <v>0.56394079093677463</v>
      </c>
      <c r="O1055" s="191">
        <f t="shared" si="50"/>
        <v>4747437.3924195543</v>
      </c>
    </row>
    <row r="1056" spans="1:15" s="27" customFormat="1" ht="15" x14ac:dyDescent="0.3">
      <c r="A1056" s="156" t="str">
        <f>IF(ISBLANK(TableB[[#This Row],[BEDS Code]]),"",TableB[[#This Row],[BEDS Code]])</f>
        <v>342700010282</v>
      </c>
      <c r="B1056" s="134" t="str">
        <f>IF(ISBLANK(TableB[[#This Row],[School Name]]),"",TableB[[#This Row],[School Name]])</f>
        <v>Knowledge and Power Preparatory Academy VI</v>
      </c>
      <c r="C1056" s="156" t="str">
        <f>IF(ISBLANK(TableB[[#This Row],[Local School Code]]),"",TableB[[#This Row],[Local School Code]])</f>
        <v>Q282</v>
      </c>
      <c r="D1056" s="187">
        <v>2275463</v>
      </c>
      <c r="E1056" s="187">
        <v>2528292</v>
      </c>
      <c r="F1056" s="186">
        <v>252829</v>
      </c>
      <c r="G1056" s="126">
        <f t="shared" si="51"/>
        <v>0.90000007910478697</v>
      </c>
      <c r="H1056" s="187">
        <v>357576</v>
      </c>
      <c r="I1056" s="187">
        <v>458995</v>
      </c>
      <c r="J1056" s="187">
        <v>3092034</v>
      </c>
      <c r="K1056" s="187">
        <v>3390445</v>
      </c>
      <c r="L1056" s="187">
        <v>298411</v>
      </c>
      <c r="M1056" s="186">
        <f>IF(L1056="N/A","N/A",'Part-C'!I1056)</f>
        <v>3624882.0277700843</v>
      </c>
      <c r="N1056" s="190">
        <f t="shared" si="49"/>
        <v>0.85300265672428632</v>
      </c>
      <c r="O1056" s="191">
        <f t="shared" si="50"/>
        <v>532848.02777008433</v>
      </c>
    </row>
    <row r="1057" spans="1:15" s="27" customFormat="1" ht="15" x14ac:dyDescent="0.3">
      <c r="A1057" s="156" t="str">
        <f>IF(ISBLANK(TableB[[#This Row],[BEDS Code]]),"",TableB[[#This Row],[BEDS Code]])</f>
        <v>342900011283</v>
      </c>
      <c r="B1057" s="134" t="str">
        <f>IF(ISBLANK(TableB[[#This Row],[School Name]]),"",TableB[[#This Row],[School Name]])</f>
        <v>Preparatory Academy for Writers: A College Board School</v>
      </c>
      <c r="C1057" s="156" t="str">
        <f>IF(ISBLANK(TableB[[#This Row],[Local School Code]]),"",TableB[[#This Row],[Local School Code]])</f>
        <v>Q283</v>
      </c>
      <c r="D1057" s="187">
        <v>4506064</v>
      </c>
      <c r="E1057" s="187">
        <v>5006738</v>
      </c>
      <c r="F1057" s="186">
        <v>500674</v>
      </c>
      <c r="G1057" s="126">
        <f t="shared" si="51"/>
        <v>0.89999996005383143</v>
      </c>
      <c r="H1057" s="187">
        <v>357576</v>
      </c>
      <c r="I1057" s="187">
        <v>881065</v>
      </c>
      <c r="J1057" s="187">
        <v>5744705</v>
      </c>
      <c r="K1057" s="187">
        <v>6335643</v>
      </c>
      <c r="L1057" s="187">
        <v>590938</v>
      </c>
      <c r="M1057" s="186">
        <f>IF(L1057="N/A","N/A",'Part-C'!I1057)</f>
        <v>7115711.0308748512</v>
      </c>
      <c r="N1057" s="190">
        <f t="shared" si="49"/>
        <v>0.80732691013925406</v>
      </c>
      <c r="O1057" s="191">
        <f t="shared" si="50"/>
        <v>1371006.0308748512</v>
      </c>
    </row>
    <row r="1058" spans="1:15" s="27" customFormat="1" ht="15" x14ac:dyDescent="0.3">
      <c r="A1058" s="156" t="str">
        <f>IF(ISBLANK(TableB[[#This Row],[BEDS Code]]),"",TableB[[#This Row],[BEDS Code]])</f>
        <v>342800011284</v>
      </c>
      <c r="B1058" s="134" t="str">
        <f>IF(ISBLANK(TableB[[#This Row],[School Name]]),"",TableB[[#This Row],[School Name]])</f>
        <v>York Early College Academy</v>
      </c>
      <c r="C1058" s="156" t="str">
        <f>IF(ISBLANK(TableB[[#This Row],[Local School Code]]),"",TableB[[#This Row],[Local School Code]])</f>
        <v>Q284</v>
      </c>
      <c r="D1058" s="187">
        <v>5021552</v>
      </c>
      <c r="E1058" s="187">
        <v>5560048</v>
      </c>
      <c r="F1058" s="186">
        <v>538496</v>
      </c>
      <c r="G1058" s="126">
        <f t="shared" si="51"/>
        <v>0.90314903756226561</v>
      </c>
      <c r="H1058" s="187">
        <v>357576</v>
      </c>
      <c r="I1058" s="187">
        <v>943537</v>
      </c>
      <c r="J1058" s="187">
        <v>6322665</v>
      </c>
      <c r="K1058" s="187">
        <v>6958244</v>
      </c>
      <c r="L1058" s="187">
        <v>635579</v>
      </c>
      <c r="M1058" s="186">
        <f>IF(L1058="N/A","N/A",'Part-C'!I1058)</f>
        <v>7277459.6746047977</v>
      </c>
      <c r="N1058" s="190">
        <f t="shared" si="49"/>
        <v>0.86880110405329758</v>
      </c>
      <c r="O1058" s="191">
        <f t="shared" si="50"/>
        <v>954794.67460479774</v>
      </c>
    </row>
    <row r="1059" spans="1:15" s="27" customFormat="1" ht="15" x14ac:dyDescent="0.3">
      <c r="A1059" s="156" t="str">
        <f>IF(ISBLANK(TableB[[#This Row],[BEDS Code]]),"",TableB[[#This Row],[BEDS Code]])</f>
        <v>342500011285</v>
      </c>
      <c r="B1059" s="134" t="str">
        <f>IF(ISBLANK(TableB[[#This Row],[School Name]]),"",TableB[[#This Row],[School Name]])</f>
        <v>World Journalism Preparatory: A College Board School</v>
      </c>
      <c r="C1059" s="156" t="str">
        <f>IF(ISBLANK(TableB[[#This Row],[Local School Code]]),"",TableB[[#This Row],[Local School Code]])</f>
        <v>Q285</v>
      </c>
      <c r="D1059" s="187">
        <v>4414371</v>
      </c>
      <c r="E1059" s="187">
        <v>4904856</v>
      </c>
      <c r="F1059" s="186">
        <v>490485</v>
      </c>
      <c r="G1059" s="126">
        <f t="shared" si="51"/>
        <v>0.90000012232775028</v>
      </c>
      <c r="H1059" s="187">
        <v>357576</v>
      </c>
      <c r="I1059" s="187">
        <v>951151</v>
      </c>
      <c r="J1059" s="187">
        <v>5723098</v>
      </c>
      <c r="K1059" s="187">
        <v>6302011</v>
      </c>
      <c r="L1059" s="187">
        <v>578912</v>
      </c>
      <c r="M1059" s="186">
        <f>IF(L1059="N/A","N/A",'Part-C'!I1059)</f>
        <v>7628198.9485003632</v>
      </c>
      <c r="N1059" s="190">
        <f t="shared" si="49"/>
        <v>0.75025547165692508</v>
      </c>
      <c r="O1059" s="191">
        <f t="shared" si="50"/>
        <v>1905100.9485003632</v>
      </c>
    </row>
    <row r="1060" spans="1:15" s="27" customFormat="1" ht="15" x14ac:dyDescent="0.3">
      <c r="A1060" s="156" t="str">
        <f>IF(ISBLANK(TableB[[#This Row],[BEDS Code]]),"",TableB[[#This Row],[BEDS Code]])</f>
        <v>343000011286</v>
      </c>
      <c r="B1060" s="134" t="str">
        <f>IF(ISBLANK(TableB[[#This Row],[School Name]]),"",TableB[[#This Row],[School Name]])</f>
        <v>Young Women's Leadership School, Astoria</v>
      </c>
      <c r="C1060" s="156" t="str">
        <f>IF(ISBLANK(TableB[[#This Row],[Local School Code]]),"",TableB[[#This Row],[Local School Code]])</f>
        <v>Q286</v>
      </c>
      <c r="D1060" s="187">
        <v>4356670</v>
      </c>
      <c r="E1060" s="187">
        <v>4840744</v>
      </c>
      <c r="F1060" s="186">
        <v>484074</v>
      </c>
      <c r="G1060" s="126">
        <f t="shared" si="51"/>
        <v>0.90000008263192599</v>
      </c>
      <c r="H1060" s="187">
        <v>357576</v>
      </c>
      <c r="I1060" s="187">
        <v>796928</v>
      </c>
      <c r="J1060" s="187">
        <v>5511174</v>
      </c>
      <c r="K1060" s="187">
        <v>6082520</v>
      </c>
      <c r="L1060" s="187">
        <v>571345</v>
      </c>
      <c r="M1060" s="186">
        <f>IF(L1060="N/A","N/A",'Part-C'!I1060)</f>
        <v>6448180.4341925774</v>
      </c>
      <c r="N1060" s="190">
        <f t="shared" si="49"/>
        <v>0.85468669126813812</v>
      </c>
      <c r="O1060" s="191">
        <f t="shared" si="50"/>
        <v>937006.43419257738</v>
      </c>
    </row>
    <row r="1061" spans="1:15" s="27" customFormat="1" ht="15" x14ac:dyDescent="0.3">
      <c r="A1061" s="156" t="str">
        <f>IF(ISBLANK(TableB[[#This Row],[BEDS Code]]),"",TableB[[#This Row],[BEDS Code]])</f>
        <v>342800010287</v>
      </c>
      <c r="B1061" s="134" t="str">
        <f>IF(ISBLANK(TableB[[#This Row],[School Name]]),"",TableB[[#This Row],[School Name]])</f>
        <v>The Emerson School</v>
      </c>
      <c r="C1061" s="156" t="str">
        <f>IF(ISBLANK(TableB[[#This Row],[Local School Code]]),"",TableB[[#This Row],[Local School Code]])</f>
        <v>Q287</v>
      </c>
      <c r="D1061" s="187">
        <v>3986730</v>
      </c>
      <c r="E1061" s="187">
        <v>3986730</v>
      </c>
      <c r="F1061" s="186">
        <v>0</v>
      </c>
      <c r="G1061" s="126">
        <f t="shared" si="51"/>
        <v>1</v>
      </c>
      <c r="H1061" s="187">
        <v>357576</v>
      </c>
      <c r="I1061" s="187">
        <v>750284</v>
      </c>
      <c r="J1061" s="187">
        <v>5094590</v>
      </c>
      <c r="K1061" s="187">
        <v>5094590</v>
      </c>
      <c r="L1061" s="187">
        <v>0</v>
      </c>
      <c r="M1061" s="186">
        <f>IF(L1061="N/A","N/A",'Part-C'!I1061)</f>
        <v>6124833.5683827996</v>
      </c>
      <c r="N1061" s="190">
        <f t="shared" si="49"/>
        <v>0.83179239780472514</v>
      </c>
      <c r="O1061" s="191">
        <f t="shared" si="50"/>
        <v>1030243.5683827996</v>
      </c>
    </row>
    <row r="1062" spans="1:15" s="27" customFormat="1" ht="15" x14ac:dyDescent="0.3">
      <c r="A1062" s="156" t="str">
        <f>IF(ISBLANK(TableB[[#This Row],[BEDS Code]]),"",TableB[[#This Row],[BEDS Code]])</f>
        <v>342900010289</v>
      </c>
      <c r="B1062" s="134" t="str">
        <f>IF(ISBLANK(TableB[[#This Row],[School Name]]),"",TableB[[#This Row],[School Name]])</f>
        <v>Queens United Middle School</v>
      </c>
      <c r="C1062" s="156" t="str">
        <f>IF(ISBLANK(TableB[[#This Row],[Local School Code]]),"",TableB[[#This Row],[Local School Code]])</f>
        <v>Q289</v>
      </c>
      <c r="D1062" s="187">
        <v>1652144</v>
      </c>
      <c r="E1062" s="187">
        <v>1652144</v>
      </c>
      <c r="F1062" s="186">
        <v>0</v>
      </c>
      <c r="G1062" s="126">
        <f t="shared" si="51"/>
        <v>1</v>
      </c>
      <c r="H1062" s="187">
        <v>357576</v>
      </c>
      <c r="I1062" s="187">
        <v>330569</v>
      </c>
      <c r="J1062" s="187">
        <v>2340289</v>
      </c>
      <c r="K1062" s="187">
        <v>2340289</v>
      </c>
      <c r="L1062" s="187">
        <v>0</v>
      </c>
      <c r="M1062" s="186">
        <f>IF(L1062="N/A","N/A",'Part-C'!I1062)</f>
        <v>2833949.5900747357</v>
      </c>
      <c r="N1062" s="190">
        <f t="shared" si="49"/>
        <v>0.82580473844571201</v>
      </c>
      <c r="O1062" s="191">
        <f t="shared" si="50"/>
        <v>493660.59007473569</v>
      </c>
    </row>
    <row r="1063" spans="1:15" s="27" customFormat="1" ht="15" x14ac:dyDescent="0.3">
      <c r="A1063" s="156" t="str">
        <f>IF(ISBLANK(TableB[[#This Row],[BEDS Code]]),"",TableB[[#This Row],[BEDS Code]])</f>
        <v>342400010290</v>
      </c>
      <c r="B1063" s="134" t="str">
        <f>IF(ISBLANK(TableB[[#This Row],[School Name]]),"",TableB[[#This Row],[School Name]])</f>
        <v>A.C.E. Academy for Scholars at the Geraldine Ferraro Campus</v>
      </c>
      <c r="C1063" s="156" t="str">
        <f>IF(ISBLANK(TableB[[#This Row],[Local School Code]]),"",TableB[[#This Row],[Local School Code]])</f>
        <v>Q290</v>
      </c>
      <c r="D1063" s="187">
        <v>4352079</v>
      </c>
      <c r="E1063" s="187">
        <v>4330659</v>
      </c>
      <c r="F1063" s="186">
        <v>0</v>
      </c>
      <c r="G1063" s="126">
        <f t="shared" si="51"/>
        <v>1.0049461294458881</v>
      </c>
      <c r="H1063" s="187">
        <v>357576</v>
      </c>
      <c r="I1063" s="187">
        <v>842157</v>
      </c>
      <c r="J1063" s="187">
        <v>5551812</v>
      </c>
      <c r="K1063" s="187">
        <v>5526531</v>
      </c>
      <c r="L1063" s="187">
        <v>0</v>
      </c>
      <c r="M1063" s="186">
        <f>IF(L1063="N/A","N/A",'Part-C'!I1063)</f>
        <v>7236618.2931715678</v>
      </c>
      <c r="N1063" s="190">
        <f t="shared" si="49"/>
        <v>0.76718320285576735</v>
      </c>
      <c r="O1063" s="191">
        <f t="shared" si="50"/>
        <v>1684806.2931715678</v>
      </c>
    </row>
    <row r="1064" spans="1:15" s="27" customFormat="1" ht="15" x14ac:dyDescent="0.3">
      <c r="A1064" s="156" t="str">
        <f>IF(ISBLANK(TableB[[#This Row],[BEDS Code]]),"",TableB[[#This Row],[BEDS Code]])</f>
        <v>343000010291</v>
      </c>
      <c r="B1064" s="134" t="str">
        <f>IF(ISBLANK(TableB[[#This Row],[School Name]]),"",TableB[[#This Row],[School Name]])</f>
        <v>Hunters Point Community Middle School</v>
      </c>
      <c r="C1064" s="156" t="str">
        <f>IF(ISBLANK(TableB[[#This Row],[Local School Code]]),"",TableB[[#This Row],[Local School Code]])</f>
        <v>Q291</v>
      </c>
      <c r="D1064" s="187">
        <v>4503351</v>
      </c>
      <c r="E1064" s="187">
        <v>4503351</v>
      </c>
      <c r="F1064" s="186">
        <v>0</v>
      </c>
      <c r="G1064" s="126">
        <f t="shared" si="51"/>
        <v>1</v>
      </c>
      <c r="H1064" s="187">
        <v>357576</v>
      </c>
      <c r="I1064" s="187">
        <v>852319</v>
      </c>
      <c r="J1064" s="187">
        <v>5713246</v>
      </c>
      <c r="K1064" s="187">
        <v>5713246</v>
      </c>
      <c r="L1064" s="187">
        <v>0</v>
      </c>
      <c r="M1064" s="186">
        <f>IF(L1064="N/A","N/A",'Part-C'!I1064)</f>
        <v>6369781.9716333281</v>
      </c>
      <c r="N1064" s="190">
        <f t="shared" si="49"/>
        <v>0.89692960064299021</v>
      </c>
      <c r="O1064" s="191">
        <f t="shared" si="50"/>
        <v>656535.97163332812</v>
      </c>
    </row>
    <row r="1065" spans="1:15" s="27" customFormat="1" ht="15" x14ac:dyDescent="0.3">
      <c r="A1065" s="156" t="str">
        <f>IF(ISBLANK(TableB[[#This Row],[BEDS Code]]),"",TableB[[#This Row],[BEDS Code]])</f>
        <v>342400011293</v>
      </c>
      <c r="B1065" s="134" t="str">
        <f>IF(ISBLANK(TableB[[#This Row],[School Name]]),"",TableB[[#This Row],[School Name]])</f>
        <v>Civic Leadership Academy</v>
      </c>
      <c r="C1065" s="156" t="str">
        <f>IF(ISBLANK(TableB[[#This Row],[Local School Code]]),"",TableB[[#This Row],[Local School Code]])</f>
        <v>Q293</v>
      </c>
      <c r="D1065" s="187">
        <v>4570019</v>
      </c>
      <c r="E1065" s="187">
        <v>5077798</v>
      </c>
      <c r="F1065" s="186">
        <v>507779</v>
      </c>
      <c r="G1065" s="126">
        <f t="shared" si="51"/>
        <v>0.90000015754860674</v>
      </c>
      <c r="H1065" s="187">
        <v>357576</v>
      </c>
      <c r="I1065" s="187">
        <v>876539</v>
      </c>
      <c r="J1065" s="187">
        <v>5804134</v>
      </c>
      <c r="K1065" s="187">
        <v>6403457</v>
      </c>
      <c r="L1065" s="187">
        <v>599324</v>
      </c>
      <c r="M1065" s="186">
        <f>IF(L1065="N/A","N/A",'Part-C'!I1065)</f>
        <v>7352942.9423636477</v>
      </c>
      <c r="N1065" s="190">
        <f t="shared" si="49"/>
        <v>0.78936203442566444</v>
      </c>
      <c r="O1065" s="191">
        <f t="shared" si="50"/>
        <v>1548808.9423636477</v>
      </c>
    </row>
    <row r="1066" spans="1:15" s="27" customFormat="1" ht="15" x14ac:dyDescent="0.3">
      <c r="A1066" s="156" t="str">
        <f>IF(ISBLANK(TableB[[#This Row],[BEDS Code]]),"",TableB[[#This Row],[BEDS Code]])</f>
        <v>342500010294</v>
      </c>
      <c r="B1066" s="134" t="str">
        <f>IF(ISBLANK(TableB[[#This Row],[School Name]]),"",TableB[[#This Row],[School Name]])</f>
        <v>Bell Academy</v>
      </c>
      <c r="C1066" s="156" t="str">
        <f>IF(ISBLANK(TableB[[#This Row],[Local School Code]]),"",TableB[[#This Row],[Local School Code]])</f>
        <v>Q294</v>
      </c>
      <c r="D1066" s="187">
        <v>3335043</v>
      </c>
      <c r="E1066" s="187">
        <v>3510283</v>
      </c>
      <c r="F1066" s="186">
        <v>175240</v>
      </c>
      <c r="G1066" s="126">
        <f t="shared" si="51"/>
        <v>0.95007809911622509</v>
      </c>
      <c r="H1066" s="187">
        <v>357576</v>
      </c>
      <c r="I1066" s="187">
        <v>690567</v>
      </c>
      <c r="J1066" s="187">
        <v>4383186</v>
      </c>
      <c r="K1066" s="187">
        <v>4590020</v>
      </c>
      <c r="L1066" s="187">
        <v>206833</v>
      </c>
      <c r="M1066" s="186">
        <f>IF(L1066="N/A","N/A",'Part-C'!I1066)</f>
        <v>5494619.0660744766</v>
      </c>
      <c r="N1066" s="190">
        <f t="shared" si="49"/>
        <v>0.79772336303770042</v>
      </c>
      <c r="O1066" s="191">
        <f t="shared" si="50"/>
        <v>1111433.0660744766</v>
      </c>
    </row>
    <row r="1067" spans="1:15" s="27" customFormat="1" ht="15" x14ac:dyDescent="0.3">
      <c r="A1067" s="156" t="str">
        <f>IF(ISBLANK(TableB[[#This Row],[BEDS Code]]),"",TableB[[#This Row],[BEDS Code]])</f>
        <v>342900010295</v>
      </c>
      <c r="B1067" s="134" t="str">
        <f>IF(ISBLANK(TableB[[#This Row],[School Name]]),"",TableB[[#This Row],[School Name]])</f>
        <v>P.S./I.S. 295</v>
      </c>
      <c r="C1067" s="156" t="str">
        <f>IF(ISBLANK(TableB[[#This Row],[Local School Code]]),"",TableB[[#This Row],[Local School Code]])</f>
        <v>Q295</v>
      </c>
      <c r="D1067" s="187">
        <v>4004837</v>
      </c>
      <c r="E1067" s="187">
        <v>4123770</v>
      </c>
      <c r="F1067" s="186">
        <v>118933</v>
      </c>
      <c r="G1067" s="126">
        <f t="shared" si="51"/>
        <v>0.97115915776098083</v>
      </c>
      <c r="H1067" s="187">
        <v>357576</v>
      </c>
      <c r="I1067" s="187">
        <v>881462</v>
      </c>
      <c r="J1067" s="187">
        <v>5243875</v>
      </c>
      <c r="K1067" s="187">
        <v>5384251</v>
      </c>
      <c r="L1067" s="187">
        <v>140376</v>
      </c>
      <c r="M1067" s="186">
        <f>IF(L1067="N/A","N/A",'Part-C'!I1067)</f>
        <v>8046874.759249866</v>
      </c>
      <c r="N1067" s="190">
        <f t="shared" si="49"/>
        <v>0.65166603891432218</v>
      </c>
      <c r="O1067" s="191">
        <f t="shared" si="50"/>
        <v>2802999.759249866</v>
      </c>
    </row>
    <row r="1068" spans="1:15" s="27" customFormat="1" ht="15" x14ac:dyDescent="0.3">
      <c r="A1068" s="156" t="str">
        <f>IF(ISBLANK(TableB[[#This Row],[BEDS Code]]),"",TableB[[#This Row],[BEDS Code]])</f>
        <v>342400011296</v>
      </c>
      <c r="B1068" s="134" t="str">
        <f>IF(ISBLANK(TableB[[#This Row],[School Name]]),"",TableB[[#This Row],[School Name]])</f>
        <v>Pan American International High School</v>
      </c>
      <c r="C1068" s="156" t="str">
        <f>IF(ISBLANK(TableB[[#This Row],[Local School Code]]),"",TableB[[#This Row],[Local School Code]])</f>
        <v>Q296</v>
      </c>
      <c r="D1068" s="187">
        <v>4884749</v>
      </c>
      <c r="E1068" s="187">
        <v>4884749</v>
      </c>
      <c r="F1068" s="186">
        <v>0</v>
      </c>
      <c r="G1068" s="126">
        <f t="shared" si="51"/>
        <v>1</v>
      </c>
      <c r="H1068" s="187">
        <v>357576</v>
      </c>
      <c r="I1068" s="187">
        <v>996956</v>
      </c>
      <c r="J1068" s="187">
        <v>6239281</v>
      </c>
      <c r="K1068" s="187">
        <v>6239281</v>
      </c>
      <c r="L1068" s="187">
        <v>0</v>
      </c>
      <c r="M1068" s="186">
        <f>IF(L1068="N/A","N/A",'Part-C'!I1068)</f>
        <v>7606418.2384966146</v>
      </c>
      <c r="N1068" s="190">
        <f t="shared" si="49"/>
        <v>0.82026530810816611</v>
      </c>
      <c r="O1068" s="191">
        <f t="shared" si="50"/>
        <v>1367137.2384966146</v>
      </c>
    </row>
    <row r="1069" spans="1:15" s="27" customFormat="1" ht="15" x14ac:dyDescent="0.3">
      <c r="A1069" s="156" t="str">
        <f>IF(ISBLANK(TableB[[#This Row],[BEDS Code]]),"",TableB[[#This Row],[BEDS Code]])</f>
        <v>342700010297</v>
      </c>
      <c r="B1069" s="134" t="str">
        <f>IF(ISBLANK(TableB[[#This Row],[School Name]]),"",TableB[[#This Row],[School Name]])</f>
        <v>Hawtree Creek Middle School</v>
      </c>
      <c r="C1069" s="156" t="str">
        <f>IF(ISBLANK(TableB[[#This Row],[Local School Code]]),"",TableB[[#This Row],[Local School Code]])</f>
        <v>Q297</v>
      </c>
      <c r="D1069" s="187">
        <v>3464906</v>
      </c>
      <c r="E1069" s="187">
        <v>3464906</v>
      </c>
      <c r="F1069" s="186">
        <v>0</v>
      </c>
      <c r="G1069" s="126">
        <f t="shared" si="51"/>
        <v>1</v>
      </c>
      <c r="H1069" s="187">
        <v>357576</v>
      </c>
      <c r="I1069" s="187">
        <v>640836</v>
      </c>
      <c r="J1069" s="187">
        <v>4463318</v>
      </c>
      <c r="K1069" s="187">
        <v>4463318</v>
      </c>
      <c r="L1069" s="187">
        <v>0</v>
      </c>
      <c r="M1069" s="186">
        <f>IF(L1069="N/A","N/A",'Part-C'!I1069)</f>
        <v>5238609.2734470405</v>
      </c>
      <c r="N1069" s="190">
        <f t="shared" si="49"/>
        <v>0.8520043712027231</v>
      </c>
      <c r="O1069" s="191">
        <f t="shared" si="50"/>
        <v>775291.27344704047</v>
      </c>
    </row>
    <row r="1070" spans="1:15" s="27" customFormat="1" ht="15" x14ac:dyDescent="0.3">
      <c r="A1070" s="156" t="str">
        <f>IF(ISBLANK(TableB[[#This Row],[BEDS Code]]),"",TableB[[#This Row],[BEDS Code]])</f>
        <v>342400011299</v>
      </c>
      <c r="B1070" s="134" t="str">
        <f>IF(ISBLANK(TableB[[#This Row],[School Name]]),"",TableB[[#This Row],[School Name]])</f>
        <v>Bard High School Early College Queens</v>
      </c>
      <c r="C1070" s="156" t="str">
        <f>IF(ISBLANK(TableB[[#This Row],[Local School Code]]),"",TableB[[#This Row],[Local School Code]])</f>
        <v>Q299</v>
      </c>
      <c r="D1070" s="187">
        <v>5109628</v>
      </c>
      <c r="E1070" s="187">
        <v>5444283</v>
      </c>
      <c r="F1070" s="186">
        <v>334655</v>
      </c>
      <c r="G1070" s="126">
        <f t="shared" si="51"/>
        <v>0.93853093235601459</v>
      </c>
      <c r="H1070" s="187">
        <v>357576</v>
      </c>
      <c r="I1070" s="187">
        <v>990197</v>
      </c>
      <c r="J1070" s="187">
        <v>6457401</v>
      </c>
      <c r="K1070" s="187">
        <v>6852390</v>
      </c>
      <c r="L1070" s="187">
        <v>394988</v>
      </c>
      <c r="M1070" s="186">
        <f>IF(L1070="N/A","N/A",'Part-C'!I1070)</f>
        <v>7120115.3738168487</v>
      </c>
      <c r="N1070" s="190">
        <f t="shared" si="49"/>
        <v>0.9069236467355738</v>
      </c>
      <c r="O1070" s="191">
        <f t="shared" si="50"/>
        <v>662714.37381684873</v>
      </c>
    </row>
    <row r="1071" spans="1:15" s="27" customFormat="1" ht="15" x14ac:dyDescent="0.3">
      <c r="A1071" s="156" t="str">
        <f>IF(ISBLANK(TableB[[#This Row],[BEDS Code]]),"",TableB[[#This Row],[BEDS Code]])</f>
        <v>343000010300</v>
      </c>
      <c r="B1071" s="134" t="str">
        <f>IF(ISBLANK(TableB[[#This Row],[School Name]]),"",TableB[[#This Row],[School Name]])</f>
        <v>The 30th Avenue School (G&amp;T Citywide)</v>
      </c>
      <c r="C1071" s="156" t="str">
        <f>IF(ISBLANK(TableB[[#This Row],[Local School Code]]),"",TableB[[#This Row],[Local School Code]])</f>
        <v>Q300</v>
      </c>
      <c r="D1071" s="187">
        <v>3996849</v>
      </c>
      <c r="E1071" s="187">
        <v>3996849</v>
      </c>
      <c r="F1071" s="186">
        <v>0</v>
      </c>
      <c r="G1071" s="126">
        <f t="shared" si="51"/>
        <v>1</v>
      </c>
      <c r="H1071" s="187">
        <v>357576</v>
      </c>
      <c r="I1071" s="187">
        <v>700438</v>
      </c>
      <c r="J1071" s="187">
        <v>5054863</v>
      </c>
      <c r="K1071" s="187">
        <v>5054863</v>
      </c>
      <c r="L1071" s="187">
        <v>0</v>
      </c>
      <c r="M1071" s="186">
        <f>IF(L1071="N/A","N/A",'Part-C'!I1071)</f>
        <v>5533693.5062095821</v>
      </c>
      <c r="N1071" s="190">
        <f t="shared" si="49"/>
        <v>0.91346999871383061</v>
      </c>
      <c r="O1071" s="191">
        <f t="shared" si="50"/>
        <v>478830.50620958209</v>
      </c>
    </row>
    <row r="1072" spans="1:15" s="27" customFormat="1" ht="15" x14ac:dyDescent="0.3">
      <c r="A1072" s="156" t="str">
        <f>IF(ISBLANK(TableB[[#This Row],[BEDS Code]]),"",TableB[[#This Row],[BEDS Code]])</f>
        <v>343000011301</v>
      </c>
      <c r="B1072" s="134" t="str">
        <f>IF(ISBLANK(TableB[[#This Row],[School Name]]),"",TableB[[#This Row],[School Name]])</f>
        <v>Academy for Careers in Television and Film</v>
      </c>
      <c r="C1072" s="156" t="str">
        <f>IF(ISBLANK(TableB[[#This Row],[Local School Code]]),"",TableB[[#This Row],[Local School Code]])</f>
        <v>Q301</v>
      </c>
      <c r="D1072" s="187">
        <v>4944412</v>
      </c>
      <c r="E1072" s="187">
        <v>5484717</v>
      </c>
      <c r="F1072" s="186">
        <v>540305</v>
      </c>
      <c r="G1072" s="126">
        <f t="shared" si="51"/>
        <v>0.90148899204826793</v>
      </c>
      <c r="H1072" s="187">
        <v>357576</v>
      </c>
      <c r="I1072" s="187">
        <v>957450</v>
      </c>
      <c r="J1072" s="187">
        <v>6259438</v>
      </c>
      <c r="K1072" s="187">
        <v>6897151</v>
      </c>
      <c r="L1072" s="187">
        <v>637713</v>
      </c>
      <c r="M1072" s="186">
        <f>IF(L1072="N/A","N/A",'Part-C'!I1072)</f>
        <v>7538136.0997839794</v>
      </c>
      <c r="N1072" s="190">
        <f t="shared" si="49"/>
        <v>0.83036945965719255</v>
      </c>
      <c r="O1072" s="191">
        <f t="shared" si="50"/>
        <v>1278698.0997839794</v>
      </c>
    </row>
    <row r="1073" spans="1:15" s="27" customFormat="1" ht="15" x14ac:dyDescent="0.3">
      <c r="A1073" s="156" t="str">
        <f>IF(ISBLANK(TableB[[#This Row],[BEDS Code]]),"",TableB[[#This Row],[BEDS Code]])</f>
        <v>342700011302</v>
      </c>
      <c r="B1073" s="134" t="str">
        <f>IF(ISBLANK(TableB[[#This Row],[School Name]]),"",TableB[[#This Row],[School Name]])</f>
        <v>Queens High School for Information, Research, and Technology</v>
      </c>
      <c r="C1073" s="156" t="str">
        <f>IF(ISBLANK(TableB[[#This Row],[Local School Code]]),"",TableB[[#This Row],[Local School Code]])</f>
        <v>Q302</v>
      </c>
      <c r="D1073" s="187">
        <v>4370844</v>
      </c>
      <c r="E1073" s="187">
        <v>4751470</v>
      </c>
      <c r="F1073" s="186">
        <v>380626</v>
      </c>
      <c r="G1073" s="126">
        <f t="shared" si="51"/>
        <v>0.91989300153426201</v>
      </c>
      <c r="H1073" s="187">
        <v>357576</v>
      </c>
      <c r="I1073" s="187">
        <v>894195</v>
      </c>
      <c r="J1073" s="187">
        <v>5622615</v>
      </c>
      <c r="K1073" s="187">
        <v>6071863</v>
      </c>
      <c r="L1073" s="187">
        <v>449247</v>
      </c>
      <c r="M1073" s="186">
        <f>IF(L1073="N/A","N/A",'Part-C'!I1073)</f>
        <v>6590108.3835645784</v>
      </c>
      <c r="N1073" s="190">
        <f t="shared" si="49"/>
        <v>0.85319006498019645</v>
      </c>
      <c r="O1073" s="191">
        <f t="shared" si="50"/>
        <v>967493.38356457837</v>
      </c>
    </row>
    <row r="1074" spans="1:15" s="27" customFormat="1" ht="15" x14ac:dyDescent="0.3">
      <c r="A1074" s="156" t="str">
        <f>IF(ISBLANK(TableB[[#This Row],[BEDS Code]]),"",TableB[[#This Row],[BEDS Code]])</f>
        <v>342800010303</v>
      </c>
      <c r="B1074" s="134" t="str">
        <f>IF(ISBLANK(TableB[[#This Row],[School Name]]),"",TableB[[#This Row],[School Name]])</f>
        <v>The Academy for Excellence through the Arts</v>
      </c>
      <c r="C1074" s="156" t="str">
        <f>IF(ISBLANK(TableB[[#This Row],[Local School Code]]),"",TableB[[#This Row],[Local School Code]])</f>
        <v>Q303</v>
      </c>
      <c r="D1074" s="187">
        <v>1275773</v>
      </c>
      <c r="E1074" s="187">
        <v>1355860</v>
      </c>
      <c r="F1074" s="186">
        <v>80087</v>
      </c>
      <c r="G1074" s="126">
        <f t="shared" si="51"/>
        <v>0.94093269216585784</v>
      </c>
      <c r="H1074" s="187">
        <v>357576</v>
      </c>
      <c r="I1074" s="187">
        <v>353716</v>
      </c>
      <c r="J1074" s="187">
        <v>1987065</v>
      </c>
      <c r="K1074" s="187">
        <v>2081590</v>
      </c>
      <c r="L1074" s="187">
        <v>94525</v>
      </c>
      <c r="M1074" s="186">
        <f>IF(L1074="N/A","N/A",'Part-C'!I1074)</f>
        <v>3442576.9535590699</v>
      </c>
      <c r="N1074" s="190">
        <f t="shared" si="49"/>
        <v>0.57720278349789533</v>
      </c>
      <c r="O1074" s="191">
        <f t="shared" si="50"/>
        <v>1455511.9535590699</v>
      </c>
    </row>
    <row r="1075" spans="1:15" s="27" customFormat="1" ht="15" x14ac:dyDescent="0.3">
      <c r="A1075" s="156" t="str">
        <f>IF(ISBLANK(TableB[[#This Row],[BEDS Code]]),"",TableB[[#This Row],[BEDS Code]])</f>
        <v>342400010305</v>
      </c>
      <c r="B1075" s="134" t="str">
        <f>IF(ISBLANK(TableB[[#This Row],[School Name]]),"",TableB[[#This Row],[School Name]])</f>
        <v>Learners and Leaders</v>
      </c>
      <c r="C1075" s="156" t="str">
        <f>IF(ISBLANK(TableB[[#This Row],[Local School Code]]),"",TableB[[#This Row],[Local School Code]])</f>
        <v>Q305</v>
      </c>
      <c r="D1075" s="187">
        <v>5339694</v>
      </c>
      <c r="E1075" s="187">
        <v>5623454</v>
      </c>
      <c r="F1075" s="186">
        <v>283760</v>
      </c>
      <c r="G1075" s="126">
        <f t="shared" si="51"/>
        <v>0.94953990910212838</v>
      </c>
      <c r="H1075" s="187">
        <v>357576</v>
      </c>
      <c r="I1075" s="187">
        <v>1005201</v>
      </c>
      <c r="J1075" s="187">
        <v>6702471</v>
      </c>
      <c r="K1075" s="187">
        <v>7037389</v>
      </c>
      <c r="L1075" s="187">
        <v>334917</v>
      </c>
      <c r="M1075" s="186">
        <f>IF(L1075="N/A","N/A",'Part-C'!I1075)</f>
        <v>10719852.568398535</v>
      </c>
      <c r="N1075" s="190">
        <f t="shared" si="49"/>
        <v>0.62523910261214521</v>
      </c>
      <c r="O1075" s="191">
        <f t="shared" si="50"/>
        <v>4017381.5683985353</v>
      </c>
    </row>
    <row r="1076" spans="1:15" s="27" customFormat="1" ht="15" x14ac:dyDescent="0.3">
      <c r="A1076" s="156" t="str">
        <f>IF(ISBLANK(TableB[[#This Row],[BEDS Code]]),"",TableB[[#This Row],[BEDS Code]])</f>
        <v>342700010306</v>
      </c>
      <c r="B1076" s="134" t="str">
        <f>IF(ISBLANK(TableB[[#This Row],[School Name]]),"",TableB[[#This Row],[School Name]])</f>
        <v>New York City Academy for Discovery</v>
      </c>
      <c r="C1076" s="156" t="str">
        <f>IF(ISBLANK(TableB[[#This Row],[Local School Code]]),"",TableB[[#This Row],[Local School Code]])</f>
        <v>Q306</v>
      </c>
      <c r="D1076" s="187">
        <v>2864244</v>
      </c>
      <c r="E1076" s="187">
        <v>3182493</v>
      </c>
      <c r="F1076" s="186">
        <v>318249</v>
      </c>
      <c r="G1076" s="126">
        <f t="shared" si="51"/>
        <v>0.90000009426572192</v>
      </c>
      <c r="H1076" s="187">
        <v>357576</v>
      </c>
      <c r="I1076" s="187">
        <v>545836</v>
      </c>
      <c r="J1076" s="187">
        <v>3767656</v>
      </c>
      <c r="K1076" s="187">
        <v>4143281</v>
      </c>
      <c r="L1076" s="187">
        <v>375624</v>
      </c>
      <c r="M1076" s="186">
        <f>IF(L1076="N/A","N/A",'Part-C'!I1076)</f>
        <v>5896620.7437973674</v>
      </c>
      <c r="N1076" s="190">
        <f t="shared" si="49"/>
        <v>0.63895172569190295</v>
      </c>
      <c r="O1076" s="191">
        <f t="shared" si="50"/>
        <v>2128964.7437973674</v>
      </c>
    </row>
    <row r="1077" spans="1:15" s="27" customFormat="1" ht="15" x14ac:dyDescent="0.3">
      <c r="A1077" s="156" t="str">
        <f>IF(ISBLANK(TableB[[#This Row],[BEDS Code]]),"",TableB[[#This Row],[BEDS Code]])</f>
        <v>342400010307</v>
      </c>
      <c r="B1077" s="134" t="str">
        <f>IF(ISBLANK(TableB[[#This Row],[School Name]]),"",TableB[[#This Row],[School Name]])</f>
        <v>Pioneer Academy</v>
      </c>
      <c r="C1077" s="156" t="str">
        <f>IF(ISBLANK(TableB[[#This Row],[Local School Code]]),"",TableB[[#This Row],[Local School Code]])</f>
        <v>Q307</v>
      </c>
      <c r="D1077" s="187">
        <v>8981348</v>
      </c>
      <c r="E1077" s="187">
        <v>9524713</v>
      </c>
      <c r="F1077" s="186">
        <v>543365</v>
      </c>
      <c r="G1077" s="126">
        <f t="shared" si="51"/>
        <v>0.94295208685028098</v>
      </c>
      <c r="H1077" s="187">
        <v>357576</v>
      </c>
      <c r="I1077" s="187">
        <v>1734232</v>
      </c>
      <c r="J1077" s="187">
        <v>11073156</v>
      </c>
      <c r="K1077" s="187">
        <v>11714482</v>
      </c>
      <c r="L1077" s="187">
        <v>641326</v>
      </c>
      <c r="M1077" s="186">
        <f>IF(L1077="N/A","N/A",'Part-C'!I1077)</f>
        <v>14873639.120187625</v>
      </c>
      <c r="N1077" s="190">
        <f t="shared" si="49"/>
        <v>0.74448195969543707</v>
      </c>
      <c r="O1077" s="191">
        <f t="shared" si="50"/>
        <v>3800483.1201876253</v>
      </c>
    </row>
    <row r="1078" spans="1:15" s="27" customFormat="1" ht="15" x14ac:dyDescent="0.3">
      <c r="A1078" s="156" t="str">
        <f>IF(ISBLANK(TableB[[#This Row],[BEDS Code]]),"",TableB[[#This Row],[BEDS Code]])</f>
        <v>342700011308</v>
      </c>
      <c r="B1078" s="134" t="str">
        <f>IF(ISBLANK(TableB[[#This Row],[School Name]]),"",TableB[[#This Row],[School Name]])</f>
        <v>Robert H. Goddard High School of Communication Arts and Technology</v>
      </c>
      <c r="C1078" s="156" t="str">
        <f>IF(ISBLANK(TableB[[#This Row],[Local School Code]]),"",TableB[[#This Row],[Local School Code]])</f>
        <v>Q308</v>
      </c>
      <c r="D1078" s="187">
        <v>5094129</v>
      </c>
      <c r="E1078" s="187">
        <v>5660144</v>
      </c>
      <c r="F1078" s="186">
        <v>566015</v>
      </c>
      <c r="G1078" s="126">
        <f t="shared" si="51"/>
        <v>0.89999989399562974</v>
      </c>
      <c r="H1078" s="187">
        <v>357576</v>
      </c>
      <c r="I1078" s="187">
        <v>1055507</v>
      </c>
      <c r="J1078" s="187">
        <v>6507212</v>
      </c>
      <c r="K1078" s="187">
        <v>7175270</v>
      </c>
      <c r="L1078" s="187">
        <v>668059</v>
      </c>
      <c r="M1078" s="186">
        <f>IF(L1078="N/A","N/A",'Part-C'!I1078)</f>
        <v>7522278.1176768774</v>
      </c>
      <c r="N1078" s="190">
        <f t="shared" si="49"/>
        <v>0.86505868278234277</v>
      </c>
      <c r="O1078" s="191">
        <f t="shared" si="50"/>
        <v>1015066.1176768774</v>
      </c>
    </row>
    <row r="1079" spans="1:15" s="27" customFormat="1" ht="15" x14ac:dyDescent="0.3">
      <c r="A1079" s="156" t="str">
        <f>IF(ISBLANK(TableB[[#This Row],[BEDS Code]]),"",TableB[[#This Row],[BEDS Code]])</f>
        <v>342700011309</v>
      </c>
      <c r="B1079" s="134" t="str">
        <f>IF(ISBLANK(TableB[[#This Row],[School Name]]),"",TableB[[#This Row],[School Name]])</f>
        <v>Academy of Medical Technology: A College Board School</v>
      </c>
      <c r="C1079" s="156" t="str">
        <f>IF(ISBLANK(TableB[[#This Row],[Local School Code]]),"",TableB[[#This Row],[Local School Code]])</f>
        <v>Q309</v>
      </c>
      <c r="D1079" s="187">
        <v>6016778</v>
      </c>
      <c r="E1079" s="187">
        <v>6668468</v>
      </c>
      <c r="F1079" s="186">
        <v>651690</v>
      </c>
      <c r="G1079" s="126">
        <f t="shared" si="51"/>
        <v>0.90227290586083642</v>
      </c>
      <c r="H1079" s="187">
        <v>357576</v>
      </c>
      <c r="I1079" s="187">
        <v>1174516</v>
      </c>
      <c r="J1079" s="187">
        <v>7548870</v>
      </c>
      <c r="K1079" s="187">
        <v>8318049</v>
      </c>
      <c r="L1079" s="187">
        <v>769179</v>
      </c>
      <c r="M1079" s="186">
        <f>IF(L1079="N/A","N/A",'Part-C'!I1079)</f>
        <v>9108265.6645535976</v>
      </c>
      <c r="N1079" s="190">
        <f t="shared" si="49"/>
        <v>0.82879334859299747</v>
      </c>
      <c r="O1079" s="191">
        <f t="shared" si="50"/>
        <v>1559395.6645535976</v>
      </c>
    </row>
    <row r="1080" spans="1:15" s="27" customFormat="1" ht="15" x14ac:dyDescent="0.3">
      <c r="A1080" s="156" t="str">
        <f>IF(ISBLANK(TableB[[#This Row],[BEDS Code]]),"",TableB[[#This Row],[BEDS Code]])</f>
        <v>342800011310</v>
      </c>
      <c r="B1080" s="134" t="str">
        <f>IF(ISBLANK(TableB[[#This Row],[School Name]]),"",TableB[[#This Row],[School Name]])</f>
        <v>Queens Collegiate: A College Board School</v>
      </c>
      <c r="C1080" s="156" t="str">
        <f>IF(ISBLANK(TableB[[#This Row],[Local School Code]]),"",TableB[[#This Row],[Local School Code]])</f>
        <v>Q310</v>
      </c>
      <c r="D1080" s="187">
        <v>6042351</v>
      </c>
      <c r="E1080" s="187">
        <v>6147723</v>
      </c>
      <c r="F1080" s="186">
        <v>105372</v>
      </c>
      <c r="G1080" s="126">
        <f t="shared" si="51"/>
        <v>0.9828599954812538</v>
      </c>
      <c r="H1080" s="187">
        <v>357576</v>
      </c>
      <c r="I1080" s="187">
        <v>1177901</v>
      </c>
      <c r="J1080" s="187">
        <v>7577828</v>
      </c>
      <c r="K1080" s="187">
        <v>7702198</v>
      </c>
      <c r="L1080" s="187">
        <v>124369</v>
      </c>
      <c r="M1080" s="186">
        <f>IF(L1080="N/A","N/A",'Part-C'!I1080)</f>
        <v>9168057.035403084</v>
      </c>
      <c r="N1080" s="190">
        <f t="shared" si="49"/>
        <v>0.82654677765830809</v>
      </c>
      <c r="O1080" s="191">
        <f t="shared" si="50"/>
        <v>1590229.035403084</v>
      </c>
    </row>
    <row r="1081" spans="1:15" s="27" customFormat="1" ht="15" x14ac:dyDescent="0.3">
      <c r="A1081" s="156" t="str">
        <f>IF(ISBLANK(TableB[[#This Row],[BEDS Code]]),"",TableB[[#This Row],[BEDS Code]])</f>
        <v>342400010311</v>
      </c>
      <c r="B1081" s="134" t="str">
        <f>IF(ISBLANK(TableB[[#This Row],[School Name]]),"",TableB[[#This Row],[School Name]])</f>
        <v>Corona Arts &amp; Sciences Academy</v>
      </c>
      <c r="C1081" s="156" t="str">
        <f>IF(ISBLANK(TableB[[#This Row],[Local School Code]]),"",TableB[[#This Row],[Local School Code]])</f>
        <v>Q311</v>
      </c>
      <c r="D1081" s="187">
        <v>7974002</v>
      </c>
      <c r="E1081" s="187">
        <v>7974002</v>
      </c>
      <c r="F1081" s="186">
        <v>0</v>
      </c>
      <c r="G1081" s="126">
        <f t="shared" si="51"/>
        <v>1</v>
      </c>
      <c r="H1081" s="187">
        <v>357576</v>
      </c>
      <c r="I1081" s="187">
        <v>1133061</v>
      </c>
      <c r="J1081" s="187">
        <v>9464639</v>
      </c>
      <c r="K1081" s="187">
        <v>9464639</v>
      </c>
      <c r="L1081" s="187">
        <v>0</v>
      </c>
      <c r="M1081" s="186">
        <f>IF(L1081="N/A","N/A",'Part-C'!I1081)</f>
        <v>11419079.587298892</v>
      </c>
      <c r="N1081" s="190">
        <f t="shared" si="49"/>
        <v>0.82884429761985723</v>
      </c>
      <c r="O1081" s="191">
        <f t="shared" si="50"/>
        <v>1954440.5872988924</v>
      </c>
    </row>
    <row r="1082" spans="1:15" s="27" customFormat="1" ht="15" x14ac:dyDescent="0.3">
      <c r="A1082" s="156" t="str">
        <f>IF(ISBLANK(TableB[[#This Row],[BEDS Code]]),"",TableB[[#This Row],[BEDS Code]])</f>
        <v>342800010312</v>
      </c>
      <c r="B1082" s="134" t="str">
        <f>IF(ISBLANK(TableB[[#This Row],[School Name]]),"",TableB[[#This Row],[School Name]])</f>
        <v>Jamaica Children's School</v>
      </c>
      <c r="C1082" s="156" t="str">
        <f>IF(ISBLANK(TableB[[#This Row],[Local School Code]]),"",TableB[[#This Row],[Local School Code]])</f>
        <v>Q312</v>
      </c>
      <c r="D1082" s="187">
        <v>1921830</v>
      </c>
      <c r="E1082" s="187">
        <v>1921832</v>
      </c>
      <c r="F1082" s="186">
        <v>2</v>
      </c>
      <c r="G1082" s="126">
        <f t="shared" si="51"/>
        <v>0.99999895932630944</v>
      </c>
      <c r="H1082" s="187">
        <v>357576</v>
      </c>
      <c r="I1082" s="187">
        <v>378479</v>
      </c>
      <c r="J1082" s="187">
        <v>2657885</v>
      </c>
      <c r="K1082" s="187">
        <v>2657888</v>
      </c>
      <c r="L1082" s="187">
        <v>2</v>
      </c>
      <c r="M1082" s="186">
        <f>IF(L1082="N/A","N/A",'Part-C'!I1082)</f>
        <v>3338834.2155052489</v>
      </c>
      <c r="N1082" s="190">
        <f t="shared" si="49"/>
        <v>0.79605180384728857</v>
      </c>
      <c r="O1082" s="191">
        <f t="shared" si="50"/>
        <v>680949.21550524887</v>
      </c>
    </row>
    <row r="1083" spans="1:15" s="27" customFormat="1" ht="15" x14ac:dyDescent="0.3">
      <c r="A1083" s="156" t="str">
        <f>IF(ISBLANK(TableB[[#This Row],[BEDS Code]]),"",TableB[[#This Row],[BEDS Code]])</f>
        <v>342900011313</v>
      </c>
      <c r="B1083" s="134" t="str">
        <f>IF(ISBLANK(TableB[[#This Row],[School Name]]),"",TableB[[#This Row],[School Name]])</f>
        <v>Benjamin Franklin High School for Finance &amp; Information Technology</v>
      </c>
      <c r="C1083" s="156" t="str">
        <f>IF(ISBLANK(TableB[[#This Row],[Local School Code]]),"",TableB[[#This Row],[Local School Code]])</f>
        <v>Q313</v>
      </c>
      <c r="D1083" s="187">
        <v>4309157</v>
      </c>
      <c r="E1083" s="187">
        <v>4309157</v>
      </c>
      <c r="F1083" s="186">
        <v>0</v>
      </c>
      <c r="G1083" s="126">
        <f t="shared" si="51"/>
        <v>1</v>
      </c>
      <c r="H1083" s="187">
        <v>357576</v>
      </c>
      <c r="I1083" s="187">
        <v>866717</v>
      </c>
      <c r="J1083" s="187">
        <v>5533450</v>
      </c>
      <c r="K1083" s="187">
        <v>5533450</v>
      </c>
      <c r="L1083" s="187">
        <v>0</v>
      </c>
      <c r="M1083" s="186">
        <f>IF(L1083="N/A","N/A",'Part-C'!I1083)</f>
        <v>6418407.2511147633</v>
      </c>
      <c r="N1083" s="190">
        <f t="shared" si="49"/>
        <v>0.86212198502033943</v>
      </c>
      <c r="O1083" s="191">
        <f t="shared" si="50"/>
        <v>884957.25111476332</v>
      </c>
    </row>
    <row r="1084" spans="1:15" s="27" customFormat="1" ht="15" x14ac:dyDescent="0.3">
      <c r="A1084" s="156" t="str">
        <f>IF(ISBLANK(TableB[[#This Row],[BEDS Code]]),"",TableB[[#This Row],[BEDS Code]])</f>
        <v>342700010314</v>
      </c>
      <c r="B1084" s="134" t="str">
        <f>IF(ISBLANK(TableB[[#This Row],[School Name]]),"",TableB[[#This Row],[School Name]])</f>
        <v>Epic High School - South</v>
      </c>
      <c r="C1084" s="156" t="str">
        <f>IF(ISBLANK(TableB[[#This Row],[Local School Code]]),"",TableB[[#This Row],[Local School Code]])</f>
        <v>Q314</v>
      </c>
      <c r="D1084" s="187">
        <v>4001414</v>
      </c>
      <c r="E1084" s="187">
        <v>4001418</v>
      </c>
      <c r="F1084" s="186">
        <v>4</v>
      </c>
      <c r="G1084" s="126">
        <f t="shared" si="51"/>
        <v>0.99999900035437439</v>
      </c>
      <c r="H1084" s="187">
        <v>357576</v>
      </c>
      <c r="I1084" s="187">
        <v>693951</v>
      </c>
      <c r="J1084" s="187">
        <v>5052941</v>
      </c>
      <c r="K1084" s="187">
        <v>5052946</v>
      </c>
      <c r="L1084" s="187">
        <v>5</v>
      </c>
      <c r="M1084" s="186">
        <f>IF(L1084="N/A","N/A",'Part-C'!I1084)</f>
        <v>5738202.9332794016</v>
      </c>
      <c r="N1084" s="190">
        <f t="shared" si="49"/>
        <v>0.88057899986332966</v>
      </c>
      <c r="O1084" s="191">
        <f t="shared" si="50"/>
        <v>685261.93327940162</v>
      </c>
    </row>
    <row r="1085" spans="1:15" s="27" customFormat="1" ht="15" x14ac:dyDescent="0.3">
      <c r="A1085" s="156" t="str">
        <f>IF(ISBLANK(TableB[[#This Row],[BEDS Code]]),"",TableB[[#This Row],[BEDS Code]])</f>
        <v>342600011315</v>
      </c>
      <c r="B1085" s="134" t="str">
        <f>IF(ISBLANK(TableB[[#This Row],[School Name]]),"",TableB[[#This Row],[School Name]])</f>
        <v>Business Technology Early College High School</v>
      </c>
      <c r="C1085" s="156" t="str">
        <f>IF(ISBLANK(TableB[[#This Row],[Local School Code]]),"",TableB[[#This Row],[Local School Code]])</f>
        <v>Q315</v>
      </c>
      <c r="D1085" s="187">
        <v>4063667</v>
      </c>
      <c r="E1085" s="187">
        <v>4063667</v>
      </c>
      <c r="F1085" s="186">
        <v>0</v>
      </c>
      <c r="G1085" s="126">
        <f t="shared" si="51"/>
        <v>1</v>
      </c>
      <c r="H1085" s="187">
        <v>357576</v>
      </c>
      <c r="I1085" s="187">
        <v>706811</v>
      </c>
      <c r="J1085" s="187">
        <v>5128054</v>
      </c>
      <c r="K1085" s="187">
        <v>5128054</v>
      </c>
      <c r="L1085" s="187">
        <v>0</v>
      </c>
      <c r="M1085" s="186">
        <f>IF(L1085="N/A","N/A",'Part-C'!I1085)</f>
        <v>5857062.7716359338</v>
      </c>
      <c r="N1085" s="190">
        <f t="shared" si="49"/>
        <v>0.87553338592061658</v>
      </c>
      <c r="O1085" s="191">
        <f t="shared" si="50"/>
        <v>729008.77163593378</v>
      </c>
    </row>
    <row r="1086" spans="1:15" s="27" customFormat="1" ht="15" x14ac:dyDescent="0.3">
      <c r="A1086" s="156" t="str">
        <f>IF(ISBLANK(TableB[[#This Row],[BEDS Code]]),"",TableB[[#This Row],[BEDS Code]])</f>
        <v>342700010316</v>
      </c>
      <c r="B1086" s="134" t="str">
        <f>IF(ISBLANK(TableB[[#This Row],[School Name]]),"",TableB[[#This Row],[School Name]])</f>
        <v>Queens Explorers Elementary School</v>
      </c>
      <c r="C1086" s="156" t="str">
        <f>IF(ISBLANK(TableB[[#This Row],[Local School Code]]),"",TableB[[#This Row],[Local School Code]])</f>
        <v>Q316</v>
      </c>
      <c r="D1086" s="187">
        <v>2819780</v>
      </c>
      <c r="E1086" s="187">
        <v>2819783</v>
      </c>
      <c r="F1086" s="186">
        <v>3</v>
      </c>
      <c r="G1086" s="126">
        <f t="shared" si="51"/>
        <v>0.99999893608834434</v>
      </c>
      <c r="H1086" s="187">
        <v>357576</v>
      </c>
      <c r="I1086" s="187">
        <v>619317</v>
      </c>
      <c r="J1086" s="187">
        <v>3796673</v>
      </c>
      <c r="K1086" s="187">
        <v>3796677</v>
      </c>
      <c r="L1086" s="187">
        <v>3</v>
      </c>
      <c r="M1086" s="186">
        <f>IF(L1086="N/A","N/A",'Part-C'!I1086)</f>
        <v>6329667.7080916949</v>
      </c>
      <c r="N1086" s="190">
        <f t="shared" si="49"/>
        <v>0.59982185086057904</v>
      </c>
      <c r="O1086" s="191">
        <f t="shared" si="50"/>
        <v>2532994.7080916949</v>
      </c>
    </row>
    <row r="1087" spans="1:15" s="27" customFormat="1" ht="15" x14ac:dyDescent="0.3">
      <c r="A1087" s="156" t="str">
        <f>IF(ISBLANK(TableB[[#This Row],[BEDS Code]]),"",TableB[[#This Row],[BEDS Code]])</f>
        <v>342700010317</v>
      </c>
      <c r="B1087" s="134" t="str">
        <f>IF(ISBLANK(TableB[[#This Row],[School Name]]),"",TableB[[#This Row],[School Name]])</f>
        <v>Waterside Children's Studio School</v>
      </c>
      <c r="C1087" s="156" t="str">
        <f>IF(ISBLANK(TableB[[#This Row],[Local School Code]]),"",TableB[[#This Row],[Local School Code]])</f>
        <v>Q317</v>
      </c>
      <c r="D1087" s="187">
        <v>3795321</v>
      </c>
      <c r="E1087" s="187">
        <v>3977865</v>
      </c>
      <c r="F1087" s="186">
        <v>182544</v>
      </c>
      <c r="G1087" s="126">
        <f t="shared" si="51"/>
        <v>0.9541100565252969</v>
      </c>
      <c r="H1087" s="187">
        <v>357576</v>
      </c>
      <c r="I1087" s="187">
        <v>763953</v>
      </c>
      <c r="J1087" s="187">
        <v>4916850</v>
      </c>
      <c r="K1087" s="187">
        <v>5132304</v>
      </c>
      <c r="L1087" s="187">
        <v>215454</v>
      </c>
      <c r="M1087" s="186">
        <f>IF(L1087="N/A","N/A",'Part-C'!I1087)</f>
        <v>8535099.0350649301</v>
      </c>
      <c r="N1087" s="190">
        <f t="shared" si="49"/>
        <v>0.57607415916323879</v>
      </c>
      <c r="O1087" s="191">
        <f t="shared" si="50"/>
        <v>3618249.0350649301</v>
      </c>
    </row>
    <row r="1088" spans="1:15" s="27" customFormat="1" ht="15" x14ac:dyDescent="0.3">
      <c r="A1088" s="156" t="str">
        <f>IF(ISBLANK(TableB[[#This Row],[BEDS Code]]),"",TableB[[#This Row],[BEDS Code]])</f>
        <v>342700010318</v>
      </c>
      <c r="B1088" s="134" t="str">
        <f>IF(ISBLANK(TableB[[#This Row],[School Name]]),"",TableB[[#This Row],[School Name]])</f>
        <v>Waterside School for Leadership</v>
      </c>
      <c r="C1088" s="156" t="str">
        <f>IF(ISBLANK(TableB[[#This Row],[Local School Code]]),"",TableB[[#This Row],[Local School Code]])</f>
        <v>Q318</v>
      </c>
      <c r="D1088" s="187">
        <v>2300696</v>
      </c>
      <c r="E1088" s="187">
        <v>2526444</v>
      </c>
      <c r="F1088" s="186">
        <v>225748</v>
      </c>
      <c r="G1088" s="126">
        <f t="shared" si="51"/>
        <v>0.91064595138463389</v>
      </c>
      <c r="H1088" s="187">
        <v>357576</v>
      </c>
      <c r="I1088" s="187">
        <v>486649</v>
      </c>
      <c r="J1088" s="187">
        <v>3144921</v>
      </c>
      <c r="K1088" s="187">
        <v>3411368</v>
      </c>
      <c r="L1088" s="187">
        <v>266447</v>
      </c>
      <c r="M1088" s="186">
        <f>IF(L1088="N/A","N/A",'Part-C'!I1088)</f>
        <v>3913416.6830087407</v>
      </c>
      <c r="N1088" s="190">
        <f t="shared" si="49"/>
        <v>0.80362538792626081</v>
      </c>
      <c r="O1088" s="191">
        <f t="shared" si="50"/>
        <v>768495.68300874066</v>
      </c>
    </row>
    <row r="1089" spans="1:15" s="27" customFormat="1" ht="15" x14ac:dyDescent="0.3">
      <c r="A1089" s="156" t="str">
        <f>IF(ISBLANK(TableB[[#This Row],[BEDS Code]]),"",TableB[[#This Row],[BEDS Code]])</f>
        <v>342700010319</v>
      </c>
      <c r="B1089" s="134" t="str">
        <f>IF(ISBLANK(TableB[[#This Row],[School Name]]),"",TableB[[#This Row],[School Name]])</f>
        <v>Village Academy</v>
      </c>
      <c r="C1089" s="156" t="str">
        <f>IF(ISBLANK(TableB[[#This Row],[Local School Code]]),"",TableB[[#This Row],[Local School Code]])</f>
        <v>Q319</v>
      </c>
      <c r="D1089" s="187">
        <v>4087939</v>
      </c>
      <c r="E1089" s="187">
        <v>4326773</v>
      </c>
      <c r="F1089" s="186">
        <v>238834</v>
      </c>
      <c r="G1089" s="126">
        <f t="shared" si="51"/>
        <v>0.94480089433857517</v>
      </c>
      <c r="H1089" s="187">
        <v>357576</v>
      </c>
      <c r="I1089" s="187">
        <v>734921</v>
      </c>
      <c r="J1089" s="187">
        <v>5180436</v>
      </c>
      <c r="K1089" s="187">
        <v>5462328</v>
      </c>
      <c r="L1089" s="187">
        <v>281891</v>
      </c>
      <c r="M1089" s="186">
        <f>IF(L1089="N/A","N/A",'Part-C'!I1089)</f>
        <v>6117472.9785395013</v>
      </c>
      <c r="N1089" s="190">
        <f t="shared" si="49"/>
        <v>0.84682613526423589</v>
      </c>
      <c r="O1089" s="191">
        <f t="shared" si="50"/>
        <v>937036.97853950132</v>
      </c>
    </row>
    <row r="1090" spans="1:15" s="27" customFormat="1" ht="15" x14ac:dyDescent="0.3">
      <c r="A1090" s="156" t="str">
        <f>IF(ISBLANK(TableB[[#This Row],[BEDS Code]]),"",TableB[[#This Row],[BEDS Code]])</f>
        <v>342700010323</v>
      </c>
      <c r="B1090" s="134" t="str">
        <f>IF(ISBLANK(TableB[[#This Row],[School Name]]),"",TableB[[#This Row],[School Name]])</f>
        <v>Scholars' Academy</v>
      </c>
      <c r="C1090" s="156" t="str">
        <f>IF(ISBLANK(TableB[[#This Row],[Local School Code]]),"",TableB[[#This Row],[Local School Code]])</f>
        <v>Q323</v>
      </c>
      <c r="D1090" s="187">
        <v>10267383</v>
      </c>
      <c r="E1090" s="187">
        <v>11327138</v>
      </c>
      <c r="F1090" s="186">
        <v>1059755</v>
      </c>
      <c r="G1090" s="126">
        <f t="shared" si="51"/>
        <v>0.90644106216415832</v>
      </c>
      <c r="H1090" s="187">
        <v>357576</v>
      </c>
      <c r="I1090" s="187">
        <v>1860201</v>
      </c>
      <c r="J1090" s="187">
        <v>12485160</v>
      </c>
      <c r="K1090" s="187">
        <v>13735973</v>
      </c>
      <c r="L1090" s="187">
        <v>1250813</v>
      </c>
      <c r="M1090" s="186">
        <f>IF(L1090="N/A","N/A",'Part-C'!I1090)</f>
        <v>13716785.703090612</v>
      </c>
      <c r="N1090" s="190">
        <f t="shared" si="49"/>
        <v>0.91021032698548998</v>
      </c>
      <c r="O1090" s="191">
        <f t="shared" si="50"/>
        <v>1231625.7030906118</v>
      </c>
    </row>
    <row r="1091" spans="1:15" s="27" customFormat="1" ht="15" x14ac:dyDescent="0.3">
      <c r="A1091" s="156" t="str">
        <f>IF(ISBLANK(TableB[[#This Row],[BEDS Code]]),"",TableB[[#This Row],[BEDS Code]])</f>
        <v>342700011324</v>
      </c>
      <c r="B1091" s="134" t="str">
        <f>IF(ISBLANK(TableB[[#This Row],[School Name]]),"",TableB[[#This Row],[School Name]])</f>
        <v>Rockaway Park High School for Environmental Sustainability</v>
      </c>
      <c r="C1091" s="156" t="str">
        <f>IF(ISBLANK(TableB[[#This Row],[Local School Code]]),"",TableB[[#This Row],[Local School Code]])</f>
        <v>Q324</v>
      </c>
      <c r="D1091" s="187">
        <v>3065917</v>
      </c>
      <c r="E1091" s="187">
        <v>3057936</v>
      </c>
      <c r="F1091" s="186">
        <v>0</v>
      </c>
      <c r="G1091" s="126">
        <f t="shared" si="51"/>
        <v>1.0026099303582547</v>
      </c>
      <c r="H1091" s="187">
        <v>357576</v>
      </c>
      <c r="I1091" s="187">
        <v>629630</v>
      </c>
      <c r="J1091" s="187">
        <v>4053123</v>
      </c>
      <c r="K1091" s="187">
        <v>4043703</v>
      </c>
      <c r="L1091" s="187">
        <v>0</v>
      </c>
      <c r="M1091" s="186">
        <f>IF(L1091="N/A","N/A",'Part-C'!I1091)</f>
        <v>5491681.5713657551</v>
      </c>
      <c r="N1091" s="190">
        <f t="shared" si="49"/>
        <v>0.73804770858045354</v>
      </c>
      <c r="O1091" s="191">
        <f t="shared" si="50"/>
        <v>1438558.5713657551</v>
      </c>
    </row>
    <row r="1092" spans="1:15" s="27" customFormat="1" ht="15" x14ac:dyDescent="0.3">
      <c r="A1092" s="156" t="str">
        <f>IF(ISBLANK(TableB[[#This Row],[BEDS Code]]),"",TableB[[#This Row],[BEDS Code]])</f>
        <v>342800011325</v>
      </c>
      <c r="B1092" s="134" t="str">
        <f>IF(ISBLANK(TableB[[#This Row],[School Name]]),"",TableB[[#This Row],[School Name]])</f>
        <v>Hillside Arts &amp; Letters Academy</v>
      </c>
      <c r="C1092" s="156" t="str">
        <f>IF(ISBLANK(TableB[[#This Row],[Local School Code]]),"",TableB[[#This Row],[Local School Code]])</f>
        <v>Q325</v>
      </c>
      <c r="D1092" s="187">
        <v>4359923</v>
      </c>
      <c r="E1092" s="187">
        <v>4353529</v>
      </c>
      <c r="F1092" s="186">
        <v>0</v>
      </c>
      <c r="G1092" s="126">
        <f t="shared" si="51"/>
        <v>1.0014686935587198</v>
      </c>
      <c r="H1092" s="187">
        <v>357576</v>
      </c>
      <c r="I1092" s="187">
        <v>818874</v>
      </c>
      <c r="J1092" s="187">
        <v>5536373</v>
      </c>
      <c r="K1092" s="187">
        <v>5528827</v>
      </c>
      <c r="L1092" s="187">
        <v>0</v>
      </c>
      <c r="M1092" s="186">
        <f>IF(L1092="N/A","N/A",'Part-C'!I1092)</f>
        <v>6651566.0815252494</v>
      </c>
      <c r="N1092" s="190">
        <f t="shared" si="49"/>
        <v>0.83234127604584696</v>
      </c>
      <c r="O1092" s="191">
        <f t="shared" si="50"/>
        <v>1115193.0815252494</v>
      </c>
    </row>
    <row r="1093" spans="1:15" s="27" customFormat="1" ht="15" x14ac:dyDescent="0.3">
      <c r="A1093" s="156" t="str">
        <f>IF(ISBLANK(TableB[[#This Row],[BEDS Code]]),"",TableB[[#This Row],[BEDS Code]])</f>
        <v>342900011326</v>
      </c>
      <c r="B1093" s="134" t="str">
        <f>IF(ISBLANK(TableB[[#This Row],[School Name]]),"",TableB[[#This Row],[School Name]])</f>
        <v>Cambria Heights Academy</v>
      </c>
      <c r="C1093" s="156" t="str">
        <f>IF(ISBLANK(TableB[[#This Row],[Local School Code]]),"",TableB[[#This Row],[Local School Code]])</f>
        <v>Q326</v>
      </c>
      <c r="D1093" s="187">
        <v>3217433</v>
      </c>
      <c r="E1093" s="187">
        <v>3175598</v>
      </c>
      <c r="F1093" s="186">
        <v>0</v>
      </c>
      <c r="G1093" s="126">
        <f t="shared" si="51"/>
        <v>1.0131738966959924</v>
      </c>
      <c r="H1093" s="187">
        <v>357576</v>
      </c>
      <c r="I1093" s="187">
        <v>649991</v>
      </c>
      <c r="J1093" s="187">
        <v>4225000</v>
      </c>
      <c r="K1093" s="187">
        <v>4175623</v>
      </c>
      <c r="L1093" s="187">
        <v>0</v>
      </c>
      <c r="M1093" s="186">
        <f>IF(L1093="N/A","N/A",'Part-C'!I1093)</f>
        <v>5121275.4817881854</v>
      </c>
      <c r="N1093" s="190">
        <f t="shared" si="49"/>
        <v>0.82498979307490117</v>
      </c>
      <c r="O1093" s="191">
        <f t="shared" si="50"/>
        <v>896275.48178818543</v>
      </c>
    </row>
    <row r="1094" spans="1:15" s="27" customFormat="1" ht="15" x14ac:dyDescent="0.3">
      <c r="A1094" s="156" t="str">
        <f>IF(ISBLANK(TableB[[#This Row],[BEDS Code]]),"",TableB[[#This Row],[BEDS Code]])</f>
        <v>342900011327</v>
      </c>
      <c r="B1094" s="134" t="str">
        <f>IF(ISBLANK(TableB[[#This Row],[School Name]]),"",TableB[[#This Row],[School Name]])</f>
        <v>Eagle Academy for Young Men III</v>
      </c>
      <c r="C1094" s="156" t="str">
        <f>IF(ISBLANK(TableB[[#This Row],[Local School Code]]),"",TableB[[#This Row],[Local School Code]])</f>
        <v>Q327</v>
      </c>
      <c r="D1094" s="187">
        <v>5747396</v>
      </c>
      <c r="E1094" s="187">
        <v>5778874</v>
      </c>
      <c r="F1094" s="186">
        <v>31478</v>
      </c>
      <c r="G1094" s="126">
        <f t="shared" si="51"/>
        <v>0.99455291809442459</v>
      </c>
      <c r="H1094" s="187">
        <v>357576</v>
      </c>
      <c r="I1094" s="187">
        <v>957073</v>
      </c>
      <c r="J1094" s="187">
        <v>7062045</v>
      </c>
      <c r="K1094" s="187">
        <v>7099198</v>
      </c>
      <c r="L1094" s="187">
        <v>37152</v>
      </c>
      <c r="M1094" s="186">
        <f>IF(L1094="N/A","N/A",'Part-C'!I1094)</f>
        <v>8411004.453594245</v>
      </c>
      <c r="N1094" s="190">
        <f t="shared" si="49"/>
        <v>0.83961969571686546</v>
      </c>
      <c r="O1094" s="191">
        <f t="shared" si="50"/>
        <v>1348959.453594245</v>
      </c>
    </row>
    <row r="1095" spans="1:15" s="27" customFormat="1" ht="15" x14ac:dyDescent="0.3">
      <c r="A1095" s="156" t="str">
        <f>IF(ISBLANK(TableB[[#This Row],[BEDS Code]]),"",TableB[[#This Row],[BEDS Code]])</f>
        <v>342800011328</v>
      </c>
      <c r="B1095" s="134" t="str">
        <f>IF(ISBLANK(TableB[[#This Row],[School Name]]),"",TableB[[#This Row],[School Name]])</f>
        <v>High School for Community Leadership</v>
      </c>
      <c r="C1095" s="156" t="str">
        <f>IF(ISBLANK(TableB[[#This Row],[Local School Code]]),"",TableB[[#This Row],[Local School Code]])</f>
        <v>Q328</v>
      </c>
      <c r="D1095" s="187">
        <v>4538052</v>
      </c>
      <c r="E1095" s="187">
        <v>4431332</v>
      </c>
      <c r="F1095" s="186">
        <v>0</v>
      </c>
      <c r="G1095" s="126">
        <f t="shared" si="51"/>
        <v>1.0240830522289912</v>
      </c>
      <c r="H1095" s="187">
        <v>357576</v>
      </c>
      <c r="I1095" s="187">
        <v>820396</v>
      </c>
      <c r="J1095" s="187">
        <v>5716024</v>
      </c>
      <c r="K1095" s="187">
        <v>5590064</v>
      </c>
      <c r="L1095" s="187">
        <v>0</v>
      </c>
      <c r="M1095" s="186">
        <f>IF(L1095="N/A","N/A",'Part-C'!I1095)</f>
        <v>6348769.5409006923</v>
      </c>
      <c r="N1095" s="190">
        <f t="shared" si="49"/>
        <v>0.90033572067400547</v>
      </c>
      <c r="O1095" s="191">
        <f t="shared" si="50"/>
        <v>632745.54090069234</v>
      </c>
    </row>
    <row r="1096" spans="1:15" s="27" customFormat="1" ht="15" x14ac:dyDescent="0.3">
      <c r="A1096" s="156" t="str">
        <f>IF(ISBLANK(TableB[[#This Row],[BEDS Code]]),"",TableB[[#This Row],[BEDS Code]])</f>
        <v>343000010329</v>
      </c>
      <c r="B1096" s="134" t="str">
        <f>IF(ISBLANK(TableB[[#This Row],[School Name]]),"",TableB[[#This Row],[School Name]])</f>
        <v>East Elmhurst Community School</v>
      </c>
      <c r="C1096" s="156" t="str">
        <f>IF(ISBLANK(TableB[[#This Row],[Local School Code]]),"",TableB[[#This Row],[Local School Code]])</f>
        <v>Q329</v>
      </c>
      <c r="D1096" s="187">
        <v>4215219</v>
      </c>
      <c r="E1096" s="187">
        <v>4215219</v>
      </c>
      <c r="F1096" s="186">
        <v>0</v>
      </c>
      <c r="G1096" s="126">
        <f t="shared" si="51"/>
        <v>1</v>
      </c>
      <c r="H1096" s="187">
        <v>357576</v>
      </c>
      <c r="I1096" s="187">
        <v>701935</v>
      </c>
      <c r="J1096" s="187">
        <v>5274730</v>
      </c>
      <c r="K1096" s="187">
        <v>5274730</v>
      </c>
      <c r="L1096" s="187">
        <v>0</v>
      </c>
      <c r="M1096" s="186">
        <f>IF(L1096="N/A","N/A",'Part-C'!I1096)</f>
        <v>6665286.1708023576</v>
      </c>
      <c r="N1096" s="190">
        <f t="shared" ref="N1096:N1159" si="52">IFERROR(J1096/M1096,"")</f>
        <v>0.79137337315031375</v>
      </c>
      <c r="O1096" s="191">
        <f t="shared" ref="O1096:O1159" si="53">IF(L1096="N/A","N/A",M1096-J1096)</f>
        <v>1390556.1708023576</v>
      </c>
    </row>
    <row r="1097" spans="1:15" s="27" customFormat="1" ht="15" x14ac:dyDescent="0.3">
      <c r="A1097" s="156" t="str">
        <f>IF(ISBLANK(TableB[[#This Row],[BEDS Code]]),"",TableB[[#This Row],[BEDS Code]])</f>
        <v>342400010330</v>
      </c>
      <c r="B1097" s="134" t="str">
        <f>IF(ISBLANK(TableB[[#This Row],[School Name]]),"",TableB[[#This Row],[School Name]])</f>
        <v>P.S. 330</v>
      </c>
      <c r="C1097" s="156" t="str">
        <f>IF(ISBLANK(TableB[[#This Row],[Local School Code]]),"",TableB[[#This Row],[Local School Code]])</f>
        <v>Q330</v>
      </c>
      <c r="D1097" s="187">
        <v>5461308</v>
      </c>
      <c r="E1097" s="187">
        <v>5525285</v>
      </c>
      <c r="F1097" s="186">
        <v>63977</v>
      </c>
      <c r="G1097" s="126">
        <f t="shared" si="51"/>
        <v>0.9884210497739031</v>
      </c>
      <c r="H1097" s="187">
        <v>357576</v>
      </c>
      <c r="I1097" s="187">
        <v>1069498</v>
      </c>
      <c r="J1097" s="187">
        <v>6888382</v>
      </c>
      <c r="K1097" s="187">
        <v>6963894</v>
      </c>
      <c r="L1097" s="187">
        <v>75511</v>
      </c>
      <c r="M1097" s="186">
        <f>IF(L1097="N/A","N/A",'Part-C'!I1097)</f>
        <v>9721391.946698036</v>
      </c>
      <c r="N1097" s="190">
        <f t="shared" si="52"/>
        <v>0.70857980397958387</v>
      </c>
      <c r="O1097" s="191">
        <f t="shared" si="53"/>
        <v>2833009.946698036</v>
      </c>
    </row>
    <row r="1098" spans="1:15" s="27" customFormat="1" ht="15" x14ac:dyDescent="0.3">
      <c r="A1098" s="156" t="str">
        <f>IF(ISBLANK(TableB[[#This Row],[BEDS Code]]),"",TableB[[#This Row],[BEDS Code]])</f>
        <v>342800010332</v>
      </c>
      <c r="B1098" s="134" t="str">
        <f>IF(ISBLANK(TableB[[#This Row],[School Name]]),"",TableB[[#This Row],[School Name]])</f>
        <v>Redwood Middle School</v>
      </c>
      <c r="C1098" s="156" t="str">
        <f>IF(ISBLANK(TableB[[#This Row],[Local School Code]]),"",TableB[[#This Row],[Local School Code]])</f>
        <v>Q332</v>
      </c>
      <c r="D1098" s="187">
        <v>3029438</v>
      </c>
      <c r="E1098" s="187">
        <v>3029438</v>
      </c>
      <c r="F1098" s="186">
        <v>0</v>
      </c>
      <c r="G1098" s="126">
        <f t="shared" si="51"/>
        <v>1</v>
      </c>
      <c r="H1098" s="187">
        <v>357576</v>
      </c>
      <c r="I1098" s="187">
        <v>667339</v>
      </c>
      <c r="J1098" s="187">
        <v>4054353</v>
      </c>
      <c r="K1098" s="187">
        <v>4054354</v>
      </c>
      <c r="L1098" s="187">
        <v>0</v>
      </c>
      <c r="M1098" s="186">
        <f>IF(L1098="N/A","N/A",'Part-C'!I1098)</f>
        <v>4734663.4354870291</v>
      </c>
      <c r="N1098" s="190">
        <f t="shared" si="52"/>
        <v>0.85631282038169854</v>
      </c>
      <c r="O1098" s="191">
        <f t="shared" si="53"/>
        <v>680310.43548702914</v>
      </c>
    </row>
    <row r="1099" spans="1:15" s="27" customFormat="1" ht="15" x14ac:dyDescent="0.3">
      <c r="A1099" s="156" t="str">
        <f>IF(ISBLANK(TableB[[#This Row],[BEDS Code]]),"",TableB[[#This Row],[BEDS Code]])</f>
        <v>342700010333</v>
      </c>
      <c r="B1099" s="134" t="str">
        <f>IF(ISBLANK(TableB[[#This Row],[School Name]]),"",TableB[[#This Row],[School Name]])</f>
        <v>Goldie Maple Academy</v>
      </c>
      <c r="C1099" s="156" t="str">
        <f>IF(ISBLANK(TableB[[#This Row],[Local School Code]]),"",TableB[[#This Row],[Local School Code]])</f>
        <v>Q333</v>
      </c>
      <c r="D1099" s="187">
        <v>2506043</v>
      </c>
      <c r="E1099" s="187">
        <v>2784493</v>
      </c>
      <c r="F1099" s="186">
        <v>278450</v>
      </c>
      <c r="G1099" s="126">
        <f t="shared" ref="G1099:G1162" si="54">IFERROR(D1099/E1099,"")</f>
        <v>0.89999974860773579</v>
      </c>
      <c r="H1099" s="187">
        <v>357576</v>
      </c>
      <c r="I1099" s="187">
        <v>557589</v>
      </c>
      <c r="J1099" s="187">
        <v>3421208</v>
      </c>
      <c r="K1099" s="187">
        <v>3749858</v>
      </c>
      <c r="L1099" s="187">
        <v>328650</v>
      </c>
      <c r="M1099" s="186">
        <f>IF(L1099="N/A","N/A",'Part-C'!I1099)</f>
        <v>5923466.6191810602</v>
      </c>
      <c r="N1099" s="190">
        <f t="shared" si="52"/>
        <v>0.57756854557458348</v>
      </c>
      <c r="O1099" s="191">
        <f t="shared" si="53"/>
        <v>2502258.6191810602</v>
      </c>
    </row>
    <row r="1100" spans="1:15" s="27" customFormat="1" ht="15" x14ac:dyDescent="0.3">
      <c r="A1100" s="156" t="str">
        <f>IF(ISBLANK(TableB[[#This Row],[BEDS Code]]),"",TableB[[#This Row],[BEDS Code]])</f>
        <v>342700011334</v>
      </c>
      <c r="B1100" s="134" t="str">
        <f>IF(ISBLANK(TableB[[#This Row],[School Name]]),"",TableB[[#This Row],[School Name]])</f>
        <v>Epic High School - North</v>
      </c>
      <c r="C1100" s="156" t="str">
        <f>IF(ISBLANK(TableB[[#This Row],[Local School Code]]),"",TableB[[#This Row],[Local School Code]])</f>
        <v>Q334</v>
      </c>
      <c r="D1100" s="187">
        <v>3694666</v>
      </c>
      <c r="E1100" s="187">
        <v>3694666</v>
      </c>
      <c r="F1100" s="186">
        <v>0</v>
      </c>
      <c r="G1100" s="126">
        <f t="shared" si="54"/>
        <v>1</v>
      </c>
      <c r="H1100" s="187">
        <v>357576</v>
      </c>
      <c r="I1100" s="187">
        <v>626564</v>
      </c>
      <c r="J1100" s="187">
        <v>4678806</v>
      </c>
      <c r="K1100" s="187">
        <v>4678806</v>
      </c>
      <c r="L1100" s="187">
        <v>0</v>
      </c>
      <c r="M1100" s="186">
        <f>IF(L1100="N/A","N/A",'Part-C'!I1100)</f>
        <v>5404017.8371173358</v>
      </c>
      <c r="N1100" s="190">
        <f t="shared" si="52"/>
        <v>0.8658013613248573</v>
      </c>
      <c r="O1100" s="191">
        <f t="shared" si="53"/>
        <v>725211.83711733576</v>
      </c>
    </row>
    <row r="1101" spans="1:15" s="27" customFormat="1" ht="15" x14ac:dyDescent="0.3">
      <c r="A1101" s="156" t="str">
        <f>IF(ISBLANK(TableB[[#This Row],[BEDS Code]]),"",TableB[[#This Row],[BEDS Code]])</f>
        <v>342800011338</v>
      </c>
      <c r="B1101" s="134" t="str">
        <f>IF(ISBLANK(TableB[[#This Row],[School Name]]),"",TableB[[#This Row],[School Name]])</f>
        <v>Queens Satellite High School for Opportunity</v>
      </c>
      <c r="C1101" s="156" t="str">
        <f>IF(ISBLANK(TableB[[#This Row],[Local School Code]]),"",TableB[[#This Row],[Local School Code]])</f>
        <v>Q338</v>
      </c>
      <c r="D1101" s="187">
        <v>1897997</v>
      </c>
      <c r="E1101" s="187">
        <v>2108885</v>
      </c>
      <c r="F1101" s="186">
        <v>210888</v>
      </c>
      <c r="G1101" s="126">
        <f t="shared" si="54"/>
        <v>0.90000023709211263</v>
      </c>
      <c r="H1101" s="187">
        <v>357576</v>
      </c>
      <c r="I1101" s="187">
        <v>375558</v>
      </c>
      <c r="J1101" s="187">
        <v>2631131</v>
      </c>
      <c r="K1101" s="187">
        <v>2880040</v>
      </c>
      <c r="L1101" s="187">
        <v>248908</v>
      </c>
      <c r="M1101" s="186">
        <f>IF(L1101="N/A","N/A",'Part-C'!I1101)</f>
        <v>3157212.2331053326</v>
      </c>
      <c r="N1101" s="190">
        <f t="shared" si="52"/>
        <v>0.83337159675582029</v>
      </c>
      <c r="O1101" s="191">
        <f t="shared" si="53"/>
        <v>526081.23310533259</v>
      </c>
    </row>
    <row r="1102" spans="1:15" s="27" customFormat="1" ht="15" x14ac:dyDescent="0.3">
      <c r="A1102" s="156" t="str">
        <f>IF(ISBLANK(TableB[[#This Row],[BEDS Code]]),"",TableB[[#This Row],[BEDS Code]])</f>
        <v>342400010343</v>
      </c>
      <c r="B1102" s="134" t="str">
        <f>IF(ISBLANK(TableB[[#This Row],[School Name]]),"",TableB[[#This Row],[School Name]])</f>
        <v>The Children's Lab School</v>
      </c>
      <c r="C1102" s="156" t="str">
        <f>IF(ISBLANK(TableB[[#This Row],[Local School Code]]),"",TableB[[#This Row],[Local School Code]])</f>
        <v>Q343</v>
      </c>
      <c r="D1102" s="187">
        <v>3663821</v>
      </c>
      <c r="E1102" s="187">
        <v>3663821</v>
      </c>
      <c r="F1102" s="186">
        <v>0</v>
      </c>
      <c r="G1102" s="126">
        <f t="shared" si="54"/>
        <v>1</v>
      </c>
      <c r="H1102" s="187">
        <v>357576</v>
      </c>
      <c r="I1102" s="187">
        <v>740955</v>
      </c>
      <c r="J1102" s="187">
        <v>4762352</v>
      </c>
      <c r="K1102" s="187">
        <v>4762353</v>
      </c>
      <c r="L1102" s="187">
        <v>0</v>
      </c>
      <c r="M1102" s="186">
        <f>IF(L1102="N/A","N/A",'Part-C'!I1102)</f>
        <v>6697367.4001536509</v>
      </c>
      <c r="N1102" s="190">
        <f t="shared" si="52"/>
        <v>0.7110782066235074</v>
      </c>
      <c r="O1102" s="191">
        <f t="shared" si="53"/>
        <v>1935015.4001536509</v>
      </c>
    </row>
    <row r="1103" spans="1:15" s="27" customFormat="1" ht="15" x14ac:dyDescent="0.3">
      <c r="A1103" s="156" t="str">
        <f>IF(ISBLANK(TableB[[#This Row],[BEDS Code]]),"",TableB[[#This Row],[BEDS Code]])</f>
        <v>(blank)</v>
      </c>
      <c r="B1103" s="134" t="str">
        <f>IF(ISBLANK(TableB[[#This Row],[School Name]]),"",TableB[[#This Row],[School Name]])</f>
        <v>New Rikers Island School</v>
      </c>
      <c r="C1103" s="156" t="str">
        <f>IF(ISBLANK(TableB[[#This Row],[Local School Code]]),"",TableB[[#This Row],[Local School Code]])</f>
        <v>Q344</v>
      </c>
      <c r="D1103" s="187" t="s">
        <v>5097</v>
      </c>
      <c r="E1103" s="187" t="s">
        <v>5097</v>
      </c>
      <c r="F1103" s="186" t="s">
        <v>5097</v>
      </c>
      <c r="G1103" s="126" t="str">
        <f t="shared" si="54"/>
        <v/>
      </c>
      <c r="H1103" s="187" t="s">
        <v>5097</v>
      </c>
      <c r="I1103" s="187" t="s">
        <v>5097</v>
      </c>
      <c r="J1103" s="187" t="s">
        <v>5097</v>
      </c>
      <c r="K1103" s="187" t="s">
        <v>5097</v>
      </c>
      <c r="L1103" s="187" t="s">
        <v>5097</v>
      </c>
      <c r="M1103" s="186" t="str">
        <f>IF(L1103="N/A","N/A",'Part-C'!I1103)</f>
        <v>N/A</v>
      </c>
      <c r="N1103" s="190" t="str">
        <f t="shared" si="52"/>
        <v/>
      </c>
      <c r="O1103" s="191" t="str">
        <f t="shared" si="53"/>
        <v>N/A</v>
      </c>
    </row>
    <row r="1104" spans="1:15" s="27" customFormat="1" ht="15" x14ac:dyDescent="0.3">
      <c r="A1104" s="156" t="str">
        <f>IF(ISBLANK(TableB[[#This Row],[BEDS Code]]),"",TableB[[#This Row],[BEDS Code]])</f>
        <v>342800010349</v>
      </c>
      <c r="B1104" s="134" t="str">
        <f>IF(ISBLANK(TableB[[#This Row],[School Name]]),"",TableB[[#This Row],[School Name]])</f>
        <v>The Queens School for Leadership and Excellence</v>
      </c>
      <c r="C1104" s="156" t="str">
        <f>IF(ISBLANK(TableB[[#This Row],[Local School Code]]),"",TableB[[#This Row],[Local School Code]])</f>
        <v>Q349</v>
      </c>
      <c r="D1104" s="187">
        <v>3337400</v>
      </c>
      <c r="E1104" s="187">
        <v>3337400</v>
      </c>
      <c r="F1104" s="186">
        <v>0</v>
      </c>
      <c r="G1104" s="126">
        <f t="shared" si="54"/>
        <v>1</v>
      </c>
      <c r="H1104" s="187">
        <v>357576</v>
      </c>
      <c r="I1104" s="187">
        <v>573703</v>
      </c>
      <c r="J1104" s="187">
        <v>4268679</v>
      </c>
      <c r="K1104" s="187">
        <v>4268680</v>
      </c>
      <c r="L1104" s="187">
        <v>0</v>
      </c>
      <c r="M1104" s="186">
        <f>IF(L1104="N/A","N/A",'Part-C'!I1104)</f>
        <v>5733319.8521421831</v>
      </c>
      <c r="N1104" s="190">
        <f t="shared" si="52"/>
        <v>0.74453878557029429</v>
      </c>
      <c r="O1104" s="191">
        <f t="shared" si="53"/>
        <v>1464640.8521421831</v>
      </c>
    </row>
    <row r="1105" spans="1:15" s="27" customFormat="1" ht="15" x14ac:dyDescent="0.3">
      <c r="A1105" s="156" t="str">
        <f>IF(ISBLANK(TableB[[#This Row],[BEDS Code]]),"",TableB[[#This Row],[BEDS Code]])</f>
        <v>342800011350</v>
      </c>
      <c r="B1105" s="134" t="str">
        <f>IF(ISBLANK(TableB[[#This Row],[School Name]]),"",TableB[[#This Row],[School Name]])</f>
        <v>Jamaica Gateway to the Sciences</v>
      </c>
      <c r="C1105" s="156" t="str">
        <f>IF(ISBLANK(TableB[[#This Row],[Local School Code]]),"",TableB[[#This Row],[Local School Code]])</f>
        <v>Q350</v>
      </c>
      <c r="D1105" s="187">
        <v>4440608</v>
      </c>
      <c r="E1105" s="187">
        <v>4506955</v>
      </c>
      <c r="F1105" s="186">
        <v>66347</v>
      </c>
      <c r="G1105" s="126">
        <f t="shared" si="54"/>
        <v>0.98527897438514478</v>
      </c>
      <c r="H1105" s="187">
        <v>357576</v>
      </c>
      <c r="I1105" s="187">
        <v>815342</v>
      </c>
      <c r="J1105" s="187">
        <v>5613526</v>
      </c>
      <c r="K1105" s="187">
        <v>5691835</v>
      </c>
      <c r="L1105" s="187">
        <v>78308</v>
      </c>
      <c r="M1105" s="186">
        <f>IF(L1105="N/A","N/A",'Part-C'!I1105)</f>
        <v>6426214.0560627952</v>
      </c>
      <c r="N1105" s="190">
        <f t="shared" si="52"/>
        <v>0.8735354831051626</v>
      </c>
      <c r="O1105" s="191">
        <f t="shared" si="53"/>
        <v>812688.05606279522</v>
      </c>
    </row>
    <row r="1106" spans="1:15" s="27" customFormat="1" ht="15" x14ac:dyDescent="0.3">
      <c r="A1106" s="156" t="str">
        <f>IF(ISBLANK(TableB[[#This Row],[BEDS Code]]),"",TableB[[#This Row],[BEDS Code]])</f>
        <v>342700011351</v>
      </c>
      <c r="B1106" s="134" t="str">
        <f>IF(ISBLANK(TableB[[#This Row],[School Name]]),"",TableB[[#This Row],[School Name]])</f>
        <v>Rockaway Collegiate High School</v>
      </c>
      <c r="C1106" s="156" t="str">
        <f>IF(ISBLANK(TableB[[#This Row],[Local School Code]]),"",TableB[[#This Row],[Local School Code]])</f>
        <v>Q351</v>
      </c>
      <c r="D1106" s="187">
        <v>3323629</v>
      </c>
      <c r="E1106" s="187">
        <v>3323629</v>
      </c>
      <c r="F1106" s="186">
        <v>0</v>
      </c>
      <c r="G1106" s="126">
        <f t="shared" si="54"/>
        <v>1</v>
      </c>
      <c r="H1106" s="187">
        <v>357576</v>
      </c>
      <c r="I1106" s="187">
        <v>618191</v>
      </c>
      <c r="J1106" s="187">
        <v>4299396</v>
      </c>
      <c r="K1106" s="187">
        <v>4299396</v>
      </c>
      <c r="L1106" s="187">
        <v>0</v>
      </c>
      <c r="M1106" s="186">
        <f>IF(L1106="N/A","N/A",'Part-C'!I1106)</f>
        <v>5227708.2655110108</v>
      </c>
      <c r="N1106" s="190">
        <f t="shared" si="52"/>
        <v>0.82242462311154463</v>
      </c>
      <c r="O1106" s="191">
        <f t="shared" si="53"/>
        <v>928312.26551101077</v>
      </c>
    </row>
    <row r="1107" spans="1:15" s="27" customFormat="1" ht="15" x14ac:dyDescent="0.3">
      <c r="A1107" s="156" t="str">
        <f>IF(ISBLANK(TableB[[#This Row],[BEDS Code]]),"",TableB[[#This Row],[BEDS Code]])</f>
        <v>342800010354</v>
      </c>
      <c r="B1107" s="134" t="str">
        <f>IF(ISBLANK(TableB[[#This Row],[School Name]]),"",TableB[[#This Row],[School Name]])</f>
        <v>The Jermaine L. Green STEM Institute of Queens</v>
      </c>
      <c r="C1107" s="156" t="str">
        <f>IF(ISBLANK(TableB[[#This Row],[Local School Code]]),"",TableB[[#This Row],[Local School Code]])</f>
        <v>Q354</v>
      </c>
      <c r="D1107" s="187">
        <v>4847867</v>
      </c>
      <c r="E1107" s="187">
        <v>4920888</v>
      </c>
      <c r="F1107" s="186">
        <v>73021</v>
      </c>
      <c r="G1107" s="126">
        <f t="shared" si="54"/>
        <v>0.98516101158977809</v>
      </c>
      <c r="H1107" s="187">
        <v>357576</v>
      </c>
      <c r="I1107" s="187">
        <v>920076</v>
      </c>
      <c r="J1107" s="187">
        <v>6125519</v>
      </c>
      <c r="K1107" s="187">
        <v>6211704</v>
      </c>
      <c r="L1107" s="187">
        <v>86186</v>
      </c>
      <c r="M1107" s="186">
        <f>IF(L1107="N/A","N/A",'Part-C'!I1107)</f>
        <v>8916269.6164354626</v>
      </c>
      <c r="N1107" s="190">
        <f t="shared" si="52"/>
        <v>0.68700468508811807</v>
      </c>
      <c r="O1107" s="191">
        <f t="shared" si="53"/>
        <v>2790750.6164354626</v>
      </c>
    </row>
    <row r="1108" spans="1:15" s="27" customFormat="1" ht="15" x14ac:dyDescent="0.3">
      <c r="A1108" s="156" t="str">
        <f>IF(ISBLANK(TableB[[#This Row],[BEDS Code]]),"",TableB[[#This Row],[BEDS Code]])</f>
        <v>342900010355</v>
      </c>
      <c r="B1108" s="134" t="str">
        <f>IF(ISBLANK(TableB[[#This Row],[School Name]]),"",TableB[[#This Row],[School Name]])</f>
        <v>Collaborative Arts Middle School</v>
      </c>
      <c r="C1108" s="156" t="str">
        <f>IF(ISBLANK(TableB[[#This Row],[Local School Code]]),"",TableB[[#This Row],[Local School Code]])</f>
        <v>Q355</v>
      </c>
      <c r="D1108" s="187">
        <v>3046364</v>
      </c>
      <c r="E1108" s="187">
        <v>3106798</v>
      </c>
      <c r="F1108" s="186">
        <v>60434</v>
      </c>
      <c r="G1108" s="126">
        <f t="shared" si="54"/>
        <v>0.98054781804288527</v>
      </c>
      <c r="H1108" s="187">
        <v>357576</v>
      </c>
      <c r="I1108" s="187">
        <v>548697</v>
      </c>
      <c r="J1108" s="187">
        <v>3952637</v>
      </c>
      <c r="K1108" s="187">
        <v>4023966</v>
      </c>
      <c r="L1108" s="187">
        <v>71329</v>
      </c>
      <c r="M1108" s="186">
        <f>IF(L1108="N/A","N/A",'Part-C'!I1108)</f>
        <v>5440687.8361075092</v>
      </c>
      <c r="N1108" s="190">
        <f t="shared" si="52"/>
        <v>0.72649582535650092</v>
      </c>
      <c r="O1108" s="191">
        <f t="shared" si="53"/>
        <v>1488050.8361075092</v>
      </c>
    </row>
    <row r="1109" spans="1:15" s="27" customFormat="1" ht="15" x14ac:dyDescent="0.3">
      <c r="A1109" s="156" t="str">
        <f>IF(ISBLANK(TableB[[#This Row],[BEDS Code]]),"",TableB[[#This Row],[BEDS Code]])</f>
        <v>342900010356</v>
      </c>
      <c r="B1109" s="134" t="str">
        <f>IF(ISBLANK(TableB[[#This Row],[School Name]]),"",TableB[[#This Row],[School Name]])</f>
        <v>Community Voices Middle School</v>
      </c>
      <c r="C1109" s="156" t="str">
        <f>IF(ISBLANK(TableB[[#This Row],[Local School Code]]),"",TableB[[#This Row],[Local School Code]])</f>
        <v>Q356</v>
      </c>
      <c r="D1109" s="187">
        <v>3164714</v>
      </c>
      <c r="E1109" s="187">
        <v>3231206</v>
      </c>
      <c r="F1109" s="186">
        <v>66492</v>
      </c>
      <c r="G1109" s="126">
        <f t="shared" si="54"/>
        <v>0.97942192481692592</v>
      </c>
      <c r="H1109" s="187">
        <v>357576</v>
      </c>
      <c r="I1109" s="187">
        <v>642396</v>
      </c>
      <c r="J1109" s="187">
        <v>4164686</v>
      </c>
      <c r="K1109" s="187">
        <v>4243166</v>
      </c>
      <c r="L1109" s="187">
        <v>78479</v>
      </c>
      <c r="M1109" s="186">
        <f>IF(L1109="N/A","N/A",'Part-C'!I1109)</f>
        <v>5223274.2709130505</v>
      </c>
      <c r="N1109" s="190">
        <f t="shared" si="52"/>
        <v>0.79733243632101958</v>
      </c>
      <c r="O1109" s="191">
        <f t="shared" si="53"/>
        <v>1058588.2709130505</v>
      </c>
    </row>
    <row r="1110" spans="1:15" s="27" customFormat="1" ht="15" x14ac:dyDescent="0.3">
      <c r="A1110" s="156" t="str">
        <f>IF(ISBLANK(TableB[[#This Row],[BEDS Code]]),"",TableB[[#This Row],[BEDS Code]])</f>
        <v>342800010358</v>
      </c>
      <c r="B1110" s="134" t="str">
        <f>IF(ISBLANK(TableB[[#This Row],[School Name]]),"",TableB[[#This Row],[School Name]])</f>
        <v>M.S. 358</v>
      </c>
      <c r="C1110" s="156" t="str">
        <f>IF(ISBLANK(TableB[[#This Row],[Local School Code]]),"",TableB[[#This Row],[Local School Code]])</f>
        <v>Q358</v>
      </c>
      <c r="D1110" s="187">
        <v>3728931</v>
      </c>
      <c r="E1110" s="187">
        <v>3728935</v>
      </c>
      <c r="F1110" s="186">
        <v>4</v>
      </c>
      <c r="G1110" s="126">
        <f t="shared" si="54"/>
        <v>0.99999892730766293</v>
      </c>
      <c r="H1110" s="187">
        <v>357576</v>
      </c>
      <c r="I1110" s="187">
        <v>600201</v>
      </c>
      <c r="J1110" s="187">
        <v>4686708</v>
      </c>
      <c r="K1110" s="187">
        <v>4686712</v>
      </c>
      <c r="L1110" s="187">
        <v>4</v>
      </c>
      <c r="M1110" s="186">
        <f>IF(L1110="N/A","N/A",'Part-C'!I1110)</f>
        <v>5311034.4807695281</v>
      </c>
      <c r="N1110" s="190">
        <f t="shared" si="52"/>
        <v>0.88244729288990265</v>
      </c>
      <c r="O1110" s="191">
        <f t="shared" si="53"/>
        <v>624326.48076952808</v>
      </c>
    </row>
    <row r="1111" spans="1:15" s="27" customFormat="1" ht="15" x14ac:dyDescent="0.3">
      <c r="A1111" s="156" t="str">
        <f>IF(ISBLANK(TableB[[#This Row],[BEDS Code]]),"",TableB[[#This Row],[BEDS Code]])</f>
        <v>342900010360</v>
      </c>
      <c r="B1111" s="134" t="str">
        <f>IF(ISBLANK(TableB[[#This Row],[School Name]]),"",TableB[[#This Row],[School Name]])</f>
        <v>P.S. 360</v>
      </c>
      <c r="C1111" s="156" t="str">
        <f>IF(ISBLANK(TableB[[#This Row],[Local School Code]]),"",TableB[[#This Row],[Local School Code]])</f>
        <v>Q360</v>
      </c>
      <c r="D1111" s="187">
        <v>1316374</v>
      </c>
      <c r="E1111" s="187">
        <v>1316375</v>
      </c>
      <c r="F1111" s="186">
        <v>1</v>
      </c>
      <c r="G1111" s="126">
        <f t="shared" si="54"/>
        <v>0.99999924033804954</v>
      </c>
      <c r="H1111" s="187">
        <v>357576</v>
      </c>
      <c r="I1111" s="187">
        <v>307908</v>
      </c>
      <c r="J1111" s="187">
        <v>1981858</v>
      </c>
      <c r="K1111" s="187">
        <v>1981860</v>
      </c>
      <c r="L1111" s="187">
        <v>2</v>
      </c>
      <c r="M1111" s="186">
        <f>IF(L1111="N/A","N/A",'Part-C'!I1111)</f>
        <v>2722641.2214764394</v>
      </c>
      <c r="N1111" s="190">
        <f t="shared" si="52"/>
        <v>0.72791742972482953</v>
      </c>
      <c r="O1111" s="191">
        <f t="shared" si="53"/>
        <v>740783.22147643939</v>
      </c>
    </row>
    <row r="1112" spans="1:15" s="27" customFormat="1" ht="15" x14ac:dyDescent="0.3">
      <c r="A1112" s="156" t="str">
        <f>IF(ISBLANK(TableB[[#This Row],[BEDS Code]]),"",TableB[[#This Row],[BEDS Code]])</f>
        <v>343000010361</v>
      </c>
      <c r="B1112" s="134" t="str">
        <f>IF(ISBLANK(TableB[[#This Row],[School Name]]),"",TableB[[#This Row],[School Name]])</f>
        <v>The Woodside Community School</v>
      </c>
      <c r="C1112" s="156" t="str">
        <f>IF(ISBLANK(TableB[[#This Row],[Local School Code]]),"",TableB[[#This Row],[Local School Code]])</f>
        <v>Q361</v>
      </c>
      <c r="D1112" s="187">
        <v>2495628</v>
      </c>
      <c r="E1112" s="187">
        <v>2495628</v>
      </c>
      <c r="F1112" s="186">
        <v>0</v>
      </c>
      <c r="G1112" s="126">
        <f t="shared" si="54"/>
        <v>1</v>
      </c>
      <c r="H1112" s="187">
        <v>357576</v>
      </c>
      <c r="I1112" s="187">
        <v>438443</v>
      </c>
      <c r="J1112" s="187">
        <v>3291647</v>
      </c>
      <c r="K1112" s="187">
        <v>3291647</v>
      </c>
      <c r="L1112" s="187">
        <v>0</v>
      </c>
      <c r="M1112" s="186">
        <f>IF(L1112="N/A","N/A",'Part-C'!I1112)</f>
        <v>4808571.5217546877</v>
      </c>
      <c r="N1112" s="190">
        <f t="shared" si="52"/>
        <v>0.68453739018086823</v>
      </c>
      <c r="O1112" s="191">
        <f t="shared" si="53"/>
        <v>1516924.5217546877</v>
      </c>
    </row>
    <row r="1113" spans="1:15" s="27" customFormat="1" ht="15" x14ac:dyDescent="0.3">
      <c r="A1113" s="156" t="str">
        <f>IF(ISBLANK(TableB[[#This Row],[BEDS Code]]),"",TableB[[#This Row],[BEDS Code]])</f>
        <v>342700010362</v>
      </c>
      <c r="B1113" s="134" t="str">
        <f>IF(ISBLANK(TableB[[#This Row],[School Name]]),"",TableB[[#This Row],[School Name]])</f>
        <v>Wave Preparatory Elementary School</v>
      </c>
      <c r="C1113" s="156" t="str">
        <f>IF(ISBLANK(TableB[[#This Row],[Local School Code]]),"",TableB[[#This Row],[Local School Code]])</f>
        <v>Q362</v>
      </c>
      <c r="D1113" s="187">
        <v>4562802</v>
      </c>
      <c r="E1113" s="187">
        <v>4562802</v>
      </c>
      <c r="F1113" s="186">
        <v>0</v>
      </c>
      <c r="G1113" s="126">
        <f t="shared" si="54"/>
        <v>1</v>
      </c>
      <c r="H1113" s="187">
        <v>357576</v>
      </c>
      <c r="I1113" s="187">
        <v>771540</v>
      </c>
      <c r="J1113" s="187">
        <v>5691918</v>
      </c>
      <c r="K1113" s="187">
        <v>5691919</v>
      </c>
      <c r="L1113" s="187">
        <v>0</v>
      </c>
      <c r="M1113" s="186">
        <f>IF(L1113="N/A","N/A",'Part-C'!I1113)</f>
        <v>7995013.0279119257</v>
      </c>
      <c r="N1113" s="190">
        <f t="shared" si="52"/>
        <v>0.71193354909223583</v>
      </c>
      <c r="O1113" s="191">
        <f t="shared" si="53"/>
        <v>2303095.0279119257</v>
      </c>
    </row>
    <row r="1114" spans="1:15" s="27" customFormat="1" ht="15" x14ac:dyDescent="0.3">
      <c r="A1114" s="156" t="str">
        <f>IF(ISBLANK(TableB[[#This Row],[BEDS Code]]),"",TableB[[#This Row],[BEDS Code]])</f>
        <v>342600010376</v>
      </c>
      <c r="B1114" s="134" t="str">
        <f>IF(ISBLANK(TableB[[#This Row],[School Name]]),"",TableB[[#This Row],[School Name]])</f>
        <v>P.S. 376</v>
      </c>
      <c r="C1114" s="156" t="str">
        <f>IF(ISBLANK(TableB[[#This Row],[Local School Code]]),"",TableB[[#This Row],[Local School Code]])</f>
        <v>Q376</v>
      </c>
      <c r="D1114" s="187">
        <v>907829</v>
      </c>
      <c r="E1114" s="187">
        <v>907831</v>
      </c>
      <c r="F1114" s="186">
        <v>2</v>
      </c>
      <c r="G1114" s="126">
        <f t="shared" si="54"/>
        <v>0.99999779694678859</v>
      </c>
      <c r="H1114" s="187">
        <v>357576</v>
      </c>
      <c r="I1114" s="187">
        <v>193117</v>
      </c>
      <c r="J1114" s="187">
        <v>1458522</v>
      </c>
      <c r="K1114" s="187">
        <v>1458524</v>
      </c>
      <c r="L1114" s="187">
        <v>2</v>
      </c>
      <c r="M1114" s="186">
        <f>IF(L1114="N/A","N/A",'Part-C'!I1114)</f>
        <v>2528559.4879562315</v>
      </c>
      <c r="N1114" s="190">
        <f t="shared" si="52"/>
        <v>0.57681933407027941</v>
      </c>
      <c r="O1114" s="191">
        <f t="shared" si="53"/>
        <v>1070037.4879562315</v>
      </c>
    </row>
    <row r="1115" spans="1:15" s="27" customFormat="1" ht="15" x14ac:dyDescent="0.3">
      <c r="A1115" s="156" t="str">
        <f>IF(ISBLANK(TableB[[#This Row],[BEDS Code]]),"",TableB[[#This Row],[BEDS Code]])</f>
        <v>342700010377</v>
      </c>
      <c r="B1115" s="134" t="str">
        <f>IF(ISBLANK(TableB[[#This Row],[School Name]]),"",TableB[[#This Row],[School Name]])</f>
        <v>P.S. 377</v>
      </c>
      <c r="C1115" s="156" t="str">
        <f>IF(ISBLANK(TableB[[#This Row],[Local School Code]]),"",TableB[[#This Row],[Local School Code]])</f>
        <v>Q377</v>
      </c>
      <c r="D1115" s="187">
        <v>807375</v>
      </c>
      <c r="E1115" s="187">
        <v>807375</v>
      </c>
      <c r="F1115" s="186">
        <v>0</v>
      </c>
      <c r="G1115" s="126">
        <f t="shared" si="54"/>
        <v>1</v>
      </c>
      <c r="H1115" s="187">
        <v>357576</v>
      </c>
      <c r="I1115" s="187">
        <v>186142</v>
      </c>
      <c r="J1115" s="187">
        <v>1351093</v>
      </c>
      <c r="K1115" s="187">
        <v>1351093</v>
      </c>
      <c r="L1115" s="187">
        <v>0</v>
      </c>
      <c r="M1115" s="186">
        <f>IF(L1115="N/A","N/A",'Part-C'!I1115)</f>
        <v>4485404.0943944231</v>
      </c>
      <c r="N1115" s="190">
        <f t="shared" si="52"/>
        <v>0.30121990607011562</v>
      </c>
      <c r="O1115" s="191">
        <f t="shared" si="53"/>
        <v>3134311.0943944231</v>
      </c>
    </row>
    <row r="1116" spans="1:15" s="27" customFormat="1" ht="15" x14ac:dyDescent="0.3">
      <c r="A1116" s="156" t="str">
        <f>IF(ISBLANK(TableB[[#This Row],[BEDS Code]]),"",TableB[[#This Row],[BEDS Code]])</f>
        <v>342500010379</v>
      </c>
      <c r="B1116" s="134" t="str">
        <f>IF(ISBLANK(TableB[[#This Row],[School Name]]),"",TableB[[#This Row],[School Name]])</f>
        <v>M.S. 379</v>
      </c>
      <c r="C1116" s="156" t="str">
        <f>IF(ISBLANK(TableB[[#This Row],[Local School Code]]),"",TableB[[#This Row],[Local School Code]])</f>
        <v>Q379</v>
      </c>
      <c r="D1116" s="187">
        <v>1404543</v>
      </c>
      <c r="E1116" s="187">
        <v>1404543</v>
      </c>
      <c r="F1116" s="186">
        <v>0</v>
      </c>
      <c r="G1116" s="126">
        <f t="shared" si="54"/>
        <v>1</v>
      </c>
      <c r="H1116" s="187">
        <v>357576</v>
      </c>
      <c r="I1116" s="187">
        <v>253216</v>
      </c>
      <c r="J1116" s="187">
        <v>2015335</v>
      </c>
      <c r="K1116" s="187">
        <v>2015336</v>
      </c>
      <c r="L1116" s="187">
        <v>0</v>
      </c>
      <c r="M1116" s="186">
        <f>IF(L1116="N/A","N/A",'Part-C'!I1116)</f>
        <v>2310294.6794467196</v>
      </c>
      <c r="N1116" s="190">
        <f t="shared" si="52"/>
        <v>0.87232811378098407</v>
      </c>
      <c r="O1116" s="191">
        <f t="shared" si="53"/>
        <v>294959.67944671959</v>
      </c>
    </row>
    <row r="1117" spans="1:15" s="27" customFormat="1" ht="15" x14ac:dyDescent="0.3">
      <c r="A1117" s="156" t="str">
        <f>IF(ISBLANK(TableB[[#This Row],[BEDS Code]]),"",TableB[[#This Row],[BEDS Code]])</f>
        <v>343000010384</v>
      </c>
      <c r="B1117" s="134" t="str">
        <f>IF(ISBLANK(TableB[[#This Row],[School Name]]),"",TableB[[#This Row],[School Name]])</f>
        <v>P.S. 384</v>
      </c>
      <c r="C1117" s="156" t="str">
        <f>IF(ISBLANK(TableB[[#This Row],[Local School Code]]),"",TableB[[#This Row],[Local School Code]])</f>
        <v>Q384</v>
      </c>
      <c r="D1117" s="187">
        <v>659512</v>
      </c>
      <c r="E1117" s="187">
        <v>659512</v>
      </c>
      <c r="F1117" s="186">
        <v>0</v>
      </c>
      <c r="G1117" s="126">
        <f t="shared" si="54"/>
        <v>1</v>
      </c>
      <c r="H1117" s="187">
        <v>357576</v>
      </c>
      <c r="I1117" s="187">
        <v>118900</v>
      </c>
      <c r="J1117" s="187">
        <v>1135988</v>
      </c>
      <c r="K1117" s="187">
        <v>1135988</v>
      </c>
      <c r="L1117" s="187">
        <v>0</v>
      </c>
      <c r="M1117" s="186">
        <f>IF(L1117="N/A","N/A",'Part-C'!I1117)</f>
        <v>1459903.8920334</v>
      </c>
      <c r="N1117" s="190">
        <f t="shared" si="52"/>
        <v>0.77812519454123807</v>
      </c>
      <c r="O1117" s="191">
        <f t="shared" si="53"/>
        <v>323915.89203340001</v>
      </c>
    </row>
    <row r="1118" spans="1:15" s="27" customFormat="1" ht="15" x14ac:dyDescent="0.3">
      <c r="A1118" s="156" t="str">
        <f>IF(ISBLANK(TableB[[#This Row],[BEDS Code]]),"",TableB[[#This Row],[BEDS Code]])</f>
        <v>342700011400</v>
      </c>
      <c r="B1118" s="134" t="str">
        <f>IF(ISBLANK(TableB[[#This Row],[School Name]]),"",TableB[[#This Row],[School Name]])</f>
        <v>August Martin High School</v>
      </c>
      <c r="C1118" s="156" t="str">
        <f>IF(ISBLANK(TableB[[#This Row],[Local School Code]]),"",TableB[[#This Row],[Local School Code]])</f>
        <v>Q400</v>
      </c>
      <c r="D1118" s="187">
        <v>3300542</v>
      </c>
      <c r="E1118" s="187">
        <v>3300542</v>
      </c>
      <c r="F1118" s="186">
        <v>0</v>
      </c>
      <c r="G1118" s="126">
        <f t="shared" si="54"/>
        <v>1</v>
      </c>
      <c r="H1118" s="187">
        <v>357576</v>
      </c>
      <c r="I1118" s="187">
        <v>542186</v>
      </c>
      <c r="J1118" s="187">
        <v>4200304</v>
      </c>
      <c r="K1118" s="187">
        <v>4200304</v>
      </c>
      <c r="L1118" s="187">
        <v>0</v>
      </c>
      <c r="M1118" s="186">
        <f>IF(L1118="N/A","N/A",'Part-C'!I1118)</f>
        <v>7641499.3037116956</v>
      </c>
      <c r="N1118" s="190">
        <f t="shared" si="52"/>
        <v>0.54967014103630052</v>
      </c>
      <c r="O1118" s="191">
        <f t="shared" si="53"/>
        <v>3441195.3037116956</v>
      </c>
    </row>
    <row r="1119" spans="1:15" s="27" customFormat="1" ht="15" x14ac:dyDescent="0.3">
      <c r="A1119" s="156" t="str">
        <f>IF(ISBLANK(TableB[[#This Row],[BEDS Code]]),"",TableB[[#This Row],[BEDS Code]])</f>
        <v>342600011415</v>
      </c>
      <c r="B1119" s="134" t="str">
        <f>IF(ISBLANK(TableB[[#This Row],[School Name]]),"",TableB[[#This Row],[School Name]])</f>
        <v>Benjamin N. Cardozo High School</v>
      </c>
      <c r="C1119" s="156" t="str">
        <f>IF(ISBLANK(TableB[[#This Row],[Local School Code]]),"",TableB[[#This Row],[Local School Code]])</f>
        <v>Q415</v>
      </c>
      <c r="D1119" s="187">
        <v>27555839</v>
      </c>
      <c r="E1119" s="187">
        <v>30617599</v>
      </c>
      <c r="F1119" s="186">
        <v>3061760</v>
      </c>
      <c r="G1119" s="126">
        <f t="shared" si="54"/>
        <v>0.89999999673390463</v>
      </c>
      <c r="H1119" s="187">
        <v>357576</v>
      </c>
      <c r="I1119" s="187">
        <v>4999004</v>
      </c>
      <c r="J1119" s="187">
        <v>32912419</v>
      </c>
      <c r="K1119" s="187">
        <v>36526166</v>
      </c>
      <c r="L1119" s="187">
        <v>3613746</v>
      </c>
      <c r="M1119" s="186">
        <f>IF(L1119="N/A","N/A",'Part-C'!I1119)</f>
        <v>37378800.558296353</v>
      </c>
      <c r="N1119" s="190">
        <f t="shared" si="52"/>
        <v>0.8805103028565473</v>
      </c>
      <c r="O1119" s="191">
        <f t="shared" si="53"/>
        <v>4466381.5582963526</v>
      </c>
    </row>
    <row r="1120" spans="1:15" s="27" customFormat="1" ht="15" x14ac:dyDescent="0.3">
      <c r="A1120" s="156" t="str">
        <f>IF(ISBLANK(TableB[[#This Row],[BEDS Code]]),"",TableB[[#This Row],[BEDS Code]])</f>
        <v>342500011425</v>
      </c>
      <c r="B1120" s="134" t="str">
        <f>IF(ISBLANK(TableB[[#This Row],[School Name]]),"",TableB[[#This Row],[School Name]])</f>
        <v>John Bowne High School</v>
      </c>
      <c r="C1120" s="156" t="str">
        <f>IF(ISBLANK(TableB[[#This Row],[Local School Code]]),"",TableB[[#This Row],[Local School Code]])</f>
        <v>Q425</v>
      </c>
      <c r="D1120" s="187">
        <v>30496523</v>
      </c>
      <c r="E1120" s="187">
        <v>33885025</v>
      </c>
      <c r="F1120" s="186">
        <v>3388502</v>
      </c>
      <c r="G1120" s="126">
        <f t="shared" si="54"/>
        <v>0.90000001475578073</v>
      </c>
      <c r="H1120" s="187">
        <v>357576</v>
      </c>
      <c r="I1120" s="187">
        <v>5639719</v>
      </c>
      <c r="J1120" s="187">
        <v>36493818</v>
      </c>
      <c r="K1120" s="187">
        <v>40493214</v>
      </c>
      <c r="L1120" s="187">
        <v>3999395</v>
      </c>
      <c r="M1120" s="186">
        <f>IF(L1120="N/A","N/A",'Part-C'!I1120)</f>
        <v>45985867.529235616</v>
      </c>
      <c r="N1120" s="190">
        <f t="shared" si="52"/>
        <v>0.79358768162412019</v>
      </c>
      <c r="O1120" s="191">
        <f t="shared" si="53"/>
        <v>9492049.5292356163</v>
      </c>
    </row>
    <row r="1121" spans="1:15" s="27" customFormat="1" ht="15" x14ac:dyDescent="0.3">
      <c r="A1121" s="156" t="str">
        <f>IF(ISBLANK(TableB[[#This Row],[BEDS Code]]),"",TableB[[#This Row],[BEDS Code]])</f>
        <v>342600011430</v>
      </c>
      <c r="B1121" s="134" t="str">
        <f>IF(ISBLANK(TableB[[#This Row],[School Name]]),"",TableB[[#This Row],[School Name]])</f>
        <v>Francis Lewis High School</v>
      </c>
      <c r="C1121" s="156" t="str">
        <f>IF(ISBLANK(TableB[[#This Row],[Local School Code]]),"",TableB[[#This Row],[Local School Code]])</f>
        <v>Q430</v>
      </c>
      <c r="D1121" s="187">
        <v>34646862</v>
      </c>
      <c r="E1121" s="187">
        <v>38496514</v>
      </c>
      <c r="F1121" s="186">
        <v>3849652</v>
      </c>
      <c r="G1121" s="126">
        <f t="shared" si="54"/>
        <v>0.89999998441417317</v>
      </c>
      <c r="H1121" s="187">
        <v>357576</v>
      </c>
      <c r="I1121" s="187">
        <v>6325573</v>
      </c>
      <c r="J1121" s="187">
        <v>41330011</v>
      </c>
      <c r="K1121" s="187">
        <v>45873695</v>
      </c>
      <c r="L1121" s="187">
        <v>4543683</v>
      </c>
      <c r="M1121" s="186">
        <f>IF(L1121="N/A","N/A",'Part-C'!I1121)</f>
        <v>51679433.245094262</v>
      </c>
      <c r="N1121" s="190">
        <f t="shared" si="52"/>
        <v>0.799738085438917</v>
      </c>
      <c r="O1121" s="191">
        <f t="shared" si="53"/>
        <v>10349422.245094262</v>
      </c>
    </row>
    <row r="1122" spans="1:15" s="27" customFormat="1" ht="15" x14ac:dyDescent="0.3">
      <c r="A1122" s="156" t="str">
        <f>IF(ISBLANK(TableB[[#This Row],[BEDS Code]]),"",TableB[[#This Row],[BEDS Code]])</f>
        <v>342600011435</v>
      </c>
      <c r="B1122" s="134" t="str">
        <f>IF(ISBLANK(TableB[[#This Row],[School Name]]),"",TableB[[#This Row],[School Name]])</f>
        <v>Martin Van Buren High School</v>
      </c>
      <c r="C1122" s="156" t="str">
        <f>IF(ISBLANK(TableB[[#This Row],[Local School Code]]),"",TableB[[#This Row],[Local School Code]])</f>
        <v>Q435</v>
      </c>
      <c r="D1122" s="187">
        <v>10056219</v>
      </c>
      <c r="E1122" s="187">
        <v>10056219</v>
      </c>
      <c r="F1122" s="186">
        <v>0</v>
      </c>
      <c r="G1122" s="126">
        <f t="shared" si="54"/>
        <v>1</v>
      </c>
      <c r="H1122" s="187">
        <v>357576</v>
      </c>
      <c r="I1122" s="187">
        <v>2368632</v>
      </c>
      <c r="J1122" s="187">
        <v>12782427</v>
      </c>
      <c r="K1122" s="187">
        <v>12782427</v>
      </c>
      <c r="L1122" s="187">
        <v>0</v>
      </c>
      <c r="M1122" s="186">
        <f>IF(L1122="N/A","N/A",'Part-C'!I1122)</f>
        <v>17587341.508049101</v>
      </c>
      <c r="N1122" s="190">
        <f t="shared" si="52"/>
        <v>0.72679699738302905</v>
      </c>
      <c r="O1122" s="191">
        <f t="shared" si="53"/>
        <v>4804914.5080491006</v>
      </c>
    </row>
    <row r="1123" spans="1:15" s="27" customFormat="1" ht="15" x14ac:dyDescent="0.3">
      <c r="A1123" s="156" t="str">
        <f>IF(ISBLANK(TableB[[#This Row],[BEDS Code]]),"",TableB[[#This Row],[BEDS Code]])</f>
        <v>342800011440</v>
      </c>
      <c r="B1123" s="134" t="str">
        <f>IF(ISBLANK(TableB[[#This Row],[School Name]]),"",TableB[[#This Row],[School Name]])</f>
        <v>Forest Hills High School</v>
      </c>
      <c r="C1123" s="156" t="str">
        <f>IF(ISBLANK(TableB[[#This Row],[Local School Code]]),"",TableB[[#This Row],[Local School Code]])</f>
        <v>Q440</v>
      </c>
      <c r="D1123" s="187">
        <v>29042767</v>
      </c>
      <c r="E1123" s="187">
        <v>32269740</v>
      </c>
      <c r="F1123" s="186">
        <v>3226973</v>
      </c>
      <c r="G1123" s="126">
        <f t="shared" si="54"/>
        <v>0.90000003098878389</v>
      </c>
      <c r="H1123" s="187">
        <v>357576</v>
      </c>
      <c r="I1123" s="187">
        <v>5416442</v>
      </c>
      <c r="J1123" s="187">
        <v>34816785</v>
      </c>
      <c r="K1123" s="187">
        <v>38625531</v>
      </c>
      <c r="L1123" s="187">
        <v>3808745</v>
      </c>
      <c r="M1123" s="186">
        <f>IF(L1123="N/A","N/A",'Part-C'!I1123)</f>
        <v>42109531.839756638</v>
      </c>
      <c r="N1123" s="190">
        <f t="shared" si="52"/>
        <v>0.82681482027612152</v>
      </c>
      <c r="O1123" s="191">
        <f t="shared" si="53"/>
        <v>7292746.8397566378</v>
      </c>
    </row>
    <row r="1124" spans="1:15" s="27" customFormat="1" ht="15" x14ac:dyDescent="0.3">
      <c r="A1124" s="156" t="str">
        <f>IF(ISBLANK(TableB[[#This Row],[BEDS Code]]),"",TableB[[#This Row],[BEDS Code]])</f>
        <v>343000011445</v>
      </c>
      <c r="B1124" s="134" t="str">
        <f>IF(ISBLANK(TableB[[#This Row],[School Name]]),"",TableB[[#This Row],[School Name]])</f>
        <v>William Cullen Bryant High School</v>
      </c>
      <c r="C1124" s="156" t="str">
        <f>IF(ISBLANK(TableB[[#This Row],[Local School Code]]),"",TableB[[#This Row],[Local School Code]])</f>
        <v>Q445</v>
      </c>
      <c r="D1124" s="187">
        <v>19557249</v>
      </c>
      <c r="E1124" s="187">
        <v>21730277</v>
      </c>
      <c r="F1124" s="186">
        <v>2173028</v>
      </c>
      <c r="G1124" s="126">
        <f t="shared" si="54"/>
        <v>0.8999999861943776</v>
      </c>
      <c r="H1124" s="187">
        <v>357576</v>
      </c>
      <c r="I1124" s="187">
        <v>3399403</v>
      </c>
      <c r="J1124" s="187">
        <v>23314228</v>
      </c>
      <c r="K1124" s="187">
        <v>25879020</v>
      </c>
      <c r="L1124" s="187">
        <v>2564791</v>
      </c>
      <c r="M1124" s="186">
        <f>IF(L1124="N/A","N/A",'Part-C'!I1124)</f>
        <v>32654400.569427051</v>
      </c>
      <c r="N1124" s="190">
        <f t="shared" si="52"/>
        <v>0.71396894732246707</v>
      </c>
      <c r="O1124" s="191">
        <f t="shared" si="53"/>
        <v>9340172.5694270507</v>
      </c>
    </row>
    <row r="1125" spans="1:15" s="27" customFormat="1" ht="15" x14ac:dyDescent="0.3">
      <c r="A1125" s="156" t="str">
        <f>IF(ISBLANK(TableB[[#This Row],[BEDS Code]]),"",TableB[[#This Row],[BEDS Code]])</f>
        <v>343000011450</v>
      </c>
      <c r="B1125" s="134" t="str">
        <f>IF(ISBLANK(TableB[[#This Row],[School Name]]),"",TableB[[#This Row],[School Name]])</f>
        <v>Long Island City High School</v>
      </c>
      <c r="C1125" s="156" t="str">
        <f>IF(ISBLANK(TableB[[#This Row],[Local School Code]]),"",TableB[[#This Row],[Local School Code]])</f>
        <v>Q450</v>
      </c>
      <c r="D1125" s="187">
        <v>22350223</v>
      </c>
      <c r="E1125" s="187">
        <v>22350223</v>
      </c>
      <c r="F1125" s="186">
        <v>0</v>
      </c>
      <c r="G1125" s="126">
        <f t="shared" si="54"/>
        <v>1</v>
      </c>
      <c r="H1125" s="187">
        <v>357576</v>
      </c>
      <c r="I1125" s="187">
        <v>4069649</v>
      </c>
      <c r="J1125" s="187">
        <v>26777448</v>
      </c>
      <c r="K1125" s="187">
        <v>26777449</v>
      </c>
      <c r="L1125" s="187">
        <v>0</v>
      </c>
      <c r="M1125" s="186">
        <f>IF(L1125="N/A","N/A",'Part-C'!I1125)</f>
        <v>38080480.056113496</v>
      </c>
      <c r="N1125" s="190">
        <f t="shared" si="52"/>
        <v>0.70318042105934819</v>
      </c>
      <c r="O1125" s="191">
        <f t="shared" si="53"/>
        <v>11303032.056113496</v>
      </c>
    </row>
    <row r="1126" spans="1:15" s="27" customFormat="1" ht="15" x14ac:dyDescent="0.3">
      <c r="A1126" s="156" t="str">
        <f>IF(ISBLANK(TableB[[#This Row],[BEDS Code]]),"",TableB[[#This Row],[BEDS Code]])</f>
        <v>342400011455</v>
      </c>
      <c r="B1126" s="134" t="str">
        <f>IF(ISBLANK(TableB[[#This Row],[School Name]]),"",TableB[[#This Row],[School Name]])</f>
        <v>Newtown High School</v>
      </c>
      <c r="C1126" s="156" t="str">
        <f>IF(ISBLANK(TableB[[#This Row],[Local School Code]]),"",TableB[[#This Row],[Local School Code]])</f>
        <v>Q455</v>
      </c>
      <c r="D1126" s="187">
        <v>15525672</v>
      </c>
      <c r="E1126" s="187">
        <v>17250747</v>
      </c>
      <c r="F1126" s="186">
        <v>1725075</v>
      </c>
      <c r="G1126" s="126">
        <f t="shared" si="54"/>
        <v>0.89999998260944869</v>
      </c>
      <c r="H1126" s="187">
        <v>357576</v>
      </c>
      <c r="I1126" s="187">
        <v>2829993</v>
      </c>
      <c r="J1126" s="187">
        <v>18713241</v>
      </c>
      <c r="K1126" s="187">
        <v>20749319</v>
      </c>
      <c r="L1126" s="187">
        <v>2036078</v>
      </c>
      <c r="M1126" s="186">
        <f>IF(L1126="N/A","N/A",'Part-C'!I1126)</f>
        <v>27521624.060324647</v>
      </c>
      <c r="N1126" s="190">
        <f t="shared" si="52"/>
        <v>0.6799468286821464</v>
      </c>
      <c r="O1126" s="191">
        <f t="shared" si="53"/>
        <v>8808383.0603246465</v>
      </c>
    </row>
    <row r="1127" spans="1:15" s="27" customFormat="1" ht="15" x14ac:dyDescent="0.3">
      <c r="A1127" s="156" t="str">
        <f>IF(ISBLANK(TableB[[#This Row],[BEDS Code]]),"",TableB[[#This Row],[BEDS Code]])</f>
        <v>(blank)</v>
      </c>
      <c r="B1127" s="134" t="str">
        <f>IF(ISBLANK(TableB[[#This Row],[School Name]]),"",TableB[[#This Row],[School Name]])</f>
        <v>HS Arts &amp; Business YABC</v>
      </c>
      <c r="C1127" s="156" t="str">
        <f>IF(ISBLANK(TableB[[#This Row],[Local School Code]]),"",TableB[[#This Row],[Local School Code]])</f>
        <v>Q457</v>
      </c>
      <c r="D1127" s="187" t="s">
        <v>5097</v>
      </c>
      <c r="E1127" s="187" t="s">
        <v>5097</v>
      </c>
      <c r="F1127" s="186" t="s">
        <v>5097</v>
      </c>
      <c r="G1127" s="126" t="str">
        <f t="shared" si="54"/>
        <v/>
      </c>
      <c r="H1127" s="187" t="s">
        <v>5097</v>
      </c>
      <c r="I1127" s="187" t="s">
        <v>5097</v>
      </c>
      <c r="J1127" s="187" t="s">
        <v>5097</v>
      </c>
      <c r="K1127" s="187" t="s">
        <v>5097</v>
      </c>
      <c r="L1127" s="187" t="s">
        <v>5097</v>
      </c>
      <c r="M1127" s="186" t="str">
        <f>IF(L1127="N/A","N/A",'Part-C'!I1127)</f>
        <v>N/A</v>
      </c>
      <c r="N1127" s="190" t="str">
        <f t="shared" si="52"/>
        <v/>
      </c>
      <c r="O1127" s="191" t="str">
        <f t="shared" si="53"/>
        <v>N/A</v>
      </c>
    </row>
    <row r="1128" spans="1:15" s="27" customFormat="1" ht="15" x14ac:dyDescent="0.3">
      <c r="A1128" s="156" t="str">
        <f>IF(ISBLANK(TableB[[#This Row],[BEDS Code]]),"",TableB[[#This Row],[BEDS Code]])</f>
        <v>342500011460</v>
      </c>
      <c r="B1128" s="134" t="str">
        <f>IF(ISBLANK(TableB[[#This Row],[School Name]]),"",TableB[[#This Row],[School Name]])</f>
        <v>Flushing High School</v>
      </c>
      <c r="C1128" s="156" t="str">
        <f>IF(ISBLANK(TableB[[#This Row],[Local School Code]]),"",TableB[[#This Row],[Local School Code]])</f>
        <v>Q460</v>
      </c>
      <c r="D1128" s="187">
        <v>14983683</v>
      </c>
      <c r="E1128" s="187">
        <v>14983683</v>
      </c>
      <c r="F1128" s="186">
        <v>0</v>
      </c>
      <c r="G1128" s="126">
        <f t="shared" si="54"/>
        <v>1</v>
      </c>
      <c r="H1128" s="187">
        <v>357576</v>
      </c>
      <c r="I1128" s="187">
        <v>3038904</v>
      </c>
      <c r="J1128" s="187">
        <v>18380163</v>
      </c>
      <c r="K1128" s="187">
        <v>18380163</v>
      </c>
      <c r="L1128" s="187">
        <v>0</v>
      </c>
      <c r="M1128" s="186">
        <f>IF(L1128="N/A","N/A",'Part-C'!I1128)</f>
        <v>26415197.074142918</v>
      </c>
      <c r="N1128" s="190">
        <f t="shared" si="52"/>
        <v>0.69581775022953796</v>
      </c>
      <c r="O1128" s="191">
        <f t="shared" si="53"/>
        <v>8035034.074142918</v>
      </c>
    </row>
    <row r="1129" spans="1:15" s="27" customFormat="1" ht="15" x14ac:dyDescent="0.3">
      <c r="A1129" s="156" t="str">
        <f>IF(ISBLANK(TableB[[#This Row],[BEDS Code]]),"",TableB[[#This Row],[BEDS Code]])</f>
        <v>(blank)</v>
      </c>
      <c r="B1129" s="134" t="str">
        <f>IF(ISBLANK(TableB[[#This Row],[School Name]]),"",TableB[[#This Row],[School Name]])</f>
        <v>Flushing YABC</v>
      </c>
      <c r="C1129" s="156" t="str">
        <f>IF(ISBLANK(TableB[[#This Row],[Local School Code]]),"",TableB[[#This Row],[Local School Code]])</f>
        <v>Q467</v>
      </c>
      <c r="D1129" s="187" t="s">
        <v>5097</v>
      </c>
      <c r="E1129" s="187" t="s">
        <v>5097</v>
      </c>
      <c r="F1129" s="186" t="s">
        <v>5097</v>
      </c>
      <c r="G1129" s="126" t="str">
        <f t="shared" si="54"/>
        <v/>
      </c>
      <c r="H1129" s="187" t="s">
        <v>5097</v>
      </c>
      <c r="I1129" s="187" t="s">
        <v>5097</v>
      </c>
      <c r="J1129" s="187" t="s">
        <v>5097</v>
      </c>
      <c r="K1129" s="187" t="s">
        <v>5097</v>
      </c>
      <c r="L1129" s="187" t="s">
        <v>5097</v>
      </c>
      <c r="M1129" s="186" t="str">
        <f>IF(L1129="N/A","N/A",'Part-C'!I1129)</f>
        <v>N/A</v>
      </c>
      <c r="N1129" s="190" t="str">
        <f t="shared" si="52"/>
        <v/>
      </c>
      <c r="O1129" s="191" t="str">
        <f t="shared" si="53"/>
        <v>N/A</v>
      </c>
    </row>
    <row r="1130" spans="1:15" s="27" customFormat="1" ht="15" x14ac:dyDescent="0.3">
      <c r="A1130" s="156" t="str">
        <f>IF(ISBLANK(TableB[[#This Row],[BEDS Code]]),"",TableB[[#This Row],[BEDS Code]])</f>
        <v>342700011475</v>
      </c>
      <c r="B1130" s="134" t="str">
        <f>IF(ISBLANK(TableB[[#This Row],[School Name]]),"",TableB[[#This Row],[School Name]])</f>
        <v>Richmond Hill High School</v>
      </c>
      <c r="C1130" s="156" t="str">
        <f>IF(ISBLANK(TableB[[#This Row],[Local School Code]]),"",TableB[[#This Row],[Local School Code]])</f>
        <v>Q475</v>
      </c>
      <c r="D1130" s="187">
        <v>16183389</v>
      </c>
      <c r="E1130" s="187">
        <v>16183389</v>
      </c>
      <c r="F1130" s="186">
        <v>0</v>
      </c>
      <c r="G1130" s="126">
        <f t="shared" si="54"/>
        <v>1</v>
      </c>
      <c r="H1130" s="187">
        <v>357576</v>
      </c>
      <c r="I1130" s="187">
        <v>3300048</v>
      </c>
      <c r="J1130" s="187">
        <v>19841013</v>
      </c>
      <c r="K1130" s="187">
        <v>19841014</v>
      </c>
      <c r="L1130" s="187">
        <v>0</v>
      </c>
      <c r="M1130" s="186">
        <f>IF(L1130="N/A","N/A",'Part-C'!I1130)</f>
        <v>28553097.55591882</v>
      </c>
      <c r="N1130" s="190">
        <f t="shared" si="52"/>
        <v>0.69488128078374189</v>
      </c>
      <c r="O1130" s="191">
        <f t="shared" si="53"/>
        <v>8712084.5559188202</v>
      </c>
    </row>
    <row r="1131" spans="1:15" s="27" customFormat="1" ht="15" x14ac:dyDescent="0.3">
      <c r="A1131" s="156" t="str">
        <f>IF(ISBLANK(TableB[[#This Row],[BEDS Code]]),"",TableB[[#This Row],[BEDS Code]])</f>
        <v>342700011480</v>
      </c>
      <c r="B1131" s="134" t="str">
        <f>IF(ISBLANK(TableB[[#This Row],[School Name]]),"",TableB[[#This Row],[School Name]])</f>
        <v>John Adams High School</v>
      </c>
      <c r="C1131" s="156" t="str">
        <f>IF(ISBLANK(TableB[[#This Row],[Local School Code]]),"",TableB[[#This Row],[Local School Code]])</f>
        <v>Q480</v>
      </c>
      <c r="D1131" s="187">
        <v>21714576</v>
      </c>
      <c r="E1131" s="187">
        <v>21714576</v>
      </c>
      <c r="F1131" s="186">
        <v>0</v>
      </c>
      <c r="G1131" s="126">
        <f t="shared" si="54"/>
        <v>1</v>
      </c>
      <c r="H1131" s="187">
        <v>357576</v>
      </c>
      <c r="I1131" s="187">
        <v>3901410</v>
      </c>
      <c r="J1131" s="187">
        <v>25973562</v>
      </c>
      <c r="K1131" s="187">
        <v>25973563</v>
      </c>
      <c r="L1131" s="187">
        <v>0</v>
      </c>
      <c r="M1131" s="186">
        <f>IF(L1131="N/A","N/A",'Part-C'!I1131)</f>
        <v>36210677.807841912</v>
      </c>
      <c r="N1131" s="190">
        <f t="shared" si="52"/>
        <v>0.71729013573932809</v>
      </c>
      <c r="O1131" s="191">
        <f t="shared" si="53"/>
        <v>10237115.807841912</v>
      </c>
    </row>
    <row r="1132" spans="1:15" s="27" customFormat="1" ht="15" x14ac:dyDescent="0.3">
      <c r="A1132" s="156" t="str">
        <f>IF(ISBLANK(TableB[[#This Row],[BEDS Code]]),"",TableB[[#This Row],[BEDS Code]])</f>
        <v>342400011485</v>
      </c>
      <c r="B1132" s="134" t="str">
        <f>IF(ISBLANK(TableB[[#This Row],[School Name]]),"",TableB[[#This Row],[School Name]])</f>
        <v>Grover Cleveland High School</v>
      </c>
      <c r="C1132" s="156" t="str">
        <f>IF(ISBLANK(TableB[[#This Row],[Local School Code]]),"",TableB[[#This Row],[Local School Code]])</f>
        <v>Q485</v>
      </c>
      <c r="D1132" s="187">
        <v>15062029</v>
      </c>
      <c r="E1132" s="187">
        <v>16735588</v>
      </c>
      <c r="F1132" s="186">
        <v>1673559</v>
      </c>
      <c r="G1132" s="126">
        <f t="shared" si="54"/>
        <v>0.89999998804941905</v>
      </c>
      <c r="H1132" s="187">
        <v>357576</v>
      </c>
      <c r="I1132" s="187">
        <v>2776664</v>
      </c>
      <c r="J1132" s="187">
        <v>18196269</v>
      </c>
      <c r="K1132" s="187">
        <v>20171544</v>
      </c>
      <c r="L1132" s="187">
        <v>1975274</v>
      </c>
      <c r="M1132" s="186">
        <f>IF(L1132="N/A","N/A",'Part-C'!I1132)</f>
        <v>24958553.997212358</v>
      </c>
      <c r="N1132" s="190">
        <f t="shared" si="52"/>
        <v>0.72905942395670664</v>
      </c>
      <c r="O1132" s="191">
        <f t="shared" si="53"/>
        <v>6762284.9972123578</v>
      </c>
    </row>
    <row r="1133" spans="1:15" s="27" customFormat="1" ht="15" x14ac:dyDescent="0.3">
      <c r="A1133" s="156" t="str">
        <f>IF(ISBLANK(TableB[[#This Row],[BEDS Code]]),"",TableB[[#This Row],[BEDS Code]])</f>
        <v>(blank)</v>
      </c>
      <c r="B1133" s="134" t="str">
        <f>IF(ISBLANK(TableB[[#This Row],[School Name]]),"",TableB[[#This Row],[School Name]])</f>
        <v>John Adams YABC</v>
      </c>
      <c r="C1133" s="156" t="str">
        <f>IF(ISBLANK(TableB[[#This Row],[Local School Code]]),"",TableB[[#This Row],[Local School Code]])</f>
        <v>Q487</v>
      </c>
      <c r="D1133" s="187" t="s">
        <v>5097</v>
      </c>
      <c r="E1133" s="187" t="s">
        <v>5097</v>
      </c>
      <c r="F1133" s="186" t="s">
        <v>5097</v>
      </c>
      <c r="G1133" s="126" t="str">
        <f t="shared" si="54"/>
        <v/>
      </c>
      <c r="H1133" s="187" t="s">
        <v>5097</v>
      </c>
      <c r="I1133" s="187" t="s">
        <v>5097</v>
      </c>
      <c r="J1133" s="187" t="s">
        <v>5097</v>
      </c>
      <c r="K1133" s="187" t="s">
        <v>5097</v>
      </c>
      <c r="L1133" s="187" t="s">
        <v>5097</v>
      </c>
      <c r="M1133" s="186" t="str">
        <f>IF(L1133="N/A","N/A",'Part-C'!I1133)</f>
        <v>N/A</v>
      </c>
      <c r="N1133" s="190" t="str">
        <f t="shared" si="52"/>
        <v/>
      </c>
      <c r="O1133" s="191" t="str">
        <f t="shared" si="53"/>
        <v>N/A</v>
      </c>
    </row>
    <row r="1134" spans="1:15" s="27" customFormat="1" ht="15" x14ac:dyDescent="0.3">
      <c r="A1134" s="156" t="str">
        <f>IF(ISBLANK(TableB[[#This Row],[BEDS Code]]),"",TableB[[#This Row],[BEDS Code]])</f>
        <v>342900011492</v>
      </c>
      <c r="B1134" s="134" t="str">
        <f>IF(ISBLANK(TableB[[#This Row],[School Name]]),"",TableB[[#This Row],[School Name]])</f>
        <v>Mathematics, Science Research and Technology Magnet High School</v>
      </c>
      <c r="C1134" s="156" t="str">
        <f>IF(ISBLANK(TableB[[#This Row],[Local School Code]]),"",TableB[[#This Row],[Local School Code]])</f>
        <v>Q492</v>
      </c>
      <c r="D1134" s="187">
        <v>3377073</v>
      </c>
      <c r="E1134" s="187">
        <v>3297587</v>
      </c>
      <c r="F1134" s="186">
        <v>0</v>
      </c>
      <c r="G1134" s="126">
        <f t="shared" si="54"/>
        <v>1.0241042920171628</v>
      </c>
      <c r="H1134" s="187">
        <v>357576</v>
      </c>
      <c r="I1134" s="187">
        <v>553258</v>
      </c>
      <c r="J1134" s="187">
        <v>4287907</v>
      </c>
      <c r="K1134" s="187">
        <v>4194092</v>
      </c>
      <c r="L1134" s="187">
        <v>0</v>
      </c>
      <c r="M1134" s="186">
        <f>IF(L1134="N/A","N/A",'Part-C'!I1134)</f>
        <v>5808087.9988874514</v>
      </c>
      <c r="N1134" s="190">
        <f t="shared" si="52"/>
        <v>0.73826481293350854</v>
      </c>
      <c r="O1134" s="191">
        <f t="shared" si="53"/>
        <v>1520180.9988874514</v>
      </c>
    </row>
    <row r="1135" spans="1:15" s="27" customFormat="1" ht="15" x14ac:dyDescent="0.3">
      <c r="A1135" s="156" t="str">
        <f>IF(ISBLANK(TableB[[#This Row],[BEDS Code]]),"",TableB[[#This Row],[BEDS Code]])</f>
        <v>342600011495</v>
      </c>
      <c r="B1135" s="134" t="str">
        <f>IF(ISBLANK(TableB[[#This Row],[School Name]]),"",TableB[[#This Row],[School Name]])</f>
        <v>Bayside High School</v>
      </c>
      <c r="C1135" s="156" t="str">
        <f>IF(ISBLANK(TableB[[#This Row],[Local School Code]]),"",TableB[[#This Row],[Local School Code]])</f>
        <v>Q495</v>
      </c>
      <c r="D1135" s="187">
        <v>25181844</v>
      </c>
      <c r="E1135" s="187">
        <v>27979826</v>
      </c>
      <c r="F1135" s="186">
        <v>2797982</v>
      </c>
      <c r="G1135" s="126">
        <f t="shared" si="54"/>
        <v>0.9000000214440218</v>
      </c>
      <c r="H1135" s="187">
        <v>357576</v>
      </c>
      <c r="I1135" s="187">
        <v>4779073</v>
      </c>
      <c r="J1135" s="187">
        <v>30318493</v>
      </c>
      <c r="K1135" s="187">
        <v>33620907</v>
      </c>
      <c r="L1135" s="187">
        <v>3302414</v>
      </c>
      <c r="M1135" s="186">
        <f>IF(L1135="N/A","N/A",'Part-C'!I1135)</f>
        <v>38266128.909073047</v>
      </c>
      <c r="N1135" s="190">
        <f t="shared" si="52"/>
        <v>0.79230624743992251</v>
      </c>
      <c r="O1135" s="191">
        <f t="shared" si="53"/>
        <v>7947635.9090730473</v>
      </c>
    </row>
    <row r="1136" spans="1:15" s="27" customFormat="1" ht="15" x14ac:dyDescent="0.3">
      <c r="A1136" s="156" t="str">
        <f>IF(ISBLANK(TableB[[#This Row],[BEDS Code]]),"",TableB[[#This Row],[BEDS Code]])</f>
        <v>342900011498</v>
      </c>
      <c r="B1136" s="134" t="str">
        <f>IF(ISBLANK(TableB[[#This Row],[School Name]]),"",TableB[[#This Row],[School Name]])</f>
        <v>Humanities &amp; Arts Magnet High School</v>
      </c>
      <c r="C1136" s="156" t="str">
        <f>IF(ISBLANK(TableB[[#This Row],[Local School Code]]),"",TableB[[#This Row],[Local School Code]])</f>
        <v>Q498</v>
      </c>
      <c r="D1136" s="187">
        <v>3848341</v>
      </c>
      <c r="E1136" s="187">
        <v>4044074</v>
      </c>
      <c r="F1136" s="186">
        <v>195733</v>
      </c>
      <c r="G1136" s="126">
        <f t="shared" si="54"/>
        <v>0.95160004490521188</v>
      </c>
      <c r="H1136" s="187">
        <v>357576</v>
      </c>
      <c r="I1136" s="187">
        <v>635505</v>
      </c>
      <c r="J1136" s="187">
        <v>4841422</v>
      </c>
      <c r="K1136" s="187">
        <v>5072444</v>
      </c>
      <c r="L1136" s="187">
        <v>231021</v>
      </c>
      <c r="M1136" s="186">
        <f>IF(L1136="N/A","N/A",'Part-C'!I1136)</f>
        <v>6154853.7773384359</v>
      </c>
      <c r="N1136" s="190">
        <f t="shared" si="52"/>
        <v>0.78660227767321422</v>
      </c>
      <c r="O1136" s="191">
        <f t="shared" si="53"/>
        <v>1313431.7773384359</v>
      </c>
    </row>
    <row r="1137" spans="1:15" s="27" customFormat="1" ht="15" x14ac:dyDescent="0.3">
      <c r="A1137" s="156" t="str">
        <f>IF(ISBLANK(TableB[[#This Row],[BEDS Code]]),"",TableB[[#This Row],[BEDS Code]])</f>
        <v>342500011499</v>
      </c>
      <c r="B1137" s="134" t="str">
        <f>IF(ISBLANK(TableB[[#This Row],[School Name]]),"",TableB[[#This Row],[School Name]])</f>
        <v>The Queens College School for Math, Science and Technology</v>
      </c>
      <c r="C1137" s="156" t="str">
        <f>IF(ISBLANK(TableB[[#This Row],[Local School Code]]),"",TableB[[#This Row],[Local School Code]])</f>
        <v>Q499</v>
      </c>
      <c r="D1137" s="187">
        <v>3270676</v>
      </c>
      <c r="E1137" s="187">
        <v>3634085</v>
      </c>
      <c r="F1137" s="186">
        <v>363409</v>
      </c>
      <c r="G1137" s="126">
        <f t="shared" si="54"/>
        <v>0.89999986241378505</v>
      </c>
      <c r="H1137" s="187">
        <v>357576</v>
      </c>
      <c r="I1137" s="187">
        <v>652054</v>
      </c>
      <c r="J1137" s="187">
        <v>4280306</v>
      </c>
      <c r="K1137" s="187">
        <v>4709232</v>
      </c>
      <c r="L1137" s="187">
        <v>428926</v>
      </c>
      <c r="M1137" s="186">
        <f>IF(L1137="N/A","N/A",'Part-C'!I1137)</f>
        <v>5758336.845423935</v>
      </c>
      <c r="N1137" s="190">
        <f t="shared" si="52"/>
        <v>0.74332330929919388</v>
      </c>
      <c r="O1137" s="191">
        <f t="shared" si="53"/>
        <v>1478030.845423935</v>
      </c>
    </row>
    <row r="1138" spans="1:15" s="27" customFormat="1" ht="15" x14ac:dyDescent="0.3">
      <c r="A1138" s="156" t="str">
        <f>IF(ISBLANK(TableB[[#This Row],[BEDS Code]]),"",TableB[[#This Row],[BEDS Code]])</f>
        <v>343000011501</v>
      </c>
      <c r="B1138" s="134" t="str">
        <f>IF(ISBLANK(TableB[[#This Row],[School Name]]),"",TableB[[#This Row],[School Name]])</f>
        <v>Frank Sinatra School of the Arts High School</v>
      </c>
      <c r="C1138" s="156" t="str">
        <f>IF(ISBLANK(TableB[[#This Row],[Local School Code]]),"",TableB[[#This Row],[Local School Code]])</f>
        <v>Q501</v>
      </c>
      <c r="D1138" s="187">
        <v>8119687</v>
      </c>
      <c r="E1138" s="187">
        <v>9021875</v>
      </c>
      <c r="F1138" s="186">
        <v>902188</v>
      </c>
      <c r="G1138" s="126">
        <f t="shared" si="54"/>
        <v>0.89999994457914789</v>
      </c>
      <c r="H1138" s="187">
        <v>357576</v>
      </c>
      <c r="I1138" s="187">
        <v>1557506</v>
      </c>
      <c r="J1138" s="187">
        <v>10034769</v>
      </c>
      <c r="K1138" s="187">
        <v>11099607</v>
      </c>
      <c r="L1138" s="187">
        <v>1064838</v>
      </c>
      <c r="M1138" s="186">
        <f>IF(L1138="N/A","N/A",'Part-C'!I1138)</f>
        <v>11053815.584077936</v>
      </c>
      <c r="N1138" s="190">
        <f t="shared" si="52"/>
        <v>0.90781042289634506</v>
      </c>
      <c r="O1138" s="191">
        <f t="shared" si="53"/>
        <v>1019046.5840779357</v>
      </c>
    </row>
    <row r="1139" spans="1:15" s="27" customFormat="1" ht="15" x14ac:dyDescent="0.3">
      <c r="A1139" s="156" t="str">
        <f>IF(ISBLANK(TableB[[#This Row],[BEDS Code]]),"",TableB[[#This Row],[BEDS Code]])</f>
        <v>343000011502</v>
      </c>
      <c r="B1139" s="134" t="str">
        <f>IF(ISBLANK(TableB[[#This Row],[School Name]]),"",TableB[[#This Row],[School Name]])</f>
        <v>Information Technology High School</v>
      </c>
      <c r="C1139" s="156" t="str">
        <f>IF(ISBLANK(TableB[[#This Row],[Local School Code]]),"",TableB[[#This Row],[Local School Code]])</f>
        <v>Q502</v>
      </c>
      <c r="D1139" s="187">
        <v>8966615</v>
      </c>
      <c r="E1139" s="187">
        <v>9962906</v>
      </c>
      <c r="F1139" s="186">
        <v>996291</v>
      </c>
      <c r="G1139" s="126">
        <f t="shared" si="54"/>
        <v>0.89999995985107162</v>
      </c>
      <c r="H1139" s="187">
        <v>357576</v>
      </c>
      <c r="I1139" s="187">
        <v>1752358</v>
      </c>
      <c r="J1139" s="187">
        <v>11076549</v>
      </c>
      <c r="K1139" s="187">
        <v>12252456</v>
      </c>
      <c r="L1139" s="187">
        <v>1175907</v>
      </c>
      <c r="M1139" s="186">
        <f>IF(L1139="N/A","N/A",'Part-C'!I1139)</f>
        <v>14592507.762173072</v>
      </c>
      <c r="N1139" s="190">
        <f t="shared" si="52"/>
        <v>0.75905726284503372</v>
      </c>
      <c r="O1139" s="191">
        <f t="shared" si="53"/>
        <v>3515958.7621730715</v>
      </c>
    </row>
    <row r="1140" spans="1:15" s="27" customFormat="1" ht="15" x14ac:dyDescent="0.3">
      <c r="A1140" s="156" t="str">
        <f>IF(ISBLANK(TableB[[#This Row],[BEDS Code]]),"",TableB[[#This Row],[BEDS Code]])</f>
        <v>342800011505</v>
      </c>
      <c r="B1140" s="134" t="str">
        <f>IF(ISBLANK(TableB[[#This Row],[School Name]]),"",TableB[[#This Row],[School Name]])</f>
        <v>Hillcrest High School</v>
      </c>
      <c r="C1140" s="156" t="str">
        <f>IF(ISBLANK(TableB[[#This Row],[Local School Code]]),"",TableB[[#This Row],[Local School Code]])</f>
        <v>Q505</v>
      </c>
      <c r="D1140" s="187">
        <v>26578871</v>
      </c>
      <c r="E1140" s="187">
        <v>29532079</v>
      </c>
      <c r="F1140" s="186">
        <v>2953208</v>
      </c>
      <c r="G1140" s="126">
        <f t="shared" si="54"/>
        <v>0.89999999661385166</v>
      </c>
      <c r="H1140" s="187">
        <v>357576</v>
      </c>
      <c r="I1140" s="187">
        <v>4954064</v>
      </c>
      <c r="J1140" s="187">
        <v>31890511</v>
      </c>
      <c r="K1140" s="187">
        <v>35376136</v>
      </c>
      <c r="L1140" s="187">
        <v>3485625</v>
      </c>
      <c r="M1140" s="186">
        <f>IF(L1140="N/A","N/A",'Part-C'!I1140)</f>
        <v>39725807.867169924</v>
      </c>
      <c r="N1140" s="190">
        <f t="shared" si="52"/>
        <v>0.80276557513018776</v>
      </c>
      <c r="O1140" s="191">
        <f t="shared" si="53"/>
        <v>7835296.8671699241</v>
      </c>
    </row>
    <row r="1141" spans="1:15" s="27" customFormat="1" ht="15" x14ac:dyDescent="0.3">
      <c r="A1141" s="156" t="str">
        <f>IF(ISBLANK(TableB[[#This Row],[BEDS Code]]),"",TableB[[#This Row],[BEDS Code]])</f>
        <v>342400011520</v>
      </c>
      <c r="B1141" s="134" t="str">
        <f>IF(ISBLANK(TableB[[#This Row],[School Name]]),"",TableB[[#This Row],[School Name]])</f>
        <v>Middle College High School at LaGuardia Community College</v>
      </c>
      <c r="C1141" s="156" t="str">
        <f>IF(ISBLANK(TableB[[#This Row],[Local School Code]]),"",TableB[[#This Row],[Local School Code]])</f>
        <v>Q520</v>
      </c>
      <c r="D1141" s="187">
        <v>3849373</v>
      </c>
      <c r="E1141" s="187">
        <v>4263169</v>
      </c>
      <c r="F1141" s="186">
        <v>413796</v>
      </c>
      <c r="G1141" s="126">
        <f t="shared" si="54"/>
        <v>0.90293699358388091</v>
      </c>
      <c r="H1141" s="187">
        <v>357576</v>
      </c>
      <c r="I1141" s="187">
        <v>802811</v>
      </c>
      <c r="J1141" s="187">
        <v>5009760</v>
      </c>
      <c r="K1141" s="187">
        <v>5498157</v>
      </c>
      <c r="L1141" s="187">
        <v>488397</v>
      </c>
      <c r="M1141" s="186">
        <f>IF(L1141="N/A","N/A",'Part-C'!I1141)</f>
        <v>6692665.8743453454</v>
      </c>
      <c r="N1141" s="190">
        <f t="shared" si="52"/>
        <v>0.74854476438210626</v>
      </c>
      <c r="O1141" s="191">
        <f t="shared" si="53"/>
        <v>1682905.8743453454</v>
      </c>
    </row>
    <row r="1142" spans="1:15" s="27" customFormat="1" ht="15" x14ac:dyDescent="0.3">
      <c r="A1142" s="156" t="str">
        <f>IF(ISBLANK(TableB[[#This Row],[BEDS Code]]),"",TableB[[#This Row],[BEDS Code]])</f>
        <v>342500011525</v>
      </c>
      <c r="B1142" s="134" t="str">
        <f>IF(ISBLANK(TableB[[#This Row],[School Name]]),"",TableB[[#This Row],[School Name]])</f>
        <v>Townsend Harris High School</v>
      </c>
      <c r="C1142" s="156" t="str">
        <f>IF(ISBLANK(TableB[[#This Row],[Local School Code]]),"",TableB[[#This Row],[Local School Code]])</f>
        <v>Q525</v>
      </c>
      <c r="D1142" s="187">
        <v>9207833</v>
      </c>
      <c r="E1142" s="187">
        <v>9918750</v>
      </c>
      <c r="F1142" s="186">
        <v>710917</v>
      </c>
      <c r="G1142" s="126">
        <f t="shared" si="54"/>
        <v>0.92832594833018278</v>
      </c>
      <c r="H1142" s="187">
        <v>357576</v>
      </c>
      <c r="I1142" s="187">
        <v>1782674</v>
      </c>
      <c r="J1142" s="187">
        <v>11348083</v>
      </c>
      <c r="K1142" s="187">
        <v>12187167</v>
      </c>
      <c r="L1142" s="187">
        <v>839083</v>
      </c>
      <c r="M1142" s="186">
        <f>IF(L1142="N/A","N/A",'Part-C'!I1142)</f>
        <v>12806521.580392078</v>
      </c>
      <c r="N1142" s="190">
        <f t="shared" si="52"/>
        <v>0.88611750886165086</v>
      </c>
      <c r="O1142" s="191">
        <f t="shared" si="53"/>
        <v>1458438.5803920776</v>
      </c>
    </row>
    <row r="1143" spans="1:15" s="27" customFormat="1" ht="15" x14ac:dyDescent="0.3">
      <c r="A1143" s="156" t="str">
        <f>IF(ISBLANK(TableB[[#This Row],[BEDS Code]]),"",TableB[[#This Row],[BEDS Code]])</f>
        <v>342400011530</v>
      </c>
      <c r="B1143" s="134" t="str">
        <f>IF(ISBLANK(TableB[[#This Row],[School Name]]),"",TableB[[#This Row],[School Name]])</f>
        <v>International High School at LaGuardia Community College</v>
      </c>
      <c r="C1143" s="156" t="str">
        <f>IF(ISBLANK(TableB[[#This Row],[Local School Code]]),"",TableB[[#This Row],[Local School Code]])</f>
        <v>Q530</v>
      </c>
      <c r="D1143" s="187">
        <v>4743084</v>
      </c>
      <c r="E1143" s="187">
        <v>5270093</v>
      </c>
      <c r="F1143" s="186">
        <v>527009</v>
      </c>
      <c r="G1143" s="126">
        <f t="shared" si="54"/>
        <v>0.90000005692499163</v>
      </c>
      <c r="H1143" s="187">
        <v>357576</v>
      </c>
      <c r="I1143" s="187">
        <v>856677</v>
      </c>
      <c r="J1143" s="187">
        <v>5957337</v>
      </c>
      <c r="K1143" s="187">
        <v>6579357</v>
      </c>
      <c r="L1143" s="187">
        <v>622020</v>
      </c>
      <c r="M1143" s="186">
        <f>IF(L1143="N/A","N/A",'Part-C'!I1143)</f>
        <v>6946313.7256281339</v>
      </c>
      <c r="N1143" s="190">
        <f t="shared" si="52"/>
        <v>0.85762567533059364</v>
      </c>
      <c r="O1143" s="191">
        <f t="shared" si="53"/>
        <v>988976.72562813386</v>
      </c>
    </row>
    <row r="1144" spans="1:15" s="27" customFormat="1" ht="15" x14ac:dyDescent="0.3">
      <c r="A1144" s="156" t="str">
        <f>IF(ISBLANK(TableB[[#This Row],[BEDS Code]]),"",TableB[[#This Row],[BEDS Code]])</f>
        <v>342500011540</v>
      </c>
      <c r="B1144" s="134" t="str">
        <f>IF(ISBLANK(TableB[[#This Row],[School Name]]),"",TableB[[#This Row],[School Name]])</f>
        <v>Queens Academy High School</v>
      </c>
      <c r="C1144" s="156" t="str">
        <f>IF(ISBLANK(TableB[[#This Row],[Local School Code]]),"",TableB[[#This Row],[Local School Code]])</f>
        <v>Q540</v>
      </c>
      <c r="D1144" s="187">
        <v>3347331</v>
      </c>
      <c r="E1144" s="187">
        <v>3719257</v>
      </c>
      <c r="F1144" s="186">
        <v>371926</v>
      </c>
      <c r="G1144" s="126">
        <f t="shared" si="54"/>
        <v>0.89999991933872814</v>
      </c>
      <c r="H1144" s="187">
        <v>357576</v>
      </c>
      <c r="I1144" s="187">
        <v>664334</v>
      </c>
      <c r="J1144" s="187">
        <v>4369241</v>
      </c>
      <c r="K1144" s="187">
        <v>4808220</v>
      </c>
      <c r="L1144" s="187">
        <v>438979</v>
      </c>
      <c r="M1144" s="186">
        <f>IF(L1144="N/A","N/A",'Part-C'!I1144)</f>
        <v>5059812.451780919</v>
      </c>
      <c r="N1144" s="190">
        <f t="shared" si="52"/>
        <v>0.86351836982853858</v>
      </c>
      <c r="O1144" s="191">
        <f t="shared" si="53"/>
        <v>690571.45178091899</v>
      </c>
    </row>
    <row r="1145" spans="1:15" s="27" customFormat="1" ht="15" x14ac:dyDescent="0.3">
      <c r="A1145" s="156" t="str">
        <f>IF(ISBLANK(TableB[[#This Row],[BEDS Code]]),"",TableB[[#This Row],[BEDS Code]])</f>
        <v>342400011550</v>
      </c>
      <c r="B1145" s="134" t="str">
        <f>IF(ISBLANK(TableB[[#This Row],[School Name]]),"",TableB[[#This Row],[School Name]])</f>
        <v>High School for Arts and Business</v>
      </c>
      <c r="C1145" s="156" t="str">
        <f>IF(ISBLANK(TableB[[#This Row],[Local School Code]]),"",TableB[[#This Row],[Local School Code]])</f>
        <v>Q550</v>
      </c>
      <c r="D1145" s="187">
        <v>6532834</v>
      </c>
      <c r="E1145" s="187">
        <v>7258705</v>
      </c>
      <c r="F1145" s="186">
        <v>725871</v>
      </c>
      <c r="G1145" s="126">
        <f t="shared" si="54"/>
        <v>0.89999993111718968</v>
      </c>
      <c r="H1145" s="187">
        <v>357576</v>
      </c>
      <c r="I1145" s="187">
        <v>1268376</v>
      </c>
      <c r="J1145" s="187">
        <v>8158786</v>
      </c>
      <c r="K1145" s="187">
        <v>9015520</v>
      </c>
      <c r="L1145" s="187">
        <v>856734</v>
      </c>
      <c r="M1145" s="186">
        <f>IF(L1145="N/A","N/A",'Part-C'!I1145)</f>
        <v>10552835.676416939</v>
      </c>
      <c r="N1145" s="190">
        <f t="shared" si="52"/>
        <v>0.77313683735575767</v>
      </c>
      <c r="O1145" s="191">
        <f t="shared" si="53"/>
        <v>2394049.6764169391</v>
      </c>
    </row>
    <row r="1146" spans="1:15" s="27" customFormat="1" ht="15" x14ac:dyDescent="0.3">
      <c r="A1146" s="156" t="str">
        <f>IF(ISBLANK(TableB[[#This Row],[BEDS Code]]),"",TableB[[#This Row],[BEDS Code]])</f>
        <v>343000011555</v>
      </c>
      <c r="B1146" s="134" t="str">
        <f>IF(ISBLANK(TableB[[#This Row],[School Name]]),"",TableB[[#This Row],[School Name]])</f>
        <v>Newcomers High School</v>
      </c>
      <c r="C1146" s="156" t="str">
        <f>IF(ISBLANK(TableB[[#This Row],[Local School Code]]),"",TableB[[#This Row],[Local School Code]])</f>
        <v>Q555</v>
      </c>
      <c r="D1146" s="187">
        <v>8310771</v>
      </c>
      <c r="E1146" s="187">
        <v>9234190</v>
      </c>
      <c r="F1146" s="186">
        <v>923419</v>
      </c>
      <c r="G1146" s="126">
        <f t="shared" si="54"/>
        <v>0.9</v>
      </c>
      <c r="H1146" s="187">
        <v>357576</v>
      </c>
      <c r="I1146" s="187">
        <v>1651151</v>
      </c>
      <c r="J1146" s="187">
        <v>10319498</v>
      </c>
      <c r="K1146" s="187">
        <v>11409395</v>
      </c>
      <c r="L1146" s="187">
        <v>1089897</v>
      </c>
      <c r="M1146" s="186">
        <f>IF(L1146="N/A","N/A",'Part-C'!I1146)</f>
        <v>12404279.985470783</v>
      </c>
      <c r="N1146" s="190">
        <f t="shared" si="52"/>
        <v>0.83193043143876932</v>
      </c>
      <c r="O1146" s="191">
        <f t="shared" si="53"/>
        <v>2084781.985470783</v>
      </c>
    </row>
    <row r="1147" spans="1:15" s="27" customFormat="1" ht="15" x14ac:dyDescent="0.3">
      <c r="A1147" s="156" t="str">
        <f>IF(ISBLANK(TableB[[#This Row],[BEDS Code]]),"",TableB[[#This Row],[BEDS Code]])</f>
        <v>342400011560</v>
      </c>
      <c r="B1147" s="134" t="str">
        <f>IF(ISBLANK(TableB[[#This Row],[School Name]]),"",TableB[[#This Row],[School Name]])</f>
        <v>Robert F. Wagner, Jr. Secondary School for Arts and Technology</v>
      </c>
      <c r="C1147" s="156" t="str">
        <f>IF(ISBLANK(TableB[[#This Row],[Local School Code]]),"",TableB[[#This Row],[Local School Code]])</f>
        <v>Q560</v>
      </c>
      <c r="D1147" s="187">
        <v>5460578</v>
      </c>
      <c r="E1147" s="187">
        <v>6067309</v>
      </c>
      <c r="F1147" s="186">
        <v>606731</v>
      </c>
      <c r="G1147" s="126">
        <f t="shared" si="54"/>
        <v>0.89999998351822863</v>
      </c>
      <c r="H1147" s="187">
        <v>357576</v>
      </c>
      <c r="I1147" s="187">
        <v>1078868</v>
      </c>
      <c r="J1147" s="187">
        <v>6897022</v>
      </c>
      <c r="K1147" s="187">
        <v>7613138</v>
      </c>
      <c r="L1147" s="187">
        <v>716115</v>
      </c>
      <c r="M1147" s="186">
        <f>IF(L1147="N/A","N/A",'Part-C'!I1147)</f>
        <v>8426436.710045876</v>
      </c>
      <c r="N1147" s="190">
        <f t="shared" si="52"/>
        <v>0.81849804814619564</v>
      </c>
      <c r="O1147" s="191">
        <f t="shared" si="53"/>
        <v>1529414.710045876</v>
      </c>
    </row>
    <row r="1148" spans="1:15" s="27" customFormat="1" ht="15" x14ac:dyDescent="0.3">
      <c r="A1148" s="156" t="str">
        <f>IF(ISBLANK(TableB[[#This Row],[BEDS Code]]),"",TableB[[#This Row],[BEDS Code]])</f>
        <v>342600011566</v>
      </c>
      <c r="B1148" s="134" t="str">
        <f>IF(ISBLANK(TableB[[#This Row],[School Name]]),"",TableB[[#This Row],[School Name]])</f>
        <v>Queens High School of Teaching, Liberal Arts and the Sciences</v>
      </c>
      <c r="C1148" s="156" t="str">
        <f>IF(ISBLANK(TableB[[#This Row],[Local School Code]]),"",TableB[[#This Row],[Local School Code]])</f>
        <v>Q566</v>
      </c>
      <c r="D1148" s="187">
        <v>9235090</v>
      </c>
      <c r="E1148" s="187">
        <v>10261211</v>
      </c>
      <c r="F1148" s="186">
        <v>1026121</v>
      </c>
      <c r="G1148" s="126">
        <f t="shared" si="54"/>
        <v>0.90000000974543848</v>
      </c>
      <c r="H1148" s="187">
        <v>357576</v>
      </c>
      <c r="I1148" s="187">
        <v>1781218</v>
      </c>
      <c r="J1148" s="187">
        <v>11373884</v>
      </c>
      <c r="K1148" s="187">
        <v>12584999</v>
      </c>
      <c r="L1148" s="187">
        <v>1211115</v>
      </c>
      <c r="M1148" s="186">
        <f>IF(L1148="N/A","N/A",'Part-C'!I1148)</f>
        <v>14096838.530288972</v>
      </c>
      <c r="N1148" s="190">
        <f t="shared" si="52"/>
        <v>0.80683934738712271</v>
      </c>
      <c r="O1148" s="191">
        <f t="shared" si="53"/>
        <v>2722954.530288972</v>
      </c>
    </row>
    <row r="1149" spans="1:15" s="27" customFormat="1" ht="15" x14ac:dyDescent="0.3">
      <c r="A1149" s="156" t="str">
        <f>IF(ISBLANK(TableB[[#This Row],[BEDS Code]]),"",TableB[[#This Row],[BEDS Code]])</f>
        <v>343000011575</v>
      </c>
      <c r="B1149" s="134" t="str">
        <f>IF(ISBLANK(TableB[[#This Row],[School Name]]),"",TableB[[#This Row],[School Name]])</f>
        <v>Academy of American Studies</v>
      </c>
      <c r="C1149" s="156" t="str">
        <f>IF(ISBLANK(TableB[[#This Row],[Local School Code]]),"",TableB[[#This Row],[Local School Code]])</f>
        <v>Q575</v>
      </c>
      <c r="D1149" s="187">
        <v>6920307</v>
      </c>
      <c r="E1149" s="187">
        <v>7577297</v>
      </c>
      <c r="F1149" s="186">
        <v>656990</v>
      </c>
      <c r="G1149" s="126">
        <f t="shared" si="54"/>
        <v>0.91329493881525303</v>
      </c>
      <c r="H1149" s="187">
        <v>357576</v>
      </c>
      <c r="I1149" s="187">
        <v>1318818</v>
      </c>
      <c r="J1149" s="187">
        <v>8596701</v>
      </c>
      <c r="K1149" s="187">
        <v>9372136</v>
      </c>
      <c r="L1149" s="187">
        <v>775434</v>
      </c>
      <c r="M1149" s="186">
        <f>IF(L1149="N/A","N/A",'Part-C'!I1149)</f>
        <v>9968559.7667787187</v>
      </c>
      <c r="N1149" s="190">
        <f t="shared" si="52"/>
        <v>0.86238144738314326</v>
      </c>
      <c r="O1149" s="191">
        <f t="shared" si="53"/>
        <v>1371858.7667787187</v>
      </c>
    </row>
    <row r="1150" spans="1:15" s="27" customFormat="1" ht="15" x14ac:dyDescent="0.3">
      <c r="A1150" s="156" t="str">
        <f>IF(ISBLANK(TableB[[#This Row],[BEDS Code]]),"",TableB[[#This Row],[BEDS Code]])</f>
        <v>343000011580</v>
      </c>
      <c r="B1150" s="134" t="str">
        <f>IF(ISBLANK(TableB[[#This Row],[School Name]]),"",TableB[[#This Row],[School Name]])</f>
        <v>Baccalaureate School for Global Education</v>
      </c>
      <c r="C1150" s="156" t="str">
        <f>IF(ISBLANK(TableB[[#This Row],[Local School Code]]),"",TableB[[#This Row],[Local School Code]])</f>
        <v>Q580</v>
      </c>
      <c r="D1150" s="187">
        <v>4771112</v>
      </c>
      <c r="E1150" s="187">
        <v>3973353</v>
      </c>
      <c r="F1150" s="186">
        <v>0</v>
      </c>
      <c r="G1150" s="126">
        <f t="shared" si="54"/>
        <v>1.2007772780319292</v>
      </c>
      <c r="H1150" s="187">
        <v>357576</v>
      </c>
      <c r="I1150" s="187">
        <v>840509</v>
      </c>
      <c r="J1150" s="187">
        <v>5969197</v>
      </c>
      <c r="K1150" s="187">
        <v>5027616</v>
      </c>
      <c r="L1150" s="187">
        <v>0</v>
      </c>
      <c r="M1150" s="186">
        <f>IF(L1150="N/A","N/A",'Part-C'!I1150)</f>
        <v>6556306.5066166604</v>
      </c>
      <c r="N1150" s="190">
        <f t="shared" si="52"/>
        <v>0.91045118070301534</v>
      </c>
      <c r="O1150" s="191">
        <f t="shared" si="53"/>
        <v>587109.50661666039</v>
      </c>
    </row>
    <row r="1151" spans="1:15" s="27" customFormat="1" ht="15" x14ac:dyDescent="0.3">
      <c r="A1151" s="156" t="str">
        <f>IF(ISBLANK(TableB[[#This Row],[BEDS Code]]),"",TableB[[#This Row],[BEDS Code]])</f>
        <v>342400011585</v>
      </c>
      <c r="B1151" s="134" t="str">
        <f>IF(ISBLANK(TableB[[#This Row],[School Name]]),"",TableB[[#This Row],[School Name]])</f>
        <v>Maspeth High School</v>
      </c>
      <c r="C1151" s="156" t="str">
        <f>IF(ISBLANK(TableB[[#This Row],[Local School Code]]),"",TableB[[#This Row],[Local School Code]])</f>
        <v>Q585</v>
      </c>
      <c r="D1151" s="187">
        <v>10003668</v>
      </c>
      <c r="E1151" s="187">
        <v>10069107</v>
      </c>
      <c r="F1151" s="186">
        <v>65439</v>
      </c>
      <c r="G1151" s="126">
        <f t="shared" si="54"/>
        <v>0.99350101255255308</v>
      </c>
      <c r="H1151" s="187">
        <v>357576</v>
      </c>
      <c r="I1151" s="187">
        <v>1540509</v>
      </c>
      <c r="J1151" s="187">
        <v>11901753</v>
      </c>
      <c r="K1151" s="187">
        <v>11978990</v>
      </c>
      <c r="L1151" s="187">
        <v>77237</v>
      </c>
      <c r="M1151" s="186">
        <f>IF(L1151="N/A","N/A",'Part-C'!I1151)</f>
        <v>13013298.125364691</v>
      </c>
      <c r="N1151" s="190">
        <f t="shared" si="52"/>
        <v>0.91458390373781273</v>
      </c>
      <c r="O1151" s="191">
        <f t="shared" si="53"/>
        <v>1111545.125364691</v>
      </c>
    </row>
    <row r="1152" spans="1:15" s="27" customFormat="1" ht="15" x14ac:dyDescent="0.3">
      <c r="A1152" s="156" t="str">
        <f>IF(ISBLANK(TableB[[#This Row],[BEDS Code]]),"",TableB[[#This Row],[BEDS Code]])</f>
        <v>342400011600</v>
      </c>
      <c r="B1152" s="134" t="str">
        <f>IF(ISBLANK(TableB[[#This Row],[School Name]]),"",TableB[[#This Row],[School Name]])</f>
        <v>Queens Vocational and Technical High School</v>
      </c>
      <c r="C1152" s="156" t="str">
        <f>IF(ISBLANK(TableB[[#This Row],[Local School Code]]),"",TableB[[#This Row],[Local School Code]])</f>
        <v>Q600</v>
      </c>
      <c r="D1152" s="187">
        <v>13950121</v>
      </c>
      <c r="E1152" s="187">
        <v>15500135</v>
      </c>
      <c r="F1152" s="186">
        <v>1550014</v>
      </c>
      <c r="G1152" s="126">
        <f t="shared" si="54"/>
        <v>0.89999996774221647</v>
      </c>
      <c r="H1152" s="187">
        <v>357576</v>
      </c>
      <c r="I1152" s="187">
        <v>2573706</v>
      </c>
      <c r="J1152" s="187">
        <v>16881403</v>
      </c>
      <c r="K1152" s="187">
        <v>18710860</v>
      </c>
      <c r="L1152" s="187">
        <v>1829457</v>
      </c>
      <c r="M1152" s="186">
        <f>IF(L1152="N/A","N/A",'Part-C'!I1152)</f>
        <v>22421765.598465495</v>
      </c>
      <c r="N1152" s="190">
        <f t="shared" si="52"/>
        <v>0.7529024833421385</v>
      </c>
      <c r="O1152" s="191">
        <f t="shared" si="53"/>
        <v>5540362.5984654948</v>
      </c>
    </row>
    <row r="1153" spans="1:15" s="27" customFormat="1" ht="15" x14ac:dyDescent="0.3">
      <c r="A1153" s="156" t="str">
        <f>IF(ISBLANK(TableB[[#This Row],[BEDS Code]]),"",TableB[[#This Row],[BEDS Code]])</f>
        <v>342400011610</v>
      </c>
      <c r="B1153" s="134" t="str">
        <f>IF(ISBLANK(TableB[[#This Row],[School Name]]),"",TableB[[#This Row],[School Name]])</f>
        <v>Aviation Career &amp; Technical Education High School</v>
      </c>
      <c r="C1153" s="156" t="str">
        <f>IF(ISBLANK(TableB[[#This Row],[Local School Code]]),"",TableB[[#This Row],[Local School Code]])</f>
        <v>Q610</v>
      </c>
      <c r="D1153" s="187">
        <v>18722754</v>
      </c>
      <c r="E1153" s="187">
        <v>20803060</v>
      </c>
      <c r="F1153" s="186">
        <v>2080306</v>
      </c>
      <c r="G1153" s="126">
        <f t="shared" si="54"/>
        <v>0.9</v>
      </c>
      <c r="H1153" s="187">
        <v>357576</v>
      </c>
      <c r="I1153" s="187">
        <v>3419308</v>
      </c>
      <c r="J1153" s="187">
        <v>22499638</v>
      </c>
      <c r="K1153" s="187">
        <v>24954991</v>
      </c>
      <c r="L1153" s="187">
        <v>2455352</v>
      </c>
      <c r="M1153" s="186">
        <f>IF(L1153="N/A","N/A",'Part-C'!I1153)</f>
        <v>28562224.534727208</v>
      </c>
      <c r="N1153" s="190">
        <f t="shared" si="52"/>
        <v>0.78774109392788894</v>
      </c>
      <c r="O1153" s="191">
        <f t="shared" si="53"/>
        <v>6062586.5347272083</v>
      </c>
    </row>
    <row r="1154" spans="1:15" s="27" customFormat="1" ht="15" x14ac:dyDescent="0.3">
      <c r="A1154" s="156" t="str">
        <f>IF(ISBLANK(TableB[[#This Row],[BEDS Code]]),"",TableB[[#This Row],[BEDS Code]])</f>
        <v>342800011620</v>
      </c>
      <c r="B1154" s="134" t="str">
        <f>IF(ISBLANK(TableB[[#This Row],[School Name]]),"",TableB[[#This Row],[School Name]])</f>
        <v>Thomas A. Edison Career and Technical Education High School</v>
      </c>
      <c r="C1154" s="156" t="str">
        <f>IF(ISBLANK(TableB[[#This Row],[Local School Code]]),"",TableB[[#This Row],[Local School Code]])</f>
        <v>Q620</v>
      </c>
      <c r="D1154" s="187">
        <v>18287621</v>
      </c>
      <c r="E1154" s="187">
        <v>20319580</v>
      </c>
      <c r="F1154" s="186">
        <v>2031959</v>
      </c>
      <c r="G1154" s="126">
        <f t="shared" si="54"/>
        <v>0.8999999507863844</v>
      </c>
      <c r="H1154" s="187">
        <v>357576</v>
      </c>
      <c r="I1154" s="187">
        <v>3312522</v>
      </c>
      <c r="J1154" s="187">
        <v>21957719</v>
      </c>
      <c r="K1154" s="187">
        <v>24356008</v>
      </c>
      <c r="L1154" s="187">
        <v>2398289</v>
      </c>
      <c r="M1154" s="186">
        <f>IF(L1154="N/A","N/A",'Part-C'!I1154)</f>
        <v>28713944.750850603</v>
      </c>
      <c r="N1154" s="190">
        <f t="shared" si="52"/>
        <v>0.76470576197474704</v>
      </c>
      <c r="O1154" s="191">
        <f t="shared" si="53"/>
        <v>6756225.750850603</v>
      </c>
    </row>
    <row r="1155" spans="1:15" s="27" customFormat="1" ht="15" x14ac:dyDescent="0.3">
      <c r="A1155" s="156" t="str">
        <f>IF(ISBLANK(TableB[[#This Row],[BEDS Code]]),"",TableB[[#This Row],[BEDS Code]])</f>
        <v>342700011650</v>
      </c>
      <c r="B1155" s="134" t="str">
        <f>IF(ISBLANK(TableB[[#This Row],[School Name]]),"",TableB[[#This Row],[School Name]])</f>
        <v>High School for Construction Trades, Engineering and Architecture</v>
      </c>
      <c r="C1155" s="156" t="str">
        <f>IF(ISBLANK(TableB[[#This Row],[Local School Code]]),"",TableB[[#This Row],[Local School Code]])</f>
        <v>Q650</v>
      </c>
      <c r="D1155" s="187">
        <v>9700196</v>
      </c>
      <c r="E1155" s="187">
        <v>10416821</v>
      </c>
      <c r="F1155" s="186">
        <v>716625</v>
      </c>
      <c r="G1155" s="126">
        <f t="shared" si="54"/>
        <v>0.93120501926643451</v>
      </c>
      <c r="H1155" s="187">
        <v>357576</v>
      </c>
      <c r="I1155" s="187">
        <v>1806927</v>
      </c>
      <c r="J1155" s="187">
        <v>11864699</v>
      </c>
      <c r="K1155" s="187">
        <v>12710520</v>
      </c>
      <c r="L1155" s="187">
        <v>845821</v>
      </c>
      <c r="M1155" s="186">
        <f>IF(L1155="N/A","N/A",'Part-C'!I1155)</f>
        <v>13643993.999546438</v>
      </c>
      <c r="N1155" s="190">
        <f t="shared" si="52"/>
        <v>0.86959133816640588</v>
      </c>
      <c r="O1155" s="191">
        <f t="shared" si="53"/>
        <v>1779294.9995464385</v>
      </c>
    </row>
    <row r="1156" spans="1:15" s="27" customFormat="1" ht="15" x14ac:dyDescent="0.3">
      <c r="A1156" s="156" t="str">
        <f>IF(ISBLANK(TableB[[#This Row],[BEDS Code]]),"",TableB[[#This Row],[BEDS Code]])</f>
        <v>342500011670</v>
      </c>
      <c r="B1156" s="134" t="str">
        <f>IF(ISBLANK(TableB[[#This Row],[School Name]]),"",TableB[[#This Row],[School Name]])</f>
        <v>Robert F. Kennedy Community High School</v>
      </c>
      <c r="C1156" s="156" t="str">
        <f>IF(ISBLANK(TableB[[#This Row],[Local School Code]]),"",TableB[[#This Row],[Local School Code]])</f>
        <v>Q670</v>
      </c>
      <c r="D1156" s="187">
        <v>6306570</v>
      </c>
      <c r="E1156" s="187">
        <v>6889189</v>
      </c>
      <c r="F1156" s="186">
        <v>582619</v>
      </c>
      <c r="G1156" s="126">
        <f t="shared" si="54"/>
        <v>0.91542995844648767</v>
      </c>
      <c r="H1156" s="187">
        <v>357576</v>
      </c>
      <c r="I1156" s="187">
        <v>1219008</v>
      </c>
      <c r="J1156" s="187">
        <v>7883154</v>
      </c>
      <c r="K1156" s="187">
        <v>8570810</v>
      </c>
      <c r="L1156" s="187">
        <v>687656</v>
      </c>
      <c r="M1156" s="186">
        <f>IF(L1156="N/A","N/A",'Part-C'!I1156)</f>
        <v>9989870.6310454868</v>
      </c>
      <c r="N1156" s="190">
        <f t="shared" si="52"/>
        <v>0.78911472341809408</v>
      </c>
      <c r="O1156" s="191">
        <f t="shared" si="53"/>
        <v>2106716.6310454868</v>
      </c>
    </row>
    <row r="1157" spans="1:15" s="27" customFormat="1" ht="15" x14ac:dyDescent="0.3">
      <c r="A1157" s="156" t="str">
        <f>IF(ISBLANK(TableB[[#This Row],[BEDS Code]]),"",TableB[[#This Row],[BEDS Code]])</f>
        <v>342800011680</v>
      </c>
      <c r="B1157" s="134" t="str">
        <f>IF(ISBLANK(TableB[[#This Row],[School Name]]),"",TableB[[#This Row],[School Name]])</f>
        <v>Queens Gateway to Health Sciences Secondary School</v>
      </c>
      <c r="C1157" s="156" t="str">
        <f>IF(ISBLANK(TableB[[#This Row],[Local School Code]]),"",TableB[[#This Row],[Local School Code]])</f>
        <v>Q680</v>
      </c>
      <c r="D1157" s="187">
        <v>5844058</v>
      </c>
      <c r="E1157" s="187">
        <v>5776797</v>
      </c>
      <c r="F1157" s="186">
        <v>0</v>
      </c>
      <c r="G1157" s="126">
        <f t="shared" si="54"/>
        <v>1.0116433033738246</v>
      </c>
      <c r="H1157" s="187">
        <v>357576</v>
      </c>
      <c r="I1157" s="187">
        <v>1167393</v>
      </c>
      <c r="J1157" s="187">
        <v>7369027</v>
      </c>
      <c r="K1157" s="187">
        <v>7289640</v>
      </c>
      <c r="L1157" s="187">
        <v>0</v>
      </c>
      <c r="M1157" s="186">
        <f>IF(L1157="N/A","N/A",'Part-C'!I1157)</f>
        <v>8734114.1830639467</v>
      </c>
      <c r="N1157" s="190">
        <f t="shared" si="52"/>
        <v>0.84370628154702332</v>
      </c>
      <c r="O1157" s="191">
        <f t="shared" si="53"/>
        <v>1365087.1830639467</v>
      </c>
    </row>
    <row r="1158" spans="1:15" s="27" customFormat="1" ht="15" x14ac:dyDescent="0.3">
      <c r="A1158" s="156" t="str">
        <f>IF(ISBLANK(TableB[[#This Row],[BEDS Code]]),"",TableB[[#This Row],[BEDS Code]])</f>
        <v>342800011686</v>
      </c>
      <c r="B1158" s="134" t="str">
        <f>IF(ISBLANK(TableB[[#This Row],[School Name]]),"",TableB[[#This Row],[School Name]])</f>
        <v>Queens Metropolitan High School</v>
      </c>
      <c r="C1158" s="156" t="str">
        <f>IF(ISBLANK(TableB[[#This Row],[Local School Code]]),"",TableB[[#This Row],[Local School Code]])</f>
        <v>Q686</v>
      </c>
      <c r="D1158" s="187">
        <v>9586062</v>
      </c>
      <c r="E1158" s="187">
        <v>9629423</v>
      </c>
      <c r="F1158" s="186">
        <v>43361</v>
      </c>
      <c r="G1158" s="126">
        <f t="shared" si="54"/>
        <v>0.99549703029973857</v>
      </c>
      <c r="H1158" s="187">
        <v>357576</v>
      </c>
      <c r="I1158" s="187">
        <v>1845586</v>
      </c>
      <c r="J1158" s="187">
        <v>11789224</v>
      </c>
      <c r="K1158" s="187">
        <v>11840403</v>
      </c>
      <c r="L1158" s="187">
        <v>51179</v>
      </c>
      <c r="M1158" s="186">
        <f>IF(L1158="N/A","N/A",'Part-C'!I1158)</f>
        <v>13174225.855002286</v>
      </c>
      <c r="N1158" s="190">
        <f t="shared" si="52"/>
        <v>0.89487034226937912</v>
      </c>
      <c r="O1158" s="191">
        <f t="shared" si="53"/>
        <v>1385001.8550022859</v>
      </c>
    </row>
    <row r="1159" spans="1:15" s="27" customFormat="1" ht="15" x14ac:dyDescent="0.3">
      <c r="A1159" s="156" t="str">
        <f>IF(ISBLANK(TableB[[#This Row],[BEDS Code]]),"",TableB[[#This Row],[BEDS Code]])</f>
        <v>342800011687</v>
      </c>
      <c r="B1159" s="134" t="str">
        <f>IF(ISBLANK(TableB[[#This Row],[School Name]]),"",TableB[[#This Row],[School Name]])</f>
        <v>Queens High School for the Sciences at York College</v>
      </c>
      <c r="C1159" s="156" t="str">
        <f>IF(ISBLANK(TableB[[#This Row],[Local School Code]]),"",TableB[[#This Row],[Local School Code]])</f>
        <v>Q687</v>
      </c>
      <c r="D1159" s="187">
        <v>4197578</v>
      </c>
      <c r="E1159" s="187">
        <v>3935350</v>
      </c>
      <c r="F1159" s="186">
        <v>0</v>
      </c>
      <c r="G1159" s="126">
        <f t="shared" si="54"/>
        <v>1.0666339715654263</v>
      </c>
      <c r="H1159" s="187">
        <v>357576</v>
      </c>
      <c r="I1159" s="187">
        <v>774941</v>
      </c>
      <c r="J1159" s="187">
        <v>5330095</v>
      </c>
      <c r="K1159" s="187">
        <v>5020592</v>
      </c>
      <c r="L1159" s="187">
        <v>0</v>
      </c>
      <c r="M1159" s="186">
        <f>IF(L1159="N/A","N/A",'Part-C'!I1159)</f>
        <v>5853306.6757955439</v>
      </c>
      <c r="N1159" s="190">
        <f t="shared" si="52"/>
        <v>0.91061263235034029</v>
      </c>
      <c r="O1159" s="191">
        <f t="shared" si="53"/>
        <v>523211.67579554394</v>
      </c>
    </row>
    <row r="1160" spans="1:15" s="27" customFormat="1" ht="15" x14ac:dyDescent="0.3">
      <c r="A1160" s="156" t="str">
        <f>IF(ISBLANK(TableB[[#This Row],[BEDS Code]]),"",TableB[[#This Row],[BEDS Code]])</f>
        <v>342800011690</v>
      </c>
      <c r="B1160" s="134" t="str">
        <f>IF(ISBLANK(TableB[[#This Row],[School Name]]),"",TableB[[#This Row],[School Name]])</f>
        <v>High School for Law Enforcement and Public Safety</v>
      </c>
      <c r="C1160" s="156" t="str">
        <f>IF(ISBLANK(TableB[[#This Row],[Local School Code]]),"",TableB[[#This Row],[Local School Code]])</f>
        <v>Q690</v>
      </c>
      <c r="D1160" s="187">
        <v>4303731</v>
      </c>
      <c r="E1160" s="187">
        <v>4781922</v>
      </c>
      <c r="F1160" s="186">
        <v>478191</v>
      </c>
      <c r="G1160" s="126">
        <f t="shared" si="54"/>
        <v>0.90000025094512204</v>
      </c>
      <c r="H1160" s="187">
        <v>357576</v>
      </c>
      <c r="I1160" s="187">
        <v>964237</v>
      </c>
      <c r="J1160" s="187">
        <v>5625544</v>
      </c>
      <c r="K1160" s="187">
        <v>6189946</v>
      </c>
      <c r="L1160" s="187">
        <v>564402</v>
      </c>
      <c r="M1160" s="186">
        <f>IF(L1160="N/A","N/A",'Part-C'!I1160)</f>
        <v>6961727.8841572609</v>
      </c>
      <c r="N1160" s="190">
        <f t="shared" ref="N1160:N1223" si="55">IFERROR(J1160/M1160,"")</f>
        <v>0.80806720595931336</v>
      </c>
      <c r="O1160" s="191">
        <f t="shared" ref="O1160:O1223" si="56">IF(L1160="N/A","N/A",M1160-J1160)</f>
        <v>1336183.8841572609</v>
      </c>
    </row>
    <row r="1161" spans="1:15" s="27" customFormat="1" ht="15" x14ac:dyDescent="0.3">
      <c r="A1161" s="156" t="str">
        <f>IF(ISBLANK(TableB[[#This Row],[BEDS Code]]),"",TableB[[#This Row],[BEDS Code]])</f>
        <v>307500014721</v>
      </c>
      <c r="B1161" s="134" t="str">
        <f>IF(ISBLANK(TableB[[#This Row],[School Name]]),"",TableB[[#This Row],[School Name]])</f>
        <v>John F. Kennedy Jr. School</v>
      </c>
      <c r="C1161" s="156" t="str">
        <f>IF(ISBLANK(TableB[[#This Row],[Local School Code]]),"",TableB[[#This Row],[Local School Code]])</f>
        <v>Q721</v>
      </c>
      <c r="D1161" s="187" t="s">
        <v>5097</v>
      </c>
      <c r="E1161" s="187" t="s">
        <v>5097</v>
      </c>
      <c r="F1161" s="186" t="s">
        <v>5097</v>
      </c>
      <c r="G1161" s="126" t="str">
        <f t="shared" si="54"/>
        <v/>
      </c>
      <c r="H1161" s="187" t="s">
        <v>5097</v>
      </c>
      <c r="I1161" s="187" t="s">
        <v>5097</v>
      </c>
      <c r="J1161" s="187" t="s">
        <v>5097</v>
      </c>
      <c r="K1161" s="187" t="s">
        <v>5097</v>
      </c>
      <c r="L1161" s="187" t="s">
        <v>5097</v>
      </c>
      <c r="M1161" s="186" t="str">
        <f>IF(L1161="N/A","N/A",'Part-C'!I1161)</f>
        <v>N/A</v>
      </c>
      <c r="N1161" s="190" t="str">
        <f t="shared" si="55"/>
        <v/>
      </c>
      <c r="O1161" s="191" t="str">
        <f t="shared" si="56"/>
        <v>N/A</v>
      </c>
    </row>
    <row r="1162" spans="1:15" s="27" customFormat="1" ht="15" x14ac:dyDescent="0.3">
      <c r="A1162" s="156" t="str">
        <f>IF(ISBLANK(TableB[[#This Row],[BEDS Code]]),"",TableB[[#This Row],[BEDS Code]])</f>
        <v>342400011744</v>
      </c>
      <c r="B1162" s="134" t="str">
        <f>IF(ISBLANK(TableB[[#This Row],[School Name]]),"",TableB[[#This Row],[School Name]])</f>
        <v>Voyages Preparatory</v>
      </c>
      <c r="C1162" s="156" t="str">
        <f>IF(ISBLANK(TableB[[#This Row],[Local School Code]]),"",TableB[[#This Row],[Local School Code]])</f>
        <v>Q744</v>
      </c>
      <c r="D1162" s="187">
        <v>1961949</v>
      </c>
      <c r="E1162" s="187">
        <v>2179943</v>
      </c>
      <c r="F1162" s="186">
        <v>217994</v>
      </c>
      <c r="G1162" s="126">
        <f t="shared" si="54"/>
        <v>0.90000013761827713</v>
      </c>
      <c r="H1162" s="187">
        <v>357576</v>
      </c>
      <c r="I1162" s="187">
        <v>386058</v>
      </c>
      <c r="J1162" s="187">
        <v>2705583</v>
      </c>
      <c r="K1162" s="187">
        <v>2962879</v>
      </c>
      <c r="L1162" s="187">
        <v>257295</v>
      </c>
      <c r="M1162" s="186">
        <f>IF(L1162="N/A","N/A",'Part-C'!I1162)</f>
        <v>3266116.4702913184</v>
      </c>
      <c r="N1162" s="190">
        <f t="shared" si="55"/>
        <v>0.82837921568629114</v>
      </c>
      <c r="O1162" s="191">
        <f t="shared" si="56"/>
        <v>560533.47029131837</v>
      </c>
    </row>
    <row r="1163" spans="1:15" s="27" customFormat="1" ht="15" x14ac:dyDescent="0.3">
      <c r="A1163" s="156" t="str">
        <f>IF(ISBLANK(TableB[[#This Row],[BEDS Code]]),"",TableB[[#This Row],[BEDS Code]])</f>
        <v>307500014752</v>
      </c>
      <c r="B1163" s="134" t="str">
        <f>IF(ISBLANK(TableB[[#This Row],[School Name]]),"",TableB[[#This Row],[School Name]])</f>
        <v>Queens Transition Center</v>
      </c>
      <c r="C1163" s="156" t="str">
        <f>IF(ISBLANK(TableB[[#This Row],[Local School Code]]),"",TableB[[#This Row],[Local School Code]])</f>
        <v>Q752</v>
      </c>
      <c r="D1163" s="187" t="s">
        <v>5097</v>
      </c>
      <c r="E1163" s="187" t="s">
        <v>5097</v>
      </c>
      <c r="F1163" s="186" t="s">
        <v>5097</v>
      </c>
      <c r="G1163" s="126" t="str">
        <f t="shared" ref="G1163:G1226" si="57">IFERROR(D1163/E1163,"")</f>
        <v/>
      </c>
      <c r="H1163" s="187" t="s">
        <v>5097</v>
      </c>
      <c r="I1163" s="187" t="s">
        <v>5097</v>
      </c>
      <c r="J1163" s="187" t="s">
        <v>5097</v>
      </c>
      <c r="K1163" s="187" t="s">
        <v>5097</v>
      </c>
      <c r="L1163" s="187" t="s">
        <v>5097</v>
      </c>
      <c r="M1163" s="186" t="str">
        <f>IF(L1163="N/A","N/A",'Part-C'!I1163)</f>
        <v>N/A</v>
      </c>
      <c r="N1163" s="190" t="str">
        <f t="shared" si="55"/>
        <v/>
      </c>
      <c r="O1163" s="191" t="str">
        <f t="shared" si="56"/>
        <v>N/A</v>
      </c>
    </row>
    <row r="1164" spans="1:15" s="27" customFormat="1" ht="15" x14ac:dyDescent="0.3">
      <c r="A1164" s="156" t="str">
        <f>IF(ISBLANK(TableB[[#This Row],[BEDS Code]]),"",TableB[[#This Row],[BEDS Code]])</f>
        <v>342500011792</v>
      </c>
      <c r="B1164" s="134" t="str">
        <f>IF(ISBLANK(TableB[[#This Row],[School Name]]),"",TableB[[#This Row],[School Name]])</f>
        <v>North Queens Community High School</v>
      </c>
      <c r="C1164" s="156" t="str">
        <f>IF(ISBLANK(TableB[[#This Row],[Local School Code]]),"",TableB[[#This Row],[Local School Code]])</f>
        <v>Q792</v>
      </c>
      <c r="D1164" s="187">
        <v>1880924</v>
      </c>
      <c r="E1164" s="187">
        <v>2089915</v>
      </c>
      <c r="F1164" s="186">
        <v>208991</v>
      </c>
      <c r="G1164" s="126">
        <f t="shared" si="57"/>
        <v>0.90000023924417982</v>
      </c>
      <c r="H1164" s="187">
        <v>357576</v>
      </c>
      <c r="I1164" s="187">
        <v>410909</v>
      </c>
      <c r="J1164" s="187">
        <v>2649409</v>
      </c>
      <c r="K1164" s="187">
        <v>2896078</v>
      </c>
      <c r="L1164" s="187">
        <v>246669</v>
      </c>
      <c r="M1164" s="186">
        <f>IF(L1164="N/A","N/A",'Part-C'!I1164)</f>
        <v>3103051.668475288</v>
      </c>
      <c r="N1164" s="190">
        <f t="shared" si="55"/>
        <v>0.85380756850297979</v>
      </c>
      <c r="O1164" s="191">
        <f t="shared" si="56"/>
        <v>453642.66847528797</v>
      </c>
    </row>
    <row r="1165" spans="1:15" s="27" customFormat="1" ht="15" x14ac:dyDescent="0.3">
      <c r="A1165" s="156" t="str">
        <f>IF(ISBLANK(TableB[[#This Row],[BEDS Code]]),"",TableB[[#This Row],[BEDS Code]])</f>
        <v>307500014811</v>
      </c>
      <c r="B1165" s="134" t="str">
        <f>IF(ISBLANK(TableB[[#This Row],[School Name]]),"",TableB[[#This Row],[School Name]])</f>
        <v>P.S. Q811</v>
      </c>
      <c r="C1165" s="156" t="str">
        <f>IF(ISBLANK(TableB[[#This Row],[Local School Code]]),"",TableB[[#This Row],[Local School Code]])</f>
        <v>Q811</v>
      </c>
      <c r="D1165" s="187" t="s">
        <v>5097</v>
      </c>
      <c r="E1165" s="187" t="s">
        <v>5097</v>
      </c>
      <c r="F1165" s="186" t="s">
        <v>5097</v>
      </c>
      <c r="G1165" s="126" t="str">
        <f t="shared" si="57"/>
        <v/>
      </c>
      <c r="H1165" s="187" t="s">
        <v>5097</v>
      </c>
      <c r="I1165" s="187" t="s">
        <v>5097</v>
      </c>
      <c r="J1165" s="187" t="s">
        <v>5097</v>
      </c>
      <c r="K1165" s="187" t="s">
        <v>5097</v>
      </c>
      <c r="L1165" s="187" t="s">
        <v>5097</v>
      </c>
      <c r="M1165" s="186" t="str">
        <f>IF(L1165="N/A","N/A",'Part-C'!I1165)</f>
        <v>N/A</v>
      </c>
      <c r="N1165" s="190" t="str">
        <f t="shared" si="55"/>
        <v/>
      </c>
      <c r="O1165" s="191" t="str">
        <f t="shared" si="56"/>
        <v>N/A</v>
      </c>
    </row>
    <row r="1166" spans="1:15" s="27" customFormat="1" ht="15" x14ac:dyDescent="0.3">
      <c r="A1166" s="156" t="str">
        <f>IF(ISBLANK(TableB[[#This Row],[BEDS Code]]),"",TableB[[#This Row],[BEDS Code]])</f>
        <v>342800011896</v>
      </c>
      <c r="B1166" s="134" t="str">
        <f>IF(ISBLANK(TableB[[#This Row],[School Name]]),"",TableB[[#This Row],[School Name]])</f>
        <v>Young Women's Leadership School, Queens</v>
      </c>
      <c r="C1166" s="156" t="str">
        <f>IF(ISBLANK(TableB[[#This Row],[Local School Code]]),"",TableB[[#This Row],[Local School Code]])</f>
        <v>Q896</v>
      </c>
      <c r="D1166" s="187">
        <v>4318214</v>
      </c>
      <c r="E1166" s="187">
        <v>4633824</v>
      </c>
      <c r="F1166" s="186">
        <v>315610</v>
      </c>
      <c r="G1166" s="126">
        <f t="shared" si="57"/>
        <v>0.93188994661860269</v>
      </c>
      <c r="H1166" s="187">
        <v>357576</v>
      </c>
      <c r="I1166" s="187">
        <v>925926</v>
      </c>
      <c r="J1166" s="187">
        <v>5601716</v>
      </c>
      <c r="K1166" s="187">
        <v>5974225</v>
      </c>
      <c r="L1166" s="187">
        <v>372509</v>
      </c>
      <c r="M1166" s="186">
        <f>IF(L1166="N/A","N/A",'Part-C'!I1166)</f>
        <v>6662631.265318892</v>
      </c>
      <c r="N1166" s="190">
        <f t="shared" si="55"/>
        <v>0.8407663244338176</v>
      </c>
      <c r="O1166" s="191">
        <f t="shared" si="56"/>
        <v>1060915.265318892</v>
      </c>
    </row>
    <row r="1167" spans="1:15" s="27" customFormat="1" ht="15" x14ac:dyDescent="0.3">
      <c r="A1167" s="156" t="str">
        <f>IF(ISBLANK(TableB[[#This Row],[BEDS Code]]),"",TableB[[#This Row],[BEDS Code]])</f>
        <v>(blank)</v>
      </c>
      <c r="B1167" s="134" t="str">
        <f>IF(ISBLANK(TableB[[#This Row],[School Name]]),"",TableB[[#This Row],[School Name]])</f>
        <v>Pathways to Graduation</v>
      </c>
      <c r="C1167" s="156" t="str">
        <f>IF(ISBLANK(TableB[[#This Row],[Local School Code]]),"",TableB[[#This Row],[Local School Code]])</f>
        <v>Q950</v>
      </c>
      <c r="D1167" s="187" t="s">
        <v>5097</v>
      </c>
      <c r="E1167" s="187" t="s">
        <v>5097</v>
      </c>
      <c r="F1167" s="186" t="s">
        <v>5097</v>
      </c>
      <c r="G1167" s="126" t="str">
        <f t="shared" si="57"/>
        <v/>
      </c>
      <c r="H1167" s="187" t="s">
        <v>5097</v>
      </c>
      <c r="I1167" s="187" t="s">
        <v>5097</v>
      </c>
      <c r="J1167" s="187" t="s">
        <v>5097</v>
      </c>
      <c r="K1167" s="187" t="s">
        <v>5097</v>
      </c>
      <c r="L1167" s="187" t="s">
        <v>5097</v>
      </c>
      <c r="M1167" s="186" t="str">
        <f>IF(L1167="N/A","N/A",'Part-C'!I1167)</f>
        <v>N/A</v>
      </c>
      <c r="N1167" s="190" t="str">
        <f t="shared" si="55"/>
        <v/>
      </c>
      <c r="O1167" s="191" t="str">
        <f t="shared" si="56"/>
        <v>N/A</v>
      </c>
    </row>
    <row r="1168" spans="1:15" s="27" customFormat="1" ht="15" x14ac:dyDescent="0.3">
      <c r="A1168" s="156" t="str">
        <f>IF(ISBLANK(TableB[[#This Row],[BEDS Code]]),"",TableB[[#This Row],[BEDS Code]])</f>
        <v>307500014993</v>
      </c>
      <c r="B1168" s="134" t="str">
        <f>IF(ISBLANK(TableB[[#This Row],[School Name]]),"",TableB[[#This Row],[School Name]])</f>
        <v>P.S. Q993</v>
      </c>
      <c r="C1168" s="156" t="str">
        <f>IF(ISBLANK(TableB[[#This Row],[Local School Code]]),"",TableB[[#This Row],[Local School Code]])</f>
        <v>Q993</v>
      </c>
      <c r="D1168" s="187" t="s">
        <v>5097</v>
      </c>
      <c r="E1168" s="187" t="s">
        <v>5097</v>
      </c>
      <c r="F1168" s="186" t="s">
        <v>5097</v>
      </c>
      <c r="G1168" s="126" t="str">
        <f t="shared" si="57"/>
        <v/>
      </c>
      <c r="H1168" s="187" t="s">
        <v>5097</v>
      </c>
      <c r="I1168" s="187" t="s">
        <v>5097</v>
      </c>
      <c r="J1168" s="187" t="s">
        <v>5097</v>
      </c>
      <c r="K1168" s="187" t="s">
        <v>5097</v>
      </c>
      <c r="L1168" s="187" t="s">
        <v>5097</v>
      </c>
      <c r="M1168" s="186" t="str">
        <f>IF(L1168="N/A","N/A",'Part-C'!I1168)</f>
        <v>N/A</v>
      </c>
      <c r="N1168" s="190" t="str">
        <f t="shared" si="55"/>
        <v/>
      </c>
      <c r="O1168" s="191" t="str">
        <f t="shared" si="56"/>
        <v>N/A</v>
      </c>
    </row>
    <row r="1169" spans="1:15" s="27" customFormat="1" ht="15" x14ac:dyDescent="0.3">
      <c r="A1169" s="156" t="str">
        <f>IF(ISBLANK(TableB[[#This Row],[BEDS Code]]),"",TableB[[#This Row],[BEDS Code]])</f>
        <v>(blank)</v>
      </c>
      <c r="B1169" s="134" t="str">
        <f>IF(ISBLANK(TableB[[#This Row],[School Name]]),"",TableB[[#This Row],[School Name]])</f>
        <v>Pre-K Center District 24</v>
      </c>
      <c r="C1169" s="156" t="str">
        <f>IF(ISBLANK(TableB[[#This Row],[Local School Code]]),"",TableB[[#This Row],[Local School Code]])</f>
        <v>QP24</v>
      </c>
      <c r="D1169" s="187" t="s">
        <v>5097</v>
      </c>
      <c r="E1169" s="187" t="s">
        <v>5097</v>
      </c>
      <c r="F1169" s="186" t="s">
        <v>5097</v>
      </c>
      <c r="G1169" s="126" t="str">
        <f t="shared" si="57"/>
        <v/>
      </c>
      <c r="H1169" s="187" t="s">
        <v>5097</v>
      </c>
      <c r="I1169" s="187" t="s">
        <v>5097</v>
      </c>
      <c r="J1169" s="187" t="s">
        <v>5097</v>
      </c>
      <c r="K1169" s="187" t="s">
        <v>5097</v>
      </c>
      <c r="L1169" s="187" t="s">
        <v>5097</v>
      </c>
      <c r="M1169" s="186" t="str">
        <f>IF(L1169="N/A","N/A",'Part-C'!I1169)</f>
        <v>N/A</v>
      </c>
      <c r="N1169" s="190" t="str">
        <f t="shared" si="55"/>
        <v/>
      </c>
      <c r="O1169" s="191" t="str">
        <f t="shared" si="56"/>
        <v>N/A</v>
      </c>
    </row>
    <row r="1170" spans="1:15" s="27" customFormat="1" ht="15" x14ac:dyDescent="0.3">
      <c r="A1170" s="156" t="str">
        <f>IF(ISBLANK(TableB[[#This Row],[BEDS Code]]),"",TableB[[#This Row],[BEDS Code]])</f>
        <v>(blank)</v>
      </c>
      <c r="B1170" s="134" t="str">
        <f>IF(ISBLANK(TableB[[#This Row],[School Name]]),"",TableB[[#This Row],[School Name]])</f>
        <v>Pre-K Center District 25</v>
      </c>
      <c r="C1170" s="156" t="str">
        <f>IF(ISBLANK(TableB[[#This Row],[Local School Code]]),"",TableB[[#This Row],[Local School Code]])</f>
        <v>QP25</v>
      </c>
      <c r="D1170" s="187" t="s">
        <v>5097</v>
      </c>
      <c r="E1170" s="187" t="s">
        <v>5097</v>
      </c>
      <c r="F1170" s="186" t="s">
        <v>5097</v>
      </c>
      <c r="G1170" s="126" t="str">
        <f t="shared" si="57"/>
        <v/>
      </c>
      <c r="H1170" s="187" t="s">
        <v>5097</v>
      </c>
      <c r="I1170" s="187" t="s">
        <v>5097</v>
      </c>
      <c r="J1170" s="187" t="s">
        <v>5097</v>
      </c>
      <c r="K1170" s="187" t="s">
        <v>5097</v>
      </c>
      <c r="L1170" s="187" t="s">
        <v>5097</v>
      </c>
      <c r="M1170" s="186" t="str">
        <f>IF(L1170="N/A","N/A",'Part-C'!I1170)</f>
        <v>N/A</v>
      </c>
      <c r="N1170" s="190" t="str">
        <f t="shared" si="55"/>
        <v/>
      </c>
      <c r="O1170" s="191" t="str">
        <f t="shared" si="56"/>
        <v>N/A</v>
      </c>
    </row>
    <row r="1171" spans="1:15" s="27" customFormat="1" ht="15" x14ac:dyDescent="0.3">
      <c r="A1171" s="156" t="str">
        <f>IF(ISBLANK(TableB[[#This Row],[BEDS Code]]),"",TableB[[#This Row],[BEDS Code]])</f>
        <v>(blank)</v>
      </c>
      <c r="B1171" s="134" t="str">
        <f>IF(ISBLANK(TableB[[#This Row],[School Name]]),"",TableB[[#This Row],[School Name]])</f>
        <v>Pre-K Center District 27</v>
      </c>
      <c r="C1171" s="156" t="str">
        <f>IF(ISBLANK(TableB[[#This Row],[Local School Code]]),"",TableB[[#This Row],[Local School Code]])</f>
        <v>QP27</v>
      </c>
      <c r="D1171" s="187" t="s">
        <v>5097</v>
      </c>
      <c r="E1171" s="187" t="s">
        <v>5097</v>
      </c>
      <c r="F1171" s="186" t="s">
        <v>5097</v>
      </c>
      <c r="G1171" s="126" t="str">
        <f t="shared" si="57"/>
        <v/>
      </c>
      <c r="H1171" s="187" t="s">
        <v>5097</v>
      </c>
      <c r="I1171" s="187" t="s">
        <v>5097</v>
      </c>
      <c r="J1171" s="187" t="s">
        <v>5097</v>
      </c>
      <c r="K1171" s="187" t="s">
        <v>5097</v>
      </c>
      <c r="L1171" s="187" t="s">
        <v>5097</v>
      </c>
      <c r="M1171" s="186" t="str">
        <f>IF(L1171="N/A","N/A",'Part-C'!I1171)</f>
        <v>N/A</v>
      </c>
      <c r="N1171" s="190" t="str">
        <f t="shared" si="55"/>
        <v/>
      </c>
      <c r="O1171" s="191" t="str">
        <f t="shared" si="56"/>
        <v>N/A</v>
      </c>
    </row>
    <row r="1172" spans="1:15" s="27" customFormat="1" ht="15" x14ac:dyDescent="0.3">
      <c r="A1172" s="156" t="str">
        <f>IF(ISBLANK(TableB[[#This Row],[BEDS Code]]),"",TableB[[#This Row],[BEDS Code]])</f>
        <v>(blank)</v>
      </c>
      <c r="B1172" s="134" t="str">
        <f>IF(ISBLANK(TableB[[#This Row],[School Name]]),"",TableB[[#This Row],[School Name]])</f>
        <v>Pre-K Center District 28</v>
      </c>
      <c r="C1172" s="156" t="str">
        <f>IF(ISBLANK(TableB[[#This Row],[Local School Code]]),"",TableB[[#This Row],[Local School Code]])</f>
        <v>QP28</v>
      </c>
      <c r="D1172" s="187" t="s">
        <v>5097</v>
      </c>
      <c r="E1172" s="187" t="s">
        <v>5097</v>
      </c>
      <c r="F1172" s="186" t="s">
        <v>5097</v>
      </c>
      <c r="G1172" s="126" t="str">
        <f t="shared" si="57"/>
        <v/>
      </c>
      <c r="H1172" s="187" t="s">
        <v>5097</v>
      </c>
      <c r="I1172" s="187" t="s">
        <v>5097</v>
      </c>
      <c r="J1172" s="187" t="s">
        <v>5097</v>
      </c>
      <c r="K1172" s="187" t="s">
        <v>5097</v>
      </c>
      <c r="L1172" s="187" t="s">
        <v>5097</v>
      </c>
      <c r="M1172" s="186" t="str">
        <f>IF(L1172="N/A","N/A",'Part-C'!I1172)</f>
        <v>N/A</v>
      </c>
      <c r="N1172" s="190" t="str">
        <f t="shared" si="55"/>
        <v/>
      </c>
      <c r="O1172" s="191" t="str">
        <f t="shared" si="56"/>
        <v>N/A</v>
      </c>
    </row>
    <row r="1173" spans="1:15" s="27" customFormat="1" ht="15" x14ac:dyDescent="0.3">
      <c r="A1173" s="156" t="str">
        <f>IF(ISBLANK(TableB[[#This Row],[BEDS Code]]),"",TableB[[#This Row],[BEDS Code]])</f>
        <v>(blank)</v>
      </c>
      <c r="B1173" s="134" t="str">
        <f>IF(ISBLANK(TableB[[#This Row],[School Name]]),"",TableB[[#This Row],[School Name]])</f>
        <v>Pre-K Center District 29</v>
      </c>
      <c r="C1173" s="156" t="str">
        <f>IF(ISBLANK(TableB[[#This Row],[Local School Code]]),"",TableB[[#This Row],[Local School Code]])</f>
        <v>QP29</v>
      </c>
      <c r="D1173" s="187" t="s">
        <v>5097</v>
      </c>
      <c r="E1173" s="187" t="s">
        <v>5097</v>
      </c>
      <c r="F1173" s="186" t="s">
        <v>5097</v>
      </c>
      <c r="G1173" s="126" t="str">
        <f t="shared" si="57"/>
        <v/>
      </c>
      <c r="H1173" s="187" t="s">
        <v>5097</v>
      </c>
      <c r="I1173" s="187" t="s">
        <v>5097</v>
      </c>
      <c r="J1173" s="187" t="s">
        <v>5097</v>
      </c>
      <c r="K1173" s="187" t="s">
        <v>5097</v>
      </c>
      <c r="L1173" s="187" t="s">
        <v>5097</v>
      </c>
      <c r="M1173" s="186" t="str">
        <f>IF(L1173="N/A","N/A",'Part-C'!I1173)</f>
        <v>N/A</v>
      </c>
      <c r="N1173" s="190" t="str">
        <f t="shared" si="55"/>
        <v/>
      </c>
      <c r="O1173" s="191" t="str">
        <f t="shared" si="56"/>
        <v>N/A</v>
      </c>
    </row>
    <row r="1174" spans="1:15" s="27" customFormat="1" ht="15" x14ac:dyDescent="0.3">
      <c r="A1174" s="156" t="str">
        <f>IF(ISBLANK(TableB[[#This Row],[BEDS Code]]),"",TableB[[#This Row],[BEDS Code]])</f>
        <v>(blank)</v>
      </c>
      <c r="B1174" s="134" t="str">
        <f>IF(ISBLANK(TableB[[#This Row],[School Name]]),"",TableB[[#This Row],[School Name]])</f>
        <v>Pre-K Center District 30</v>
      </c>
      <c r="C1174" s="156" t="str">
        <f>IF(ISBLANK(TableB[[#This Row],[Local School Code]]),"",TableB[[#This Row],[Local School Code]])</f>
        <v>QP30</v>
      </c>
      <c r="D1174" s="187" t="s">
        <v>5097</v>
      </c>
      <c r="E1174" s="187" t="s">
        <v>5097</v>
      </c>
      <c r="F1174" s="186" t="s">
        <v>5097</v>
      </c>
      <c r="G1174" s="126" t="str">
        <f t="shared" si="57"/>
        <v/>
      </c>
      <c r="H1174" s="187" t="s">
        <v>5097</v>
      </c>
      <c r="I1174" s="187" t="s">
        <v>5097</v>
      </c>
      <c r="J1174" s="187" t="s">
        <v>5097</v>
      </c>
      <c r="K1174" s="187" t="s">
        <v>5097</v>
      </c>
      <c r="L1174" s="187" t="s">
        <v>5097</v>
      </c>
      <c r="M1174" s="186" t="str">
        <f>IF(L1174="N/A","N/A",'Part-C'!I1174)</f>
        <v>N/A</v>
      </c>
      <c r="N1174" s="190" t="str">
        <f t="shared" si="55"/>
        <v/>
      </c>
      <c r="O1174" s="191" t="str">
        <f t="shared" si="56"/>
        <v>N/A</v>
      </c>
    </row>
    <row r="1175" spans="1:15" s="27" customFormat="1" ht="15" x14ac:dyDescent="0.3">
      <c r="A1175" s="156" t="str">
        <f>IF(ISBLANK(TableB[[#This Row],[BEDS Code]]),"",TableB[[#This Row],[BEDS Code]])</f>
        <v>353100010001</v>
      </c>
      <c r="B1175" s="134" t="str">
        <f>IF(ISBLANK(TableB[[#This Row],[School Name]]),"",TableB[[#This Row],[School Name]])</f>
        <v>P.S. 001 Tottenville</v>
      </c>
      <c r="C1175" s="156" t="str">
        <f>IF(ISBLANK(TableB[[#This Row],[Local School Code]]),"",TableB[[#This Row],[Local School Code]])</f>
        <v>R001</v>
      </c>
      <c r="D1175" s="187">
        <v>3556274</v>
      </c>
      <c r="E1175" s="187">
        <v>3951416</v>
      </c>
      <c r="F1175" s="186">
        <v>395142</v>
      </c>
      <c r="G1175" s="126">
        <f t="shared" si="57"/>
        <v>0.89999989877046604</v>
      </c>
      <c r="H1175" s="187">
        <v>357576</v>
      </c>
      <c r="I1175" s="187">
        <v>856271</v>
      </c>
      <c r="J1175" s="187">
        <v>4770121</v>
      </c>
      <c r="K1175" s="187">
        <v>5236501</v>
      </c>
      <c r="L1175" s="187">
        <v>466380</v>
      </c>
      <c r="M1175" s="186">
        <f>IF(L1175="N/A","N/A",'Part-C'!I1175)</f>
        <v>9164146.9046677239</v>
      </c>
      <c r="N1175" s="190">
        <f t="shared" si="55"/>
        <v>0.52051991850658319</v>
      </c>
      <c r="O1175" s="191">
        <f t="shared" si="56"/>
        <v>4394025.9046677239</v>
      </c>
    </row>
    <row r="1176" spans="1:15" s="27" customFormat="1" ht="15" x14ac:dyDescent="0.3">
      <c r="A1176" s="156" t="str">
        <f>IF(ISBLANK(TableB[[#This Row],[BEDS Code]]),"",TableB[[#This Row],[BEDS Code]])</f>
        <v>353100010002</v>
      </c>
      <c r="B1176" s="134" t="str">
        <f>IF(ISBLANK(TableB[[#This Row],[School Name]]),"",TableB[[#This Row],[School Name]])</f>
        <v>I.S. R002 George L. Egbert</v>
      </c>
      <c r="C1176" s="156" t="str">
        <f>IF(ISBLANK(TableB[[#This Row],[Local School Code]]),"",TableB[[#This Row],[Local School Code]])</f>
        <v>R002</v>
      </c>
      <c r="D1176" s="187">
        <v>9349629</v>
      </c>
      <c r="E1176" s="187">
        <v>10388476</v>
      </c>
      <c r="F1176" s="186">
        <v>1038847</v>
      </c>
      <c r="G1176" s="126">
        <f t="shared" si="57"/>
        <v>0.90000005775630609</v>
      </c>
      <c r="H1176" s="187">
        <v>357576</v>
      </c>
      <c r="I1176" s="187">
        <v>1775061</v>
      </c>
      <c r="J1176" s="187">
        <v>11482266</v>
      </c>
      <c r="K1176" s="187">
        <v>12708401</v>
      </c>
      <c r="L1176" s="187">
        <v>1226134</v>
      </c>
      <c r="M1176" s="186">
        <f>IF(L1176="N/A","N/A",'Part-C'!I1176)</f>
        <v>15566578.367646236</v>
      </c>
      <c r="N1176" s="190">
        <f t="shared" si="55"/>
        <v>0.73762298488567535</v>
      </c>
      <c r="O1176" s="191">
        <f t="shared" si="56"/>
        <v>4084312.367646236</v>
      </c>
    </row>
    <row r="1177" spans="1:15" s="27" customFormat="1" ht="15" x14ac:dyDescent="0.3">
      <c r="A1177" s="156" t="str">
        <f>IF(ISBLANK(TableB[[#This Row],[BEDS Code]]),"",TableB[[#This Row],[BEDS Code]])</f>
        <v>353100010003</v>
      </c>
      <c r="B1177" s="134" t="str">
        <f>IF(ISBLANK(TableB[[#This Row],[School Name]]),"",TableB[[#This Row],[School Name]])</f>
        <v>P.S. 003 The Margaret Gioiosa School</v>
      </c>
      <c r="C1177" s="156" t="str">
        <f>IF(ISBLANK(TableB[[#This Row],[Local School Code]]),"",TableB[[#This Row],[Local School Code]])</f>
        <v>R003</v>
      </c>
      <c r="D1177" s="187">
        <v>5382359</v>
      </c>
      <c r="E1177" s="187">
        <v>5980399</v>
      </c>
      <c r="F1177" s="186">
        <v>598040</v>
      </c>
      <c r="G1177" s="126">
        <f t="shared" si="57"/>
        <v>0.89999998327870767</v>
      </c>
      <c r="H1177" s="187">
        <v>357576</v>
      </c>
      <c r="I1177" s="187">
        <v>1231790</v>
      </c>
      <c r="J1177" s="187">
        <v>6971725</v>
      </c>
      <c r="K1177" s="187">
        <v>7677582</v>
      </c>
      <c r="L1177" s="187">
        <v>705857</v>
      </c>
      <c r="M1177" s="186">
        <f>IF(L1177="N/A","N/A",'Part-C'!I1177)</f>
        <v>13108453.639099233</v>
      </c>
      <c r="N1177" s="190">
        <f t="shared" si="55"/>
        <v>0.53184953709605309</v>
      </c>
      <c r="O1177" s="191">
        <f t="shared" si="56"/>
        <v>6136728.6390992329</v>
      </c>
    </row>
    <row r="1178" spans="1:15" s="27" customFormat="1" ht="15" x14ac:dyDescent="0.3">
      <c r="A1178" s="156" t="str">
        <f>IF(ISBLANK(TableB[[#This Row],[BEDS Code]]),"",TableB[[#This Row],[BEDS Code]])</f>
        <v>353100010004</v>
      </c>
      <c r="B1178" s="134" t="str">
        <f>IF(ISBLANK(TableB[[#This Row],[School Name]]),"",TableB[[#This Row],[School Name]])</f>
        <v>P.S. 004 Maurice Wollin</v>
      </c>
      <c r="C1178" s="156" t="str">
        <f>IF(ISBLANK(TableB[[#This Row],[Local School Code]]),"",TableB[[#This Row],[Local School Code]])</f>
        <v>R004</v>
      </c>
      <c r="D1178" s="187">
        <v>5212250</v>
      </c>
      <c r="E1178" s="187">
        <v>5768354</v>
      </c>
      <c r="F1178" s="186">
        <v>556104</v>
      </c>
      <c r="G1178" s="126">
        <f t="shared" si="57"/>
        <v>0.90359398885713327</v>
      </c>
      <c r="H1178" s="187">
        <v>357576</v>
      </c>
      <c r="I1178" s="187">
        <v>1007269</v>
      </c>
      <c r="J1178" s="187">
        <v>6577095</v>
      </c>
      <c r="K1178" s="187">
        <v>7233456</v>
      </c>
      <c r="L1178" s="187">
        <v>656361</v>
      </c>
      <c r="M1178" s="186">
        <f>IF(L1178="N/A","N/A",'Part-C'!I1178)</f>
        <v>20163226.430252925</v>
      </c>
      <c r="N1178" s="190">
        <f t="shared" si="55"/>
        <v>0.32619258741903134</v>
      </c>
      <c r="O1178" s="191">
        <f t="shared" si="56"/>
        <v>13586131.430252925</v>
      </c>
    </row>
    <row r="1179" spans="1:15" s="27" customFormat="1" ht="15" x14ac:dyDescent="0.3">
      <c r="A1179" s="156" t="str">
        <f>IF(ISBLANK(TableB[[#This Row],[BEDS Code]]),"",TableB[[#This Row],[BEDS Code]])</f>
        <v>353100010005</v>
      </c>
      <c r="B1179" s="134" t="str">
        <f>IF(ISBLANK(TableB[[#This Row],[School Name]]),"",TableB[[#This Row],[School Name]])</f>
        <v>P.S. 005 Huguenot</v>
      </c>
      <c r="C1179" s="156" t="str">
        <f>IF(ISBLANK(TableB[[#This Row],[Local School Code]]),"",TableB[[#This Row],[Local School Code]])</f>
        <v>R005</v>
      </c>
      <c r="D1179" s="187">
        <v>2805974</v>
      </c>
      <c r="E1179" s="187">
        <v>2582689</v>
      </c>
      <c r="F1179" s="186">
        <v>0</v>
      </c>
      <c r="G1179" s="126">
        <f t="shared" si="57"/>
        <v>1.0864544666430995</v>
      </c>
      <c r="H1179" s="187">
        <v>357576</v>
      </c>
      <c r="I1179" s="187">
        <v>567610</v>
      </c>
      <c r="J1179" s="187">
        <v>3731160</v>
      </c>
      <c r="K1179" s="187">
        <v>3467621</v>
      </c>
      <c r="L1179" s="187">
        <v>0</v>
      </c>
      <c r="M1179" s="186">
        <f>IF(L1179="N/A","N/A",'Part-C'!I1179)</f>
        <v>5544650.3206378398</v>
      </c>
      <c r="N1179" s="190">
        <f t="shared" si="55"/>
        <v>0.6729297222066799</v>
      </c>
      <c r="O1179" s="191">
        <f t="shared" si="56"/>
        <v>1813490.3206378398</v>
      </c>
    </row>
    <row r="1180" spans="1:15" s="27" customFormat="1" ht="15" x14ac:dyDescent="0.3">
      <c r="A1180" s="156" t="str">
        <f>IF(ISBLANK(TableB[[#This Row],[BEDS Code]]),"",TableB[[#This Row],[BEDS Code]])</f>
        <v>353100010006</v>
      </c>
      <c r="B1180" s="134" t="str">
        <f>IF(ISBLANK(TableB[[#This Row],[School Name]]),"",TableB[[#This Row],[School Name]])</f>
        <v>P.S. 6 Corporal Allan F. Kivlehan School</v>
      </c>
      <c r="C1180" s="156" t="str">
        <f>IF(ISBLANK(TableB[[#This Row],[Local School Code]]),"",TableB[[#This Row],[Local School Code]])</f>
        <v>R006</v>
      </c>
      <c r="D1180" s="187">
        <v>3846342</v>
      </c>
      <c r="E1180" s="187">
        <v>4273712</v>
      </c>
      <c r="F1180" s="186">
        <v>427370</v>
      </c>
      <c r="G1180" s="126">
        <f t="shared" si="57"/>
        <v>0.90000028078635153</v>
      </c>
      <c r="H1180" s="187">
        <v>357576</v>
      </c>
      <c r="I1180" s="187">
        <v>903751</v>
      </c>
      <c r="J1180" s="187">
        <v>5107669</v>
      </c>
      <c r="K1180" s="187">
        <v>5612088</v>
      </c>
      <c r="L1180" s="187">
        <v>504419</v>
      </c>
      <c r="M1180" s="186">
        <f>IF(L1180="N/A","N/A",'Part-C'!I1180)</f>
        <v>13767435.002109291</v>
      </c>
      <c r="N1180" s="190">
        <f t="shared" si="55"/>
        <v>0.370996412855224</v>
      </c>
      <c r="O1180" s="191">
        <f t="shared" si="56"/>
        <v>8659766.002109291</v>
      </c>
    </row>
    <row r="1181" spans="1:15" s="27" customFormat="1" ht="15" x14ac:dyDescent="0.3">
      <c r="A1181" s="156" t="str">
        <f>IF(ISBLANK(TableB[[#This Row],[BEDS Code]]),"",TableB[[#This Row],[BEDS Code]])</f>
        <v>353100010007</v>
      </c>
      <c r="B1181" s="134" t="str">
        <f>IF(ISBLANK(TableB[[#This Row],[School Name]]),"",TableB[[#This Row],[School Name]])</f>
        <v>I.S. 007 Elias Bernstein</v>
      </c>
      <c r="C1181" s="156" t="str">
        <f>IF(ISBLANK(TableB[[#This Row],[Local School Code]]),"",TableB[[#This Row],[Local School Code]])</f>
        <v>R007</v>
      </c>
      <c r="D1181" s="187">
        <v>9534499</v>
      </c>
      <c r="E1181" s="187">
        <v>10593887</v>
      </c>
      <c r="F1181" s="186">
        <v>1059388</v>
      </c>
      <c r="G1181" s="126">
        <f t="shared" si="57"/>
        <v>0.90000006607584171</v>
      </c>
      <c r="H1181" s="187">
        <v>357576</v>
      </c>
      <c r="I1181" s="187">
        <v>2013903</v>
      </c>
      <c r="J1181" s="187">
        <v>11905978</v>
      </c>
      <c r="K1181" s="187">
        <v>13156358</v>
      </c>
      <c r="L1181" s="187">
        <v>1250379</v>
      </c>
      <c r="M1181" s="186">
        <f>IF(L1181="N/A","N/A",'Part-C'!I1181)</f>
        <v>16275216.53870273</v>
      </c>
      <c r="N1181" s="190">
        <f t="shared" si="55"/>
        <v>0.73154037438994379</v>
      </c>
      <c r="O1181" s="191">
        <f t="shared" si="56"/>
        <v>4369238.5387027301</v>
      </c>
    </row>
    <row r="1182" spans="1:15" s="27" customFormat="1" ht="15" x14ac:dyDescent="0.3">
      <c r="A1182" s="156" t="str">
        <f>IF(ISBLANK(TableB[[#This Row],[BEDS Code]]),"",TableB[[#This Row],[BEDS Code]])</f>
        <v>353100010008</v>
      </c>
      <c r="B1182" s="134" t="str">
        <f>IF(ISBLANK(TableB[[#This Row],[School Name]]),"",TableB[[#This Row],[School Name]])</f>
        <v>P.S. 8 Shirlee Solomon</v>
      </c>
      <c r="C1182" s="156" t="str">
        <f>IF(ISBLANK(TableB[[#This Row],[Local School Code]]),"",TableB[[#This Row],[Local School Code]])</f>
        <v>R008</v>
      </c>
      <c r="D1182" s="187">
        <v>4635144</v>
      </c>
      <c r="E1182" s="187">
        <v>4610437</v>
      </c>
      <c r="F1182" s="186">
        <v>0</v>
      </c>
      <c r="G1182" s="126">
        <f t="shared" si="57"/>
        <v>1.0053589280148498</v>
      </c>
      <c r="H1182" s="187">
        <v>357576</v>
      </c>
      <c r="I1182" s="187">
        <v>903700</v>
      </c>
      <c r="J1182" s="187">
        <v>5896420</v>
      </c>
      <c r="K1182" s="187">
        <v>5867259</v>
      </c>
      <c r="L1182" s="187">
        <v>0</v>
      </c>
      <c r="M1182" s="186">
        <f>IF(L1182="N/A","N/A",'Part-C'!I1182)</f>
        <v>9589120.5140847787</v>
      </c>
      <c r="N1182" s="190">
        <f t="shared" si="55"/>
        <v>0.6149072786538835</v>
      </c>
      <c r="O1182" s="191">
        <f t="shared" si="56"/>
        <v>3692700.5140847787</v>
      </c>
    </row>
    <row r="1183" spans="1:15" s="27" customFormat="1" ht="15" x14ac:dyDescent="0.3">
      <c r="A1183" s="156" t="str">
        <f>IF(ISBLANK(TableB[[#This Row],[BEDS Code]]),"",TableB[[#This Row],[BEDS Code]])</f>
        <v>353100010009</v>
      </c>
      <c r="B1183" s="134" t="str">
        <f>IF(ISBLANK(TableB[[#This Row],[School Name]]),"",TableB[[#This Row],[School Name]])</f>
        <v>Naples Street Elementary School</v>
      </c>
      <c r="C1183" s="156" t="str">
        <f>IF(ISBLANK(TableB[[#This Row],[Local School Code]]),"",TableB[[#This Row],[Local School Code]])</f>
        <v>R009</v>
      </c>
      <c r="D1183" s="187">
        <v>2324767</v>
      </c>
      <c r="E1183" s="187">
        <v>2324769</v>
      </c>
      <c r="F1183" s="186">
        <v>2</v>
      </c>
      <c r="G1183" s="126">
        <f t="shared" si="57"/>
        <v>0.99999913969947118</v>
      </c>
      <c r="H1183" s="187">
        <v>357576</v>
      </c>
      <c r="I1183" s="187">
        <v>432822</v>
      </c>
      <c r="J1183" s="187">
        <v>3115165</v>
      </c>
      <c r="K1183" s="187">
        <v>3115168</v>
      </c>
      <c r="L1183" s="187">
        <v>3</v>
      </c>
      <c r="M1183" s="186">
        <f>IF(L1183="N/A","N/A",'Part-C'!I1183)</f>
        <v>7226800.9294810053</v>
      </c>
      <c r="N1183" s="190">
        <f t="shared" si="55"/>
        <v>0.43105725899989839</v>
      </c>
      <c r="O1183" s="191">
        <f t="shared" si="56"/>
        <v>4111635.9294810053</v>
      </c>
    </row>
    <row r="1184" spans="1:15" s="27" customFormat="1" ht="15" x14ac:dyDescent="0.3">
      <c r="A1184" s="156" t="str">
        <f>IF(ISBLANK(TableB[[#This Row],[BEDS Code]]),"",TableB[[#This Row],[BEDS Code]])</f>
        <v>353100010010</v>
      </c>
      <c r="B1184" s="134" t="str">
        <f>IF(ISBLANK(TableB[[#This Row],[School Name]]),"",TableB[[#This Row],[School Name]])</f>
        <v>Fort Hill Collaborative Elementary School</v>
      </c>
      <c r="C1184" s="156" t="str">
        <f>IF(ISBLANK(TableB[[#This Row],[Local School Code]]),"",TableB[[#This Row],[Local School Code]])</f>
        <v>R010</v>
      </c>
      <c r="D1184" s="187">
        <v>1887575</v>
      </c>
      <c r="E1184" s="187">
        <v>1887575</v>
      </c>
      <c r="F1184" s="186">
        <v>0</v>
      </c>
      <c r="G1184" s="126">
        <f t="shared" si="57"/>
        <v>1</v>
      </c>
      <c r="H1184" s="187">
        <v>357576</v>
      </c>
      <c r="I1184" s="187">
        <v>392911</v>
      </c>
      <c r="J1184" s="187">
        <v>2638062</v>
      </c>
      <c r="K1184" s="187">
        <v>2638063</v>
      </c>
      <c r="L1184" s="187">
        <v>0</v>
      </c>
      <c r="M1184" s="186">
        <f>IF(L1184="N/A","N/A",'Part-C'!I1184)</f>
        <v>3987850.3718809709</v>
      </c>
      <c r="N1184" s="190">
        <f t="shared" si="55"/>
        <v>0.66152482013904923</v>
      </c>
      <c r="O1184" s="191">
        <f t="shared" si="56"/>
        <v>1349788.3718809709</v>
      </c>
    </row>
    <row r="1185" spans="1:15" s="27" customFormat="1" ht="15" x14ac:dyDescent="0.3">
      <c r="A1185" s="156" t="str">
        <f>IF(ISBLANK(TableB[[#This Row],[BEDS Code]]),"",TableB[[#This Row],[BEDS Code]])</f>
        <v>353100010011</v>
      </c>
      <c r="B1185" s="134" t="str">
        <f>IF(ISBLANK(TableB[[#This Row],[School Name]]),"",TableB[[#This Row],[School Name]])</f>
        <v>P.S. 11 Thomas Dongan School</v>
      </c>
      <c r="C1185" s="156" t="str">
        <f>IF(ISBLANK(TableB[[#This Row],[Local School Code]]),"",TableB[[#This Row],[Local School Code]])</f>
        <v>R011</v>
      </c>
      <c r="D1185" s="187">
        <v>2250042</v>
      </c>
      <c r="E1185" s="187">
        <v>2417035</v>
      </c>
      <c r="F1185" s="186">
        <v>166993</v>
      </c>
      <c r="G1185" s="126">
        <f t="shared" si="57"/>
        <v>0.93090997854809721</v>
      </c>
      <c r="H1185" s="187">
        <v>357576</v>
      </c>
      <c r="I1185" s="187">
        <v>548031</v>
      </c>
      <c r="J1185" s="187">
        <v>3155649</v>
      </c>
      <c r="K1185" s="187">
        <v>3352748</v>
      </c>
      <c r="L1185" s="187">
        <v>197099</v>
      </c>
      <c r="M1185" s="186">
        <f>IF(L1185="N/A","N/A",'Part-C'!I1185)</f>
        <v>5727128.5101251528</v>
      </c>
      <c r="N1185" s="190">
        <f t="shared" si="55"/>
        <v>0.55100020794383064</v>
      </c>
      <c r="O1185" s="191">
        <f t="shared" si="56"/>
        <v>2571479.5101251528</v>
      </c>
    </row>
    <row r="1186" spans="1:15" s="27" customFormat="1" ht="15" x14ac:dyDescent="0.3">
      <c r="A1186" s="156" t="str">
        <f>IF(ISBLANK(TableB[[#This Row],[BEDS Code]]),"",TableB[[#This Row],[BEDS Code]])</f>
        <v>353100010013</v>
      </c>
      <c r="B1186" s="134" t="str">
        <f>IF(ISBLANK(TableB[[#This Row],[School Name]]),"",TableB[[#This Row],[School Name]])</f>
        <v>P.S. 013 M. L. Lindemeyer</v>
      </c>
      <c r="C1186" s="156" t="str">
        <f>IF(ISBLANK(TableB[[#This Row],[Local School Code]]),"",TableB[[#This Row],[Local School Code]])</f>
        <v>R013</v>
      </c>
      <c r="D1186" s="187">
        <v>7243429</v>
      </c>
      <c r="E1186" s="187">
        <v>8048255</v>
      </c>
      <c r="F1186" s="186">
        <v>804826</v>
      </c>
      <c r="G1186" s="126">
        <f t="shared" si="57"/>
        <v>0.89999993787473187</v>
      </c>
      <c r="H1186" s="187">
        <v>357576</v>
      </c>
      <c r="I1186" s="187">
        <v>1375049</v>
      </c>
      <c r="J1186" s="187">
        <v>8976054</v>
      </c>
      <c r="K1186" s="187">
        <v>9925978</v>
      </c>
      <c r="L1186" s="187">
        <v>949923</v>
      </c>
      <c r="M1186" s="186">
        <f>IF(L1186="N/A","N/A",'Part-C'!I1186)</f>
        <v>14594954.851599226</v>
      </c>
      <c r="N1186" s="190">
        <f t="shared" si="55"/>
        <v>0.61501074112719567</v>
      </c>
      <c r="O1186" s="191">
        <f t="shared" si="56"/>
        <v>5618900.8515992258</v>
      </c>
    </row>
    <row r="1187" spans="1:15" s="27" customFormat="1" ht="15" x14ac:dyDescent="0.3">
      <c r="A1187" s="156" t="str">
        <f>IF(ISBLANK(TableB[[#This Row],[BEDS Code]]),"",TableB[[#This Row],[BEDS Code]])</f>
        <v>353100010016</v>
      </c>
      <c r="B1187" s="134" t="str">
        <f>IF(ISBLANK(TableB[[#This Row],[School Name]]),"",TableB[[#This Row],[School Name]])</f>
        <v>P.S. 016 John J. Driscoll</v>
      </c>
      <c r="C1187" s="156" t="str">
        <f>IF(ISBLANK(TableB[[#This Row],[Local School Code]]),"",TableB[[#This Row],[Local School Code]])</f>
        <v>R016</v>
      </c>
      <c r="D1187" s="187">
        <v>4006554</v>
      </c>
      <c r="E1187" s="187">
        <v>4451726</v>
      </c>
      <c r="F1187" s="186">
        <v>445172</v>
      </c>
      <c r="G1187" s="126">
        <f t="shared" si="57"/>
        <v>0.9000001347791845</v>
      </c>
      <c r="H1187" s="187">
        <v>357576</v>
      </c>
      <c r="I1187" s="187">
        <v>840919</v>
      </c>
      <c r="J1187" s="187">
        <v>5205049</v>
      </c>
      <c r="K1187" s="187">
        <v>5730479</v>
      </c>
      <c r="L1187" s="187">
        <v>525429</v>
      </c>
      <c r="M1187" s="186">
        <f>IF(L1187="N/A","N/A",'Part-C'!I1187)</f>
        <v>10795182.858613942</v>
      </c>
      <c r="N1187" s="190">
        <f t="shared" si="55"/>
        <v>0.482164041885281</v>
      </c>
      <c r="O1187" s="191">
        <f t="shared" si="56"/>
        <v>5590133.8586139418</v>
      </c>
    </row>
    <row r="1188" spans="1:15" s="27" customFormat="1" ht="15" x14ac:dyDescent="0.3">
      <c r="A1188" s="156" t="str">
        <f>IF(ISBLANK(TableB[[#This Row],[BEDS Code]]),"",TableB[[#This Row],[BEDS Code]])</f>
        <v>353100010018</v>
      </c>
      <c r="B1188" s="134" t="str">
        <f>IF(ISBLANK(TableB[[#This Row],[School Name]]),"",TableB[[#This Row],[School Name]])</f>
        <v>P.S. 018 John G. Whittier</v>
      </c>
      <c r="C1188" s="156" t="str">
        <f>IF(ISBLANK(TableB[[#This Row],[Local School Code]]),"",TableB[[#This Row],[Local School Code]])</f>
        <v>R018</v>
      </c>
      <c r="D1188" s="187">
        <v>4914469</v>
      </c>
      <c r="E1188" s="187">
        <v>5460522</v>
      </c>
      <c r="F1188" s="186">
        <v>546053</v>
      </c>
      <c r="G1188" s="126">
        <f t="shared" si="57"/>
        <v>0.89999985349386014</v>
      </c>
      <c r="H1188" s="187">
        <v>357576</v>
      </c>
      <c r="I1188" s="187">
        <v>1052727</v>
      </c>
      <c r="J1188" s="187">
        <v>6324772</v>
      </c>
      <c r="K1188" s="187">
        <v>6969270</v>
      </c>
      <c r="L1188" s="187">
        <v>644497</v>
      </c>
      <c r="M1188" s="186">
        <f>IF(L1188="N/A","N/A",'Part-C'!I1188)</f>
        <v>11184007.582934357</v>
      </c>
      <c r="N1188" s="190">
        <f t="shared" si="55"/>
        <v>0.56551928752721436</v>
      </c>
      <c r="O1188" s="191">
        <f t="shared" si="56"/>
        <v>4859235.5829343572</v>
      </c>
    </row>
    <row r="1189" spans="1:15" s="27" customFormat="1" ht="15" x14ac:dyDescent="0.3">
      <c r="A1189" s="156" t="str">
        <f>IF(ISBLANK(TableB[[#This Row],[BEDS Code]]),"",TableB[[#This Row],[BEDS Code]])</f>
        <v>353100010019</v>
      </c>
      <c r="B1189" s="134" t="str">
        <f>IF(ISBLANK(TableB[[#This Row],[School Name]]),"",TableB[[#This Row],[School Name]])</f>
        <v>P.S. 019 The Curtis School</v>
      </c>
      <c r="C1189" s="156" t="str">
        <f>IF(ISBLANK(TableB[[#This Row],[Local School Code]]),"",TableB[[#This Row],[Local School Code]])</f>
        <v>R019</v>
      </c>
      <c r="D1189" s="187">
        <v>4498459</v>
      </c>
      <c r="E1189" s="187">
        <v>4998288</v>
      </c>
      <c r="F1189" s="186">
        <v>499829</v>
      </c>
      <c r="G1189" s="126">
        <f t="shared" si="57"/>
        <v>0.89999995998629934</v>
      </c>
      <c r="H1189" s="187">
        <v>357576</v>
      </c>
      <c r="I1189" s="187">
        <v>904428</v>
      </c>
      <c r="J1189" s="187">
        <v>5760463</v>
      </c>
      <c r="K1189" s="187">
        <v>6350404</v>
      </c>
      <c r="L1189" s="187">
        <v>589940</v>
      </c>
      <c r="M1189" s="186">
        <f>IF(L1189="N/A","N/A",'Part-C'!I1189)</f>
        <v>10053804.250946127</v>
      </c>
      <c r="N1189" s="190">
        <f t="shared" si="55"/>
        <v>0.57296351273776824</v>
      </c>
      <c r="O1189" s="191">
        <f t="shared" si="56"/>
        <v>4293341.2509461269</v>
      </c>
    </row>
    <row r="1190" spans="1:15" s="27" customFormat="1" ht="15" x14ac:dyDescent="0.3">
      <c r="A1190" s="156" t="str">
        <f>IF(ISBLANK(TableB[[#This Row],[BEDS Code]]),"",TableB[[#This Row],[BEDS Code]])</f>
        <v>353100010020</v>
      </c>
      <c r="B1190" s="134" t="str">
        <f>IF(ISBLANK(TableB[[#This Row],[School Name]]),"",TableB[[#This Row],[School Name]])</f>
        <v>P.S. 020 Port Richmond</v>
      </c>
      <c r="C1190" s="156" t="str">
        <f>IF(ISBLANK(TableB[[#This Row],[Local School Code]]),"",TableB[[#This Row],[Local School Code]])</f>
        <v>R020</v>
      </c>
      <c r="D1190" s="187">
        <v>4657541</v>
      </c>
      <c r="E1190" s="187">
        <v>5175045</v>
      </c>
      <c r="F1190" s="186">
        <v>517504</v>
      </c>
      <c r="G1190" s="126">
        <f t="shared" si="57"/>
        <v>0.90000009661751734</v>
      </c>
      <c r="H1190" s="187">
        <v>357576</v>
      </c>
      <c r="I1190" s="187">
        <v>876194</v>
      </c>
      <c r="J1190" s="187">
        <v>5891311</v>
      </c>
      <c r="K1190" s="187">
        <v>6502113</v>
      </c>
      <c r="L1190" s="187">
        <v>610802</v>
      </c>
      <c r="M1190" s="186">
        <f>IF(L1190="N/A","N/A",'Part-C'!I1190)</f>
        <v>9602732.111368617</v>
      </c>
      <c r="N1190" s="190">
        <f t="shared" si="55"/>
        <v>0.61350362914168066</v>
      </c>
      <c r="O1190" s="191">
        <f t="shared" si="56"/>
        <v>3711421.111368617</v>
      </c>
    </row>
    <row r="1191" spans="1:15" s="27" customFormat="1" ht="15" x14ac:dyDescent="0.3">
      <c r="A1191" s="156" t="str">
        <f>IF(ISBLANK(TableB[[#This Row],[BEDS Code]]),"",TableB[[#This Row],[BEDS Code]])</f>
        <v>353100010021</v>
      </c>
      <c r="B1191" s="134" t="str">
        <f>IF(ISBLANK(TableB[[#This Row],[School Name]]),"",TableB[[#This Row],[School Name]])</f>
        <v>P.S. 21 Margaret Emery-Elm Park</v>
      </c>
      <c r="C1191" s="156" t="str">
        <f>IF(ISBLANK(TableB[[#This Row],[Local School Code]]),"",TableB[[#This Row],[Local School Code]])</f>
        <v>R021</v>
      </c>
      <c r="D1191" s="187">
        <v>3579969</v>
      </c>
      <c r="E1191" s="187">
        <v>3977744</v>
      </c>
      <c r="F1191" s="186">
        <v>397775</v>
      </c>
      <c r="G1191" s="126">
        <f t="shared" si="57"/>
        <v>0.89999984916073028</v>
      </c>
      <c r="H1191" s="187">
        <v>357576</v>
      </c>
      <c r="I1191" s="187">
        <v>722179</v>
      </c>
      <c r="J1191" s="187">
        <v>4659724</v>
      </c>
      <c r="K1191" s="187">
        <v>5129211</v>
      </c>
      <c r="L1191" s="187">
        <v>469487</v>
      </c>
      <c r="M1191" s="186">
        <f>IF(L1191="N/A","N/A",'Part-C'!I1191)</f>
        <v>8347181.4919529073</v>
      </c>
      <c r="N1191" s="190">
        <f t="shared" si="55"/>
        <v>0.55823920978502772</v>
      </c>
      <c r="O1191" s="191">
        <f t="shared" si="56"/>
        <v>3687457.4919529073</v>
      </c>
    </row>
    <row r="1192" spans="1:15" s="27" customFormat="1" ht="15" x14ac:dyDescent="0.3">
      <c r="A1192" s="156" t="str">
        <f>IF(ISBLANK(TableB[[#This Row],[BEDS Code]]),"",TableB[[#This Row],[BEDS Code]])</f>
        <v>353100010022</v>
      </c>
      <c r="B1192" s="134" t="str">
        <f>IF(ISBLANK(TableB[[#This Row],[School Name]]),"",TableB[[#This Row],[School Name]])</f>
        <v>P.S. 022 Graniteville</v>
      </c>
      <c r="C1192" s="156" t="str">
        <f>IF(ISBLANK(TableB[[#This Row],[Local School Code]]),"",TableB[[#This Row],[Local School Code]])</f>
        <v>R022</v>
      </c>
      <c r="D1192" s="187">
        <v>8012941</v>
      </c>
      <c r="E1192" s="187">
        <v>8903268</v>
      </c>
      <c r="F1192" s="186">
        <v>890327</v>
      </c>
      <c r="G1192" s="126">
        <f t="shared" si="57"/>
        <v>0.89999997753633831</v>
      </c>
      <c r="H1192" s="187">
        <v>357576</v>
      </c>
      <c r="I1192" s="187">
        <v>1556190</v>
      </c>
      <c r="J1192" s="187">
        <v>9926707</v>
      </c>
      <c r="K1192" s="187">
        <v>10977545</v>
      </c>
      <c r="L1192" s="187">
        <v>1050838</v>
      </c>
      <c r="M1192" s="186">
        <f>IF(L1192="N/A","N/A",'Part-C'!I1192)</f>
        <v>17854233.694819778</v>
      </c>
      <c r="N1192" s="190">
        <f t="shared" si="55"/>
        <v>0.55598616942490964</v>
      </c>
      <c r="O1192" s="191">
        <f t="shared" si="56"/>
        <v>7927526.6948197782</v>
      </c>
    </row>
    <row r="1193" spans="1:15" s="27" customFormat="1" ht="15" x14ac:dyDescent="0.3">
      <c r="A1193" s="156" t="str">
        <f>IF(ISBLANK(TableB[[#This Row],[BEDS Code]]),"",TableB[[#This Row],[BEDS Code]])</f>
        <v>353100010023</v>
      </c>
      <c r="B1193" s="134" t="str">
        <f>IF(ISBLANK(TableB[[#This Row],[School Name]]),"",TableB[[#This Row],[School Name]])</f>
        <v>P.S. 023 Richmondtown</v>
      </c>
      <c r="C1193" s="156" t="str">
        <f>IF(ISBLANK(TableB[[#This Row],[Local School Code]]),"",TableB[[#This Row],[Local School Code]])</f>
        <v>R023</v>
      </c>
      <c r="D1193" s="187">
        <v>4278462</v>
      </c>
      <c r="E1193" s="187">
        <v>4626755</v>
      </c>
      <c r="F1193" s="186">
        <v>348293</v>
      </c>
      <c r="G1193" s="126">
        <f t="shared" si="57"/>
        <v>0.92472197036583959</v>
      </c>
      <c r="H1193" s="187">
        <v>357576</v>
      </c>
      <c r="I1193" s="187">
        <v>991521</v>
      </c>
      <c r="J1193" s="187">
        <v>5627559</v>
      </c>
      <c r="K1193" s="187">
        <v>6038644</v>
      </c>
      <c r="L1193" s="187">
        <v>411085</v>
      </c>
      <c r="M1193" s="186">
        <f>IF(L1193="N/A","N/A",'Part-C'!I1193)</f>
        <v>10369483.720157612</v>
      </c>
      <c r="N1193" s="190">
        <f t="shared" si="55"/>
        <v>0.54270387532027131</v>
      </c>
      <c r="O1193" s="191">
        <f t="shared" si="56"/>
        <v>4741924.7201576121</v>
      </c>
    </row>
    <row r="1194" spans="1:15" s="27" customFormat="1" ht="15" x14ac:dyDescent="0.3">
      <c r="A1194" s="156" t="str">
        <f>IF(ISBLANK(TableB[[#This Row],[BEDS Code]]),"",TableB[[#This Row],[BEDS Code]])</f>
        <v>353100010024</v>
      </c>
      <c r="B1194" s="134" t="str">
        <f>IF(ISBLANK(TableB[[#This Row],[School Name]]),"",TableB[[#This Row],[School Name]])</f>
        <v>I.S. 024 Myra S. Barnes</v>
      </c>
      <c r="C1194" s="156" t="str">
        <f>IF(ISBLANK(TableB[[#This Row],[Local School Code]]),"",TableB[[#This Row],[Local School Code]])</f>
        <v>R024</v>
      </c>
      <c r="D1194" s="187">
        <v>11325724</v>
      </c>
      <c r="E1194" s="187">
        <v>12584138</v>
      </c>
      <c r="F1194" s="186">
        <v>1258414</v>
      </c>
      <c r="G1194" s="126">
        <f t="shared" si="57"/>
        <v>0.89999998410697657</v>
      </c>
      <c r="H1194" s="187">
        <v>357576</v>
      </c>
      <c r="I1194" s="187">
        <v>2185168</v>
      </c>
      <c r="J1194" s="187">
        <v>13868468</v>
      </c>
      <c r="K1194" s="187">
        <v>15353754</v>
      </c>
      <c r="L1194" s="187">
        <v>1485286</v>
      </c>
      <c r="M1194" s="186">
        <f>IF(L1194="N/A","N/A",'Part-C'!I1194)</f>
        <v>23938870.390705779</v>
      </c>
      <c r="N1194" s="190">
        <f t="shared" si="55"/>
        <v>0.57932842166957077</v>
      </c>
      <c r="O1194" s="191">
        <f t="shared" si="56"/>
        <v>10070402.390705779</v>
      </c>
    </row>
    <row r="1195" spans="1:15" s="27" customFormat="1" ht="15" x14ac:dyDescent="0.3">
      <c r="A1195" s="156" t="str">
        <f>IF(ISBLANK(TableB[[#This Row],[BEDS Code]]),"",TableB[[#This Row],[BEDS Code]])</f>
        <v>307500015025</v>
      </c>
      <c r="B1195" s="134" t="str">
        <f>IF(ISBLANK(TableB[[#This Row],[School Name]]),"",TableB[[#This Row],[School Name]])</f>
        <v>South Richmond High School I.S./P.S. 25</v>
      </c>
      <c r="C1195" s="156" t="str">
        <f>IF(ISBLANK(TableB[[#This Row],[Local School Code]]),"",TableB[[#This Row],[Local School Code]])</f>
        <v>R025</v>
      </c>
      <c r="D1195" s="187" t="s">
        <v>5097</v>
      </c>
      <c r="E1195" s="187" t="s">
        <v>5097</v>
      </c>
      <c r="F1195" s="186" t="s">
        <v>5097</v>
      </c>
      <c r="G1195" s="126" t="str">
        <f t="shared" si="57"/>
        <v/>
      </c>
      <c r="H1195" s="187" t="s">
        <v>5097</v>
      </c>
      <c r="I1195" s="187" t="s">
        <v>5097</v>
      </c>
      <c r="J1195" s="187" t="s">
        <v>5097</v>
      </c>
      <c r="K1195" s="187" t="s">
        <v>5097</v>
      </c>
      <c r="L1195" s="187" t="s">
        <v>5097</v>
      </c>
      <c r="M1195" s="186" t="str">
        <f>IF(L1195="N/A","N/A",'Part-C'!I1195)</f>
        <v>N/A</v>
      </c>
      <c r="N1195" s="190" t="str">
        <f t="shared" si="55"/>
        <v/>
      </c>
      <c r="O1195" s="191" t="str">
        <f t="shared" si="56"/>
        <v>N/A</v>
      </c>
    </row>
    <row r="1196" spans="1:15" s="27" customFormat="1" ht="15" x14ac:dyDescent="0.3">
      <c r="A1196" s="156" t="str">
        <f>IF(ISBLANK(TableB[[#This Row],[BEDS Code]]),"",TableB[[#This Row],[BEDS Code]])</f>
        <v>353100010026</v>
      </c>
      <c r="B1196" s="134" t="str">
        <f>IF(ISBLANK(TableB[[#This Row],[School Name]]),"",TableB[[#This Row],[School Name]])</f>
        <v>P.S. 026 The Carteret School</v>
      </c>
      <c r="C1196" s="156" t="str">
        <f>IF(ISBLANK(TableB[[#This Row],[Local School Code]]),"",TableB[[#This Row],[Local School Code]])</f>
        <v>R026</v>
      </c>
      <c r="D1196" s="187">
        <v>2680662</v>
      </c>
      <c r="E1196" s="187">
        <v>2326230</v>
      </c>
      <c r="F1196" s="186">
        <v>0</v>
      </c>
      <c r="G1196" s="126">
        <f t="shared" si="57"/>
        <v>1.1523632658851446</v>
      </c>
      <c r="H1196" s="187">
        <v>357576</v>
      </c>
      <c r="I1196" s="187">
        <v>534445</v>
      </c>
      <c r="J1196" s="187">
        <v>3572683</v>
      </c>
      <c r="K1196" s="187">
        <v>3154353</v>
      </c>
      <c r="L1196" s="187">
        <v>0</v>
      </c>
      <c r="M1196" s="186">
        <f>IF(L1196="N/A","N/A",'Part-C'!I1196)</f>
        <v>4943535.8529116409</v>
      </c>
      <c r="N1196" s="190">
        <f t="shared" si="55"/>
        <v>0.72269790415209856</v>
      </c>
      <c r="O1196" s="191">
        <f t="shared" si="56"/>
        <v>1370852.8529116409</v>
      </c>
    </row>
    <row r="1197" spans="1:15" s="27" customFormat="1" ht="15" x14ac:dyDescent="0.3">
      <c r="A1197" s="156" t="str">
        <f>IF(ISBLANK(TableB[[#This Row],[BEDS Code]]),"",TableB[[#This Row],[BEDS Code]])</f>
        <v>353100010027</v>
      </c>
      <c r="B1197" s="134" t="str">
        <f>IF(ISBLANK(TableB[[#This Row],[School Name]]),"",TableB[[#This Row],[School Name]])</f>
        <v>I.S. 027 Anning S. Prall</v>
      </c>
      <c r="C1197" s="156" t="str">
        <f>IF(ISBLANK(TableB[[#This Row],[Local School Code]]),"",TableB[[#This Row],[Local School Code]])</f>
        <v>R027</v>
      </c>
      <c r="D1197" s="187">
        <v>9242860</v>
      </c>
      <c r="E1197" s="187">
        <v>10269846</v>
      </c>
      <c r="F1197" s="186">
        <v>1026986</v>
      </c>
      <c r="G1197" s="126">
        <f t="shared" si="57"/>
        <v>0.89999986367857898</v>
      </c>
      <c r="H1197" s="187">
        <v>357576</v>
      </c>
      <c r="I1197" s="187">
        <v>1787302</v>
      </c>
      <c r="J1197" s="187">
        <v>11387738</v>
      </c>
      <c r="K1197" s="187">
        <v>12599873</v>
      </c>
      <c r="L1197" s="187">
        <v>1212134</v>
      </c>
      <c r="M1197" s="186">
        <f>IF(L1197="N/A","N/A",'Part-C'!I1197)</f>
        <v>15921309.025700495</v>
      </c>
      <c r="N1197" s="190">
        <f t="shared" si="55"/>
        <v>0.7152513641697229</v>
      </c>
      <c r="O1197" s="191">
        <f t="shared" si="56"/>
        <v>4533571.0257004946</v>
      </c>
    </row>
    <row r="1198" spans="1:15" s="27" customFormat="1" ht="15" x14ac:dyDescent="0.3">
      <c r="A1198" s="156" t="str">
        <f>IF(ISBLANK(TableB[[#This Row],[BEDS Code]]),"",TableB[[#This Row],[BEDS Code]])</f>
        <v>353100010028</v>
      </c>
      <c r="B1198" s="134" t="str">
        <f>IF(ISBLANK(TableB[[#This Row],[School Name]]),"",TableB[[#This Row],[School Name]])</f>
        <v>The Eagle Academy for Young Men of Staten Island</v>
      </c>
      <c r="C1198" s="156" t="str">
        <f>IF(ISBLANK(TableB[[#This Row],[Local School Code]]),"",TableB[[#This Row],[Local School Code]])</f>
        <v>R028</v>
      </c>
      <c r="D1198" s="187">
        <v>3121310</v>
      </c>
      <c r="E1198" s="187">
        <v>3121310</v>
      </c>
      <c r="F1198" s="186">
        <v>0</v>
      </c>
      <c r="G1198" s="126">
        <f t="shared" si="57"/>
        <v>1</v>
      </c>
      <c r="H1198" s="187">
        <v>357576</v>
      </c>
      <c r="I1198" s="187">
        <v>591720</v>
      </c>
      <c r="J1198" s="187">
        <v>4070606</v>
      </c>
      <c r="K1198" s="187">
        <v>4070607</v>
      </c>
      <c r="L1198" s="187">
        <v>0</v>
      </c>
      <c r="M1198" s="186">
        <f>IF(L1198="N/A","N/A",'Part-C'!I1198)</f>
        <v>5141010.3254365884</v>
      </c>
      <c r="N1198" s="190">
        <f t="shared" si="55"/>
        <v>0.79179105707287467</v>
      </c>
      <c r="O1198" s="191">
        <f t="shared" si="56"/>
        <v>1070404.3254365884</v>
      </c>
    </row>
    <row r="1199" spans="1:15" s="27" customFormat="1" ht="15" x14ac:dyDescent="0.3">
      <c r="A1199" s="156" t="str">
        <f>IF(ISBLANK(TableB[[#This Row],[BEDS Code]]),"",TableB[[#This Row],[BEDS Code]])</f>
        <v>353100010029</v>
      </c>
      <c r="B1199" s="134" t="str">
        <f>IF(ISBLANK(TableB[[#This Row],[School Name]]),"",TableB[[#This Row],[School Name]])</f>
        <v>P.S. 029 Bardwell</v>
      </c>
      <c r="C1199" s="156" t="str">
        <f>IF(ISBLANK(TableB[[#This Row],[Local School Code]]),"",TableB[[#This Row],[Local School Code]])</f>
        <v>R029</v>
      </c>
      <c r="D1199" s="187">
        <v>4461396</v>
      </c>
      <c r="E1199" s="187">
        <v>4957107</v>
      </c>
      <c r="F1199" s="186">
        <v>495711</v>
      </c>
      <c r="G1199" s="126">
        <f t="shared" si="57"/>
        <v>0.89999993948083024</v>
      </c>
      <c r="H1199" s="187">
        <v>357576</v>
      </c>
      <c r="I1199" s="187">
        <v>984315</v>
      </c>
      <c r="J1199" s="187">
        <v>5803287</v>
      </c>
      <c r="K1199" s="187">
        <v>6388367</v>
      </c>
      <c r="L1199" s="187">
        <v>585080</v>
      </c>
      <c r="M1199" s="186">
        <f>IF(L1199="N/A","N/A",'Part-C'!I1199)</f>
        <v>10034540.527793417</v>
      </c>
      <c r="N1199" s="190">
        <f t="shared" si="55"/>
        <v>0.5783311138089684</v>
      </c>
      <c r="O1199" s="191">
        <f t="shared" si="56"/>
        <v>4231253.5277934168</v>
      </c>
    </row>
    <row r="1200" spans="1:15" s="27" customFormat="1" ht="15" x14ac:dyDescent="0.3">
      <c r="A1200" s="156" t="str">
        <f>IF(ISBLANK(TableB[[#This Row],[BEDS Code]]),"",TableB[[#This Row],[BEDS Code]])</f>
        <v>353100010030</v>
      </c>
      <c r="B1200" s="134" t="str">
        <f>IF(ISBLANK(TableB[[#This Row],[School Name]]),"",TableB[[#This Row],[School Name]])</f>
        <v>P.S. 030 Westerleigh</v>
      </c>
      <c r="C1200" s="156" t="str">
        <f>IF(ISBLANK(TableB[[#This Row],[Local School Code]]),"",TableB[[#This Row],[Local School Code]])</f>
        <v>R030</v>
      </c>
      <c r="D1200" s="187">
        <v>6369786</v>
      </c>
      <c r="E1200" s="187">
        <v>7077539</v>
      </c>
      <c r="F1200" s="186">
        <v>707753</v>
      </c>
      <c r="G1200" s="126">
        <f t="shared" si="57"/>
        <v>0.90000012716284572</v>
      </c>
      <c r="H1200" s="187">
        <v>357576</v>
      </c>
      <c r="I1200" s="187">
        <v>1336325</v>
      </c>
      <c r="J1200" s="187">
        <v>8063687</v>
      </c>
      <c r="K1200" s="187">
        <v>8899037</v>
      </c>
      <c r="L1200" s="187">
        <v>835350</v>
      </c>
      <c r="M1200" s="186">
        <f>IF(L1200="N/A","N/A",'Part-C'!I1200)</f>
        <v>13877829.616042294</v>
      </c>
      <c r="N1200" s="190">
        <f t="shared" si="55"/>
        <v>0.58104813382912956</v>
      </c>
      <c r="O1200" s="191">
        <f t="shared" si="56"/>
        <v>5814142.6160422936</v>
      </c>
    </row>
    <row r="1201" spans="1:15" s="27" customFormat="1" ht="15" x14ac:dyDescent="0.3">
      <c r="A1201" s="156" t="str">
        <f>IF(ISBLANK(TableB[[#This Row],[BEDS Code]]),"",TableB[[#This Row],[BEDS Code]])</f>
        <v>353100010031</v>
      </c>
      <c r="B1201" s="134" t="str">
        <f>IF(ISBLANK(TableB[[#This Row],[School Name]]),"",TableB[[#This Row],[School Name]])</f>
        <v>P.S. 031 William T. Davis</v>
      </c>
      <c r="C1201" s="156" t="str">
        <f>IF(ISBLANK(TableB[[#This Row],[Local School Code]]),"",TableB[[#This Row],[Local School Code]])</f>
        <v>R031</v>
      </c>
      <c r="D1201" s="187">
        <v>2540782</v>
      </c>
      <c r="E1201" s="187">
        <v>2823092</v>
      </c>
      <c r="F1201" s="186">
        <v>282310</v>
      </c>
      <c r="G1201" s="126">
        <f t="shared" si="57"/>
        <v>0.89999971662276679</v>
      </c>
      <c r="H1201" s="187">
        <v>357576</v>
      </c>
      <c r="I1201" s="187">
        <v>557312</v>
      </c>
      <c r="J1201" s="187">
        <v>3455670</v>
      </c>
      <c r="K1201" s="187">
        <v>3788876</v>
      </c>
      <c r="L1201" s="187">
        <v>333206</v>
      </c>
      <c r="M1201" s="186">
        <f>IF(L1201="N/A","N/A",'Part-C'!I1201)</f>
        <v>9086334.3345767315</v>
      </c>
      <c r="N1201" s="190">
        <f t="shared" si="55"/>
        <v>0.38031508337195424</v>
      </c>
      <c r="O1201" s="191">
        <f t="shared" si="56"/>
        <v>5630664.3345767315</v>
      </c>
    </row>
    <row r="1202" spans="1:15" s="27" customFormat="1" ht="15" x14ac:dyDescent="0.3">
      <c r="A1202" s="156" t="str">
        <f>IF(ISBLANK(TableB[[#This Row],[BEDS Code]]),"",TableB[[#This Row],[BEDS Code]])</f>
        <v>353100010032</v>
      </c>
      <c r="B1202" s="134" t="str">
        <f>IF(ISBLANK(TableB[[#This Row],[School Name]]),"",TableB[[#This Row],[School Name]])</f>
        <v>P.S. 032 The Gifford School</v>
      </c>
      <c r="C1202" s="156" t="str">
        <f>IF(ISBLANK(TableB[[#This Row],[Local School Code]]),"",TableB[[#This Row],[Local School Code]])</f>
        <v>R032</v>
      </c>
      <c r="D1202" s="187">
        <v>4613814</v>
      </c>
      <c r="E1202" s="187">
        <v>5126461</v>
      </c>
      <c r="F1202" s="186">
        <v>512647</v>
      </c>
      <c r="G1202" s="126">
        <f t="shared" si="57"/>
        <v>0.89999982444029125</v>
      </c>
      <c r="H1202" s="187">
        <v>357576</v>
      </c>
      <c r="I1202" s="187">
        <v>915379</v>
      </c>
      <c r="J1202" s="187">
        <v>5886769</v>
      </c>
      <c r="K1202" s="187">
        <v>6491838</v>
      </c>
      <c r="L1202" s="187">
        <v>605069</v>
      </c>
      <c r="M1202" s="186">
        <f>IF(L1202="N/A","N/A",'Part-C'!I1202)</f>
        <v>10664049.2192061</v>
      </c>
      <c r="N1202" s="190">
        <f t="shared" si="55"/>
        <v>0.5520200515764544</v>
      </c>
      <c r="O1202" s="191">
        <f t="shared" si="56"/>
        <v>4777280.2192061003</v>
      </c>
    </row>
    <row r="1203" spans="1:15" s="27" customFormat="1" ht="15" x14ac:dyDescent="0.3">
      <c r="A1203" s="156" t="str">
        <f>IF(ISBLANK(TableB[[#This Row],[BEDS Code]]),"",TableB[[#This Row],[BEDS Code]])</f>
        <v>353100010034</v>
      </c>
      <c r="B1203" s="134" t="str">
        <f>IF(ISBLANK(TableB[[#This Row],[School Name]]),"",TableB[[#This Row],[School Name]])</f>
        <v>I.S. 034 Tottenville</v>
      </c>
      <c r="C1203" s="156" t="str">
        <f>IF(ISBLANK(TableB[[#This Row],[Local School Code]]),"",TableB[[#This Row],[Local School Code]])</f>
        <v>R034</v>
      </c>
      <c r="D1203" s="187">
        <v>9882411</v>
      </c>
      <c r="E1203" s="187">
        <v>10980456</v>
      </c>
      <c r="F1203" s="186">
        <v>1098045</v>
      </c>
      <c r="G1203" s="126">
        <f t="shared" si="57"/>
        <v>0.9000000546425394</v>
      </c>
      <c r="H1203" s="187">
        <v>357576</v>
      </c>
      <c r="I1203" s="187">
        <v>2019143</v>
      </c>
      <c r="J1203" s="187">
        <v>12259130</v>
      </c>
      <c r="K1203" s="187">
        <v>13555136</v>
      </c>
      <c r="L1203" s="187">
        <v>1296006</v>
      </c>
      <c r="M1203" s="186">
        <f>IF(L1203="N/A","N/A",'Part-C'!I1203)</f>
        <v>16597475.913740572</v>
      </c>
      <c r="N1203" s="190">
        <f t="shared" si="55"/>
        <v>0.73861411600850824</v>
      </c>
      <c r="O1203" s="191">
        <f t="shared" si="56"/>
        <v>4338345.9137405716</v>
      </c>
    </row>
    <row r="1204" spans="1:15" s="27" customFormat="1" ht="15" x14ac:dyDescent="0.3">
      <c r="A1204" s="156" t="str">
        <f>IF(ISBLANK(TableB[[#This Row],[BEDS Code]]),"",TableB[[#This Row],[BEDS Code]])</f>
        <v>353100010035</v>
      </c>
      <c r="B1204" s="134" t="str">
        <f>IF(ISBLANK(TableB[[#This Row],[School Name]]),"",TableB[[#This Row],[School Name]])</f>
        <v>P.S. 35 The Clove Valley School</v>
      </c>
      <c r="C1204" s="156" t="str">
        <f>IF(ISBLANK(TableB[[#This Row],[Local School Code]]),"",TableB[[#This Row],[Local School Code]])</f>
        <v>R035</v>
      </c>
      <c r="D1204" s="187">
        <v>3096814</v>
      </c>
      <c r="E1204" s="187">
        <v>3313773</v>
      </c>
      <c r="F1204" s="186">
        <v>216959</v>
      </c>
      <c r="G1204" s="126">
        <f t="shared" si="57"/>
        <v>0.93452810436924916</v>
      </c>
      <c r="H1204" s="187">
        <v>357576</v>
      </c>
      <c r="I1204" s="187">
        <v>652909</v>
      </c>
      <c r="J1204" s="187">
        <v>4107299</v>
      </c>
      <c r="K1204" s="187">
        <v>4363373</v>
      </c>
      <c r="L1204" s="187">
        <v>256074</v>
      </c>
      <c r="M1204" s="186">
        <f>IF(L1204="N/A","N/A",'Part-C'!I1204)</f>
        <v>5808158.7286122739</v>
      </c>
      <c r="N1204" s="190">
        <f t="shared" si="55"/>
        <v>0.70716025369047464</v>
      </c>
      <c r="O1204" s="191">
        <f t="shared" si="56"/>
        <v>1700859.7286122739</v>
      </c>
    </row>
    <row r="1205" spans="1:15" s="27" customFormat="1" ht="15" x14ac:dyDescent="0.3">
      <c r="A1205" s="156" t="str">
        <f>IF(ISBLANK(TableB[[#This Row],[BEDS Code]]),"",TableB[[#This Row],[BEDS Code]])</f>
        <v>353100010036</v>
      </c>
      <c r="B1205" s="134" t="str">
        <f>IF(ISBLANK(TableB[[#This Row],[School Name]]),"",TableB[[#This Row],[School Name]])</f>
        <v>P.S. 036 J. C. Drumgoole</v>
      </c>
      <c r="C1205" s="156" t="str">
        <f>IF(ISBLANK(TableB[[#This Row],[Local School Code]]),"",TableB[[#This Row],[Local School Code]])</f>
        <v>R036</v>
      </c>
      <c r="D1205" s="187">
        <v>5921486</v>
      </c>
      <c r="E1205" s="187">
        <v>6579429</v>
      </c>
      <c r="F1205" s="186">
        <v>657943</v>
      </c>
      <c r="G1205" s="126">
        <f t="shared" si="57"/>
        <v>0.89999998480111265</v>
      </c>
      <c r="H1205" s="187">
        <v>357576</v>
      </c>
      <c r="I1205" s="187">
        <v>1292562</v>
      </c>
      <c r="J1205" s="187">
        <v>7571624</v>
      </c>
      <c r="K1205" s="187">
        <v>8348184</v>
      </c>
      <c r="L1205" s="187">
        <v>776559</v>
      </c>
      <c r="M1205" s="186">
        <f>IF(L1205="N/A","N/A",'Part-C'!I1205)</f>
        <v>14711696.334169995</v>
      </c>
      <c r="N1205" s="190">
        <f t="shared" si="55"/>
        <v>0.51466695804574436</v>
      </c>
      <c r="O1205" s="191">
        <f t="shared" si="56"/>
        <v>7140072.334169995</v>
      </c>
    </row>
    <row r="1206" spans="1:15" s="27" customFormat="1" ht="15" x14ac:dyDescent="0.3">
      <c r="A1206" s="156" t="str">
        <f>IF(ISBLANK(TableB[[#This Row],[BEDS Code]]),"",TableB[[#This Row],[BEDS Code]])</f>
        <v>307500015037</v>
      </c>
      <c r="B1206" s="134" t="str">
        <f>IF(ISBLANK(TableB[[#This Row],[School Name]]),"",TableB[[#This Row],[School Name]])</f>
        <v>P.S. R037</v>
      </c>
      <c r="C1206" s="156" t="str">
        <f>IF(ISBLANK(TableB[[#This Row],[Local School Code]]),"",TableB[[#This Row],[Local School Code]])</f>
        <v>R037</v>
      </c>
      <c r="D1206" s="187" t="s">
        <v>5097</v>
      </c>
      <c r="E1206" s="187" t="s">
        <v>5097</v>
      </c>
      <c r="F1206" s="186" t="s">
        <v>5097</v>
      </c>
      <c r="G1206" s="126" t="str">
        <f t="shared" si="57"/>
        <v/>
      </c>
      <c r="H1206" s="187" t="s">
        <v>5097</v>
      </c>
      <c r="I1206" s="187" t="s">
        <v>5097</v>
      </c>
      <c r="J1206" s="187" t="s">
        <v>5097</v>
      </c>
      <c r="K1206" s="187" t="s">
        <v>5097</v>
      </c>
      <c r="L1206" s="187" t="s">
        <v>5097</v>
      </c>
      <c r="M1206" s="186" t="str">
        <f>IF(L1206="N/A","N/A",'Part-C'!I1206)</f>
        <v>N/A</v>
      </c>
      <c r="N1206" s="190" t="str">
        <f t="shared" si="55"/>
        <v/>
      </c>
      <c r="O1206" s="191" t="str">
        <f t="shared" si="56"/>
        <v>N/A</v>
      </c>
    </row>
    <row r="1207" spans="1:15" s="27" customFormat="1" ht="15" x14ac:dyDescent="0.3">
      <c r="A1207" s="156" t="str">
        <f>IF(ISBLANK(TableB[[#This Row],[BEDS Code]]),"",TableB[[#This Row],[BEDS Code]])</f>
        <v>353100010038</v>
      </c>
      <c r="B1207" s="134" t="str">
        <f>IF(ISBLANK(TableB[[#This Row],[School Name]]),"",TableB[[#This Row],[School Name]])</f>
        <v>P.S. 038 George Cromwell</v>
      </c>
      <c r="C1207" s="156" t="str">
        <f>IF(ISBLANK(TableB[[#This Row],[Local School Code]]),"",TableB[[#This Row],[Local School Code]])</f>
        <v>R038</v>
      </c>
      <c r="D1207" s="187">
        <v>2671222</v>
      </c>
      <c r="E1207" s="187">
        <v>2968025</v>
      </c>
      <c r="F1207" s="186">
        <v>296803</v>
      </c>
      <c r="G1207" s="126">
        <f t="shared" si="57"/>
        <v>0.89999983153780716</v>
      </c>
      <c r="H1207" s="187">
        <v>357576</v>
      </c>
      <c r="I1207" s="187">
        <v>568969</v>
      </c>
      <c r="J1207" s="187">
        <v>3597767</v>
      </c>
      <c r="K1207" s="187">
        <v>3948080</v>
      </c>
      <c r="L1207" s="187">
        <v>350312</v>
      </c>
      <c r="M1207" s="186">
        <f>IF(L1207="N/A","N/A",'Part-C'!I1207)</f>
        <v>7307298.234184525</v>
      </c>
      <c r="N1207" s="190">
        <f t="shared" si="55"/>
        <v>0.49235256105589909</v>
      </c>
      <c r="O1207" s="191">
        <f t="shared" si="56"/>
        <v>3709531.234184525</v>
      </c>
    </row>
    <row r="1208" spans="1:15" s="27" customFormat="1" ht="15" x14ac:dyDescent="0.3">
      <c r="A1208" s="156" t="str">
        <f>IF(ISBLANK(TableB[[#This Row],[BEDS Code]]),"",TableB[[#This Row],[BEDS Code]])</f>
        <v>353100010039</v>
      </c>
      <c r="B1208" s="134" t="str">
        <f>IF(ISBLANK(TableB[[#This Row],[School Name]]),"",TableB[[#This Row],[School Name]])</f>
        <v>P.S. 39 Francis J. Murphy Jr.</v>
      </c>
      <c r="C1208" s="156" t="str">
        <f>IF(ISBLANK(TableB[[#This Row],[Local School Code]]),"",TableB[[#This Row],[Local School Code]])</f>
        <v>R039</v>
      </c>
      <c r="D1208" s="187">
        <v>4446151</v>
      </c>
      <c r="E1208" s="187">
        <v>4940168</v>
      </c>
      <c r="F1208" s="186">
        <v>494017</v>
      </c>
      <c r="G1208" s="126">
        <f t="shared" si="57"/>
        <v>0.89999995951554679</v>
      </c>
      <c r="H1208" s="187">
        <v>357576</v>
      </c>
      <c r="I1208" s="187">
        <v>936224</v>
      </c>
      <c r="J1208" s="187">
        <v>5739951</v>
      </c>
      <c r="K1208" s="187">
        <v>6323032</v>
      </c>
      <c r="L1208" s="187">
        <v>583080</v>
      </c>
      <c r="M1208" s="186">
        <f>IF(L1208="N/A","N/A",'Part-C'!I1208)</f>
        <v>8284453.8587542577</v>
      </c>
      <c r="N1208" s="190">
        <f t="shared" si="55"/>
        <v>0.69285810481454269</v>
      </c>
      <c r="O1208" s="191">
        <f t="shared" si="56"/>
        <v>2544502.8587542577</v>
      </c>
    </row>
    <row r="1209" spans="1:15" s="27" customFormat="1" ht="15" x14ac:dyDescent="0.3">
      <c r="A1209" s="156" t="str">
        <f>IF(ISBLANK(TableB[[#This Row],[BEDS Code]]),"",TableB[[#This Row],[BEDS Code]])</f>
        <v>353100010041</v>
      </c>
      <c r="B1209" s="134" t="str">
        <f>IF(ISBLANK(TableB[[#This Row],[School Name]]),"",TableB[[#This Row],[School Name]])</f>
        <v>The Stephanie A. Vierno School</v>
      </c>
      <c r="C1209" s="156" t="str">
        <f>IF(ISBLANK(TableB[[#This Row],[Local School Code]]),"",TableB[[#This Row],[Local School Code]])</f>
        <v>R041</v>
      </c>
      <c r="D1209" s="187">
        <v>5193138</v>
      </c>
      <c r="E1209" s="187">
        <v>5770153</v>
      </c>
      <c r="F1209" s="186">
        <v>577015</v>
      </c>
      <c r="G1209" s="126">
        <f t="shared" si="57"/>
        <v>0.90000005199168898</v>
      </c>
      <c r="H1209" s="187">
        <v>357576</v>
      </c>
      <c r="I1209" s="187">
        <v>992050</v>
      </c>
      <c r="J1209" s="187">
        <v>6542764</v>
      </c>
      <c r="K1209" s="187">
        <v>7223806</v>
      </c>
      <c r="L1209" s="187">
        <v>681041</v>
      </c>
      <c r="M1209" s="186">
        <f>IF(L1209="N/A","N/A",'Part-C'!I1209)</f>
        <v>10967404.742518108</v>
      </c>
      <c r="N1209" s="190">
        <f t="shared" si="55"/>
        <v>0.59656447022833092</v>
      </c>
      <c r="O1209" s="191">
        <f t="shared" si="56"/>
        <v>4424640.7425181083</v>
      </c>
    </row>
    <row r="1210" spans="1:15" s="27" customFormat="1" ht="15" x14ac:dyDescent="0.3">
      <c r="A1210" s="156" t="str">
        <f>IF(ISBLANK(TableB[[#This Row],[BEDS Code]]),"",TableB[[#This Row],[BEDS Code]])</f>
        <v>353100010042</v>
      </c>
      <c r="B1210" s="134" t="str">
        <f>IF(ISBLANK(TableB[[#This Row],[School Name]]),"",TableB[[#This Row],[School Name]])</f>
        <v>P.S. 042 Eltingville</v>
      </c>
      <c r="C1210" s="156" t="str">
        <f>IF(ISBLANK(TableB[[#This Row],[Local School Code]]),"",TableB[[#This Row],[Local School Code]])</f>
        <v>R042</v>
      </c>
      <c r="D1210" s="187">
        <v>8057776</v>
      </c>
      <c r="E1210" s="187">
        <v>8382707</v>
      </c>
      <c r="F1210" s="186">
        <v>324931</v>
      </c>
      <c r="G1210" s="126">
        <f t="shared" si="57"/>
        <v>0.96123793900943932</v>
      </c>
      <c r="H1210" s="187">
        <v>357576</v>
      </c>
      <c r="I1210" s="187">
        <v>1437385</v>
      </c>
      <c r="J1210" s="187">
        <v>9852737</v>
      </c>
      <c r="K1210" s="187">
        <v>10236248</v>
      </c>
      <c r="L1210" s="187">
        <v>383510</v>
      </c>
      <c r="M1210" s="186">
        <f>IF(L1210="N/A","N/A",'Part-C'!I1210)</f>
        <v>16589946.534156732</v>
      </c>
      <c r="N1210" s="190">
        <f t="shared" si="55"/>
        <v>0.59389805625439374</v>
      </c>
      <c r="O1210" s="191">
        <f t="shared" si="56"/>
        <v>6737209.5341567323</v>
      </c>
    </row>
    <row r="1211" spans="1:15" s="27" customFormat="1" ht="15" x14ac:dyDescent="0.3">
      <c r="A1211" s="156" t="str">
        <f>IF(ISBLANK(TableB[[#This Row],[BEDS Code]]),"",TableB[[#This Row],[BEDS Code]])</f>
        <v>353100010044</v>
      </c>
      <c r="B1211" s="134" t="str">
        <f>IF(ISBLANK(TableB[[#This Row],[School Name]]),"",TableB[[#This Row],[School Name]])</f>
        <v>P.S. 044 Thomas C. Brown</v>
      </c>
      <c r="C1211" s="156" t="str">
        <f>IF(ISBLANK(TableB[[#This Row],[Local School Code]]),"",TableB[[#This Row],[Local School Code]])</f>
        <v>R044</v>
      </c>
      <c r="D1211" s="187">
        <v>6853275</v>
      </c>
      <c r="E1211" s="187">
        <v>7614750</v>
      </c>
      <c r="F1211" s="186">
        <v>761475</v>
      </c>
      <c r="G1211" s="126">
        <f t="shared" si="57"/>
        <v>0.9</v>
      </c>
      <c r="H1211" s="187">
        <v>357576</v>
      </c>
      <c r="I1211" s="187">
        <v>1388639</v>
      </c>
      <c r="J1211" s="187">
        <v>8599490</v>
      </c>
      <c r="K1211" s="187">
        <v>9498247</v>
      </c>
      <c r="L1211" s="187">
        <v>898757</v>
      </c>
      <c r="M1211" s="186">
        <f>IF(L1211="N/A","N/A",'Part-C'!I1211)</f>
        <v>16166627.291318323</v>
      </c>
      <c r="N1211" s="190">
        <f t="shared" si="55"/>
        <v>0.53192851205384262</v>
      </c>
      <c r="O1211" s="191">
        <f t="shared" si="56"/>
        <v>7567137.2913183235</v>
      </c>
    </row>
    <row r="1212" spans="1:15" s="27" customFormat="1" ht="15" x14ac:dyDescent="0.3">
      <c r="A1212" s="156" t="str">
        <f>IF(ISBLANK(TableB[[#This Row],[BEDS Code]]),"",TableB[[#This Row],[BEDS Code]])</f>
        <v>353100010045</v>
      </c>
      <c r="B1212" s="134" t="str">
        <f>IF(ISBLANK(TableB[[#This Row],[School Name]]),"",TableB[[#This Row],[School Name]])</f>
        <v>P.S. 045 John Tyler</v>
      </c>
      <c r="C1212" s="156" t="str">
        <f>IF(ISBLANK(TableB[[#This Row],[Local School Code]]),"",TableB[[#This Row],[Local School Code]])</f>
        <v>R045</v>
      </c>
      <c r="D1212" s="187">
        <v>6481850</v>
      </c>
      <c r="E1212" s="187">
        <v>7202055</v>
      </c>
      <c r="F1212" s="186">
        <v>720205</v>
      </c>
      <c r="G1212" s="126">
        <f t="shared" si="57"/>
        <v>0.90000006942462951</v>
      </c>
      <c r="H1212" s="187">
        <v>357576</v>
      </c>
      <c r="I1212" s="187">
        <v>1267811</v>
      </c>
      <c r="J1212" s="187">
        <v>8107237</v>
      </c>
      <c r="K1212" s="187">
        <v>8957285</v>
      </c>
      <c r="L1212" s="187">
        <v>850047</v>
      </c>
      <c r="M1212" s="186">
        <f>IF(L1212="N/A","N/A",'Part-C'!I1212)</f>
        <v>12999181.962092169</v>
      </c>
      <c r="N1212" s="190">
        <f t="shared" si="55"/>
        <v>0.62367286061862093</v>
      </c>
      <c r="O1212" s="191">
        <f t="shared" si="56"/>
        <v>4891944.9620921686</v>
      </c>
    </row>
    <row r="1213" spans="1:15" s="27" customFormat="1" ht="15" x14ac:dyDescent="0.3">
      <c r="A1213" s="156" t="str">
        <f>IF(ISBLANK(TableB[[#This Row],[BEDS Code]]),"",TableB[[#This Row],[BEDS Code]])</f>
        <v>353100010046</v>
      </c>
      <c r="B1213" s="134" t="str">
        <f>IF(ISBLANK(TableB[[#This Row],[School Name]]),"",TableB[[#This Row],[School Name]])</f>
        <v>P.S. 046 Albert V. Maniscalco</v>
      </c>
      <c r="C1213" s="156" t="str">
        <f>IF(ISBLANK(TableB[[#This Row],[Local School Code]]),"",TableB[[#This Row],[Local School Code]])</f>
        <v>R046</v>
      </c>
      <c r="D1213" s="187">
        <v>2060797</v>
      </c>
      <c r="E1213" s="187">
        <v>2289775</v>
      </c>
      <c r="F1213" s="186">
        <v>228978</v>
      </c>
      <c r="G1213" s="126">
        <f t="shared" si="57"/>
        <v>0.89999978163793382</v>
      </c>
      <c r="H1213" s="187">
        <v>357576</v>
      </c>
      <c r="I1213" s="187">
        <v>481082</v>
      </c>
      <c r="J1213" s="187">
        <v>2899455</v>
      </c>
      <c r="K1213" s="187">
        <v>3169714</v>
      </c>
      <c r="L1213" s="187">
        <v>270259</v>
      </c>
      <c r="M1213" s="186">
        <f>IF(L1213="N/A","N/A",'Part-C'!I1213)</f>
        <v>6088871.2373236325</v>
      </c>
      <c r="N1213" s="190">
        <f t="shared" si="55"/>
        <v>0.4761892454264573</v>
      </c>
      <c r="O1213" s="191">
        <f t="shared" si="56"/>
        <v>3189416.2373236325</v>
      </c>
    </row>
    <row r="1214" spans="1:15" s="27" customFormat="1" ht="15" x14ac:dyDescent="0.3">
      <c r="A1214" s="156" t="str">
        <f>IF(ISBLANK(TableB[[#This Row],[BEDS Code]]),"",TableB[[#This Row],[BEDS Code]])</f>
        <v>353100011047</v>
      </c>
      <c r="B1214" s="134" t="str">
        <f>IF(ISBLANK(TableB[[#This Row],[School Name]]),"",TableB[[#This Row],[School Name]])</f>
        <v>CSI High School for International Studies</v>
      </c>
      <c r="C1214" s="156" t="str">
        <f>IF(ISBLANK(TableB[[#This Row],[Local School Code]]),"",TableB[[#This Row],[Local School Code]])</f>
        <v>R047</v>
      </c>
      <c r="D1214" s="187">
        <v>3761027</v>
      </c>
      <c r="E1214" s="187">
        <v>4116400</v>
      </c>
      <c r="F1214" s="186">
        <v>355373</v>
      </c>
      <c r="G1214" s="126">
        <f t="shared" si="57"/>
        <v>0.9136689826061607</v>
      </c>
      <c r="H1214" s="187">
        <v>357576</v>
      </c>
      <c r="I1214" s="187">
        <v>835554</v>
      </c>
      <c r="J1214" s="187">
        <v>4954157</v>
      </c>
      <c r="K1214" s="187">
        <v>5373598</v>
      </c>
      <c r="L1214" s="187">
        <v>419441</v>
      </c>
      <c r="M1214" s="186">
        <f>IF(L1214="N/A","N/A",'Part-C'!I1214)</f>
        <v>6773753.9223957406</v>
      </c>
      <c r="N1214" s="190">
        <f t="shared" si="55"/>
        <v>0.73137540228916587</v>
      </c>
      <c r="O1214" s="191">
        <f t="shared" si="56"/>
        <v>1819596.9223957406</v>
      </c>
    </row>
    <row r="1215" spans="1:15" s="27" customFormat="1" ht="15" x14ac:dyDescent="0.3">
      <c r="A1215" s="156" t="str">
        <f>IF(ISBLANK(TableB[[#This Row],[BEDS Code]]),"",TableB[[#This Row],[BEDS Code]])</f>
        <v>353100010048</v>
      </c>
      <c r="B1215" s="134" t="str">
        <f>IF(ISBLANK(TableB[[#This Row],[School Name]]),"",TableB[[#This Row],[School Name]])</f>
        <v>P.S. 048 William G. Wilcox</v>
      </c>
      <c r="C1215" s="156" t="str">
        <f>IF(ISBLANK(TableB[[#This Row],[Local School Code]]),"",TableB[[#This Row],[Local School Code]])</f>
        <v>R048</v>
      </c>
      <c r="D1215" s="187">
        <v>7726248</v>
      </c>
      <c r="E1215" s="187">
        <v>8269248</v>
      </c>
      <c r="F1215" s="186">
        <v>543000</v>
      </c>
      <c r="G1215" s="126">
        <f t="shared" si="57"/>
        <v>0.93433502054842232</v>
      </c>
      <c r="H1215" s="187">
        <v>357576</v>
      </c>
      <c r="I1215" s="187">
        <v>1518465</v>
      </c>
      <c r="J1215" s="187">
        <v>9602289</v>
      </c>
      <c r="K1215" s="187">
        <v>10243184</v>
      </c>
      <c r="L1215" s="187">
        <v>640895</v>
      </c>
      <c r="M1215" s="186">
        <f>IF(L1215="N/A","N/A",'Part-C'!I1215)</f>
        <v>14691888.833544899</v>
      </c>
      <c r="N1215" s="190">
        <f t="shared" si="55"/>
        <v>0.6535775698272237</v>
      </c>
      <c r="O1215" s="191">
        <f t="shared" si="56"/>
        <v>5089599.8335448988</v>
      </c>
    </row>
    <row r="1216" spans="1:15" s="27" customFormat="1" ht="15" x14ac:dyDescent="0.3">
      <c r="A1216" s="156" t="str">
        <f>IF(ISBLANK(TableB[[#This Row],[BEDS Code]]),"",TableB[[#This Row],[BEDS Code]])</f>
        <v>353100010049</v>
      </c>
      <c r="B1216" s="134" t="str">
        <f>IF(ISBLANK(TableB[[#This Row],[School Name]]),"",TableB[[#This Row],[School Name]])</f>
        <v>I.S. 49 Berta A. Dreyfus</v>
      </c>
      <c r="C1216" s="156" t="str">
        <f>IF(ISBLANK(TableB[[#This Row],[Local School Code]]),"",TableB[[#This Row],[Local School Code]])</f>
        <v>R049</v>
      </c>
      <c r="D1216" s="187">
        <v>5724061</v>
      </c>
      <c r="E1216" s="187">
        <v>6360067</v>
      </c>
      <c r="F1216" s="186">
        <v>636006</v>
      </c>
      <c r="G1216" s="126">
        <f t="shared" si="57"/>
        <v>0.90000011006173364</v>
      </c>
      <c r="H1216" s="187">
        <v>357576</v>
      </c>
      <c r="I1216" s="187">
        <v>1166894</v>
      </c>
      <c r="J1216" s="187">
        <v>7248531</v>
      </c>
      <c r="K1216" s="187">
        <v>7999199</v>
      </c>
      <c r="L1216" s="187">
        <v>750668</v>
      </c>
      <c r="M1216" s="186">
        <f>IF(L1216="N/A","N/A",'Part-C'!I1216)</f>
        <v>11098649.86276105</v>
      </c>
      <c r="N1216" s="190">
        <f t="shared" si="55"/>
        <v>0.65310024999714311</v>
      </c>
      <c r="O1216" s="191">
        <f t="shared" si="56"/>
        <v>3850118.8627610505</v>
      </c>
    </row>
    <row r="1217" spans="1:15" s="27" customFormat="1" ht="15" x14ac:dyDescent="0.3">
      <c r="A1217" s="156" t="str">
        <f>IF(ISBLANK(TableB[[#This Row],[BEDS Code]]),"",TableB[[#This Row],[BEDS Code]])</f>
        <v>353100010050</v>
      </c>
      <c r="B1217" s="134" t="str">
        <f>IF(ISBLANK(TableB[[#This Row],[School Name]]),"",TableB[[#This Row],[School Name]])</f>
        <v>P.S. 050 Frank Hankinson</v>
      </c>
      <c r="C1217" s="156" t="str">
        <f>IF(ISBLANK(TableB[[#This Row],[Local School Code]]),"",TableB[[#This Row],[Local School Code]])</f>
        <v>R050</v>
      </c>
      <c r="D1217" s="187">
        <v>5521106</v>
      </c>
      <c r="E1217" s="187">
        <v>5467879</v>
      </c>
      <c r="F1217" s="186">
        <v>0</v>
      </c>
      <c r="G1217" s="126">
        <f t="shared" si="57"/>
        <v>1.0097344875407814</v>
      </c>
      <c r="H1217" s="187">
        <v>357576</v>
      </c>
      <c r="I1217" s="187">
        <v>1127521</v>
      </c>
      <c r="J1217" s="187">
        <v>7006203</v>
      </c>
      <c r="K1217" s="187">
        <v>6943381</v>
      </c>
      <c r="L1217" s="187">
        <v>0</v>
      </c>
      <c r="M1217" s="186">
        <f>IF(L1217="N/A","N/A",'Part-C'!I1217)</f>
        <v>11486815.684405956</v>
      </c>
      <c r="N1217" s="190">
        <f t="shared" si="55"/>
        <v>0.60993431012489752</v>
      </c>
      <c r="O1217" s="191">
        <f t="shared" si="56"/>
        <v>4480612.6844059564</v>
      </c>
    </row>
    <row r="1218" spans="1:15" s="27" customFormat="1" ht="15" x14ac:dyDescent="0.3">
      <c r="A1218" s="156" t="str">
        <f>IF(ISBLANK(TableB[[#This Row],[BEDS Code]]),"",TableB[[#This Row],[BEDS Code]])</f>
        <v>353100010051</v>
      </c>
      <c r="B1218" s="134" t="str">
        <f>IF(ISBLANK(TableB[[#This Row],[School Name]]),"",TableB[[#This Row],[School Name]])</f>
        <v>I.S. 051 Edwin Markham</v>
      </c>
      <c r="C1218" s="156" t="str">
        <f>IF(ISBLANK(TableB[[#This Row],[Local School Code]]),"",TableB[[#This Row],[Local School Code]])</f>
        <v>R051</v>
      </c>
      <c r="D1218" s="187">
        <v>12850339</v>
      </c>
      <c r="E1218" s="187">
        <v>14278155</v>
      </c>
      <c r="F1218" s="186">
        <v>1427816</v>
      </c>
      <c r="G1218" s="126">
        <f t="shared" si="57"/>
        <v>0.89999996498146995</v>
      </c>
      <c r="H1218" s="187">
        <v>357576</v>
      </c>
      <c r="I1218" s="187">
        <v>2434828</v>
      </c>
      <c r="J1218" s="187">
        <v>15642743</v>
      </c>
      <c r="K1218" s="187">
        <v>17327972</v>
      </c>
      <c r="L1218" s="187">
        <v>1685229</v>
      </c>
      <c r="M1218" s="186">
        <f>IF(L1218="N/A","N/A",'Part-C'!I1218)</f>
        <v>21471264.113806147</v>
      </c>
      <c r="N1218" s="190">
        <f t="shared" si="55"/>
        <v>0.7285431783190458</v>
      </c>
      <c r="O1218" s="191">
        <f t="shared" si="56"/>
        <v>5828521.1138061471</v>
      </c>
    </row>
    <row r="1219" spans="1:15" s="27" customFormat="1" ht="15" x14ac:dyDescent="0.3">
      <c r="A1219" s="156" t="str">
        <f>IF(ISBLANK(TableB[[#This Row],[BEDS Code]]),"",TableB[[#This Row],[BEDS Code]])</f>
        <v>353100010052</v>
      </c>
      <c r="B1219" s="134" t="str">
        <f>IF(ISBLANK(TableB[[#This Row],[School Name]]),"",TableB[[#This Row],[School Name]])</f>
        <v>P.S. 052 John C. Thompson</v>
      </c>
      <c r="C1219" s="156" t="str">
        <f>IF(ISBLANK(TableB[[#This Row],[Local School Code]]),"",TableB[[#This Row],[Local School Code]])</f>
        <v>R052</v>
      </c>
      <c r="D1219" s="187">
        <v>4592017</v>
      </c>
      <c r="E1219" s="187">
        <v>4425884</v>
      </c>
      <c r="F1219" s="186">
        <v>0</v>
      </c>
      <c r="G1219" s="126">
        <f t="shared" si="57"/>
        <v>1.037536681937439</v>
      </c>
      <c r="H1219" s="187">
        <v>357576</v>
      </c>
      <c r="I1219" s="187">
        <v>923580</v>
      </c>
      <c r="J1219" s="187">
        <v>5873173</v>
      </c>
      <c r="K1219" s="187">
        <v>5677089</v>
      </c>
      <c r="L1219" s="187">
        <v>0</v>
      </c>
      <c r="M1219" s="186">
        <f>IF(L1219="N/A","N/A",'Part-C'!I1219)</f>
        <v>10620731.871397614</v>
      </c>
      <c r="N1219" s="190">
        <f t="shared" si="55"/>
        <v>0.55299136360055112</v>
      </c>
      <c r="O1219" s="191">
        <f t="shared" si="56"/>
        <v>4747558.8713976145</v>
      </c>
    </row>
    <row r="1220" spans="1:15" s="27" customFormat="1" ht="15" x14ac:dyDescent="0.3">
      <c r="A1220" s="156" t="str">
        <f>IF(ISBLANK(TableB[[#This Row],[BEDS Code]]),"",TableB[[#This Row],[BEDS Code]])</f>
        <v>353100010053</v>
      </c>
      <c r="B1220" s="134" t="str">
        <f>IF(ISBLANK(TableB[[#This Row],[School Name]]),"",TableB[[#This Row],[School Name]])</f>
        <v>The Barbara Esselborn School</v>
      </c>
      <c r="C1220" s="156" t="str">
        <f>IF(ISBLANK(TableB[[#This Row],[Local School Code]]),"",TableB[[#This Row],[Local School Code]])</f>
        <v>R053</v>
      </c>
      <c r="D1220" s="187">
        <v>5620515</v>
      </c>
      <c r="E1220" s="187">
        <v>6245017</v>
      </c>
      <c r="F1220" s="186">
        <v>624502</v>
      </c>
      <c r="G1220" s="126">
        <f t="shared" si="57"/>
        <v>0.89999995196170002</v>
      </c>
      <c r="H1220" s="187">
        <v>357576</v>
      </c>
      <c r="I1220" s="187">
        <v>1193123</v>
      </c>
      <c r="J1220" s="187">
        <v>7171214</v>
      </c>
      <c r="K1220" s="187">
        <v>7908303</v>
      </c>
      <c r="L1220" s="187">
        <v>737089</v>
      </c>
      <c r="M1220" s="186">
        <f>IF(L1220="N/A","N/A",'Part-C'!I1220)</f>
        <v>13634074.534460846</v>
      </c>
      <c r="N1220" s="190">
        <f t="shared" si="55"/>
        <v>0.52597732115035578</v>
      </c>
      <c r="O1220" s="191">
        <f t="shared" si="56"/>
        <v>6462860.5344608463</v>
      </c>
    </row>
    <row r="1221" spans="1:15" s="27" customFormat="1" ht="15" x14ac:dyDescent="0.3">
      <c r="A1221" s="156" t="str">
        <f>IF(ISBLANK(TableB[[#This Row],[BEDS Code]]),"",TableB[[#This Row],[BEDS Code]])</f>
        <v>353100010054</v>
      </c>
      <c r="B1221" s="134" t="str">
        <f>IF(ISBLANK(TableB[[#This Row],[School Name]]),"",TableB[[#This Row],[School Name]])</f>
        <v>P.S. 054 Charles W. Leng</v>
      </c>
      <c r="C1221" s="156" t="str">
        <f>IF(ISBLANK(TableB[[#This Row],[Local School Code]]),"",TableB[[#This Row],[Local School Code]])</f>
        <v>R054</v>
      </c>
      <c r="D1221" s="187">
        <v>6028275</v>
      </c>
      <c r="E1221" s="187">
        <v>6698083</v>
      </c>
      <c r="F1221" s="186">
        <v>669808</v>
      </c>
      <c r="G1221" s="126">
        <f t="shared" si="57"/>
        <v>0.90000004478893436</v>
      </c>
      <c r="H1221" s="187">
        <v>357576</v>
      </c>
      <c r="I1221" s="187">
        <v>1132616</v>
      </c>
      <c r="J1221" s="187">
        <v>7518467</v>
      </c>
      <c r="K1221" s="187">
        <v>8309031</v>
      </c>
      <c r="L1221" s="187">
        <v>790564</v>
      </c>
      <c r="M1221" s="186">
        <f>IF(L1221="N/A","N/A",'Part-C'!I1221)</f>
        <v>12674939.935013045</v>
      </c>
      <c r="N1221" s="190">
        <f t="shared" si="55"/>
        <v>0.59317574982987575</v>
      </c>
      <c r="O1221" s="191">
        <f t="shared" si="56"/>
        <v>5156472.9350130446</v>
      </c>
    </row>
    <row r="1222" spans="1:15" s="27" customFormat="1" ht="15" x14ac:dyDescent="0.3">
      <c r="A1222" s="156" t="str">
        <f>IF(ISBLANK(TableB[[#This Row],[BEDS Code]]),"",TableB[[#This Row],[BEDS Code]])</f>
        <v>353100010055</v>
      </c>
      <c r="B1222" s="134" t="str">
        <f>IF(ISBLANK(TableB[[#This Row],[School Name]]),"",TableB[[#This Row],[School Name]])</f>
        <v>P.S. 055 Henry M. Boehm</v>
      </c>
      <c r="C1222" s="156" t="str">
        <f>IF(ISBLANK(TableB[[#This Row],[Local School Code]]),"",TableB[[#This Row],[Local School Code]])</f>
        <v>R055</v>
      </c>
      <c r="D1222" s="187">
        <v>4314554</v>
      </c>
      <c r="E1222" s="187">
        <v>4694622</v>
      </c>
      <c r="F1222" s="186">
        <v>380068</v>
      </c>
      <c r="G1222" s="126">
        <f t="shared" si="57"/>
        <v>0.91904183126990846</v>
      </c>
      <c r="H1222" s="187">
        <v>357576</v>
      </c>
      <c r="I1222" s="187">
        <v>988422</v>
      </c>
      <c r="J1222" s="187">
        <v>5660552</v>
      </c>
      <c r="K1222" s="187">
        <v>6109140</v>
      </c>
      <c r="L1222" s="187">
        <v>448587</v>
      </c>
      <c r="M1222" s="186">
        <f>IF(L1222="N/A","N/A",'Part-C'!I1222)</f>
        <v>11650734.514503598</v>
      </c>
      <c r="N1222" s="190">
        <f t="shared" si="55"/>
        <v>0.48585365952278575</v>
      </c>
      <c r="O1222" s="191">
        <f t="shared" si="56"/>
        <v>5990182.5145035982</v>
      </c>
    </row>
    <row r="1223" spans="1:15" s="27" customFormat="1" ht="15" x14ac:dyDescent="0.3">
      <c r="A1223" s="156" t="str">
        <f>IF(ISBLANK(TableB[[#This Row],[BEDS Code]]),"",TableB[[#This Row],[BEDS Code]])</f>
        <v>353100010056</v>
      </c>
      <c r="B1223" s="134" t="str">
        <f>IF(ISBLANK(TableB[[#This Row],[School Name]]),"",TableB[[#This Row],[School Name]])</f>
        <v>P.S. 56 The Louis Desario School</v>
      </c>
      <c r="C1223" s="156" t="str">
        <f>IF(ISBLANK(TableB[[#This Row],[Local School Code]]),"",TableB[[#This Row],[Local School Code]])</f>
        <v>R056</v>
      </c>
      <c r="D1223" s="187">
        <v>4284201</v>
      </c>
      <c r="E1223" s="187">
        <v>4525616</v>
      </c>
      <c r="F1223" s="186">
        <v>241415</v>
      </c>
      <c r="G1223" s="126">
        <f t="shared" si="57"/>
        <v>0.94665588065801431</v>
      </c>
      <c r="H1223" s="187">
        <v>357576</v>
      </c>
      <c r="I1223" s="187">
        <v>1027630</v>
      </c>
      <c r="J1223" s="187">
        <v>5669407</v>
      </c>
      <c r="K1223" s="187">
        <v>5954345</v>
      </c>
      <c r="L1223" s="187">
        <v>284938</v>
      </c>
      <c r="M1223" s="186">
        <f>IF(L1223="N/A","N/A",'Part-C'!I1223)</f>
        <v>11734548.669662721</v>
      </c>
      <c r="N1223" s="190">
        <f t="shared" si="55"/>
        <v>0.48313805324759473</v>
      </c>
      <c r="O1223" s="191">
        <f t="shared" si="56"/>
        <v>6065141.6696627215</v>
      </c>
    </row>
    <row r="1224" spans="1:15" s="27" customFormat="1" ht="15" x14ac:dyDescent="0.3">
      <c r="A1224" s="156" t="str">
        <f>IF(ISBLANK(TableB[[#This Row],[BEDS Code]]),"",TableB[[#This Row],[BEDS Code]])</f>
        <v>353100010057</v>
      </c>
      <c r="B1224" s="134" t="str">
        <f>IF(ISBLANK(TableB[[#This Row],[School Name]]),"",TableB[[#This Row],[School Name]])</f>
        <v>P.S. 057 Hubert H. Humphrey</v>
      </c>
      <c r="C1224" s="156" t="str">
        <f>IF(ISBLANK(TableB[[#This Row],[Local School Code]]),"",TableB[[#This Row],[Local School Code]])</f>
        <v>R057</v>
      </c>
      <c r="D1224" s="187">
        <v>5263336</v>
      </c>
      <c r="E1224" s="187">
        <v>5599145</v>
      </c>
      <c r="F1224" s="186">
        <v>335809</v>
      </c>
      <c r="G1224" s="126">
        <f t="shared" si="57"/>
        <v>0.94002495023793808</v>
      </c>
      <c r="H1224" s="187">
        <v>357576</v>
      </c>
      <c r="I1224" s="187">
        <v>993484</v>
      </c>
      <c r="J1224" s="187">
        <v>6614396</v>
      </c>
      <c r="K1224" s="187">
        <v>7010746</v>
      </c>
      <c r="L1224" s="187">
        <v>396350</v>
      </c>
      <c r="M1224" s="186">
        <f>IF(L1224="N/A","N/A",'Part-C'!I1224)</f>
        <v>13195391.808758853</v>
      </c>
      <c r="N1224" s="190">
        <f t="shared" ref="N1224:N1287" si="58">IFERROR(J1224/M1224,"")</f>
        <v>0.50126560058712988</v>
      </c>
      <c r="O1224" s="191">
        <f t="shared" ref="O1224:O1287" si="59">IF(L1224="N/A","N/A",M1224-J1224)</f>
        <v>6580995.808758853</v>
      </c>
    </row>
    <row r="1225" spans="1:15" s="27" customFormat="1" ht="15" x14ac:dyDescent="0.3">
      <c r="A1225" s="156" t="str">
        <f>IF(ISBLANK(TableB[[#This Row],[BEDS Code]]),"",TableB[[#This Row],[BEDS Code]])</f>
        <v>353100010058</v>
      </c>
      <c r="B1225" s="134" t="str">
        <f>IF(ISBLANK(TableB[[#This Row],[School Name]]),"",TableB[[#This Row],[School Name]])</f>
        <v>Space Shuttle Columbia School</v>
      </c>
      <c r="C1225" s="156" t="str">
        <f>IF(ISBLANK(TableB[[#This Row],[Local School Code]]),"",TableB[[#This Row],[Local School Code]])</f>
        <v>R058</v>
      </c>
      <c r="D1225" s="187">
        <v>5036803</v>
      </c>
      <c r="E1225" s="187">
        <v>5596447</v>
      </c>
      <c r="F1225" s="186">
        <v>559644</v>
      </c>
      <c r="G1225" s="126">
        <f t="shared" si="57"/>
        <v>0.90000012507935834</v>
      </c>
      <c r="H1225" s="187">
        <v>357576</v>
      </c>
      <c r="I1225" s="187">
        <v>1180510</v>
      </c>
      <c r="J1225" s="187">
        <v>6574889</v>
      </c>
      <c r="K1225" s="187">
        <v>7235428</v>
      </c>
      <c r="L1225" s="187">
        <v>660539</v>
      </c>
      <c r="M1225" s="186">
        <f>IF(L1225="N/A","N/A",'Part-C'!I1225)</f>
        <v>13358535.374103542</v>
      </c>
      <c r="N1225" s="190">
        <f t="shared" si="58"/>
        <v>0.49218636743260669</v>
      </c>
      <c r="O1225" s="191">
        <f t="shared" si="59"/>
        <v>6783646.3741035424</v>
      </c>
    </row>
    <row r="1226" spans="1:15" s="27" customFormat="1" ht="15" x14ac:dyDescent="0.3">
      <c r="A1226" s="156" t="str">
        <f>IF(ISBLANK(TableB[[#This Row],[BEDS Code]]),"",TableB[[#This Row],[BEDS Code]])</f>
        <v>353100010059</v>
      </c>
      <c r="B1226" s="134" t="str">
        <f>IF(ISBLANK(TableB[[#This Row],[School Name]]),"",TableB[[#This Row],[School Name]])</f>
        <v>The Harbor View School</v>
      </c>
      <c r="C1226" s="156" t="str">
        <f>IF(ISBLANK(TableB[[#This Row],[Local School Code]]),"",TableB[[#This Row],[Local School Code]])</f>
        <v>R059</v>
      </c>
      <c r="D1226" s="187">
        <v>2365497</v>
      </c>
      <c r="E1226" s="187">
        <v>2365497</v>
      </c>
      <c r="F1226" s="186">
        <v>0</v>
      </c>
      <c r="G1226" s="126">
        <f t="shared" si="57"/>
        <v>1</v>
      </c>
      <c r="H1226" s="187">
        <v>357576</v>
      </c>
      <c r="I1226" s="187">
        <v>488222</v>
      </c>
      <c r="J1226" s="187">
        <v>3211295</v>
      </c>
      <c r="K1226" s="187">
        <v>3211295</v>
      </c>
      <c r="L1226" s="187">
        <v>0</v>
      </c>
      <c r="M1226" s="186">
        <f>IF(L1226="N/A","N/A",'Part-C'!I1226)</f>
        <v>5076307.4818182318</v>
      </c>
      <c r="N1226" s="190">
        <f t="shared" si="58"/>
        <v>0.6326045085924894</v>
      </c>
      <c r="O1226" s="191">
        <f t="shared" si="59"/>
        <v>1865012.4818182318</v>
      </c>
    </row>
    <row r="1227" spans="1:15" s="27" customFormat="1" ht="15" x14ac:dyDescent="0.3">
      <c r="A1227" s="156" t="str">
        <f>IF(ISBLANK(TableB[[#This Row],[BEDS Code]]),"",TableB[[#This Row],[BEDS Code]])</f>
        <v>353100010060</v>
      </c>
      <c r="B1227" s="134" t="str">
        <f>IF(ISBLANK(TableB[[#This Row],[School Name]]),"",TableB[[#This Row],[School Name]])</f>
        <v>P.S. 060 Alice Austen</v>
      </c>
      <c r="C1227" s="156" t="str">
        <f>IF(ISBLANK(TableB[[#This Row],[Local School Code]]),"",TableB[[#This Row],[Local School Code]])</f>
        <v>R060</v>
      </c>
      <c r="D1227" s="187">
        <v>6046086</v>
      </c>
      <c r="E1227" s="187">
        <v>6717873</v>
      </c>
      <c r="F1227" s="186">
        <v>671787</v>
      </c>
      <c r="G1227" s="126">
        <f t="shared" ref="G1227:G1290" si="60">IFERROR(D1227/E1227,"")</f>
        <v>0.9000000446569919</v>
      </c>
      <c r="H1227" s="187">
        <v>357576</v>
      </c>
      <c r="I1227" s="187">
        <v>1174872</v>
      </c>
      <c r="J1227" s="187">
        <v>7578534</v>
      </c>
      <c r="K1227" s="187">
        <v>8371434</v>
      </c>
      <c r="L1227" s="187">
        <v>792900</v>
      </c>
      <c r="M1227" s="186">
        <f>IF(L1227="N/A","N/A",'Part-C'!I1227)</f>
        <v>14159185.478278209</v>
      </c>
      <c r="N1227" s="190">
        <f t="shared" si="58"/>
        <v>0.53523799173521158</v>
      </c>
      <c r="O1227" s="191">
        <f t="shared" si="59"/>
        <v>6580651.4782782085</v>
      </c>
    </row>
    <row r="1228" spans="1:15" s="27" customFormat="1" ht="15" x14ac:dyDescent="0.3">
      <c r="A1228" s="156" t="str">
        <f>IF(ISBLANK(TableB[[#This Row],[BEDS Code]]),"",TableB[[#This Row],[BEDS Code]])</f>
        <v>353100010061</v>
      </c>
      <c r="B1228" s="134" t="str">
        <f>IF(ISBLANK(TableB[[#This Row],[School Name]]),"",TableB[[#This Row],[School Name]])</f>
        <v>I.S. 061 William A Morris</v>
      </c>
      <c r="C1228" s="156" t="str">
        <f>IF(ISBLANK(TableB[[#This Row],[Local School Code]]),"",TableB[[#This Row],[Local School Code]])</f>
        <v>R061</v>
      </c>
      <c r="D1228" s="187">
        <v>9734065</v>
      </c>
      <c r="E1228" s="187">
        <v>10815627</v>
      </c>
      <c r="F1228" s="186">
        <v>1081562</v>
      </c>
      <c r="G1228" s="126">
        <f t="shared" si="60"/>
        <v>0.90000006472116689</v>
      </c>
      <c r="H1228" s="187">
        <v>357576</v>
      </c>
      <c r="I1228" s="187">
        <v>1916711</v>
      </c>
      <c r="J1228" s="187">
        <v>12008352</v>
      </c>
      <c r="K1228" s="187">
        <v>13284903</v>
      </c>
      <c r="L1228" s="187">
        <v>1276550</v>
      </c>
      <c r="M1228" s="186">
        <f>IF(L1228="N/A","N/A",'Part-C'!I1228)</f>
        <v>16848535.662547212</v>
      </c>
      <c r="N1228" s="190">
        <f t="shared" si="58"/>
        <v>0.71272377852358371</v>
      </c>
      <c r="O1228" s="191">
        <f t="shared" si="59"/>
        <v>4840183.6625472121</v>
      </c>
    </row>
    <row r="1229" spans="1:15" s="27" customFormat="1" ht="15" x14ac:dyDescent="0.3">
      <c r="A1229" s="156" t="str">
        <f>IF(ISBLANK(TableB[[#This Row],[BEDS Code]]),"",TableB[[#This Row],[BEDS Code]])</f>
        <v>353100010062</v>
      </c>
      <c r="B1229" s="134" t="str">
        <f>IF(ISBLANK(TableB[[#This Row],[School Name]]),"",TableB[[#This Row],[School Name]])</f>
        <v>The Kathleen Grimm School for Leadership and Sustainability</v>
      </c>
      <c r="C1229" s="156" t="str">
        <f>IF(ISBLANK(TableB[[#This Row],[Local School Code]]),"",TableB[[#This Row],[Local School Code]])</f>
        <v>R062</v>
      </c>
      <c r="D1229" s="187">
        <v>2047824</v>
      </c>
      <c r="E1229" s="187">
        <v>2047826</v>
      </c>
      <c r="F1229" s="186">
        <v>2</v>
      </c>
      <c r="G1229" s="126">
        <f t="shared" si="60"/>
        <v>0.99999902335452329</v>
      </c>
      <c r="H1229" s="187">
        <v>357576</v>
      </c>
      <c r="I1229" s="187">
        <v>430555</v>
      </c>
      <c r="J1229" s="187">
        <v>2835955</v>
      </c>
      <c r="K1229" s="187">
        <v>2835958</v>
      </c>
      <c r="L1229" s="187">
        <v>2</v>
      </c>
      <c r="M1229" s="186">
        <f>IF(L1229="N/A","N/A",'Part-C'!I1229)</f>
        <v>4471422.8451005323</v>
      </c>
      <c r="N1229" s="190">
        <f t="shared" si="58"/>
        <v>0.63423994961859587</v>
      </c>
      <c r="O1229" s="191">
        <f t="shared" si="59"/>
        <v>1635467.8451005323</v>
      </c>
    </row>
    <row r="1230" spans="1:15" s="27" customFormat="1" ht="15" x14ac:dyDescent="0.3">
      <c r="A1230" s="156" t="str">
        <f>IF(ISBLANK(TableB[[#This Row],[BEDS Code]]),"",TableB[[#This Row],[BEDS Code]])</f>
        <v>353100010063</v>
      </c>
      <c r="B1230" s="134" t="str">
        <f>IF(ISBLANK(TableB[[#This Row],[School Name]]),"",TableB[[#This Row],[School Name]])</f>
        <v>Marsh Avenue School for Expeditionary Learning</v>
      </c>
      <c r="C1230" s="156" t="str">
        <f>IF(ISBLANK(TableB[[#This Row],[Local School Code]]),"",TableB[[#This Row],[Local School Code]])</f>
        <v>R063</v>
      </c>
      <c r="D1230" s="187">
        <v>4132032</v>
      </c>
      <c r="E1230" s="187">
        <v>4456088</v>
      </c>
      <c r="F1230" s="186">
        <v>324056</v>
      </c>
      <c r="G1230" s="126">
        <f t="shared" si="60"/>
        <v>0.92727791731222542</v>
      </c>
      <c r="H1230" s="187">
        <v>357576</v>
      </c>
      <c r="I1230" s="187">
        <v>797133</v>
      </c>
      <c r="J1230" s="187">
        <v>5286741</v>
      </c>
      <c r="K1230" s="187">
        <v>5669219</v>
      </c>
      <c r="L1230" s="187">
        <v>382478</v>
      </c>
      <c r="M1230" s="186">
        <f>IF(L1230="N/A","N/A",'Part-C'!I1230)</f>
        <v>6359673.8538206723</v>
      </c>
      <c r="N1230" s="190">
        <f t="shared" si="58"/>
        <v>0.83129121422223695</v>
      </c>
      <c r="O1230" s="191">
        <f t="shared" si="59"/>
        <v>1072932.8538206723</v>
      </c>
    </row>
    <row r="1231" spans="1:15" s="27" customFormat="1" ht="15" x14ac:dyDescent="0.3">
      <c r="A1231" s="156" t="str">
        <f>IF(ISBLANK(TableB[[#This Row],[BEDS Code]]),"",TableB[[#This Row],[BEDS Code]])</f>
        <v>353100011064</v>
      </c>
      <c r="B1231" s="134" t="str">
        <f>IF(ISBLANK(TableB[[#This Row],[School Name]]),"",TableB[[#This Row],[School Name]])</f>
        <v>Gaynor McCown Expeditionary Learning School</v>
      </c>
      <c r="C1231" s="156" t="str">
        <f>IF(ISBLANK(TableB[[#This Row],[Local School Code]]),"",TableB[[#This Row],[Local School Code]])</f>
        <v>R064</v>
      </c>
      <c r="D1231" s="187">
        <v>3603757</v>
      </c>
      <c r="E1231" s="187">
        <v>4004175</v>
      </c>
      <c r="F1231" s="186">
        <v>400418</v>
      </c>
      <c r="G1231" s="126">
        <f t="shared" si="60"/>
        <v>0.89999987513033275</v>
      </c>
      <c r="H1231" s="187">
        <v>357576</v>
      </c>
      <c r="I1231" s="187">
        <v>865908</v>
      </c>
      <c r="J1231" s="187">
        <v>4827241</v>
      </c>
      <c r="K1231" s="187">
        <v>5299849</v>
      </c>
      <c r="L1231" s="187">
        <v>472607</v>
      </c>
      <c r="M1231" s="186">
        <f>IF(L1231="N/A","N/A",'Part-C'!I1231)</f>
        <v>7027399.6267959569</v>
      </c>
      <c r="N1231" s="190">
        <f t="shared" si="58"/>
        <v>0.6869171039588241</v>
      </c>
      <c r="O1231" s="191">
        <f t="shared" si="59"/>
        <v>2200158.6267959569</v>
      </c>
    </row>
    <row r="1232" spans="1:15" s="27" customFormat="1" ht="15" x14ac:dyDescent="0.3">
      <c r="A1232" s="156" t="str">
        <f>IF(ISBLANK(TableB[[#This Row],[BEDS Code]]),"",TableB[[#This Row],[BEDS Code]])</f>
        <v>353100010065</v>
      </c>
      <c r="B1232" s="134" t="str">
        <f>IF(ISBLANK(TableB[[#This Row],[School Name]]),"",TableB[[#This Row],[School Name]])</f>
        <v>P.S. 65 The Academy of Innovative Learning</v>
      </c>
      <c r="C1232" s="156" t="str">
        <f>IF(ISBLANK(TableB[[#This Row],[Local School Code]]),"",TableB[[#This Row],[Local School Code]])</f>
        <v>R065</v>
      </c>
      <c r="D1232" s="187">
        <v>3064006</v>
      </c>
      <c r="E1232" s="187">
        <v>3404451</v>
      </c>
      <c r="F1232" s="186">
        <v>340445</v>
      </c>
      <c r="G1232" s="126">
        <f t="shared" si="60"/>
        <v>0.90000002937331158</v>
      </c>
      <c r="H1232" s="187">
        <v>357576</v>
      </c>
      <c r="I1232" s="187">
        <v>616584</v>
      </c>
      <c r="J1232" s="187">
        <v>4038166</v>
      </c>
      <c r="K1232" s="187">
        <v>4439988</v>
      </c>
      <c r="L1232" s="187">
        <v>401823</v>
      </c>
      <c r="M1232" s="186">
        <f>IF(L1232="N/A","N/A",'Part-C'!I1232)</f>
        <v>7865963.7172984928</v>
      </c>
      <c r="N1232" s="190">
        <f t="shared" si="58"/>
        <v>0.51337206032611582</v>
      </c>
      <c r="O1232" s="191">
        <f t="shared" si="59"/>
        <v>3827797.7172984928</v>
      </c>
    </row>
    <row r="1233" spans="1:15" s="27" customFormat="1" ht="15" x14ac:dyDescent="0.3">
      <c r="A1233" s="156" t="str">
        <f>IF(ISBLANK(TableB[[#This Row],[BEDS Code]]),"",TableB[[#This Row],[BEDS Code]])</f>
        <v>353100010068</v>
      </c>
      <c r="B1233" s="134" t="str">
        <f>IF(ISBLANK(TableB[[#This Row],[School Name]]),"",TableB[[#This Row],[School Name]])</f>
        <v>Port Richmond School for Visionary Learning</v>
      </c>
      <c r="C1233" s="156" t="str">
        <f>IF(ISBLANK(TableB[[#This Row],[Local School Code]]),"",TableB[[#This Row],[Local School Code]])</f>
        <v>R068</v>
      </c>
      <c r="D1233" s="187">
        <v>1205471</v>
      </c>
      <c r="E1233" s="187">
        <v>1205474</v>
      </c>
      <c r="F1233" s="186">
        <v>3</v>
      </c>
      <c r="G1233" s="126">
        <f t="shared" si="60"/>
        <v>0.99999751135238091</v>
      </c>
      <c r="H1233" s="187">
        <v>357576</v>
      </c>
      <c r="I1233" s="187">
        <v>243252</v>
      </c>
      <c r="J1233" s="187">
        <v>1806299</v>
      </c>
      <c r="K1233" s="187">
        <v>1806302</v>
      </c>
      <c r="L1233" s="187">
        <v>3</v>
      </c>
      <c r="M1233" s="186">
        <f>IF(L1233="N/A","N/A",'Part-C'!I1233)</f>
        <v>3338403.188202234</v>
      </c>
      <c r="N1233" s="190">
        <f t="shared" si="58"/>
        <v>0.54106676101418161</v>
      </c>
      <c r="O1233" s="191">
        <f t="shared" si="59"/>
        <v>1532104.188202234</v>
      </c>
    </row>
    <row r="1234" spans="1:15" s="27" customFormat="1" ht="15" x14ac:dyDescent="0.3">
      <c r="A1234" s="156" t="str">
        <f>IF(ISBLANK(TableB[[#This Row],[BEDS Code]]),"",TableB[[#This Row],[BEDS Code]])</f>
        <v>353100010069</v>
      </c>
      <c r="B1234" s="134" t="str">
        <f>IF(ISBLANK(TableB[[#This Row],[School Name]]),"",TableB[[#This Row],[School Name]])</f>
        <v>P.S. 069 Daniel D. Tompkins</v>
      </c>
      <c r="C1234" s="156" t="str">
        <f>IF(ISBLANK(TableB[[#This Row],[Local School Code]]),"",TableB[[#This Row],[Local School Code]])</f>
        <v>R069</v>
      </c>
      <c r="D1234" s="187">
        <v>7257395</v>
      </c>
      <c r="E1234" s="187">
        <v>7718235</v>
      </c>
      <c r="F1234" s="186">
        <v>460840</v>
      </c>
      <c r="G1234" s="126">
        <f t="shared" si="60"/>
        <v>0.94029204863547167</v>
      </c>
      <c r="H1234" s="187">
        <v>357576</v>
      </c>
      <c r="I1234" s="187">
        <v>1390872</v>
      </c>
      <c r="J1234" s="187">
        <v>9005843</v>
      </c>
      <c r="K1234" s="187">
        <v>9549765</v>
      </c>
      <c r="L1234" s="187">
        <v>543923</v>
      </c>
      <c r="M1234" s="186">
        <f>IF(L1234="N/A","N/A",'Part-C'!I1234)</f>
        <v>22394455.226137184</v>
      </c>
      <c r="N1234" s="190">
        <f t="shared" si="58"/>
        <v>0.40214610755474117</v>
      </c>
      <c r="O1234" s="191">
        <f t="shared" si="59"/>
        <v>13388612.226137184</v>
      </c>
    </row>
    <row r="1235" spans="1:15" s="27" customFormat="1" ht="15" x14ac:dyDescent="0.3">
      <c r="A1235" s="156" t="str">
        <f>IF(ISBLANK(TableB[[#This Row],[BEDS Code]]),"",TableB[[#This Row],[BEDS Code]])</f>
        <v>353100010072</v>
      </c>
      <c r="B1235" s="134" t="str">
        <f>IF(ISBLANK(TableB[[#This Row],[School Name]]),"",TableB[[#This Row],[School Name]])</f>
        <v>I.S. 072 Rocco Laurie</v>
      </c>
      <c r="C1235" s="156" t="str">
        <f>IF(ISBLANK(TableB[[#This Row],[Local School Code]]),"",TableB[[#This Row],[Local School Code]])</f>
        <v>R072</v>
      </c>
      <c r="D1235" s="187">
        <v>11969692</v>
      </c>
      <c r="E1235" s="187">
        <v>13299657</v>
      </c>
      <c r="F1235" s="186">
        <v>1329965</v>
      </c>
      <c r="G1235" s="126">
        <f t="shared" si="60"/>
        <v>0.90000005263293636</v>
      </c>
      <c r="H1235" s="187">
        <v>357576</v>
      </c>
      <c r="I1235" s="187">
        <v>2256429</v>
      </c>
      <c r="J1235" s="187">
        <v>14583697</v>
      </c>
      <c r="K1235" s="187">
        <v>16153434</v>
      </c>
      <c r="L1235" s="187">
        <v>1569737</v>
      </c>
      <c r="M1235" s="186">
        <f>IF(L1235="N/A","N/A",'Part-C'!I1235)</f>
        <v>24375658.695246689</v>
      </c>
      <c r="N1235" s="190">
        <f t="shared" si="58"/>
        <v>0.59828935013944284</v>
      </c>
      <c r="O1235" s="191">
        <f t="shared" si="59"/>
        <v>9791961.695246689</v>
      </c>
    </row>
    <row r="1236" spans="1:15" s="27" customFormat="1" ht="15" x14ac:dyDescent="0.3">
      <c r="A1236" s="156" t="str">
        <f>IF(ISBLANK(TableB[[#This Row],[BEDS Code]]),"",TableB[[#This Row],[BEDS Code]])</f>
        <v>353100010074</v>
      </c>
      <c r="B1236" s="134" t="str">
        <f>IF(ISBLANK(TableB[[#This Row],[School Name]]),"",TableB[[#This Row],[School Name]])</f>
        <v>P.S. 74 Future Leaders Elementary School</v>
      </c>
      <c r="C1236" s="156" t="str">
        <f>IF(ISBLANK(TableB[[#This Row],[Local School Code]]),"",TableB[[#This Row],[Local School Code]])</f>
        <v>R074</v>
      </c>
      <c r="D1236" s="187">
        <v>3067441</v>
      </c>
      <c r="E1236" s="187">
        <v>3041401</v>
      </c>
      <c r="F1236" s="186">
        <v>0</v>
      </c>
      <c r="G1236" s="126">
        <f t="shared" si="60"/>
        <v>1.0085618437029513</v>
      </c>
      <c r="H1236" s="187">
        <v>357576</v>
      </c>
      <c r="I1236" s="187">
        <v>602777</v>
      </c>
      <c r="J1236" s="187">
        <v>4027794</v>
      </c>
      <c r="K1236" s="187">
        <v>3997060</v>
      </c>
      <c r="L1236" s="187">
        <v>0</v>
      </c>
      <c r="M1236" s="186">
        <f>IF(L1236="N/A","N/A",'Part-C'!I1236)</f>
        <v>6429260.2679353729</v>
      </c>
      <c r="N1236" s="190">
        <f t="shared" si="58"/>
        <v>0.62647860440302949</v>
      </c>
      <c r="O1236" s="191">
        <f t="shared" si="59"/>
        <v>2401466.2679353729</v>
      </c>
    </row>
    <row r="1237" spans="1:15" s="27" customFormat="1" ht="15" x14ac:dyDescent="0.3">
      <c r="A1237" s="156" t="str">
        <f>IF(ISBLANK(TableB[[#This Row],[BEDS Code]]),"",TableB[[#This Row],[BEDS Code]])</f>
        <v>353100010075</v>
      </c>
      <c r="B1237" s="134" t="str">
        <f>IF(ISBLANK(TableB[[#This Row],[School Name]]),"",TableB[[#This Row],[School Name]])</f>
        <v>I.S. 075 Frank D. Paulo</v>
      </c>
      <c r="C1237" s="156" t="str">
        <f>IF(ISBLANK(TableB[[#This Row],[Local School Code]]),"",TableB[[#This Row],[Local School Code]])</f>
        <v>R075</v>
      </c>
      <c r="D1237" s="187">
        <v>11685121</v>
      </c>
      <c r="E1237" s="187">
        <v>12899421</v>
      </c>
      <c r="F1237" s="186">
        <v>1214300</v>
      </c>
      <c r="G1237" s="126">
        <f t="shared" si="60"/>
        <v>0.9058639918799456</v>
      </c>
      <c r="H1237" s="187">
        <v>357576</v>
      </c>
      <c r="I1237" s="187">
        <v>2061547</v>
      </c>
      <c r="J1237" s="187">
        <v>14104244</v>
      </c>
      <c r="K1237" s="187">
        <v>15537463</v>
      </c>
      <c r="L1237" s="187">
        <v>1433219</v>
      </c>
      <c r="M1237" s="186">
        <f>IF(L1237="N/A","N/A",'Part-C'!I1237)</f>
        <v>25466484.553811494</v>
      </c>
      <c r="N1237" s="190">
        <f t="shared" si="58"/>
        <v>0.55383553117420992</v>
      </c>
      <c r="O1237" s="191">
        <f t="shared" si="59"/>
        <v>11362240.553811494</v>
      </c>
    </row>
    <row r="1238" spans="1:15" s="27" customFormat="1" ht="15" x14ac:dyDescent="0.3">
      <c r="A1238" s="156" t="str">
        <f>IF(ISBLANK(TableB[[#This Row],[BEDS Code]]),"",TableB[[#This Row],[BEDS Code]])</f>
        <v>353100010078</v>
      </c>
      <c r="B1238" s="134" t="str">
        <f>IF(ISBLANK(TableB[[#This Row],[School Name]]),"",TableB[[#This Row],[School Name]])</f>
        <v>P.S. 78</v>
      </c>
      <c r="C1238" s="156" t="str">
        <f>IF(ISBLANK(TableB[[#This Row],[Local School Code]]),"",TableB[[#This Row],[Local School Code]])</f>
        <v>R078</v>
      </c>
      <c r="D1238" s="187">
        <v>8205707</v>
      </c>
      <c r="E1238" s="187">
        <v>8205707</v>
      </c>
      <c r="F1238" s="186">
        <v>0</v>
      </c>
      <c r="G1238" s="126">
        <f t="shared" si="60"/>
        <v>1</v>
      </c>
      <c r="H1238" s="187">
        <v>357576</v>
      </c>
      <c r="I1238" s="187">
        <v>1560584</v>
      </c>
      <c r="J1238" s="187">
        <v>10123867</v>
      </c>
      <c r="K1238" s="187">
        <v>10123867</v>
      </c>
      <c r="L1238" s="187">
        <v>0</v>
      </c>
      <c r="M1238" s="186">
        <f>IF(L1238="N/A","N/A",'Part-C'!I1238)</f>
        <v>16669143.781604785</v>
      </c>
      <c r="N1238" s="190">
        <f t="shared" si="58"/>
        <v>0.60734175268031354</v>
      </c>
      <c r="O1238" s="191">
        <f t="shared" si="59"/>
        <v>6545276.7816047855</v>
      </c>
    </row>
    <row r="1239" spans="1:15" s="27" customFormat="1" ht="15" x14ac:dyDescent="0.3">
      <c r="A1239" s="156" t="str">
        <f>IF(ISBLANK(TableB[[#This Row],[BEDS Code]]),"",TableB[[#This Row],[BEDS Code]])</f>
        <v>353100011080</v>
      </c>
      <c r="B1239" s="134" t="str">
        <f>IF(ISBLANK(TableB[[#This Row],[School Name]]),"",TableB[[#This Row],[School Name]])</f>
        <v>The Michael J. Petrides School</v>
      </c>
      <c r="C1239" s="156" t="str">
        <f>IF(ISBLANK(TableB[[#This Row],[Local School Code]]),"",TableB[[#This Row],[Local School Code]])</f>
        <v>R080</v>
      </c>
      <c r="D1239" s="187">
        <v>10305083</v>
      </c>
      <c r="E1239" s="187">
        <v>11450092</v>
      </c>
      <c r="F1239" s="186">
        <v>1145009</v>
      </c>
      <c r="G1239" s="126">
        <f t="shared" si="60"/>
        <v>0.90000001746710856</v>
      </c>
      <c r="H1239" s="187">
        <v>357576</v>
      </c>
      <c r="I1239" s="187">
        <v>1997521</v>
      </c>
      <c r="J1239" s="187">
        <v>12660180</v>
      </c>
      <c r="K1239" s="187">
        <v>14011617</v>
      </c>
      <c r="L1239" s="187">
        <v>1351436</v>
      </c>
      <c r="M1239" s="186">
        <f>IF(L1239="N/A","N/A",'Part-C'!I1239)</f>
        <v>19434544.009529598</v>
      </c>
      <c r="N1239" s="190">
        <f t="shared" si="58"/>
        <v>0.65142665522752508</v>
      </c>
      <c r="O1239" s="191">
        <f t="shared" si="59"/>
        <v>6774364.0095295981</v>
      </c>
    </row>
    <row r="1240" spans="1:15" s="27" customFormat="1" ht="15" x14ac:dyDescent="0.3">
      <c r="A1240" s="156" t="str">
        <f>IF(ISBLANK(TableB[[#This Row],[BEDS Code]]),"",TableB[[#This Row],[BEDS Code]])</f>
        <v>307500015373</v>
      </c>
      <c r="B1240" s="134" t="str">
        <f>IF(ISBLANK(TableB[[#This Row],[School Name]]),"",TableB[[#This Row],[School Name]])</f>
        <v>P.S. R373</v>
      </c>
      <c r="C1240" s="156" t="str">
        <f>IF(ISBLANK(TableB[[#This Row],[Local School Code]]),"",TableB[[#This Row],[Local School Code]])</f>
        <v>R373</v>
      </c>
      <c r="D1240" s="187" t="s">
        <v>5097</v>
      </c>
      <c r="E1240" s="187" t="s">
        <v>5097</v>
      </c>
      <c r="F1240" s="186" t="s">
        <v>5097</v>
      </c>
      <c r="G1240" s="126" t="str">
        <f t="shared" si="60"/>
        <v/>
      </c>
      <c r="H1240" s="187" t="s">
        <v>5097</v>
      </c>
      <c r="I1240" s="187" t="s">
        <v>5097</v>
      </c>
      <c r="J1240" s="187" t="s">
        <v>5097</v>
      </c>
      <c r="K1240" s="187" t="s">
        <v>5097</v>
      </c>
      <c r="L1240" s="187" t="s">
        <v>5097</v>
      </c>
      <c r="M1240" s="186" t="str">
        <f>IF(L1240="N/A","N/A",'Part-C'!I1240)</f>
        <v>N/A</v>
      </c>
      <c r="N1240" s="190" t="str">
        <f t="shared" si="58"/>
        <v/>
      </c>
      <c r="O1240" s="191" t="str">
        <f t="shared" si="59"/>
        <v>N/A</v>
      </c>
    </row>
    <row r="1241" spans="1:15" s="27" customFormat="1" ht="15" x14ac:dyDescent="0.3">
      <c r="A1241" s="156" t="str">
        <f>IF(ISBLANK(TableB[[#This Row],[BEDS Code]]),"",TableB[[#This Row],[BEDS Code]])</f>
        <v>353100011440</v>
      </c>
      <c r="B1241" s="134" t="str">
        <f>IF(ISBLANK(TableB[[#This Row],[School Name]]),"",TableB[[#This Row],[School Name]])</f>
        <v>New Dorp High School</v>
      </c>
      <c r="C1241" s="156" t="str">
        <f>IF(ISBLANK(TableB[[#This Row],[Local School Code]]),"",TableB[[#This Row],[Local School Code]])</f>
        <v>R440</v>
      </c>
      <c r="D1241" s="187">
        <v>27045797</v>
      </c>
      <c r="E1241" s="187">
        <v>30050885</v>
      </c>
      <c r="F1241" s="186">
        <v>3005088</v>
      </c>
      <c r="G1241" s="126">
        <f t="shared" si="60"/>
        <v>0.90000001663844509</v>
      </c>
      <c r="H1241" s="187">
        <v>357576</v>
      </c>
      <c r="I1241" s="187">
        <v>4969610</v>
      </c>
      <c r="J1241" s="187">
        <v>32372983</v>
      </c>
      <c r="K1241" s="187">
        <v>35919841</v>
      </c>
      <c r="L1241" s="187">
        <v>3546857</v>
      </c>
      <c r="M1241" s="186">
        <f>IF(L1241="N/A","N/A",'Part-C'!I1241)</f>
        <v>43917236.544787824</v>
      </c>
      <c r="N1241" s="190">
        <f t="shared" si="58"/>
        <v>0.73713615762196871</v>
      </c>
      <c r="O1241" s="191">
        <f t="shared" si="59"/>
        <v>11544253.544787824</v>
      </c>
    </row>
    <row r="1242" spans="1:15" s="27" customFormat="1" ht="15" x14ac:dyDescent="0.3">
      <c r="A1242" s="156" t="str">
        <f>IF(ISBLANK(TableB[[#This Row],[BEDS Code]]),"",TableB[[#This Row],[BEDS Code]])</f>
        <v>353100011445</v>
      </c>
      <c r="B1242" s="134" t="str">
        <f>IF(ISBLANK(TableB[[#This Row],[School Name]]),"",TableB[[#This Row],[School Name]])</f>
        <v>Port Richmond High School</v>
      </c>
      <c r="C1242" s="156" t="str">
        <f>IF(ISBLANK(TableB[[#This Row],[Local School Code]]),"",TableB[[#This Row],[Local School Code]])</f>
        <v>R445</v>
      </c>
      <c r="D1242" s="187">
        <v>14438418</v>
      </c>
      <c r="E1242" s="187">
        <v>14438418</v>
      </c>
      <c r="F1242" s="186">
        <v>0</v>
      </c>
      <c r="G1242" s="126">
        <f t="shared" si="60"/>
        <v>1</v>
      </c>
      <c r="H1242" s="187">
        <v>357576</v>
      </c>
      <c r="I1242" s="187">
        <v>2622204</v>
      </c>
      <c r="J1242" s="187">
        <v>17418198</v>
      </c>
      <c r="K1242" s="187">
        <v>17418199</v>
      </c>
      <c r="L1242" s="187">
        <v>0</v>
      </c>
      <c r="M1242" s="186">
        <f>IF(L1242="N/A","N/A",'Part-C'!I1242)</f>
        <v>24109354.519331351</v>
      </c>
      <c r="N1242" s="190">
        <f t="shared" si="58"/>
        <v>0.72246637652757351</v>
      </c>
      <c r="O1242" s="191">
        <f t="shared" si="59"/>
        <v>6691156.5193313509</v>
      </c>
    </row>
    <row r="1243" spans="1:15" s="27" customFormat="1" ht="15" x14ac:dyDescent="0.3">
      <c r="A1243" s="156" t="str">
        <f>IF(ISBLANK(TableB[[#This Row],[BEDS Code]]),"",TableB[[#This Row],[BEDS Code]])</f>
        <v>353100011450</v>
      </c>
      <c r="B1243" s="134" t="str">
        <f>IF(ISBLANK(TableB[[#This Row],[School Name]]),"",TableB[[#This Row],[School Name]])</f>
        <v>Curtis High School</v>
      </c>
      <c r="C1243" s="156" t="str">
        <f>IF(ISBLANK(TableB[[#This Row],[Local School Code]]),"",TableB[[#This Row],[Local School Code]])</f>
        <v>R450</v>
      </c>
      <c r="D1243" s="187">
        <v>22630902</v>
      </c>
      <c r="E1243" s="187">
        <v>25145446</v>
      </c>
      <c r="F1243" s="186">
        <v>2514544</v>
      </c>
      <c r="G1243" s="126">
        <f t="shared" si="60"/>
        <v>0.9000000238611795</v>
      </c>
      <c r="H1243" s="187">
        <v>357576</v>
      </c>
      <c r="I1243" s="187">
        <v>4020558</v>
      </c>
      <c r="J1243" s="187">
        <v>27009036</v>
      </c>
      <c r="K1243" s="187">
        <v>29976913</v>
      </c>
      <c r="L1243" s="187">
        <v>2967876</v>
      </c>
      <c r="M1243" s="186">
        <f>IF(L1243="N/A","N/A",'Part-C'!I1243)</f>
        <v>33949051.807150312</v>
      </c>
      <c r="N1243" s="190">
        <f t="shared" si="58"/>
        <v>0.79557556285891284</v>
      </c>
      <c r="O1243" s="191">
        <f t="shared" si="59"/>
        <v>6940015.8071503118</v>
      </c>
    </row>
    <row r="1244" spans="1:15" s="27" customFormat="1" ht="15" x14ac:dyDescent="0.3">
      <c r="A1244" s="156" t="str">
        <f>IF(ISBLANK(TableB[[#This Row],[BEDS Code]]),"",TableB[[#This Row],[BEDS Code]])</f>
        <v>353100011455</v>
      </c>
      <c r="B1244" s="134" t="str">
        <f>IF(ISBLANK(TableB[[#This Row],[School Name]]),"",TableB[[#This Row],[School Name]])</f>
        <v>Tottenville High School</v>
      </c>
      <c r="C1244" s="156" t="str">
        <f>IF(ISBLANK(TableB[[#This Row],[Local School Code]]),"",TableB[[#This Row],[Local School Code]])</f>
        <v>R455</v>
      </c>
      <c r="D1244" s="187">
        <v>29766858</v>
      </c>
      <c r="E1244" s="187">
        <v>33074287</v>
      </c>
      <c r="F1244" s="186">
        <v>3307429</v>
      </c>
      <c r="G1244" s="126">
        <f t="shared" si="60"/>
        <v>0.89999999092950966</v>
      </c>
      <c r="H1244" s="187">
        <v>357576</v>
      </c>
      <c r="I1244" s="187">
        <v>5452371</v>
      </c>
      <c r="J1244" s="187">
        <v>35576805</v>
      </c>
      <c r="K1244" s="187">
        <v>39480512</v>
      </c>
      <c r="L1244" s="187">
        <v>3903706</v>
      </c>
      <c r="M1244" s="186">
        <f>IF(L1244="N/A","N/A",'Part-C'!I1244)</f>
        <v>48102720.105306529</v>
      </c>
      <c r="N1244" s="190">
        <f t="shared" si="58"/>
        <v>0.73960069039994447</v>
      </c>
      <c r="O1244" s="191">
        <f t="shared" si="59"/>
        <v>12525915.105306529</v>
      </c>
    </row>
    <row r="1245" spans="1:15" s="27" customFormat="1" ht="15" x14ac:dyDescent="0.3">
      <c r="A1245" s="156" t="str">
        <f>IF(ISBLANK(TableB[[#This Row],[BEDS Code]]),"",TableB[[#This Row],[BEDS Code]])</f>
        <v>353100011460</v>
      </c>
      <c r="B1245" s="134" t="str">
        <f>IF(ISBLANK(TableB[[#This Row],[School Name]]),"",TableB[[#This Row],[School Name]])</f>
        <v>Susan E. Wagner High School</v>
      </c>
      <c r="C1245" s="156" t="str">
        <f>IF(ISBLANK(TableB[[#This Row],[Local School Code]]),"",TableB[[#This Row],[Local School Code]])</f>
        <v>R460</v>
      </c>
      <c r="D1245" s="187">
        <v>26735067</v>
      </c>
      <c r="E1245" s="187">
        <v>29705631</v>
      </c>
      <c r="F1245" s="186">
        <v>2970564</v>
      </c>
      <c r="G1245" s="126">
        <f t="shared" si="60"/>
        <v>0.8999999697027139</v>
      </c>
      <c r="H1245" s="187">
        <v>357576</v>
      </c>
      <c r="I1245" s="187">
        <v>4852606</v>
      </c>
      <c r="J1245" s="187">
        <v>31945249</v>
      </c>
      <c r="K1245" s="187">
        <v>35451360</v>
      </c>
      <c r="L1245" s="187">
        <v>3506109</v>
      </c>
      <c r="M1245" s="186">
        <f>IF(L1245="N/A","N/A",'Part-C'!I1245)</f>
        <v>43605516.107485987</v>
      </c>
      <c r="N1245" s="190">
        <f t="shared" si="58"/>
        <v>0.73259651190129571</v>
      </c>
      <c r="O1245" s="191">
        <f t="shared" si="59"/>
        <v>11660267.107485987</v>
      </c>
    </row>
    <row r="1246" spans="1:15" s="27" customFormat="1" ht="15" x14ac:dyDescent="0.3">
      <c r="A1246" s="156" t="str">
        <f>IF(ISBLANK(TableB[[#This Row],[BEDS Code]]),"",TableB[[#This Row],[BEDS Code]])</f>
        <v>353100011470</v>
      </c>
      <c r="B1246" s="134" t="str">
        <f>IF(ISBLANK(TableB[[#This Row],[School Name]]),"",TableB[[#This Row],[School Name]])</f>
        <v>Concord High School</v>
      </c>
      <c r="C1246" s="156" t="str">
        <f>IF(ISBLANK(TableB[[#This Row],[Local School Code]]),"",TableB[[#This Row],[Local School Code]])</f>
        <v>R470</v>
      </c>
      <c r="D1246" s="187">
        <v>1927627</v>
      </c>
      <c r="E1246" s="187">
        <v>1947596</v>
      </c>
      <c r="F1246" s="186">
        <v>19969</v>
      </c>
      <c r="G1246" s="126">
        <f t="shared" si="60"/>
        <v>0.98974684688200221</v>
      </c>
      <c r="H1246" s="187">
        <v>357576</v>
      </c>
      <c r="I1246" s="187">
        <v>441883</v>
      </c>
      <c r="J1246" s="187">
        <v>2727086</v>
      </c>
      <c r="K1246" s="187">
        <v>2750655</v>
      </c>
      <c r="L1246" s="187">
        <v>23569</v>
      </c>
      <c r="M1246" s="186">
        <f>IF(L1246="N/A","N/A",'Part-C'!I1246)</f>
        <v>3383689.7768141832</v>
      </c>
      <c r="N1246" s="190">
        <f t="shared" si="58"/>
        <v>0.80595036184659052</v>
      </c>
      <c r="O1246" s="191">
        <f t="shared" si="59"/>
        <v>656603.77681418322</v>
      </c>
    </row>
    <row r="1247" spans="1:15" s="27" customFormat="1" ht="15" x14ac:dyDescent="0.3">
      <c r="A1247" s="156" t="str">
        <f>IF(ISBLANK(TableB[[#This Row],[BEDS Code]]),"",TableB[[#This Row],[BEDS Code]])</f>
        <v>353100011600</v>
      </c>
      <c r="B1247" s="134" t="str">
        <f>IF(ISBLANK(TableB[[#This Row],[School Name]]),"",TableB[[#This Row],[School Name]])</f>
        <v>Ralph R. McKee Career and Technical Education High School</v>
      </c>
      <c r="C1247" s="156" t="str">
        <f>IF(ISBLANK(TableB[[#This Row],[Local School Code]]),"",TableB[[#This Row],[Local School Code]])</f>
        <v>R600</v>
      </c>
      <c r="D1247" s="187">
        <v>8599971</v>
      </c>
      <c r="E1247" s="187">
        <v>9410867</v>
      </c>
      <c r="F1247" s="186">
        <v>810896</v>
      </c>
      <c r="G1247" s="126">
        <f t="shared" si="60"/>
        <v>0.91383408138697531</v>
      </c>
      <c r="H1247" s="187">
        <v>357576</v>
      </c>
      <c r="I1247" s="187">
        <v>1627379</v>
      </c>
      <c r="J1247" s="187">
        <v>10584926</v>
      </c>
      <c r="K1247" s="187">
        <v>11542015</v>
      </c>
      <c r="L1247" s="187">
        <v>957089</v>
      </c>
      <c r="M1247" s="186">
        <f>IF(L1247="N/A","N/A",'Part-C'!I1247)</f>
        <v>14594957.350653637</v>
      </c>
      <c r="N1247" s="190">
        <f t="shared" si="58"/>
        <v>0.72524542180494644</v>
      </c>
      <c r="O1247" s="191">
        <f t="shared" si="59"/>
        <v>4010031.3506536372</v>
      </c>
    </row>
    <row r="1248" spans="1:15" s="27" customFormat="1" ht="15" x14ac:dyDescent="0.3">
      <c r="A1248" s="156" t="str">
        <f>IF(ISBLANK(TableB[[#This Row],[BEDS Code]]),"",TableB[[#This Row],[BEDS Code]])</f>
        <v>353100011605</v>
      </c>
      <c r="B1248" s="134" t="str">
        <f>IF(ISBLANK(TableB[[#This Row],[School Name]]),"",TableB[[#This Row],[School Name]])</f>
        <v>Staten Island Technical High School</v>
      </c>
      <c r="C1248" s="156" t="str">
        <f>IF(ISBLANK(TableB[[#This Row],[Local School Code]]),"",TableB[[#This Row],[Local School Code]])</f>
        <v>R605</v>
      </c>
      <c r="D1248" s="187">
        <v>10869994</v>
      </c>
      <c r="E1248" s="187">
        <v>11155794</v>
      </c>
      <c r="F1248" s="186">
        <v>285800</v>
      </c>
      <c r="G1248" s="126">
        <f t="shared" si="60"/>
        <v>0.97438102568046703</v>
      </c>
      <c r="H1248" s="187">
        <v>357576</v>
      </c>
      <c r="I1248" s="187">
        <v>2029889</v>
      </c>
      <c r="J1248" s="187">
        <v>13257459</v>
      </c>
      <c r="K1248" s="187">
        <v>13594785</v>
      </c>
      <c r="L1248" s="187">
        <v>337326</v>
      </c>
      <c r="M1248" s="186">
        <f>IF(L1248="N/A","N/A",'Part-C'!I1248)</f>
        <v>14473918.403218798</v>
      </c>
      <c r="N1248" s="190">
        <f t="shared" si="58"/>
        <v>0.91595507385558605</v>
      </c>
      <c r="O1248" s="191">
        <f t="shared" si="59"/>
        <v>1216459.4032187983</v>
      </c>
    </row>
    <row r="1249" spans="1:15" s="27" customFormat="1" ht="15" x14ac:dyDescent="0.3">
      <c r="A1249" s="156" t="str">
        <f>IF(ISBLANK(TableB[[#This Row],[BEDS Code]]),"",TableB[[#This Row],[BEDS Code]])</f>
        <v>(blank)</v>
      </c>
      <c r="B1249" s="134" t="str">
        <f>IF(ISBLANK(TableB[[#This Row],[School Name]]),"",TableB[[#This Row],[School Name]])</f>
        <v>Staten Island YABC</v>
      </c>
      <c r="C1249" s="156" t="str">
        <f>IF(ISBLANK(TableB[[#This Row],[Local School Code]]),"",TableB[[#This Row],[Local School Code]])</f>
        <v>R607</v>
      </c>
      <c r="D1249" s="187" t="s">
        <v>5097</v>
      </c>
      <c r="E1249" s="187" t="s">
        <v>5097</v>
      </c>
      <c r="F1249" s="186" t="s">
        <v>5097</v>
      </c>
      <c r="G1249" s="126" t="str">
        <f t="shared" si="60"/>
        <v/>
      </c>
      <c r="H1249" s="187" t="s">
        <v>5097</v>
      </c>
      <c r="I1249" s="187" t="s">
        <v>5097</v>
      </c>
      <c r="J1249" s="187" t="s">
        <v>5097</v>
      </c>
      <c r="K1249" s="187" t="s">
        <v>5097</v>
      </c>
      <c r="L1249" s="187" t="s">
        <v>5097</v>
      </c>
      <c r="M1249" s="186" t="str">
        <f>IF(L1249="N/A","N/A",'Part-C'!I1249)</f>
        <v>N/A</v>
      </c>
      <c r="N1249" s="190" t="str">
        <f t="shared" si="58"/>
        <v/>
      </c>
      <c r="O1249" s="191" t="str">
        <f t="shared" si="59"/>
        <v>N/A</v>
      </c>
    </row>
    <row r="1250" spans="1:15" s="27" customFormat="1" ht="15" x14ac:dyDescent="0.3">
      <c r="A1250" s="156" t="str">
        <f>IF(ISBLANK(TableB[[#This Row],[BEDS Code]]),"",TableB[[#This Row],[BEDS Code]])</f>
        <v>307500015721</v>
      </c>
      <c r="B1250" s="134" t="str">
        <f>IF(ISBLANK(TableB[[#This Row],[School Name]]),"",TableB[[#This Row],[School Name]])</f>
        <v>The Richard H. Hungerford School</v>
      </c>
      <c r="C1250" s="156" t="str">
        <f>IF(ISBLANK(TableB[[#This Row],[Local School Code]]),"",TableB[[#This Row],[Local School Code]])</f>
        <v>R721</v>
      </c>
      <c r="D1250" s="187" t="s">
        <v>5097</v>
      </c>
      <c r="E1250" s="187" t="s">
        <v>5097</v>
      </c>
      <c r="F1250" s="186" t="s">
        <v>5097</v>
      </c>
      <c r="G1250" s="126" t="str">
        <f t="shared" si="60"/>
        <v/>
      </c>
      <c r="H1250" s="187" t="s">
        <v>5097</v>
      </c>
      <c r="I1250" s="187" t="s">
        <v>5097</v>
      </c>
      <c r="J1250" s="187" t="s">
        <v>5097</v>
      </c>
      <c r="K1250" s="187" t="s">
        <v>5097</v>
      </c>
      <c r="L1250" s="187" t="s">
        <v>5097</v>
      </c>
      <c r="M1250" s="186" t="str">
        <f>IF(L1250="N/A","N/A",'Part-C'!I1250)</f>
        <v>N/A</v>
      </c>
      <c r="N1250" s="190" t="str">
        <f t="shared" si="58"/>
        <v/>
      </c>
      <c r="O1250" s="191" t="str">
        <f t="shared" si="59"/>
        <v>N/A</v>
      </c>
    </row>
    <row r="1251" spans="1:15" s="27" customFormat="1" ht="15" x14ac:dyDescent="0.3">
      <c r="A1251" s="156" t="str">
        <f>IF(ISBLANK(TableB[[#This Row],[BEDS Code]]),"",TableB[[#This Row],[BEDS Code]])</f>
        <v>353100010861</v>
      </c>
      <c r="B1251" s="134" t="str">
        <f>IF(ISBLANK(TableB[[#This Row],[School Name]]),"",TableB[[#This Row],[School Name]])</f>
        <v>Staten Island School of Civic Leadership</v>
      </c>
      <c r="C1251" s="156" t="str">
        <f>IF(ISBLANK(TableB[[#This Row],[Local School Code]]),"",TableB[[#This Row],[Local School Code]])</f>
        <v>R861</v>
      </c>
      <c r="D1251" s="187">
        <v>7715928</v>
      </c>
      <c r="E1251" s="187">
        <v>8233854</v>
      </c>
      <c r="F1251" s="186">
        <v>517926</v>
      </c>
      <c r="G1251" s="126">
        <f t="shared" si="60"/>
        <v>0.93709798594922866</v>
      </c>
      <c r="H1251" s="187">
        <v>357576</v>
      </c>
      <c r="I1251" s="187">
        <v>1558475</v>
      </c>
      <c r="J1251" s="187">
        <v>9631979</v>
      </c>
      <c r="K1251" s="187">
        <v>10243279</v>
      </c>
      <c r="L1251" s="187">
        <v>611300</v>
      </c>
      <c r="M1251" s="186">
        <f>IF(L1251="N/A","N/A",'Part-C'!I1251)</f>
        <v>14858042.376698166</v>
      </c>
      <c r="N1251" s="190">
        <f t="shared" si="58"/>
        <v>0.64826702978757222</v>
      </c>
      <c r="O1251" s="191">
        <f t="shared" si="59"/>
        <v>5226063.3766981661</v>
      </c>
    </row>
    <row r="1252" spans="1:15" s="27" customFormat="1" ht="15" x14ac:dyDescent="0.3">
      <c r="A1252" s="156" t="str">
        <f>IF(ISBLANK(TableB[[#This Row],[BEDS Code]]),"",TableB[[#This Row],[BEDS Code]])</f>
        <v>(blank)</v>
      </c>
      <c r="B1252" s="134" t="str">
        <f>IF(ISBLANK(TableB[[#This Row],[School Name]]),"",TableB[[#This Row],[School Name]])</f>
        <v>Pre-K Center District 31</v>
      </c>
      <c r="C1252" s="156" t="str">
        <f>IF(ISBLANK(TableB[[#This Row],[Local School Code]]),"",TableB[[#This Row],[Local School Code]])</f>
        <v>RP31</v>
      </c>
      <c r="D1252" s="187" t="s">
        <v>5097</v>
      </c>
      <c r="E1252" s="187" t="s">
        <v>5097</v>
      </c>
      <c r="F1252" s="186" t="s">
        <v>5097</v>
      </c>
      <c r="G1252" s="126" t="str">
        <f t="shared" si="60"/>
        <v/>
      </c>
      <c r="H1252" s="187" t="s">
        <v>5097</v>
      </c>
      <c r="I1252" s="187" t="s">
        <v>5097</v>
      </c>
      <c r="J1252" s="187" t="s">
        <v>5097</v>
      </c>
      <c r="K1252" s="187" t="s">
        <v>5097</v>
      </c>
      <c r="L1252" s="187" t="s">
        <v>5097</v>
      </c>
      <c r="M1252" s="186" t="str">
        <f>IF(L1252="N/A","N/A",'Part-C'!I1252)</f>
        <v>N/A</v>
      </c>
      <c r="N1252" s="190" t="str">
        <f t="shared" si="58"/>
        <v/>
      </c>
      <c r="O1252" s="191" t="str">
        <f t="shared" si="59"/>
        <v>N/A</v>
      </c>
    </row>
    <row r="1253" spans="1:15" s="27" customFormat="1" ht="15" x14ac:dyDescent="0.3">
      <c r="A1253" s="156" t="str">
        <f>IF(ISBLANK(TableB[[#This Row],[BEDS Code]]),"",TableB[[#This Row],[BEDS Code]])</f>
        <v>320700010001</v>
      </c>
      <c r="B1253" s="134" t="str">
        <f>IF(ISBLANK(TableB[[#This Row],[School Name]]),"",TableB[[#This Row],[School Name]])</f>
        <v>P.S. 001 Courtlandt School</v>
      </c>
      <c r="C1253" s="156" t="str">
        <f>IF(ISBLANK(TableB[[#This Row],[Local School Code]]),"",TableB[[#This Row],[Local School Code]])</f>
        <v>X001</v>
      </c>
      <c r="D1253" s="187">
        <v>5334749</v>
      </c>
      <c r="E1253" s="187">
        <v>5927500</v>
      </c>
      <c r="F1253" s="186">
        <v>592751</v>
      </c>
      <c r="G1253" s="126">
        <f t="shared" si="60"/>
        <v>0.89999983129481231</v>
      </c>
      <c r="H1253" s="187">
        <v>357576</v>
      </c>
      <c r="I1253" s="187">
        <v>845376</v>
      </c>
      <c r="J1253" s="187">
        <v>6537701</v>
      </c>
      <c r="K1253" s="187">
        <v>7237315</v>
      </c>
      <c r="L1253" s="187">
        <v>699614</v>
      </c>
      <c r="M1253" s="186">
        <f>IF(L1253="N/A","N/A",'Part-C'!I1253)</f>
        <v>11972849.293847777</v>
      </c>
      <c r="N1253" s="190">
        <f t="shared" si="58"/>
        <v>0.54604387306197733</v>
      </c>
      <c r="O1253" s="191">
        <f t="shared" si="59"/>
        <v>5435148.2938477769</v>
      </c>
    </row>
    <row r="1254" spans="1:15" s="27" customFormat="1" ht="15" x14ac:dyDescent="0.3">
      <c r="A1254" s="156" t="str">
        <f>IF(ISBLANK(TableB[[#This Row],[BEDS Code]]),"",TableB[[#This Row],[BEDS Code]])</f>
        <v>321000010003</v>
      </c>
      <c r="B1254" s="134" t="str">
        <f>IF(ISBLANK(TableB[[#This Row],[School Name]]),"",TableB[[#This Row],[School Name]])</f>
        <v>P.S. 3 Raul Julia Micro Society</v>
      </c>
      <c r="C1254" s="156" t="str">
        <f>IF(ISBLANK(TableB[[#This Row],[Local School Code]]),"",TableB[[#This Row],[Local School Code]])</f>
        <v>X003</v>
      </c>
      <c r="D1254" s="187">
        <v>2887704</v>
      </c>
      <c r="E1254" s="187">
        <v>2695873</v>
      </c>
      <c r="F1254" s="186">
        <v>0</v>
      </c>
      <c r="G1254" s="126">
        <f t="shared" si="60"/>
        <v>1.0711572837444494</v>
      </c>
      <c r="H1254" s="187">
        <v>357576</v>
      </c>
      <c r="I1254" s="187">
        <v>520649</v>
      </c>
      <c r="J1254" s="187">
        <v>3765929</v>
      </c>
      <c r="K1254" s="187">
        <v>3539514</v>
      </c>
      <c r="L1254" s="187">
        <v>0</v>
      </c>
      <c r="M1254" s="186">
        <f>IF(L1254="N/A","N/A",'Part-C'!I1254)</f>
        <v>6421707.563482713</v>
      </c>
      <c r="N1254" s="190">
        <f t="shared" si="58"/>
        <v>0.58643732414959227</v>
      </c>
      <c r="O1254" s="191">
        <f t="shared" si="59"/>
        <v>2655778.563482713</v>
      </c>
    </row>
    <row r="1255" spans="1:15" s="27" customFormat="1" ht="15" x14ac:dyDescent="0.3">
      <c r="A1255" s="156" t="str">
        <f>IF(ISBLANK(TableB[[#This Row],[BEDS Code]]),"",TableB[[#This Row],[BEDS Code]])</f>
        <v>320900010004</v>
      </c>
      <c r="B1255" s="134" t="str">
        <f>IF(ISBLANK(TableB[[#This Row],[School Name]]),"",TableB[[#This Row],[School Name]])</f>
        <v>P.S./M.S. 004 Crotona Park West</v>
      </c>
      <c r="C1255" s="156" t="str">
        <f>IF(ISBLANK(TableB[[#This Row],[Local School Code]]),"",TableB[[#This Row],[Local School Code]])</f>
        <v>X004</v>
      </c>
      <c r="D1255" s="187">
        <v>5357165</v>
      </c>
      <c r="E1255" s="187">
        <v>4966884</v>
      </c>
      <c r="F1255" s="186">
        <v>0</v>
      </c>
      <c r="G1255" s="126">
        <f t="shared" si="60"/>
        <v>1.0785766287273872</v>
      </c>
      <c r="H1255" s="187">
        <v>357576</v>
      </c>
      <c r="I1255" s="187">
        <v>905984</v>
      </c>
      <c r="J1255" s="187">
        <v>6620725</v>
      </c>
      <c r="K1255" s="187">
        <v>6160082</v>
      </c>
      <c r="L1255" s="187">
        <v>0</v>
      </c>
      <c r="M1255" s="186">
        <f>IF(L1255="N/A","N/A",'Part-C'!I1255)</f>
        <v>9970309.0945792366</v>
      </c>
      <c r="N1255" s="190">
        <f t="shared" si="58"/>
        <v>0.66404410707784634</v>
      </c>
      <c r="O1255" s="191">
        <f t="shared" si="59"/>
        <v>3349584.0945792366</v>
      </c>
    </row>
    <row r="1256" spans="1:15" s="27" customFormat="1" ht="15" x14ac:dyDescent="0.3">
      <c r="A1256" s="156" t="str">
        <f>IF(ISBLANK(TableB[[#This Row],[BEDS Code]]),"",TableB[[#This Row],[BEDS Code]])</f>
        <v>320700010005</v>
      </c>
      <c r="B1256" s="134" t="str">
        <f>IF(ISBLANK(TableB[[#This Row],[School Name]]),"",TableB[[#This Row],[School Name]])</f>
        <v>P.S. 5 Port Morris</v>
      </c>
      <c r="C1256" s="156" t="str">
        <f>IF(ISBLANK(TableB[[#This Row],[Local School Code]]),"",TableB[[#This Row],[Local School Code]])</f>
        <v>X005</v>
      </c>
      <c r="D1256" s="187">
        <v>5902137</v>
      </c>
      <c r="E1256" s="187">
        <v>6557930</v>
      </c>
      <c r="F1256" s="186">
        <v>655793</v>
      </c>
      <c r="G1256" s="126">
        <f t="shared" si="60"/>
        <v>0.9</v>
      </c>
      <c r="H1256" s="187">
        <v>357576</v>
      </c>
      <c r="I1256" s="187">
        <v>1156163</v>
      </c>
      <c r="J1256" s="187">
        <v>7415876</v>
      </c>
      <c r="K1256" s="187">
        <v>8189899</v>
      </c>
      <c r="L1256" s="187">
        <v>774023</v>
      </c>
      <c r="M1256" s="186">
        <f>IF(L1256="N/A","N/A",'Part-C'!I1256)</f>
        <v>12922366.221958604</v>
      </c>
      <c r="N1256" s="190">
        <f t="shared" si="58"/>
        <v>0.57387910794529384</v>
      </c>
      <c r="O1256" s="191">
        <f t="shared" si="59"/>
        <v>5506490.2219586037</v>
      </c>
    </row>
    <row r="1257" spans="1:15" s="27" customFormat="1" ht="15" x14ac:dyDescent="0.3">
      <c r="A1257" s="156" t="str">
        <f>IF(ISBLANK(TableB[[#This Row],[BEDS Code]]),"",TableB[[#This Row],[BEDS Code]])</f>
        <v>321200010006</v>
      </c>
      <c r="B1257" s="134" t="str">
        <f>IF(ISBLANK(TableB[[#This Row],[School Name]]),"",TableB[[#This Row],[School Name]])</f>
        <v>P.S. 006 West Farms</v>
      </c>
      <c r="C1257" s="156" t="str">
        <f>IF(ISBLANK(TableB[[#This Row],[Local School Code]]),"",TableB[[#This Row],[Local School Code]])</f>
        <v>X006</v>
      </c>
      <c r="D1257" s="187">
        <v>3826021</v>
      </c>
      <c r="E1257" s="187">
        <v>4251134</v>
      </c>
      <c r="F1257" s="186">
        <v>425113</v>
      </c>
      <c r="G1257" s="126">
        <f t="shared" si="60"/>
        <v>0.900000094092541</v>
      </c>
      <c r="H1257" s="187">
        <v>357576</v>
      </c>
      <c r="I1257" s="187">
        <v>810834</v>
      </c>
      <c r="J1257" s="187">
        <v>4994431</v>
      </c>
      <c r="K1257" s="187">
        <v>5496185</v>
      </c>
      <c r="L1257" s="187">
        <v>501755</v>
      </c>
      <c r="M1257" s="186">
        <f>IF(L1257="N/A","N/A",'Part-C'!I1257)</f>
        <v>9822275.8302492984</v>
      </c>
      <c r="N1257" s="190">
        <f t="shared" si="58"/>
        <v>0.50848001891973305</v>
      </c>
      <c r="O1257" s="191">
        <f t="shared" si="59"/>
        <v>4827844.8302492984</v>
      </c>
    </row>
    <row r="1258" spans="1:15" s="27" customFormat="1" ht="15" x14ac:dyDescent="0.3">
      <c r="A1258" s="156" t="str">
        <f>IF(ISBLANK(TableB[[#This Row],[BEDS Code]]),"",TableB[[#This Row],[BEDS Code]])</f>
        <v>321000010007</v>
      </c>
      <c r="B1258" s="134" t="str">
        <f>IF(ISBLANK(TableB[[#This Row],[School Name]]),"",TableB[[#This Row],[School Name]])</f>
        <v>Milton Fein School</v>
      </c>
      <c r="C1258" s="156" t="str">
        <f>IF(ISBLANK(TableB[[#This Row],[Local School Code]]),"",TableB[[#This Row],[Local School Code]])</f>
        <v>X007</v>
      </c>
      <c r="D1258" s="187">
        <v>5264707</v>
      </c>
      <c r="E1258" s="187">
        <v>5849674</v>
      </c>
      <c r="F1258" s="186">
        <v>584967</v>
      </c>
      <c r="G1258" s="126">
        <f t="shared" si="60"/>
        <v>0.90000006837987889</v>
      </c>
      <c r="H1258" s="187">
        <v>357576</v>
      </c>
      <c r="I1258" s="187">
        <v>1021845</v>
      </c>
      <c r="J1258" s="187">
        <v>6644128</v>
      </c>
      <c r="K1258" s="187">
        <v>7334556</v>
      </c>
      <c r="L1258" s="187">
        <v>690427</v>
      </c>
      <c r="M1258" s="186">
        <f>IF(L1258="N/A","N/A",'Part-C'!I1258)</f>
        <v>9835206.0345034264</v>
      </c>
      <c r="N1258" s="190">
        <f t="shared" si="58"/>
        <v>0.67554538020773225</v>
      </c>
      <c r="O1258" s="191">
        <f t="shared" si="59"/>
        <v>3191078.0345034264</v>
      </c>
    </row>
    <row r="1259" spans="1:15" s="27" customFormat="1" ht="15" x14ac:dyDescent="0.3">
      <c r="A1259" s="156" t="str">
        <f>IF(ISBLANK(TableB[[#This Row],[BEDS Code]]),"",TableB[[#This Row],[BEDS Code]])</f>
        <v>321000010008</v>
      </c>
      <c r="B1259" s="134" t="str">
        <f>IF(ISBLANK(TableB[[#This Row],[School Name]]),"",TableB[[#This Row],[School Name]])</f>
        <v>P.S. 008 Isaac Varian</v>
      </c>
      <c r="C1259" s="156" t="str">
        <f>IF(ISBLANK(TableB[[#This Row],[Local School Code]]),"",TableB[[#This Row],[Local School Code]])</f>
        <v>X008</v>
      </c>
      <c r="D1259" s="187">
        <v>8290118</v>
      </c>
      <c r="E1259" s="187">
        <v>9211242</v>
      </c>
      <c r="F1259" s="186">
        <v>921124</v>
      </c>
      <c r="G1259" s="126">
        <f t="shared" si="60"/>
        <v>0.90000002171259863</v>
      </c>
      <c r="H1259" s="187">
        <v>357576</v>
      </c>
      <c r="I1259" s="187">
        <v>1629588</v>
      </c>
      <c r="J1259" s="187">
        <v>10277282</v>
      </c>
      <c r="K1259" s="187">
        <v>11364470</v>
      </c>
      <c r="L1259" s="187">
        <v>1087188</v>
      </c>
      <c r="M1259" s="186">
        <f>IF(L1259="N/A","N/A",'Part-C'!I1259)</f>
        <v>16486286.724677457</v>
      </c>
      <c r="N1259" s="190">
        <f t="shared" si="58"/>
        <v>0.62338367466437883</v>
      </c>
      <c r="O1259" s="191">
        <f t="shared" si="59"/>
        <v>6209004.7246774565</v>
      </c>
    </row>
    <row r="1260" spans="1:15" s="27" customFormat="1" ht="15" x14ac:dyDescent="0.3">
      <c r="A1260" s="156" t="str">
        <f>IF(ISBLANK(TableB[[#This Row],[BEDS Code]]),"",TableB[[#This Row],[BEDS Code]])</f>
        <v>321000010009</v>
      </c>
      <c r="B1260" s="134" t="str">
        <f>IF(ISBLANK(TableB[[#This Row],[School Name]]),"",TableB[[#This Row],[School Name]])</f>
        <v>P.S. 9 Ryer Avenue Elementary School</v>
      </c>
      <c r="C1260" s="156" t="str">
        <f>IF(ISBLANK(TableB[[#This Row],[Local School Code]]),"",TableB[[#This Row],[Local School Code]])</f>
        <v>X009</v>
      </c>
      <c r="D1260" s="187">
        <v>6542050</v>
      </c>
      <c r="E1260" s="187">
        <v>7268945</v>
      </c>
      <c r="F1260" s="186">
        <v>726895</v>
      </c>
      <c r="G1260" s="126">
        <f t="shared" si="60"/>
        <v>0.89999993121422706</v>
      </c>
      <c r="H1260" s="187">
        <v>357576</v>
      </c>
      <c r="I1260" s="187">
        <v>1257075</v>
      </c>
      <c r="J1260" s="187">
        <v>8156701</v>
      </c>
      <c r="K1260" s="187">
        <v>9014643</v>
      </c>
      <c r="L1260" s="187">
        <v>857942</v>
      </c>
      <c r="M1260" s="186">
        <f>IF(L1260="N/A","N/A",'Part-C'!I1260)</f>
        <v>13713080.109502003</v>
      </c>
      <c r="N1260" s="190">
        <f t="shared" si="58"/>
        <v>0.59481173703259393</v>
      </c>
      <c r="O1260" s="191">
        <f t="shared" si="59"/>
        <v>5556379.1095020026</v>
      </c>
    </row>
    <row r="1261" spans="1:15" s="27" customFormat="1" ht="15" x14ac:dyDescent="0.3">
      <c r="A1261" s="156" t="str">
        <f>IF(ISBLANK(TableB[[#This Row],[BEDS Code]]),"",TableB[[#This Row],[BEDS Code]])</f>
        <v>307500012010</v>
      </c>
      <c r="B1261" s="134" t="str">
        <f>IF(ISBLANK(TableB[[#This Row],[School Name]]),"",TableB[[#This Row],[School Name]])</f>
        <v>P.S. X010</v>
      </c>
      <c r="C1261" s="156" t="str">
        <f>IF(ISBLANK(TableB[[#This Row],[Local School Code]]),"",TableB[[#This Row],[Local School Code]])</f>
        <v>X010</v>
      </c>
      <c r="D1261" s="187" t="s">
        <v>5097</v>
      </c>
      <c r="E1261" s="187" t="s">
        <v>5097</v>
      </c>
      <c r="F1261" s="186" t="s">
        <v>5097</v>
      </c>
      <c r="G1261" s="126" t="str">
        <f t="shared" si="60"/>
        <v/>
      </c>
      <c r="H1261" s="187" t="s">
        <v>5097</v>
      </c>
      <c r="I1261" s="187" t="s">
        <v>5097</v>
      </c>
      <c r="J1261" s="187" t="s">
        <v>5097</v>
      </c>
      <c r="K1261" s="187" t="s">
        <v>5097</v>
      </c>
      <c r="L1261" s="187" t="s">
        <v>5097</v>
      </c>
      <c r="M1261" s="186" t="str">
        <f>IF(L1261="N/A","N/A",'Part-C'!I1261)</f>
        <v>N/A</v>
      </c>
      <c r="N1261" s="190" t="str">
        <f t="shared" si="58"/>
        <v/>
      </c>
      <c r="O1261" s="191" t="str">
        <f t="shared" si="59"/>
        <v>N/A</v>
      </c>
    </row>
    <row r="1262" spans="1:15" s="27" customFormat="1" ht="15" x14ac:dyDescent="0.3">
      <c r="A1262" s="156" t="str">
        <f>IF(ISBLANK(TableB[[#This Row],[BEDS Code]]),"",TableB[[#This Row],[BEDS Code]])</f>
        <v>320900010011</v>
      </c>
      <c r="B1262" s="134" t="str">
        <f>IF(ISBLANK(TableB[[#This Row],[School Name]]),"",TableB[[#This Row],[School Name]])</f>
        <v>P.S. 011 Highbridge</v>
      </c>
      <c r="C1262" s="156" t="str">
        <f>IF(ISBLANK(TableB[[#This Row],[Local School Code]]),"",TableB[[#This Row],[Local School Code]])</f>
        <v>X011</v>
      </c>
      <c r="D1262" s="187">
        <v>4711210</v>
      </c>
      <c r="E1262" s="187">
        <v>5234679</v>
      </c>
      <c r="F1262" s="186">
        <v>523469</v>
      </c>
      <c r="G1262" s="126">
        <f t="shared" si="60"/>
        <v>0.89999978986295048</v>
      </c>
      <c r="H1262" s="187">
        <v>357576</v>
      </c>
      <c r="I1262" s="187">
        <v>993754</v>
      </c>
      <c r="J1262" s="187">
        <v>6062540</v>
      </c>
      <c r="K1262" s="187">
        <v>6680382</v>
      </c>
      <c r="L1262" s="187">
        <v>617842</v>
      </c>
      <c r="M1262" s="186">
        <f>IF(L1262="N/A","N/A",'Part-C'!I1262)</f>
        <v>11185596.934085168</v>
      </c>
      <c r="N1262" s="190">
        <f t="shared" si="58"/>
        <v>0.54199521364175052</v>
      </c>
      <c r="O1262" s="191">
        <f t="shared" si="59"/>
        <v>5123056.9340851679</v>
      </c>
    </row>
    <row r="1263" spans="1:15" s="27" customFormat="1" ht="15" x14ac:dyDescent="0.3">
      <c r="A1263" s="156" t="str">
        <f>IF(ISBLANK(TableB[[#This Row],[BEDS Code]]),"",TableB[[#This Row],[BEDS Code]])</f>
        <v>307500012012</v>
      </c>
      <c r="B1263" s="134" t="str">
        <f>IF(ISBLANK(TableB[[#This Row],[School Name]]),"",TableB[[#This Row],[School Name]])</f>
        <v>P.S. X012 Lewis and Clark School</v>
      </c>
      <c r="C1263" s="156" t="str">
        <f>IF(ISBLANK(TableB[[#This Row],[Local School Code]]),"",TableB[[#This Row],[Local School Code]])</f>
        <v>X012</v>
      </c>
      <c r="D1263" s="187" t="s">
        <v>5097</v>
      </c>
      <c r="E1263" s="187" t="s">
        <v>5097</v>
      </c>
      <c r="F1263" s="186" t="s">
        <v>5097</v>
      </c>
      <c r="G1263" s="126" t="str">
        <f t="shared" si="60"/>
        <v/>
      </c>
      <c r="H1263" s="187" t="s">
        <v>5097</v>
      </c>
      <c r="I1263" s="187" t="s">
        <v>5097</v>
      </c>
      <c r="J1263" s="187" t="s">
        <v>5097</v>
      </c>
      <c r="K1263" s="187" t="s">
        <v>5097</v>
      </c>
      <c r="L1263" s="187" t="s">
        <v>5097</v>
      </c>
      <c r="M1263" s="186" t="str">
        <f>IF(L1263="N/A","N/A",'Part-C'!I1263)</f>
        <v>N/A</v>
      </c>
      <c r="N1263" s="190" t="str">
        <f t="shared" si="58"/>
        <v/>
      </c>
      <c r="O1263" s="191" t="str">
        <f t="shared" si="59"/>
        <v>N/A</v>
      </c>
    </row>
    <row r="1264" spans="1:15" s="27" customFormat="1" ht="15" x14ac:dyDescent="0.3">
      <c r="A1264" s="156" t="str">
        <f>IF(ISBLANK(TableB[[#This Row],[BEDS Code]]),"",TableB[[#This Row],[BEDS Code]])</f>
        <v>320800010014</v>
      </c>
      <c r="B1264" s="134" t="str">
        <f>IF(ISBLANK(TableB[[#This Row],[School Name]]),"",TableB[[#This Row],[School Name]])</f>
        <v>P.S. X014 Senator John Calandra</v>
      </c>
      <c r="C1264" s="156" t="str">
        <f>IF(ISBLANK(TableB[[#This Row],[Local School Code]]),"",TableB[[#This Row],[Local School Code]])</f>
        <v>X014</v>
      </c>
      <c r="D1264" s="187">
        <v>4385241</v>
      </c>
      <c r="E1264" s="187">
        <v>4733070</v>
      </c>
      <c r="F1264" s="186">
        <v>347829</v>
      </c>
      <c r="G1264" s="126">
        <f t="shared" si="60"/>
        <v>0.9265109115225425</v>
      </c>
      <c r="H1264" s="187">
        <v>357576</v>
      </c>
      <c r="I1264" s="187">
        <v>908948</v>
      </c>
      <c r="J1264" s="187">
        <v>5651765</v>
      </c>
      <c r="K1264" s="187">
        <v>6062302</v>
      </c>
      <c r="L1264" s="187">
        <v>410537</v>
      </c>
      <c r="M1264" s="186">
        <f>IF(L1264="N/A","N/A",'Part-C'!I1264)</f>
        <v>8285689.823566474</v>
      </c>
      <c r="N1264" s="190">
        <f t="shared" si="58"/>
        <v>0.68211158278276784</v>
      </c>
      <c r="O1264" s="191">
        <f t="shared" si="59"/>
        <v>2633924.823566474</v>
      </c>
    </row>
    <row r="1265" spans="1:15" s="27" customFormat="1" ht="15" x14ac:dyDescent="0.3">
      <c r="A1265" s="156" t="str">
        <f>IF(ISBLANK(TableB[[#This Row],[BEDS Code]]),"",TableB[[#This Row],[BEDS Code]])</f>
        <v>321000010015</v>
      </c>
      <c r="B1265" s="134" t="str">
        <f>IF(ISBLANK(TableB[[#This Row],[School Name]]),"",TableB[[#This Row],[School Name]])</f>
        <v>P.S. X015 Institute for Environmental Learning</v>
      </c>
      <c r="C1265" s="156" t="str">
        <f>IF(ISBLANK(TableB[[#This Row],[Local School Code]]),"",TableB[[#This Row],[Local School Code]])</f>
        <v>X015</v>
      </c>
      <c r="D1265" s="187">
        <v>3804539</v>
      </c>
      <c r="E1265" s="187">
        <v>4227266</v>
      </c>
      <c r="F1265" s="186">
        <v>422727</v>
      </c>
      <c r="G1265" s="126">
        <f t="shared" si="60"/>
        <v>0.89999990537619345</v>
      </c>
      <c r="H1265" s="187">
        <v>357576</v>
      </c>
      <c r="I1265" s="187">
        <v>761483</v>
      </c>
      <c r="J1265" s="187">
        <v>4923598</v>
      </c>
      <c r="K1265" s="187">
        <v>5422537</v>
      </c>
      <c r="L1265" s="187">
        <v>498938</v>
      </c>
      <c r="M1265" s="186">
        <f>IF(L1265="N/A","N/A",'Part-C'!I1265)</f>
        <v>7635960.129861353</v>
      </c>
      <c r="N1265" s="190">
        <f t="shared" si="58"/>
        <v>0.64479095179474155</v>
      </c>
      <c r="O1265" s="191">
        <f t="shared" si="59"/>
        <v>2712362.129861353</v>
      </c>
    </row>
    <row r="1266" spans="1:15" s="27" customFormat="1" ht="15" x14ac:dyDescent="0.3">
      <c r="A1266" s="156" t="str">
        <f>IF(ISBLANK(TableB[[#This Row],[BEDS Code]]),"",TableB[[#This Row],[BEDS Code]])</f>
        <v>321100010016</v>
      </c>
      <c r="B1266" s="134" t="str">
        <f>IF(ISBLANK(TableB[[#This Row],[School Name]]),"",TableB[[#This Row],[School Name]])</f>
        <v>P.S. 016 Wakefield</v>
      </c>
      <c r="C1266" s="156" t="str">
        <f>IF(ISBLANK(TableB[[#This Row],[Local School Code]]),"",TableB[[#This Row],[Local School Code]])</f>
        <v>X016</v>
      </c>
      <c r="D1266" s="187">
        <v>2353151</v>
      </c>
      <c r="E1266" s="187">
        <v>2614613</v>
      </c>
      <c r="F1266" s="186">
        <v>261462</v>
      </c>
      <c r="G1266" s="126">
        <f t="shared" si="60"/>
        <v>0.89999973227395413</v>
      </c>
      <c r="H1266" s="187">
        <v>357576</v>
      </c>
      <c r="I1266" s="187">
        <v>521691</v>
      </c>
      <c r="J1266" s="187">
        <v>3232418</v>
      </c>
      <c r="K1266" s="187">
        <v>3541018</v>
      </c>
      <c r="L1266" s="187">
        <v>308599</v>
      </c>
      <c r="M1266" s="186">
        <f>IF(L1266="N/A","N/A",'Part-C'!I1266)</f>
        <v>6795739.0991317965</v>
      </c>
      <c r="N1266" s="190">
        <f t="shared" si="58"/>
        <v>0.47565363426223412</v>
      </c>
      <c r="O1266" s="191">
        <f t="shared" si="59"/>
        <v>3563321.0991317965</v>
      </c>
    </row>
    <row r="1267" spans="1:15" s="27" customFormat="1" ht="15" x14ac:dyDescent="0.3">
      <c r="A1267" s="156" t="str">
        <f>IF(ISBLANK(TableB[[#This Row],[BEDS Code]]),"",TableB[[#This Row],[BEDS Code]])</f>
        <v>307500012017</v>
      </c>
      <c r="B1267" s="134" t="str">
        <f>IF(ISBLANK(TableB[[#This Row],[School Name]]),"",TableB[[#This Row],[School Name]])</f>
        <v>P.S. X017</v>
      </c>
      <c r="C1267" s="156" t="str">
        <f>IF(ISBLANK(TableB[[#This Row],[Local School Code]]),"",TableB[[#This Row],[Local School Code]])</f>
        <v>X017</v>
      </c>
      <c r="D1267" s="187" t="s">
        <v>5097</v>
      </c>
      <c r="E1267" s="187" t="s">
        <v>5097</v>
      </c>
      <c r="F1267" s="186" t="s">
        <v>5097</v>
      </c>
      <c r="G1267" s="126" t="str">
        <f t="shared" si="60"/>
        <v/>
      </c>
      <c r="H1267" s="187" t="s">
        <v>5097</v>
      </c>
      <c r="I1267" s="187" t="s">
        <v>5097</v>
      </c>
      <c r="J1267" s="187" t="s">
        <v>5097</v>
      </c>
      <c r="K1267" s="187" t="s">
        <v>5097</v>
      </c>
      <c r="L1267" s="187" t="s">
        <v>5097</v>
      </c>
      <c r="M1267" s="186" t="str">
        <f>IF(L1267="N/A","N/A",'Part-C'!I1267)</f>
        <v>N/A</v>
      </c>
      <c r="N1267" s="190" t="str">
        <f t="shared" si="58"/>
        <v/>
      </c>
      <c r="O1267" s="191" t="str">
        <f t="shared" si="59"/>
        <v>N/A</v>
      </c>
    </row>
    <row r="1268" spans="1:15" s="27" customFormat="1" ht="15" x14ac:dyDescent="0.3">
      <c r="A1268" s="156" t="str">
        <f>IF(ISBLANK(TableB[[#This Row],[BEDS Code]]),"",TableB[[#This Row],[BEDS Code]])</f>
        <v>320700010018</v>
      </c>
      <c r="B1268" s="134" t="str">
        <f>IF(ISBLANK(TableB[[#This Row],[School Name]]),"",TableB[[#This Row],[School Name]])</f>
        <v>P.S. 018 John Peter Zenger</v>
      </c>
      <c r="C1268" s="156" t="str">
        <f>IF(ISBLANK(TableB[[#This Row],[Local School Code]]),"",TableB[[#This Row],[Local School Code]])</f>
        <v>X018</v>
      </c>
      <c r="D1268" s="187">
        <v>4924902</v>
      </c>
      <c r="E1268" s="187">
        <v>5472114</v>
      </c>
      <c r="F1268" s="186">
        <v>547212</v>
      </c>
      <c r="G1268" s="126">
        <f t="shared" si="60"/>
        <v>0.89999989035316152</v>
      </c>
      <c r="H1268" s="187">
        <v>357576</v>
      </c>
      <c r="I1268" s="187">
        <v>942837</v>
      </c>
      <c r="J1268" s="187">
        <v>6225315</v>
      </c>
      <c r="K1268" s="187">
        <v>6871180</v>
      </c>
      <c r="L1268" s="187">
        <v>645865</v>
      </c>
      <c r="M1268" s="186">
        <f>IF(L1268="N/A","N/A",'Part-C'!I1268)</f>
        <v>10755231.686351407</v>
      </c>
      <c r="N1268" s="190">
        <f t="shared" si="58"/>
        <v>0.57881737758378948</v>
      </c>
      <c r="O1268" s="191">
        <f t="shared" si="59"/>
        <v>4529916.6863514073</v>
      </c>
    </row>
    <row r="1269" spans="1:15" s="27" customFormat="1" ht="15" x14ac:dyDescent="0.3">
      <c r="A1269" s="156" t="str">
        <f>IF(ISBLANK(TableB[[#This Row],[BEDS Code]]),"",TableB[[#This Row],[BEDS Code]])</f>
        <v>321100010019</v>
      </c>
      <c r="B1269" s="134" t="str">
        <f>IF(ISBLANK(TableB[[#This Row],[School Name]]),"",TableB[[#This Row],[School Name]])</f>
        <v>P.S. 019 Judith K. Weiss</v>
      </c>
      <c r="C1269" s="156" t="str">
        <f>IF(ISBLANK(TableB[[#This Row],[Local School Code]]),"",TableB[[#This Row],[Local School Code]])</f>
        <v>X019</v>
      </c>
      <c r="D1269" s="187">
        <v>4127810</v>
      </c>
      <c r="E1269" s="187">
        <v>4356321</v>
      </c>
      <c r="F1269" s="186">
        <v>228511</v>
      </c>
      <c r="G1269" s="126">
        <f t="shared" si="60"/>
        <v>0.94754495823425322</v>
      </c>
      <c r="H1269" s="187">
        <v>357576</v>
      </c>
      <c r="I1269" s="187">
        <v>804323</v>
      </c>
      <c r="J1269" s="187">
        <v>5289709</v>
      </c>
      <c r="K1269" s="187">
        <v>5559417</v>
      </c>
      <c r="L1269" s="187">
        <v>269708</v>
      </c>
      <c r="M1269" s="186">
        <f>IF(L1269="N/A","N/A",'Part-C'!I1269)</f>
        <v>7498575.7715015393</v>
      </c>
      <c r="N1269" s="190">
        <f t="shared" si="58"/>
        <v>0.70542849218162551</v>
      </c>
      <c r="O1269" s="191">
        <f t="shared" si="59"/>
        <v>2208866.7715015393</v>
      </c>
    </row>
    <row r="1270" spans="1:15" s="27" customFormat="1" ht="15" x14ac:dyDescent="0.3">
      <c r="A1270" s="156" t="str">
        <f>IF(ISBLANK(TableB[[#This Row],[BEDS Code]]),"",TableB[[#This Row],[BEDS Code]])</f>
        <v>321000010020</v>
      </c>
      <c r="B1270" s="134" t="str">
        <f>IF(ISBLANK(TableB[[#This Row],[School Name]]),"",TableB[[#This Row],[School Name]])</f>
        <v>P.S./M.S. 20 P.O.George J. Werdann, III</v>
      </c>
      <c r="C1270" s="156" t="str">
        <f>IF(ISBLANK(TableB[[#This Row],[Local School Code]]),"",TableB[[#This Row],[Local School Code]])</f>
        <v>X020</v>
      </c>
      <c r="D1270" s="187">
        <v>9444669</v>
      </c>
      <c r="E1270" s="187">
        <v>10494076</v>
      </c>
      <c r="F1270" s="186">
        <v>1049407</v>
      </c>
      <c r="G1270" s="126">
        <f t="shared" si="60"/>
        <v>0.90000005717511478</v>
      </c>
      <c r="H1270" s="187">
        <v>357576</v>
      </c>
      <c r="I1270" s="187">
        <v>1645080</v>
      </c>
      <c r="J1270" s="187">
        <v>11447325</v>
      </c>
      <c r="K1270" s="187">
        <v>12685923</v>
      </c>
      <c r="L1270" s="187">
        <v>1238598</v>
      </c>
      <c r="M1270" s="186">
        <f>IF(L1270="N/A","N/A",'Part-C'!I1270)</f>
        <v>17657515.438230298</v>
      </c>
      <c r="N1270" s="190">
        <f t="shared" si="58"/>
        <v>0.64829760676382531</v>
      </c>
      <c r="O1270" s="191">
        <f t="shared" si="59"/>
        <v>6210190.4382302985</v>
      </c>
    </row>
    <row r="1271" spans="1:15" s="27" customFormat="1" ht="15" x14ac:dyDescent="0.3">
      <c r="A1271" s="156" t="str">
        <f>IF(ISBLANK(TableB[[#This Row],[BEDS Code]]),"",TableB[[#This Row],[BEDS Code]])</f>
        <v>321100010021</v>
      </c>
      <c r="B1271" s="134" t="str">
        <f>IF(ISBLANK(TableB[[#This Row],[School Name]]),"",TableB[[#This Row],[School Name]])</f>
        <v>P.S. 021 Philip H. Sheridan</v>
      </c>
      <c r="C1271" s="156" t="str">
        <f>IF(ISBLANK(TableB[[#This Row],[Local School Code]]),"",TableB[[#This Row],[Local School Code]])</f>
        <v>X021</v>
      </c>
      <c r="D1271" s="187">
        <v>5455403</v>
      </c>
      <c r="E1271" s="187">
        <v>6061559</v>
      </c>
      <c r="F1271" s="186">
        <v>606156</v>
      </c>
      <c r="G1271" s="126">
        <f t="shared" si="60"/>
        <v>0.89999998350259391</v>
      </c>
      <c r="H1271" s="187">
        <v>357576</v>
      </c>
      <c r="I1271" s="187">
        <v>997212</v>
      </c>
      <c r="J1271" s="187">
        <v>6810191</v>
      </c>
      <c r="K1271" s="187">
        <v>7525628</v>
      </c>
      <c r="L1271" s="187">
        <v>715436</v>
      </c>
      <c r="M1271" s="186">
        <f>IF(L1271="N/A","N/A",'Part-C'!I1271)</f>
        <v>10486865.160392871</v>
      </c>
      <c r="N1271" s="190">
        <f t="shared" si="58"/>
        <v>0.64940198008084893</v>
      </c>
      <c r="O1271" s="191">
        <f t="shared" si="59"/>
        <v>3676674.1603928711</v>
      </c>
    </row>
    <row r="1272" spans="1:15" s="27" customFormat="1" ht="15" x14ac:dyDescent="0.3">
      <c r="A1272" s="156" t="str">
        <f>IF(ISBLANK(TableB[[#This Row],[BEDS Code]]),"",TableB[[#This Row],[BEDS Code]])</f>
        <v>320900010022</v>
      </c>
      <c r="B1272" s="134" t="str">
        <f>IF(ISBLANK(TableB[[#This Row],[School Name]]),"",TableB[[#This Row],[School Name]])</f>
        <v>J.H.S. 022 Jordan L. Mott</v>
      </c>
      <c r="C1272" s="156" t="str">
        <f>IF(ISBLANK(TableB[[#This Row],[Local School Code]]),"",TableB[[#This Row],[Local School Code]])</f>
        <v>X022</v>
      </c>
      <c r="D1272" s="187">
        <v>5333391</v>
      </c>
      <c r="E1272" s="187">
        <v>5333391</v>
      </c>
      <c r="F1272" s="186">
        <v>0</v>
      </c>
      <c r="G1272" s="126">
        <f t="shared" si="60"/>
        <v>1</v>
      </c>
      <c r="H1272" s="187">
        <v>357576</v>
      </c>
      <c r="I1272" s="187">
        <v>1034716</v>
      </c>
      <c r="J1272" s="187">
        <v>6725683</v>
      </c>
      <c r="K1272" s="187">
        <v>6725683</v>
      </c>
      <c r="L1272" s="187">
        <v>0</v>
      </c>
      <c r="M1272" s="186">
        <f>IF(L1272="N/A","N/A",'Part-C'!I1272)</f>
        <v>10076636.070860099</v>
      </c>
      <c r="N1272" s="190">
        <f t="shared" si="58"/>
        <v>0.66745320091985061</v>
      </c>
      <c r="O1272" s="191">
        <f t="shared" si="59"/>
        <v>3350953.070860099</v>
      </c>
    </row>
    <row r="1273" spans="1:15" s="27" customFormat="1" ht="15" x14ac:dyDescent="0.3">
      <c r="A1273" s="156" t="str">
        <f>IF(ISBLANK(TableB[[#This Row],[BEDS Code]]),"",TableB[[#This Row],[BEDS Code]])</f>
        <v>321000010023</v>
      </c>
      <c r="B1273" s="134" t="str">
        <f>IF(ISBLANK(TableB[[#This Row],[School Name]]),"",TableB[[#This Row],[School Name]])</f>
        <v>P.S. 023 The New Children's School</v>
      </c>
      <c r="C1273" s="156" t="str">
        <f>IF(ISBLANK(TableB[[#This Row],[Local School Code]]),"",TableB[[#This Row],[Local School Code]])</f>
        <v>X023</v>
      </c>
      <c r="D1273" s="187">
        <v>3683357</v>
      </c>
      <c r="E1273" s="187">
        <v>4092619</v>
      </c>
      <c r="F1273" s="186">
        <v>409262</v>
      </c>
      <c r="G1273" s="126">
        <f t="shared" si="60"/>
        <v>0.8999999755657685</v>
      </c>
      <c r="H1273" s="187">
        <v>357576</v>
      </c>
      <c r="I1273" s="187">
        <v>762526</v>
      </c>
      <c r="J1273" s="187">
        <v>4803459</v>
      </c>
      <c r="K1273" s="187">
        <v>5286505</v>
      </c>
      <c r="L1273" s="187">
        <v>483045</v>
      </c>
      <c r="M1273" s="186">
        <f>IF(L1273="N/A","N/A",'Part-C'!I1273)</f>
        <v>11030315.648788694</v>
      </c>
      <c r="N1273" s="190">
        <f t="shared" si="58"/>
        <v>0.4354779276445726</v>
      </c>
      <c r="O1273" s="191">
        <f t="shared" si="59"/>
        <v>6226856.6487886943</v>
      </c>
    </row>
    <row r="1274" spans="1:15" s="27" customFormat="1" ht="15" x14ac:dyDescent="0.3">
      <c r="A1274" s="156" t="str">
        <f>IF(ISBLANK(TableB[[#This Row],[BEDS Code]]),"",TableB[[#This Row],[BEDS Code]])</f>
        <v>321000010024</v>
      </c>
      <c r="B1274" s="134" t="str">
        <f>IF(ISBLANK(TableB[[#This Row],[School Name]]),"",TableB[[#This Row],[School Name]])</f>
        <v>P.S. 024 Spuyten Duyvil</v>
      </c>
      <c r="C1274" s="156" t="str">
        <f>IF(ISBLANK(TableB[[#This Row],[Local School Code]]),"",TableB[[#This Row],[Local School Code]])</f>
        <v>X024</v>
      </c>
      <c r="D1274" s="187">
        <v>6984369</v>
      </c>
      <c r="E1274" s="187">
        <v>7165903</v>
      </c>
      <c r="F1274" s="186">
        <v>181534</v>
      </c>
      <c r="G1274" s="126">
        <f t="shared" si="60"/>
        <v>0.97466697497858956</v>
      </c>
      <c r="H1274" s="187">
        <v>357576</v>
      </c>
      <c r="I1274" s="187">
        <v>1283092</v>
      </c>
      <c r="J1274" s="187">
        <v>8625037</v>
      </c>
      <c r="K1274" s="187">
        <v>8839299</v>
      </c>
      <c r="L1274" s="187">
        <v>214261</v>
      </c>
      <c r="M1274" s="186">
        <f>IF(L1274="N/A","N/A",'Part-C'!I1274)</f>
        <v>12209669.870771281</v>
      </c>
      <c r="N1274" s="190">
        <f t="shared" si="58"/>
        <v>0.70641033633902495</v>
      </c>
      <c r="O1274" s="191">
        <f t="shared" si="59"/>
        <v>3584632.8707712814</v>
      </c>
    </row>
    <row r="1275" spans="1:15" s="27" customFormat="1" ht="15" x14ac:dyDescent="0.3">
      <c r="A1275" s="156" t="str">
        <f>IF(ISBLANK(TableB[[#This Row],[BEDS Code]]),"",TableB[[#This Row],[BEDS Code]])</f>
        <v>320700010025</v>
      </c>
      <c r="B1275" s="134" t="str">
        <f>IF(ISBLANK(TableB[[#This Row],[School Name]]),"",TableB[[#This Row],[School Name]])</f>
        <v>P.S. 025 Bilingual School</v>
      </c>
      <c r="C1275" s="156" t="str">
        <f>IF(ISBLANK(TableB[[#This Row],[Local School Code]]),"",TableB[[#This Row],[Local School Code]])</f>
        <v>X025</v>
      </c>
      <c r="D1275" s="187">
        <v>4198141</v>
      </c>
      <c r="E1275" s="187">
        <v>4664601</v>
      </c>
      <c r="F1275" s="186">
        <v>466460</v>
      </c>
      <c r="G1275" s="126">
        <f t="shared" si="60"/>
        <v>0.90000002143806079</v>
      </c>
      <c r="H1275" s="187">
        <v>357576</v>
      </c>
      <c r="I1275" s="187">
        <v>793707</v>
      </c>
      <c r="J1275" s="187">
        <v>5349424</v>
      </c>
      <c r="K1275" s="187">
        <v>5899980</v>
      </c>
      <c r="L1275" s="187">
        <v>550556</v>
      </c>
      <c r="M1275" s="186">
        <f>IF(L1275="N/A","N/A",'Part-C'!I1275)</f>
        <v>11993319.153213274</v>
      </c>
      <c r="N1275" s="190">
        <f t="shared" si="58"/>
        <v>0.44603365687694319</v>
      </c>
      <c r="O1275" s="191">
        <f t="shared" si="59"/>
        <v>6643895.1532132737</v>
      </c>
    </row>
    <row r="1276" spans="1:15" s="27" customFormat="1" ht="15" x14ac:dyDescent="0.3">
      <c r="A1276" s="156" t="str">
        <f>IF(ISBLANK(TableB[[#This Row],[BEDS Code]]),"",TableB[[#This Row],[BEDS Code]])</f>
        <v>320900010028</v>
      </c>
      <c r="B1276" s="134" t="str">
        <f>IF(ISBLANK(TableB[[#This Row],[School Name]]),"",TableB[[#This Row],[School Name]])</f>
        <v>P.S. 028 Mount Hope</v>
      </c>
      <c r="C1276" s="156" t="str">
        <f>IF(ISBLANK(TableB[[#This Row],[Local School Code]]),"",TableB[[#This Row],[Local School Code]])</f>
        <v>X028</v>
      </c>
      <c r="D1276" s="187">
        <v>5515794</v>
      </c>
      <c r="E1276" s="187">
        <v>6128660</v>
      </c>
      <c r="F1276" s="186">
        <v>612866</v>
      </c>
      <c r="G1276" s="126">
        <f t="shared" si="60"/>
        <v>0.9</v>
      </c>
      <c r="H1276" s="187">
        <v>357576</v>
      </c>
      <c r="I1276" s="187">
        <v>1000252</v>
      </c>
      <c r="J1276" s="187">
        <v>6873622</v>
      </c>
      <c r="K1276" s="187">
        <v>7596979</v>
      </c>
      <c r="L1276" s="187">
        <v>723357</v>
      </c>
      <c r="M1276" s="186">
        <f>IF(L1276="N/A","N/A",'Part-C'!I1276)</f>
        <v>14326481.1538324</v>
      </c>
      <c r="N1276" s="190">
        <f t="shared" si="58"/>
        <v>0.47978438851757216</v>
      </c>
      <c r="O1276" s="191">
        <f t="shared" si="59"/>
        <v>7452859.1538324002</v>
      </c>
    </row>
    <row r="1277" spans="1:15" s="27" customFormat="1" ht="15" x14ac:dyDescent="0.3">
      <c r="A1277" s="156" t="str">
        <f>IF(ISBLANK(TableB[[#This Row],[BEDS Code]]),"",TableB[[#This Row],[BEDS Code]])</f>
        <v>320700010029</v>
      </c>
      <c r="B1277" s="134" t="str">
        <f>IF(ISBLANK(TableB[[#This Row],[School Name]]),"",TableB[[#This Row],[School Name]])</f>
        <v>P.S./M.S. 029 Melrose School</v>
      </c>
      <c r="C1277" s="156" t="str">
        <f>IF(ISBLANK(TableB[[#This Row],[Local School Code]]),"",TableB[[#This Row],[Local School Code]])</f>
        <v>X029</v>
      </c>
      <c r="D1277" s="187">
        <v>6356073</v>
      </c>
      <c r="E1277" s="187">
        <v>7062303</v>
      </c>
      <c r="F1277" s="186">
        <v>706230</v>
      </c>
      <c r="G1277" s="126">
        <f t="shared" si="60"/>
        <v>0.90000004247906096</v>
      </c>
      <c r="H1277" s="187">
        <v>357576</v>
      </c>
      <c r="I1277" s="187">
        <v>1191778</v>
      </c>
      <c r="J1277" s="187">
        <v>7905427</v>
      </c>
      <c r="K1277" s="187">
        <v>8738979</v>
      </c>
      <c r="L1277" s="187">
        <v>833552</v>
      </c>
      <c r="M1277" s="186">
        <f>IF(L1277="N/A","N/A",'Part-C'!I1277)</f>
        <v>13352624.590847345</v>
      </c>
      <c r="N1277" s="190">
        <f t="shared" si="58"/>
        <v>0.59205042021617482</v>
      </c>
      <c r="O1277" s="191">
        <f t="shared" si="59"/>
        <v>5447197.5908473451</v>
      </c>
    </row>
    <row r="1278" spans="1:15" s="27" customFormat="1" ht="15" x14ac:dyDescent="0.3">
      <c r="A1278" s="156" t="str">
        <f>IF(ISBLANK(TableB[[#This Row],[BEDS Code]]),"",TableB[[#This Row],[BEDS Code]])</f>
        <v>320700010030</v>
      </c>
      <c r="B1278" s="134" t="str">
        <f>IF(ISBLANK(TableB[[#This Row],[School Name]]),"",TableB[[#This Row],[School Name]])</f>
        <v>P.S. 030 Wilton</v>
      </c>
      <c r="C1278" s="156" t="str">
        <f>IF(ISBLANK(TableB[[#This Row],[Local School Code]]),"",TableB[[#This Row],[Local School Code]])</f>
        <v>X030</v>
      </c>
      <c r="D1278" s="187">
        <v>4030234</v>
      </c>
      <c r="E1278" s="187">
        <v>4478038</v>
      </c>
      <c r="F1278" s="186">
        <v>447804</v>
      </c>
      <c r="G1278" s="126">
        <f t="shared" si="60"/>
        <v>0.89999995533758315</v>
      </c>
      <c r="H1278" s="187">
        <v>357576</v>
      </c>
      <c r="I1278" s="187">
        <v>746254</v>
      </c>
      <c r="J1278" s="187">
        <v>5134064</v>
      </c>
      <c r="K1278" s="187">
        <v>5662600</v>
      </c>
      <c r="L1278" s="187">
        <v>528536</v>
      </c>
      <c r="M1278" s="186">
        <f>IF(L1278="N/A","N/A",'Part-C'!I1278)</f>
        <v>10326103.611597193</v>
      </c>
      <c r="N1278" s="190">
        <f t="shared" si="58"/>
        <v>0.4971927643873299</v>
      </c>
      <c r="O1278" s="191">
        <f t="shared" si="59"/>
        <v>5192039.6115971934</v>
      </c>
    </row>
    <row r="1279" spans="1:15" s="27" customFormat="1" ht="15" x14ac:dyDescent="0.3">
      <c r="A1279" s="156" t="str">
        <f>IF(ISBLANK(TableB[[#This Row],[BEDS Code]]),"",TableB[[#This Row],[BEDS Code]])</f>
        <v>320700010031</v>
      </c>
      <c r="B1279" s="134" t="str">
        <f>IF(ISBLANK(TableB[[#This Row],[School Name]]),"",TableB[[#This Row],[School Name]])</f>
        <v>P.S./M.S. 031 The William Lloyd Garrison</v>
      </c>
      <c r="C1279" s="156" t="str">
        <f>IF(ISBLANK(TableB[[#This Row],[Local School Code]]),"",TableB[[#This Row],[Local School Code]])</f>
        <v>X031</v>
      </c>
      <c r="D1279" s="187">
        <v>5762319</v>
      </c>
      <c r="E1279" s="187">
        <v>6402577</v>
      </c>
      <c r="F1279" s="186">
        <v>640258</v>
      </c>
      <c r="G1279" s="126">
        <f t="shared" si="60"/>
        <v>0.89999995314386694</v>
      </c>
      <c r="H1279" s="187">
        <v>357576</v>
      </c>
      <c r="I1279" s="187">
        <v>1043028</v>
      </c>
      <c r="J1279" s="187">
        <v>7162923</v>
      </c>
      <c r="K1279" s="187">
        <v>7918609</v>
      </c>
      <c r="L1279" s="187">
        <v>755686</v>
      </c>
      <c r="M1279" s="186">
        <f>IF(L1279="N/A","N/A",'Part-C'!I1279)</f>
        <v>12291306.956614744</v>
      </c>
      <c r="N1279" s="190">
        <f t="shared" si="58"/>
        <v>0.58276333227079402</v>
      </c>
      <c r="O1279" s="191">
        <f t="shared" si="59"/>
        <v>5128383.9566147439</v>
      </c>
    </row>
    <row r="1280" spans="1:15" s="27" customFormat="1" ht="15" x14ac:dyDescent="0.3">
      <c r="A1280" s="156" t="str">
        <f>IF(ISBLANK(TableB[[#This Row],[BEDS Code]]),"",TableB[[#This Row],[BEDS Code]])</f>
        <v>321000010032</v>
      </c>
      <c r="B1280" s="134" t="str">
        <f>IF(ISBLANK(TableB[[#This Row],[School Name]]),"",TableB[[#This Row],[School Name]])</f>
        <v>P.S. 032 Belmont</v>
      </c>
      <c r="C1280" s="156" t="str">
        <f>IF(ISBLANK(TableB[[#This Row],[Local School Code]]),"",TableB[[#This Row],[Local School Code]])</f>
        <v>X032</v>
      </c>
      <c r="D1280" s="187">
        <v>6604916</v>
      </c>
      <c r="E1280" s="187">
        <v>7338796</v>
      </c>
      <c r="F1280" s="186">
        <v>733880</v>
      </c>
      <c r="G1280" s="126">
        <f t="shared" si="60"/>
        <v>0.89999994549514661</v>
      </c>
      <c r="H1280" s="187">
        <v>357576</v>
      </c>
      <c r="I1280" s="187">
        <v>1229096</v>
      </c>
      <c r="J1280" s="187">
        <v>8191588</v>
      </c>
      <c r="K1280" s="187">
        <v>9057775</v>
      </c>
      <c r="L1280" s="187">
        <v>866187</v>
      </c>
      <c r="M1280" s="186">
        <f>IF(L1280="N/A","N/A",'Part-C'!I1280)</f>
        <v>13718717.311702881</v>
      </c>
      <c r="N1280" s="190">
        <f t="shared" si="58"/>
        <v>0.59711034303564869</v>
      </c>
      <c r="O1280" s="191">
        <f t="shared" si="59"/>
        <v>5527129.311702881</v>
      </c>
    </row>
    <row r="1281" spans="1:15" s="27" customFormat="1" ht="15" x14ac:dyDescent="0.3">
      <c r="A1281" s="156" t="str">
        <f>IF(ISBLANK(TableB[[#This Row],[BEDS Code]]),"",TableB[[#This Row],[BEDS Code]])</f>
        <v>321000010033</v>
      </c>
      <c r="B1281" s="134" t="str">
        <f>IF(ISBLANK(TableB[[#This Row],[School Name]]),"",TableB[[#This Row],[School Name]])</f>
        <v>P.S. 033 Timothy Dwight</v>
      </c>
      <c r="C1281" s="156" t="str">
        <f>IF(ISBLANK(TableB[[#This Row],[Local School Code]]),"",TableB[[#This Row],[Local School Code]])</f>
        <v>X033</v>
      </c>
      <c r="D1281" s="187">
        <v>6663532</v>
      </c>
      <c r="E1281" s="187">
        <v>7403924</v>
      </c>
      <c r="F1281" s="186">
        <v>740392</v>
      </c>
      <c r="G1281" s="126">
        <f t="shared" si="60"/>
        <v>0.90000005402540595</v>
      </c>
      <c r="H1281" s="187">
        <v>357576</v>
      </c>
      <c r="I1281" s="187">
        <v>1342496</v>
      </c>
      <c r="J1281" s="187">
        <v>8363604</v>
      </c>
      <c r="K1281" s="187">
        <v>9237477</v>
      </c>
      <c r="L1281" s="187">
        <v>873873</v>
      </c>
      <c r="M1281" s="186">
        <f>IF(L1281="N/A","N/A",'Part-C'!I1281)</f>
        <v>14255031.209356934</v>
      </c>
      <c r="N1281" s="190">
        <f t="shared" si="58"/>
        <v>0.58671242996017925</v>
      </c>
      <c r="O1281" s="191">
        <f t="shared" si="59"/>
        <v>5891427.2093569338</v>
      </c>
    </row>
    <row r="1282" spans="1:15" s="27" customFormat="1" ht="15" x14ac:dyDescent="0.3">
      <c r="A1282" s="156" t="str">
        <f>IF(ISBLANK(TableB[[#This Row],[BEDS Code]]),"",TableB[[#This Row],[BEDS Code]])</f>
        <v>320900010035</v>
      </c>
      <c r="B1282" s="134" t="str">
        <f>IF(ISBLANK(TableB[[#This Row],[School Name]]),"",TableB[[#This Row],[School Name]])</f>
        <v>P.S. 035 Franz Siegel</v>
      </c>
      <c r="C1282" s="156" t="str">
        <f>IF(ISBLANK(TableB[[#This Row],[Local School Code]]),"",TableB[[#This Row],[Local School Code]])</f>
        <v>X035</v>
      </c>
      <c r="D1282" s="187">
        <v>5690531</v>
      </c>
      <c r="E1282" s="187">
        <v>6322813</v>
      </c>
      <c r="F1282" s="186">
        <v>632282</v>
      </c>
      <c r="G1282" s="126">
        <f t="shared" si="60"/>
        <v>0.89999988928978292</v>
      </c>
      <c r="H1282" s="187">
        <v>357576</v>
      </c>
      <c r="I1282" s="187">
        <v>1043726</v>
      </c>
      <c r="J1282" s="187">
        <v>7091833</v>
      </c>
      <c r="K1282" s="187">
        <v>7838105</v>
      </c>
      <c r="L1282" s="187">
        <v>746272</v>
      </c>
      <c r="M1282" s="186">
        <f>IF(L1282="N/A","N/A",'Part-C'!I1282)</f>
        <v>11556880.546977114</v>
      </c>
      <c r="N1282" s="190">
        <f t="shared" si="58"/>
        <v>0.61364595499388297</v>
      </c>
      <c r="O1282" s="191">
        <f t="shared" si="59"/>
        <v>4465047.5469771139</v>
      </c>
    </row>
    <row r="1283" spans="1:15" s="27" customFormat="1" ht="15" x14ac:dyDescent="0.3">
      <c r="A1283" s="156" t="str">
        <f>IF(ISBLANK(TableB[[#This Row],[BEDS Code]]),"",TableB[[#This Row],[BEDS Code]])</f>
        <v>320800010036</v>
      </c>
      <c r="B1283" s="134" t="str">
        <f>IF(ISBLANK(TableB[[#This Row],[School Name]]),"",TableB[[#This Row],[School Name]])</f>
        <v>P.S. 036 Unionport</v>
      </c>
      <c r="C1283" s="156" t="str">
        <f>IF(ISBLANK(TableB[[#This Row],[Local School Code]]),"",TableB[[#This Row],[Local School Code]])</f>
        <v>X036</v>
      </c>
      <c r="D1283" s="187">
        <v>5750414</v>
      </c>
      <c r="E1283" s="187">
        <v>6233221</v>
      </c>
      <c r="F1283" s="186">
        <v>482807</v>
      </c>
      <c r="G1283" s="126">
        <f t="shared" si="60"/>
        <v>0.92254293566680856</v>
      </c>
      <c r="H1283" s="187">
        <v>357576</v>
      </c>
      <c r="I1283" s="187">
        <v>1167538</v>
      </c>
      <c r="J1283" s="187">
        <v>7275528</v>
      </c>
      <c r="K1283" s="187">
        <v>7845377</v>
      </c>
      <c r="L1283" s="187">
        <v>569849</v>
      </c>
      <c r="M1283" s="186">
        <f>IF(L1283="N/A","N/A",'Part-C'!I1283)</f>
        <v>12074559.848781353</v>
      </c>
      <c r="N1283" s="190">
        <f t="shared" si="58"/>
        <v>0.60255016258288674</v>
      </c>
      <c r="O1283" s="191">
        <f t="shared" si="59"/>
        <v>4799031.8487813529</v>
      </c>
    </row>
    <row r="1284" spans="1:15" s="27" customFormat="1" ht="15" x14ac:dyDescent="0.3">
      <c r="A1284" s="156" t="str">
        <f>IF(ISBLANK(TableB[[#This Row],[BEDS Code]]),"",TableB[[#This Row],[BEDS Code]])</f>
        <v>321000010037</v>
      </c>
      <c r="B1284" s="134" t="str">
        <f>IF(ISBLANK(TableB[[#This Row],[School Name]]),"",TableB[[#This Row],[School Name]])</f>
        <v>P.S. X037 - Multiple Intelligence School</v>
      </c>
      <c r="C1284" s="156" t="str">
        <f>IF(ISBLANK(TableB[[#This Row],[Local School Code]]),"",TableB[[#This Row],[Local School Code]])</f>
        <v>X037</v>
      </c>
      <c r="D1284" s="187">
        <v>5368270</v>
      </c>
      <c r="E1284" s="187">
        <v>5548846</v>
      </c>
      <c r="F1284" s="186">
        <v>180576</v>
      </c>
      <c r="G1284" s="126">
        <f t="shared" si="60"/>
        <v>0.96745701718879928</v>
      </c>
      <c r="H1284" s="187">
        <v>357576</v>
      </c>
      <c r="I1284" s="187">
        <v>1070027</v>
      </c>
      <c r="J1284" s="187">
        <v>6795873</v>
      </c>
      <c r="K1284" s="187">
        <v>7009004</v>
      </c>
      <c r="L1284" s="187">
        <v>213131</v>
      </c>
      <c r="M1284" s="186">
        <f>IF(L1284="N/A","N/A",'Part-C'!I1284)</f>
        <v>10904836.153960973</v>
      </c>
      <c r="N1284" s="190">
        <f t="shared" si="58"/>
        <v>0.62319808423086942</v>
      </c>
      <c r="O1284" s="191">
        <f t="shared" si="59"/>
        <v>4108963.153960973</v>
      </c>
    </row>
    <row r="1285" spans="1:15" s="27" customFormat="1" ht="15" x14ac:dyDescent="0.3">
      <c r="A1285" s="156" t="str">
        <f>IF(ISBLANK(TableB[[#This Row],[BEDS Code]]),"",TableB[[#This Row],[BEDS Code]])</f>
        <v>321100010041</v>
      </c>
      <c r="B1285" s="134" t="str">
        <f>IF(ISBLANK(TableB[[#This Row],[School Name]]),"",TableB[[#This Row],[School Name]])</f>
        <v>P.S. 041 Gun Hill Road</v>
      </c>
      <c r="C1285" s="156" t="str">
        <f>IF(ISBLANK(TableB[[#This Row],[Local School Code]]),"",TableB[[#This Row],[Local School Code]])</f>
        <v>X041</v>
      </c>
      <c r="D1285" s="187">
        <v>7200264</v>
      </c>
      <c r="E1285" s="187">
        <v>8000294</v>
      </c>
      <c r="F1285" s="186">
        <v>800030</v>
      </c>
      <c r="G1285" s="126">
        <f t="shared" si="60"/>
        <v>0.89999992500275616</v>
      </c>
      <c r="H1285" s="187">
        <v>357576</v>
      </c>
      <c r="I1285" s="187">
        <v>1266879</v>
      </c>
      <c r="J1285" s="187">
        <v>8824719</v>
      </c>
      <c r="K1285" s="187">
        <v>9768981</v>
      </c>
      <c r="L1285" s="187">
        <v>944262</v>
      </c>
      <c r="M1285" s="186">
        <f>IF(L1285="N/A","N/A",'Part-C'!I1285)</f>
        <v>13249113.843036965</v>
      </c>
      <c r="N1285" s="190">
        <f t="shared" si="58"/>
        <v>0.66606107431387251</v>
      </c>
      <c r="O1285" s="191">
        <f t="shared" si="59"/>
        <v>4424394.8430369645</v>
      </c>
    </row>
    <row r="1286" spans="1:15" s="27" customFormat="1" ht="15" x14ac:dyDescent="0.3">
      <c r="A1286" s="156" t="str">
        <f>IF(ISBLANK(TableB[[#This Row],[BEDS Code]]),"",TableB[[#This Row],[BEDS Code]])</f>
        <v>320900010042</v>
      </c>
      <c r="B1286" s="134" t="str">
        <f>IF(ISBLANK(TableB[[#This Row],[School Name]]),"",TableB[[#This Row],[School Name]])</f>
        <v>P.S. 042 Claremont</v>
      </c>
      <c r="C1286" s="156" t="str">
        <f>IF(ISBLANK(TableB[[#This Row],[Local School Code]]),"",TableB[[#This Row],[Local School Code]])</f>
        <v>X042</v>
      </c>
      <c r="D1286" s="187">
        <v>3862997</v>
      </c>
      <c r="E1286" s="187">
        <v>3862997</v>
      </c>
      <c r="F1286" s="186">
        <v>0</v>
      </c>
      <c r="G1286" s="126">
        <f t="shared" si="60"/>
        <v>1</v>
      </c>
      <c r="H1286" s="187">
        <v>357576</v>
      </c>
      <c r="I1286" s="187">
        <v>701558</v>
      </c>
      <c r="J1286" s="187">
        <v>4922131</v>
      </c>
      <c r="K1286" s="187">
        <v>4922131</v>
      </c>
      <c r="L1286" s="187">
        <v>0</v>
      </c>
      <c r="M1286" s="186">
        <f>IF(L1286="N/A","N/A",'Part-C'!I1286)</f>
        <v>8478336.5411433298</v>
      </c>
      <c r="N1286" s="190">
        <f t="shared" si="58"/>
        <v>0.580553859370182</v>
      </c>
      <c r="O1286" s="191">
        <f t="shared" si="59"/>
        <v>3556205.5411433298</v>
      </c>
    </row>
    <row r="1287" spans="1:15" s="27" customFormat="1" ht="15" x14ac:dyDescent="0.3">
      <c r="A1287" s="156" t="str">
        <f>IF(ISBLANK(TableB[[#This Row],[BEDS Code]]),"",TableB[[#This Row],[BEDS Code]])</f>
        <v>320700010043</v>
      </c>
      <c r="B1287" s="134" t="str">
        <f>IF(ISBLANK(TableB[[#This Row],[School Name]]),"",TableB[[#This Row],[School Name]])</f>
        <v>P.S. 043 Jonas Bronck</v>
      </c>
      <c r="C1287" s="156" t="str">
        <f>IF(ISBLANK(TableB[[#This Row],[Local School Code]]),"",TableB[[#This Row],[Local School Code]])</f>
        <v>X043</v>
      </c>
      <c r="D1287" s="187">
        <v>3250471</v>
      </c>
      <c r="E1287" s="187">
        <v>3611634</v>
      </c>
      <c r="F1287" s="186">
        <v>361163</v>
      </c>
      <c r="G1287" s="126">
        <f t="shared" si="60"/>
        <v>0.90000011075319375</v>
      </c>
      <c r="H1287" s="187">
        <v>357576</v>
      </c>
      <c r="I1287" s="187">
        <v>676840</v>
      </c>
      <c r="J1287" s="187">
        <v>4284887</v>
      </c>
      <c r="K1287" s="187">
        <v>4711162</v>
      </c>
      <c r="L1287" s="187">
        <v>426275</v>
      </c>
      <c r="M1287" s="186">
        <f>IF(L1287="N/A","N/A",'Part-C'!I1287)</f>
        <v>9246683.1649259422</v>
      </c>
      <c r="N1287" s="190">
        <f t="shared" si="58"/>
        <v>0.46339719049239403</v>
      </c>
      <c r="O1287" s="191">
        <f t="shared" si="59"/>
        <v>4961796.1649259422</v>
      </c>
    </row>
    <row r="1288" spans="1:15" s="27" customFormat="1" ht="15" x14ac:dyDescent="0.3">
      <c r="A1288" s="156" t="str">
        <f>IF(ISBLANK(TableB[[#This Row],[BEDS Code]]),"",TableB[[#This Row],[BEDS Code]])</f>
        <v>321200010044</v>
      </c>
      <c r="B1288" s="134" t="str">
        <f>IF(ISBLANK(TableB[[#This Row],[School Name]]),"",TableB[[#This Row],[School Name]])</f>
        <v>P.S. 044 David C. Farragut</v>
      </c>
      <c r="C1288" s="156" t="str">
        <f>IF(ISBLANK(TableB[[#This Row],[Local School Code]]),"",TableB[[#This Row],[Local School Code]])</f>
        <v>X044</v>
      </c>
      <c r="D1288" s="187">
        <v>2182658</v>
      </c>
      <c r="E1288" s="187">
        <v>2398597</v>
      </c>
      <c r="F1288" s="186">
        <v>215939</v>
      </c>
      <c r="G1288" s="126">
        <f t="shared" si="60"/>
        <v>0.90997278825913652</v>
      </c>
      <c r="H1288" s="187">
        <v>357576</v>
      </c>
      <c r="I1288" s="187">
        <v>384190</v>
      </c>
      <c r="J1288" s="187">
        <v>2924424</v>
      </c>
      <c r="K1288" s="187">
        <v>3179293</v>
      </c>
      <c r="L1288" s="187">
        <v>254869</v>
      </c>
      <c r="M1288" s="186">
        <f>IF(L1288="N/A","N/A",'Part-C'!I1288)</f>
        <v>5478215.4316645078</v>
      </c>
      <c r="N1288" s="190">
        <f t="shared" ref="N1288:N1351" si="61">IFERROR(J1288/M1288,"")</f>
        <v>0.53382785625709495</v>
      </c>
      <c r="O1288" s="191">
        <f t="shared" ref="O1288:O1351" si="62">IF(L1288="N/A","N/A",M1288-J1288)</f>
        <v>2553791.4316645078</v>
      </c>
    </row>
    <row r="1289" spans="1:15" s="27" customFormat="1" ht="15" x14ac:dyDescent="0.3">
      <c r="A1289" s="156" t="str">
        <f>IF(ISBLANK(TableB[[#This Row],[BEDS Code]]),"",TableB[[#This Row],[BEDS Code]])</f>
        <v>321000010045</v>
      </c>
      <c r="B1289" s="134" t="str">
        <f>IF(ISBLANK(TableB[[#This Row],[School Name]]),"",TableB[[#This Row],[School Name]])</f>
        <v>Thomas C. Giordano Middle School 45</v>
      </c>
      <c r="C1289" s="156" t="str">
        <f>IF(ISBLANK(TableB[[#This Row],[Local School Code]]),"",TableB[[#This Row],[Local School Code]])</f>
        <v>X045</v>
      </c>
      <c r="D1289" s="187">
        <v>6128702</v>
      </c>
      <c r="E1289" s="187">
        <v>6809669</v>
      </c>
      <c r="F1289" s="186">
        <v>680967</v>
      </c>
      <c r="G1289" s="126">
        <f t="shared" si="60"/>
        <v>0.89999998531499847</v>
      </c>
      <c r="H1289" s="187">
        <v>357576</v>
      </c>
      <c r="I1289" s="187">
        <v>1143017</v>
      </c>
      <c r="J1289" s="187">
        <v>7629295</v>
      </c>
      <c r="K1289" s="187">
        <v>8433030</v>
      </c>
      <c r="L1289" s="187">
        <v>803734</v>
      </c>
      <c r="M1289" s="186">
        <f>IF(L1289="N/A","N/A",'Part-C'!I1289)</f>
        <v>10783522.908735251</v>
      </c>
      <c r="N1289" s="190">
        <f t="shared" si="61"/>
        <v>0.70749559903283998</v>
      </c>
      <c r="O1289" s="191">
        <f t="shared" si="62"/>
        <v>3154227.9087352511</v>
      </c>
    </row>
    <row r="1290" spans="1:15" s="27" customFormat="1" ht="15" x14ac:dyDescent="0.3">
      <c r="A1290" s="156" t="str">
        <f>IF(ISBLANK(TableB[[#This Row],[BEDS Code]]),"",TableB[[#This Row],[BEDS Code]])</f>
        <v>321000010046</v>
      </c>
      <c r="B1290" s="134" t="str">
        <f>IF(ISBLANK(TableB[[#This Row],[School Name]]),"",TableB[[#This Row],[School Name]])</f>
        <v>P.S. 046 Edgar Allan Poe</v>
      </c>
      <c r="C1290" s="156" t="str">
        <f>IF(ISBLANK(TableB[[#This Row],[Local School Code]]),"",TableB[[#This Row],[Local School Code]])</f>
        <v>X046</v>
      </c>
      <c r="D1290" s="187">
        <v>7801322</v>
      </c>
      <c r="E1290" s="187">
        <v>8668136</v>
      </c>
      <c r="F1290" s="186">
        <v>866814</v>
      </c>
      <c r="G1290" s="126">
        <f t="shared" si="60"/>
        <v>0.89999995385397735</v>
      </c>
      <c r="H1290" s="187">
        <v>357576</v>
      </c>
      <c r="I1290" s="187">
        <v>1523140</v>
      </c>
      <c r="J1290" s="187">
        <v>9682038</v>
      </c>
      <c r="K1290" s="187">
        <v>10705125</v>
      </c>
      <c r="L1290" s="187">
        <v>1023087</v>
      </c>
      <c r="M1290" s="186">
        <f>IF(L1290="N/A","N/A",'Part-C'!I1290)</f>
        <v>16092233.198871519</v>
      </c>
      <c r="N1290" s="190">
        <f t="shared" si="61"/>
        <v>0.60165906623071808</v>
      </c>
      <c r="O1290" s="191">
        <f t="shared" si="62"/>
        <v>6410195.1988715194</v>
      </c>
    </row>
    <row r="1291" spans="1:15" s="27" customFormat="1" ht="15" x14ac:dyDescent="0.3">
      <c r="A1291" s="156" t="str">
        <f>IF(ISBLANK(TableB[[#This Row],[BEDS Code]]),"",TableB[[#This Row],[BEDS Code]])</f>
        <v>321200010047</v>
      </c>
      <c r="B1291" s="134" t="str">
        <f>IF(ISBLANK(TableB[[#This Row],[School Name]]),"",TableB[[#This Row],[School Name]])</f>
        <v>P.S. 047 John Randolph</v>
      </c>
      <c r="C1291" s="156" t="str">
        <f>IF(ISBLANK(TableB[[#This Row],[Local School Code]]),"",TableB[[#This Row],[Local School Code]])</f>
        <v>X047</v>
      </c>
      <c r="D1291" s="187">
        <v>8413397</v>
      </c>
      <c r="E1291" s="187">
        <v>9348219</v>
      </c>
      <c r="F1291" s="186">
        <v>934822</v>
      </c>
      <c r="G1291" s="126">
        <f t="shared" ref="G1291:G1354" si="63">IFERROR(D1291/E1291,"")</f>
        <v>0.89999998930277525</v>
      </c>
      <c r="H1291" s="187">
        <v>357576</v>
      </c>
      <c r="I1291" s="187">
        <v>1561494</v>
      </c>
      <c r="J1291" s="187">
        <v>10332467</v>
      </c>
      <c r="K1291" s="187">
        <v>11435823</v>
      </c>
      <c r="L1291" s="187">
        <v>1103356</v>
      </c>
      <c r="M1291" s="186">
        <f>IF(L1291="N/A","N/A",'Part-C'!I1291)</f>
        <v>16190970.734449953</v>
      </c>
      <c r="N1291" s="190">
        <f t="shared" si="61"/>
        <v>0.63816229239518907</v>
      </c>
      <c r="O1291" s="191">
        <f t="shared" si="62"/>
        <v>5858503.7344499528</v>
      </c>
    </row>
    <row r="1292" spans="1:15" s="27" customFormat="1" ht="15" x14ac:dyDescent="0.3">
      <c r="A1292" s="156" t="str">
        <f>IF(ISBLANK(TableB[[#This Row],[BEDS Code]]),"",TableB[[#This Row],[BEDS Code]])</f>
        <v>320800010048</v>
      </c>
      <c r="B1292" s="134" t="str">
        <f>IF(ISBLANK(TableB[[#This Row],[School Name]]),"",TableB[[#This Row],[School Name]])</f>
        <v>P.S. 048 Joseph R. Drake</v>
      </c>
      <c r="C1292" s="156" t="str">
        <f>IF(ISBLANK(TableB[[#This Row],[Local School Code]]),"",TableB[[#This Row],[Local School Code]])</f>
        <v>X048</v>
      </c>
      <c r="D1292" s="187">
        <v>5233503</v>
      </c>
      <c r="E1292" s="187">
        <v>5815004</v>
      </c>
      <c r="F1292" s="186">
        <v>581501</v>
      </c>
      <c r="G1292" s="126">
        <f t="shared" si="63"/>
        <v>0.89999989681864367</v>
      </c>
      <c r="H1292" s="187">
        <v>357576</v>
      </c>
      <c r="I1292" s="187">
        <v>974764</v>
      </c>
      <c r="J1292" s="187">
        <v>6565843</v>
      </c>
      <c r="K1292" s="187">
        <v>7252180</v>
      </c>
      <c r="L1292" s="187">
        <v>686336</v>
      </c>
      <c r="M1292" s="186">
        <f>IF(L1292="N/A","N/A",'Part-C'!I1292)</f>
        <v>13901022.341053229</v>
      </c>
      <c r="N1292" s="190">
        <f t="shared" si="61"/>
        <v>0.47232806616024259</v>
      </c>
      <c r="O1292" s="191">
        <f t="shared" si="62"/>
        <v>7335179.3410532288</v>
      </c>
    </row>
    <row r="1293" spans="1:15" s="27" customFormat="1" ht="15" x14ac:dyDescent="0.3">
      <c r="A1293" s="156" t="str">
        <f>IF(ISBLANK(TableB[[#This Row],[BEDS Code]]),"",TableB[[#This Row],[BEDS Code]])</f>
        <v>320700010049</v>
      </c>
      <c r="B1293" s="134" t="str">
        <f>IF(ISBLANK(TableB[[#This Row],[School Name]]),"",TableB[[#This Row],[School Name]])</f>
        <v>P.S. 049 Willis Avenue</v>
      </c>
      <c r="C1293" s="156" t="str">
        <f>IF(ISBLANK(TableB[[#This Row],[Local School Code]]),"",TableB[[#This Row],[Local School Code]])</f>
        <v>X049</v>
      </c>
      <c r="D1293" s="187">
        <v>5579351</v>
      </c>
      <c r="E1293" s="187">
        <v>5498757</v>
      </c>
      <c r="F1293" s="186">
        <v>0</v>
      </c>
      <c r="G1293" s="126">
        <f t="shared" si="63"/>
        <v>1.0146567669747908</v>
      </c>
      <c r="H1293" s="187">
        <v>357576</v>
      </c>
      <c r="I1293" s="187">
        <v>1024043</v>
      </c>
      <c r="J1293" s="187">
        <v>6960970</v>
      </c>
      <c r="K1293" s="187">
        <v>6865846</v>
      </c>
      <c r="L1293" s="187">
        <v>0</v>
      </c>
      <c r="M1293" s="186">
        <f>IF(L1293="N/A","N/A",'Part-C'!I1293)</f>
        <v>11787254.495664518</v>
      </c>
      <c r="N1293" s="190">
        <f t="shared" si="61"/>
        <v>0.59055058177969444</v>
      </c>
      <c r="O1293" s="191">
        <f t="shared" si="62"/>
        <v>4826284.4956645183</v>
      </c>
    </row>
    <row r="1294" spans="1:15" s="27" customFormat="1" ht="15" x14ac:dyDescent="0.3">
      <c r="A1294" s="156" t="str">
        <f>IF(ISBLANK(TableB[[#This Row],[BEDS Code]]),"",TableB[[#This Row],[BEDS Code]])</f>
        <v>321000010051</v>
      </c>
      <c r="B1294" s="134" t="str">
        <f>IF(ISBLANK(TableB[[#This Row],[School Name]]),"",TableB[[#This Row],[School Name]])</f>
        <v>P.S. 051 Bronx New School</v>
      </c>
      <c r="C1294" s="156" t="str">
        <f>IF(ISBLANK(TableB[[#This Row],[Local School Code]]),"",TableB[[#This Row],[Local School Code]])</f>
        <v>X051</v>
      </c>
      <c r="D1294" s="187">
        <v>1329022</v>
      </c>
      <c r="E1294" s="187">
        <v>1423560</v>
      </c>
      <c r="F1294" s="186">
        <v>94538</v>
      </c>
      <c r="G1294" s="126">
        <f t="shared" si="63"/>
        <v>0.93359043524684593</v>
      </c>
      <c r="H1294" s="187">
        <v>357576</v>
      </c>
      <c r="I1294" s="187">
        <v>264292</v>
      </c>
      <c r="J1294" s="187">
        <v>1950890</v>
      </c>
      <c r="K1294" s="187">
        <v>2062472</v>
      </c>
      <c r="L1294" s="187">
        <v>111582</v>
      </c>
      <c r="M1294" s="186">
        <f>IF(L1294="N/A","N/A",'Part-C'!I1294)</f>
        <v>3252090.3225839334</v>
      </c>
      <c r="N1294" s="190">
        <f t="shared" si="61"/>
        <v>0.59988801247375234</v>
      </c>
      <c r="O1294" s="191">
        <f t="shared" si="62"/>
        <v>1301200.3225839334</v>
      </c>
    </row>
    <row r="1295" spans="1:15" s="27" customFormat="1" ht="15" x14ac:dyDescent="0.3">
      <c r="A1295" s="156" t="str">
        <f>IF(ISBLANK(TableB[[#This Row],[BEDS Code]]),"",TableB[[#This Row],[BEDS Code]])</f>
        <v>320900010053</v>
      </c>
      <c r="B1295" s="134" t="str">
        <f>IF(ISBLANK(TableB[[#This Row],[School Name]]),"",TableB[[#This Row],[School Name]])</f>
        <v>P.S. 053 Basheer Quisim</v>
      </c>
      <c r="C1295" s="156" t="str">
        <f>IF(ISBLANK(TableB[[#This Row],[Local School Code]]),"",TableB[[#This Row],[Local School Code]])</f>
        <v>X053</v>
      </c>
      <c r="D1295" s="187">
        <v>9107348</v>
      </c>
      <c r="E1295" s="187">
        <v>10119276</v>
      </c>
      <c r="F1295" s="186">
        <v>1011928</v>
      </c>
      <c r="G1295" s="126">
        <f t="shared" si="63"/>
        <v>0.89999996047148034</v>
      </c>
      <c r="H1295" s="187">
        <v>357576</v>
      </c>
      <c r="I1295" s="187">
        <v>1766993</v>
      </c>
      <c r="J1295" s="187">
        <v>11231917</v>
      </c>
      <c r="K1295" s="187">
        <v>12426280</v>
      </c>
      <c r="L1295" s="187">
        <v>1194363</v>
      </c>
      <c r="M1295" s="186">
        <f>IF(L1295="N/A","N/A",'Part-C'!I1295)</f>
        <v>18755980.768937103</v>
      </c>
      <c r="N1295" s="190">
        <f t="shared" si="61"/>
        <v>0.5988445572839276</v>
      </c>
      <c r="O1295" s="191">
        <f t="shared" si="62"/>
        <v>7524063.7689371035</v>
      </c>
    </row>
    <row r="1296" spans="1:15" s="27" customFormat="1" ht="15" x14ac:dyDescent="0.3">
      <c r="A1296" s="156" t="str">
        <f>IF(ISBLANK(TableB[[#This Row],[BEDS Code]]),"",TableB[[#This Row],[BEDS Code]])</f>
        <v>321000010054</v>
      </c>
      <c r="B1296" s="134" t="str">
        <f>IF(ISBLANK(TableB[[#This Row],[School Name]]),"",TableB[[#This Row],[School Name]])</f>
        <v>P.S./I.S. 54</v>
      </c>
      <c r="C1296" s="156" t="str">
        <f>IF(ISBLANK(TableB[[#This Row],[Local School Code]]),"",TableB[[#This Row],[Local School Code]])</f>
        <v>X054</v>
      </c>
      <c r="D1296" s="187">
        <v>3434394</v>
      </c>
      <c r="E1296" s="187">
        <v>3815993</v>
      </c>
      <c r="F1296" s="186">
        <v>381599</v>
      </c>
      <c r="G1296" s="126">
        <f t="shared" si="63"/>
        <v>0.90000007861649645</v>
      </c>
      <c r="H1296" s="187">
        <v>357576</v>
      </c>
      <c r="I1296" s="187">
        <v>661057</v>
      </c>
      <c r="J1296" s="187">
        <v>4453027</v>
      </c>
      <c r="K1296" s="187">
        <v>4903422</v>
      </c>
      <c r="L1296" s="187">
        <v>450395</v>
      </c>
      <c r="M1296" s="186">
        <f>IF(L1296="N/A","N/A",'Part-C'!I1296)</f>
        <v>8413735.5921843275</v>
      </c>
      <c r="N1296" s="190">
        <f t="shared" si="61"/>
        <v>0.52925682667476481</v>
      </c>
      <c r="O1296" s="191">
        <f t="shared" si="62"/>
        <v>3960708.5921843275</v>
      </c>
    </row>
    <row r="1297" spans="1:15" s="27" customFormat="1" ht="15" x14ac:dyDescent="0.3">
      <c r="A1297" s="156" t="str">
        <f>IF(ISBLANK(TableB[[#This Row],[BEDS Code]]),"",TableB[[#This Row],[BEDS Code]])</f>
        <v>320900010055</v>
      </c>
      <c r="B1297" s="134" t="str">
        <f>IF(ISBLANK(TableB[[#This Row],[School Name]]),"",TableB[[#This Row],[School Name]])</f>
        <v>P.S. 055 Benjamin Franklin</v>
      </c>
      <c r="C1297" s="156" t="str">
        <f>IF(ISBLANK(TableB[[#This Row],[Local School Code]]),"",TableB[[#This Row],[Local School Code]])</f>
        <v>X055</v>
      </c>
      <c r="D1297" s="187">
        <v>4905552</v>
      </c>
      <c r="E1297" s="187">
        <v>4905552</v>
      </c>
      <c r="F1297" s="186">
        <v>0</v>
      </c>
      <c r="G1297" s="126">
        <f t="shared" si="63"/>
        <v>1</v>
      </c>
      <c r="H1297" s="187">
        <v>357576</v>
      </c>
      <c r="I1297" s="187">
        <v>943024</v>
      </c>
      <c r="J1297" s="187">
        <v>6206152</v>
      </c>
      <c r="K1297" s="187">
        <v>6206152</v>
      </c>
      <c r="L1297" s="187">
        <v>0</v>
      </c>
      <c r="M1297" s="186">
        <f>IF(L1297="N/A","N/A",'Part-C'!I1297)</f>
        <v>11890431.182596033</v>
      </c>
      <c r="N1297" s="190">
        <f t="shared" si="61"/>
        <v>0.52194507538834378</v>
      </c>
      <c r="O1297" s="191">
        <f t="shared" si="62"/>
        <v>5684279.1825960334</v>
      </c>
    </row>
    <row r="1298" spans="1:15" s="27" customFormat="1" ht="15" x14ac:dyDescent="0.3">
      <c r="A1298" s="156" t="str">
        <f>IF(ISBLANK(TableB[[#This Row],[BEDS Code]]),"",TableB[[#This Row],[BEDS Code]])</f>
        <v>321000010056</v>
      </c>
      <c r="B1298" s="134" t="str">
        <f>IF(ISBLANK(TableB[[#This Row],[School Name]]),"",TableB[[#This Row],[School Name]])</f>
        <v>P.S. 056 Norwood Heights</v>
      </c>
      <c r="C1298" s="156" t="str">
        <f>IF(ISBLANK(TableB[[#This Row],[Local School Code]]),"",TableB[[#This Row],[Local School Code]])</f>
        <v>X056</v>
      </c>
      <c r="D1298" s="187">
        <v>5939863</v>
      </c>
      <c r="E1298" s="187">
        <v>6599849</v>
      </c>
      <c r="F1298" s="186">
        <v>659986</v>
      </c>
      <c r="G1298" s="126">
        <f t="shared" si="63"/>
        <v>0.89999983332952016</v>
      </c>
      <c r="H1298" s="187">
        <v>357576</v>
      </c>
      <c r="I1298" s="187">
        <v>1139302</v>
      </c>
      <c r="J1298" s="187">
        <v>7436741</v>
      </c>
      <c r="K1298" s="187">
        <v>8215712</v>
      </c>
      <c r="L1298" s="187">
        <v>778971</v>
      </c>
      <c r="M1298" s="186">
        <f>IF(L1298="N/A","N/A",'Part-C'!I1298)</f>
        <v>11689875.356360976</v>
      </c>
      <c r="N1298" s="190">
        <f t="shared" si="61"/>
        <v>0.63616940072447747</v>
      </c>
      <c r="O1298" s="191">
        <f t="shared" si="62"/>
        <v>4253134.3563609757</v>
      </c>
    </row>
    <row r="1299" spans="1:15" s="27" customFormat="1" ht="15" x14ac:dyDescent="0.3">
      <c r="A1299" s="156" t="str">
        <f>IF(ISBLANK(TableB[[#This Row],[BEDS Code]]),"",TableB[[#This Row],[BEDS Code]])</f>
        <v>321200010057</v>
      </c>
      <c r="B1299" s="134" t="str">
        <f>IF(ISBLANK(TableB[[#This Row],[School Name]]),"",TableB[[#This Row],[School Name]])</f>
        <v>P.S. 057 Crescent</v>
      </c>
      <c r="C1299" s="156" t="str">
        <f>IF(ISBLANK(TableB[[#This Row],[Local School Code]]),"",TableB[[#This Row],[Local School Code]])</f>
        <v>X057</v>
      </c>
      <c r="D1299" s="187">
        <v>3873598</v>
      </c>
      <c r="E1299" s="187">
        <v>4228657</v>
      </c>
      <c r="F1299" s="186">
        <v>355059</v>
      </c>
      <c r="G1299" s="126">
        <f t="shared" si="63"/>
        <v>0.9160350437502971</v>
      </c>
      <c r="H1299" s="187">
        <v>357576</v>
      </c>
      <c r="I1299" s="187">
        <v>812229</v>
      </c>
      <c r="J1299" s="187">
        <v>5043403</v>
      </c>
      <c r="K1299" s="187">
        <v>5462474</v>
      </c>
      <c r="L1299" s="187">
        <v>419071</v>
      </c>
      <c r="M1299" s="186">
        <f>IF(L1299="N/A","N/A",'Part-C'!I1299)</f>
        <v>8931052.8024390507</v>
      </c>
      <c r="N1299" s="190">
        <f t="shared" si="61"/>
        <v>0.56470419686945061</v>
      </c>
      <c r="O1299" s="191">
        <f t="shared" si="62"/>
        <v>3887649.8024390507</v>
      </c>
    </row>
    <row r="1300" spans="1:15" s="27" customFormat="1" ht="15" x14ac:dyDescent="0.3">
      <c r="A1300" s="156" t="str">
        <f>IF(ISBLANK(TableB[[#This Row],[BEDS Code]]),"",TableB[[#This Row],[BEDS Code]])</f>
        <v>320900010058</v>
      </c>
      <c r="B1300" s="134" t="str">
        <f>IF(ISBLANK(TableB[[#This Row],[School Name]]),"",TableB[[#This Row],[School Name]])</f>
        <v>P.S. 058</v>
      </c>
      <c r="C1300" s="156" t="str">
        <f>IF(ISBLANK(TableB[[#This Row],[Local School Code]]),"",TableB[[#This Row],[Local School Code]])</f>
        <v>X058</v>
      </c>
      <c r="D1300" s="187">
        <v>3452660</v>
      </c>
      <c r="E1300" s="187">
        <v>3768559</v>
      </c>
      <c r="F1300" s="186">
        <v>315899</v>
      </c>
      <c r="G1300" s="126">
        <f t="shared" si="63"/>
        <v>0.91617512157830083</v>
      </c>
      <c r="H1300" s="187">
        <v>357576</v>
      </c>
      <c r="I1300" s="187">
        <v>730524</v>
      </c>
      <c r="J1300" s="187">
        <v>4540760</v>
      </c>
      <c r="K1300" s="187">
        <v>4913611</v>
      </c>
      <c r="L1300" s="187">
        <v>372851</v>
      </c>
      <c r="M1300" s="186">
        <f>IF(L1300="N/A","N/A",'Part-C'!I1300)</f>
        <v>8040935.8486783896</v>
      </c>
      <c r="N1300" s="190">
        <f t="shared" si="61"/>
        <v>0.564705413082772</v>
      </c>
      <c r="O1300" s="191">
        <f t="shared" si="62"/>
        <v>3500175.8486783896</v>
      </c>
    </row>
    <row r="1301" spans="1:15" s="27" customFormat="1" ht="15" x14ac:dyDescent="0.3">
      <c r="A1301" s="156" t="str">
        <f>IF(ISBLANK(TableB[[#This Row],[BEDS Code]]),"",TableB[[#This Row],[BEDS Code]])</f>
        <v>321000010059</v>
      </c>
      <c r="B1301" s="134" t="str">
        <f>IF(ISBLANK(TableB[[#This Row],[School Name]]),"",TableB[[#This Row],[School Name]])</f>
        <v>P.S. 059 The Community School of Technology</v>
      </c>
      <c r="C1301" s="156" t="str">
        <f>IF(ISBLANK(TableB[[#This Row],[Local School Code]]),"",TableB[[#This Row],[Local School Code]])</f>
        <v>X059</v>
      </c>
      <c r="D1301" s="187">
        <v>4881617</v>
      </c>
      <c r="E1301" s="187">
        <v>4606394</v>
      </c>
      <c r="F1301" s="186">
        <v>0</v>
      </c>
      <c r="G1301" s="126">
        <f t="shared" si="63"/>
        <v>1.0597480371848349</v>
      </c>
      <c r="H1301" s="187">
        <v>357576</v>
      </c>
      <c r="I1301" s="187">
        <v>1013794</v>
      </c>
      <c r="J1301" s="187">
        <v>6252987</v>
      </c>
      <c r="K1301" s="187">
        <v>5928146</v>
      </c>
      <c r="L1301" s="187">
        <v>0</v>
      </c>
      <c r="M1301" s="186">
        <f>IF(L1301="N/A","N/A",'Part-C'!I1301)</f>
        <v>11670771.143149789</v>
      </c>
      <c r="N1301" s="190">
        <f t="shared" si="61"/>
        <v>0.53578181966752203</v>
      </c>
      <c r="O1301" s="191">
        <f t="shared" si="62"/>
        <v>5417784.1431497894</v>
      </c>
    </row>
    <row r="1302" spans="1:15" s="27" customFormat="1" ht="15" x14ac:dyDescent="0.3">
      <c r="A1302" s="156" t="str">
        <f>IF(ISBLANK(TableB[[#This Row],[BEDS Code]]),"",TableB[[#This Row],[BEDS Code]])</f>
        <v>321200010061</v>
      </c>
      <c r="B1302" s="134" t="str">
        <f>IF(ISBLANK(TableB[[#This Row],[School Name]]),"",TableB[[#This Row],[School Name]])</f>
        <v>P.S. 061 Francisco Oller</v>
      </c>
      <c r="C1302" s="156" t="str">
        <f>IF(ISBLANK(TableB[[#This Row],[Local School Code]]),"",TableB[[#This Row],[Local School Code]])</f>
        <v>X061</v>
      </c>
      <c r="D1302" s="187">
        <v>1836815</v>
      </c>
      <c r="E1302" s="187">
        <v>2040906</v>
      </c>
      <c r="F1302" s="186">
        <v>204091</v>
      </c>
      <c r="G1302" s="126">
        <f t="shared" si="63"/>
        <v>0.8999998040086119</v>
      </c>
      <c r="H1302" s="187">
        <v>357576</v>
      </c>
      <c r="I1302" s="187">
        <v>324466</v>
      </c>
      <c r="J1302" s="187">
        <v>2518857</v>
      </c>
      <c r="K1302" s="187">
        <v>2759743</v>
      </c>
      <c r="L1302" s="187">
        <v>240885</v>
      </c>
      <c r="M1302" s="186">
        <f>IF(L1302="N/A","N/A",'Part-C'!I1302)</f>
        <v>4869294.9316998832</v>
      </c>
      <c r="N1302" s="190">
        <f t="shared" si="61"/>
        <v>0.51729398923894321</v>
      </c>
      <c r="O1302" s="191">
        <f t="shared" si="62"/>
        <v>2350437.9316998832</v>
      </c>
    </row>
    <row r="1303" spans="1:15" s="27" customFormat="1" ht="15" x14ac:dyDescent="0.3">
      <c r="A1303" s="156" t="str">
        <f>IF(ISBLANK(TableB[[#This Row],[BEDS Code]]),"",TableB[[#This Row],[BEDS Code]])</f>
        <v>320800010062</v>
      </c>
      <c r="B1303" s="134" t="str">
        <f>IF(ISBLANK(TableB[[#This Row],[School Name]]),"",TableB[[#This Row],[School Name]])</f>
        <v>P.S. 062 Inocensio Casanova</v>
      </c>
      <c r="C1303" s="156" t="str">
        <f>IF(ISBLANK(TableB[[#This Row],[Local School Code]]),"",TableB[[#This Row],[Local School Code]])</f>
        <v>X062</v>
      </c>
      <c r="D1303" s="187">
        <v>5468450</v>
      </c>
      <c r="E1303" s="187">
        <v>6076057</v>
      </c>
      <c r="F1303" s="186">
        <v>607607</v>
      </c>
      <c r="G1303" s="126">
        <f t="shared" si="63"/>
        <v>0.89999978604545683</v>
      </c>
      <c r="H1303" s="187">
        <v>357576</v>
      </c>
      <c r="I1303" s="187">
        <v>1072476</v>
      </c>
      <c r="J1303" s="187">
        <v>6898502</v>
      </c>
      <c r="K1303" s="187">
        <v>7615651</v>
      </c>
      <c r="L1303" s="187">
        <v>717148</v>
      </c>
      <c r="M1303" s="186">
        <f>IF(L1303="N/A","N/A",'Part-C'!I1303)</f>
        <v>11485117.05131866</v>
      </c>
      <c r="N1303" s="190">
        <f t="shared" si="61"/>
        <v>0.60064707822964247</v>
      </c>
      <c r="O1303" s="191">
        <f t="shared" si="62"/>
        <v>4586615.0513186604</v>
      </c>
    </row>
    <row r="1304" spans="1:15" s="27" customFormat="1" ht="15" x14ac:dyDescent="0.3">
      <c r="A1304" s="156" t="str">
        <f>IF(ISBLANK(TableB[[#This Row],[BEDS Code]]),"",TableB[[#This Row],[BEDS Code]])</f>
        <v>320900010063</v>
      </c>
      <c r="B1304" s="134" t="str">
        <f>IF(ISBLANK(TableB[[#This Row],[School Name]]),"",TableB[[#This Row],[School Name]])</f>
        <v>P.S. 063 Author's Academy</v>
      </c>
      <c r="C1304" s="156" t="str">
        <f>IF(ISBLANK(TableB[[#This Row],[Local School Code]]),"",TableB[[#This Row],[Local School Code]])</f>
        <v>X063</v>
      </c>
      <c r="D1304" s="187">
        <v>4506529</v>
      </c>
      <c r="E1304" s="187">
        <v>4736998</v>
      </c>
      <c r="F1304" s="186">
        <v>230469</v>
      </c>
      <c r="G1304" s="126">
        <f t="shared" si="63"/>
        <v>0.95134703455648495</v>
      </c>
      <c r="H1304" s="187">
        <v>357576</v>
      </c>
      <c r="I1304" s="187">
        <v>845198</v>
      </c>
      <c r="J1304" s="187">
        <v>5709303</v>
      </c>
      <c r="K1304" s="187">
        <v>5981322</v>
      </c>
      <c r="L1304" s="187">
        <v>272019</v>
      </c>
      <c r="M1304" s="186">
        <f>IF(L1304="N/A","N/A",'Part-C'!I1304)</f>
        <v>9653288.0046039615</v>
      </c>
      <c r="N1304" s="190">
        <f t="shared" si="61"/>
        <v>0.59143609900347438</v>
      </c>
      <c r="O1304" s="191">
        <f t="shared" si="62"/>
        <v>3943985.0046039615</v>
      </c>
    </row>
    <row r="1305" spans="1:15" s="27" customFormat="1" ht="15" x14ac:dyDescent="0.3">
      <c r="A1305" s="156" t="str">
        <f>IF(ISBLANK(TableB[[#This Row],[BEDS Code]]),"",TableB[[#This Row],[BEDS Code]])</f>
        <v>320700010065</v>
      </c>
      <c r="B1305" s="134" t="str">
        <f>IF(ISBLANK(TableB[[#This Row],[School Name]]),"",TableB[[#This Row],[School Name]])</f>
        <v>P.S. 065 Mother Hale Academy</v>
      </c>
      <c r="C1305" s="156" t="str">
        <f>IF(ISBLANK(TableB[[#This Row],[Local School Code]]),"",TableB[[#This Row],[Local School Code]])</f>
        <v>X065</v>
      </c>
      <c r="D1305" s="187">
        <v>3199876</v>
      </c>
      <c r="E1305" s="187">
        <v>3448592</v>
      </c>
      <c r="F1305" s="186">
        <v>248716</v>
      </c>
      <c r="G1305" s="126">
        <f t="shared" si="63"/>
        <v>0.92787897205584191</v>
      </c>
      <c r="H1305" s="187">
        <v>357576</v>
      </c>
      <c r="I1305" s="187">
        <v>684263</v>
      </c>
      <c r="J1305" s="187">
        <v>4241715</v>
      </c>
      <c r="K1305" s="187">
        <v>4535270</v>
      </c>
      <c r="L1305" s="187">
        <v>293555</v>
      </c>
      <c r="M1305" s="186">
        <f>IF(L1305="N/A","N/A",'Part-C'!I1305)</f>
        <v>7626957.6726729143</v>
      </c>
      <c r="N1305" s="190">
        <f t="shared" si="61"/>
        <v>0.55614770424095783</v>
      </c>
      <c r="O1305" s="191">
        <f t="shared" si="62"/>
        <v>3385242.6726729143</v>
      </c>
    </row>
    <row r="1306" spans="1:15" s="27" customFormat="1" ht="15" x14ac:dyDescent="0.3">
      <c r="A1306" s="156" t="str">
        <f>IF(ISBLANK(TableB[[#This Row],[BEDS Code]]),"",TableB[[#This Row],[BEDS Code]])</f>
        <v>321200010066</v>
      </c>
      <c r="B1306" s="134" t="str">
        <f>IF(ISBLANK(TableB[[#This Row],[School Name]]),"",TableB[[#This Row],[School Name]])</f>
        <v>P.S. 066 School of Higher Expectations</v>
      </c>
      <c r="C1306" s="156" t="str">
        <f>IF(ISBLANK(TableB[[#This Row],[Local School Code]]),"",TableB[[#This Row],[Local School Code]])</f>
        <v>X066</v>
      </c>
      <c r="D1306" s="187">
        <v>6207850</v>
      </c>
      <c r="E1306" s="187">
        <v>5403785</v>
      </c>
      <c r="F1306" s="186">
        <v>0</v>
      </c>
      <c r="G1306" s="126">
        <f t="shared" si="63"/>
        <v>1.1487966305099111</v>
      </c>
      <c r="H1306" s="187">
        <v>357576</v>
      </c>
      <c r="I1306" s="187">
        <v>1111934</v>
      </c>
      <c r="J1306" s="187">
        <v>7677360</v>
      </c>
      <c r="K1306" s="187">
        <v>6728335</v>
      </c>
      <c r="L1306" s="187">
        <v>0</v>
      </c>
      <c r="M1306" s="186">
        <f>IF(L1306="N/A","N/A",'Part-C'!I1306)</f>
        <v>12603518.530048061</v>
      </c>
      <c r="N1306" s="190">
        <f t="shared" si="61"/>
        <v>0.60914418316570873</v>
      </c>
      <c r="O1306" s="191">
        <f t="shared" si="62"/>
        <v>4926158.5300480612</v>
      </c>
    </row>
    <row r="1307" spans="1:15" s="27" customFormat="1" ht="15" x14ac:dyDescent="0.3">
      <c r="A1307" s="156" t="str">
        <f>IF(ISBLANK(TableB[[#This Row],[BEDS Code]]),"",TableB[[#This Row],[BEDS Code]])</f>
        <v>321200010067</v>
      </c>
      <c r="B1307" s="134" t="str">
        <f>IF(ISBLANK(TableB[[#This Row],[School Name]]),"",TableB[[#This Row],[School Name]])</f>
        <v>P.S. 067 Mohegan School</v>
      </c>
      <c r="C1307" s="156" t="str">
        <f>IF(ISBLANK(TableB[[#This Row],[Local School Code]]),"",TableB[[#This Row],[Local School Code]])</f>
        <v>X067</v>
      </c>
      <c r="D1307" s="187">
        <v>3752427</v>
      </c>
      <c r="E1307" s="187">
        <v>4169365</v>
      </c>
      <c r="F1307" s="186">
        <v>416938</v>
      </c>
      <c r="G1307" s="126">
        <f t="shared" si="63"/>
        <v>0.89999964023298507</v>
      </c>
      <c r="H1307" s="187">
        <v>357576</v>
      </c>
      <c r="I1307" s="187">
        <v>578814</v>
      </c>
      <c r="J1307" s="187">
        <v>4688817</v>
      </c>
      <c r="K1307" s="187">
        <v>5180922</v>
      </c>
      <c r="L1307" s="187">
        <v>492104</v>
      </c>
      <c r="M1307" s="186">
        <f>IF(L1307="N/A","N/A",'Part-C'!I1307)</f>
        <v>8661515.636750998</v>
      </c>
      <c r="N1307" s="190">
        <f t="shared" si="61"/>
        <v>0.54133909082900555</v>
      </c>
      <c r="O1307" s="191">
        <f t="shared" si="62"/>
        <v>3972698.636750998</v>
      </c>
    </row>
    <row r="1308" spans="1:15" s="27" customFormat="1" ht="15" x14ac:dyDescent="0.3">
      <c r="A1308" s="156" t="str">
        <f>IF(ISBLANK(TableB[[#This Row],[BEDS Code]]),"",TableB[[#This Row],[BEDS Code]])</f>
        <v>321100010068</v>
      </c>
      <c r="B1308" s="134" t="str">
        <f>IF(ISBLANK(TableB[[#This Row],[School Name]]),"",TableB[[#This Row],[School Name]])</f>
        <v>P.S. 068 Bronx</v>
      </c>
      <c r="C1308" s="156" t="str">
        <f>IF(ISBLANK(TableB[[#This Row],[Local School Code]]),"",TableB[[#This Row],[Local School Code]])</f>
        <v>X068</v>
      </c>
      <c r="D1308" s="187">
        <v>4821679</v>
      </c>
      <c r="E1308" s="187">
        <v>5357421</v>
      </c>
      <c r="F1308" s="186">
        <v>535742</v>
      </c>
      <c r="G1308" s="126">
        <f t="shared" si="63"/>
        <v>0.90000001866569757</v>
      </c>
      <c r="H1308" s="187">
        <v>357576</v>
      </c>
      <c r="I1308" s="187">
        <v>906505</v>
      </c>
      <c r="J1308" s="187">
        <v>6085760</v>
      </c>
      <c r="K1308" s="187">
        <v>6718089</v>
      </c>
      <c r="L1308" s="187">
        <v>632329</v>
      </c>
      <c r="M1308" s="186">
        <f>IF(L1308="N/A","N/A",'Part-C'!I1308)</f>
        <v>15899097.027578749</v>
      </c>
      <c r="N1308" s="190">
        <f t="shared" si="61"/>
        <v>0.38277393926482578</v>
      </c>
      <c r="O1308" s="191">
        <f t="shared" si="62"/>
        <v>9813337.0275787488</v>
      </c>
    </row>
    <row r="1309" spans="1:15" s="27" customFormat="1" ht="15" x14ac:dyDescent="0.3">
      <c r="A1309" s="156" t="str">
        <f>IF(ISBLANK(TableB[[#This Row],[BEDS Code]]),"",TableB[[#This Row],[BEDS Code]])</f>
        <v>320800010069</v>
      </c>
      <c r="B1309" s="134" t="str">
        <f>IF(ISBLANK(TableB[[#This Row],[School Name]]),"",TableB[[#This Row],[School Name]])</f>
        <v>P.S. 069 Journey Prep School</v>
      </c>
      <c r="C1309" s="156" t="str">
        <f>IF(ISBLANK(TableB[[#This Row],[Local School Code]]),"",TableB[[#This Row],[Local School Code]])</f>
        <v>X069</v>
      </c>
      <c r="D1309" s="187">
        <v>4429355</v>
      </c>
      <c r="E1309" s="187">
        <v>4921505</v>
      </c>
      <c r="F1309" s="186">
        <v>492150</v>
      </c>
      <c r="G1309" s="126">
        <f t="shared" si="63"/>
        <v>0.90000010159493893</v>
      </c>
      <c r="H1309" s="187">
        <v>357576</v>
      </c>
      <c r="I1309" s="187">
        <v>854687</v>
      </c>
      <c r="J1309" s="187">
        <v>5641618</v>
      </c>
      <c r="K1309" s="187">
        <v>6222495</v>
      </c>
      <c r="L1309" s="187">
        <v>580877</v>
      </c>
      <c r="M1309" s="186">
        <f>IF(L1309="N/A","N/A",'Part-C'!I1309)</f>
        <v>9576531.7420757078</v>
      </c>
      <c r="N1309" s="190">
        <f t="shared" si="61"/>
        <v>0.58910868276171791</v>
      </c>
      <c r="O1309" s="191">
        <f t="shared" si="62"/>
        <v>3934913.7420757078</v>
      </c>
    </row>
    <row r="1310" spans="1:15" s="27" customFormat="1" ht="15" x14ac:dyDescent="0.3">
      <c r="A1310" s="156" t="str">
        <f>IF(ISBLANK(TableB[[#This Row],[BEDS Code]]),"",TableB[[#This Row],[BEDS Code]])</f>
        <v>320900010070</v>
      </c>
      <c r="B1310" s="134" t="str">
        <f>IF(ISBLANK(TableB[[#This Row],[School Name]]),"",TableB[[#This Row],[School Name]])</f>
        <v>P.S. 070 Max Schoenfeld</v>
      </c>
      <c r="C1310" s="156" t="str">
        <f>IF(ISBLANK(TableB[[#This Row],[Local School Code]]),"",TableB[[#This Row],[Local School Code]])</f>
        <v>X070</v>
      </c>
      <c r="D1310" s="187">
        <v>10358489</v>
      </c>
      <c r="E1310" s="187">
        <v>11509432</v>
      </c>
      <c r="F1310" s="186">
        <v>1150943</v>
      </c>
      <c r="G1310" s="126">
        <f t="shared" si="63"/>
        <v>0.90000001737705215</v>
      </c>
      <c r="H1310" s="187">
        <v>357576</v>
      </c>
      <c r="I1310" s="187">
        <v>1907446</v>
      </c>
      <c r="J1310" s="187">
        <v>12623511</v>
      </c>
      <c r="K1310" s="187">
        <v>13981950</v>
      </c>
      <c r="L1310" s="187">
        <v>1358439</v>
      </c>
      <c r="M1310" s="186">
        <f>IF(L1310="N/A","N/A",'Part-C'!I1310)</f>
        <v>19104531.66425984</v>
      </c>
      <c r="N1310" s="190">
        <f t="shared" si="61"/>
        <v>0.66076003441715714</v>
      </c>
      <c r="O1310" s="191">
        <f t="shared" si="62"/>
        <v>6481020.6642598398</v>
      </c>
    </row>
    <row r="1311" spans="1:15" s="27" customFormat="1" ht="15" x14ac:dyDescent="0.3">
      <c r="A1311" s="156" t="str">
        <f>IF(ISBLANK(TableB[[#This Row],[BEDS Code]]),"",TableB[[#This Row],[BEDS Code]])</f>
        <v>320800010071</v>
      </c>
      <c r="B1311" s="134" t="str">
        <f>IF(ISBLANK(TableB[[#This Row],[School Name]]),"",TableB[[#This Row],[School Name]])</f>
        <v>P.S. 071 Rose E. Scala</v>
      </c>
      <c r="C1311" s="156" t="str">
        <f>IF(ISBLANK(TableB[[#This Row],[Local School Code]]),"",TableB[[#This Row],[Local School Code]])</f>
        <v>X071</v>
      </c>
      <c r="D1311" s="187">
        <v>13793903</v>
      </c>
      <c r="E1311" s="187">
        <v>14588109</v>
      </c>
      <c r="F1311" s="186">
        <v>794206</v>
      </c>
      <c r="G1311" s="126">
        <f t="shared" si="63"/>
        <v>0.94555798835887506</v>
      </c>
      <c r="H1311" s="187">
        <v>357576</v>
      </c>
      <c r="I1311" s="187">
        <v>2677980</v>
      </c>
      <c r="J1311" s="187">
        <v>16829459</v>
      </c>
      <c r="K1311" s="187">
        <v>17766848</v>
      </c>
      <c r="L1311" s="187">
        <v>937389</v>
      </c>
      <c r="M1311" s="186">
        <f>IF(L1311="N/A","N/A",'Part-C'!I1311)</f>
        <v>22575309.184618838</v>
      </c>
      <c r="N1311" s="190">
        <f t="shared" si="61"/>
        <v>0.74548077558407755</v>
      </c>
      <c r="O1311" s="191">
        <f t="shared" si="62"/>
        <v>5745850.1846188381</v>
      </c>
    </row>
    <row r="1312" spans="1:15" s="27" customFormat="1" ht="15" x14ac:dyDescent="0.3">
      <c r="A1312" s="156" t="str">
        <f>IF(ISBLANK(TableB[[#This Row],[BEDS Code]]),"",TableB[[#This Row],[BEDS Code]])</f>
        <v>320800010072</v>
      </c>
      <c r="B1312" s="134" t="str">
        <f>IF(ISBLANK(TableB[[#This Row],[School Name]]),"",TableB[[#This Row],[School Name]])</f>
        <v>P.S. 072 Dr. William Dorney</v>
      </c>
      <c r="C1312" s="156" t="str">
        <f>IF(ISBLANK(TableB[[#This Row],[Local School Code]]),"",TableB[[#This Row],[Local School Code]])</f>
        <v>X072</v>
      </c>
      <c r="D1312" s="187">
        <v>6120885</v>
      </c>
      <c r="E1312" s="187">
        <v>6800983</v>
      </c>
      <c r="F1312" s="186">
        <v>680098</v>
      </c>
      <c r="G1312" s="126">
        <f t="shared" si="63"/>
        <v>0.90000004411127044</v>
      </c>
      <c r="H1312" s="187">
        <v>357576</v>
      </c>
      <c r="I1312" s="187">
        <v>1124002</v>
      </c>
      <c r="J1312" s="187">
        <v>7602463</v>
      </c>
      <c r="K1312" s="187">
        <v>8405173</v>
      </c>
      <c r="L1312" s="187">
        <v>802709</v>
      </c>
      <c r="M1312" s="186">
        <f>IF(L1312="N/A","N/A",'Part-C'!I1312)</f>
        <v>14744728.811443616</v>
      </c>
      <c r="N1312" s="190">
        <f t="shared" si="61"/>
        <v>0.51560548160774644</v>
      </c>
      <c r="O1312" s="191">
        <f t="shared" si="62"/>
        <v>7142265.8114436157</v>
      </c>
    </row>
    <row r="1313" spans="1:15" s="27" customFormat="1" ht="15" x14ac:dyDescent="0.3">
      <c r="A1313" s="156" t="str">
        <f>IF(ISBLANK(TableB[[#This Row],[BEDS Code]]),"",TableB[[#This Row],[BEDS Code]])</f>
        <v>320900010073</v>
      </c>
      <c r="B1313" s="134" t="str">
        <f>IF(ISBLANK(TableB[[#This Row],[School Name]]),"",TableB[[#This Row],[School Name]])</f>
        <v>P.S. 073 Bronx</v>
      </c>
      <c r="C1313" s="156" t="str">
        <f>IF(ISBLANK(TableB[[#This Row],[Local School Code]]),"",TableB[[#This Row],[Local School Code]])</f>
        <v>X073</v>
      </c>
      <c r="D1313" s="187">
        <v>4921413</v>
      </c>
      <c r="E1313" s="187">
        <v>5468237</v>
      </c>
      <c r="F1313" s="186">
        <v>546824</v>
      </c>
      <c r="G1313" s="126">
        <f t="shared" si="63"/>
        <v>0.89999994513771076</v>
      </c>
      <c r="H1313" s="187">
        <v>357576</v>
      </c>
      <c r="I1313" s="187">
        <v>827486</v>
      </c>
      <c r="J1313" s="187">
        <v>6106475</v>
      </c>
      <c r="K1313" s="187">
        <v>6751883</v>
      </c>
      <c r="L1313" s="187">
        <v>645408</v>
      </c>
      <c r="M1313" s="186">
        <f>IF(L1313="N/A","N/A",'Part-C'!I1313)</f>
        <v>11394992.411619186</v>
      </c>
      <c r="N1313" s="190">
        <f t="shared" si="61"/>
        <v>0.53589109842437288</v>
      </c>
      <c r="O1313" s="191">
        <f t="shared" si="62"/>
        <v>5288517.4116191864</v>
      </c>
    </row>
    <row r="1314" spans="1:15" s="27" customFormat="1" ht="15" x14ac:dyDescent="0.3">
      <c r="A1314" s="156" t="str">
        <f>IF(ISBLANK(TableB[[#This Row],[BEDS Code]]),"",TableB[[#This Row],[BEDS Code]])</f>
        <v>320800010075</v>
      </c>
      <c r="B1314" s="134" t="str">
        <f>IF(ISBLANK(TableB[[#This Row],[School Name]]),"",TableB[[#This Row],[School Name]])</f>
        <v>P.S. 75 School of Research and Discovery</v>
      </c>
      <c r="C1314" s="156" t="str">
        <f>IF(ISBLANK(TableB[[#This Row],[Local School Code]]),"",TableB[[#This Row],[Local School Code]])</f>
        <v>X075</v>
      </c>
      <c r="D1314" s="187">
        <v>4596897</v>
      </c>
      <c r="E1314" s="187">
        <v>5107663</v>
      </c>
      <c r="F1314" s="186">
        <v>510766</v>
      </c>
      <c r="G1314" s="126">
        <f t="shared" si="63"/>
        <v>0.90000005873527678</v>
      </c>
      <c r="H1314" s="187">
        <v>357576</v>
      </c>
      <c r="I1314" s="187">
        <v>867827</v>
      </c>
      <c r="J1314" s="187">
        <v>5822300</v>
      </c>
      <c r="K1314" s="187">
        <v>6425149</v>
      </c>
      <c r="L1314" s="187">
        <v>602849</v>
      </c>
      <c r="M1314" s="186">
        <f>IF(L1314="N/A","N/A",'Part-C'!I1314)</f>
        <v>10898115.261522764</v>
      </c>
      <c r="N1314" s="190">
        <f t="shared" si="61"/>
        <v>0.53424834113806807</v>
      </c>
      <c r="O1314" s="191">
        <f t="shared" si="62"/>
        <v>5075815.2615227643</v>
      </c>
    </row>
    <row r="1315" spans="1:15" s="27" customFormat="1" ht="15" x14ac:dyDescent="0.3">
      <c r="A1315" s="156" t="str">
        <f>IF(ISBLANK(TableB[[#This Row],[BEDS Code]]),"",TableB[[#This Row],[BEDS Code]])</f>
        <v>321100010076</v>
      </c>
      <c r="B1315" s="134" t="str">
        <f>IF(ISBLANK(TableB[[#This Row],[School Name]]),"",TableB[[#This Row],[School Name]])</f>
        <v>P.S. 076 The Bennington School</v>
      </c>
      <c r="C1315" s="156" t="str">
        <f>IF(ISBLANK(TableB[[#This Row],[Local School Code]]),"",TableB[[#This Row],[Local School Code]])</f>
        <v>X076</v>
      </c>
      <c r="D1315" s="187">
        <v>7269116</v>
      </c>
      <c r="E1315" s="187">
        <v>8076796</v>
      </c>
      <c r="F1315" s="186">
        <v>807680</v>
      </c>
      <c r="G1315" s="126">
        <f t="shared" si="63"/>
        <v>0.89999995047541126</v>
      </c>
      <c r="H1315" s="187">
        <v>357576</v>
      </c>
      <c r="I1315" s="187">
        <v>1281364</v>
      </c>
      <c r="J1315" s="187">
        <v>8908056</v>
      </c>
      <c r="K1315" s="187">
        <v>9861349</v>
      </c>
      <c r="L1315" s="187">
        <v>953292</v>
      </c>
      <c r="M1315" s="186">
        <f>IF(L1315="N/A","N/A",'Part-C'!I1315)</f>
        <v>13859984.228018105</v>
      </c>
      <c r="N1315" s="190">
        <f t="shared" si="61"/>
        <v>0.64271761449715581</v>
      </c>
      <c r="O1315" s="191">
        <f t="shared" si="62"/>
        <v>4951928.228018105</v>
      </c>
    </row>
    <row r="1316" spans="1:15" s="27" customFormat="1" ht="15" x14ac:dyDescent="0.3">
      <c r="A1316" s="156" t="str">
        <f>IF(ISBLANK(TableB[[#This Row],[BEDS Code]]),"",TableB[[#This Row],[BEDS Code]])</f>
        <v>321000010077</v>
      </c>
      <c r="B1316" s="134" t="str">
        <f>IF(ISBLANK(TableB[[#This Row],[School Name]]),"",TableB[[#This Row],[School Name]])</f>
        <v>Bedford Park Elementary School</v>
      </c>
      <c r="C1316" s="156" t="str">
        <f>IF(ISBLANK(TableB[[#This Row],[Local School Code]]),"",TableB[[#This Row],[Local School Code]])</f>
        <v>X077</v>
      </c>
      <c r="D1316" s="187">
        <v>3430112</v>
      </c>
      <c r="E1316" s="187">
        <v>3430112</v>
      </c>
      <c r="F1316" s="186">
        <v>0</v>
      </c>
      <c r="G1316" s="126">
        <f t="shared" si="63"/>
        <v>1</v>
      </c>
      <c r="H1316" s="187">
        <v>357576</v>
      </c>
      <c r="I1316" s="187">
        <v>611478</v>
      </c>
      <c r="J1316" s="187">
        <v>4399166</v>
      </c>
      <c r="K1316" s="187">
        <v>4399166</v>
      </c>
      <c r="L1316" s="187">
        <v>0</v>
      </c>
      <c r="M1316" s="186">
        <f>IF(L1316="N/A","N/A",'Part-C'!I1316)</f>
        <v>5832471.0698898928</v>
      </c>
      <c r="N1316" s="190">
        <f t="shared" si="61"/>
        <v>0.75425423414625681</v>
      </c>
      <c r="O1316" s="191">
        <f t="shared" si="62"/>
        <v>1433305.0698898928</v>
      </c>
    </row>
    <row r="1317" spans="1:15" s="27" customFormat="1" ht="15" x14ac:dyDescent="0.3">
      <c r="A1317" s="156" t="str">
        <f>IF(ISBLANK(TableB[[#This Row],[BEDS Code]]),"",TableB[[#This Row],[BEDS Code]])</f>
        <v>321100010078</v>
      </c>
      <c r="B1317" s="134" t="str">
        <f>IF(ISBLANK(TableB[[#This Row],[School Name]]),"",TableB[[#This Row],[School Name]])</f>
        <v>P.S. 078 Anne Hutchinson</v>
      </c>
      <c r="C1317" s="156" t="str">
        <f>IF(ISBLANK(TableB[[#This Row],[Local School Code]]),"",TableB[[#This Row],[Local School Code]])</f>
        <v>X078</v>
      </c>
      <c r="D1317" s="187">
        <v>5997825</v>
      </c>
      <c r="E1317" s="187">
        <v>6664250</v>
      </c>
      <c r="F1317" s="186">
        <v>666425</v>
      </c>
      <c r="G1317" s="126">
        <f t="shared" si="63"/>
        <v>0.9</v>
      </c>
      <c r="H1317" s="187">
        <v>357576</v>
      </c>
      <c r="I1317" s="187">
        <v>1155757</v>
      </c>
      <c r="J1317" s="187">
        <v>7511158</v>
      </c>
      <c r="K1317" s="187">
        <v>8297729</v>
      </c>
      <c r="L1317" s="187">
        <v>786570</v>
      </c>
      <c r="M1317" s="186">
        <f>IF(L1317="N/A","N/A",'Part-C'!I1317)</f>
        <v>12350769.512763191</v>
      </c>
      <c r="N1317" s="190">
        <f t="shared" si="61"/>
        <v>0.60815303793322562</v>
      </c>
      <c r="O1317" s="191">
        <f t="shared" si="62"/>
        <v>4839611.512763191</v>
      </c>
    </row>
    <row r="1318" spans="1:15" s="27" customFormat="1" ht="15" x14ac:dyDescent="0.3">
      <c r="A1318" s="156" t="str">
        <f>IF(ISBLANK(TableB[[#This Row],[BEDS Code]]),"",TableB[[#This Row],[BEDS Code]])</f>
        <v>321000010080</v>
      </c>
      <c r="B1318" s="134" t="str">
        <f>IF(ISBLANK(TableB[[#This Row],[School Name]]),"",TableB[[#This Row],[School Name]])</f>
        <v>J.H.S. 080 The Mosholu Parkway</v>
      </c>
      <c r="C1318" s="156" t="str">
        <f>IF(ISBLANK(TableB[[#This Row],[Local School Code]]),"",TableB[[#This Row],[Local School Code]])</f>
        <v>X080</v>
      </c>
      <c r="D1318" s="187">
        <v>8334910</v>
      </c>
      <c r="E1318" s="187">
        <v>8334910</v>
      </c>
      <c r="F1318" s="186">
        <v>0</v>
      </c>
      <c r="G1318" s="126">
        <f t="shared" si="63"/>
        <v>1</v>
      </c>
      <c r="H1318" s="187">
        <v>357576</v>
      </c>
      <c r="I1318" s="187">
        <v>940254</v>
      </c>
      <c r="J1318" s="187">
        <v>9632740</v>
      </c>
      <c r="K1318" s="187">
        <v>9632740</v>
      </c>
      <c r="L1318" s="187">
        <v>0</v>
      </c>
      <c r="M1318" s="186">
        <f>IF(L1318="N/A","N/A",'Part-C'!I1318)</f>
        <v>12594712.203523148</v>
      </c>
      <c r="N1318" s="190">
        <f t="shared" si="61"/>
        <v>0.76482414558908396</v>
      </c>
      <c r="O1318" s="191">
        <f t="shared" si="62"/>
        <v>2961972.2035231479</v>
      </c>
    </row>
    <row r="1319" spans="1:15" s="27" customFormat="1" ht="15" x14ac:dyDescent="0.3">
      <c r="A1319" s="156" t="str">
        <f>IF(ISBLANK(TableB[[#This Row],[BEDS Code]]),"",TableB[[#This Row],[BEDS Code]])</f>
        <v>321000010081</v>
      </c>
      <c r="B1319" s="134" t="str">
        <f>IF(ISBLANK(TableB[[#This Row],[School Name]]),"",TableB[[#This Row],[School Name]])</f>
        <v>P.S. 081 Robert J. Christen</v>
      </c>
      <c r="C1319" s="156" t="str">
        <f>IF(ISBLANK(TableB[[#This Row],[Local School Code]]),"",TableB[[#This Row],[Local School Code]])</f>
        <v>X081</v>
      </c>
      <c r="D1319" s="187">
        <v>5910471</v>
      </c>
      <c r="E1319" s="187">
        <v>6262843</v>
      </c>
      <c r="F1319" s="186">
        <v>352372</v>
      </c>
      <c r="G1319" s="126">
        <f t="shared" si="63"/>
        <v>0.94373609557193117</v>
      </c>
      <c r="H1319" s="187">
        <v>357576</v>
      </c>
      <c r="I1319" s="187">
        <v>1090342</v>
      </c>
      <c r="J1319" s="187">
        <v>7358389</v>
      </c>
      <c r="K1319" s="187">
        <v>7774289</v>
      </c>
      <c r="L1319" s="187">
        <v>415900</v>
      </c>
      <c r="M1319" s="186">
        <f>IF(L1319="N/A","N/A",'Part-C'!I1319)</f>
        <v>10643713.785715584</v>
      </c>
      <c r="N1319" s="190">
        <f t="shared" si="61"/>
        <v>0.69133660939618091</v>
      </c>
      <c r="O1319" s="191">
        <f t="shared" si="62"/>
        <v>3285324.7857155837</v>
      </c>
    </row>
    <row r="1320" spans="1:15" s="27" customFormat="1" ht="15" x14ac:dyDescent="0.3">
      <c r="A1320" s="156" t="str">
        <f>IF(ISBLANK(TableB[[#This Row],[BEDS Code]]),"",TableB[[#This Row],[BEDS Code]])</f>
        <v>321100010083</v>
      </c>
      <c r="B1320" s="134" t="str">
        <f>IF(ISBLANK(TableB[[#This Row],[School Name]]),"",TableB[[#This Row],[School Name]])</f>
        <v>P.S. 083 Donald Hertz</v>
      </c>
      <c r="C1320" s="156" t="str">
        <f>IF(ISBLANK(TableB[[#This Row],[Local School Code]]),"",TableB[[#This Row],[Local School Code]])</f>
        <v>X083</v>
      </c>
      <c r="D1320" s="187">
        <v>13807442</v>
      </c>
      <c r="E1320" s="187">
        <v>15070878</v>
      </c>
      <c r="F1320" s="186">
        <v>1263436</v>
      </c>
      <c r="G1320" s="126">
        <f t="shared" si="63"/>
        <v>0.91616706073793441</v>
      </c>
      <c r="H1320" s="187">
        <v>357576</v>
      </c>
      <c r="I1320" s="187">
        <v>2767329</v>
      </c>
      <c r="J1320" s="187">
        <v>16932347</v>
      </c>
      <c r="K1320" s="187">
        <v>18423562</v>
      </c>
      <c r="L1320" s="187">
        <v>1491215</v>
      </c>
      <c r="M1320" s="186">
        <f>IF(L1320="N/A","N/A",'Part-C'!I1320)</f>
        <v>23255745.043973133</v>
      </c>
      <c r="N1320" s="190">
        <f t="shared" si="61"/>
        <v>0.72809307841926652</v>
      </c>
      <c r="O1320" s="191">
        <f t="shared" si="62"/>
        <v>6323398.043973133</v>
      </c>
    </row>
    <row r="1321" spans="1:15" s="27" customFormat="1" ht="15" x14ac:dyDescent="0.3">
      <c r="A1321" s="156" t="str">
        <f>IF(ISBLANK(TableB[[#This Row],[BEDS Code]]),"",TableB[[#This Row],[BEDS Code]])</f>
        <v>321000010085</v>
      </c>
      <c r="B1321" s="134" t="str">
        <f>IF(ISBLANK(TableB[[#This Row],[School Name]]),"",TableB[[#This Row],[School Name]])</f>
        <v>P.S. 085 Great Expectations</v>
      </c>
      <c r="C1321" s="156" t="str">
        <f>IF(ISBLANK(TableB[[#This Row],[Local School Code]]),"",TableB[[#This Row],[Local School Code]])</f>
        <v>X085</v>
      </c>
      <c r="D1321" s="187">
        <v>7897166</v>
      </c>
      <c r="E1321" s="187">
        <v>7897166</v>
      </c>
      <c r="F1321" s="186">
        <v>0</v>
      </c>
      <c r="G1321" s="126">
        <f t="shared" si="63"/>
        <v>1</v>
      </c>
      <c r="H1321" s="187">
        <v>357576</v>
      </c>
      <c r="I1321" s="187">
        <v>1540350</v>
      </c>
      <c r="J1321" s="187">
        <v>9795092</v>
      </c>
      <c r="K1321" s="187">
        <v>9795092</v>
      </c>
      <c r="L1321" s="187">
        <v>0</v>
      </c>
      <c r="M1321" s="186">
        <f>IF(L1321="N/A","N/A",'Part-C'!I1321)</f>
        <v>18536176.51596801</v>
      </c>
      <c r="N1321" s="190">
        <f t="shared" si="61"/>
        <v>0.52843109211665129</v>
      </c>
      <c r="O1321" s="191">
        <f t="shared" si="62"/>
        <v>8741084.5159680098</v>
      </c>
    </row>
    <row r="1322" spans="1:15" s="27" customFormat="1" ht="15" x14ac:dyDescent="0.3">
      <c r="A1322" s="156" t="str">
        <f>IF(ISBLANK(TableB[[#This Row],[BEDS Code]]),"",TableB[[#This Row],[BEDS Code]])</f>
        <v>321000010086</v>
      </c>
      <c r="B1322" s="134" t="str">
        <f>IF(ISBLANK(TableB[[#This Row],[School Name]]),"",TableB[[#This Row],[School Name]])</f>
        <v>P.S. 086 Kingsbridge Heights</v>
      </c>
      <c r="C1322" s="156" t="str">
        <f>IF(ISBLANK(TableB[[#This Row],[Local School Code]]),"",TableB[[#This Row],[Local School Code]])</f>
        <v>X086</v>
      </c>
      <c r="D1322" s="187">
        <v>13794665</v>
      </c>
      <c r="E1322" s="187">
        <v>15327406</v>
      </c>
      <c r="F1322" s="186">
        <v>1532741</v>
      </c>
      <c r="G1322" s="126">
        <f t="shared" si="63"/>
        <v>0.89999997390295527</v>
      </c>
      <c r="H1322" s="187">
        <v>357576</v>
      </c>
      <c r="I1322" s="187">
        <v>2453778</v>
      </c>
      <c r="J1322" s="187">
        <v>16606019</v>
      </c>
      <c r="K1322" s="187">
        <v>18415089</v>
      </c>
      <c r="L1322" s="187">
        <v>1809070</v>
      </c>
      <c r="M1322" s="186">
        <f>IF(L1322="N/A","N/A",'Part-C'!I1322)</f>
        <v>24329699.590897024</v>
      </c>
      <c r="N1322" s="190">
        <f t="shared" si="61"/>
        <v>0.68254106212693044</v>
      </c>
      <c r="O1322" s="191">
        <f t="shared" si="62"/>
        <v>7723680.5908970237</v>
      </c>
    </row>
    <row r="1323" spans="1:15" s="27" customFormat="1" ht="15" x14ac:dyDescent="0.3">
      <c r="A1323" s="156" t="str">
        <f>IF(ISBLANK(TableB[[#This Row],[BEDS Code]]),"",TableB[[#This Row],[BEDS Code]])</f>
        <v>321100010087</v>
      </c>
      <c r="B1323" s="134" t="str">
        <f>IF(ISBLANK(TableB[[#This Row],[School Name]]),"",TableB[[#This Row],[School Name]])</f>
        <v>P.S. 087 Bronx</v>
      </c>
      <c r="C1323" s="156" t="str">
        <f>IF(ISBLANK(TableB[[#This Row],[Local School Code]]),"",TableB[[#This Row],[Local School Code]])</f>
        <v>X087</v>
      </c>
      <c r="D1323" s="187">
        <v>4669283</v>
      </c>
      <c r="E1323" s="187">
        <v>5188092</v>
      </c>
      <c r="F1323" s="186">
        <v>518809</v>
      </c>
      <c r="G1323" s="126">
        <f t="shared" si="63"/>
        <v>0.90000003854981758</v>
      </c>
      <c r="H1323" s="187">
        <v>357576</v>
      </c>
      <c r="I1323" s="187">
        <v>900091</v>
      </c>
      <c r="J1323" s="187">
        <v>5926950</v>
      </c>
      <c r="K1323" s="187">
        <v>6539292</v>
      </c>
      <c r="L1323" s="187">
        <v>612341</v>
      </c>
      <c r="M1323" s="186">
        <f>IF(L1323="N/A","N/A",'Part-C'!I1323)</f>
        <v>9022043.9274483267</v>
      </c>
      <c r="N1323" s="190">
        <f t="shared" si="61"/>
        <v>0.65694093795842323</v>
      </c>
      <c r="O1323" s="191">
        <f t="shared" si="62"/>
        <v>3095093.9274483267</v>
      </c>
    </row>
    <row r="1324" spans="1:15" s="27" customFormat="1" ht="15" x14ac:dyDescent="0.3">
      <c r="A1324" s="156" t="str">
        <f>IF(ISBLANK(TableB[[#This Row],[BEDS Code]]),"",TableB[[#This Row],[BEDS Code]])</f>
        <v>320900010088</v>
      </c>
      <c r="B1324" s="134" t="str">
        <f>IF(ISBLANK(TableB[[#This Row],[School Name]]),"",TableB[[#This Row],[School Name]])</f>
        <v>P.S. X088 - S. Silverstein Little Sparrow School</v>
      </c>
      <c r="C1324" s="156" t="str">
        <f>IF(ISBLANK(TableB[[#This Row],[Local School Code]]),"",TableB[[#This Row],[Local School Code]])</f>
        <v>X088</v>
      </c>
      <c r="D1324" s="187">
        <v>1083444</v>
      </c>
      <c r="E1324" s="187">
        <v>1203827</v>
      </c>
      <c r="F1324" s="186">
        <v>120383</v>
      </c>
      <c r="G1324" s="126">
        <f t="shared" si="63"/>
        <v>0.89999975079475703</v>
      </c>
      <c r="H1324" s="187">
        <v>357576</v>
      </c>
      <c r="I1324" s="187">
        <v>241478</v>
      </c>
      <c r="J1324" s="187">
        <v>1682498</v>
      </c>
      <c r="K1324" s="187">
        <v>1824585</v>
      </c>
      <c r="L1324" s="187">
        <v>142086</v>
      </c>
      <c r="M1324" s="186">
        <f>IF(L1324="N/A","N/A",'Part-C'!I1324)</f>
        <v>2842320.5625702292</v>
      </c>
      <c r="N1324" s="190">
        <f t="shared" si="61"/>
        <v>0.5919451951185144</v>
      </c>
      <c r="O1324" s="191">
        <f t="shared" si="62"/>
        <v>1159822.5625702292</v>
      </c>
    </row>
    <row r="1325" spans="1:15" s="27" customFormat="1" ht="15" x14ac:dyDescent="0.3">
      <c r="A1325" s="156" t="str">
        <f>IF(ISBLANK(TableB[[#This Row],[BEDS Code]]),"",TableB[[#This Row],[BEDS Code]])</f>
        <v>321100010089</v>
      </c>
      <c r="B1325" s="134" t="str">
        <f>IF(ISBLANK(TableB[[#This Row],[School Name]]),"",TableB[[#This Row],[School Name]])</f>
        <v>P.S. 089 Bronx</v>
      </c>
      <c r="C1325" s="156" t="str">
        <f>IF(ISBLANK(TableB[[#This Row],[Local School Code]]),"",TableB[[#This Row],[Local School Code]])</f>
        <v>X089</v>
      </c>
      <c r="D1325" s="187">
        <v>12105771</v>
      </c>
      <c r="E1325" s="187">
        <v>13450858</v>
      </c>
      <c r="F1325" s="186">
        <v>1345087</v>
      </c>
      <c r="G1325" s="126">
        <f t="shared" si="63"/>
        <v>0.89999991078636021</v>
      </c>
      <c r="H1325" s="187">
        <v>357576</v>
      </c>
      <c r="I1325" s="187">
        <v>2026197</v>
      </c>
      <c r="J1325" s="187">
        <v>14489544</v>
      </c>
      <c r="K1325" s="187">
        <v>16077129</v>
      </c>
      <c r="L1325" s="187">
        <v>1587584</v>
      </c>
      <c r="M1325" s="186">
        <f>IF(L1325="N/A","N/A",'Part-C'!I1325)</f>
        <v>20573982.536634084</v>
      </c>
      <c r="N1325" s="190">
        <f t="shared" si="61"/>
        <v>0.70426539801907007</v>
      </c>
      <c r="O1325" s="191">
        <f t="shared" si="62"/>
        <v>6084438.5366340838</v>
      </c>
    </row>
    <row r="1326" spans="1:15" s="27" customFormat="1" ht="15" x14ac:dyDescent="0.3">
      <c r="A1326" s="156" t="str">
        <f>IF(ISBLANK(TableB[[#This Row],[BEDS Code]]),"",TableB[[#This Row],[BEDS Code]])</f>
        <v>321000010091</v>
      </c>
      <c r="B1326" s="134" t="str">
        <f>IF(ISBLANK(TableB[[#This Row],[School Name]]),"",TableB[[#This Row],[School Name]])</f>
        <v>P.S. 091 Bronx</v>
      </c>
      <c r="C1326" s="156" t="str">
        <f>IF(ISBLANK(TableB[[#This Row],[Local School Code]]),"",TableB[[#This Row],[Local School Code]])</f>
        <v>X091</v>
      </c>
      <c r="D1326" s="187">
        <v>6503363</v>
      </c>
      <c r="E1326" s="187">
        <v>7225959</v>
      </c>
      <c r="F1326" s="186">
        <v>722596</v>
      </c>
      <c r="G1326" s="126">
        <f t="shared" si="63"/>
        <v>0.8999999861610064</v>
      </c>
      <c r="H1326" s="187">
        <v>357576</v>
      </c>
      <c r="I1326" s="187">
        <v>1198599</v>
      </c>
      <c r="J1326" s="187">
        <v>8059538</v>
      </c>
      <c r="K1326" s="187">
        <v>8912407</v>
      </c>
      <c r="L1326" s="187">
        <v>852869</v>
      </c>
      <c r="M1326" s="186">
        <f>IF(L1326="N/A","N/A",'Part-C'!I1326)</f>
        <v>12139160.920246871</v>
      </c>
      <c r="N1326" s="190">
        <f t="shared" si="61"/>
        <v>0.66392875528633288</v>
      </c>
      <c r="O1326" s="191">
        <f t="shared" si="62"/>
        <v>4079622.9202468712</v>
      </c>
    </row>
    <row r="1327" spans="1:15" s="27" customFormat="1" ht="15" x14ac:dyDescent="0.3">
      <c r="A1327" s="156" t="str">
        <f>IF(ISBLANK(TableB[[#This Row],[BEDS Code]]),"",TableB[[#This Row],[BEDS Code]])</f>
        <v>320800010093</v>
      </c>
      <c r="B1327" s="134" t="str">
        <f>IF(ISBLANK(TableB[[#This Row],[School Name]]),"",TableB[[#This Row],[School Name]])</f>
        <v>P.S. 093 Albert G. Oliver</v>
      </c>
      <c r="C1327" s="156" t="str">
        <f>IF(ISBLANK(TableB[[#This Row],[Local School Code]]),"",TableB[[#This Row],[Local School Code]])</f>
        <v>X093</v>
      </c>
      <c r="D1327" s="187">
        <v>2608716</v>
      </c>
      <c r="E1327" s="187">
        <v>2383206</v>
      </c>
      <c r="F1327" s="186">
        <v>0</v>
      </c>
      <c r="G1327" s="126">
        <f t="shared" si="63"/>
        <v>1.0946246358896377</v>
      </c>
      <c r="H1327" s="187">
        <v>357576</v>
      </c>
      <c r="I1327" s="187">
        <v>553331</v>
      </c>
      <c r="J1327" s="187">
        <v>3519623</v>
      </c>
      <c r="K1327" s="187">
        <v>3253458</v>
      </c>
      <c r="L1327" s="187">
        <v>0</v>
      </c>
      <c r="M1327" s="186">
        <f>IF(L1327="N/A","N/A",'Part-C'!I1327)</f>
        <v>7486222.7341126408</v>
      </c>
      <c r="N1327" s="190">
        <f t="shared" si="61"/>
        <v>0.47014671150005383</v>
      </c>
      <c r="O1327" s="191">
        <f t="shared" si="62"/>
        <v>3966599.7341126408</v>
      </c>
    </row>
    <row r="1328" spans="1:15" s="27" customFormat="1" ht="15" x14ac:dyDescent="0.3">
      <c r="A1328" s="156" t="str">
        <f>IF(ISBLANK(TableB[[#This Row],[BEDS Code]]),"",TableB[[#This Row],[BEDS Code]])</f>
        <v>321000010094</v>
      </c>
      <c r="B1328" s="134" t="str">
        <f>IF(ISBLANK(TableB[[#This Row],[School Name]]),"",TableB[[#This Row],[School Name]])</f>
        <v>P.S. 094 Kings College School</v>
      </c>
      <c r="C1328" s="156" t="str">
        <f>IF(ISBLANK(TableB[[#This Row],[Local School Code]]),"",TableB[[#This Row],[Local School Code]])</f>
        <v>X094</v>
      </c>
      <c r="D1328" s="187">
        <v>10855986</v>
      </c>
      <c r="E1328" s="187">
        <v>12062208</v>
      </c>
      <c r="F1328" s="186">
        <v>1206222</v>
      </c>
      <c r="G1328" s="126">
        <f t="shared" si="63"/>
        <v>0.89999990051572643</v>
      </c>
      <c r="H1328" s="187">
        <v>357576</v>
      </c>
      <c r="I1328" s="187">
        <v>1922815</v>
      </c>
      <c r="J1328" s="187">
        <v>13136377</v>
      </c>
      <c r="K1328" s="187">
        <v>14560062</v>
      </c>
      <c r="L1328" s="187">
        <v>1423684</v>
      </c>
      <c r="M1328" s="186">
        <f>IF(L1328="N/A","N/A",'Part-C'!I1328)</f>
        <v>21191525.785728753</v>
      </c>
      <c r="N1328" s="190">
        <f t="shared" si="61"/>
        <v>0.61988821063779076</v>
      </c>
      <c r="O1328" s="191">
        <f t="shared" si="62"/>
        <v>8055148.7857287526</v>
      </c>
    </row>
    <row r="1329" spans="1:15" s="27" customFormat="1" ht="15" x14ac:dyDescent="0.3">
      <c r="A1329" s="156" t="str">
        <f>IF(ISBLANK(TableB[[#This Row],[BEDS Code]]),"",TableB[[#This Row],[BEDS Code]])</f>
        <v>321000010095</v>
      </c>
      <c r="B1329" s="134" t="str">
        <f>IF(ISBLANK(TableB[[#This Row],[School Name]]),"",TableB[[#This Row],[School Name]])</f>
        <v>P.S. 095 Sheila Mencher</v>
      </c>
      <c r="C1329" s="156" t="str">
        <f>IF(ISBLANK(TableB[[#This Row],[Local School Code]]),"",TableB[[#This Row],[Local School Code]])</f>
        <v>X095</v>
      </c>
      <c r="D1329" s="187">
        <v>10287990</v>
      </c>
      <c r="E1329" s="187">
        <v>11431100</v>
      </c>
      <c r="F1329" s="186">
        <v>1143110</v>
      </c>
      <c r="G1329" s="126">
        <f t="shared" si="63"/>
        <v>0.9</v>
      </c>
      <c r="H1329" s="187">
        <v>357576</v>
      </c>
      <c r="I1329" s="187">
        <v>1827954</v>
      </c>
      <c r="J1329" s="187">
        <v>12473520</v>
      </c>
      <c r="K1329" s="187">
        <v>13822715</v>
      </c>
      <c r="L1329" s="187">
        <v>1349195</v>
      </c>
      <c r="M1329" s="186">
        <f>IF(L1329="N/A","N/A",'Part-C'!I1329)</f>
        <v>18566540.90265068</v>
      </c>
      <c r="N1329" s="190">
        <f t="shared" si="61"/>
        <v>0.67182789004166088</v>
      </c>
      <c r="O1329" s="191">
        <f t="shared" si="62"/>
        <v>6093020.9026506804</v>
      </c>
    </row>
    <row r="1330" spans="1:15" s="27" customFormat="1" ht="15" x14ac:dyDescent="0.3">
      <c r="A1330" s="156" t="str">
        <f>IF(ISBLANK(TableB[[#This Row],[BEDS Code]]),"",TableB[[#This Row],[BEDS Code]])</f>
        <v>321100010096</v>
      </c>
      <c r="B1330" s="134" t="str">
        <f>IF(ISBLANK(TableB[[#This Row],[School Name]]),"",TableB[[#This Row],[School Name]])</f>
        <v>P.S. 096 Richard Rodgers</v>
      </c>
      <c r="C1330" s="156" t="str">
        <f>IF(ISBLANK(TableB[[#This Row],[Local School Code]]),"",TableB[[#This Row],[Local School Code]])</f>
        <v>X096</v>
      </c>
      <c r="D1330" s="187">
        <v>7431551</v>
      </c>
      <c r="E1330" s="187">
        <v>8257280</v>
      </c>
      <c r="F1330" s="186">
        <v>825729</v>
      </c>
      <c r="G1330" s="126">
        <f t="shared" si="63"/>
        <v>0.89999987889474498</v>
      </c>
      <c r="H1330" s="187">
        <v>357576</v>
      </c>
      <c r="I1330" s="187">
        <v>1419500</v>
      </c>
      <c r="J1330" s="187">
        <v>9208627</v>
      </c>
      <c r="K1330" s="187">
        <v>10183222</v>
      </c>
      <c r="L1330" s="187">
        <v>974595</v>
      </c>
      <c r="M1330" s="186">
        <f>IF(L1330="N/A","N/A",'Part-C'!I1330)</f>
        <v>13549489.554264415</v>
      </c>
      <c r="N1330" s="190">
        <f t="shared" si="61"/>
        <v>0.67962907112628312</v>
      </c>
      <c r="O1330" s="191">
        <f t="shared" si="62"/>
        <v>4340862.5542644151</v>
      </c>
    </row>
    <row r="1331" spans="1:15" s="27" customFormat="1" ht="15" x14ac:dyDescent="0.3">
      <c r="A1331" s="156" t="str">
        <f>IF(ISBLANK(TableB[[#This Row],[BEDS Code]]),"",TableB[[#This Row],[BEDS Code]])</f>
        <v>321100010097</v>
      </c>
      <c r="B1331" s="134" t="str">
        <f>IF(ISBLANK(TableB[[#This Row],[School Name]]),"",TableB[[#This Row],[School Name]])</f>
        <v>P.S. 097 Bronx</v>
      </c>
      <c r="C1331" s="156" t="str">
        <f>IF(ISBLANK(TableB[[#This Row],[Local School Code]]),"",TableB[[#This Row],[Local School Code]])</f>
        <v>X097</v>
      </c>
      <c r="D1331" s="187">
        <v>5134888</v>
      </c>
      <c r="E1331" s="187">
        <v>5705431</v>
      </c>
      <c r="F1331" s="186">
        <v>570543</v>
      </c>
      <c r="G1331" s="126">
        <f t="shared" si="63"/>
        <v>0.90000001752715963</v>
      </c>
      <c r="H1331" s="187">
        <v>357576</v>
      </c>
      <c r="I1331" s="187">
        <v>1048004</v>
      </c>
      <c r="J1331" s="187">
        <v>6540468</v>
      </c>
      <c r="K1331" s="187">
        <v>7213871</v>
      </c>
      <c r="L1331" s="187">
        <v>673403</v>
      </c>
      <c r="M1331" s="186">
        <f>IF(L1331="N/A","N/A",'Part-C'!I1331)</f>
        <v>10204877.422834542</v>
      </c>
      <c r="N1331" s="190">
        <f t="shared" si="61"/>
        <v>0.64091588061263527</v>
      </c>
      <c r="O1331" s="191">
        <f t="shared" si="62"/>
        <v>3664409.4228345416</v>
      </c>
    </row>
    <row r="1332" spans="1:15" s="27" customFormat="1" ht="15" x14ac:dyDescent="0.3">
      <c r="A1332" s="156" t="str">
        <f>IF(ISBLANK(TableB[[#This Row],[BEDS Code]]),"",TableB[[#This Row],[BEDS Code]])</f>
        <v>321200010098</v>
      </c>
      <c r="B1332" s="134" t="str">
        <f>IF(ISBLANK(TableB[[#This Row],[School Name]]),"",TableB[[#This Row],[School Name]])</f>
        <v>J.H.S. 098 Herman Ridder</v>
      </c>
      <c r="C1332" s="156" t="str">
        <f>IF(ISBLANK(TableB[[#This Row],[Local School Code]]),"",TableB[[#This Row],[Local School Code]])</f>
        <v>X098</v>
      </c>
      <c r="D1332" s="187">
        <v>2816097</v>
      </c>
      <c r="E1332" s="187">
        <v>3128997</v>
      </c>
      <c r="F1332" s="186">
        <v>312900</v>
      </c>
      <c r="G1332" s="126">
        <f t="shared" si="63"/>
        <v>0.89999990412263098</v>
      </c>
      <c r="H1332" s="187">
        <v>357576</v>
      </c>
      <c r="I1332" s="187">
        <v>518954</v>
      </c>
      <c r="J1332" s="187">
        <v>3692627</v>
      </c>
      <c r="K1332" s="187">
        <v>4061939</v>
      </c>
      <c r="L1332" s="187">
        <v>369311</v>
      </c>
      <c r="M1332" s="186">
        <f>IF(L1332="N/A","N/A",'Part-C'!I1332)</f>
        <v>5524402.2619748404</v>
      </c>
      <c r="N1332" s="190">
        <f t="shared" si="61"/>
        <v>0.66842109334014632</v>
      </c>
      <c r="O1332" s="191">
        <f t="shared" si="62"/>
        <v>1831775.2619748404</v>
      </c>
    </row>
    <row r="1333" spans="1:15" s="27" customFormat="1" ht="15" x14ac:dyDescent="0.3">
      <c r="A1333" s="156" t="str">
        <f>IF(ISBLANK(TableB[[#This Row],[BEDS Code]]),"",TableB[[#This Row],[BEDS Code]])</f>
        <v>320800010100</v>
      </c>
      <c r="B1333" s="134" t="str">
        <f>IF(ISBLANK(TableB[[#This Row],[School Name]]),"",TableB[[#This Row],[School Name]])</f>
        <v>P.S. 100 Isaac Clason</v>
      </c>
      <c r="C1333" s="156" t="str">
        <f>IF(ISBLANK(TableB[[#This Row],[Local School Code]]),"",TableB[[#This Row],[Local School Code]])</f>
        <v>X100</v>
      </c>
      <c r="D1333" s="187">
        <v>4727649</v>
      </c>
      <c r="E1333" s="187">
        <v>5252943</v>
      </c>
      <c r="F1333" s="186">
        <v>525294</v>
      </c>
      <c r="G1333" s="126">
        <f t="shared" si="63"/>
        <v>0.90000005711084241</v>
      </c>
      <c r="H1333" s="187">
        <v>357576</v>
      </c>
      <c r="I1333" s="187">
        <v>942226</v>
      </c>
      <c r="J1333" s="187">
        <v>6027451</v>
      </c>
      <c r="K1333" s="187">
        <v>6647448</v>
      </c>
      <c r="L1333" s="187">
        <v>619997</v>
      </c>
      <c r="M1333" s="186">
        <f>IF(L1333="N/A","N/A",'Part-C'!I1333)</f>
        <v>9947418.3739881944</v>
      </c>
      <c r="N1333" s="190">
        <f t="shared" si="61"/>
        <v>0.60593118469424834</v>
      </c>
      <c r="O1333" s="191">
        <f t="shared" si="62"/>
        <v>3919967.3739881944</v>
      </c>
    </row>
    <row r="1334" spans="1:15" s="27" customFormat="1" ht="15" x14ac:dyDescent="0.3">
      <c r="A1334" s="156" t="str">
        <f>IF(ISBLANK(TableB[[#This Row],[BEDS Code]]),"",TableB[[#This Row],[BEDS Code]])</f>
        <v>320800010101</v>
      </c>
      <c r="B1334" s="134" t="str">
        <f>IF(ISBLANK(TableB[[#This Row],[School Name]]),"",TableB[[#This Row],[School Name]])</f>
        <v>M.S. X101 Edward R. Byrne</v>
      </c>
      <c r="C1334" s="156" t="str">
        <f>IF(ISBLANK(TableB[[#This Row],[Local School Code]]),"",TableB[[#This Row],[Local School Code]])</f>
        <v>X101</v>
      </c>
      <c r="D1334" s="187">
        <v>5286722</v>
      </c>
      <c r="E1334" s="187">
        <v>5425178</v>
      </c>
      <c r="F1334" s="186">
        <v>138456</v>
      </c>
      <c r="G1334" s="126">
        <f t="shared" si="63"/>
        <v>0.97447899405328264</v>
      </c>
      <c r="H1334" s="187">
        <v>357576</v>
      </c>
      <c r="I1334" s="187">
        <v>1006364</v>
      </c>
      <c r="J1334" s="187">
        <v>6650662</v>
      </c>
      <c r="K1334" s="187">
        <v>6814080</v>
      </c>
      <c r="L1334" s="187">
        <v>163417</v>
      </c>
      <c r="M1334" s="186">
        <f>IF(L1334="N/A","N/A",'Part-C'!I1334)</f>
        <v>8306555.4281217754</v>
      </c>
      <c r="N1334" s="190">
        <f t="shared" si="61"/>
        <v>0.80065221469349834</v>
      </c>
      <c r="O1334" s="191">
        <f t="shared" si="62"/>
        <v>1655893.4281217754</v>
      </c>
    </row>
    <row r="1335" spans="1:15" s="27" customFormat="1" ht="15" x14ac:dyDescent="0.3">
      <c r="A1335" s="156" t="str">
        <f>IF(ISBLANK(TableB[[#This Row],[BEDS Code]]),"",TableB[[#This Row],[BEDS Code]])</f>
        <v>321100010103</v>
      </c>
      <c r="B1335" s="134" t="str">
        <f>IF(ISBLANK(TableB[[#This Row],[School Name]]),"",TableB[[#This Row],[School Name]])</f>
        <v>P.S. 103 Hector Fontanez</v>
      </c>
      <c r="C1335" s="156" t="str">
        <f>IF(ISBLANK(TableB[[#This Row],[Local School Code]]),"",TableB[[#This Row],[Local School Code]])</f>
        <v>X103</v>
      </c>
      <c r="D1335" s="187">
        <v>8588308</v>
      </c>
      <c r="E1335" s="187">
        <v>9542564</v>
      </c>
      <c r="F1335" s="186">
        <v>954256</v>
      </c>
      <c r="G1335" s="126">
        <f t="shared" si="63"/>
        <v>0.90000004191745531</v>
      </c>
      <c r="H1335" s="187">
        <v>357576</v>
      </c>
      <c r="I1335" s="187">
        <v>1694419</v>
      </c>
      <c r="J1335" s="187">
        <v>10640303</v>
      </c>
      <c r="K1335" s="187">
        <v>11766597</v>
      </c>
      <c r="L1335" s="187">
        <v>1126293</v>
      </c>
      <c r="M1335" s="186">
        <f>IF(L1335="N/A","N/A",'Part-C'!I1335)</f>
        <v>16601208.549524471</v>
      </c>
      <c r="N1335" s="190">
        <f t="shared" si="61"/>
        <v>0.64093544564891236</v>
      </c>
      <c r="O1335" s="191">
        <f t="shared" si="62"/>
        <v>5960905.5495244712</v>
      </c>
    </row>
    <row r="1336" spans="1:15" s="27" customFormat="1" ht="15" x14ac:dyDescent="0.3">
      <c r="A1336" s="156" t="str">
        <f>IF(ISBLANK(TableB[[#This Row],[BEDS Code]]),"",TableB[[#This Row],[BEDS Code]])</f>
        <v>321100010105</v>
      </c>
      <c r="B1336" s="134" t="str">
        <f>IF(ISBLANK(TableB[[#This Row],[School Name]]),"",TableB[[#This Row],[School Name]])</f>
        <v>P.S. 105 Sen Abraham Bernstein</v>
      </c>
      <c r="C1336" s="156" t="str">
        <f>IF(ISBLANK(TableB[[#This Row],[Local School Code]]),"",TableB[[#This Row],[Local School Code]])</f>
        <v>X105</v>
      </c>
      <c r="D1336" s="187">
        <v>8150646</v>
      </c>
      <c r="E1336" s="187">
        <v>9056274</v>
      </c>
      <c r="F1336" s="186">
        <v>905628</v>
      </c>
      <c r="G1336" s="126">
        <f t="shared" si="63"/>
        <v>0.89999993374758758</v>
      </c>
      <c r="H1336" s="187">
        <v>357576</v>
      </c>
      <c r="I1336" s="187">
        <v>1643443</v>
      </c>
      <c r="J1336" s="187">
        <v>10151665</v>
      </c>
      <c r="K1336" s="187">
        <v>11220564</v>
      </c>
      <c r="L1336" s="187">
        <v>1068898</v>
      </c>
      <c r="M1336" s="186">
        <f>IF(L1336="N/A","N/A",'Part-C'!I1336)</f>
        <v>16723947.183773011</v>
      </c>
      <c r="N1336" s="190">
        <f t="shared" si="61"/>
        <v>0.60701369649444992</v>
      </c>
      <c r="O1336" s="191">
        <f t="shared" si="62"/>
        <v>6572282.183773011</v>
      </c>
    </row>
    <row r="1337" spans="1:15" s="27" customFormat="1" ht="15" x14ac:dyDescent="0.3">
      <c r="A1337" s="156" t="str">
        <f>IF(ISBLANK(TableB[[#This Row],[BEDS Code]]),"",TableB[[#This Row],[BEDS Code]])</f>
        <v>321100010106</v>
      </c>
      <c r="B1337" s="134" t="str">
        <f>IF(ISBLANK(TableB[[#This Row],[School Name]]),"",TableB[[#This Row],[School Name]])</f>
        <v>P.S. 106 Parkchester</v>
      </c>
      <c r="C1337" s="156" t="str">
        <f>IF(ISBLANK(TableB[[#This Row],[Local School Code]]),"",TableB[[#This Row],[Local School Code]])</f>
        <v>X106</v>
      </c>
      <c r="D1337" s="187">
        <v>8627901</v>
      </c>
      <c r="E1337" s="187">
        <v>9586558</v>
      </c>
      <c r="F1337" s="186">
        <v>958657</v>
      </c>
      <c r="G1337" s="126">
        <f t="shared" si="63"/>
        <v>0.89999987482472854</v>
      </c>
      <c r="H1337" s="187">
        <v>357576</v>
      </c>
      <c r="I1337" s="187">
        <v>1588666</v>
      </c>
      <c r="J1337" s="187">
        <v>10574143</v>
      </c>
      <c r="K1337" s="187">
        <v>11705630</v>
      </c>
      <c r="L1337" s="187">
        <v>1131487</v>
      </c>
      <c r="M1337" s="186">
        <f>IF(L1337="N/A","N/A",'Part-C'!I1337)</f>
        <v>16048550.497328155</v>
      </c>
      <c r="N1337" s="190">
        <f t="shared" si="61"/>
        <v>0.65888461401921861</v>
      </c>
      <c r="O1337" s="191">
        <f t="shared" si="62"/>
        <v>5474407.4973281547</v>
      </c>
    </row>
    <row r="1338" spans="1:15" s="27" customFormat="1" ht="15" x14ac:dyDescent="0.3">
      <c r="A1338" s="156" t="str">
        <f>IF(ISBLANK(TableB[[#This Row],[BEDS Code]]),"",TableB[[#This Row],[BEDS Code]])</f>
        <v>320800010107</v>
      </c>
      <c r="B1338" s="134" t="str">
        <f>IF(ISBLANK(TableB[[#This Row],[School Name]]),"",TableB[[#This Row],[School Name]])</f>
        <v>P.S. 107</v>
      </c>
      <c r="C1338" s="156" t="str">
        <f>IF(ISBLANK(TableB[[#This Row],[Local School Code]]),"",TableB[[#This Row],[Local School Code]])</f>
        <v>X107</v>
      </c>
      <c r="D1338" s="187">
        <v>4017479</v>
      </c>
      <c r="E1338" s="187">
        <v>4437227</v>
      </c>
      <c r="F1338" s="186">
        <v>419748</v>
      </c>
      <c r="G1338" s="126">
        <f t="shared" si="63"/>
        <v>0.90540308169944883</v>
      </c>
      <c r="H1338" s="187">
        <v>357576</v>
      </c>
      <c r="I1338" s="187">
        <v>806111</v>
      </c>
      <c r="J1338" s="187">
        <v>5181166</v>
      </c>
      <c r="K1338" s="187">
        <v>5676588</v>
      </c>
      <c r="L1338" s="187">
        <v>495422</v>
      </c>
      <c r="M1338" s="186">
        <f>IF(L1338="N/A","N/A",'Part-C'!I1338)</f>
        <v>9150239.5683903471</v>
      </c>
      <c r="N1338" s="190">
        <f t="shared" si="61"/>
        <v>0.5662328249741595</v>
      </c>
      <c r="O1338" s="191">
        <f t="shared" si="62"/>
        <v>3969073.5683903471</v>
      </c>
    </row>
    <row r="1339" spans="1:15" s="27" customFormat="1" ht="15" x14ac:dyDescent="0.3">
      <c r="A1339" s="156" t="str">
        <f>IF(ISBLANK(TableB[[#This Row],[BEDS Code]]),"",TableB[[#This Row],[BEDS Code]])</f>
        <v>321100010108</v>
      </c>
      <c r="B1339" s="134" t="str">
        <f>IF(ISBLANK(TableB[[#This Row],[School Name]]),"",TableB[[#This Row],[School Name]])</f>
        <v>P.S. 108 Philip J. Abinanti</v>
      </c>
      <c r="C1339" s="156" t="str">
        <f>IF(ISBLANK(TableB[[#This Row],[Local School Code]]),"",TableB[[#This Row],[Local School Code]])</f>
        <v>X108</v>
      </c>
      <c r="D1339" s="187">
        <v>4867581</v>
      </c>
      <c r="E1339" s="187">
        <v>5021634</v>
      </c>
      <c r="F1339" s="186">
        <v>154053</v>
      </c>
      <c r="G1339" s="126">
        <f t="shared" si="63"/>
        <v>0.96932213697772474</v>
      </c>
      <c r="H1339" s="187">
        <v>357576</v>
      </c>
      <c r="I1339" s="187">
        <v>951503</v>
      </c>
      <c r="J1339" s="187">
        <v>6176660</v>
      </c>
      <c r="K1339" s="187">
        <v>6358487</v>
      </c>
      <c r="L1339" s="187">
        <v>181827</v>
      </c>
      <c r="M1339" s="186">
        <f>IF(L1339="N/A","N/A",'Part-C'!I1339)</f>
        <v>8688526.2114881407</v>
      </c>
      <c r="N1339" s="190">
        <f t="shared" si="61"/>
        <v>0.71089847111620597</v>
      </c>
      <c r="O1339" s="191">
        <f t="shared" si="62"/>
        <v>2511866.2114881407</v>
      </c>
    </row>
    <row r="1340" spans="1:15" s="27" customFormat="1" ht="15" x14ac:dyDescent="0.3">
      <c r="A1340" s="156" t="str">
        <f>IF(ISBLANK(TableB[[#This Row],[BEDS Code]]),"",TableB[[#This Row],[BEDS Code]])</f>
        <v>320900010109</v>
      </c>
      <c r="B1340" s="134" t="str">
        <f>IF(ISBLANK(TableB[[#This Row],[School Name]]),"",TableB[[#This Row],[School Name]])</f>
        <v>P.S. 109 Sedgwick</v>
      </c>
      <c r="C1340" s="156" t="str">
        <f>IF(ISBLANK(TableB[[#This Row],[Local School Code]]),"",TableB[[#This Row],[Local School Code]])</f>
        <v>X109</v>
      </c>
      <c r="D1340" s="187">
        <v>4926183</v>
      </c>
      <c r="E1340" s="187">
        <v>5473537</v>
      </c>
      <c r="F1340" s="186">
        <v>547354</v>
      </c>
      <c r="G1340" s="126">
        <f t="shared" si="63"/>
        <v>0.89999994519083359</v>
      </c>
      <c r="H1340" s="187">
        <v>357576</v>
      </c>
      <c r="I1340" s="187">
        <v>863804</v>
      </c>
      <c r="J1340" s="187">
        <v>6147563</v>
      </c>
      <c r="K1340" s="187">
        <v>6793597</v>
      </c>
      <c r="L1340" s="187">
        <v>646034</v>
      </c>
      <c r="M1340" s="186">
        <f>IF(L1340="N/A","N/A",'Part-C'!I1340)</f>
        <v>11097255.985855563</v>
      </c>
      <c r="N1340" s="190">
        <f t="shared" si="61"/>
        <v>0.55397145094567657</v>
      </c>
      <c r="O1340" s="191">
        <f t="shared" si="62"/>
        <v>4949692.9858555626</v>
      </c>
    </row>
    <row r="1341" spans="1:15" s="27" customFormat="1" ht="15" x14ac:dyDescent="0.3">
      <c r="A1341" s="156" t="str">
        <f>IF(ISBLANK(TableB[[#This Row],[BEDS Code]]),"",TableB[[#This Row],[BEDS Code]])</f>
        <v>320900010110</v>
      </c>
      <c r="B1341" s="134" t="str">
        <f>IF(ISBLANK(TableB[[#This Row],[School Name]]),"",TableB[[#This Row],[School Name]])</f>
        <v>P.S. 110 Theodore Schoenfeld</v>
      </c>
      <c r="C1341" s="156" t="str">
        <f>IF(ISBLANK(TableB[[#This Row],[Local School Code]]),"",TableB[[#This Row],[Local School Code]])</f>
        <v>X110</v>
      </c>
      <c r="D1341" s="187">
        <v>3636957</v>
      </c>
      <c r="E1341" s="187">
        <v>3752315</v>
      </c>
      <c r="F1341" s="186">
        <v>115358</v>
      </c>
      <c r="G1341" s="126">
        <f t="shared" si="63"/>
        <v>0.96925684544074786</v>
      </c>
      <c r="H1341" s="187">
        <v>357576</v>
      </c>
      <c r="I1341" s="187">
        <v>681029</v>
      </c>
      <c r="J1341" s="187">
        <v>4675562</v>
      </c>
      <c r="K1341" s="187">
        <v>4811717</v>
      </c>
      <c r="L1341" s="187">
        <v>136155</v>
      </c>
      <c r="M1341" s="186">
        <f>IF(L1341="N/A","N/A",'Part-C'!I1341)</f>
        <v>8087426.1236085482</v>
      </c>
      <c r="N1341" s="190">
        <f t="shared" si="61"/>
        <v>0.57812732116974186</v>
      </c>
      <c r="O1341" s="191">
        <f t="shared" si="62"/>
        <v>3411864.1236085482</v>
      </c>
    </row>
    <row r="1342" spans="1:15" s="27" customFormat="1" ht="15" x14ac:dyDescent="0.3">
      <c r="A1342" s="156" t="str">
        <f>IF(ISBLANK(TableB[[#This Row],[BEDS Code]]),"",TableB[[#This Row],[BEDS Code]])</f>
        <v>321100010111</v>
      </c>
      <c r="B1342" s="134" t="str">
        <f>IF(ISBLANK(TableB[[#This Row],[School Name]]),"",TableB[[#This Row],[School Name]])</f>
        <v>P.S. 111 Seton Falls</v>
      </c>
      <c r="C1342" s="156" t="str">
        <f>IF(ISBLANK(TableB[[#This Row],[Local School Code]]),"",TableB[[#This Row],[Local School Code]])</f>
        <v>X111</v>
      </c>
      <c r="D1342" s="187">
        <v>5730151</v>
      </c>
      <c r="E1342" s="187">
        <v>5780441</v>
      </c>
      <c r="F1342" s="186">
        <v>50290</v>
      </c>
      <c r="G1342" s="126">
        <f t="shared" si="63"/>
        <v>0.9912999717495603</v>
      </c>
      <c r="H1342" s="187">
        <v>357576</v>
      </c>
      <c r="I1342" s="187">
        <v>1082008</v>
      </c>
      <c r="J1342" s="187">
        <v>7169735</v>
      </c>
      <c r="K1342" s="187">
        <v>7229093</v>
      </c>
      <c r="L1342" s="187">
        <v>59356</v>
      </c>
      <c r="M1342" s="186">
        <f>IF(L1342="N/A","N/A",'Part-C'!I1342)</f>
        <v>12310609.711864479</v>
      </c>
      <c r="N1342" s="190">
        <f t="shared" si="61"/>
        <v>0.58240291649324993</v>
      </c>
      <c r="O1342" s="191">
        <f t="shared" si="62"/>
        <v>5140874.7118644789</v>
      </c>
    </row>
    <row r="1343" spans="1:15" s="27" customFormat="1" ht="15" x14ac:dyDescent="0.3">
      <c r="A1343" s="156" t="str">
        <f>IF(ISBLANK(TableB[[#This Row],[BEDS Code]]),"",TableB[[#This Row],[BEDS Code]])</f>
        <v>321100010112</v>
      </c>
      <c r="B1343" s="134" t="str">
        <f>IF(ISBLANK(TableB[[#This Row],[School Name]]),"",TableB[[#This Row],[School Name]])</f>
        <v>P.S. 112 Bronxwood</v>
      </c>
      <c r="C1343" s="156" t="str">
        <f>IF(ISBLANK(TableB[[#This Row],[Local School Code]]),"",TableB[[#This Row],[Local School Code]])</f>
        <v>X112</v>
      </c>
      <c r="D1343" s="187">
        <v>3722775</v>
      </c>
      <c r="E1343" s="187">
        <v>3722775</v>
      </c>
      <c r="F1343" s="186">
        <v>0</v>
      </c>
      <c r="G1343" s="126">
        <f t="shared" si="63"/>
        <v>1</v>
      </c>
      <c r="H1343" s="187">
        <v>357576</v>
      </c>
      <c r="I1343" s="187">
        <v>714670</v>
      </c>
      <c r="J1343" s="187">
        <v>4795021</v>
      </c>
      <c r="K1343" s="187">
        <v>4795021</v>
      </c>
      <c r="L1343" s="187">
        <v>0</v>
      </c>
      <c r="M1343" s="186">
        <f>IF(L1343="N/A","N/A",'Part-C'!I1343)</f>
        <v>9281497.8873003628</v>
      </c>
      <c r="N1343" s="190">
        <f t="shared" si="61"/>
        <v>0.516621461128694</v>
      </c>
      <c r="O1343" s="191">
        <f t="shared" si="62"/>
        <v>4486476.8873003628</v>
      </c>
    </row>
    <row r="1344" spans="1:15" s="27" customFormat="1" ht="15" x14ac:dyDescent="0.3">
      <c r="A1344" s="156" t="str">
        <f>IF(ISBLANK(TableB[[#This Row],[BEDS Code]]),"",TableB[[#This Row],[BEDS Code]])</f>
        <v>320900010114</v>
      </c>
      <c r="B1344" s="134" t="str">
        <f>IF(ISBLANK(TableB[[#This Row],[School Name]]),"",TableB[[#This Row],[School Name]])</f>
        <v>P.S. X114 - Luis Llorens Torres Schools</v>
      </c>
      <c r="C1344" s="156" t="str">
        <f>IF(ISBLANK(TableB[[#This Row],[Local School Code]]),"",TableB[[#This Row],[Local School Code]])</f>
        <v>X114</v>
      </c>
      <c r="D1344" s="187">
        <v>6252035</v>
      </c>
      <c r="E1344" s="187">
        <v>6946706</v>
      </c>
      <c r="F1344" s="186">
        <v>694671</v>
      </c>
      <c r="G1344" s="126">
        <f t="shared" si="63"/>
        <v>0.89999994241875214</v>
      </c>
      <c r="H1344" s="187">
        <v>357576</v>
      </c>
      <c r="I1344" s="187">
        <v>1137121</v>
      </c>
      <c r="J1344" s="187">
        <v>7746732</v>
      </c>
      <c r="K1344" s="187">
        <v>8566641</v>
      </c>
      <c r="L1344" s="187">
        <v>819909</v>
      </c>
      <c r="M1344" s="186">
        <f>IF(L1344="N/A","N/A",'Part-C'!I1344)</f>
        <v>12985691.836193252</v>
      </c>
      <c r="N1344" s="190">
        <f t="shared" si="61"/>
        <v>0.59655905112491492</v>
      </c>
      <c r="O1344" s="191">
        <f t="shared" si="62"/>
        <v>5238959.8361932524</v>
      </c>
    </row>
    <row r="1345" spans="1:15" s="27" customFormat="1" ht="15" x14ac:dyDescent="0.3">
      <c r="A1345" s="156" t="str">
        <f>IF(ISBLANK(TableB[[#This Row],[BEDS Code]]),"",TableB[[#This Row],[BEDS Code]])</f>
        <v>320900010117</v>
      </c>
      <c r="B1345" s="134" t="str">
        <f>IF(ISBLANK(TableB[[#This Row],[School Name]]),"",TableB[[#This Row],[School Name]])</f>
        <v>I.S. 117 Joseph H. Wade</v>
      </c>
      <c r="C1345" s="156" t="str">
        <f>IF(ISBLANK(TableB[[#This Row],[Local School Code]]),"",TableB[[#This Row],[Local School Code]])</f>
        <v>X117</v>
      </c>
      <c r="D1345" s="187">
        <v>5892759</v>
      </c>
      <c r="E1345" s="187">
        <v>5892759</v>
      </c>
      <c r="F1345" s="186">
        <v>0</v>
      </c>
      <c r="G1345" s="126">
        <f t="shared" si="63"/>
        <v>1</v>
      </c>
      <c r="H1345" s="187">
        <v>357576</v>
      </c>
      <c r="I1345" s="187">
        <v>1174244</v>
      </c>
      <c r="J1345" s="187">
        <v>7424579</v>
      </c>
      <c r="K1345" s="187">
        <v>7424580</v>
      </c>
      <c r="L1345" s="187">
        <v>0</v>
      </c>
      <c r="M1345" s="186">
        <f>IF(L1345="N/A","N/A",'Part-C'!I1345)</f>
        <v>11934090.250933101</v>
      </c>
      <c r="N1345" s="190">
        <f t="shared" si="61"/>
        <v>0.62213196346654809</v>
      </c>
      <c r="O1345" s="191">
        <f t="shared" si="62"/>
        <v>4509511.2509331014</v>
      </c>
    </row>
    <row r="1346" spans="1:15" s="27" customFormat="1" ht="15" x14ac:dyDescent="0.3">
      <c r="A1346" s="156" t="str">
        <f>IF(ISBLANK(TableB[[#This Row],[BEDS Code]]),"",TableB[[#This Row],[BEDS Code]])</f>
        <v>321000010118</v>
      </c>
      <c r="B1346" s="134" t="str">
        <f>IF(ISBLANK(TableB[[#This Row],[School Name]]),"",TableB[[#This Row],[School Name]])</f>
        <v>J.H.S. 118 William W. Niles</v>
      </c>
      <c r="C1346" s="156" t="str">
        <f>IF(ISBLANK(TableB[[#This Row],[Local School Code]]),"",TableB[[#This Row],[Local School Code]])</f>
        <v>X118</v>
      </c>
      <c r="D1346" s="187">
        <v>10253763</v>
      </c>
      <c r="E1346" s="187">
        <v>11393070</v>
      </c>
      <c r="F1346" s="186">
        <v>1139307</v>
      </c>
      <c r="G1346" s="126">
        <f t="shared" si="63"/>
        <v>0.9</v>
      </c>
      <c r="H1346" s="187">
        <v>357576</v>
      </c>
      <c r="I1346" s="187">
        <v>1804170</v>
      </c>
      <c r="J1346" s="187">
        <v>12415509</v>
      </c>
      <c r="K1346" s="187">
        <v>13760215</v>
      </c>
      <c r="L1346" s="187">
        <v>1344706</v>
      </c>
      <c r="M1346" s="186">
        <f>IF(L1346="N/A","N/A",'Part-C'!I1346)</f>
        <v>17237230.386080503</v>
      </c>
      <c r="N1346" s="190">
        <f t="shared" si="61"/>
        <v>0.72027284673446357</v>
      </c>
      <c r="O1346" s="191">
        <f t="shared" si="62"/>
        <v>4821721.3860805035</v>
      </c>
    </row>
    <row r="1347" spans="1:15" s="27" customFormat="1" ht="15" x14ac:dyDescent="0.3">
      <c r="A1347" s="156" t="str">
        <f>IF(ISBLANK(TableB[[#This Row],[BEDS Code]]),"",TableB[[#This Row],[BEDS Code]])</f>
        <v>320800010119</v>
      </c>
      <c r="B1347" s="134" t="str">
        <f>IF(ISBLANK(TableB[[#This Row],[School Name]]),"",TableB[[#This Row],[School Name]])</f>
        <v>The Dr. Emmett W. Bassett School</v>
      </c>
      <c r="C1347" s="156" t="str">
        <f>IF(ISBLANK(TableB[[#This Row],[Local School Code]]),"",TableB[[#This Row],[Local School Code]])</f>
        <v>X119</v>
      </c>
      <c r="D1347" s="187">
        <v>6199009</v>
      </c>
      <c r="E1347" s="187">
        <v>6887789</v>
      </c>
      <c r="F1347" s="186">
        <v>688780</v>
      </c>
      <c r="G1347" s="126">
        <f t="shared" si="63"/>
        <v>0.89999984029708224</v>
      </c>
      <c r="H1347" s="187">
        <v>357576</v>
      </c>
      <c r="I1347" s="187">
        <v>1204897</v>
      </c>
      <c r="J1347" s="187">
        <v>7761482</v>
      </c>
      <c r="K1347" s="187">
        <v>8574438</v>
      </c>
      <c r="L1347" s="187">
        <v>812956</v>
      </c>
      <c r="M1347" s="186">
        <f>IF(L1347="N/A","N/A",'Part-C'!I1347)</f>
        <v>12991772.294282533</v>
      </c>
      <c r="N1347" s="190">
        <f t="shared" si="61"/>
        <v>0.59741518125403892</v>
      </c>
      <c r="O1347" s="191">
        <f t="shared" si="62"/>
        <v>5230290.2942825332</v>
      </c>
    </row>
    <row r="1348" spans="1:15" s="27" customFormat="1" ht="15" x14ac:dyDescent="0.3">
      <c r="A1348" s="156" t="str">
        <f>IF(ISBLANK(TableB[[#This Row],[BEDS Code]]),"",TableB[[#This Row],[BEDS Code]])</f>
        <v>321100010121</v>
      </c>
      <c r="B1348" s="134" t="str">
        <f>IF(ISBLANK(TableB[[#This Row],[School Name]]),"",TableB[[#This Row],[School Name]])</f>
        <v>P.S. 121 Throop</v>
      </c>
      <c r="C1348" s="156" t="str">
        <f>IF(ISBLANK(TableB[[#This Row],[Local School Code]]),"",TableB[[#This Row],[Local School Code]])</f>
        <v>X121</v>
      </c>
      <c r="D1348" s="187">
        <v>6372270</v>
      </c>
      <c r="E1348" s="187">
        <v>7048239</v>
      </c>
      <c r="F1348" s="186">
        <v>675969</v>
      </c>
      <c r="G1348" s="126">
        <f t="shared" si="63"/>
        <v>0.90409391622503155</v>
      </c>
      <c r="H1348" s="187">
        <v>357576</v>
      </c>
      <c r="I1348" s="187">
        <v>1251051</v>
      </c>
      <c r="J1348" s="187">
        <v>7980897</v>
      </c>
      <c r="K1348" s="187">
        <v>8778733</v>
      </c>
      <c r="L1348" s="187">
        <v>797835</v>
      </c>
      <c r="M1348" s="186">
        <f>IF(L1348="N/A","N/A",'Part-C'!I1348)</f>
        <v>12746637.392858405</v>
      </c>
      <c r="N1348" s="190">
        <f t="shared" si="61"/>
        <v>0.62611783437657687</v>
      </c>
      <c r="O1348" s="191">
        <f t="shared" si="62"/>
        <v>4765740.3928584047</v>
      </c>
    </row>
    <row r="1349" spans="1:15" s="27" customFormat="1" ht="15" x14ac:dyDescent="0.3">
      <c r="A1349" s="156" t="str">
        <f>IF(ISBLANK(TableB[[#This Row],[BEDS Code]]),"",TableB[[#This Row],[BEDS Code]])</f>
        <v>320800010123</v>
      </c>
      <c r="B1349" s="134" t="str">
        <f>IF(ISBLANK(TableB[[#This Row],[School Name]]),"",TableB[[#This Row],[School Name]])</f>
        <v>J.H.S. 123 James M. Kieran</v>
      </c>
      <c r="C1349" s="156" t="str">
        <f>IF(ISBLANK(TableB[[#This Row],[Local School Code]]),"",TableB[[#This Row],[Local School Code]])</f>
        <v>X123</v>
      </c>
      <c r="D1349" s="187">
        <v>4424103</v>
      </c>
      <c r="E1349" s="187">
        <v>4424103</v>
      </c>
      <c r="F1349" s="186">
        <v>0</v>
      </c>
      <c r="G1349" s="126">
        <f t="shared" si="63"/>
        <v>1</v>
      </c>
      <c r="H1349" s="187">
        <v>357576</v>
      </c>
      <c r="I1349" s="187">
        <v>871541</v>
      </c>
      <c r="J1349" s="187">
        <v>5653220</v>
      </c>
      <c r="K1349" s="187">
        <v>5653220</v>
      </c>
      <c r="L1349" s="187">
        <v>0</v>
      </c>
      <c r="M1349" s="186">
        <f>IF(L1349="N/A","N/A",'Part-C'!I1349)</f>
        <v>8926595.0318115596</v>
      </c>
      <c r="N1349" s="190">
        <f t="shared" si="61"/>
        <v>0.63330082521428532</v>
      </c>
      <c r="O1349" s="191">
        <f t="shared" si="62"/>
        <v>3273375.0318115596</v>
      </c>
    </row>
    <row r="1350" spans="1:15" s="27" customFormat="1" ht="15" x14ac:dyDescent="0.3">
      <c r="A1350" s="156" t="str">
        <f>IF(ISBLANK(TableB[[#This Row],[BEDS Code]]),"",TableB[[#This Row],[BEDS Code]])</f>
        <v>320900010126</v>
      </c>
      <c r="B1350" s="134" t="str">
        <f>IF(ISBLANK(TableB[[#This Row],[School Name]]),"",TableB[[#This Row],[School Name]])</f>
        <v>P.S. 126 Dr Marjorie H Dunbar</v>
      </c>
      <c r="C1350" s="156" t="str">
        <f>IF(ISBLANK(TableB[[#This Row],[Local School Code]]),"",TableB[[#This Row],[Local School Code]])</f>
        <v>X126</v>
      </c>
      <c r="D1350" s="187">
        <v>4316067</v>
      </c>
      <c r="E1350" s="187">
        <v>4795629</v>
      </c>
      <c r="F1350" s="186">
        <v>479562</v>
      </c>
      <c r="G1350" s="126">
        <f t="shared" si="63"/>
        <v>0.90000018767089784</v>
      </c>
      <c r="H1350" s="187">
        <v>357576</v>
      </c>
      <c r="I1350" s="187">
        <v>895133</v>
      </c>
      <c r="J1350" s="187">
        <v>5568776</v>
      </c>
      <c r="K1350" s="187">
        <v>6134795</v>
      </c>
      <c r="L1350" s="187">
        <v>566020</v>
      </c>
      <c r="M1350" s="186">
        <f>IF(L1350="N/A","N/A",'Part-C'!I1350)</f>
        <v>9993380.2484021224</v>
      </c>
      <c r="N1350" s="190">
        <f t="shared" si="61"/>
        <v>0.55724648332984339</v>
      </c>
      <c r="O1350" s="191">
        <f t="shared" si="62"/>
        <v>4424604.2484021224</v>
      </c>
    </row>
    <row r="1351" spans="1:15" s="27" customFormat="1" ht="15" x14ac:dyDescent="0.3">
      <c r="A1351" s="156" t="str">
        <f>IF(ISBLANK(TableB[[#This Row],[BEDS Code]]),"",TableB[[#This Row],[BEDS Code]])</f>
        <v>321100010127</v>
      </c>
      <c r="B1351" s="134" t="str">
        <f>IF(ISBLANK(TableB[[#This Row],[School Name]]),"",TableB[[#This Row],[School Name]])</f>
        <v>J.H.S. 127 The Castle Hill</v>
      </c>
      <c r="C1351" s="156" t="str">
        <f>IF(ISBLANK(TableB[[#This Row],[Local School Code]]),"",TableB[[#This Row],[Local School Code]])</f>
        <v>X127</v>
      </c>
      <c r="D1351" s="187">
        <v>7455198</v>
      </c>
      <c r="E1351" s="187">
        <v>8283554</v>
      </c>
      <c r="F1351" s="186">
        <v>828356</v>
      </c>
      <c r="G1351" s="126">
        <f t="shared" si="63"/>
        <v>0.89999992756732194</v>
      </c>
      <c r="H1351" s="187">
        <v>357576</v>
      </c>
      <c r="I1351" s="187">
        <v>1370299</v>
      </c>
      <c r="J1351" s="187">
        <v>9183073</v>
      </c>
      <c r="K1351" s="187">
        <v>10160769</v>
      </c>
      <c r="L1351" s="187">
        <v>977695</v>
      </c>
      <c r="M1351" s="186">
        <f>IF(L1351="N/A","N/A",'Part-C'!I1351)</f>
        <v>12607834.327058878</v>
      </c>
      <c r="N1351" s="190">
        <f t="shared" si="61"/>
        <v>0.72836244209612822</v>
      </c>
      <c r="O1351" s="191">
        <f t="shared" si="62"/>
        <v>3424761.3270588778</v>
      </c>
    </row>
    <row r="1352" spans="1:15" s="27" customFormat="1" ht="15" x14ac:dyDescent="0.3">
      <c r="A1352" s="156" t="str">
        <f>IF(ISBLANK(TableB[[#This Row],[BEDS Code]]),"",TableB[[#This Row],[BEDS Code]])</f>
        <v>320900010128</v>
      </c>
      <c r="B1352" s="134" t="str">
        <f>IF(ISBLANK(TableB[[#This Row],[School Name]]),"",TableB[[#This Row],[School Name]])</f>
        <v>Mott Hall III</v>
      </c>
      <c r="C1352" s="156" t="str">
        <f>IF(ISBLANK(TableB[[#This Row],[Local School Code]]),"",TableB[[#This Row],[Local School Code]])</f>
        <v>X128</v>
      </c>
      <c r="D1352" s="187">
        <v>2999550</v>
      </c>
      <c r="E1352" s="187">
        <v>3332834</v>
      </c>
      <c r="F1352" s="186">
        <v>333284</v>
      </c>
      <c r="G1352" s="126">
        <f t="shared" si="63"/>
        <v>0.89999981997303191</v>
      </c>
      <c r="H1352" s="187">
        <v>357576</v>
      </c>
      <c r="I1352" s="187">
        <v>553460</v>
      </c>
      <c r="J1352" s="187">
        <v>3910586</v>
      </c>
      <c r="K1352" s="187">
        <v>4303956</v>
      </c>
      <c r="L1352" s="187">
        <v>393370</v>
      </c>
      <c r="M1352" s="186">
        <f>IF(L1352="N/A","N/A",'Part-C'!I1352)</f>
        <v>4659449.1998151913</v>
      </c>
      <c r="N1352" s="190">
        <f t="shared" ref="N1352:N1415" si="64">IFERROR(J1352/M1352,"")</f>
        <v>0.8392807459205921</v>
      </c>
      <c r="O1352" s="191">
        <f t="shared" ref="O1352:O1415" si="65">IF(L1352="N/A","N/A",M1352-J1352)</f>
        <v>748863.19981519133</v>
      </c>
    </row>
    <row r="1353" spans="1:15" s="27" customFormat="1" ht="15" x14ac:dyDescent="0.3">
      <c r="A1353" s="156" t="str">
        <f>IF(ISBLANK(TableB[[#This Row],[BEDS Code]]),"",TableB[[#This Row],[BEDS Code]])</f>
        <v>321200010129</v>
      </c>
      <c r="B1353" s="134" t="str">
        <f>IF(ISBLANK(TableB[[#This Row],[School Name]]),"",TableB[[#This Row],[School Name]])</f>
        <v>M.S. 129 Academy for Independent Learning and Leadership</v>
      </c>
      <c r="C1353" s="156" t="str">
        <f>IF(ISBLANK(TableB[[#This Row],[Local School Code]]),"",TableB[[#This Row],[Local School Code]])</f>
        <v>X129</v>
      </c>
      <c r="D1353" s="187">
        <v>5247937</v>
      </c>
      <c r="E1353" s="187">
        <v>5831041</v>
      </c>
      <c r="F1353" s="186">
        <v>583104</v>
      </c>
      <c r="G1353" s="126">
        <f t="shared" si="63"/>
        <v>0.90000001714959643</v>
      </c>
      <c r="H1353" s="187">
        <v>357576</v>
      </c>
      <c r="I1353" s="187">
        <v>999195</v>
      </c>
      <c r="J1353" s="187">
        <v>6604708</v>
      </c>
      <c r="K1353" s="187">
        <v>7292937</v>
      </c>
      <c r="L1353" s="187">
        <v>688229</v>
      </c>
      <c r="M1353" s="186">
        <f>IF(L1353="N/A","N/A",'Part-C'!I1353)</f>
        <v>9316612.5873531625</v>
      </c>
      <c r="N1353" s="190">
        <f t="shared" si="64"/>
        <v>0.70891731711218331</v>
      </c>
      <c r="O1353" s="191">
        <f t="shared" si="65"/>
        <v>2711904.5873531625</v>
      </c>
    </row>
    <row r="1354" spans="1:15" s="27" customFormat="1" ht="15" x14ac:dyDescent="0.3">
      <c r="A1354" s="156" t="str">
        <f>IF(ISBLANK(TableB[[#This Row],[BEDS Code]]),"",TableB[[#This Row],[BEDS Code]])</f>
        <v>320800010130</v>
      </c>
      <c r="B1354" s="134" t="str">
        <f>IF(ISBLANK(TableB[[#This Row],[School Name]]),"",TableB[[#This Row],[School Name]])</f>
        <v>P.S. 130 Abram Stevens Hewitt</v>
      </c>
      <c r="C1354" s="156" t="str">
        <f>IF(ISBLANK(TableB[[#This Row],[Local School Code]]),"",TableB[[#This Row],[Local School Code]])</f>
        <v>X130</v>
      </c>
      <c r="D1354" s="187">
        <v>3951690</v>
      </c>
      <c r="E1354" s="187">
        <v>4390767</v>
      </c>
      <c r="F1354" s="186">
        <v>439077</v>
      </c>
      <c r="G1354" s="126">
        <f t="shared" si="63"/>
        <v>0.89999993167480763</v>
      </c>
      <c r="H1354" s="187">
        <v>357576</v>
      </c>
      <c r="I1354" s="187">
        <v>759371</v>
      </c>
      <c r="J1354" s="187">
        <v>5068637</v>
      </c>
      <c r="K1354" s="187">
        <v>5586873</v>
      </c>
      <c r="L1354" s="187">
        <v>518235</v>
      </c>
      <c r="M1354" s="186">
        <f>IF(L1354="N/A","N/A",'Part-C'!I1354)</f>
        <v>8815335.6935846359</v>
      </c>
      <c r="N1354" s="190">
        <f t="shared" si="64"/>
        <v>0.57497946489873353</v>
      </c>
      <c r="O1354" s="191">
        <f t="shared" si="65"/>
        <v>3746698.6935846359</v>
      </c>
    </row>
    <row r="1355" spans="1:15" s="27" customFormat="1" ht="15" x14ac:dyDescent="0.3">
      <c r="A1355" s="156" t="str">
        <f>IF(ISBLANK(TableB[[#This Row],[BEDS Code]]),"",TableB[[#This Row],[BEDS Code]])</f>
        <v>320800010131</v>
      </c>
      <c r="B1355" s="134" t="str">
        <f>IF(ISBLANK(TableB[[#This Row],[School Name]]),"",TableB[[#This Row],[School Name]])</f>
        <v>J.H.S. 131 Albert Einstein</v>
      </c>
      <c r="C1355" s="156" t="str">
        <f>IF(ISBLANK(TableB[[#This Row],[Local School Code]]),"",TableB[[#This Row],[Local School Code]])</f>
        <v>X131</v>
      </c>
      <c r="D1355" s="187">
        <v>4874784</v>
      </c>
      <c r="E1355" s="187">
        <v>5416427</v>
      </c>
      <c r="F1355" s="186">
        <v>541643</v>
      </c>
      <c r="G1355" s="126">
        <f t="shared" ref="G1355:G1418" si="66">IFERROR(D1355/E1355,"")</f>
        <v>0.89999994461293398</v>
      </c>
      <c r="H1355" s="187">
        <v>357576</v>
      </c>
      <c r="I1355" s="187">
        <v>937459</v>
      </c>
      <c r="J1355" s="187">
        <v>6169819</v>
      </c>
      <c r="K1355" s="187">
        <v>6809112</v>
      </c>
      <c r="L1355" s="187">
        <v>639293</v>
      </c>
      <c r="M1355" s="186">
        <f>IF(L1355="N/A","N/A",'Part-C'!I1355)</f>
        <v>8859534.9109517597</v>
      </c>
      <c r="N1355" s="190">
        <f t="shared" si="64"/>
        <v>0.69640438939668792</v>
      </c>
      <c r="O1355" s="191">
        <f t="shared" si="65"/>
        <v>2689715.9109517597</v>
      </c>
    </row>
    <row r="1356" spans="1:15" s="27" customFormat="1" ht="15" x14ac:dyDescent="0.3">
      <c r="A1356" s="156" t="str">
        <f>IF(ISBLANK(TableB[[#This Row],[BEDS Code]]),"",TableB[[#This Row],[BEDS Code]])</f>
        <v>320900010132</v>
      </c>
      <c r="B1356" s="134" t="str">
        <f>IF(ISBLANK(TableB[[#This Row],[School Name]]),"",TableB[[#This Row],[School Name]])</f>
        <v>P.S. 132 Garret A. Morgan</v>
      </c>
      <c r="C1356" s="156" t="str">
        <f>IF(ISBLANK(TableB[[#This Row],[Local School Code]]),"",TableB[[#This Row],[Local School Code]])</f>
        <v>X132</v>
      </c>
      <c r="D1356" s="187">
        <v>3355797</v>
      </c>
      <c r="E1356" s="187">
        <v>3405418</v>
      </c>
      <c r="F1356" s="186">
        <v>49621</v>
      </c>
      <c r="G1356" s="126">
        <f t="shared" si="66"/>
        <v>0.98542880785853604</v>
      </c>
      <c r="H1356" s="187">
        <v>357576</v>
      </c>
      <c r="I1356" s="187">
        <v>555778</v>
      </c>
      <c r="J1356" s="187">
        <v>4269151</v>
      </c>
      <c r="K1356" s="187">
        <v>4327718</v>
      </c>
      <c r="L1356" s="187">
        <v>58566</v>
      </c>
      <c r="M1356" s="186">
        <f>IF(L1356="N/A","N/A",'Part-C'!I1356)</f>
        <v>8423359.0456675179</v>
      </c>
      <c r="N1356" s="190">
        <f t="shared" si="64"/>
        <v>0.50682286922053987</v>
      </c>
      <c r="O1356" s="191">
        <f t="shared" si="65"/>
        <v>4154208.0456675179</v>
      </c>
    </row>
    <row r="1357" spans="1:15" s="27" customFormat="1" ht="15" x14ac:dyDescent="0.3">
      <c r="A1357" s="156" t="str">
        <f>IF(ISBLANK(TableB[[#This Row],[BEDS Code]]),"",TableB[[#This Row],[BEDS Code]])</f>
        <v>321200010134</v>
      </c>
      <c r="B1357" s="134" t="str">
        <f>IF(ISBLANK(TableB[[#This Row],[School Name]]),"",TableB[[#This Row],[School Name]])</f>
        <v>P.S. 134 George F. Bristow</v>
      </c>
      <c r="C1357" s="156" t="str">
        <f>IF(ISBLANK(TableB[[#This Row],[Local School Code]]),"",TableB[[#This Row],[Local School Code]])</f>
        <v>X134</v>
      </c>
      <c r="D1357" s="187">
        <v>4360132</v>
      </c>
      <c r="E1357" s="187">
        <v>4844591</v>
      </c>
      <c r="F1357" s="186">
        <v>484459</v>
      </c>
      <c r="G1357" s="126">
        <f t="shared" si="66"/>
        <v>0.90000002064157736</v>
      </c>
      <c r="H1357" s="187">
        <v>357576</v>
      </c>
      <c r="I1357" s="187">
        <v>782105</v>
      </c>
      <c r="J1357" s="187">
        <v>5499813</v>
      </c>
      <c r="K1357" s="187">
        <v>6071612</v>
      </c>
      <c r="L1357" s="187">
        <v>571799</v>
      </c>
      <c r="M1357" s="186">
        <f>IF(L1357="N/A","N/A",'Part-C'!I1357)</f>
        <v>9720887.9706174806</v>
      </c>
      <c r="N1357" s="190">
        <f t="shared" si="64"/>
        <v>0.56577269655033857</v>
      </c>
      <c r="O1357" s="191">
        <f t="shared" si="65"/>
        <v>4221074.9706174806</v>
      </c>
    </row>
    <row r="1358" spans="1:15" s="27" customFormat="1" ht="15" x14ac:dyDescent="0.3">
      <c r="A1358" s="156" t="str">
        <f>IF(ISBLANK(TableB[[#This Row],[BEDS Code]]),"",TableB[[#This Row],[BEDS Code]])</f>
        <v>320800010138</v>
      </c>
      <c r="B1358" s="134" t="str">
        <f>IF(ISBLANK(TableB[[#This Row],[School Name]]),"",TableB[[#This Row],[School Name]])</f>
        <v>P.S. 138 Samuel Randall</v>
      </c>
      <c r="C1358" s="156" t="str">
        <f>IF(ISBLANK(TableB[[#This Row],[Local School Code]]),"",TableB[[#This Row],[Local School Code]])</f>
        <v>X138</v>
      </c>
      <c r="D1358" s="187">
        <v>5019286</v>
      </c>
      <c r="E1358" s="187">
        <v>5576985</v>
      </c>
      <c r="F1358" s="186">
        <v>557699</v>
      </c>
      <c r="G1358" s="126">
        <f t="shared" si="66"/>
        <v>0.89999991034582305</v>
      </c>
      <c r="H1358" s="187">
        <v>357576</v>
      </c>
      <c r="I1358" s="187">
        <v>1035447</v>
      </c>
      <c r="J1358" s="187">
        <v>6412309</v>
      </c>
      <c r="K1358" s="187">
        <v>7070553</v>
      </c>
      <c r="L1358" s="187">
        <v>658243</v>
      </c>
      <c r="M1358" s="186">
        <f>IF(L1358="N/A","N/A",'Part-C'!I1358)</f>
        <v>11339937.034740787</v>
      </c>
      <c r="N1358" s="190">
        <f t="shared" si="64"/>
        <v>0.56546248716861369</v>
      </c>
      <c r="O1358" s="191">
        <f t="shared" si="65"/>
        <v>4927628.034740787</v>
      </c>
    </row>
    <row r="1359" spans="1:15" s="27" customFormat="1" ht="15" x14ac:dyDescent="0.3">
      <c r="A1359" s="156" t="str">
        <f>IF(ISBLANK(TableB[[#This Row],[BEDS Code]]),"",TableB[[#This Row],[BEDS Code]])</f>
        <v>320800010140</v>
      </c>
      <c r="B1359" s="134" t="str">
        <f>IF(ISBLANK(TableB[[#This Row],[School Name]]),"",TableB[[#This Row],[School Name]])</f>
        <v>P.S. X140 The Eagle School</v>
      </c>
      <c r="C1359" s="156" t="str">
        <f>IF(ISBLANK(TableB[[#This Row],[Local School Code]]),"",TableB[[#This Row],[Local School Code]])</f>
        <v>X140</v>
      </c>
      <c r="D1359" s="187">
        <v>4993648</v>
      </c>
      <c r="E1359" s="187">
        <v>5548498</v>
      </c>
      <c r="F1359" s="186">
        <v>554850</v>
      </c>
      <c r="G1359" s="126">
        <f t="shared" si="66"/>
        <v>0.89999996395420889</v>
      </c>
      <c r="H1359" s="187">
        <v>357576</v>
      </c>
      <c r="I1359" s="187">
        <v>966228</v>
      </c>
      <c r="J1359" s="187">
        <v>6317452</v>
      </c>
      <c r="K1359" s="187">
        <v>6972333</v>
      </c>
      <c r="L1359" s="187">
        <v>654881</v>
      </c>
      <c r="M1359" s="186">
        <f>IF(L1359="N/A","N/A",'Part-C'!I1359)</f>
        <v>10649663.56108938</v>
      </c>
      <c r="N1359" s="190">
        <f t="shared" si="64"/>
        <v>0.59320672092234361</v>
      </c>
      <c r="O1359" s="191">
        <f t="shared" si="65"/>
        <v>4332211.5610893797</v>
      </c>
    </row>
    <row r="1360" spans="1:15" s="27" customFormat="1" ht="15" x14ac:dyDescent="0.3">
      <c r="A1360" s="156" t="str">
        <f>IF(ISBLANK(TableB[[#This Row],[BEDS Code]]),"",TableB[[#This Row],[BEDS Code]])</f>
        <v>321000011141</v>
      </c>
      <c r="B1360" s="134" t="str">
        <f>IF(ISBLANK(TableB[[#This Row],[School Name]]),"",TableB[[#This Row],[School Name]])</f>
        <v>Riverdale / Kingsbridge Academy (Middle School / High School 141)</v>
      </c>
      <c r="C1360" s="156" t="str">
        <f>IF(ISBLANK(TableB[[#This Row],[Local School Code]]),"",TableB[[#This Row],[Local School Code]])</f>
        <v>X141</v>
      </c>
      <c r="D1360" s="187">
        <v>13422613</v>
      </c>
      <c r="E1360" s="187">
        <v>13997096</v>
      </c>
      <c r="F1360" s="186">
        <v>574483</v>
      </c>
      <c r="G1360" s="126">
        <f t="shared" si="66"/>
        <v>0.95895698650634387</v>
      </c>
      <c r="H1360" s="187">
        <v>357576</v>
      </c>
      <c r="I1360" s="187">
        <v>2651546</v>
      </c>
      <c r="J1360" s="187">
        <v>16431735</v>
      </c>
      <c r="K1360" s="187">
        <v>17109788</v>
      </c>
      <c r="L1360" s="187">
        <v>678053</v>
      </c>
      <c r="M1360" s="186">
        <f>IF(L1360="N/A","N/A",'Part-C'!I1360)</f>
        <v>19379820.48043023</v>
      </c>
      <c r="N1360" s="190">
        <f t="shared" si="64"/>
        <v>0.84787859704855306</v>
      </c>
      <c r="O1360" s="191">
        <f t="shared" si="65"/>
        <v>2948085.4804302305</v>
      </c>
    </row>
    <row r="1361" spans="1:15" s="27" customFormat="1" ht="15" x14ac:dyDescent="0.3">
      <c r="A1361" s="156" t="str">
        <f>IF(ISBLANK(TableB[[#This Row],[BEDS Code]]),"",TableB[[#This Row],[BEDS Code]])</f>
        <v>321100010144</v>
      </c>
      <c r="B1361" s="134" t="str">
        <f>IF(ISBLANK(TableB[[#This Row],[School Name]]),"",TableB[[#This Row],[School Name]])</f>
        <v>J.H.S. 144 Michelangelo</v>
      </c>
      <c r="C1361" s="156" t="str">
        <f>IF(ISBLANK(TableB[[#This Row],[Local School Code]]),"",TableB[[#This Row],[Local School Code]])</f>
        <v>X144</v>
      </c>
      <c r="D1361" s="187">
        <v>4530782</v>
      </c>
      <c r="E1361" s="187">
        <v>5034203</v>
      </c>
      <c r="F1361" s="186">
        <v>503421</v>
      </c>
      <c r="G1361" s="126">
        <f t="shared" si="66"/>
        <v>0.89999986095117734</v>
      </c>
      <c r="H1361" s="187">
        <v>357576</v>
      </c>
      <c r="I1361" s="187">
        <v>877437</v>
      </c>
      <c r="J1361" s="187">
        <v>5765795</v>
      </c>
      <c r="K1361" s="187">
        <v>6359975</v>
      </c>
      <c r="L1361" s="187">
        <v>594179</v>
      </c>
      <c r="M1361" s="186">
        <f>IF(L1361="N/A","N/A",'Part-C'!I1361)</f>
        <v>9018111.8965113573</v>
      </c>
      <c r="N1361" s="190">
        <f t="shared" si="64"/>
        <v>0.6393572253445301</v>
      </c>
      <c r="O1361" s="191">
        <f t="shared" si="65"/>
        <v>3252316.8965113573</v>
      </c>
    </row>
    <row r="1362" spans="1:15" s="27" customFormat="1" ht="15" x14ac:dyDescent="0.3">
      <c r="A1362" s="156" t="str">
        <f>IF(ISBLANK(TableB[[#This Row],[BEDS Code]]),"",TableB[[#This Row],[BEDS Code]])</f>
        <v>320800010146</v>
      </c>
      <c r="B1362" s="134" t="str">
        <f>IF(ISBLANK(TableB[[#This Row],[School Name]]),"",TableB[[#This Row],[School Name]])</f>
        <v>P.S. 146 Edward Collins</v>
      </c>
      <c r="C1362" s="156" t="str">
        <f>IF(ISBLANK(TableB[[#This Row],[Local School Code]]),"",TableB[[#This Row],[Local School Code]])</f>
        <v>X146</v>
      </c>
      <c r="D1362" s="187">
        <v>3196208</v>
      </c>
      <c r="E1362" s="187">
        <v>3551342</v>
      </c>
      <c r="F1362" s="186">
        <v>355134</v>
      </c>
      <c r="G1362" s="126">
        <f t="shared" si="66"/>
        <v>0.90000005631673885</v>
      </c>
      <c r="H1362" s="187">
        <v>357576</v>
      </c>
      <c r="I1362" s="187">
        <v>606696</v>
      </c>
      <c r="J1362" s="187">
        <v>4160480</v>
      </c>
      <c r="K1362" s="187">
        <v>4579640</v>
      </c>
      <c r="L1362" s="187">
        <v>419160</v>
      </c>
      <c r="M1362" s="186">
        <f>IF(L1362="N/A","N/A",'Part-C'!I1362)</f>
        <v>7003353.28172532</v>
      </c>
      <c r="N1362" s="190">
        <f t="shared" si="64"/>
        <v>0.5940697024176167</v>
      </c>
      <c r="O1362" s="191">
        <f t="shared" si="65"/>
        <v>2842873.28172532</v>
      </c>
    </row>
    <row r="1363" spans="1:15" s="27" customFormat="1" ht="15" x14ac:dyDescent="0.3">
      <c r="A1363" s="156" t="str">
        <f>IF(ISBLANK(TableB[[#This Row],[BEDS Code]]),"",TableB[[#This Row],[BEDS Code]])</f>
        <v>321200010150</v>
      </c>
      <c r="B1363" s="134" t="str">
        <f>IF(ISBLANK(TableB[[#This Row],[School Name]]),"",TableB[[#This Row],[School Name]])</f>
        <v>P.S. 150 Charles James Fox</v>
      </c>
      <c r="C1363" s="156" t="str">
        <f>IF(ISBLANK(TableB[[#This Row],[Local School Code]]),"",TableB[[#This Row],[Local School Code]])</f>
        <v>X150</v>
      </c>
      <c r="D1363" s="187">
        <v>6259055</v>
      </c>
      <c r="E1363" s="187">
        <v>6954506</v>
      </c>
      <c r="F1363" s="186">
        <v>695451</v>
      </c>
      <c r="G1363" s="126">
        <f t="shared" si="66"/>
        <v>0.89999994248333381</v>
      </c>
      <c r="H1363" s="187">
        <v>357576</v>
      </c>
      <c r="I1363" s="187">
        <v>1112569</v>
      </c>
      <c r="J1363" s="187">
        <v>7729200</v>
      </c>
      <c r="K1363" s="187">
        <v>8550031</v>
      </c>
      <c r="L1363" s="187">
        <v>820830</v>
      </c>
      <c r="M1363" s="186">
        <f>IF(L1363="N/A","N/A",'Part-C'!I1363)</f>
        <v>13117631.618149176</v>
      </c>
      <c r="N1363" s="190">
        <f t="shared" si="64"/>
        <v>0.58922221823229903</v>
      </c>
      <c r="O1363" s="191">
        <f t="shared" si="65"/>
        <v>5388431.6181491762</v>
      </c>
    </row>
    <row r="1364" spans="1:15" s="27" customFormat="1" ht="15" x14ac:dyDescent="0.3">
      <c r="A1364" s="156" t="str">
        <f>IF(ISBLANK(TableB[[#This Row],[BEDS Code]]),"",TableB[[#This Row],[BEDS Code]])</f>
        <v>320700010151</v>
      </c>
      <c r="B1364" s="134" t="str">
        <f>IF(ISBLANK(TableB[[#This Row],[School Name]]),"",TableB[[#This Row],[School Name]])</f>
        <v>J.H.S. 151 Lou Gehrig</v>
      </c>
      <c r="C1364" s="156" t="str">
        <f>IF(ISBLANK(TableB[[#This Row],[Local School Code]]),"",TableB[[#This Row],[Local School Code]])</f>
        <v>X151</v>
      </c>
      <c r="D1364" s="187">
        <v>2799143</v>
      </c>
      <c r="E1364" s="187">
        <v>3110158</v>
      </c>
      <c r="F1364" s="186">
        <v>311015</v>
      </c>
      <c r="G1364" s="126">
        <f t="shared" si="66"/>
        <v>0.90000025722165888</v>
      </c>
      <c r="H1364" s="187">
        <v>357576</v>
      </c>
      <c r="I1364" s="187">
        <v>534081</v>
      </c>
      <c r="J1364" s="187">
        <v>3690800</v>
      </c>
      <c r="K1364" s="187">
        <v>4057887</v>
      </c>
      <c r="L1364" s="187">
        <v>367087</v>
      </c>
      <c r="M1364" s="186">
        <f>IF(L1364="N/A","N/A",'Part-C'!I1364)</f>
        <v>5168802.9676223416</v>
      </c>
      <c r="N1364" s="190">
        <f t="shared" si="64"/>
        <v>0.71405314211421267</v>
      </c>
      <c r="O1364" s="191">
        <f t="shared" si="65"/>
        <v>1478002.9676223416</v>
      </c>
    </row>
    <row r="1365" spans="1:15" s="27" customFormat="1" ht="15" x14ac:dyDescent="0.3">
      <c r="A1365" s="156" t="str">
        <f>IF(ISBLANK(TableB[[#This Row],[BEDS Code]]),"",TableB[[#This Row],[BEDS Code]])</f>
        <v>320800010152</v>
      </c>
      <c r="B1365" s="134" t="str">
        <f>IF(ISBLANK(TableB[[#This Row],[School Name]]),"",TableB[[#This Row],[School Name]])</f>
        <v>P.S. 152 Evergreen</v>
      </c>
      <c r="C1365" s="156" t="str">
        <f>IF(ISBLANK(TableB[[#This Row],[Local School Code]]),"",TableB[[#This Row],[Local School Code]])</f>
        <v>X152</v>
      </c>
      <c r="D1365" s="187">
        <v>6792588</v>
      </c>
      <c r="E1365" s="187">
        <v>7547321</v>
      </c>
      <c r="F1365" s="186">
        <v>754733</v>
      </c>
      <c r="G1365" s="126">
        <f t="shared" si="66"/>
        <v>0.89999988075238879</v>
      </c>
      <c r="H1365" s="187">
        <v>357576</v>
      </c>
      <c r="I1365" s="187">
        <v>1305119</v>
      </c>
      <c r="J1365" s="187">
        <v>8455283</v>
      </c>
      <c r="K1365" s="187">
        <v>9346082</v>
      </c>
      <c r="L1365" s="187">
        <v>890799</v>
      </c>
      <c r="M1365" s="186">
        <f>IF(L1365="N/A","N/A",'Part-C'!I1365)</f>
        <v>14016865.126340277</v>
      </c>
      <c r="N1365" s="190">
        <f t="shared" si="64"/>
        <v>0.60322211306085571</v>
      </c>
      <c r="O1365" s="191">
        <f t="shared" si="65"/>
        <v>5561582.1263402775</v>
      </c>
    </row>
    <row r="1366" spans="1:15" s="27" customFormat="1" ht="15" x14ac:dyDescent="0.3">
      <c r="A1366" s="156" t="str">
        <f>IF(ISBLANK(TableB[[#This Row],[BEDS Code]]),"",TableB[[#This Row],[BEDS Code]])</f>
        <v>321100010153</v>
      </c>
      <c r="B1366" s="134" t="str">
        <f>IF(ISBLANK(TableB[[#This Row],[School Name]]),"",TableB[[#This Row],[School Name]])</f>
        <v>P.S. 153 Helen Keller</v>
      </c>
      <c r="C1366" s="156" t="str">
        <f>IF(ISBLANK(TableB[[#This Row],[Local School Code]]),"",TableB[[#This Row],[Local School Code]])</f>
        <v>X153</v>
      </c>
      <c r="D1366" s="187">
        <v>4965409</v>
      </c>
      <c r="E1366" s="187">
        <v>4790355</v>
      </c>
      <c r="F1366" s="186">
        <v>0</v>
      </c>
      <c r="G1366" s="126">
        <f t="shared" si="66"/>
        <v>1.0365430119479664</v>
      </c>
      <c r="H1366" s="187">
        <v>357576</v>
      </c>
      <c r="I1366" s="187">
        <v>987189</v>
      </c>
      <c r="J1366" s="187">
        <v>6310174</v>
      </c>
      <c r="K1366" s="187">
        <v>6103561</v>
      </c>
      <c r="L1366" s="187">
        <v>0</v>
      </c>
      <c r="M1366" s="186">
        <f>IF(L1366="N/A","N/A",'Part-C'!I1366)</f>
        <v>10242029.263777507</v>
      </c>
      <c r="N1366" s="190">
        <f t="shared" si="64"/>
        <v>0.61610583581487011</v>
      </c>
      <c r="O1366" s="191">
        <f t="shared" si="65"/>
        <v>3931855.2637775075</v>
      </c>
    </row>
    <row r="1367" spans="1:15" s="27" customFormat="1" ht="15" x14ac:dyDescent="0.3">
      <c r="A1367" s="156" t="str">
        <f>IF(ISBLANK(TableB[[#This Row],[BEDS Code]]),"",TableB[[#This Row],[BEDS Code]])</f>
        <v>320700010154</v>
      </c>
      <c r="B1367" s="134" t="str">
        <f>IF(ISBLANK(TableB[[#This Row],[School Name]]),"",TableB[[#This Row],[School Name]])</f>
        <v>P.S. 154 Jonathan D. Hyatt</v>
      </c>
      <c r="C1367" s="156" t="str">
        <f>IF(ISBLANK(TableB[[#This Row],[Local School Code]]),"",TableB[[#This Row],[Local School Code]])</f>
        <v>X154</v>
      </c>
      <c r="D1367" s="187">
        <v>3053672</v>
      </c>
      <c r="E1367" s="187">
        <v>3053672</v>
      </c>
      <c r="F1367" s="186">
        <v>0</v>
      </c>
      <c r="G1367" s="126">
        <f t="shared" si="66"/>
        <v>1</v>
      </c>
      <c r="H1367" s="187">
        <v>357576</v>
      </c>
      <c r="I1367" s="187">
        <v>618180</v>
      </c>
      <c r="J1367" s="187">
        <v>4029428</v>
      </c>
      <c r="K1367" s="187">
        <v>4029428</v>
      </c>
      <c r="L1367" s="187">
        <v>0</v>
      </c>
      <c r="M1367" s="186">
        <f>IF(L1367="N/A","N/A",'Part-C'!I1367)</f>
        <v>7757409.5735402759</v>
      </c>
      <c r="N1367" s="190">
        <f t="shared" si="64"/>
        <v>0.51942958042900855</v>
      </c>
      <c r="O1367" s="191">
        <f t="shared" si="65"/>
        <v>3727981.5735402759</v>
      </c>
    </row>
    <row r="1368" spans="1:15" s="27" customFormat="1" ht="15" x14ac:dyDescent="0.3">
      <c r="A1368" s="156" t="str">
        <f>IF(ISBLANK(TableB[[#This Row],[BEDS Code]]),"",TableB[[#This Row],[BEDS Code]])</f>
        <v>320700010157</v>
      </c>
      <c r="B1368" s="134" t="str">
        <f>IF(ISBLANK(TableB[[#This Row],[School Name]]),"",TableB[[#This Row],[School Name]])</f>
        <v>P.S. 157 Grove Hill</v>
      </c>
      <c r="C1368" s="156" t="str">
        <f>IF(ISBLANK(TableB[[#This Row],[Local School Code]]),"",TableB[[#This Row],[Local School Code]])</f>
        <v>X157</v>
      </c>
      <c r="D1368" s="187">
        <v>4778187</v>
      </c>
      <c r="E1368" s="187">
        <v>5040962</v>
      </c>
      <c r="F1368" s="186">
        <v>262775</v>
      </c>
      <c r="G1368" s="126">
        <f t="shared" si="66"/>
        <v>0.94787205299305966</v>
      </c>
      <c r="H1368" s="187">
        <v>357576</v>
      </c>
      <c r="I1368" s="187">
        <v>1015089</v>
      </c>
      <c r="J1368" s="187">
        <v>6150852</v>
      </c>
      <c r="K1368" s="187">
        <v>6461002</v>
      </c>
      <c r="L1368" s="187">
        <v>310149</v>
      </c>
      <c r="M1368" s="186">
        <f>IF(L1368="N/A","N/A",'Part-C'!I1368)</f>
        <v>10722652.559462694</v>
      </c>
      <c r="N1368" s="190">
        <f t="shared" si="64"/>
        <v>0.57363156792503733</v>
      </c>
      <c r="O1368" s="191">
        <f t="shared" si="65"/>
        <v>4571800.5594626945</v>
      </c>
    </row>
    <row r="1369" spans="1:15" s="27" customFormat="1" ht="15" x14ac:dyDescent="0.3">
      <c r="A1369" s="156" t="str">
        <f>IF(ISBLANK(TableB[[#This Row],[BEDS Code]]),"",TableB[[#This Row],[BEDS Code]])</f>
        <v>321000010159</v>
      </c>
      <c r="B1369" s="134" t="str">
        <f>IF(ISBLANK(TableB[[#This Row],[School Name]]),"",TableB[[#This Row],[School Name]])</f>
        <v>P.S. 159 Luis Munoz Marin Biling</v>
      </c>
      <c r="C1369" s="156" t="str">
        <f>IF(ISBLANK(TableB[[#This Row],[Local School Code]]),"",TableB[[#This Row],[Local School Code]])</f>
        <v>X159</v>
      </c>
      <c r="D1369" s="187">
        <v>1492398</v>
      </c>
      <c r="E1369" s="187">
        <v>1658220</v>
      </c>
      <c r="F1369" s="186">
        <v>165822</v>
      </c>
      <c r="G1369" s="126">
        <f t="shared" si="66"/>
        <v>0.9</v>
      </c>
      <c r="H1369" s="187">
        <v>357576</v>
      </c>
      <c r="I1369" s="187">
        <v>342541</v>
      </c>
      <c r="J1369" s="187">
        <v>2192515</v>
      </c>
      <c r="K1369" s="187">
        <v>2388232</v>
      </c>
      <c r="L1369" s="187">
        <v>195718</v>
      </c>
      <c r="M1369" s="186">
        <f>IF(L1369="N/A","N/A",'Part-C'!I1369)</f>
        <v>3505982.4577892609</v>
      </c>
      <c r="N1369" s="190">
        <f t="shared" si="64"/>
        <v>0.62536393903765186</v>
      </c>
      <c r="O1369" s="191">
        <f t="shared" si="65"/>
        <v>1313467.4577892609</v>
      </c>
    </row>
    <row r="1370" spans="1:15" s="27" customFormat="1" ht="15" x14ac:dyDescent="0.3">
      <c r="A1370" s="156" t="str">
        <f>IF(ISBLANK(TableB[[#This Row],[BEDS Code]]),"",TableB[[#This Row],[BEDS Code]])</f>
        <v>321100010160</v>
      </c>
      <c r="B1370" s="134" t="str">
        <f>IF(ISBLANK(TableB[[#This Row],[School Name]]),"",TableB[[#This Row],[School Name]])</f>
        <v>P.S. 160 Walt Disney</v>
      </c>
      <c r="C1370" s="156" t="str">
        <f>IF(ISBLANK(TableB[[#This Row],[Local School Code]]),"",TableB[[#This Row],[Local School Code]])</f>
        <v>X160</v>
      </c>
      <c r="D1370" s="187">
        <v>3641730</v>
      </c>
      <c r="E1370" s="187">
        <v>2864525</v>
      </c>
      <c r="F1370" s="186">
        <v>0</v>
      </c>
      <c r="G1370" s="126">
        <f t="shared" si="66"/>
        <v>1.2713207250765834</v>
      </c>
      <c r="H1370" s="187">
        <v>357576</v>
      </c>
      <c r="I1370" s="187">
        <v>686734</v>
      </c>
      <c r="J1370" s="187">
        <v>4686040</v>
      </c>
      <c r="K1370" s="187">
        <v>3768717</v>
      </c>
      <c r="L1370" s="187">
        <v>0</v>
      </c>
      <c r="M1370" s="186">
        <f>IF(L1370="N/A","N/A",'Part-C'!I1370)</f>
        <v>8753867.331852451</v>
      </c>
      <c r="N1370" s="190">
        <f t="shared" si="64"/>
        <v>0.53531083147091318</v>
      </c>
      <c r="O1370" s="191">
        <f t="shared" si="65"/>
        <v>4067827.331852451</v>
      </c>
    </row>
    <row r="1371" spans="1:15" s="27" customFormat="1" ht="15" x14ac:dyDescent="0.3">
      <c r="A1371" s="156" t="str">
        <f>IF(ISBLANK(TableB[[#This Row],[BEDS Code]]),"",TableB[[#This Row],[BEDS Code]])</f>
        <v>320700010161</v>
      </c>
      <c r="B1371" s="134" t="str">
        <f>IF(ISBLANK(TableB[[#This Row],[School Name]]),"",TableB[[#This Row],[School Name]])</f>
        <v>P.S. 161 Juan Ponce De Leon School</v>
      </c>
      <c r="C1371" s="156" t="str">
        <f>IF(ISBLANK(TableB[[#This Row],[Local School Code]]),"",TableB[[#This Row],[Local School Code]])</f>
        <v>X161</v>
      </c>
      <c r="D1371" s="187">
        <v>4217361</v>
      </c>
      <c r="E1371" s="187">
        <v>4332462</v>
      </c>
      <c r="F1371" s="186">
        <v>115101</v>
      </c>
      <c r="G1371" s="126">
        <f t="shared" si="66"/>
        <v>0.97343288873624279</v>
      </c>
      <c r="H1371" s="187">
        <v>357576</v>
      </c>
      <c r="I1371" s="187">
        <v>851488</v>
      </c>
      <c r="J1371" s="187">
        <v>5426425</v>
      </c>
      <c r="K1371" s="187">
        <v>5562277</v>
      </c>
      <c r="L1371" s="187">
        <v>135851</v>
      </c>
      <c r="M1371" s="186">
        <f>IF(L1371="N/A","N/A",'Part-C'!I1371)</f>
        <v>11780587.654497661</v>
      </c>
      <c r="N1371" s="190">
        <f t="shared" si="64"/>
        <v>0.46062430492830875</v>
      </c>
      <c r="O1371" s="191">
        <f t="shared" si="65"/>
        <v>6354162.6544976607</v>
      </c>
    </row>
    <row r="1372" spans="1:15" s="27" customFormat="1" ht="15" x14ac:dyDescent="0.3">
      <c r="A1372" s="156" t="str">
        <f>IF(ISBLANK(TableB[[#This Row],[BEDS Code]]),"",TableB[[#This Row],[BEDS Code]])</f>
        <v>320900010163</v>
      </c>
      <c r="B1372" s="134" t="str">
        <f>IF(ISBLANK(TableB[[#This Row],[School Name]]),"",TableB[[#This Row],[School Name]])</f>
        <v>P.S. 163 Arthur A. Schomburg</v>
      </c>
      <c r="C1372" s="156" t="str">
        <f>IF(ISBLANK(TableB[[#This Row],[Local School Code]]),"",TableB[[#This Row],[Local School Code]])</f>
        <v>X163</v>
      </c>
      <c r="D1372" s="187">
        <v>4133690</v>
      </c>
      <c r="E1372" s="187">
        <v>4592990</v>
      </c>
      <c r="F1372" s="186">
        <v>459300</v>
      </c>
      <c r="G1372" s="126">
        <f t="shared" si="66"/>
        <v>0.89999978227690458</v>
      </c>
      <c r="H1372" s="187">
        <v>357576</v>
      </c>
      <c r="I1372" s="187">
        <v>761196</v>
      </c>
      <c r="J1372" s="187">
        <v>5252462</v>
      </c>
      <c r="K1372" s="187">
        <v>5794566</v>
      </c>
      <c r="L1372" s="187">
        <v>542104</v>
      </c>
      <c r="M1372" s="186">
        <f>IF(L1372="N/A","N/A",'Part-C'!I1372)</f>
        <v>8443096.5304918475</v>
      </c>
      <c r="N1372" s="190">
        <f t="shared" si="64"/>
        <v>0.62210137963376111</v>
      </c>
      <c r="O1372" s="191">
        <f t="shared" si="65"/>
        <v>3190634.5304918475</v>
      </c>
    </row>
    <row r="1373" spans="1:15" s="27" customFormat="1" ht="15" x14ac:dyDescent="0.3">
      <c r="A1373" s="156" t="str">
        <f>IF(ISBLANK(TableB[[#This Row],[BEDS Code]]),"",TableB[[#This Row],[BEDS Code]])</f>
        <v>307500012168</v>
      </c>
      <c r="B1373" s="134" t="str">
        <f>IF(ISBLANK(TableB[[#This Row],[School Name]]),"",TableB[[#This Row],[School Name]])</f>
        <v>P.S. 168</v>
      </c>
      <c r="C1373" s="156" t="str">
        <f>IF(ISBLANK(TableB[[#This Row],[Local School Code]]),"",TableB[[#This Row],[Local School Code]])</f>
        <v>X168</v>
      </c>
      <c r="D1373" s="187" t="s">
        <v>5097</v>
      </c>
      <c r="E1373" s="187" t="s">
        <v>5097</v>
      </c>
      <c r="F1373" s="186" t="s">
        <v>5097</v>
      </c>
      <c r="G1373" s="126" t="str">
        <f t="shared" si="66"/>
        <v/>
      </c>
      <c r="H1373" s="187" t="s">
        <v>5097</v>
      </c>
      <c r="I1373" s="187" t="s">
        <v>5097</v>
      </c>
      <c r="J1373" s="187" t="s">
        <v>5097</v>
      </c>
      <c r="K1373" s="187" t="s">
        <v>5097</v>
      </c>
      <c r="L1373" s="187" t="s">
        <v>5097</v>
      </c>
      <c r="M1373" s="186" t="str">
        <f>IF(L1373="N/A","N/A",'Part-C'!I1373)</f>
        <v>N/A</v>
      </c>
      <c r="N1373" s="190" t="str">
        <f t="shared" si="64"/>
        <v/>
      </c>
      <c r="O1373" s="191" t="str">
        <f t="shared" si="65"/>
        <v>N/A</v>
      </c>
    </row>
    <row r="1374" spans="1:15" s="27" customFormat="1" ht="15" x14ac:dyDescent="0.3">
      <c r="A1374" s="156" t="str">
        <f>IF(ISBLANK(TableB[[#This Row],[BEDS Code]]),"",TableB[[#This Row],[BEDS Code]])</f>
        <v>321100010169</v>
      </c>
      <c r="B1374" s="134" t="str">
        <f>IF(ISBLANK(TableB[[#This Row],[School Name]]),"",TableB[[#This Row],[School Name]])</f>
        <v>Baychester Academy</v>
      </c>
      <c r="C1374" s="156" t="str">
        <f>IF(ISBLANK(TableB[[#This Row],[Local School Code]]),"",TableB[[#This Row],[Local School Code]])</f>
        <v>X169</v>
      </c>
      <c r="D1374" s="187">
        <v>2786788</v>
      </c>
      <c r="E1374" s="187">
        <v>2953232</v>
      </c>
      <c r="F1374" s="186">
        <v>166444</v>
      </c>
      <c r="G1374" s="126">
        <f t="shared" si="66"/>
        <v>0.94364005266094908</v>
      </c>
      <c r="H1374" s="187">
        <v>357576</v>
      </c>
      <c r="I1374" s="187">
        <v>528803</v>
      </c>
      <c r="J1374" s="187">
        <v>3673167</v>
      </c>
      <c r="K1374" s="187">
        <v>3869619</v>
      </c>
      <c r="L1374" s="187">
        <v>196451</v>
      </c>
      <c r="M1374" s="186">
        <f>IF(L1374="N/A","N/A",'Part-C'!I1374)</f>
        <v>7226823.2292891741</v>
      </c>
      <c r="N1374" s="190">
        <f t="shared" si="64"/>
        <v>0.50826855500121182</v>
      </c>
      <c r="O1374" s="191">
        <f t="shared" si="65"/>
        <v>3553656.2292891741</v>
      </c>
    </row>
    <row r="1375" spans="1:15" s="27" customFormat="1" ht="15" x14ac:dyDescent="0.3">
      <c r="A1375" s="156" t="str">
        <f>IF(ISBLANK(TableB[[#This Row],[BEDS Code]]),"",TableB[[#This Row],[BEDS Code]])</f>
        <v>320900010170</v>
      </c>
      <c r="B1375" s="134" t="str">
        <f>IF(ISBLANK(TableB[[#This Row],[School Name]]),"",TableB[[#This Row],[School Name]])</f>
        <v>P.S. 170</v>
      </c>
      <c r="C1375" s="156" t="str">
        <f>IF(ISBLANK(TableB[[#This Row],[Local School Code]]),"",TableB[[#This Row],[Local School Code]])</f>
        <v>X170</v>
      </c>
      <c r="D1375" s="187">
        <v>2078549</v>
      </c>
      <c r="E1375" s="187">
        <v>2309499</v>
      </c>
      <c r="F1375" s="186">
        <v>230950</v>
      </c>
      <c r="G1375" s="126">
        <f t="shared" si="66"/>
        <v>0.89999995670056576</v>
      </c>
      <c r="H1375" s="187">
        <v>357576</v>
      </c>
      <c r="I1375" s="187">
        <v>411616</v>
      </c>
      <c r="J1375" s="187">
        <v>2847741</v>
      </c>
      <c r="K1375" s="187">
        <v>3120328</v>
      </c>
      <c r="L1375" s="187">
        <v>272587</v>
      </c>
      <c r="M1375" s="186">
        <f>IF(L1375="N/A","N/A",'Part-C'!I1375)</f>
        <v>4552072.1693436652</v>
      </c>
      <c r="N1375" s="190">
        <f t="shared" si="64"/>
        <v>0.62559223449451551</v>
      </c>
      <c r="O1375" s="191">
        <f t="shared" si="65"/>
        <v>1704331.1693436652</v>
      </c>
    </row>
    <row r="1376" spans="1:15" s="27" customFormat="1" ht="15" x14ac:dyDescent="0.3">
      <c r="A1376" s="156" t="str">
        <f>IF(ISBLANK(TableB[[#This Row],[BEDS Code]]),"",TableB[[#This Row],[BEDS Code]])</f>
        <v>321100010175</v>
      </c>
      <c r="B1376" s="134" t="str">
        <f>IF(ISBLANK(TableB[[#This Row],[School Name]]),"",TableB[[#This Row],[School Name]])</f>
        <v>P.S. 175 City Island</v>
      </c>
      <c r="C1376" s="156" t="str">
        <f>IF(ISBLANK(TableB[[#This Row],[Local School Code]]),"",TableB[[#This Row],[Local School Code]])</f>
        <v>X175</v>
      </c>
      <c r="D1376" s="187">
        <v>3227088</v>
      </c>
      <c r="E1376" s="187">
        <v>2791719</v>
      </c>
      <c r="F1376" s="186">
        <v>0</v>
      </c>
      <c r="G1376" s="126">
        <f t="shared" si="66"/>
        <v>1.1559501511434354</v>
      </c>
      <c r="H1376" s="187">
        <v>357576</v>
      </c>
      <c r="I1376" s="187">
        <v>628047</v>
      </c>
      <c r="J1376" s="187">
        <v>4212711</v>
      </c>
      <c r="K1376" s="187">
        <v>3698853</v>
      </c>
      <c r="L1376" s="187">
        <v>0</v>
      </c>
      <c r="M1376" s="186">
        <f>IF(L1376="N/A","N/A",'Part-C'!I1376)</f>
        <v>5247803.9737402098</v>
      </c>
      <c r="N1376" s="190">
        <f t="shared" si="64"/>
        <v>0.80275692862771331</v>
      </c>
      <c r="O1376" s="191">
        <f t="shared" si="65"/>
        <v>1035092.9737402098</v>
      </c>
    </row>
    <row r="1377" spans="1:15" s="27" customFormat="1" ht="15" x14ac:dyDescent="0.3">
      <c r="A1377" s="156" t="str">
        <f>IF(ISBLANK(TableB[[#This Row],[BEDS Code]]),"",TableB[[#This Row],[BEDS Code]])</f>
        <v>307500012176</v>
      </c>
      <c r="B1377" s="134" t="str">
        <f>IF(ISBLANK(TableB[[#This Row],[School Name]]),"",TableB[[#This Row],[School Name]])</f>
        <v>P.S. X176</v>
      </c>
      <c r="C1377" s="156" t="str">
        <f>IF(ISBLANK(TableB[[#This Row],[Local School Code]]),"",TableB[[#This Row],[Local School Code]])</f>
        <v>X176</v>
      </c>
      <c r="D1377" s="187" t="s">
        <v>5097</v>
      </c>
      <c r="E1377" s="187" t="s">
        <v>5097</v>
      </c>
      <c r="F1377" s="186" t="s">
        <v>5097</v>
      </c>
      <c r="G1377" s="126" t="str">
        <f t="shared" si="66"/>
        <v/>
      </c>
      <c r="H1377" s="187" t="s">
        <v>5097</v>
      </c>
      <c r="I1377" s="187" t="s">
        <v>5097</v>
      </c>
      <c r="J1377" s="187" t="s">
        <v>5097</v>
      </c>
      <c r="K1377" s="187" t="s">
        <v>5097</v>
      </c>
      <c r="L1377" s="187" t="s">
        <v>5097</v>
      </c>
      <c r="M1377" s="186" t="str">
        <f>IF(L1377="N/A","N/A",'Part-C'!I1377)</f>
        <v>N/A</v>
      </c>
      <c r="N1377" s="190" t="str">
        <f t="shared" si="64"/>
        <v/>
      </c>
      <c r="O1377" s="191" t="str">
        <f t="shared" si="65"/>
        <v>N/A</v>
      </c>
    </row>
    <row r="1378" spans="1:15" s="27" customFormat="1" ht="15" x14ac:dyDescent="0.3">
      <c r="A1378" s="156" t="str">
        <f>IF(ISBLANK(TableB[[#This Row],[BEDS Code]]),"",TableB[[#This Row],[BEDS Code]])</f>
        <v>321100010178</v>
      </c>
      <c r="B1378" s="134" t="str">
        <f>IF(ISBLANK(TableB[[#This Row],[School Name]]),"",TableB[[#This Row],[School Name]])</f>
        <v>P.S. 178 - Dr. Selman Waksman</v>
      </c>
      <c r="C1378" s="156" t="str">
        <f>IF(ISBLANK(TableB[[#This Row],[Local School Code]]),"",TableB[[#This Row],[Local School Code]])</f>
        <v>X178</v>
      </c>
      <c r="D1378" s="187">
        <v>3789687</v>
      </c>
      <c r="E1378" s="187">
        <v>3514075</v>
      </c>
      <c r="F1378" s="186">
        <v>0</v>
      </c>
      <c r="G1378" s="126">
        <f t="shared" si="66"/>
        <v>1.078430881526433</v>
      </c>
      <c r="H1378" s="187">
        <v>357576</v>
      </c>
      <c r="I1378" s="187">
        <v>815044</v>
      </c>
      <c r="J1378" s="187">
        <v>4962307</v>
      </c>
      <c r="K1378" s="187">
        <v>4637007</v>
      </c>
      <c r="L1378" s="187">
        <v>0</v>
      </c>
      <c r="M1378" s="186">
        <f>IF(L1378="N/A","N/A",'Part-C'!I1378)</f>
        <v>8682846.0681517534</v>
      </c>
      <c r="N1378" s="190">
        <f t="shared" si="64"/>
        <v>0.57150696454259331</v>
      </c>
      <c r="O1378" s="191">
        <f t="shared" si="65"/>
        <v>3720539.0681517534</v>
      </c>
    </row>
    <row r="1379" spans="1:15" s="27" customFormat="1" ht="15" x14ac:dyDescent="0.3">
      <c r="A1379" s="156" t="str">
        <f>IF(ISBLANK(TableB[[#This Row],[BEDS Code]]),"",TableB[[#This Row],[BEDS Code]])</f>
        <v>320700010179</v>
      </c>
      <c r="B1379" s="134" t="str">
        <f>IF(ISBLANK(TableB[[#This Row],[School Name]]),"",TableB[[#This Row],[School Name]])</f>
        <v>P.S. 179</v>
      </c>
      <c r="C1379" s="156" t="str">
        <f>IF(ISBLANK(TableB[[#This Row],[Local School Code]]),"",TableB[[#This Row],[Local School Code]])</f>
        <v>X179</v>
      </c>
      <c r="D1379" s="187">
        <v>2517230</v>
      </c>
      <c r="E1379" s="187">
        <v>2796923</v>
      </c>
      <c r="F1379" s="186">
        <v>279693</v>
      </c>
      <c r="G1379" s="126">
        <f t="shared" si="66"/>
        <v>0.89999974972496566</v>
      </c>
      <c r="H1379" s="187">
        <v>357576</v>
      </c>
      <c r="I1379" s="187">
        <v>563006</v>
      </c>
      <c r="J1379" s="187">
        <v>3437812</v>
      </c>
      <c r="K1379" s="187">
        <v>3767930</v>
      </c>
      <c r="L1379" s="187">
        <v>330117</v>
      </c>
      <c r="M1379" s="186">
        <f>IF(L1379="N/A","N/A",'Part-C'!I1379)</f>
        <v>6470793.0082728006</v>
      </c>
      <c r="N1379" s="190">
        <f t="shared" si="64"/>
        <v>0.53128140486101394</v>
      </c>
      <c r="O1379" s="191">
        <f t="shared" si="65"/>
        <v>3032981.0082728006</v>
      </c>
    </row>
    <row r="1380" spans="1:15" s="27" customFormat="1" ht="15" x14ac:dyDescent="0.3">
      <c r="A1380" s="156" t="str">
        <f>IF(ISBLANK(TableB[[#This Row],[BEDS Code]]),"",TableB[[#This Row],[BEDS Code]])</f>
        <v>321100010180</v>
      </c>
      <c r="B1380" s="134" t="str">
        <f>IF(ISBLANK(TableB[[#This Row],[School Name]]),"",TableB[[#This Row],[School Name]])</f>
        <v>M.S. 180 Dr. Daniel Hale Williams</v>
      </c>
      <c r="C1380" s="156" t="str">
        <f>IF(ISBLANK(TableB[[#This Row],[Local School Code]]),"",TableB[[#This Row],[Local School Code]])</f>
        <v>X180</v>
      </c>
      <c r="D1380" s="187">
        <v>9617493</v>
      </c>
      <c r="E1380" s="187">
        <v>9449381</v>
      </c>
      <c r="F1380" s="186">
        <v>0</v>
      </c>
      <c r="G1380" s="126">
        <f t="shared" si="66"/>
        <v>1.0177907949737659</v>
      </c>
      <c r="H1380" s="187">
        <v>357576</v>
      </c>
      <c r="I1380" s="187">
        <v>1728824</v>
      </c>
      <c r="J1380" s="187">
        <v>11703893</v>
      </c>
      <c r="K1380" s="187">
        <v>11505474</v>
      </c>
      <c r="L1380" s="187">
        <v>0</v>
      </c>
      <c r="M1380" s="186">
        <f>IF(L1380="N/A","N/A",'Part-C'!I1380)</f>
        <v>16344984.661744796</v>
      </c>
      <c r="N1380" s="190">
        <f t="shared" si="64"/>
        <v>0.71605408277884741</v>
      </c>
      <c r="O1380" s="191">
        <f t="shared" si="65"/>
        <v>4641091.6617447957</v>
      </c>
    </row>
    <row r="1381" spans="1:15" s="27" customFormat="1" ht="15" x14ac:dyDescent="0.3">
      <c r="A1381" s="156" t="str">
        <f>IF(ISBLANK(TableB[[#This Row],[BEDS Code]]),"",TableB[[#This Row],[BEDS Code]])</f>
        <v>321100010181</v>
      </c>
      <c r="B1381" s="134" t="str">
        <f>IF(ISBLANK(TableB[[#This Row],[School Name]]),"",TableB[[#This Row],[School Name]])</f>
        <v>I.S. 181 Pablo Casals</v>
      </c>
      <c r="C1381" s="156" t="str">
        <f>IF(ISBLANK(TableB[[#This Row],[Local School Code]]),"",TableB[[#This Row],[Local School Code]])</f>
        <v>X181</v>
      </c>
      <c r="D1381" s="187">
        <v>8347944</v>
      </c>
      <c r="E1381" s="187">
        <v>9084665</v>
      </c>
      <c r="F1381" s="186">
        <v>736721</v>
      </c>
      <c r="G1381" s="126">
        <f t="shared" si="66"/>
        <v>0.91890498989230751</v>
      </c>
      <c r="H1381" s="187">
        <v>357576</v>
      </c>
      <c r="I1381" s="187">
        <v>1489946</v>
      </c>
      <c r="J1381" s="187">
        <v>10195466</v>
      </c>
      <c r="K1381" s="187">
        <v>11065006</v>
      </c>
      <c r="L1381" s="187">
        <v>869540</v>
      </c>
      <c r="M1381" s="186">
        <f>IF(L1381="N/A","N/A",'Part-C'!I1381)</f>
        <v>13591295.324770536</v>
      </c>
      <c r="N1381" s="190">
        <f t="shared" si="64"/>
        <v>0.75014674881050247</v>
      </c>
      <c r="O1381" s="191">
        <f t="shared" si="65"/>
        <v>3395829.3247705363</v>
      </c>
    </row>
    <row r="1382" spans="1:15" s="27" customFormat="1" ht="15" x14ac:dyDescent="0.3">
      <c r="A1382" s="156" t="str">
        <f>IF(ISBLANK(TableB[[#This Row],[BEDS Code]]),"",TableB[[#This Row],[BEDS Code]])</f>
        <v>320800010182</v>
      </c>
      <c r="B1382" s="134" t="str">
        <f>IF(ISBLANK(TableB[[#This Row],[School Name]]),"",TableB[[#This Row],[School Name]])</f>
        <v>P.S. 182</v>
      </c>
      <c r="C1382" s="156" t="str">
        <f>IF(ISBLANK(TableB[[#This Row],[Local School Code]]),"",TableB[[#This Row],[Local School Code]])</f>
        <v>X182</v>
      </c>
      <c r="D1382" s="187">
        <v>5553174</v>
      </c>
      <c r="E1382" s="187">
        <v>6170194</v>
      </c>
      <c r="F1382" s="186">
        <v>617020</v>
      </c>
      <c r="G1382" s="126">
        <f t="shared" si="66"/>
        <v>0.89999990275832498</v>
      </c>
      <c r="H1382" s="187">
        <v>357576</v>
      </c>
      <c r="I1382" s="187">
        <v>1128530</v>
      </c>
      <c r="J1382" s="187">
        <v>7039280</v>
      </c>
      <c r="K1382" s="187">
        <v>7767539</v>
      </c>
      <c r="L1382" s="187">
        <v>728259</v>
      </c>
      <c r="M1382" s="186">
        <f>IF(L1382="N/A","N/A",'Part-C'!I1382)</f>
        <v>11854656.571055621</v>
      </c>
      <c r="N1382" s="190">
        <f t="shared" si="64"/>
        <v>0.59379872860991478</v>
      </c>
      <c r="O1382" s="191">
        <f t="shared" si="65"/>
        <v>4815376.5710556209</v>
      </c>
    </row>
    <row r="1383" spans="1:15" s="27" customFormat="1" ht="15" x14ac:dyDescent="0.3">
      <c r="A1383" s="156" t="str">
        <f>IF(ISBLANK(TableB[[#This Row],[BEDS Code]]),"",TableB[[#This Row],[BEDS Code]])</f>
        <v>307500012186</v>
      </c>
      <c r="B1383" s="134" t="str">
        <f>IF(ISBLANK(TableB[[#This Row],[School Name]]),"",TableB[[#This Row],[School Name]])</f>
        <v>P186X Walter J. Damrosch School</v>
      </c>
      <c r="C1383" s="156" t="str">
        <f>IF(ISBLANK(TableB[[#This Row],[Local School Code]]),"",TableB[[#This Row],[Local School Code]])</f>
        <v>X186</v>
      </c>
      <c r="D1383" s="187" t="s">
        <v>5097</v>
      </c>
      <c r="E1383" s="187" t="s">
        <v>5097</v>
      </c>
      <c r="F1383" s="186" t="s">
        <v>5097</v>
      </c>
      <c r="G1383" s="126" t="str">
        <f t="shared" si="66"/>
        <v/>
      </c>
      <c r="H1383" s="187" t="s">
        <v>5097</v>
      </c>
      <c r="I1383" s="187" t="s">
        <v>5097</v>
      </c>
      <c r="J1383" s="187" t="s">
        <v>5097</v>
      </c>
      <c r="K1383" s="187" t="s">
        <v>5097</v>
      </c>
      <c r="L1383" s="187" t="s">
        <v>5097</v>
      </c>
      <c r="M1383" s="186" t="str">
        <f>IF(L1383="N/A","N/A",'Part-C'!I1383)</f>
        <v>N/A</v>
      </c>
      <c r="N1383" s="190" t="str">
        <f t="shared" si="64"/>
        <v/>
      </c>
      <c r="O1383" s="191" t="str">
        <f t="shared" si="65"/>
        <v>N/A</v>
      </c>
    </row>
    <row r="1384" spans="1:15" s="27" customFormat="1" ht="15" x14ac:dyDescent="0.3">
      <c r="A1384" s="156" t="str">
        <f>IF(ISBLANK(TableB[[#This Row],[BEDS Code]]),"",TableB[[#This Row],[BEDS Code]])</f>
        <v>307500012188</v>
      </c>
      <c r="B1384" s="134" t="str">
        <f>IF(ISBLANK(TableB[[#This Row],[School Name]]),"",TableB[[#This Row],[School Name]])</f>
        <v>P.S. X188</v>
      </c>
      <c r="C1384" s="156" t="str">
        <f>IF(ISBLANK(TableB[[#This Row],[Local School Code]]),"",TableB[[#This Row],[Local School Code]])</f>
        <v>X188</v>
      </c>
      <c r="D1384" s="187" t="s">
        <v>5097</v>
      </c>
      <c r="E1384" s="187" t="s">
        <v>5097</v>
      </c>
      <c r="F1384" s="186" t="s">
        <v>5097</v>
      </c>
      <c r="G1384" s="126" t="str">
        <f t="shared" si="66"/>
        <v/>
      </c>
      <c r="H1384" s="187" t="s">
        <v>5097</v>
      </c>
      <c r="I1384" s="187" t="s">
        <v>5097</v>
      </c>
      <c r="J1384" s="187" t="s">
        <v>5097</v>
      </c>
      <c r="K1384" s="187" t="s">
        <v>5097</v>
      </c>
      <c r="L1384" s="187" t="s">
        <v>5097</v>
      </c>
      <c r="M1384" s="186" t="str">
        <f>IF(L1384="N/A","N/A",'Part-C'!I1384)</f>
        <v>N/A</v>
      </c>
      <c r="N1384" s="190" t="str">
        <f t="shared" si="64"/>
        <v/>
      </c>
      <c r="O1384" s="191" t="str">
        <f t="shared" si="65"/>
        <v>N/A</v>
      </c>
    </row>
    <row r="1385" spans="1:15" s="27" customFormat="1" ht="15" x14ac:dyDescent="0.3">
      <c r="A1385" s="156" t="str">
        <f>IF(ISBLANK(TableB[[#This Row],[BEDS Code]]),"",TableB[[#This Row],[BEDS Code]])</f>
        <v>321100010189</v>
      </c>
      <c r="B1385" s="134" t="str">
        <f>IF(ISBLANK(TableB[[#This Row],[School Name]]),"",TableB[[#This Row],[School Name]])</f>
        <v>Cornerstone Academy for Social Action</v>
      </c>
      <c r="C1385" s="156" t="str">
        <f>IF(ISBLANK(TableB[[#This Row],[Local School Code]]),"",TableB[[#This Row],[Local School Code]])</f>
        <v>X189</v>
      </c>
      <c r="D1385" s="187">
        <v>2792884</v>
      </c>
      <c r="E1385" s="187">
        <v>3103206</v>
      </c>
      <c r="F1385" s="186">
        <v>310322</v>
      </c>
      <c r="G1385" s="126">
        <f t="shared" si="66"/>
        <v>0.8999995488536694</v>
      </c>
      <c r="H1385" s="187">
        <v>357576</v>
      </c>
      <c r="I1385" s="187">
        <v>559847</v>
      </c>
      <c r="J1385" s="187">
        <v>3710307</v>
      </c>
      <c r="K1385" s="187">
        <v>4076575</v>
      </c>
      <c r="L1385" s="187">
        <v>366267</v>
      </c>
      <c r="M1385" s="186">
        <f>IF(L1385="N/A","N/A",'Part-C'!I1385)</f>
        <v>7614127.0897357892</v>
      </c>
      <c r="N1385" s="190">
        <f t="shared" si="64"/>
        <v>0.48729249673303626</v>
      </c>
      <c r="O1385" s="191">
        <f t="shared" si="65"/>
        <v>3903820.0897357892</v>
      </c>
    </row>
    <row r="1386" spans="1:15" s="27" customFormat="1" ht="15" x14ac:dyDescent="0.3">
      <c r="A1386" s="156" t="str">
        <f>IF(ISBLANK(TableB[[#This Row],[BEDS Code]]),"",TableB[[#This Row],[BEDS Code]])</f>
        <v>321200010190</v>
      </c>
      <c r="B1386" s="134" t="str">
        <f>IF(ISBLANK(TableB[[#This Row],[School Name]]),"",TableB[[#This Row],[School Name]])</f>
        <v>E.S.M.T- I.S. 190</v>
      </c>
      <c r="C1386" s="156" t="str">
        <f>IF(ISBLANK(TableB[[#This Row],[Local School Code]]),"",TableB[[#This Row],[Local School Code]])</f>
        <v>X190</v>
      </c>
      <c r="D1386" s="187">
        <v>2177710</v>
      </c>
      <c r="E1386" s="187">
        <v>2419678</v>
      </c>
      <c r="F1386" s="186">
        <v>241968</v>
      </c>
      <c r="G1386" s="126">
        <f t="shared" si="66"/>
        <v>0.8999999173443739</v>
      </c>
      <c r="H1386" s="187">
        <v>357576</v>
      </c>
      <c r="I1386" s="187">
        <v>437905</v>
      </c>
      <c r="J1386" s="187">
        <v>2973191</v>
      </c>
      <c r="K1386" s="187">
        <v>3258783</v>
      </c>
      <c r="L1386" s="187">
        <v>285591</v>
      </c>
      <c r="M1386" s="186">
        <f>IF(L1386="N/A","N/A",'Part-C'!I1386)</f>
        <v>4267976.8082383545</v>
      </c>
      <c r="N1386" s="190">
        <f t="shared" si="64"/>
        <v>0.69662773102724784</v>
      </c>
      <c r="O1386" s="191">
        <f t="shared" si="65"/>
        <v>1294785.8082383545</v>
      </c>
    </row>
    <row r="1387" spans="1:15" s="27" customFormat="1" ht="15" x14ac:dyDescent="0.3">
      <c r="A1387" s="156" t="str">
        <f>IF(ISBLANK(TableB[[#This Row],[BEDS Code]]),"",TableB[[#This Row],[BEDS Code]])</f>
        <v>321100010194</v>
      </c>
      <c r="B1387" s="134" t="str">
        <f>IF(ISBLANK(TableB[[#This Row],[School Name]]),"",TableB[[#This Row],[School Name]])</f>
        <v>P.S./M.S. 194</v>
      </c>
      <c r="C1387" s="156" t="str">
        <f>IF(ISBLANK(TableB[[#This Row],[Local School Code]]),"",TableB[[#This Row],[Local School Code]])</f>
        <v>X194</v>
      </c>
      <c r="D1387" s="187">
        <v>10783938</v>
      </c>
      <c r="E1387" s="187">
        <v>11982153</v>
      </c>
      <c r="F1387" s="186">
        <v>1198215</v>
      </c>
      <c r="G1387" s="126">
        <f t="shared" si="66"/>
        <v>0.90000002503723664</v>
      </c>
      <c r="H1387" s="187">
        <v>357576</v>
      </c>
      <c r="I1387" s="187">
        <v>1993954</v>
      </c>
      <c r="J1387" s="187">
        <v>13135468</v>
      </c>
      <c r="K1387" s="187">
        <v>14549702</v>
      </c>
      <c r="L1387" s="187">
        <v>1414235</v>
      </c>
      <c r="M1387" s="186">
        <f>IF(L1387="N/A","N/A",'Part-C'!I1387)</f>
        <v>19136396.808210716</v>
      </c>
      <c r="N1387" s="190">
        <f t="shared" si="64"/>
        <v>0.68641281489125783</v>
      </c>
      <c r="O1387" s="191">
        <f t="shared" si="65"/>
        <v>6000928.8082107157</v>
      </c>
    </row>
    <row r="1388" spans="1:15" s="27" customFormat="1" ht="15" x14ac:dyDescent="0.3">
      <c r="A1388" s="156" t="str">
        <f>IF(ISBLANK(TableB[[#This Row],[BEDS Code]]),"",TableB[[#This Row],[BEDS Code]])</f>
        <v>321200010195</v>
      </c>
      <c r="B1388" s="134" t="str">
        <f>IF(ISBLANK(TableB[[#This Row],[School Name]]),"",TableB[[#This Row],[School Name]])</f>
        <v>P.S. 195</v>
      </c>
      <c r="C1388" s="156" t="str">
        <f>IF(ISBLANK(TableB[[#This Row],[Local School Code]]),"",TableB[[#This Row],[Local School Code]])</f>
        <v>X195</v>
      </c>
      <c r="D1388" s="187">
        <v>8131168</v>
      </c>
      <c r="E1388" s="187">
        <v>8632601</v>
      </c>
      <c r="F1388" s="186">
        <v>501433</v>
      </c>
      <c r="G1388" s="126">
        <f t="shared" si="66"/>
        <v>0.94191403031369114</v>
      </c>
      <c r="H1388" s="187">
        <v>357576</v>
      </c>
      <c r="I1388" s="187">
        <v>1296850</v>
      </c>
      <c r="J1388" s="187">
        <v>9785594</v>
      </c>
      <c r="K1388" s="187">
        <v>10377428</v>
      </c>
      <c r="L1388" s="187">
        <v>591834</v>
      </c>
      <c r="M1388" s="186">
        <f>IF(L1388="N/A","N/A",'Part-C'!I1388)</f>
        <v>14079741.417955568</v>
      </c>
      <c r="N1388" s="190">
        <f t="shared" si="64"/>
        <v>0.69501233790562789</v>
      </c>
      <c r="O1388" s="191">
        <f t="shared" si="65"/>
        <v>4294147.4179555681</v>
      </c>
    </row>
    <row r="1389" spans="1:15" s="27" customFormat="1" ht="15" x14ac:dyDescent="0.3">
      <c r="A1389" s="156" t="str">
        <f>IF(ISBLANK(TableB[[#This Row],[BEDS Code]]),"",TableB[[#This Row],[BEDS Code]])</f>
        <v>321200010196</v>
      </c>
      <c r="B1389" s="134" t="str">
        <f>IF(ISBLANK(TableB[[#This Row],[School Name]]),"",TableB[[#This Row],[School Name]])</f>
        <v>P.S. 196</v>
      </c>
      <c r="C1389" s="156" t="str">
        <f>IF(ISBLANK(TableB[[#This Row],[Local School Code]]),"",TableB[[#This Row],[Local School Code]])</f>
        <v>X196</v>
      </c>
      <c r="D1389" s="187">
        <v>7271173</v>
      </c>
      <c r="E1389" s="187">
        <v>8079081</v>
      </c>
      <c r="F1389" s="186">
        <v>807908</v>
      </c>
      <c r="G1389" s="126">
        <f t="shared" si="66"/>
        <v>0.90000001237764538</v>
      </c>
      <c r="H1389" s="187">
        <v>357576</v>
      </c>
      <c r="I1389" s="187">
        <v>1277453</v>
      </c>
      <c r="J1389" s="187">
        <v>8906202</v>
      </c>
      <c r="K1389" s="187">
        <v>9859763</v>
      </c>
      <c r="L1389" s="187">
        <v>953561</v>
      </c>
      <c r="M1389" s="186">
        <f>IF(L1389="N/A","N/A",'Part-C'!I1389)</f>
        <v>12263816.119912574</v>
      </c>
      <c r="N1389" s="190">
        <f t="shared" si="64"/>
        <v>0.72621783569790599</v>
      </c>
      <c r="O1389" s="191">
        <f t="shared" si="65"/>
        <v>3357614.1199125741</v>
      </c>
    </row>
    <row r="1390" spans="1:15" s="27" customFormat="1" ht="15" x14ac:dyDescent="0.3">
      <c r="A1390" s="156" t="str">
        <f>IF(ISBLANK(TableB[[#This Row],[BEDS Code]]),"",TableB[[#This Row],[BEDS Code]])</f>
        <v>320900010199</v>
      </c>
      <c r="B1390" s="134" t="str">
        <f>IF(ISBLANK(TableB[[#This Row],[School Name]]),"",TableB[[#This Row],[School Name]])</f>
        <v>P.S. 199X - The Shakespeare School</v>
      </c>
      <c r="C1390" s="156" t="str">
        <f>IF(ISBLANK(TableB[[#This Row],[Local School Code]]),"",TableB[[#This Row],[Local School Code]])</f>
        <v>X199</v>
      </c>
      <c r="D1390" s="187">
        <v>5773482</v>
      </c>
      <c r="E1390" s="187">
        <v>6414980</v>
      </c>
      <c r="F1390" s="186">
        <v>641498</v>
      </c>
      <c r="G1390" s="126">
        <f t="shared" si="66"/>
        <v>0.9</v>
      </c>
      <c r="H1390" s="187">
        <v>357576</v>
      </c>
      <c r="I1390" s="187">
        <v>1061852</v>
      </c>
      <c r="J1390" s="187">
        <v>7192910</v>
      </c>
      <c r="K1390" s="187">
        <v>7950060</v>
      </c>
      <c r="L1390" s="187">
        <v>757149</v>
      </c>
      <c r="M1390" s="186">
        <f>IF(L1390="N/A","N/A",'Part-C'!I1390)</f>
        <v>12183313.276759662</v>
      </c>
      <c r="N1390" s="190">
        <f t="shared" si="64"/>
        <v>0.59039030160382322</v>
      </c>
      <c r="O1390" s="191">
        <f t="shared" si="65"/>
        <v>4990403.2767596617</v>
      </c>
    </row>
    <row r="1391" spans="1:15" s="27" customFormat="1" ht="15" x14ac:dyDescent="0.3">
      <c r="A1391" s="156" t="str">
        <f>IF(ISBLANK(TableB[[#This Row],[BEDS Code]]),"",TableB[[#This Row],[BEDS Code]])</f>
        <v>320900010204</v>
      </c>
      <c r="B1391" s="134" t="str">
        <f>IF(ISBLANK(TableB[[#This Row],[School Name]]),"",TableB[[#This Row],[School Name]])</f>
        <v>P.S. 204 Morris Heights</v>
      </c>
      <c r="C1391" s="156" t="str">
        <f>IF(ISBLANK(TableB[[#This Row],[Local School Code]]),"",TableB[[#This Row],[Local School Code]])</f>
        <v>X204</v>
      </c>
      <c r="D1391" s="187">
        <v>4589079</v>
      </c>
      <c r="E1391" s="187">
        <v>5098977</v>
      </c>
      <c r="F1391" s="186">
        <v>509898</v>
      </c>
      <c r="G1391" s="126">
        <f t="shared" si="66"/>
        <v>0.89999994116466886</v>
      </c>
      <c r="H1391" s="187">
        <v>357576</v>
      </c>
      <c r="I1391" s="187">
        <v>948830</v>
      </c>
      <c r="J1391" s="187">
        <v>5895485</v>
      </c>
      <c r="K1391" s="187">
        <v>6497310</v>
      </c>
      <c r="L1391" s="187">
        <v>601824</v>
      </c>
      <c r="M1391" s="186">
        <f>IF(L1391="N/A","N/A",'Part-C'!I1391)</f>
        <v>9637784.2703867722</v>
      </c>
      <c r="N1391" s="190">
        <f t="shared" si="64"/>
        <v>0.61170543297120406</v>
      </c>
      <c r="O1391" s="191">
        <f t="shared" si="65"/>
        <v>3742299.2703867722</v>
      </c>
    </row>
    <row r="1392" spans="1:15" s="27" customFormat="1" ht="15" x14ac:dyDescent="0.3">
      <c r="A1392" s="156" t="str">
        <f>IF(ISBLANK(TableB[[#This Row],[BEDS Code]]),"",TableB[[#This Row],[BEDS Code]])</f>
        <v>321000010205</v>
      </c>
      <c r="B1392" s="134" t="str">
        <f>IF(ISBLANK(TableB[[#This Row],[School Name]]),"",TableB[[#This Row],[School Name]])</f>
        <v>P.S. 205 Fiorello Laguardia</v>
      </c>
      <c r="C1392" s="156" t="str">
        <f>IF(ISBLANK(TableB[[#This Row],[Local School Code]]),"",TableB[[#This Row],[Local School Code]])</f>
        <v>X205</v>
      </c>
      <c r="D1392" s="187">
        <v>8415624</v>
      </c>
      <c r="E1392" s="187">
        <v>9350693</v>
      </c>
      <c r="F1392" s="186">
        <v>935069</v>
      </c>
      <c r="G1392" s="126">
        <f t="shared" si="66"/>
        <v>0.90000003208318358</v>
      </c>
      <c r="H1392" s="187">
        <v>357576</v>
      </c>
      <c r="I1392" s="187">
        <v>1569909</v>
      </c>
      <c r="J1392" s="187">
        <v>10343109</v>
      </c>
      <c r="K1392" s="187">
        <v>11446757</v>
      </c>
      <c r="L1392" s="187">
        <v>1103647</v>
      </c>
      <c r="M1392" s="186">
        <f>IF(L1392="N/A","N/A",'Part-C'!I1392)</f>
        <v>15830621.728487592</v>
      </c>
      <c r="N1392" s="190">
        <f t="shared" si="64"/>
        <v>0.65336088357081523</v>
      </c>
      <c r="O1392" s="191">
        <f t="shared" si="65"/>
        <v>5487512.7284875922</v>
      </c>
    </row>
    <row r="1393" spans="1:15" s="27" customFormat="1" ht="15" x14ac:dyDescent="0.3">
      <c r="A1393" s="156" t="str">
        <f>IF(ISBLANK(TableB[[#This Row],[BEDS Code]]),"",TableB[[#This Row],[BEDS Code]])</f>
        <v>321000010206</v>
      </c>
      <c r="B1393" s="134" t="str">
        <f>IF(ISBLANK(TableB[[#This Row],[School Name]]),"",TableB[[#This Row],[School Name]])</f>
        <v>I.S. 206 Ann Mersereau</v>
      </c>
      <c r="C1393" s="156" t="str">
        <f>IF(ISBLANK(TableB[[#This Row],[Local School Code]]),"",TableB[[#This Row],[Local School Code]])</f>
        <v>X206</v>
      </c>
      <c r="D1393" s="187">
        <v>2381643</v>
      </c>
      <c r="E1393" s="187">
        <v>2646270</v>
      </c>
      <c r="F1393" s="186">
        <v>264627</v>
      </c>
      <c r="G1393" s="126">
        <f t="shared" si="66"/>
        <v>0.9</v>
      </c>
      <c r="H1393" s="187">
        <v>357576</v>
      </c>
      <c r="I1393" s="187">
        <v>521923</v>
      </c>
      <c r="J1393" s="187">
        <v>3261142</v>
      </c>
      <c r="K1393" s="187">
        <v>3573477</v>
      </c>
      <c r="L1393" s="187">
        <v>312334</v>
      </c>
      <c r="M1393" s="186">
        <f>IF(L1393="N/A","N/A",'Part-C'!I1393)</f>
        <v>4852851.7094562538</v>
      </c>
      <c r="N1393" s="190">
        <f t="shared" si="64"/>
        <v>0.67200528580861996</v>
      </c>
      <c r="O1393" s="191">
        <f t="shared" si="65"/>
        <v>1591709.7094562538</v>
      </c>
    </row>
    <row r="1394" spans="1:15" s="27" customFormat="1" ht="15" x14ac:dyDescent="0.3">
      <c r="A1394" s="156" t="str">
        <f>IF(ISBLANK(TableB[[#This Row],[BEDS Code]]),"",TableB[[#This Row],[BEDS Code]])</f>
        <v>321000010207</v>
      </c>
      <c r="B1394" s="134" t="str">
        <f>IF(ISBLANK(TableB[[#This Row],[School Name]]),"",TableB[[#This Row],[School Name]])</f>
        <v>P.S. 207</v>
      </c>
      <c r="C1394" s="156" t="str">
        <f>IF(ISBLANK(TableB[[#This Row],[Local School Code]]),"",TableB[[#This Row],[Local School Code]])</f>
        <v>X207</v>
      </c>
      <c r="D1394" s="187">
        <v>2433345</v>
      </c>
      <c r="E1394" s="187">
        <v>2703718</v>
      </c>
      <c r="F1394" s="186">
        <v>270373</v>
      </c>
      <c r="G1394" s="126">
        <f t="shared" si="66"/>
        <v>0.89999955616673044</v>
      </c>
      <c r="H1394" s="187">
        <v>357576</v>
      </c>
      <c r="I1394" s="187">
        <v>515043</v>
      </c>
      <c r="J1394" s="187">
        <v>3305964</v>
      </c>
      <c r="K1394" s="187">
        <v>3625081</v>
      </c>
      <c r="L1394" s="187">
        <v>319116</v>
      </c>
      <c r="M1394" s="186">
        <f>IF(L1394="N/A","N/A",'Part-C'!I1394)</f>
        <v>6437198.3555869805</v>
      </c>
      <c r="N1394" s="190">
        <f t="shared" si="64"/>
        <v>0.51357187045986918</v>
      </c>
      <c r="O1394" s="191">
        <f t="shared" si="65"/>
        <v>3131234.3555869805</v>
      </c>
    </row>
    <row r="1395" spans="1:15" s="27" customFormat="1" ht="15" x14ac:dyDescent="0.3">
      <c r="A1395" s="156" t="str">
        <f>IF(ISBLANK(TableB[[#This Row],[BEDS Code]]),"",TableB[[#This Row],[BEDS Code]])</f>
        <v>321000010209</v>
      </c>
      <c r="B1395" s="134" t="str">
        <f>IF(ISBLANK(TableB[[#This Row],[School Name]]),"",TableB[[#This Row],[School Name]])</f>
        <v>P.S. 209</v>
      </c>
      <c r="C1395" s="156" t="str">
        <f>IF(ISBLANK(TableB[[#This Row],[Local School Code]]),"",TableB[[#This Row],[Local School Code]])</f>
        <v>X209</v>
      </c>
      <c r="D1395" s="187">
        <v>1985549</v>
      </c>
      <c r="E1395" s="187">
        <v>2206166</v>
      </c>
      <c r="F1395" s="186">
        <v>220617</v>
      </c>
      <c r="G1395" s="126">
        <f t="shared" si="66"/>
        <v>0.89999981868998069</v>
      </c>
      <c r="H1395" s="187">
        <v>357576</v>
      </c>
      <c r="I1395" s="187">
        <v>406879</v>
      </c>
      <c r="J1395" s="187">
        <v>2750004</v>
      </c>
      <c r="K1395" s="187">
        <v>3010395</v>
      </c>
      <c r="L1395" s="187">
        <v>260391</v>
      </c>
      <c r="M1395" s="186">
        <f>IF(L1395="N/A","N/A",'Part-C'!I1395)</f>
        <v>4575191.2908091238</v>
      </c>
      <c r="N1395" s="190">
        <f t="shared" si="64"/>
        <v>0.601068638490449</v>
      </c>
      <c r="O1395" s="191">
        <f t="shared" si="65"/>
        <v>1825187.2908091238</v>
      </c>
    </row>
    <row r="1396" spans="1:15" s="27" customFormat="1" ht="15" x14ac:dyDescent="0.3">
      <c r="A1396" s="156" t="str">
        <f>IF(ISBLANK(TableB[[#This Row],[BEDS Code]]),"",TableB[[#This Row],[BEDS Code]])</f>
        <v>321200010211</v>
      </c>
      <c r="B1396" s="134" t="str">
        <f>IF(ISBLANK(TableB[[#This Row],[School Name]]),"",TableB[[#This Row],[School Name]])</f>
        <v>P.S. 211</v>
      </c>
      <c r="C1396" s="156" t="str">
        <f>IF(ISBLANK(TableB[[#This Row],[Local School Code]]),"",TableB[[#This Row],[Local School Code]])</f>
        <v>X211</v>
      </c>
      <c r="D1396" s="187">
        <v>5311882</v>
      </c>
      <c r="E1396" s="187">
        <v>5311882</v>
      </c>
      <c r="F1396" s="186">
        <v>0</v>
      </c>
      <c r="G1396" s="126">
        <f t="shared" si="66"/>
        <v>1</v>
      </c>
      <c r="H1396" s="187">
        <v>357576</v>
      </c>
      <c r="I1396" s="187">
        <v>895273</v>
      </c>
      <c r="J1396" s="187">
        <v>6564731</v>
      </c>
      <c r="K1396" s="187">
        <v>6564730</v>
      </c>
      <c r="L1396" s="187">
        <v>0</v>
      </c>
      <c r="M1396" s="186">
        <f>IF(L1396="N/A","N/A",'Part-C'!I1396)</f>
        <v>10362557.337979691</v>
      </c>
      <c r="N1396" s="190">
        <f t="shared" si="64"/>
        <v>0.63350491446157586</v>
      </c>
      <c r="O1396" s="191">
        <f t="shared" si="65"/>
        <v>3797826.3379796911</v>
      </c>
    </row>
    <row r="1397" spans="1:15" s="27" customFormat="1" ht="15" x14ac:dyDescent="0.3">
      <c r="A1397" s="156" t="str">
        <f>IF(ISBLANK(TableB[[#This Row],[BEDS Code]]),"",TableB[[#This Row],[BEDS Code]])</f>
        <v>321200010212</v>
      </c>
      <c r="B1397" s="134" t="str">
        <f>IF(ISBLANK(TableB[[#This Row],[School Name]]),"",TableB[[#This Row],[School Name]])</f>
        <v>P.S. 212</v>
      </c>
      <c r="C1397" s="156" t="str">
        <f>IF(ISBLANK(TableB[[#This Row],[Local School Code]]),"",TableB[[#This Row],[Local School Code]])</f>
        <v>X212</v>
      </c>
      <c r="D1397" s="187">
        <v>1699282</v>
      </c>
      <c r="E1397" s="187">
        <v>1888091</v>
      </c>
      <c r="F1397" s="186">
        <v>188809</v>
      </c>
      <c r="G1397" s="126">
        <f t="shared" si="66"/>
        <v>0.9000000529635489</v>
      </c>
      <c r="H1397" s="187">
        <v>357576</v>
      </c>
      <c r="I1397" s="187">
        <v>381009</v>
      </c>
      <c r="J1397" s="187">
        <v>2437867</v>
      </c>
      <c r="K1397" s="187">
        <v>2660716</v>
      </c>
      <c r="L1397" s="187">
        <v>222848</v>
      </c>
      <c r="M1397" s="186">
        <f>IF(L1397="N/A","N/A",'Part-C'!I1397)</f>
        <v>5320818.8877040893</v>
      </c>
      <c r="N1397" s="190">
        <f t="shared" si="64"/>
        <v>0.45817515150415677</v>
      </c>
      <c r="O1397" s="191">
        <f t="shared" si="65"/>
        <v>2882951.8877040893</v>
      </c>
    </row>
    <row r="1398" spans="1:15" s="27" customFormat="1" ht="15" x14ac:dyDescent="0.3">
      <c r="A1398" s="156" t="str">
        <f>IF(ISBLANK(TableB[[#This Row],[BEDS Code]]),"",TableB[[#This Row],[BEDS Code]])</f>
        <v>321000011213</v>
      </c>
      <c r="B1398" s="134" t="str">
        <f>IF(ISBLANK(TableB[[#This Row],[School Name]]),"",TableB[[#This Row],[School Name]])</f>
        <v>Bronx Engineering and Technology Academy</v>
      </c>
      <c r="C1398" s="156" t="str">
        <f>IF(ISBLANK(TableB[[#This Row],[Local School Code]]),"",TableB[[#This Row],[Local School Code]])</f>
        <v>X213</v>
      </c>
      <c r="D1398" s="187">
        <v>3851299</v>
      </c>
      <c r="E1398" s="187">
        <v>4279222</v>
      </c>
      <c r="F1398" s="186">
        <v>427923</v>
      </c>
      <c r="G1398" s="126">
        <f t="shared" si="66"/>
        <v>0.89999981305012922</v>
      </c>
      <c r="H1398" s="187">
        <v>357576</v>
      </c>
      <c r="I1398" s="187">
        <v>732989</v>
      </c>
      <c r="J1398" s="187">
        <v>4941864</v>
      </c>
      <c r="K1398" s="187">
        <v>5446935</v>
      </c>
      <c r="L1398" s="187">
        <v>505070</v>
      </c>
      <c r="M1398" s="186">
        <f>IF(L1398="N/A","N/A",'Part-C'!I1398)</f>
        <v>6870767.1975562535</v>
      </c>
      <c r="N1398" s="190">
        <f t="shared" si="64"/>
        <v>0.71925941571091034</v>
      </c>
      <c r="O1398" s="191">
        <f t="shared" si="65"/>
        <v>1928903.1975562535</v>
      </c>
    </row>
    <row r="1399" spans="1:15" s="27" customFormat="1" ht="15" x14ac:dyDescent="0.3">
      <c r="A1399" s="156" t="str">
        <f>IF(ISBLANK(TableB[[#This Row],[BEDS Code]]),"",TableB[[#This Row],[BEDS Code]])</f>
        <v>321200010214</v>
      </c>
      <c r="B1399" s="134" t="str">
        <f>IF(ISBLANK(TableB[[#This Row],[School Name]]),"",TableB[[#This Row],[School Name]])</f>
        <v>P.S. 214</v>
      </c>
      <c r="C1399" s="156" t="str">
        <f>IF(ISBLANK(TableB[[#This Row],[Local School Code]]),"",TableB[[#This Row],[Local School Code]])</f>
        <v>X214</v>
      </c>
      <c r="D1399" s="187">
        <v>8123252</v>
      </c>
      <c r="E1399" s="187">
        <v>8756534</v>
      </c>
      <c r="F1399" s="186">
        <v>633282</v>
      </c>
      <c r="G1399" s="126">
        <f t="shared" si="66"/>
        <v>0.9276789195359717</v>
      </c>
      <c r="H1399" s="187">
        <v>357576</v>
      </c>
      <c r="I1399" s="187">
        <v>1402090</v>
      </c>
      <c r="J1399" s="187">
        <v>9882918</v>
      </c>
      <c r="K1399" s="187">
        <v>10630371</v>
      </c>
      <c r="L1399" s="187">
        <v>747452</v>
      </c>
      <c r="M1399" s="186">
        <f>IF(L1399="N/A","N/A",'Part-C'!I1399)</f>
        <v>15129299.688086335</v>
      </c>
      <c r="N1399" s="190">
        <f t="shared" si="64"/>
        <v>0.65323036781288479</v>
      </c>
      <c r="O1399" s="191">
        <f t="shared" si="65"/>
        <v>5246381.6880863346</v>
      </c>
    </row>
    <row r="1400" spans="1:15" s="27" customFormat="1" ht="15" x14ac:dyDescent="0.3">
      <c r="A1400" s="156" t="str">
        <f>IF(ISBLANK(TableB[[#This Row],[BEDS Code]]),"",TableB[[#This Row],[BEDS Code]])</f>
        <v>320900010215</v>
      </c>
      <c r="B1400" s="134" t="str">
        <f>IF(ISBLANK(TableB[[#This Row],[School Name]]),"",TableB[[#This Row],[School Name]])</f>
        <v>KAPPA</v>
      </c>
      <c r="C1400" s="156" t="str">
        <f>IF(ISBLANK(TableB[[#This Row],[Local School Code]]),"",TableB[[#This Row],[Local School Code]])</f>
        <v>X215</v>
      </c>
      <c r="D1400" s="187">
        <v>3361883</v>
      </c>
      <c r="E1400" s="187">
        <v>3735425</v>
      </c>
      <c r="F1400" s="186">
        <v>373542</v>
      </c>
      <c r="G1400" s="126">
        <f t="shared" si="66"/>
        <v>0.90000013385357758</v>
      </c>
      <c r="H1400" s="187">
        <v>357576</v>
      </c>
      <c r="I1400" s="187">
        <v>679387</v>
      </c>
      <c r="J1400" s="187">
        <v>4398846</v>
      </c>
      <c r="K1400" s="187">
        <v>4839733</v>
      </c>
      <c r="L1400" s="187">
        <v>440886</v>
      </c>
      <c r="M1400" s="186">
        <f>IF(L1400="N/A","N/A",'Part-C'!I1400)</f>
        <v>5895401.5373757221</v>
      </c>
      <c r="N1400" s="190">
        <f t="shared" si="64"/>
        <v>0.74614866724720186</v>
      </c>
      <c r="O1400" s="191">
        <f t="shared" si="65"/>
        <v>1496555.5373757221</v>
      </c>
    </row>
    <row r="1401" spans="1:15" s="27" customFormat="1" ht="15" x14ac:dyDescent="0.3">
      <c r="A1401" s="156" t="str">
        <f>IF(ISBLANK(TableB[[#This Row],[BEDS Code]]),"",TableB[[#This Row],[BEDS Code]])</f>
        <v>321200010217</v>
      </c>
      <c r="B1401" s="134" t="str">
        <f>IF(ISBLANK(TableB[[#This Row],[School Name]]),"",TableB[[#This Row],[School Name]])</f>
        <v>School of Performing Arts</v>
      </c>
      <c r="C1401" s="156" t="str">
        <f>IF(ISBLANK(TableB[[#This Row],[Local School Code]]),"",TableB[[#This Row],[Local School Code]])</f>
        <v>X217</v>
      </c>
      <c r="D1401" s="187">
        <v>3559597</v>
      </c>
      <c r="E1401" s="187">
        <v>3559597</v>
      </c>
      <c r="F1401" s="186">
        <v>0</v>
      </c>
      <c r="G1401" s="126">
        <f t="shared" si="66"/>
        <v>1</v>
      </c>
      <c r="H1401" s="187">
        <v>357576</v>
      </c>
      <c r="I1401" s="187">
        <v>513594</v>
      </c>
      <c r="J1401" s="187">
        <v>4430767</v>
      </c>
      <c r="K1401" s="187">
        <v>4430767</v>
      </c>
      <c r="L1401" s="187">
        <v>0</v>
      </c>
      <c r="M1401" s="186">
        <f>IF(L1401="N/A","N/A",'Part-C'!I1401)</f>
        <v>6539287.7516296916</v>
      </c>
      <c r="N1401" s="190">
        <f t="shared" si="64"/>
        <v>0.67756109966192946</v>
      </c>
      <c r="O1401" s="191">
        <f t="shared" si="65"/>
        <v>2108520.7516296916</v>
      </c>
    </row>
    <row r="1402" spans="1:15" s="27" customFormat="1" ht="15" x14ac:dyDescent="0.3">
      <c r="A1402" s="156" t="str">
        <f>IF(ISBLANK(TableB[[#This Row],[BEDS Code]]),"",TableB[[#This Row],[BEDS Code]])</f>
        <v>320900010218</v>
      </c>
      <c r="B1402" s="134" t="str">
        <f>IF(ISBLANK(TableB[[#This Row],[School Name]]),"",TableB[[#This Row],[School Name]])</f>
        <v>P.S./I.S. 218 Rafael Hernandez Dual Language Magnet School</v>
      </c>
      <c r="C1402" s="156" t="str">
        <f>IF(ISBLANK(TableB[[#This Row],[Local School Code]]),"",TableB[[#This Row],[Local School Code]])</f>
        <v>X218</v>
      </c>
      <c r="D1402" s="187">
        <v>8849935</v>
      </c>
      <c r="E1402" s="187">
        <v>9833260</v>
      </c>
      <c r="F1402" s="186">
        <v>983325</v>
      </c>
      <c r="G1402" s="126">
        <f t="shared" si="66"/>
        <v>0.90000010169567368</v>
      </c>
      <c r="H1402" s="187">
        <v>357576</v>
      </c>
      <c r="I1402" s="187">
        <v>1490219</v>
      </c>
      <c r="J1402" s="187">
        <v>10697730</v>
      </c>
      <c r="K1402" s="187">
        <v>11858334</v>
      </c>
      <c r="L1402" s="187">
        <v>1160604</v>
      </c>
      <c r="M1402" s="186">
        <f>IF(L1402="N/A","N/A",'Part-C'!I1402)</f>
        <v>15329296.342857823</v>
      </c>
      <c r="N1402" s="190">
        <f t="shared" si="64"/>
        <v>0.69786177791417359</v>
      </c>
      <c r="O1402" s="191">
        <f t="shared" si="65"/>
        <v>4631566.3428578228</v>
      </c>
    </row>
    <row r="1403" spans="1:15" s="27" customFormat="1" ht="15" x14ac:dyDescent="0.3">
      <c r="A1403" s="156" t="str">
        <f>IF(ISBLANK(TableB[[#This Row],[BEDS Code]]),"",TableB[[#This Row],[BEDS Code]])</f>
        <v>320900010219</v>
      </c>
      <c r="B1403" s="134" t="str">
        <f>IF(ISBLANK(TableB[[#This Row],[School Name]]),"",TableB[[#This Row],[School Name]])</f>
        <v>I.S. 219 New Venture School</v>
      </c>
      <c r="C1403" s="156" t="str">
        <f>IF(ISBLANK(TableB[[#This Row],[Local School Code]]),"",TableB[[#This Row],[Local School Code]])</f>
        <v>X219</v>
      </c>
      <c r="D1403" s="187">
        <v>4583444</v>
      </c>
      <c r="E1403" s="187">
        <v>4583444</v>
      </c>
      <c r="F1403" s="186">
        <v>0</v>
      </c>
      <c r="G1403" s="126">
        <f t="shared" si="66"/>
        <v>1</v>
      </c>
      <c r="H1403" s="187">
        <v>357576</v>
      </c>
      <c r="I1403" s="187">
        <v>963369</v>
      </c>
      <c r="J1403" s="187">
        <v>5904389</v>
      </c>
      <c r="K1403" s="187">
        <v>5904390</v>
      </c>
      <c r="L1403" s="187">
        <v>0</v>
      </c>
      <c r="M1403" s="186">
        <f>IF(L1403="N/A","N/A",'Part-C'!I1403)</f>
        <v>8971990.7862830088</v>
      </c>
      <c r="N1403" s="190">
        <f t="shared" si="64"/>
        <v>0.65809129106853659</v>
      </c>
      <c r="O1403" s="191">
        <f t="shared" si="65"/>
        <v>3067601.7862830088</v>
      </c>
    </row>
    <row r="1404" spans="1:15" s="27" customFormat="1" ht="15" x14ac:dyDescent="0.3">
      <c r="A1404" s="156" t="str">
        <f>IF(ISBLANK(TableB[[#This Row],[BEDS Code]]),"",TableB[[#This Row],[BEDS Code]])</f>
        <v>320700011221</v>
      </c>
      <c r="B1404" s="134" t="str">
        <f>IF(ISBLANK(TableB[[#This Row],[School Name]]),"",TableB[[#This Row],[School Name]])</f>
        <v>South Bronx Preparatory: A College Board School</v>
      </c>
      <c r="C1404" s="156" t="str">
        <f>IF(ISBLANK(TableB[[#This Row],[Local School Code]]),"",TableB[[#This Row],[Local School Code]])</f>
        <v>X221</v>
      </c>
      <c r="D1404" s="187">
        <v>6238023</v>
      </c>
      <c r="E1404" s="187">
        <v>6931136</v>
      </c>
      <c r="F1404" s="186">
        <v>693113</v>
      </c>
      <c r="G1404" s="126">
        <f t="shared" si="66"/>
        <v>0.90000008656589625</v>
      </c>
      <c r="H1404" s="187">
        <v>357576</v>
      </c>
      <c r="I1404" s="187">
        <v>1008672</v>
      </c>
      <c r="J1404" s="187">
        <v>7604271</v>
      </c>
      <c r="K1404" s="187">
        <v>8422342</v>
      </c>
      <c r="L1404" s="187">
        <v>818071</v>
      </c>
      <c r="M1404" s="186">
        <f>IF(L1404="N/A","N/A",'Part-C'!I1404)</f>
        <v>10972905.416814458</v>
      </c>
      <c r="N1404" s="190">
        <f t="shared" si="64"/>
        <v>0.69300433304997855</v>
      </c>
      <c r="O1404" s="191">
        <f t="shared" si="65"/>
        <v>3368634.4168144576</v>
      </c>
    </row>
    <row r="1405" spans="1:15" s="27" customFormat="1" ht="15" x14ac:dyDescent="0.3">
      <c r="A1405" s="156" t="str">
        <f>IF(ISBLANK(TableB[[#This Row],[BEDS Code]]),"",TableB[[#This Row],[BEDS Code]])</f>
        <v>320700010223</v>
      </c>
      <c r="B1405" s="134" t="str">
        <f>IF(ISBLANK(TableB[[#This Row],[School Name]]),"",TableB[[#This Row],[School Name]])</f>
        <v>The Laboratory School of Finance and Technology: X223</v>
      </c>
      <c r="C1405" s="156" t="str">
        <f>IF(ISBLANK(TableB[[#This Row],[Local School Code]]),"",TableB[[#This Row],[Local School Code]])</f>
        <v>X223</v>
      </c>
      <c r="D1405" s="187">
        <v>5978326</v>
      </c>
      <c r="E1405" s="187">
        <v>6642585</v>
      </c>
      <c r="F1405" s="186">
        <v>664259</v>
      </c>
      <c r="G1405" s="126">
        <f t="shared" si="66"/>
        <v>0.89999992472809909</v>
      </c>
      <c r="H1405" s="187">
        <v>357576</v>
      </c>
      <c r="I1405" s="187">
        <v>1068540</v>
      </c>
      <c r="J1405" s="187">
        <v>7404442</v>
      </c>
      <c r="K1405" s="187">
        <v>8188456</v>
      </c>
      <c r="L1405" s="187">
        <v>784014</v>
      </c>
      <c r="M1405" s="186">
        <f>IF(L1405="N/A","N/A",'Part-C'!I1405)</f>
        <v>9709676.2045159545</v>
      </c>
      <c r="N1405" s="190">
        <f t="shared" si="64"/>
        <v>0.76258382298641492</v>
      </c>
      <c r="O1405" s="191">
        <f t="shared" si="65"/>
        <v>2305234.2045159545</v>
      </c>
    </row>
    <row r="1406" spans="1:15" s="27" customFormat="1" ht="15" x14ac:dyDescent="0.3">
      <c r="A1406" s="156" t="str">
        <f>IF(ISBLANK(TableB[[#This Row],[BEDS Code]]),"",TableB[[#This Row],[BEDS Code]])</f>
        <v>320700010224</v>
      </c>
      <c r="B1406" s="134" t="str">
        <f>IF(ISBLANK(TableB[[#This Row],[School Name]]),"",TableB[[#This Row],[School Name]])</f>
        <v>P.S./I.S. 224</v>
      </c>
      <c r="C1406" s="156" t="str">
        <f>IF(ISBLANK(TableB[[#This Row],[Local School Code]]),"",TableB[[#This Row],[Local School Code]])</f>
        <v>X224</v>
      </c>
      <c r="D1406" s="187">
        <v>3585834</v>
      </c>
      <c r="E1406" s="187">
        <v>3984259</v>
      </c>
      <c r="F1406" s="186">
        <v>398425</v>
      </c>
      <c r="G1406" s="126">
        <f t="shared" si="66"/>
        <v>0.90000022588892936</v>
      </c>
      <c r="H1406" s="187">
        <v>357576</v>
      </c>
      <c r="I1406" s="187">
        <v>692862</v>
      </c>
      <c r="J1406" s="187">
        <v>4636272</v>
      </c>
      <c r="K1406" s="187">
        <v>5106527</v>
      </c>
      <c r="L1406" s="187">
        <v>470255</v>
      </c>
      <c r="M1406" s="186">
        <f>IF(L1406="N/A","N/A",'Part-C'!I1406)</f>
        <v>7026039.6303509725</v>
      </c>
      <c r="N1406" s="190">
        <f t="shared" si="64"/>
        <v>0.65986989028247256</v>
      </c>
      <c r="O1406" s="191">
        <f t="shared" si="65"/>
        <v>2389767.6303509725</v>
      </c>
    </row>
    <row r="1407" spans="1:15" s="27" customFormat="1" ht="15" x14ac:dyDescent="0.3">
      <c r="A1407" s="156" t="str">
        <f>IF(ISBLANK(TableB[[#This Row],[BEDS Code]]),"",TableB[[#This Row],[BEDS Code]])</f>
        <v>321000010225</v>
      </c>
      <c r="B1407" s="134" t="str">
        <f>IF(ISBLANK(TableB[[#This Row],[School Name]]),"",TableB[[#This Row],[School Name]])</f>
        <v>Theatre Arts Production Company School</v>
      </c>
      <c r="C1407" s="156" t="str">
        <f>IF(ISBLANK(TableB[[#This Row],[Local School Code]]),"",TableB[[#This Row],[Local School Code]])</f>
        <v>X225</v>
      </c>
      <c r="D1407" s="187">
        <v>5441390</v>
      </c>
      <c r="E1407" s="187">
        <v>6045988</v>
      </c>
      <c r="F1407" s="186">
        <v>604598</v>
      </c>
      <c r="G1407" s="126">
        <f t="shared" si="66"/>
        <v>0.9000001323191511</v>
      </c>
      <c r="H1407" s="187">
        <v>357576</v>
      </c>
      <c r="I1407" s="187">
        <v>1041331</v>
      </c>
      <c r="J1407" s="187">
        <v>6840297</v>
      </c>
      <c r="K1407" s="187">
        <v>7553895</v>
      </c>
      <c r="L1407" s="187">
        <v>713598</v>
      </c>
      <c r="M1407" s="186">
        <f>IF(L1407="N/A","N/A",'Part-C'!I1407)</f>
        <v>9228054.4992048815</v>
      </c>
      <c r="N1407" s="190">
        <f t="shared" si="64"/>
        <v>0.74125017365137813</v>
      </c>
      <c r="O1407" s="191">
        <f t="shared" si="65"/>
        <v>2387757.4992048815</v>
      </c>
    </row>
    <row r="1408" spans="1:15" s="27" customFormat="1" ht="15" x14ac:dyDescent="0.3">
      <c r="A1408" s="156" t="str">
        <f>IF(ISBLANK(TableB[[#This Row],[BEDS Code]]),"",TableB[[#This Row],[BEDS Code]])</f>
        <v>321000010226</v>
      </c>
      <c r="B1408" s="134" t="str">
        <f>IF(ISBLANK(TableB[[#This Row],[School Name]]),"",TableB[[#This Row],[School Name]])</f>
        <v>P.S. 226</v>
      </c>
      <c r="C1408" s="156" t="str">
        <f>IF(ISBLANK(TableB[[#This Row],[Local School Code]]),"",TableB[[#This Row],[Local School Code]])</f>
        <v>X226</v>
      </c>
      <c r="D1408" s="187">
        <v>3697375</v>
      </c>
      <c r="E1408" s="187">
        <v>4108194</v>
      </c>
      <c r="F1408" s="186">
        <v>410819</v>
      </c>
      <c r="G1408" s="126">
        <f t="shared" si="66"/>
        <v>0.90000009736638531</v>
      </c>
      <c r="H1408" s="187">
        <v>357576</v>
      </c>
      <c r="I1408" s="187">
        <v>627629</v>
      </c>
      <c r="J1408" s="187">
        <v>4682580</v>
      </c>
      <c r="K1408" s="187">
        <v>5167464</v>
      </c>
      <c r="L1408" s="187">
        <v>484883</v>
      </c>
      <c r="M1408" s="186">
        <f>IF(L1408="N/A","N/A",'Part-C'!I1408)</f>
        <v>7873253.8250541277</v>
      </c>
      <c r="N1408" s="190">
        <f t="shared" si="64"/>
        <v>0.59474521005523506</v>
      </c>
      <c r="O1408" s="191">
        <f t="shared" si="65"/>
        <v>3190673.8250541277</v>
      </c>
    </row>
    <row r="1409" spans="1:15" s="27" customFormat="1" ht="15" x14ac:dyDescent="0.3">
      <c r="A1409" s="156" t="str">
        <f>IF(ISBLANK(TableB[[#This Row],[BEDS Code]]),"",TableB[[#This Row],[BEDS Code]])</f>
        <v>320900011227</v>
      </c>
      <c r="B1409" s="134" t="str">
        <f>IF(ISBLANK(TableB[[#This Row],[School Name]]),"",TableB[[#This Row],[School Name]])</f>
        <v>Bronx Collegiate Academy</v>
      </c>
      <c r="C1409" s="156" t="str">
        <f>IF(ISBLANK(TableB[[#This Row],[Local School Code]]),"",TableB[[#This Row],[Local School Code]])</f>
        <v>X227</v>
      </c>
      <c r="D1409" s="187">
        <v>4317048</v>
      </c>
      <c r="E1409" s="187">
        <v>4317048</v>
      </c>
      <c r="F1409" s="186">
        <v>0</v>
      </c>
      <c r="G1409" s="126">
        <f t="shared" si="66"/>
        <v>1</v>
      </c>
      <c r="H1409" s="187">
        <v>357576</v>
      </c>
      <c r="I1409" s="187">
        <v>826318</v>
      </c>
      <c r="J1409" s="187">
        <v>5500942</v>
      </c>
      <c r="K1409" s="187">
        <v>5500942</v>
      </c>
      <c r="L1409" s="187">
        <v>0</v>
      </c>
      <c r="M1409" s="186">
        <f>IF(L1409="N/A","N/A",'Part-C'!I1409)</f>
        <v>7652045.9654859565</v>
      </c>
      <c r="N1409" s="190">
        <f t="shared" si="64"/>
        <v>0.71888512233350821</v>
      </c>
      <c r="O1409" s="191">
        <f t="shared" si="65"/>
        <v>2151103.9654859565</v>
      </c>
    </row>
    <row r="1410" spans="1:15" s="27" customFormat="1" ht="15" x14ac:dyDescent="0.3">
      <c r="A1410" s="156" t="str">
        <f>IF(ISBLANK(TableB[[#This Row],[BEDS Code]]),"",TableB[[#This Row],[BEDS Code]])</f>
        <v>321000010228</v>
      </c>
      <c r="B1410" s="134" t="str">
        <f>IF(ISBLANK(TableB[[#This Row],[School Name]]),"",TableB[[#This Row],[School Name]])</f>
        <v>Jonas Bronck Academy</v>
      </c>
      <c r="C1410" s="156" t="str">
        <f>IF(ISBLANK(TableB[[#This Row],[Local School Code]]),"",TableB[[#This Row],[Local School Code]])</f>
        <v>X228</v>
      </c>
      <c r="D1410" s="187">
        <v>2637817</v>
      </c>
      <c r="E1410" s="187">
        <v>2502442</v>
      </c>
      <c r="F1410" s="186">
        <v>0</v>
      </c>
      <c r="G1410" s="126">
        <f t="shared" si="66"/>
        <v>1.0540971578961671</v>
      </c>
      <c r="H1410" s="187">
        <v>357576</v>
      </c>
      <c r="I1410" s="187">
        <v>523757</v>
      </c>
      <c r="J1410" s="187">
        <v>3519150</v>
      </c>
      <c r="K1410" s="187">
        <v>3359370</v>
      </c>
      <c r="L1410" s="187">
        <v>0</v>
      </c>
      <c r="M1410" s="186">
        <f>IF(L1410="N/A","N/A",'Part-C'!I1410)</f>
        <v>4515435.6232811017</v>
      </c>
      <c r="N1410" s="190">
        <f t="shared" si="64"/>
        <v>0.77936002051621334</v>
      </c>
      <c r="O1410" s="191">
        <f t="shared" si="65"/>
        <v>996285.6232811017</v>
      </c>
    </row>
    <row r="1411" spans="1:15" s="27" customFormat="1" ht="15" x14ac:dyDescent="0.3">
      <c r="A1411" s="156" t="str">
        <f>IF(ISBLANK(TableB[[#This Row],[BEDS Code]]),"",TableB[[#This Row],[BEDS Code]])</f>
        <v>320900010229</v>
      </c>
      <c r="B1411" s="134" t="str">
        <f>IF(ISBLANK(TableB[[#This Row],[School Name]]),"",TableB[[#This Row],[School Name]])</f>
        <v>I.S. 229 Roland Patterson</v>
      </c>
      <c r="C1411" s="156" t="str">
        <f>IF(ISBLANK(TableB[[#This Row],[Local School Code]]),"",TableB[[#This Row],[Local School Code]])</f>
        <v>X229</v>
      </c>
      <c r="D1411" s="187">
        <v>4008620</v>
      </c>
      <c r="E1411" s="187">
        <v>3024423</v>
      </c>
      <c r="F1411" s="186">
        <v>0</v>
      </c>
      <c r="G1411" s="126">
        <f t="shared" si="66"/>
        <v>1.3254164513363376</v>
      </c>
      <c r="H1411" s="187">
        <v>357576</v>
      </c>
      <c r="I1411" s="187">
        <v>805554</v>
      </c>
      <c r="J1411" s="187">
        <v>5171750</v>
      </c>
      <c r="K1411" s="187">
        <v>4010119</v>
      </c>
      <c r="L1411" s="187">
        <v>0</v>
      </c>
      <c r="M1411" s="186">
        <f>IF(L1411="N/A","N/A",'Part-C'!I1411)</f>
        <v>7209529.1661526542</v>
      </c>
      <c r="N1411" s="190">
        <f t="shared" si="64"/>
        <v>0.7173492028134606</v>
      </c>
      <c r="O1411" s="191">
        <f t="shared" si="65"/>
        <v>2037779.1661526542</v>
      </c>
    </row>
    <row r="1412" spans="1:15" s="27" customFormat="1" ht="15" x14ac:dyDescent="0.3">
      <c r="A1412" s="156" t="str">
        <f>IF(ISBLANK(TableB[[#This Row],[BEDS Code]]),"",TableB[[#This Row],[BEDS Code]])</f>
        <v>320900011231</v>
      </c>
      <c r="B1412" s="134" t="str">
        <f>IF(ISBLANK(TableB[[#This Row],[School Name]]),"",TableB[[#This Row],[School Name]])</f>
        <v>Eagle Academy for Young Men</v>
      </c>
      <c r="C1412" s="156" t="str">
        <f>IF(ISBLANK(TableB[[#This Row],[Local School Code]]),"",TableB[[#This Row],[Local School Code]])</f>
        <v>X231</v>
      </c>
      <c r="D1412" s="187">
        <v>4886575</v>
      </c>
      <c r="E1412" s="187">
        <v>5409094</v>
      </c>
      <c r="F1412" s="186">
        <v>522519</v>
      </c>
      <c r="G1412" s="126">
        <f t="shared" si="66"/>
        <v>0.90339990393955072</v>
      </c>
      <c r="H1412" s="187">
        <v>357576</v>
      </c>
      <c r="I1412" s="187">
        <v>824263</v>
      </c>
      <c r="J1412" s="187">
        <v>6068414</v>
      </c>
      <c r="K1412" s="187">
        <v>6685134</v>
      </c>
      <c r="L1412" s="187">
        <v>616720</v>
      </c>
      <c r="M1412" s="186">
        <f>IF(L1412="N/A","N/A",'Part-C'!I1412)</f>
        <v>8226663.002404674</v>
      </c>
      <c r="N1412" s="190">
        <f t="shared" si="64"/>
        <v>0.73765194930510558</v>
      </c>
      <c r="O1412" s="191">
        <f t="shared" si="65"/>
        <v>2158249.002404674</v>
      </c>
    </row>
    <row r="1413" spans="1:15" s="27" customFormat="1" ht="15" x14ac:dyDescent="0.3">
      <c r="A1413" s="156" t="str">
        <f>IF(ISBLANK(TableB[[#This Row],[BEDS Code]]),"",TableB[[#This Row],[BEDS Code]])</f>
        <v>320900010232</v>
      </c>
      <c r="B1413" s="134" t="str">
        <f>IF(ISBLANK(TableB[[#This Row],[School Name]]),"",TableB[[#This Row],[School Name]])</f>
        <v>I.S. 232</v>
      </c>
      <c r="C1413" s="156" t="str">
        <f>IF(ISBLANK(TableB[[#This Row],[Local School Code]]),"",TableB[[#This Row],[Local School Code]])</f>
        <v>X232</v>
      </c>
      <c r="D1413" s="187">
        <v>5193546</v>
      </c>
      <c r="E1413" s="187">
        <v>5770606</v>
      </c>
      <c r="F1413" s="186">
        <v>577060</v>
      </c>
      <c r="G1413" s="126">
        <f t="shared" si="66"/>
        <v>0.90000010397521513</v>
      </c>
      <c r="H1413" s="187">
        <v>357576</v>
      </c>
      <c r="I1413" s="187">
        <v>746116</v>
      </c>
      <c r="J1413" s="187">
        <v>6297238</v>
      </c>
      <c r="K1413" s="187">
        <v>6978333</v>
      </c>
      <c r="L1413" s="187">
        <v>681095</v>
      </c>
      <c r="M1413" s="186">
        <f>IF(L1413="N/A","N/A",'Part-C'!I1413)</f>
        <v>8472049.3865221236</v>
      </c>
      <c r="N1413" s="190">
        <f t="shared" si="64"/>
        <v>0.74329571425988705</v>
      </c>
      <c r="O1413" s="191">
        <f t="shared" si="65"/>
        <v>2174811.3865221236</v>
      </c>
    </row>
    <row r="1414" spans="1:15" s="27" customFormat="1" ht="15" x14ac:dyDescent="0.3">
      <c r="A1414" s="156" t="str">
        <f>IF(ISBLANK(TableB[[#This Row],[BEDS Code]]),"",TableB[[#This Row],[BEDS Code]])</f>
        <v>320900010236</v>
      </c>
      <c r="B1414" s="134" t="str">
        <f>IF(ISBLANK(TableB[[#This Row],[School Name]]),"",TableB[[#This Row],[School Name]])</f>
        <v>P.S. 236 Langston Hughes</v>
      </c>
      <c r="C1414" s="156" t="str">
        <f>IF(ISBLANK(TableB[[#This Row],[Local School Code]]),"",TableB[[#This Row],[Local School Code]])</f>
        <v>X236</v>
      </c>
      <c r="D1414" s="187">
        <v>2793471</v>
      </c>
      <c r="E1414" s="187">
        <v>3103857</v>
      </c>
      <c r="F1414" s="186">
        <v>310386</v>
      </c>
      <c r="G1414" s="126">
        <f t="shared" si="66"/>
        <v>0.89999990334606261</v>
      </c>
      <c r="H1414" s="187">
        <v>357576</v>
      </c>
      <c r="I1414" s="187">
        <v>544818</v>
      </c>
      <c r="J1414" s="187">
        <v>3695865</v>
      </c>
      <c r="K1414" s="187">
        <v>4062208</v>
      </c>
      <c r="L1414" s="187">
        <v>366343</v>
      </c>
      <c r="M1414" s="186">
        <f>IF(L1414="N/A","N/A",'Part-C'!I1414)</f>
        <v>7196239.479794383</v>
      </c>
      <c r="N1414" s="190">
        <f t="shared" si="64"/>
        <v>0.51358282480415751</v>
      </c>
      <c r="O1414" s="191">
        <f t="shared" si="65"/>
        <v>3500374.479794383</v>
      </c>
    </row>
    <row r="1415" spans="1:15" s="27" customFormat="1" ht="15" x14ac:dyDescent="0.3">
      <c r="A1415" s="156" t="str">
        <f>IF(ISBLANK(TableB[[#This Row],[BEDS Code]]),"",TableB[[#This Row],[BEDS Code]])</f>
        <v>321000011237</v>
      </c>
      <c r="B1415" s="134" t="str">
        <f>IF(ISBLANK(TableB[[#This Row],[School Name]]),"",TableB[[#This Row],[School Name]])</f>
        <v>The Marie Curie School for Medicine, Nursing, and Health Professions</v>
      </c>
      <c r="C1415" s="156" t="str">
        <f>IF(ISBLANK(TableB[[#This Row],[Local School Code]]),"",TableB[[#This Row],[Local School Code]])</f>
        <v>X237</v>
      </c>
      <c r="D1415" s="187">
        <v>4226984</v>
      </c>
      <c r="E1415" s="187">
        <v>4696649</v>
      </c>
      <c r="F1415" s="186">
        <v>469665</v>
      </c>
      <c r="G1415" s="126">
        <f t="shared" si="66"/>
        <v>0.89999997870822368</v>
      </c>
      <c r="H1415" s="187">
        <v>357576</v>
      </c>
      <c r="I1415" s="187">
        <v>808976</v>
      </c>
      <c r="J1415" s="187">
        <v>5393536</v>
      </c>
      <c r="K1415" s="187">
        <v>5947874</v>
      </c>
      <c r="L1415" s="187">
        <v>554338</v>
      </c>
      <c r="M1415" s="186">
        <f>IF(L1415="N/A","N/A",'Part-C'!I1415)</f>
        <v>7027383.8523718948</v>
      </c>
      <c r="N1415" s="190">
        <f t="shared" si="64"/>
        <v>0.76750268852605286</v>
      </c>
      <c r="O1415" s="191">
        <f t="shared" si="65"/>
        <v>1633847.8523718948</v>
      </c>
    </row>
    <row r="1416" spans="1:15" s="27" customFormat="1" ht="15" x14ac:dyDescent="0.3">
      <c r="A1416" s="156" t="str">
        <f>IF(ISBLANK(TableB[[#This Row],[BEDS Code]]),"",TableB[[#This Row],[BEDS Code]])</f>
        <v>320900011241</v>
      </c>
      <c r="B1416" s="134" t="str">
        <f>IF(ISBLANK(TableB[[#This Row],[School Name]]),"",TableB[[#This Row],[School Name]])</f>
        <v>Urban Assembly School for Applied Math and Science, The</v>
      </c>
      <c r="C1416" s="156" t="str">
        <f>IF(ISBLANK(TableB[[#This Row],[Local School Code]]),"",TableB[[#This Row],[Local School Code]])</f>
        <v>X241</v>
      </c>
      <c r="D1416" s="187">
        <v>5689520</v>
      </c>
      <c r="E1416" s="187">
        <v>6321688</v>
      </c>
      <c r="F1416" s="186">
        <v>632168</v>
      </c>
      <c r="G1416" s="126">
        <f t="shared" si="66"/>
        <v>0.90000012654847883</v>
      </c>
      <c r="H1416" s="187">
        <v>357576</v>
      </c>
      <c r="I1416" s="187">
        <v>1010639</v>
      </c>
      <c r="J1416" s="187">
        <v>7057735</v>
      </c>
      <c r="K1416" s="187">
        <v>7803874</v>
      </c>
      <c r="L1416" s="187">
        <v>746139</v>
      </c>
      <c r="M1416" s="186">
        <f>IF(L1416="N/A","N/A",'Part-C'!I1416)</f>
        <v>9548938.1966099702</v>
      </c>
      <c r="N1416" s="190">
        <f t="shared" ref="N1416:N1479" si="67">IFERROR(J1416/M1416,"")</f>
        <v>0.73911202006790788</v>
      </c>
      <c r="O1416" s="191">
        <f t="shared" ref="O1416:O1479" si="68">IF(L1416="N/A","N/A",M1416-J1416)</f>
        <v>2491203.1966099702</v>
      </c>
    </row>
    <row r="1417" spans="1:15" s="27" customFormat="1" ht="15" x14ac:dyDescent="0.3">
      <c r="A1417" s="156" t="str">
        <f>IF(ISBLANK(TableB[[#This Row],[BEDS Code]]),"",TableB[[#This Row],[BEDS Code]])</f>
        <v>321200010242</v>
      </c>
      <c r="B1417" s="134" t="str">
        <f>IF(ISBLANK(TableB[[#This Row],[School Name]]),"",TableB[[#This Row],[School Name]])</f>
        <v>Mott Hall V</v>
      </c>
      <c r="C1417" s="156" t="str">
        <f>IF(ISBLANK(TableB[[#This Row],[Local School Code]]),"",TableB[[#This Row],[Local School Code]])</f>
        <v>X242</v>
      </c>
      <c r="D1417" s="187">
        <v>6541517</v>
      </c>
      <c r="E1417" s="187">
        <v>7268351</v>
      </c>
      <c r="F1417" s="186">
        <v>726834</v>
      </c>
      <c r="G1417" s="126">
        <f t="shared" si="66"/>
        <v>0.90000015134106759</v>
      </c>
      <c r="H1417" s="187">
        <v>357576</v>
      </c>
      <c r="I1417" s="187">
        <v>1226051</v>
      </c>
      <c r="J1417" s="187">
        <v>8125144</v>
      </c>
      <c r="K1417" s="187">
        <v>8983016</v>
      </c>
      <c r="L1417" s="187">
        <v>857871</v>
      </c>
      <c r="M1417" s="186">
        <f>IF(L1417="N/A","N/A",'Part-C'!I1417)</f>
        <v>10648231.168149808</v>
      </c>
      <c r="N1417" s="190">
        <f t="shared" si="67"/>
        <v>0.76305105248872906</v>
      </c>
      <c r="O1417" s="191">
        <f t="shared" si="68"/>
        <v>2523087.1681498084</v>
      </c>
    </row>
    <row r="1418" spans="1:15" s="27" customFormat="1" ht="15" x14ac:dyDescent="0.3">
      <c r="A1418" s="156" t="str">
        <f>IF(ISBLANK(TableB[[#This Row],[BEDS Code]]),"",TableB[[#This Row],[BEDS Code]])</f>
        <v>321000011243</v>
      </c>
      <c r="B1418" s="134" t="str">
        <f>IF(ISBLANK(TableB[[#This Row],[School Name]]),"",TableB[[#This Row],[School Name]])</f>
        <v>West Bronx Academy for the Future</v>
      </c>
      <c r="C1418" s="156" t="str">
        <f>IF(ISBLANK(TableB[[#This Row],[Local School Code]]),"",TableB[[#This Row],[Local School Code]])</f>
        <v>X243</v>
      </c>
      <c r="D1418" s="187">
        <v>5463399</v>
      </c>
      <c r="E1418" s="187">
        <v>6070443</v>
      </c>
      <c r="F1418" s="186">
        <v>607044</v>
      </c>
      <c r="G1418" s="126">
        <f t="shared" si="66"/>
        <v>0.90000004941978695</v>
      </c>
      <c r="H1418" s="187">
        <v>357576</v>
      </c>
      <c r="I1418" s="187">
        <v>1056776</v>
      </c>
      <c r="J1418" s="187">
        <v>6877751</v>
      </c>
      <c r="K1418" s="187">
        <v>7594236</v>
      </c>
      <c r="L1418" s="187">
        <v>716485</v>
      </c>
      <c r="M1418" s="186">
        <f>IF(L1418="N/A","N/A",'Part-C'!I1418)</f>
        <v>10120028.695987783</v>
      </c>
      <c r="N1418" s="190">
        <f t="shared" si="67"/>
        <v>0.6796177369266525</v>
      </c>
      <c r="O1418" s="191">
        <f t="shared" si="68"/>
        <v>3242277.6959877834</v>
      </c>
    </row>
    <row r="1419" spans="1:15" s="27" customFormat="1" ht="15" x14ac:dyDescent="0.3">
      <c r="A1419" s="156" t="str">
        <f>IF(ISBLANK(TableB[[#This Row],[BEDS Code]]),"",TableB[[#This Row],[BEDS Code]])</f>
        <v>321000010244</v>
      </c>
      <c r="B1419" s="134" t="str">
        <f>IF(ISBLANK(TableB[[#This Row],[School Name]]),"",TableB[[#This Row],[School Name]])</f>
        <v>The New School for Leadership and Journalism</v>
      </c>
      <c r="C1419" s="156" t="str">
        <f>IF(ISBLANK(TableB[[#This Row],[Local School Code]]),"",TableB[[#This Row],[Local School Code]])</f>
        <v>X244</v>
      </c>
      <c r="D1419" s="187">
        <v>7149328</v>
      </c>
      <c r="E1419" s="187">
        <v>7943697</v>
      </c>
      <c r="F1419" s="186">
        <v>794369</v>
      </c>
      <c r="G1419" s="126">
        <f t="shared" ref="G1419:G1482" si="69">IFERROR(D1419/E1419,"")</f>
        <v>0.90000008812017884</v>
      </c>
      <c r="H1419" s="187">
        <v>357576</v>
      </c>
      <c r="I1419" s="187">
        <v>1223509</v>
      </c>
      <c r="J1419" s="187">
        <v>8730413</v>
      </c>
      <c r="K1419" s="187">
        <v>9667994</v>
      </c>
      <c r="L1419" s="187">
        <v>937582</v>
      </c>
      <c r="M1419" s="186">
        <f>IF(L1419="N/A","N/A",'Part-C'!I1419)</f>
        <v>11747258.556925151</v>
      </c>
      <c r="N1419" s="190">
        <f t="shared" si="67"/>
        <v>0.74318726856091166</v>
      </c>
      <c r="O1419" s="191">
        <f t="shared" si="68"/>
        <v>3016845.5569251515</v>
      </c>
    </row>
    <row r="1420" spans="1:15" s="27" customFormat="1" ht="15" x14ac:dyDescent="0.3">
      <c r="A1420" s="156" t="str">
        <f>IF(ISBLANK(TableB[[#This Row],[BEDS Code]]),"",TableB[[#This Row],[BEDS Code]])</f>
        <v>321000010246</v>
      </c>
      <c r="B1420" s="134" t="str">
        <f>IF(ISBLANK(TableB[[#This Row],[School Name]]),"",TableB[[#This Row],[School Name]])</f>
        <v>P.S. 246 Poe Center</v>
      </c>
      <c r="C1420" s="156" t="str">
        <f>IF(ISBLANK(TableB[[#This Row],[Local School Code]]),"",TableB[[#This Row],[Local School Code]])</f>
        <v>X246</v>
      </c>
      <c r="D1420" s="187">
        <v>6344468</v>
      </c>
      <c r="E1420" s="187">
        <v>7049409</v>
      </c>
      <c r="F1420" s="186">
        <v>704941</v>
      </c>
      <c r="G1420" s="126">
        <f t="shared" si="69"/>
        <v>0.89999998581441365</v>
      </c>
      <c r="H1420" s="187">
        <v>357576</v>
      </c>
      <c r="I1420" s="187">
        <v>1044059</v>
      </c>
      <c r="J1420" s="187">
        <v>7746103</v>
      </c>
      <c r="K1420" s="187">
        <v>8578134</v>
      </c>
      <c r="L1420" s="187">
        <v>832031</v>
      </c>
      <c r="M1420" s="186">
        <f>IF(L1420="N/A","N/A",'Part-C'!I1420)</f>
        <v>12032256.084466759</v>
      </c>
      <c r="N1420" s="190">
        <f t="shared" si="67"/>
        <v>0.64377810326028218</v>
      </c>
      <c r="O1420" s="191">
        <f t="shared" si="68"/>
        <v>4286153.0844667591</v>
      </c>
    </row>
    <row r="1421" spans="1:15" s="27" customFormat="1" ht="15" x14ac:dyDescent="0.3">
      <c r="A1421" s="156" t="str">
        <f>IF(ISBLANK(TableB[[#This Row],[BEDS Code]]),"",TableB[[#This Row],[BEDS Code]])</f>
        <v>321200011248</v>
      </c>
      <c r="B1421" s="134" t="str">
        <f>IF(ISBLANK(TableB[[#This Row],[School Name]]),"",TableB[[#This Row],[School Name]])</f>
        <v>Metropolitan High School, The</v>
      </c>
      <c r="C1421" s="156" t="str">
        <f>IF(ISBLANK(TableB[[#This Row],[Local School Code]]),"",TableB[[#This Row],[Local School Code]])</f>
        <v>X248</v>
      </c>
      <c r="D1421" s="187">
        <v>4422676</v>
      </c>
      <c r="E1421" s="187">
        <v>4422676</v>
      </c>
      <c r="F1421" s="186">
        <v>0</v>
      </c>
      <c r="G1421" s="126">
        <f t="shared" si="69"/>
        <v>1</v>
      </c>
      <c r="H1421" s="187">
        <v>357576</v>
      </c>
      <c r="I1421" s="187">
        <v>882239</v>
      </c>
      <c r="J1421" s="187">
        <v>5662491</v>
      </c>
      <c r="K1421" s="187">
        <v>5662492</v>
      </c>
      <c r="L1421" s="187">
        <v>0</v>
      </c>
      <c r="M1421" s="186">
        <f>IF(L1421="N/A","N/A",'Part-C'!I1421)</f>
        <v>7893194.6912392117</v>
      </c>
      <c r="N1421" s="190">
        <f t="shared" si="67"/>
        <v>0.7173889941274213</v>
      </c>
      <c r="O1421" s="191">
        <f t="shared" si="68"/>
        <v>2230703.6912392117</v>
      </c>
    </row>
    <row r="1422" spans="1:15" s="27" customFormat="1" ht="15" x14ac:dyDescent="0.3">
      <c r="A1422" s="156" t="str">
        <f>IF(ISBLANK(TableB[[#This Row],[BEDS Code]]),"",TableB[[#This Row],[BEDS Code]])</f>
        <v>321100011249</v>
      </c>
      <c r="B1422" s="134" t="str">
        <f>IF(ISBLANK(TableB[[#This Row],[School Name]]),"",TableB[[#This Row],[School Name]])</f>
        <v>Bronx Health Sciences High School</v>
      </c>
      <c r="C1422" s="156" t="str">
        <f>IF(ISBLANK(TableB[[#This Row],[Local School Code]]),"",TableB[[#This Row],[Local School Code]])</f>
        <v>X249</v>
      </c>
      <c r="D1422" s="187">
        <v>2480029</v>
      </c>
      <c r="E1422" s="187">
        <v>2755589</v>
      </c>
      <c r="F1422" s="186">
        <v>275560</v>
      </c>
      <c r="G1422" s="126">
        <f t="shared" si="69"/>
        <v>0.8999996008112966</v>
      </c>
      <c r="H1422" s="187">
        <v>357576</v>
      </c>
      <c r="I1422" s="187">
        <v>538165</v>
      </c>
      <c r="J1422" s="187">
        <v>3375770</v>
      </c>
      <c r="K1422" s="187">
        <v>3701010</v>
      </c>
      <c r="L1422" s="187">
        <v>325239</v>
      </c>
      <c r="M1422" s="186">
        <f>IF(L1422="N/A","N/A",'Part-C'!I1422)</f>
        <v>4490497.2446257835</v>
      </c>
      <c r="N1422" s="190">
        <f t="shared" si="67"/>
        <v>0.75175861738699734</v>
      </c>
      <c r="O1422" s="191">
        <f t="shared" si="68"/>
        <v>1114727.2446257835</v>
      </c>
    </row>
    <row r="1423" spans="1:15" s="27" customFormat="1" ht="15" x14ac:dyDescent="0.3">
      <c r="A1423" s="156" t="str">
        <f>IF(ISBLANK(TableB[[#This Row],[BEDS Code]]),"",TableB[[#This Row],[BEDS Code]])</f>
        <v>320900011250</v>
      </c>
      <c r="B1423" s="134" t="str">
        <f>IF(ISBLANK(TableB[[#This Row],[School Name]]),"",TableB[[#This Row],[School Name]])</f>
        <v>Eximius College Preparatory Academy: A College Board School</v>
      </c>
      <c r="C1423" s="156" t="str">
        <f>IF(ISBLANK(TableB[[#This Row],[Local School Code]]),"",TableB[[#This Row],[Local School Code]])</f>
        <v>X250</v>
      </c>
      <c r="D1423" s="187">
        <v>3931278</v>
      </c>
      <c r="E1423" s="187">
        <v>4368086</v>
      </c>
      <c r="F1423" s="186">
        <v>436808</v>
      </c>
      <c r="G1423" s="126">
        <f t="shared" si="69"/>
        <v>0.90000013735993289</v>
      </c>
      <c r="H1423" s="187">
        <v>357576</v>
      </c>
      <c r="I1423" s="187">
        <v>714285</v>
      </c>
      <c r="J1423" s="187">
        <v>5003139</v>
      </c>
      <c r="K1423" s="187">
        <v>5518697</v>
      </c>
      <c r="L1423" s="187">
        <v>515558</v>
      </c>
      <c r="M1423" s="186">
        <f>IF(L1423="N/A","N/A",'Part-C'!I1423)</f>
        <v>6494680.8953790776</v>
      </c>
      <c r="N1423" s="190">
        <f t="shared" si="67"/>
        <v>0.77034408319578873</v>
      </c>
      <c r="O1423" s="191">
        <f t="shared" si="68"/>
        <v>1491541.8953790776</v>
      </c>
    </row>
    <row r="1424" spans="1:15" s="27" customFormat="1" ht="15" x14ac:dyDescent="0.3">
      <c r="A1424" s="156" t="str">
        <f>IF(ISBLANK(TableB[[#This Row],[BEDS Code]]),"",TableB[[#This Row],[BEDS Code]])</f>
        <v>321200011251</v>
      </c>
      <c r="B1424" s="134" t="str">
        <f>IF(ISBLANK(TableB[[#This Row],[School Name]]),"",TableB[[#This Row],[School Name]])</f>
        <v>Explorations Academy H.S.</v>
      </c>
      <c r="C1424" s="156" t="str">
        <f>IF(ISBLANK(TableB[[#This Row],[Local School Code]]),"",TableB[[#This Row],[Local School Code]])</f>
        <v>X251</v>
      </c>
      <c r="D1424" s="187">
        <v>3192330</v>
      </c>
      <c r="E1424" s="187">
        <v>3547033</v>
      </c>
      <c r="F1424" s="186">
        <v>354703</v>
      </c>
      <c r="G1424" s="126">
        <f t="shared" si="69"/>
        <v>0.90000008457773018</v>
      </c>
      <c r="H1424" s="187">
        <v>357576</v>
      </c>
      <c r="I1424" s="187">
        <v>512623</v>
      </c>
      <c r="J1424" s="187">
        <v>4062529</v>
      </c>
      <c r="K1424" s="187">
        <v>4481180</v>
      </c>
      <c r="L1424" s="187">
        <v>418651</v>
      </c>
      <c r="M1424" s="186">
        <f>IF(L1424="N/A","N/A",'Part-C'!I1424)</f>
        <v>5345711.4141368996</v>
      </c>
      <c r="N1424" s="190">
        <f t="shared" si="67"/>
        <v>0.75996040288604361</v>
      </c>
      <c r="O1424" s="191">
        <f t="shared" si="68"/>
        <v>1283182.4141368996</v>
      </c>
    </row>
    <row r="1425" spans="1:15" s="27" customFormat="1" ht="15" x14ac:dyDescent="0.3">
      <c r="A1425" s="156" t="str">
        <f>IF(ISBLANK(TableB[[#This Row],[BEDS Code]]),"",TableB[[#This Row],[BEDS Code]])</f>
        <v>320900011252</v>
      </c>
      <c r="B1425" s="134" t="str">
        <f>IF(ISBLANK(TableB[[#This Row],[School Name]]),"",TableB[[#This Row],[School Name]])</f>
        <v>Mott Hall Bronx High School</v>
      </c>
      <c r="C1425" s="156" t="str">
        <f>IF(ISBLANK(TableB[[#This Row],[Local School Code]]),"",TableB[[#This Row],[Local School Code]])</f>
        <v>X252</v>
      </c>
      <c r="D1425" s="187">
        <v>3257292</v>
      </c>
      <c r="E1425" s="187">
        <v>3619214</v>
      </c>
      <c r="F1425" s="186">
        <v>361922</v>
      </c>
      <c r="G1425" s="126">
        <f t="shared" si="69"/>
        <v>0.89999983421814789</v>
      </c>
      <c r="H1425" s="187">
        <v>357576</v>
      </c>
      <c r="I1425" s="187">
        <v>644545</v>
      </c>
      <c r="J1425" s="187">
        <v>4259413</v>
      </c>
      <c r="K1425" s="187">
        <v>4686584</v>
      </c>
      <c r="L1425" s="187">
        <v>427170</v>
      </c>
      <c r="M1425" s="186">
        <f>IF(L1425="N/A","N/A",'Part-C'!I1425)</f>
        <v>5316819.4876344549</v>
      </c>
      <c r="N1425" s="190">
        <f t="shared" si="67"/>
        <v>0.80112048376031786</v>
      </c>
      <c r="O1425" s="191">
        <f t="shared" si="68"/>
        <v>1057406.4876344549</v>
      </c>
    </row>
    <row r="1426" spans="1:15" s="27" customFormat="1" ht="15" x14ac:dyDescent="0.3">
      <c r="A1426" s="156" t="str">
        <f>IF(ISBLANK(TableB[[#This Row],[BEDS Code]]),"",TableB[[#This Row],[BEDS Code]])</f>
        <v>321100011253</v>
      </c>
      <c r="B1426" s="134" t="str">
        <f>IF(ISBLANK(TableB[[#This Row],[School Name]]),"",TableB[[#This Row],[School Name]])</f>
        <v>Bronx High School for Writing and Communication Arts</v>
      </c>
      <c r="C1426" s="156" t="str">
        <f>IF(ISBLANK(TableB[[#This Row],[Local School Code]]),"",TableB[[#This Row],[Local School Code]])</f>
        <v>X253</v>
      </c>
      <c r="D1426" s="187">
        <v>3106558</v>
      </c>
      <c r="E1426" s="187">
        <v>3451732</v>
      </c>
      <c r="F1426" s="186">
        <v>345174</v>
      </c>
      <c r="G1426" s="126">
        <f t="shared" si="69"/>
        <v>0.8999997682322961</v>
      </c>
      <c r="H1426" s="187">
        <v>357576</v>
      </c>
      <c r="I1426" s="187">
        <v>554572</v>
      </c>
      <c r="J1426" s="187">
        <v>4018706</v>
      </c>
      <c r="K1426" s="187">
        <v>4426109</v>
      </c>
      <c r="L1426" s="187">
        <v>407403</v>
      </c>
      <c r="M1426" s="186">
        <f>IF(L1426="N/A","N/A",'Part-C'!I1426)</f>
        <v>5206938.3182676481</v>
      </c>
      <c r="N1426" s="190">
        <f t="shared" si="67"/>
        <v>0.77179827268186774</v>
      </c>
      <c r="O1426" s="191">
        <f t="shared" si="68"/>
        <v>1188232.3182676481</v>
      </c>
    </row>
    <row r="1427" spans="1:15" s="27" customFormat="1" ht="15" x14ac:dyDescent="0.3">
      <c r="A1427" s="156" t="str">
        <f>IF(ISBLANK(TableB[[#This Row],[BEDS Code]]),"",TableB[[#This Row],[BEDS Code]])</f>
        <v>321000010254</v>
      </c>
      <c r="B1427" s="134" t="str">
        <f>IF(ISBLANK(TableB[[#This Row],[School Name]]),"",TableB[[#This Row],[School Name]])</f>
        <v>I.S. 254</v>
      </c>
      <c r="C1427" s="156" t="str">
        <f>IF(ISBLANK(TableB[[#This Row],[Local School Code]]),"",TableB[[#This Row],[Local School Code]])</f>
        <v>X254</v>
      </c>
      <c r="D1427" s="187">
        <v>5279429</v>
      </c>
      <c r="E1427" s="187">
        <v>5866032</v>
      </c>
      <c r="F1427" s="186">
        <v>586603</v>
      </c>
      <c r="G1427" s="126">
        <f t="shared" si="69"/>
        <v>0.9000000340945975</v>
      </c>
      <c r="H1427" s="187">
        <v>357576</v>
      </c>
      <c r="I1427" s="187">
        <v>916274</v>
      </c>
      <c r="J1427" s="187">
        <v>6553279</v>
      </c>
      <c r="K1427" s="187">
        <v>7245638</v>
      </c>
      <c r="L1427" s="187">
        <v>692358</v>
      </c>
      <c r="M1427" s="186">
        <f>IF(L1427="N/A","N/A",'Part-C'!I1427)</f>
        <v>8974658.066776637</v>
      </c>
      <c r="N1427" s="190">
        <f t="shared" si="67"/>
        <v>0.73019818150617233</v>
      </c>
      <c r="O1427" s="191">
        <f t="shared" si="68"/>
        <v>2421379.066776637</v>
      </c>
    </row>
    <row r="1428" spans="1:15" s="27" customFormat="1" ht="15" x14ac:dyDescent="0.3">
      <c r="A1428" s="156" t="str">
        <f>IF(ISBLANK(TableB[[#This Row],[BEDS Code]]),"",TableB[[#This Row],[BEDS Code]])</f>
        <v>320700011259</v>
      </c>
      <c r="B1428" s="134" t="str">
        <f>IF(ISBLANK(TableB[[#This Row],[School Name]]),"",TableB[[#This Row],[School Name]])</f>
        <v>H.E.R.O. High (Health, Education, and Research Occupations High School)</v>
      </c>
      <c r="C1428" s="156" t="str">
        <f>IF(ISBLANK(TableB[[#This Row],[Local School Code]]),"",TableB[[#This Row],[Local School Code]])</f>
        <v>X259</v>
      </c>
      <c r="D1428" s="187">
        <v>5785069</v>
      </c>
      <c r="E1428" s="187">
        <v>5785069</v>
      </c>
      <c r="F1428" s="186">
        <v>0</v>
      </c>
      <c r="G1428" s="126">
        <f t="shared" si="69"/>
        <v>1</v>
      </c>
      <c r="H1428" s="187">
        <v>357576</v>
      </c>
      <c r="I1428" s="187">
        <v>1016060</v>
      </c>
      <c r="J1428" s="187">
        <v>7158705</v>
      </c>
      <c r="K1428" s="187">
        <v>7158706</v>
      </c>
      <c r="L1428" s="187">
        <v>0</v>
      </c>
      <c r="M1428" s="186">
        <f>IF(L1428="N/A","N/A",'Part-C'!I1428)</f>
        <v>8338751.3669948932</v>
      </c>
      <c r="N1428" s="190">
        <f t="shared" si="67"/>
        <v>0.85848644298646881</v>
      </c>
      <c r="O1428" s="191">
        <f t="shared" si="68"/>
        <v>1180046.3669948932</v>
      </c>
    </row>
    <row r="1429" spans="1:15" s="27" customFormat="1" ht="15" x14ac:dyDescent="0.3">
      <c r="A1429" s="156" t="str">
        <f>IF(ISBLANK(TableB[[#This Row],[BEDS Code]]),"",TableB[[#This Row],[BEDS Code]])</f>
        <v>320900011260</v>
      </c>
      <c r="B1429" s="134" t="str">
        <f>IF(ISBLANK(TableB[[#This Row],[School Name]]),"",TableB[[#This Row],[School Name]])</f>
        <v>Bronx Center for Science and Mathematics</v>
      </c>
      <c r="C1429" s="156" t="str">
        <f>IF(ISBLANK(TableB[[#This Row],[Local School Code]]),"",TableB[[#This Row],[Local School Code]])</f>
        <v>X260</v>
      </c>
      <c r="D1429" s="187">
        <v>4016951</v>
      </c>
      <c r="E1429" s="187">
        <v>4463279</v>
      </c>
      <c r="F1429" s="186">
        <v>446328</v>
      </c>
      <c r="G1429" s="126">
        <f t="shared" si="69"/>
        <v>0.89999997759494754</v>
      </c>
      <c r="H1429" s="187">
        <v>357576</v>
      </c>
      <c r="I1429" s="187">
        <v>870072</v>
      </c>
      <c r="J1429" s="187">
        <v>5244599</v>
      </c>
      <c r="K1429" s="187">
        <v>5771393</v>
      </c>
      <c r="L1429" s="187">
        <v>526794</v>
      </c>
      <c r="M1429" s="186">
        <f>IF(L1429="N/A","N/A",'Part-C'!I1429)</f>
        <v>6738711.6194078615</v>
      </c>
      <c r="N1429" s="190">
        <f t="shared" si="67"/>
        <v>0.77827918691389986</v>
      </c>
      <c r="O1429" s="191">
        <f t="shared" si="68"/>
        <v>1494112.6194078615</v>
      </c>
    </row>
    <row r="1430" spans="1:15" s="27" customFormat="1" ht="15" x14ac:dyDescent="0.3">
      <c r="A1430" s="156" t="str">
        <f>IF(ISBLANK(TableB[[#This Row],[BEDS Code]]),"",TableB[[#This Row],[BEDS Code]])</f>
        <v>320900011263</v>
      </c>
      <c r="B1430" s="134" t="str">
        <f>IF(ISBLANK(TableB[[#This Row],[School Name]]),"",TableB[[#This Row],[School Name]])</f>
        <v>Validus Preparatory Academy</v>
      </c>
      <c r="C1430" s="156" t="str">
        <f>IF(ISBLANK(TableB[[#This Row],[Local School Code]]),"",TableB[[#This Row],[Local School Code]])</f>
        <v>X263</v>
      </c>
      <c r="D1430" s="187">
        <v>3590892</v>
      </c>
      <c r="E1430" s="187">
        <v>3989880</v>
      </c>
      <c r="F1430" s="186">
        <v>398988</v>
      </c>
      <c r="G1430" s="126">
        <f t="shared" si="69"/>
        <v>0.9</v>
      </c>
      <c r="H1430" s="187">
        <v>357576</v>
      </c>
      <c r="I1430" s="187">
        <v>615929</v>
      </c>
      <c r="J1430" s="187">
        <v>4564397</v>
      </c>
      <c r="K1430" s="187">
        <v>5035317</v>
      </c>
      <c r="L1430" s="187">
        <v>470919</v>
      </c>
      <c r="M1430" s="186">
        <f>IF(L1430="N/A","N/A",'Part-C'!I1430)</f>
        <v>5969925.4499780517</v>
      </c>
      <c r="N1430" s="190">
        <f t="shared" si="67"/>
        <v>0.76456515885249132</v>
      </c>
      <c r="O1430" s="191">
        <f t="shared" si="68"/>
        <v>1405528.4499780517</v>
      </c>
    </row>
    <row r="1431" spans="1:15" s="27" customFormat="1" ht="15" x14ac:dyDescent="0.3">
      <c r="A1431" s="156" t="str">
        <f>IF(ISBLANK(TableB[[#This Row],[BEDS Code]]),"",TableB[[#This Row],[BEDS Code]])</f>
        <v>321000011264</v>
      </c>
      <c r="B1431" s="134" t="str">
        <f>IF(ISBLANK(TableB[[#This Row],[School Name]]),"",TableB[[#This Row],[School Name]])</f>
        <v>Bronx Academy for Software Engineering (BASE)</v>
      </c>
      <c r="C1431" s="156" t="str">
        <f>IF(ISBLANK(TableB[[#This Row],[Local School Code]]),"",TableB[[#This Row],[Local School Code]])</f>
        <v>X264</v>
      </c>
      <c r="D1431" s="187">
        <v>4642425</v>
      </c>
      <c r="E1431" s="187">
        <v>4642425</v>
      </c>
      <c r="F1431" s="186">
        <v>0</v>
      </c>
      <c r="G1431" s="126">
        <f t="shared" si="69"/>
        <v>1</v>
      </c>
      <c r="H1431" s="187">
        <v>357576</v>
      </c>
      <c r="I1431" s="187">
        <v>809094</v>
      </c>
      <c r="J1431" s="187">
        <v>5809095</v>
      </c>
      <c r="K1431" s="187">
        <v>5809095</v>
      </c>
      <c r="L1431" s="187">
        <v>0</v>
      </c>
      <c r="M1431" s="186">
        <f>IF(L1431="N/A","N/A",'Part-C'!I1431)</f>
        <v>7390086.5491601247</v>
      </c>
      <c r="N1431" s="190">
        <f t="shared" si="67"/>
        <v>0.78606589535276783</v>
      </c>
      <c r="O1431" s="191">
        <f t="shared" si="68"/>
        <v>1580991.5491601247</v>
      </c>
    </row>
    <row r="1432" spans="1:15" s="27" customFormat="1" ht="15" x14ac:dyDescent="0.3">
      <c r="A1432" s="156" t="str">
        <f>IF(ISBLANK(TableB[[#This Row],[BEDS Code]]),"",TableB[[#This Row],[BEDS Code]])</f>
        <v>321100011265</v>
      </c>
      <c r="B1432" s="134" t="str">
        <f>IF(ISBLANK(TableB[[#This Row],[School Name]]),"",TableB[[#This Row],[School Name]])</f>
        <v>Bronx Lab School</v>
      </c>
      <c r="C1432" s="156" t="str">
        <f>IF(ISBLANK(TableB[[#This Row],[Local School Code]]),"",TableB[[#This Row],[Local School Code]])</f>
        <v>X265</v>
      </c>
      <c r="D1432" s="187">
        <v>4099413</v>
      </c>
      <c r="E1432" s="187">
        <v>4554903</v>
      </c>
      <c r="F1432" s="186">
        <v>455490</v>
      </c>
      <c r="G1432" s="126">
        <f t="shared" si="69"/>
        <v>0.900000065863093</v>
      </c>
      <c r="H1432" s="187">
        <v>357576</v>
      </c>
      <c r="I1432" s="187">
        <v>877101</v>
      </c>
      <c r="J1432" s="187">
        <v>5334090</v>
      </c>
      <c r="K1432" s="187">
        <v>5871699</v>
      </c>
      <c r="L1432" s="187">
        <v>537608</v>
      </c>
      <c r="M1432" s="186">
        <f>IF(L1432="N/A","N/A",'Part-C'!I1432)</f>
        <v>7179889.4615085181</v>
      </c>
      <c r="N1432" s="190">
        <f t="shared" si="67"/>
        <v>0.74292090826692059</v>
      </c>
      <c r="O1432" s="191">
        <f t="shared" si="68"/>
        <v>1845799.4615085181</v>
      </c>
    </row>
    <row r="1433" spans="1:15" s="27" customFormat="1" ht="15" x14ac:dyDescent="0.3">
      <c r="A1433" s="156" t="str">
        <f>IF(ISBLANK(TableB[[#This Row],[BEDS Code]]),"",TableB[[#This Row],[BEDS Code]])</f>
        <v>321200011267</v>
      </c>
      <c r="B1433" s="134" t="str">
        <f>IF(ISBLANK(TableB[[#This Row],[School Name]]),"",TableB[[#This Row],[School Name]])</f>
        <v>Bronx Latin</v>
      </c>
      <c r="C1433" s="156" t="str">
        <f>IF(ISBLANK(TableB[[#This Row],[Local School Code]]),"",TableB[[#This Row],[Local School Code]])</f>
        <v>X267</v>
      </c>
      <c r="D1433" s="187">
        <v>5896742</v>
      </c>
      <c r="E1433" s="187">
        <v>6551936</v>
      </c>
      <c r="F1433" s="186">
        <v>655194</v>
      </c>
      <c r="G1433" s="126">
        <f t="shared" si="69"/>
        <v>0.8999999389493426</v>
      </c>
      <c r="H1433" s="187">
        <v>357576</v>
      </c>
      <c r="I1433" s="187">
        <v>1065051</v>
      </c>
      <c r="J1433" s="187">
        <v>7319369</v>
      </c>
      <c r="K1433" s="187">
        <v>8092685</v>
      </c>
      <c r="L1433" s="187">
        <v>773315</v>
      </c>
      <c r="M1433" s="186">
        <f>IF(L1433="N/A","N/A",'Part-C'!I1433)</f>
        <v>9850757.7523618974</v>
      </c>
      <c r="N1433" s="190">
        <f t="shared" si="67"/>
        <v>0.74302598683284526</v>
      </c>
      <c r="O1433" s="191">
        <f t="shared" si="68"/>
        <v>2531388.7523618974</v>
      </c>
    </row>
    <row r="1434" spans="1:15" s="27" customFormat="1" ht="15" x14ac:dyDescent="0.3">
      <c r="A1434" s="156" t="str">
        <f>IF(ISBLANK(TableB[[#This Row],[BEDS Code]]),"",TableB[[#This Row],[BEDS Code]])</f>
        <v>321000011268</v>
      </c>
      <c r="B1434" s="134" t="str">
        <f>IF(ISBLANK(TableB[[#This Row],[School Name]]),"",TableB[[#This Row],[School Name]])</f>
        <v>Kingsbridge International High School</v>
      </c>
      <c r="C1434" s="156" t="str">
        <f>IF(ISBLANK(TableB[[#This Row],[Local School Code]]),"",TableB[[#This Row],[Local School Code]])</f>
        <v>X268</v>
      </c>
      <c r="D1434" s="187">
        <v>4814427</v>
      </c>
      <c r="E1434" s="187">
        <v>5349363</v>
      </c>
      <c r="F1434" s="186">
        <v>534936</v>
      </c>
      <c r="G1434" s="126">
        <f t="shared" si="69"/>
        <v>0.90000005608144373</v>
      </c>
      <c r="H1434" s="187">
        <v>357576</v>
      </c>
      <c r="I1434" s="187">
        <v>892380</v>
      </c>
      <c r="J1434" s="187">
        <v>6064383</v>
      </c>
      <c r="K1434" s="187">
        <v>6695760</v>
      </c>
      <c r="L1434" s="187">
        <v>631377</v>
      </c>
      <c r="M1434" s="186">
        <f>IF(L1434="N/A","N/A",'Part-C'!I1434)</f>
        <v>7559380.3691218058</v>
      </c>
      <c r="N1434" s="190">
        <f t="shared" si="67"/>
        <v>0.80223281590267648</v>
      </c>
      <c r="O1434" s="191">
        <f t="shared" si="68"/>
        <v>1494997.3691218058</v>
      </c>
    </row>
    <row r="1435" spans="1:15" s="27" customFormat="1" ht="15" x14ac:dyDescent="0.3">
      <c r="A1435" s="156" t="str">
        <f>IF(ISBLANK(TableB[[#This Row],[BEDS Code]]),"",TableB[[#This Row],[BEDS Code]])</f>
        <v>320800011269</v>
      </c>
      <c r="B1435" s="134" t="str">
        <f>IF(ISBLANK(TableB[[#This Row],[School Name]]),"",TableB[[#This Row],[School Name]])</f>
        <v>Bronx Studio School for Writers and Artists</v>
      </c>
      <c r="C1435" s="156" t="str">
        <f>IF(ISBLANK(TableB[[#This Row],[Local School Code]]),"",TableB[[#This Row],[Local School Code]])</f>
        <v>X269</v>
      </c>
      <c r="D1435" s="187">
        <v>7522014</v>
      </c>
      <c r="E1435" s="187">
        <v>7522014</v>
      </c>
      <c r="F1435" s="186">
        <v>0</v>
      </c>
      <c r="G1435" s="126">
        <f t="shared" si="69"/>
        <v>1</v>
      </c>
      <c r="H1435" s="187">
        <v>357576</v>
      </c>
      <c r="I1435" s="187">
        <v>1272811</v>
      </c>
      <c r="J1435" s="187">
        <v>9152401</v>
      </c>
      <c r="K1435" s="187">
        <v>9152401</v>
      </c>
      <c r="L1435" s="187">
        <v>0</v>
      </c>
      <c r="M1435" s="186">
        <f>IF(L1435="N/A","N/A",'Part-C'!I1435)</f>
        <v>11918919.67601805</v>
      </c>
      <c r="N1435" s="190">
        <f t="shared" si="67"/>
        <v>0.76788847049749509</v>
      </c>
      <c r="O1435" s="191">
        <f t="shared" si="68"/>
        <v>2766518.6760180499</v>
      </c>
    </row>
    <row r="1436" spans="1:15" s="27" customFormat="1" ht="15" x14ac:dyDescent="0.3">
      <c r="A1436" s="156" t="str">
        <f>IF(ISBLANK(TableB[[#This Row],[BEDS Code]]),"",TableB[[#This Row],[BEDS Code]])</f>
        <v>321100011270</v>
      </c>
      <c r="B1436" s="134" t="str">
        <f>IF(ISBLANK(TableB[[#This Row],[School Name]]),"",TableB[[#This Row],[School Name]])</f>
        <v>Academy for Scholarship and Entrepreneurship: A College Board School</v>
      </c>
      <c r="C1436" s="156" t="str">
        <f>IF(ISBLANK(TableB[[#This Row],[Local School Code]]),"",TableB[[#This Row],[Local School Code]])</f>
        <v>X270</v>
      </c>
      <c r="D1436" s="187">
        <v>3450111</v>
      </c>
      <c r="E1436" s="187">
        <v>3833457</v>
      </c>
      <c r="F1436" s="186">
        <v>383346</v>
      </c>
      <c r="G1436" s="126">
        <f t="shared" si="69"/>
        <v>0.89999992174165511</v>
      </c>
      <c r="H1436" s="187">
        <v>357576</v>
      </c>
      <c r="I1436" s="187">
        <v>659563</v>
      </c>
      <c r="J1436" s="187">
        <v>4467250</v>
      </c>
      <c r="K1436" s="187">
        <v>4919708</v>
      </c>
      <c r="L1436" s="187">
        <v>452457</v>
      </c>
      <c r="M1436" s="186">
        <f>IF(L1436="N/A","N/A",'Part-C'!I1436)</f>
        <v>6836808.8416503062</v>
      </c>
      <c r="N1436" s="190">
        <f t="shared" si="67"/>
        <v>0.65341157014442297</v>
      </c>
      <c r="O1436" s="191">
        <f t="shared" si="68"/>
        <v>2369558.8416503062</v>
      </c>
    </row>
    <row r="1437" spans="1:15" s="27" customFormat="1" ht="15" x14ac:dyDescent="0.3">
      <c r="A1437" s="156" t="str">
        <f>IF(ISBLANK(TableB[[#This Row],[BEDS Code]]),"",TableB[[#This Row],[BEDS Code]])</f>
        <v>321200011271</v>
      </c>
      <c r="B1437" s="134" t="str">
        <f>IF(ISBLANK(TableB[[#This Row],[School Name]]),"",TableB[[#This Row],[School Name]])</f>
        <v>East Bronx Academy for the Future</v>
      </c>
      <c r="C1437" s="156" t="str">
        <f>IF(ISBLANK(TableB[[#This Row],[Local School Code]]),"",TableB[[#This Row],[Local School Code]])</f>
        <v>X271</v>
      </c>
      <c r="D1437" s="187">
        <v>7266428</v>
      </c>
      <c r="E1437" s="187">
        <v>7266428</v>
      </c>
      <c r="F1437" s="186">
        <v>0</v>
      </c>
      <c r="G1437" s="126">
        <f t="shared" si="69"/>
        <v>1</v>
      </c>
      <c r="H1437" s="187">
        <v>357576</v>
      </c>
      <c r="I1437" s="187">
        <v>1419462</v>
      </c>
      <c r="J1437" s="187">
        <v>9043466</v>
      </c>
      <c r="K1437" s="187">
        <v>9043467</v>
      </c>
      <c r="L1437" s="187">
        <v>0</v>
      </c>
      <c r="M1437" s="186">
        <f>IF(L1437="N/A","N/A",'Part-C'!I1437)</f>
        <v>12161340.555586543</v>
      </c>
      <c r="N1437" s="190">
        <f t="shared" si="67"/>
        <v>0.74362410613077623</v>
      </c>
      <c r="O1437" s="191">
        <f t="shared" si="68"/>
        <v>3117874.5555865429</v>
      </c>
    </row>
    <row r="1438" spans="1:15" s="27" customFormat="1" ht="15" x14ac:dyDescent="0.3">
      <c r="A1438" s="156" t="str">
        <f>IF(ISBLANK(TableB[[#This Row],[BEDS Code]]),"",TableB[[#This Row],[BEDS Code]])</f>
        <v>321200010273</v>
      </c>
      <c r="B1438" s="134" t="str">
        <f>IF(ISBLANK(TableB[[#This Row],[School Name]]),"",TableB[[#This Row],[School Name]])</f>
        <v>Frederick Douglass Academy V. Middle School</v>
      </c>
      <c r="C1438" s="156" t="str">
        <f>IF(ISBLANK(TableB[[#This Row],[Local School Code]]),"",TableB[[#This Row],[Local School Code]])</f>
        <v>X273</v>
      </c>
      <c r="D1438" s="187">
        <v>2100486</v>
      </c>
      <c r="E1438" s="187">
        <v>2333873</v>
      </c>
      <c r="F1438" s="186">
        <v>233387</v>
      </c>
      <c r="G1438" s="126">
        <f t="shared" si="69"/>
        <v>0.90000012854169875</v>
      </c>
      <c r="H1438" s="187">
        <v>357576</v>
      </c>
      <c r="I1438" s="187">
        <v>420432</v>
      </c>
      <c r="J1438" s="187">
        <v>2878494</v>
      </c>
      <c r="K1438" s="187">
        <v>3153957</v>
      </c>
      <c r="L1438" s="187">
        <v>275463</v>
      </c>
      <c r="M1438" s="186">
        <f>IF(L1438="N/A","N/A",'Part-C'!I1438)</f>
        <v>3980999.7620573821</v>
      </c>
      <c r="N1438" s="190">
        <f t="shared" si="67"/>
        <v>0.7230580688385656</v>
      </c>
      <c r="O1438" s="191">
        <f t="shared" si="68"/>
        <v>1102505.7620573821</v>
      </c>
    </row>
    <row r="1439" spans="1:15" s="27" customFormat="1" ht="15" x14ac:dyDescent="0.3">
      <c r="A1439" s="156" t="str">
        <f>IF(ISBLANK(TableB[[#This Row],[BEDS Code]]),"",TableB[[#This Row],[BEDS Code]])</f>
        <v>320900010274</v>
      </c>
      <c r="B1439" s="134" t="str">
        <f>IF(ISBLANK(TableB[[#This Row],[School Name]]),"",TableB[[#This Row],[School Name]])</f>
        <v>The New American Academy at Roberto Clemente State Park</v>
      </c>
      <c r="C1439" s="156" t="str">
        <f>IF(ISBLANK(TableB[[#This Row],[Local School Code]]),"",TableB[[#This Row],[Local School Code]])</f>
        <v>X274</v>
      </c>
      <c r="D1439" s="187">
        <v>7046068</v>
      </c>
      <c r="E1439" s="187">
        <v>7046068</v>
      </c>
      <c r="F1439" s="186">
        <v>0</v>
      </c>
      <c r="G1439" s="126">
        <f t="shared" si="69"/>
        <v>1</v>
      </c>
      <c r="H1439" s="187">
        <v>357576</v>
      </c>
      <c r="I1439" s="187">
        <v>1074264</v>
      </c>
      <c r="J1439" s="187">
        <v>8477908</v>
      </c>
      <c r="K1439" s="187">
        <v>8477908</v>
      </c>
      <c r="L1439" s="187">
        <v>0</v>
      </c>
      <c r="M1439" s="186">
        <f>IF(L1439="N/A","N/A",'Part-C'!I1439)</f>
        <v>12759912.352362271</v>
      </c>
      <c r="N1439" s="190">
        <f t="shared" si="67"/>
        <v>0.66441741650603625</v>
      </c>
      <c r="O1439" s="191">
        <f t="shared" si="68"/>
        <v>4282004.3523622714</v>
      </c>
    </row>
    <row r="1440" spans="1:15" s="27" customFormat="1" ht="15" x14ac:dyDescent="0.3">
      <c r="A1440" s="156" t="str">
        <f>IF(ISBLANK(TableB[[#This Row],[BEDS Code]]),"",TableB[[#This Row],[BEDS Code]])</f>
        <v>321100011275</v>
      </c>
      <c r="B1440" s="134" t="str">
        <f>IF(ISBLANK(TableB[[#This Row],[School Name]]),"",TableB[[#This Row],[School Name]])</f>
        <v>High School of Computers and Technology</v>
      </c>
      <c r="C1440" s="156" t="str">
        <f>IF(ISBLANK(TableB[[#This Row],[Local School Code]]),"",TableB[[#This Row],[Local School Code]])</f>
        <v>X275</v>
      </c>
      <c r="D1440" s="187">
        <v>5993811</v>
      </c>
      <c r="E1440" s="187">
        <v>6659789</v>
      </c>
      <c r="F1440" s="186">
        <v>665978</v>
      </c>
      <c r="G1440" s="126">
        <f t="shared" si="69"/>
        <v>0.90000013513941657</v>
      </c>
      <c r="H1440" s="187">
        <v>357576</v>
      </c>
      <c r="I1440" s="187">
        <v>1089826</v>
      </c>
      <c r="J1440" s="187">
        <v>7441213</v>
      </c>
      <c r="K1440" s="187">
        <v>8227257</v>
      </c>
      <c r="L1440" s="187">
        <v>786044</v>
      </c>
      <c r="M1440" s="186">
        <f>IF(L1440="N/A","N/A",'Part-C'!I1440)</f>
        <v>9273733.1156141516</v>
      </c>
      <c r="N1440" s="190">
        <f t="shared" si="67"/>
        <v>0.80239671632034093</v>
      </c>
      <c r="O1440" s="191">
        <f t="shared" si="68"/>
        <v>1832520.1156141516</v>
      </c>
    </row>
    <row r="1441" spans="1:15" s="27" customFormat="1" ht="15" x14ac:dyDescent="0.3">
      <c r="A1441" s="156" t="str">
        <f>IF(ISBLANK(TableB[[#This Row],[BEDS Code]]),"",TableB[[#This Row],[BEDS Code]])</f>
        <v>320700010277</v>
      </c>
      <c r="B1441" s="134" t="str">
        <f>IF(ISBLANK(TableB[[#This Row],[School Name]]),"",TableB[[#This Row],[School Name]])</f>
        <v>P.S. 277</v>
      </c>
      <c r="C1441" s="156" t="str">
        <f>IF(ISBLANK(TableB[[#This Row],[Local School Code]]),"",TableB[[#This Row],[Local School Code]])</f>
        <v>X277</v>
      </c>
      <c r="D1441" s="187">
        <v>3594852</v>
      </c>
      <c r="E1441" s="187">
        <v>3994280</v>
      </c>
      <c r="F1441" s="186">
        <v>399428</v>
      </c>
      <c r="G1441" s="126">
        <f t="shared" si="69"/>
        <v>0.9</v>
      </c>
      <c r="H1441" s="187">
        <v>357576</v>
      </c>
      <c r="I1441" s="187">
        <v>693298</v>
      </c>
      <c r="J1441" s="187">
        <v>4645726</v>
      </c>
      <c r="K1441" s="187">
        <v>5117165</v>
      </c>
      <c r="L1441" s="187">
        <v>471439</v>
      </c>
      <c r="M1441" s="186">
        <f>IF(L1441="N/A","N/A",'Part-C'!I1441)</f>
        <v>8614496.7896088548</v>
      </c>
      <c r="N1441" s="190">
        <f t="shared" si="67"/>
        <v>0.53929162822416488</v>
      </c>
      <c r="O1441" s="191">
        <f t="shared" si="68"/>
        <v>3968770.7896088548</v>
      </c>
    </row>
    <row r="1442" spans="1:15" s="27" customFormat="1" ht="15" x14ac:dyDescent="0.3">
      <c r="A1442" s="156" t="str">
        <f>IF(ISBLANK(TableB[[#This Row],[BEDS Code]]),"",TableB[[#This Row],[BEDS Code]])</f>
        <v>321000010279</v>
      </c>
      <c r="B1442" s="134" t="str">
        <f>IF(ISBLANK(TableB[[#This Row],[School Name]]),"",TableB[[#This Row],[School Name]])</f>
        <v>P.S. 279 Captain Manuel Rivera, Jr.</v>
      </c>
      <c r="C1442" s="156" t="str">
        <f>IF(ISBLANK(TableB[[#This Row],[Local School Code]]),"",TableB[[#This Row],[Local School Code]])</f>
        <v>X279</v>
      </c>
      <c r="D1442" s="187">
        <v>9330134</v>
      </c>
      <c r="E1442" s="187">
        <v>10366815</v>
      </c>
      <c r="F1442" s="186">
        <v>1036681</v>
      </c>
      <c r="G1442" s="126">
        <f t="shared" si="69"/>
        <v>0.90000004823082114</v>
      </c>
      <c r="H1442" s="187">
        <v>357576</v>
      </c>
      <c r="I1442" s="187">
        <v>1703347</v>
      </c>
      <c r="J1442" s="187">
        <v>11391057</v>
      </c>
      <c r="K1442" s="187">
        <v>12614636</v>
      </c>
      <c r="L1442" s="187">
        <v>1223578</v>
      </c>
      <c r="M1442" s="186">
        <f>IF(L1442="N/A","N/A",'Part-C'!I1442)</f>
        <v>16109066.751732454</v>
      </c>
      <c r="N1442" s="190">
        <f t="shared" si="67"/>
        <v>0.70712085160209204</v>
      </c>
      <c r="O1442" s="191">
        <f t="shared" si="68"/>
        <v>4718009.7517324537</v>
      </c>
    </row>
    <row r="1443" spans="1:15" s="27" customFormat="1" ht="15" x14ac:dyDescent="0.3">
      <c r="A1443" s="156" t="str">
        <f>IF(ISBLANK(TableB[[#This Row],[BEDS Code]]),"",TableB[[#This Row],[BEDS Code]])</f>
        <v>321000010280</v>
      </c>
      <c r="B1443" s="134" t="str">
        <f>IF(ISBLANK(TableB[[#This Row],[School Name]]),"",TableB[[#This Row],[School Name]])</f>
        <v>P.S./M.S. 280 Mosholu Parkway</v>
      </c>
      <c r="C1443" s="156" t="str">
        <f>IF(ISBLANK(TableB[[#This Row],[Local School Code]]),"",TableB[[#This Row],[Local School Code]])</f>
        <v>X280</v>
      </c>
      <c r="D1443" s="187">
        <v>7602397</v>
      </c>
      <c r="E1443" s="187">
        <v>8447109</v>
      </c>
      <c r="F1443" s="186">
        <v>844712</v>
      </c>
      <c r="G1443" s="126">
        <f t="shared" si="69"/>
        <v>0.89999986977793234</v>
      </c>
      <c r="H1443" s="187">
        <v>357576</v>
      </c>
      <c r="I1443" s="187">
        <v>1450560</v>
      </c>
      <c r="J1443" s="187">
        <v>9410533</v>
      </c>
      <c r="K1443" s="187">
        <v>10407533</v>
      </c>
      <c r="L1443" s="187">
        <v>997000</v>
      </c>
      <c r="M1443" s="186">
        <f>IF(L1443="N/A","N/A",'Part-C'!I1443)</f>
        <v>13423030.528648175</v>
      </c>
      <c r="N1443" s="190">
        <f t="shared" si="67"/>
        <v>0.70107364949483797</v>
      </c>
      <c r="O1443" s="191">
        <f t="shared" si="68"/>
        <v>4012497.5286481753</v>
      </c>
    </row>
    <row r="1444" spans="1:15" s="27" customFormat="1" ht="15" x14ac:dyDescent="0.3">
      <c r="A1444" s="156" t="str">
        <f>IF(ISBLANK(TableB[[#This Row],[BEDS Code]]),"",TableB[[#This Row],[BEDS Code]])</f>
        <v>320800011282</v>
      </c>
      <c r="B1444" s="134" t="str">
        <f>IF(ISBLANK(TableB[[#This Row],[School Name]]),"",TableB[[#This Row],[School Name]])</f>
        <v>Women's Academy of Excellence</v>
      </c>
      <c r="C1444" s="156" t="str">
        <f>IF(ISBLANK(TableB[[#This Row],[Local School Code]]),"",TableB[[#This Row],[Local School Code]])</f>
        <v>X282</v>
      </c>
      <c r="D1444" s="187">
        <v>2398671</v>
      </c>
      <c r="E1444" s="187">
        <v>2665190</v>
      </c>
      <c r="F1444" s="186">
        <v>266519</v>
      </c>
      <c r="G1444" s="126">
        <f t="shared" si="69"/>
        <v>0.9</v>
      </c>
      <c r="H1444" s="187">
        <v>357576</v>
      </c>
      <c r="I1444" s="187">
        <v>514041</v>
      </c>
      <c r="J1444" s="187">
        <v>3270288</v>
      </c>
      <c r="K1444" s="187">
        <v>3584856</v>
      </c>
      <c r="L1444" s="187">
        <v>314568</v>
      </c>
      <c r="M1444" s="186">
        <f>IF(L1444="N/A","N/A",'Part-C'!I1444)</f>
        <v>4479845.708862979</v>
      </c>
      <c r="N1444" s="190">
        <f t="shared" si="67"/>
        <v>0.73000014119460055</v>
      </c>
      <c r="O1444" s="191">
        <f t="shared" si="68"/>
        <v>1209557.708862979</v>
      </c>
    </row>
    <row r="1445" spans="1:15" s="27" customFormat="1" ht="15" x14ac:dyDescent="0.3">
      <c r="A1445" s="156" t="str">
        <f>IF(ISBLANK(TableB[[#This Row],[BEDS Code]]),"",TableB[[#This Row],[BEDS Code]])</f>
        <v>321000011284</v>
      </c>
      <c r="B1445" s="134" t="str">
        <f>IF(ISBLANK(TableB[[#This Row],[School Name]]),"",TableB[[#This Row],[School Name]])</f>
        <v>Bronx School of Law and Finance</v>
      </c>
      <c r="C1445" s="156" t="str">
        <f>IF(ISBLANK(TableB[[#This Row],[Local School Code]]),"",TableB[[#This Row],[Local School Code]])</f>
        <v>X284</v>
      </c>
      <c r="D1445" s="187">
        <v>3743269</v>
      </c>
      <c r="E1445" s="187">
        <v>4159188</v>
      </c>
      <c r="F1445" s="186">
        <v>415919</v>
      </c>
      <c r="G1445" s="126">
        <f t="shared" si="69"/>
        <v>0.89999995191369087</v>
      </c>
      <c r="H1445" s="187">
        <v>357576</v>
      </c>
      <c r="I1445" s="187">
        <v>771392</v>
      </c>
      <c r="J1445" s="187">
        <v>4872237</v>
      </c>
      <c r="K1445" s="187">
        <v>5363140</v>
      </c>
      <c r="L1445" s="187">
        <v>490903</v>
      </c>
      <c r="M1445" s="186">
        <f>IF(L1445="N/A","N/A",'Part-C'!I1445)</f>
        <v>6927134.6513222437</v>
      </c>
      <c r="N1445" s="190">
        <f t="shared" si="67"/>
        <v>0.70335531864823686</v>
      </c>
      <c r="O1445" s="191">
        <f t="shared" si="68"/>
        <v>2054897.6513222437</v>
      </c>
    </row>
    <row r="1446" spans="1:15" s="27" customFormat="1" ht="15" x14ac:dyDescent="0.3">
      <c r="A1446" s="156" t="str">
        <f>IF(ISBLANK(TableB[[#This Row],[BEDS Code]]),"",TableB[[#This Row],[BEDS Code]])</f>
        <v>321200010286</v>
      </c>
      <c r="B1446" s="134" t="str">
        <f>IF(ISBLANK(TableB[[#This Row],[School Name]]),"",TableB[[#This Row],[School Name]])</f>
        <v>Fannie Lou Hamer Middle School</v>
      </c>
      <c r="C1446" s="156" t="str">
        <f>IF(ISBLANK(TableB[[#This Row],[Local School Code]]),"",TableB[[#This Row],[Local School Code]])</f>
        <v>X286</v>
      </c>
      <c r="D1446" s="187">
        <v>3183362</v>
      </c>
      <c r="E1446" s="187">
        <v>3183362</v>
      </c>
      <c r="F1446" s="186">
        <v>0</v>
      </c>
      <c r="G1446" s="126">
        <f t="shared" si="69"/>
        <v>1</v>
      </c>
      <c r="H1446" s="187">
        <v>357576</v>
      </c>
      <c r="I1446" s="187">
        <v>506148</v>
      </c>
      <c r="J1446" s="187">
        <v>4047086</v>
      </c>
      <c r="K1446" s="187">
        <v>4047086</v>
      </c>
      <c r="L1446" s="187">
        <v>0</v>
      </c>
      <c r="M1446" s="186">
        <f>IF(L1446="N/A","N/A",'Part-C'!I1446)</f>
        <v>5824077.4895392023</v>
      </c>
      <c r="N1446" s="190">
        <f t="shared" si="67"/>
        <v>0.69488876260130306</v>
      </c>
      <c r="O1446" s="191">
        <f t="shared" si="68"/>
        <v>1776991.4895392023</v>
      </c>
    </row>
    <row r="1447" spans="1:15" s="27" customFormat="1" ht="15" x14ac:dyDescent="0.3">
      <c r="A1447" s="156" t="str">
        <f>IF(ISBLANK(TableB[[#This Row],[BEDS Code]]),"",TableB[[#This Row],[BEDS Code]])</f>
        <v>321100010287</v>
      </c>
      <c r="B1447" s="134" t="str">
        <f>IF(ISBLANK(TableB[[#This Row],[School Name]]),"",TableB[[#This Row],[School Name]])</f>
        <v>North Bronx School of Empowerment</v>
      </c>
      <c r="C1447" s="156" t="str">
        <f>IF(ISBLANK(TableB[[#This Row],[Local School Code]]),"",TableB[[#This Row],[Local School Code]])</f>
        <v>X287</v>
      </c>
      <c r="D1447" s="187">
        <v>6358408</v>
      </c>
      <c r="E1447" s="187">
        <v>6358408</v>
      </c>
      <c r="F1447" s="186">
        <v>0</v>
      </c>
      <c r="G1447" s="126">
        <f t="shared" si="69"/>
        <v>1</v>
      </c>
      <c r="H1447" s="187">
        <v>357576</v>
      </c>
      <c r="I1447" s="187">
        <v>987688</v>
      </c>
      <c r="J1447" s="187">
        <v>7703672</v>
      </c>
      <c r="K1447" s="187">
        <v>7703672</v>
      </c>
      <c r="L1447" s="187">
        <v>0</v>
      </c>
      <c r="M1447" s="186">
        <f>IF(L1447="N/A","N/A",'Part-C'!I1447)</f>
        <v>10079512.511206713</v>
      </c>
      <c r="N1447" s="190">
        <f t="shared" si="67"/>
        <v>0.76429013719014882</v>
      </c>
      <c r="O1447" s="191">
        <f t="shared" si="68"/>
        <v>2375840.5112067126</v>
      </c>
    </row>
    <row r="1448" spans="1:15" s="27" customFormat="1" ht="15" x14ac:dyDescent="0.3">
      <c r="A1448" s="156" t="str">
        <f>IF(ISBLANK(TableB[[#This Row],[BEDS Code]]),"",TableB[[#This Row],[BEDS Code]])</f>
        <v>321100011288</v>
      </c>
      <c r="B1448" s="134" t="str">
        <f>IF(ISBLANK(TableB[[#This Row],[School Name]]),"",TableB[[#This Row],[School Name]])</f>
        <v>Collegiate Institute for Math and Science</v>
      </c>
      <c r="C1448" s="156" t="str">
        <f>IF(ISBLANK(TableB[[#This Row],[Local School Code]]),"",TableB[[#This Row],[Local School Code]])</f>
        <v>X288</v>
      </c>
      <c r="D1448" s="187">
        <v>4727327</v>
      </c>
      <c r="E1448" s="187">
        <v>5252585</v>
      </c>
      <c r="F1448" s="186">
        <v>525258</v>
      </c>
      <c r="G1448" s="126">
        <f t="shared" si="69"/>
        <v>0.90000009519122492</v>
      </c>
      <c r="H1448" s="187">
        <v>357576</v>
      </c>
      <c r="I1448" s="187">
        <v>943525</v>
      </c>
      <c r="J1448" s="187">
        <v>6028428</v>
      </c>
      <c r="K1448" s="187">
        <v>6648382</v>
      </c>
      <c r="L1448" s="187">
        <v>619953</v>
      </c>
      <c r="M1448" s="186">
        <f>IF(L1448="N/A","N/A",'Part-C'!I1448)</f>
        <v>7679700.4477939578</v>
      </c>
      <c r="N1448" s="190">
        <f t="shared" si="67"/>
        <v>0.78498218009684273</v>
      </c>
      <c r="O1448" s="191">
        <f t="shared" si="68"/>
        <v>1651272.4477939578</v>
      </c>
    </row>
    <row r="1449" spans="1:15" s="27" customFormat="1" ht="15" x14ac:dyDescent="0.3">
      <c r="A1449" s="156" t="str">
        <f>IF(ISBLANK(TableB[[#This Row],[BEDS Code]]),"",TableB[[#This Row],[BEDS Code]])</f>
        <v>321100011290</v>
      </c>
      <c r="B1449" s="134" t="str">
        <f>IF(ISBLANK(TableB[[#This Row],[School Name]]),"",TableB[[#This Row],[School Name]])</f>
        <v>Bronx Academy of Health Careers</v>
      </c>
      <c r="C1449" s="156" t="str">
        <f>IF(ISBLANK(TableB[[#This Row],[Local School Code]]),"",TableB[[#This Row],[Local School Code]])</f>
        <v>X290</v>
      </c>
      <c r="D1449" s="187">
        <v>3700672</v>
      </c>
      <c r="E1449" s="187">
        <v>4111858</v>
      </c>
      <c r="F1449" s="186">
        <v>411186</v>
      </c>
      <c r="G1449" s="126">
        <f t="shared" si="69"/>
        <v>0.89999995136018807</v>
      </c>
      <c r="H1449" s="187">
        <v>357576</v>
      </c>
      <c r="I1449" s="187">
        <v>722050</v>
      </c>
      <c r="J1449" s="187">
        <v>4780298</v>
      </c>
      <c r="K1449" s="187">
        <v>5265614</v>
      </c>
      <c r="L1449" s="187">
        <v>485316</v>
      </c>
      <c r="M1449" s="186">
        <f>IF(L1449="N/A","N/A",'Part-C'!I1449)</f>
        <v>6261007.8752674023</v>
      </c>
      <c r="N1449" s="190">
        <f t="shared" si="67"/>
        <v>0.76350295275676161</v>
      </c>
      <c r="O1449" s="191">
        <f t="shared" si="68"/>
        <v>1480709.8752674023</v>
      </c>
    </row>
    <row r="1450" spans="1:15" s="27" customFormat="1" ht="15" x14ac:dyDescent="0.3">
      <c r="A1450" s="156" t="str">
        <f>IF(ISBLANK(TableB[[#This Row],[BEDS Code]]),"",TableB[[#This Row],[BEDS Code]])</f>
        <v>321000010291</v>
      </c>
      <c r="B1450" s="134" t="str">
        <f>IF(ISBLANK(TableB[[#This Row],[School Name]]),"",TableB[[#This Row],[School Name]])</f>
        <v>P.S. 291</v>
      </c>
      <c r="C1450" s="156" t="str">
        <f>IF(ISBLANK(TableB[[#This Row],[Local School Code]]),"",TableB[[#This Row],[Local School Code]])</f>
        <v>X291</v>
      </c>
      <c r="D1450" s="187">
        <v>5072270</v>
      </c>
      <c r="E1450" s="187">
        <v>5635855</v>
      </c>
      <c r="F1450" s="186">
        <v>563585</v>
      </c>
      <c r="G1450" s="126">
        <f t="shared" si="69"/>
        <v>0.90000008871768344</v>
      </c>
      <c r="H1450" s="187">
        <v>357576</v>
      </c>
      <c r="I1450" s="187">
        <v>948421</v>
      </c>
      <c r="J1450" s="187">
        <v>6378267</v>
      </c>
      <c r="K1450" s="187">
        <v>7043458</v>
      </c>
      <c r="L1450" s="187">
        <v>665190</v>
      </c>
      <c r="M1450" s="186">
        <f>IF(L1450="N/A","N/A",'Part-C'!I1450)</f>
        <v>9462470.0759440158</v>
      </c>
      <c r="N1450" s="190">
        <f t="shared" si="67"/>
        <v>0.6740594103663442</v>
      </c>
      <c r="O1450" s="191">
        <f t="shared" si="68"/>
        <v>3084203.0759440158</v>
      </c>
    </row>
    <row r="1451" spans="1:15" s="27" customFormat="1" ht="15" x14ac:dyDescent="0.3">
      <c r="A1451" s="156" t="str">
        <f>IF(ISBLANK(TableB[[#This Row],[BEDS Code]]),"",TableB[[#This Row],[BEDS Code]])</f>
        <v>320800011293</v>
      </c>
      <c r="B1451" s="134" t="str">
        <f>IF(ISBLANK(TableB[[#This Row],[School Name]]),"",TableB[[#This Row],[School Name]])</f>
        <v>Renaissance High School for Musical Theater &amp; Technology</v>
      </c>
      <c r="C1451" s="156" t="str">
        <f>IF(ISBLANK(TableB[[#This Row],[Local School Code]]),"",TableB[[#This Row],[Local School Code]])</f>
        <v>X293</v>
      </c>
      <c r="D1451" s="187">
        <v>4386781</v>
      </c>
      <c r="E1451" s="187">
        <v>4874202</v>
      </c>
      <c r="F1451" s="186">
        <v>487421</v>
      </c>
      <c r="G1451" s="126">
        <f t="shared" si="69"/>
        <v>0.8999998358705692</v>
      </c>
      <c r="H1451" s="187">
        <v>357576</v>
      </c>
      <c r="I1451" s="187">
        <v>744914</v>
      </c>
      <c r="J1451" s="187">
        <v>5489271</v>
      </c>
      <c r="K1451" s="187">
        <v>6064566</v>
      </c>
      <c r="L1451" s="187">
        <v>575294</v>
      </c>
      <c r="M1451" s="186">
        <f>IF(L1451="N/A","N/A",'Part-C'!I1451)</f>
        <v>6715464.5084937308</v>
      </c>
      <c r="N1451" s="190">
        <f t="shared" si="67"/>
        <v>0.81740749177620708</v>
      </c>
      <c r="O1451" s="191">
        <f t="shared" si="68"/>
        <v>1226193.5084937308</v>
      </c>
    </row>
    <row r="1452" spans="1:15" s="27" customFormat="1" ht="15" x14ac:dyDescent="0.3">
      <c r="A1452" s="156" t="str">
        <f>IF(ISBLANK(TableB[[#This Row],[BEDS Code]]),"",TableB[[#This Row],[BEDS Code]])</f>
        <v>320900010294</v>
      </c>
      <c r="B1452" s="134" t="str">
        <f>IF(ISBLANK(TableB[[#This Row],[School Name]]),"",TableB[[#This Row],[School Name]])</f>
        <v>The Walton Avenue School</v>
      </c>
      <c r="C1452" s="156" t="str">
        <f>IF(ISBLANK(TableB[[#This Row],[Local School Code]]),"",TableB[[#This Row],[Local School Code]])</f>
        <v>X294</v>
      </c>
      <c r="D1452" s="187">
        <v>4827911</v>
      </c>
      <c r="E1452" s="187">
        <v>4827911</v>
      </c>
      <c r="F1452" s="186">
        <v>0</v>
      </c>
      <c r="G1452" s="126">
        <f t="shared" si="69"/>
        <v>1</v>
      </c>
      <c r="H1452" s="187">
        <v>357576</v>
      </c>
      <c r="I1452" s="187">
        <v>907971</v>
      </c>
      <c r="J1452" s="187">
        <v>6093458</v>
      </c>
      <c r="K1452" s="187">
        <v>6093458</v>
      </c>
      <c r="L1452" s="187">
        <v>0</v>
      </c>
      <c r="M1452" s="186">
        <f>IF(L1452="N/A","N/A",'Part-C'!I1452)</f>
        <v>9129794.5667448156</v>
      </c>
      <c r="N1452" s="190">
        <f t="shared" si="67"/>
        <v>0.66742553246437319</v>
      </c>
      <c r="O1452" s="191">
        <f t="shared" si="68"/>
        <v>3036336.5667448156</v>
      </c>
    </row>
    <row r="1453" spans="1:15" s="27" customFormat="1" ht="15" x14ac:dyDescent="0.3">
      <c r="A1453" s="156" t="str">
        <f>IF(ISBLANK(TableB[[#This Row],[BEDS Code]]),"",TableB[[#This Row],[BEDS Code]])</f>
        <v>320700010296</v>
      </c>
      <c r="B1453" s="134" t="str">
        <f>IF(ISBLANK(TableB[[#This Row],[School Name]]),"",TableB[[#This Row],[School Name]])</f>
        <v>South Bronx Academy for Applied Media</v>
      </c>
      <c r="C1453" s="156" t="str">
        <f>IF(ISBLANK(TableB[[#This Row],[Local School Code]]),"",TableB[[#This Row],[Local School Code]])</f>
        <v>X296</v>
      </c>
      <c r="D1453" s="187">
        <v>2625033</v>
      </c>
      <c r="E1453" s="187">
        <v>2916703</v>
      </c>
      <c r="F1453" s="186">
        <v>291670</v>
      </c>
      <c r="G1453" s="126">
        <f t="shared" si="69"/>
        <v>0.90000010285586152</v>
      </c>
      <c r="H1453" s="187">
        <v>357576</v>
      </c>
      <c r="I1453" s="187">
        <v>489819</v>
      </c>
      <c r="J1453" s="187">
        <v>3472428</v>
      </c>
      <c r="K1453" s="187">
        <v>3816682</v>
      </c>
      <c r="L1453" s="187">
        <v>344254</v>
      </c>
      <c r="M1453" s="186">
        <f>IF(L1453="N/A","N/A",'Part-C'!I1453)</f>
        <v>5382525.6729110153</v>
      </c>
      <c r="N1453" s="190">
        <f t="shared" si="67"/>
        <v>0.64512985371828557</v>
      </c>
      <c r="O1453" s="191">
        <f t="shared" si="68"/>
        <v>1910097.6729110153</v>
      </c>
    </row>
    <row r="1454" spans="1:15" s="27" customFormat="1" ht="15" x14ac:dyDescent="0.3">
      <c r="A1454" s="156" t="str">
        <f>IF(ISBLANK(TableB[[#This Row],[BEDS Code]]),"",TableB[[#This Row],[BEDS Code]])</f>
        <v>320900011297</v>
      </c>
      <c r="B1454" s="134" t="str">
        <f>IF(ISBLANK(TableB[[#This Row],[School Name]]),"",TableB[[#This Row],[School Name]])</f>
        <v>Morris Academy for Collaborative Studies</v>
      </c>
      <c r="C1454" s="156" t="str">
        <f>IF(ISBLANK(TableB[[#This Row],[Local School Code]]),"",TableB[[#This Row],[Local School Code]])</f>
        <v>X297</v>
      </c>
      <c r="D1454" s="187">
        <v>4343984</v>
      </c>
      <c r="E1454" s="187">
        <v>4343984</v>
      </c>
      <c r="F1454" s="186">
        <v>0</v>
      </c>
      <c r="G1454" s="126">
        <f t="shared" si="69"/>
        <v>1</v>
      </c>
      <c r="H1454" s="187">
        <v>357576</v>
      </c>
      <c r="I1454" s="187">
        <v>883714</v>
      </c>
      <c r="J1454" s="187">
        <v>5585274</v>
      </c>
      <c r="K1454" s="187">
        <v>5585274</v>
      </c>
      <c r="L1454" s="187">
        <v>0</v>
      </c>
      <c r="M1454" s="186">
        <f>IF(L1454="N/A","N/A",'Part-C'!I1454)</f>
        <v>7504638.6578919878</v>
      </c>
      <c r="N1454" s="190">
        <f t="shared" si="67"/>
        <v>0.74424289490959628</v>
      </c>
      <c r="O1454" s="191">
        <f t="shared" si="68"/>
        <v>1919364.6578919878</v>
      </c>
    </row>
    <row r="1455" spans="1:15" s="27" customFormat="1" ht="15" x14ac:dyDescent="0.3">
      <c r="A1455" s="156" t="str">
        <f>IF(ISBLANK(TableB[[#This Row],[BEDS Code]]),"",TableB[[#This Row],[BEDS Code]])</f>
        <v>320700010298</v>
      </c>
      <c r="B1455" s="134" t="str">
        <f>IF(ISBLANK(TableB[[#This Row],[School Name]]),"",TableB[[#This Row],[School Name]])</f>
        <v>Academy of Public Relations</v>
      </c>
      <c r="C1455" s="156" t="str">
        <f>IF(ISBLANK(TableB[[#This Row],[Local School Code]]),"",TableB[[#This Row],[Local School Code]])</f>
        <v>X298</v>
      </c>
      <c r="D1455" s="187">
        <v>2610170</v>
      </c>
      <c r="E1455" s="187">
        <v>2900189</v>
      </c>
      <c r="F1455" s="186">
        <v>290019</v>
      </c>
      <c r="G1455" s="126">
        <f t="shared" si="69"/>
        <v>0.89999996551948858</v>
      </c>
      <c r="H1455" s="187">
        <v>357576</v>
      </c>
      <c r="I1455" s="187">
        <v>431677</v>
      </c>
      <c r="J1455" s="187">
        <v>3399423</v>
      </c>
      <c r="K1455" s="187">
        <v>3741729</v>
      </c>
      <c r="L1455" s="187">
        <v>342305</v>
      </c>
      <c r="M1455" s="186">
        <f>IF(L1455="N/A","N/A",'Part-C'!I1455)</f>
        <v>5605250.2931445325</v>
      </c>
      <c r="N1455" s="190">
        <f t="shared" si="67"/>
        <v>0.60647122290999989</v>
      </c>
      <c r="O1455" s="191">
        <f t="shared" si="68"/>
        <v>2205827.2931445325</v>
      </c>
    </row>
    <row r="1456" spans="1:15" s="27" customFormat="1" ht="15" x14ac:dyDescent="0.3">
      <c r="A1456" s="156" t="str">
        <f>IF(ISBLANK(TableB[[#This Row],[BEDS Code]]),"",TableB[[#This Row],[BEDS Code]])</f>
        <v>321100011299</v>
      </c>
      <c r="B1456" s="134" t="str">
        <f>IF(ISBLANK(TableB[[#This Row],[School Name]]),"",TableB[[#This Row],[School Name]])</f>
        <v>Astor Collegiate Academy</v>
      </c>
      <c r="C1456" s="156" t="str">
        <f>IF(ISBLANK(TableB[[#This Row],[Local School Code]]),"",TableB[[#This Row],[Local School Code]])</f>
        <v>X299</v>
      </c>
      <c r="D1456" s="187">
        <v>4092809</v>
      </c>
      <c r="E1456" s="187">
        <v>4547567</v>
      </c>
      <c r="F1456" s="186">
        <v>454758</v>
      </c>
      <c r="G1456" s="126">
        <f t="shared" si="69"/>
        <v>0.89999971413285385</v>
      </c>
      <c r="H1456" s="187">
        <v>357576</v>
      </c>
      <c r="I1456" s="187">
        <v>759718</v>
      </c>
      <c r="J1456" s="187">
        <v>5210103</v>
      </c>
      <c r="K1456" s="187">
        <v>5746846</v>
      </c>
      <c r="L1456" s="187">
        <v>536743</v>
      </c>
      <c r="M1456" s="186">
        <f>IF(L1456="N/A","N/A",'Part-C'!I1456)</f>
        <v>6761423.908160381</v>
      </c>
      <c r="N1456" s="190">
        <f t="shared" si="67"/>
        <v>0.77056298654961008</v>
      </c>
      <c r="O1456" s="191">
        <f t="shared" si="68"/>
        <v>1551320.908160381</v>
      </c>
    </row>
    <row r="1457" spans="1:15" s="27" customFormat="1" ht="15" x14ac:dyDescent="0.3">
      <c r="A1457" s="156" t="str">
        <f>IF(ISBLANK(TableB[[#This Row],[BEDS Code]]),"",TableB[[#This Row],[BEDS Code]])</f>
        <v>321200010300</v>
      </c>
      <c r="B1457" s="134" t="str">
        <f>IF(ISBLANK(TableB[[#This Row],[School Name]]),"",TableB[[#This Row],[School Name]])</f>
        <v>The School of Science and Applied Learning</v>
      </c>
      <c r="C1457" s="156" t="str">
        <f>IF(ISBLANK(TableB[[#This Row],[Local School Code]]),"",TableB[[#This Row],[Local School Code]])</f>
        <v>X300</v>
      </c>
      <c r="D1457" s="187">
        <v>4860673</v>
      </c>
      <c r="E1457" s="187">
        <v>5400748</v>
      </c>
      <c r="F1457" s="186">
        <v>540075</v>
      </c>
      <c r="G1457" s="126">
        <f t="shared" si="69"/>
        <v>0.89999996296809259</v>
      </c>
      <c r="H1457" s="187">
        <v>357576</v>
      </c>
      <c r="I1457" s="187">
        <v>975722</v>
      </c>
      <c r="J1457" s="187">
        <v>6193971</v>
      </c>
      <c r="K1457" s="187">
        <v>6831413</v>
      </c>
      <c r="L1457" s="187">
        <v>637442</v>
      </c>
      <c r="M1457" s="186">
        <f>IF(L1457="N/A","N/A",'Part-C'!I1457)</f>
        <v>11279022.758146249</v>
      </c>
      <c r="N1457" s="190">
        <f t="shared" si="67"/>
        <v>0.54915848055421457</v>
      </c>
      <c r="O1457" s="191">
        <f t="shared" si="68"/>
        <v>5085051.7581462488</v>
      </c>
    </row>
    <row r="1458" spans="1:15" s="27" customFormat="1" ht="15" x14ac:dyDescent="0.3">
      <c r="A1458" s="156" t="str">
        <f>IF(ISBLANK(TableB[[#This Row],[BEDS Code]]),"",TableB[[#This Row],[BEDS Code]])</f>
        <v>320800010301</v>
      </c>
      <c r="B1458" s="134" t="str">
        <f>IF(ISBLANK(TableB[[#This Row],[School Name]]),"",TableB[[#This Row],[School Name]])</f>
        <v>M.S. 301 Paul L. Dunbar</v>
      </c>
      <c r="C1458" s="156" t="str">
        <f>IF(ISBLANK(TableB[[#This Row],[Local School Code]]),"",TableB[[#This Row],[Local School Code]])</f>
        <v>X301</v>
      </c>
      <c r="D1458" s="187">
        <v>2816104</v>
      </c>
      <c r="E1458" s="187">
        <v>2816104</v>
      </c>
      <c r="F1458" s="186">
        <v>0</v>
      </c>
      <c r="G1458" s="126">
        <f t="shared" si="69"/>
        <v>1</v>
      </c>
      <c r="H1458" s="187">
        <v>357576</v>
      </c>
      <c r="I1458" s="187">
        <v>572109</v>
      </c>
      <c r="J1458" s="187">
        <v>3745789</v>
      </c>
      <c r="K1458" s="187">
        <v>3745790</v>
      </c>
      <c r="L1458" s="187">
        <v>0</v>
      </c>
      <c r="M1458" s="186">
        <f>IF(L1458="N/A","N/A",'Part-C'!I1458)</f>
        <v>5555531.8876015665</v>
      </c>
      <c r="N1458" s="190">
        <f t="shared" si="67"/>
        <v>0.6742448924394765</v>
      </c>
      <c r="O1458" s="191">
        <f t="shared" si="68"/>
        <v>1809742.8876015665</v>
      </c>
    </row>
    <row r="1459" spans="1:15" s="27" customFormat="1" ht="15" x14ac:dyDescent="0.3">
      <c r="A1459" s="156" t="str">
        <f>IF(ISBLANK(TableB[[#This Row],[BEDS Code]]),"",TableB[[#This Row],[BEDS Code]])</f>
        <v>320800010302</v>
      </c>
      <c r="B1459" s="134" t="str">
        <f>IF(ISBLANK(TableB[[#This Row],[School Name]]),"",TableB[[#This Row],[School Name]])</f>
        <v>M.S. 302 Luisa Dessus Cruz</v>
      </c>
      <c r="C1459" s="156" t="str">
        <f>IF(ISBLANK(TableB[[#This Row],[Local School Code]]),"",TableB[[#This Row],[Local School Code]])</f>
        <v>X302</v>
      </c>
      <c r="D1459" s="187">
        <v>5197753</v>
      </c>
      <c r="E1459" s="187">
        <v>5775282</v>
      </c>
      <c r="F1459" s="186">
        <v>577529</v>
      </c>
      <c r="G1459" s="126">
        <f t="shared" si="69"/>
        <v>0.89999986147862565</v>
      </c>
      <c r="H1459" s="187">
        <v>357576</v>
      </c>
      <c r="I1459" s="187">
        <v>824689</v>
      </c>
      <c r="J1459" s="187">
        <v>6380018</v>
      </c>
      <c r="K1459" s="187">
        <v>7061666</v>
      </c>
      <c r="L1459" s="187">
        <v>681648</v>
      </c>
      <c r="M1459" s="186">
        <f>IF(L1459="N/A","N/A",'Part-C'!I1459)</f>
        <v>9577025.3623528369</v>
      </c>
      <c r="N1459" s="190">
        <f t="shared" si="67"/>
        <v>0.66617950340611698</v>
      </c>
      <c r="O1459" s="191">
        <f t="shared" si="68"/>
        <v>3197007.3623528369</v>
      </c>
    </row>
    <row r="1460" spans="1:15" s="27" customFormat="1" ht="15" x14ac:dyDescent="0.3">
      <c r="A1460" s="156" t="str">
        <f>IF(ISBLANK(TableB[[#This Row],[BEDS Code]]),"",TableB[[#This Row],[BEDS Code]])</f>
        <v>320900010303</v>
      </c>
      <c r="B1460" s="134" t="str">
        <f>IF(ISBLANK(TableB[[#This Row],[School Name]]),"",TableB[[#This Row],[School Name]])</f>
        <v>I.S. X303 Leadership &amp; Community Service</v>
      </c>
      <c r="C1460" s="156" t="str">
        <f>IF(ISBLANK(TableB[[#This Row],[Local School Code]]),"",TableB[[#This Row],[Local School Code]])</f>
        <v>X303</v>
      </c>
      <c r="D1460" s="187">
        <v>3259861</v>
      </c>
      <c r="E1460" s="187">
        <v>3622067</v>
      </c>
      <c r="F1460" s="186">
        <v>362206</v>
      </c>
      <c r="G1460" s="126">
        <f t="shared" si="69"/>
        <v>0.90000019325981551</v>
      </c>
      <c r="H1460" s="187">
        <v>357576</v>
      </c>
      <c r="I1460" s="187">
        <v>579997</v>
      </c>
      <c r="J1460" s="187">
        <v>4197434</v>
      </c>
      <c r="K1460" s="187">
        <v>4624940</v>
      </c>
      <c r="L1460" s="187">
        <v>427506</v>
      </c>
      <c r="M1460" s="186">
        <f>IF(L1460="N/A","N/A",'Part-C'!I1460)</f>
        <v>6222412.4194929581</v>
      </c>
      <c r="N1460" s="190">
        <f t="shared" si="67"/>
        <v>0.67456698737144039</v>
      </c>
      <c r="O1460" s="191">
        <f t="shared" si="68"/>
        <v>2024978.4194929581</v>
      </c>
    </row>
    <row r="1461" spans="1:15" s="27" customFormat="1" ht="15" x14ac:dyDescent="0.3">
      <c r="A1461" s="156" t="str">
        <f>IF(ISBLANK(TableB[[#This Row],[BEDS Code]]),"",TableB[[#This Row],[BEDS Code]])</f>
        <v>320800010304</v>
      </c>
      <c r="B1461" s="134" t="str">
        <f>IF(ISBLANK(TableB[[#This Row],[School Name]]),"",TableB[[#This Row],[School Name]])</f>
        <v>P.S. 304 Early Childhood School</v>
      </c>
      <c r="C1461" s="156" t="str">
        <f>IF(ISBLANK(TableB[[#This Row],[Local School Code]]),"",TableB[[#This Row],[Local School Code]])</f>
        <v>X304</v>
      </c>
      <c r="D1461" s="187">
        <v>3546640</v>
      </c>
      <c r="E1461" s="187">
        <v>3918229</v>
      </c>
      <c r="F1461" s="186">
        <v>371589</v>
      </c>
      <c r="G1461" s="126">
        <f t="shared" si="69"/>
        <v>0.90516404222417834</v>
      </c>
      <c r="H1461" s="187">
        <v>357576</v>
      </c>
      <c r="I1461" s="187">
        <v>725502</v>
      </c>
      <c r="J1461" s="187">
        <v>4629718</v>
      </c>
      <c r="K1461" s="187">
        <v>5068299</v>
      </c>
      <c r="L1461" s="187">
        <v>438581</v>
      </c>
      <c r="M1461" s="186">
        <f>IF(L1461="N/A","N/A",'Part-C'!I1461)</f>
        <v>8690712.4864683766</v>
      </c>
      <c r="N1461" s="190">
        <f t="shared" si="67"/>
        <v>0.53272018919145803</v>
      </c>
      <c r="O1461" s="191">
        <f t="shared" si="68"/>
        <v>4060994.4864683766</v>
      </c>
    </row>
    <row r="1462" spans="1:15" s="27" customFormat="1" ht="15" x14ac:dyDescent="0.3">
      <c r="A1462" s="156" t="str">
        <f>IF(ISBLANK(TableB[[#This Row],[BEDS Code]]),"",TableB[[#This Row],[BEDS Code]])</f>
        <v>321000010306</v>
      </c>
      <c r="B1462" s="134" t="str">
        <f>IF(ISBLANK(TableB[[#This Row],[School Name]]),"",TableB[[#This Row],[School Name]])</f>
        <v>P.S. 306</v>
      </c>
      <c r="C1462" s="156" t="str">
        <f>IF(ISBLANK(TableB[[#This Row],[Local School Code]]),"",TableB[[#This Row],[Local School Code]])</f>
        <v>X306</v>
      </c>
      <c r="D1462" s="187">
        <v>5447981</v>
      </c>
      <c r="E1462" s="187">
        <v>6053313</v>
      </c>
      <c r="F1462" s="186">
        <v>605332</v>
      </c>
      <c r="G1462" s="126">
        <f t="shared" si="69"/>
        <v>0.89999988436084499</v>
      </c>
      <c r="H1462" s="187">
        <v>357576</v>
      </c>
      <c r="I1462" s="187">
        <v>1080090</v>
      </c>
      <c r="J1462" s="187">
        <v>6885647</v>
      </c>
      <c r="K1462" s="187">
        <v>7600111</v>
      </c>
      <c r="L1462" s="187">
        <v>714463</v>
      </c>
      <c r="M1462" s="186">
        <f>IF(L1462="N/A","N/A",'Part-C'!I1462)</f>
        <v>11692028.291745633</v>
      </c>
      <c r="N1462" s="190">
        <f t="shared" si="67"/>
        <v>0.58891809258288796</v>
      </c>
      <c r="O1462" s="191">
        <f t="shared" si="68"/>
        <v>4806381.2917456329</v>
      </c>
    </row>
    <row r="1463" spans="1:15" s="27" customFormat="1" ht="15" x14ac:dyDescent="0.3">
      <c r="A1463" s="156" t="str">
        <f>IF(ISBLANK(TableB[[#This Row],[BEDS Code]]),"",TableB[[#This Row],[BEDS Code]])</f>
        <v>321000010307</v>
      </c>
      <c r="B1463" s="134" t="str">
        <f>IF(ISBLANK(TableB[[#This Row],[School Name]]),"",TableB[[#This Row],[School Name]])</f>
        <v>Luisa Pineiro Fuentes School of Science and Discovery</v>
      </c>
      <c r="C1463" s="156" t="str">
        <f>IF(ISBLANK(TableB[[#This Row],[Local School Code]]),"",TableB[[#This Row],[Local School Code]])</f>
        <v>X307</v>
      </c>
      <c r="D1463" s="187">
        <v>3110077</v>
      </c>
      <c r="E1463" s="187">
        <v>3455641</v>
      </c>
      <c r="F1463" s="186">
        <v>345564</v>
      </c>
      <c r="G1463" s="126">
        <f t="shared" si="69"/>
        <v>0.9000000289381912</v>
      </c>
      <c r="H1463" s="187">
        <v>357576</v>
      </c>
      <c r="I1463" s="187">
        <v>597226</v>
      </c>
      <c r="J1463" s="187">
        <v>4064879</v>
      </c>
      <c r="K1463" s="187">
        <v>4472742</v>
      </c>
      <c r="L1463" s="187">
        <v>407864</v>
      </c>
      <c r="M1463" s="186">
        <f>IF(L1463="N/A","N/A",'Part-C'!I1463)</f>
        <v>6687583.648952052</v>
      </c>
      <c r="N1463" s="190">
        <f t="shared" si="67"/>
        <v>0.607824771004841</v>
      </c>
      <c r="O1463" s="191">
        <f t="shared" si="68"/>
        <v>2622704.648952052</v>
      </c>
    </row>
    <row r="1464" spans="1:15" s="27" customFormat="1" ht="15" x14ac:dyDescent="0.3">
      <c r="A1464" s="156" t="str">
        <f>IF(ISBLANK(TableB[[#This Row],[BEDS Code]]),"",TableB[[#This Row],[BEDS Code]])</f>
        <v>321000010308</v>
      </c>
      <c r="B1464" s="134" t="str">
        <f>IF(ISBLANK(TableB[[#This Row],[School Name]]),"",TableB[[#This Row],[School Name]])</f>
        <v>Bronx Dance Academy School</v>
      </c>
      <c r="C1464" s="156" t="str">
        <f>IF(ISBLANK(TableB[[#This Row],[Local School Code]]),"",TableB[[#This Row],[Local School Code]])</f>
        <v>X308</v>
      </c>
      <c r="D1464" s="187">
        <v>2379810</v>
      </c>
      <c r="E1464" s="187">
        <v>2644232</v>
      </c>
      <c r="F1464" s="186">
        <v>264422</v>
      </c>
      <c r="G1464" s="126">
        <f t="shared" si="69"/>
        <v>0.90000045381797056</v>
      </c>
      <c r="H1464" s="187">
        <v>357576</v>
      </c>
      <c r="I1464" s="187">
        <v>425560</v>
      </c>
      <c r="J1464" s="187">
        <v>3162946</v>
      </c>
      <c r="K1464" s="187">
        <v>3475040</v>
      </c>
      <c r="L1464" s="187">
        <v>312094</v>
      </c>
      <c r="M1464" s="186">
        <f>IF(L1464="N/A","N/A",'Part-C'!I1464)</f>
        <v>4102418.2789987694</v>
      </c>
      <c r="N1464" s="190">
        <f t="shared" si="67"/>
        <v>0.7709954921446831</v>
      </c>
      <c r="O1464" s="191">
        <f t="shared" si="68"/>
        <v>939472.27899876935</v>
      </c>
    </row>
    <row r="1465" spans="1:15" s="27" customFormat="1" ht="15" x14ac:dyDescent="0.3">
      <c r="A1465" s="156" t="str">
        <f>IF(ISBLANK(TableB[[#This Row],[BEDS Code]]),"",TableB[[#This Row],[BEDS Code]])</f>
        <v>321000010310</v>
      </c>
      <c r="B1465" s="134" t="str">
        <f>IF(ISBLANK(TableB[[#This Row],[School Name]]),"",TableB[[#This Row],[School Name]])</f>
        <v>P.S. 310 Marble Hill</v>
      </c>
      <c r="C1465" s="156" t="str">
        <f>IF(ISBLANK(TableB[[#This Row],[Local School Code]]),"",TableB[[#This Row],[Local School Code]])</f>
        <v>X310</v>
      </c>
      <c r="D1465" s="187">
        <v>5103293</v>
      </c>
      <c r="E1465" s="187">
        <v>5670326</v>
      </c>
      <c r="F1465" s="186">
        <v>567033</v>
      </c>
      <c r="G1465" s="126">
        <f t="shared" si="69"/>
        <v>0.89999992945731866</v>
      </c>
      <c r="H1465" s="187">
        <v>357576</v>
      </c>
      <c r="I1465" s="187">
        <v>943831</v>
      </c>
      <c r="J1465" s="187">
        <v>6404700</v>
      </c>
      <c r="K1465" s="187">
        <v>7073960</v>
      </c>
      <c r="L1465" s="187">
        <v>669260</v>
      </c>
      <c r="M1465" s="186">
        <f>IF(L1465="N/A","N/A",'Part-C'!I1465)</f>
        <v>11133879.836894428</v>
      </c>
      <c r="N1465" s="190">
        <f t="shared" si="67"/>
        <v>0.57524421799278747</v>
      </c>
      <c r="O1465" s="191">
        <f t="shared" si="68"/>
        <v>4729179.8368944284</v>
      </c>
    </row>
    <row r="1466" spans="1:15" s="27" customFormat="1" ht="15" x14ac:dyDescent="0.3">
      <c r="A1466" s="156" t="str">
        <f>IF(ISBLANK(TableB[[#This Row],[BEDS Code]]),"",TableB[[#This Row],[BEDS Code]])</f>
        <v>320900010311</v>
      </c>
      <c r="B1466" s="134" t="str">
        <f>IF(ISBLANK(TableB[[#This Row],[School Name]]),"",TableB[[#This Row],[School Name]])</f>
        <v>Lucero Elementary School</v>
      </c>
      <c r="C1466" s="156" t="str">
        <f>IF(ISBLANK(TableB[[#This Row],[Local School Code]]),"",TableB[[#This Row],[Local School Code]])</f>
        <v>X311</v>
      </c>
      <c r="D1466" s="187">
        <v>4102568</v>
      </c>
      <c r="E1466" s="187">
        <v>4102568</v>
      </c>
      <c r="F1466" s="186">
        <v>0</v>
      </c>
      <c r="G1466" s="126">
        <f t="shared" si="69"/>
        <v>1</v>
      </c>
      <c r="H1466" s="187">
        <v>357576</v>
      </c>
      <c r="I1466" s="187">
        <v>644003</v>
      </c>
      <c r="J1466" s="187">
        <v>5104147</v>
      </c>
      <c r="K1466" s="187">
        <v>5104147</v>
      </c>
      <c r="L1466" s="187">
        <v>0</v>
      </c>
      <c r="M1466" s="186">
        <f>IF(L1466="N/A","N/A",'Part-C'!I1466)</f>
        <v>6910370.0518632419</v>
      </c>
      <c r="N1466" s="190">
        <f t="shared" si="67"/>
        <v>0.73862137073596656</v>
      </c>
      <c r="O1466" s="191">
        <f t="shared" si="68"/>
        <v>1806223.0518632419</v>
      </c>
    </row>
    <row r="1467" spans="1:15" s="27" customFormat="1" ht="15" x14ac:dyDescent="0.3">
      <c r="A1467" s="156" t="str">
        <f>IF(ISBLANK(TableB[[#This Row],[BEDS Code]]),"",TableB[[#This Row],[BEDS Code]])</f>
        <v>320800010312</v>
      </c>
      <c r="B1467" s="134" t="str">
        <f>IF(ISBLANK(TableB[[#This Row],[School Name]]),"",TableB[[#This Row],[School Name]])</f>
        <v>Millennium Art Academy</v>
      </c>
      <c r="C1467" s="156" t="str">
        <f>IF(ISBLANK(TableB[[#This Row],[Local School Code]]),"",TableB[[#This Row],[Local School Code]])</f>
        <v>X312</v>
      </c>
      <c r="D1467" s="187">
        <v>3752088</v>
      </c>
      <c r="E1467" s="187">
        <v>4168987</v>
      </c>
      <c r="F1467" s="186">
        <v>416899</v>
      </c>
      <c r="G1467" s="126">
        <f t="shared" si="69"/>
        <v>0.89999992804007301</v>
      </c>
      <c r="H1467" s="187">
        <v>357576</v>
      </c>
      <c r="I1467" s="187">
        <v>674759</v>
      </c>
      <c r="J1467" s="187">
        <v>4784423</v>
      </c>
      <c r="K1467" s="187">
        <v>5276483</v>
      </c>
      <c r="L1467" s="187">
        <v>492060</v>
      </c>
      <c r="M1467" s="186">
        <f>IF(L1467="N/A","N/A",'Part-C'!I1467)</f>
        <v>8565158.4664391931</v>
      </c>
      <c r="N1467" s="190">
        <f t="shared" si="67"/>
        <v>0.5585912997111232</v>
      </c>
      <c r="O1467" s="191">
        <f t="shared" si="68"/>
        <v>3780735.4664391931</v>
      </c>
    </row>
    <row r="1468" spans="1:15" s="27" customFormat="1" ht="15" x14ac:dyDescent="0.3">
      <c r="A1468" s="156" t="str">
        <f>IF(ISBLANK(TableB[[#This Row],[BEDS Code]]),"",TableB[[#This Row],[BEDS Code]])</f>
        <v>320900010313</v>
      </c>
      <c r="B1468" s="134" t="str">
        <f>IF(ISBLANK(TableB[[#This Row],[School Name]]),"",TableB[[#This Row],[School Name]])</f>
        <v>I.S. 313 School of Leadership Development</v>
      </c>
      <c r="C1468" s="156" t="str">
        <f>IF(ISBLANK(TableB[[#This Row],[Local School Code]]),"",TableB[[#This Row],[Local School Code]])</f>
        <v>X313</v>
      </c>
      <c r="D1468" s="187">
        <v>3885352</v>
      </c>
      <c r="E1468" s="187">
        <v>3885352</v>
      </c>
      <c r="F1468" s="186">
        <v>0</v>
      </c>
      <c r="G1468" s="126">
        <f t="shared" si="69"/>
        <v>1</v>
      </c>
      <c r="H1468" s="187">
        <v>357576</v>
      </c>
      <c r="I1468" s="187">
        <v>800818</v>
      </c>
      <c r="J1468" s="187">
        <v>5043746</v>
      </c>
      <c r="K1468" s="187">
        <v>5043747</v>
      </c>
      <c r="L1468" s="187">
        <v>0</v>
      </c>
      <c r="M1468" s="186">
        <f>IF(L1468="N/A","N/A",'Part-C'!I1468)</f>
        <v>8459577.4207578059</v>
      </c>
      <c r="N1468" s="190">
        <f t="shared" si="67"/>
        <v>0.59621725165891126</v>
      </c>
      <c r="O1468" s="191">
        <f t="shared" si="68"/>
        <v>3415831.4207578059</v>
      </c>
    </row>
    <row r="1469" spans="1:15" s="27" customFormat="1" ht="15" x14ac:dyDescent="0.3">
      <c r="A1469" s="156" t="str">
        <f>IF(ISBLANK(TableB[[#This Row],[BEDS Code]]),"",TableB[[#This Row],[BEDS Code]])</f>
        <v>321200010314</v>
      </c>
      <c r="B1469" s="134" t="str">
        <f>IF(ISBLANK(TableB[[#This Row],[School Name]]),"",TableB[[#This Row],[School Name]])</f>
        <v>Fairmont Neighborhood School</v>
      </c>
      <c r="C1469" s="156" t="str">
        <f>IF(ISBLANK(TableB[[#This Row],[Local School Code]]),"",TableB[[#This Row],[Local School Code]])</f>
        <v>X314</v>
      </c>
      <c r="D1469" s="187">
        <v>2881095</v>
      </c>
      <c r="E1469" s="187">
        <v>2881095</v>
      </c>
      <c r="F1469" s="186">
        <v>0</v>
      </c>
      <c r="G1469" s="126">
        <f t="shared" si="69"/>
        <v>1</v>
      </c>
      <c r="H1469" s="187">
        <v>357576</v>
      </c>
      <c r="I1469" s="187">
        <v>602101</v>
      </c>
      <c r="J1469" s="187">
        <v>3840772</v>
      </c>
      <c r="K1469" s="187">
        <v>3840773</v>
      </c>
      <c r="L1469" s="187">
        <v>0</v>
      </c>
      <c r="M1469" s="186">
        <f>IF(L1469="N/A","N/A",'Part-C'!I1469)</f>
        <v>7166490.9261098187</v>
      </c>
      <c r="N1469" s="190">
        <f t="shared" si="67"/>
        <v>0.53593481657903719</v>
      </c>
      <c r="O1469" s="191">
        <f t="shared" si="68"/>
        <v>3325718.9261098187</v>
      </c>
    </row>
    <row r="1470" spans="1:15" s="27" customFormat="1" ht="15" x14ac:dyDescent="0.3">
      <c r="A1470" s="156" t="str">
        <f>IF(ISBLANK(TableB[[#This Row],[BEDS Code]]),"",TableB[[#This Row],[BEDS Code]])</f>
        <v>321000010315</v>
      </c>
      <c r="B1470" s="134" t="str">
        <f>IF(ISBLANK(TableB[[#This Row],[School Name]]),"",TableB[[#This Row],[School Name]])</f>
        <v>P.S. 315 Lab School</v>
      </c>
      <c r="C1470" s="156" t="str">
        <f>IF(ISBLANK(TableB[[#This Row],[Local School Code]]),"",TableB[[#This Row],[Local School Code]])</f>
        <v>X315</v>
      </c>
      <c r="D1470" s="187">
        <v>1814594</v>
      </c>
      <c r="E1470" s="187">
        <v>2016216</v>
      </c>
      <c r="F1470" s="186">
        <v>201622</v>
      </c>
      <c r="G1470" s="126">
        <f t="shared" si="69"/>
        <v>0.89999980160855786</v>
      </c>
      <c r="H1470" s="187">
        <v>357576</v>
      </c>
      <c r="I1470" s="187">
        <v>412920</v>
      </c>
      <c r="J1470" s="187">
        <v>2585090</v>
      </c>
      <c r="K1470" s="187">
        <v>2823061</v>
      </c>
      <c r="L1470" s="187">
        <v>237971</v>
      </c>
      <c r="M1470" s="186">
        <f>IF(L1470="N/A","N/A",'Part-C'!I1470)</f>
        <v>3925924.2505068351</v>
      </c>
      <c r="N1470" s="190">
        <f t="shared" si="67"/>
        <v>0.65846660176040483</v>
      </c>
      <c r="O1470" s="191">
        <f t="shared" si="68"/>
        <v>1340834.2505068351</v>
      </c>
    </row>
    <row r="1471" spans="1:15" s="27" customFormat="1" ht="15" x14ac:dyDescent="0.3">
      <c r="A1471" s="156" t="str">
        <f>IF(ISBLANK(TableB[[#This Row],[BEDS Code]]),"",TableB[[#This Row],[BEDS Code]])</f>
        <v>321200010316</v>
      </c>
      <c r="B1471" s="134" t="str">
        <f>IF(ISBLANK(TableB[[#This Row],[School Name]]),"",TableB[[#This Row],[School Name]])</f>
        <v>KAPPA III</v>
      </c>
      <c r="C1471" s="156" t="str">
        <f>IF(ISBLANK(TableB[[#This Row],[Local School Code]]),"",TableB[[#This Row],[Local School Code]])</f>
        <v>X316</v>
      </c>
      <c r="D1471" s="187">
        <v>3681534</v>
      </c>
      <c r="E1471" s="187">
        <v>4090593</v>
      </c>
      <c r="F1471" s="186">
        <v>409059</v>
      </c>
      <c r="G1471" s="126">
        <f t="shared" si="69"/>
        <v>0.90000007333900001</v>
      </c>
      <c r="H1471" s="187">
        <v>357576</v>
      </c>
      <c r="I1471" s="187">
        <v>565284</v>
      </c>
      <c r="J1471" s="187">
        <v>4604394</v>
      </c>
      <c r="K1471" s="187">
        <v>5087199</v>
      </c>
      <c r="L1471" s="187">
        <v>482806</v>
      </c>
      <c r="M1471" s="186">
        <f>IF(L1471="N/A","N/A",'Part-C'!I1471)</f>
        <v>5718006.7577281715</v>
      </c>
      <c r="N1471" s="190">
        <f t="shared" si="67"/>
        <v>0.80524458873311611</v>
      </c>
      <c r="O1471" s="191">
        <f t="shared" si="68"/>
        <v>1113612.7577281715</v>
      </c>
    </row>
    <row r="1472" spans="1:15" s="27" customFormat="1" ht="15" x14ac:dyDescent="0.3">
      <c r="A1472" s="156" t="str">
        <f>IF(ISBLANK(TableB[[#This Row],[BEDS Code]]),"",TableB[[#This Row],[BEDS Code]])</f>
        <v>321200010318</v>
      </c>
      <c r="B1472" s="134" t="str">
        <f>IF(ISBLANK(TableB[[#This Row],[School Name]]),"",TableB[[#This Row],[School Name]])</f>
        <v>I.S. X318 Math, Science &amp; Technology Through Arts</v>
      </c>
      <c r="C1472" s="156" t="str">
        <f>IF(ISBLANK(TableB[[#This Row],[Local School Code]]),"",TableB[[#This Row],[Local School Code]])</f>
        <v>X318</v>
      </c>
      <c r="D1472" s="187">
        <v>2420643</v>
      </c>
      <c r="E1472" s="187">
        <v>2689603</v>
      </c>
      <c r="F1472" s="186">
        <v>268960</v>
      </c>
      <c r="G1472" s="126">
        <f t="shared" si="69"/>
        <v>0.90000011154062509</v>
      </c>
      <c r="H1472" s="187">
        <v>357576</v>
      </c>
      <c r="I1472" s="187">
        <v>372445</v>
      </c>
      <c r="J1472" s="187">
        <v>3150664</v>
      </c>
      <c r="K1472" s="187">
        <v>3468114</v>
      </c>
      <c r="L1472" s="187">
        <v>317450</v>
      </c>
      <c r="M1472" s="186">
        <f>IF(L1472="N/A","N/A",'Part-C'!I1472)</f>
        <v>4607501.0288641285</v>
      </c>
      <c r="N1472" s="190">
        <f t="shared" si="67"/>
        <v>0.68381189288127464</v>
      </c>
      <c r="O1472" s="191">
        <f t="shared" si="68"/>
        <v>1456837.0288641285</v>
      </c>
    </row>
    <row r="1473" spans="1:15" s="27" customFormat="1" ht="15" x14ac:dyDescent="0.3">
      <c r="A1473" s="156" t="str">
        <f>IF(ISBLANK(TableB[[#This Row],[BEDS Code]]),"",TableB[[#This Row],[BEDS Code]])</f>
        <v>321000011319</v>
      </c>
      <c r="B1473" s="134" t="str">
        <f>IF(ISBLANK(TableB[[#This Row],[School Name]]),"",TableB[[#This Row],[School Name]])</f>
        <v>Providing Urban Learners Success in Education High School</v>
      </c>
      <c r="C1473" s="156" t="str">
        <f>IF(ISBLANK(TableB[[#This Row],[Local School Code]]),"",TableB[[#This Row],[Local School Code]])</f>
        <v>X319</v>
      </c>
      <c r="D1473" s="187">
        <v>2527160</v>
      </c>
      <c r="E1473" s="187">
        <v>2807956</v>
      </c>
      <c r="F1473" s="186">
        <v>280796</v>
      </c>
      <c r="G1473" s="126">
        <f t="shared" si="69"/>
        <v>0.89999985754762535</v>
      </c>
      <c r="H1473" s="187">
        <v>357576</v>
      </c>
      <c r="I1473" s="187">
        <v>460733</v>
      </c>
      <c r="J1473" s="187">
        <v>3345469</v>
      </c>
      <c r="K1473" s="187">
        <v>3676889</v>
      </c>
      <c r="L1473" s="187">
        <v>331419</v>
      </c>
      <c r="M1473" s="186">
        <f>IF(L1473="N/A","N/A",'Part-C'!I1473)</f>
        <v>4147451.5634804443</v>
      </c>
      <c r="N1473" s="190">
        <f t="shared" si="67"/>
        <v>0.8066324461647385</v>
      </c>
      <c r="O1473" s="191">
        <f t="shared" si="68"/>
        <v>801982.56348044425</v>
      </c>
    </row>
    <row r="1474" spans="1:15" s="27" customFormat="1" ht="15" x14ac:dyDescent="0.3">
      <c r="A1474" s="156" t="str">
        <f>IF(ISBLANK(TableB[[#This Row],[BEDS Code]]),"",TableB[[#This Row],[BEDS Code]])</f>
        <v>320800011320</v>
      </c>
      <c r="B1474" s="134" t="str">
        <f>IF(ISBLANK(TableB[[#This Row],[School Name]]),"",TableB[[#This Row],[School Name]])</f>
        <v>Pelham Lab High School</v>
      </c>
      <c r="C1474" s="156" t="str">
        <f>IF(ISBLANK(TableB[[#This Row],[Local School Code]]),"",TableB[[#This Row],[Local School Code]])</f>
        <v>X320</v>
      </c>
      <c r="D1474" s="187">
        <v>5103653</v>
      </c>
      <c r="E1474" s="187">
        <v>5103653</v>
      </c>
      <c r="F1474" s="186">
        <v>0</v>
      </c>
      <c r="G1474" s="126">
        <f t="shared" si="69"/>
        <v>1</v>
      </c>
      <c r="H1474" s="187">
        <v>357576</v>
      </c>
      <c r="I1474" s="187">
        <v>906740</v>
      </c>
      <c r="J1474" s="187">
        <v>6367969</v>
      </c>
      <c r="K1474" s="187">
        <v>6367969</v>
      </c>
      <c r="L1474" s="187">
        <v>0</v>
      </c>
      <c r="M1474" s="186">
        <f>IF(L1474="N/A","N/A",'Part-C'!I1474)</f>
        <v>8027994.0068181027</v>
      </c>
      <c r="N1474" s="190">
        <f t="shared" si="67"/>
        <v>0.79322044767244992</v>
      </c>
      <c r="O1474" s="191">
        <f t="shared" si="68"/>
        <v>1660025.0068181027</v>
      </c>
    </row>
    <row r="1475" spans="1:15" s="27" customFormat="1" ht="15" x14ac:dyDescent="0.3">
      <c r="A1475" s="156" t="str">
        <f>IF(ISBLANK(TableB[[#This Row],[BEDS Code]]),"",TableB[[#This Row],[BEDS Code]])</f>
        <v>320900010323</v>
      </c>
      <c r="B1475" s="134" t="str">
        <f>IF(ISBLANK(TableB[[#This Row],[School Name]]),"",TableB[[#This Row],[School Name]])</f>
        <v>Bronx Writing Academy</v>
      </c>
      <c r="C1475" s="156" t="str">
        <f>IF(ISBLANK(TableB[[#This Row],[Local School Code]]),"",TableB[[#This Row],[Local School Code]])</f>
        <v>X323</v>
      </c>
      <c r="D1475" s="187">
        <v>4420589</v>
      </c>
      <c r="E1475" s="187">
        <v>4911766</v>
      </c>
      <c r="F1475" s="186">
        <v>491177</v>
      </c>
      <c r="G1475" s="126">
        <f t="shared" si="69"/>
        <v>0.89999991856289574</v>
      </c>
      <c r="H1475" s="187">
        <v>357576</v>
      </c>
      <c r="I1475" s="187">
        <v>760401</v>
      </c>
      <c r="J1475" s="187">
        <v>5538566</v>
      </c>
      <c r="K1475" s="187">
        <v>6118295</v>
      </c>
      <c r="L1475" s="187">
        <v>579728</v>
      </c>
      <c r="M1475" s="186">
        <f>IF(L1475="N/A","N/A",'Part-C'!I1475)</f>
        <v>8122521.815126122</v>
      </c>
      <c r="N1475" s="190">
        <f t="shared" si="67"/>
        <v>0.68187763924325029</v>
      </c>
      <c r="O1475" s="191">
        <f t="shared" si="68"/>
        <v>2583955.815126122</v>
      </c>
    </row>
    <row r="1476" spans="1:15" s="27" customFormat="1" ht="15" x14ac:dyDescent="0.3">
      <c r="A1476" s="156" t="str">
        <f>IF(ISBLANK(TableB[[#This Row],[BEDS Code]]),"",TableB[[#This Row],[BEDS Code]])</f>
        <v>320900011324</v>
      </c>
      <c r="B1476" s="134" t="str">
        <f>IF(ISBLANK(TableB[[#This Row],[School Name]]),"",TableB[[#This Row],[School Name]])</f>
        <v>Bronx Early College Academy for Teaching &amp; Learning</v>
      </c>
      <c r="C1476" s="156" t="str">
        <f>IF(ISBLANK(TableB[[#This Row],[Local School Code]]),"",TableB[[#This Row],[Local School Code]])</f>
        <v>X324</v>
      </c>
      <c r="D1476" s="187">
        <v>4750384</v>
      </c>
      <c r="E1476" s="187">
        <v>4750384</v>
      </c>
      <c r="F1476" s="186">
        <v>0</v>
      </c>
      <c r="G1476" s="126">
        <f t="shared" si="69"/>
        <v>1</v>
      </c>
      <c r="H1476" s="187">
        <v>357576</v>
      </c>
      <c r="I1476" s="187">
        <v>735638</v>
      </c>
      <c r="J1476" s="187">
        <v>5843598</v>
      </c>
      <c r="K1476" s="187">
        <v>5843598</v>
      </c>
      <c r="L1476" s="187">
        <v>0</v>
      </c>
      <c r="M1476" s="186">
        <f>IF(L1476="N/A","N/A",'Part-C'!I1476)</f>
        <v>8109787.4989026953</v>
      </c>
      <c r="N1476" s="190">
        <f t="shared" si="67"/>
        <v>0.7205611738643799</v>
      </c>
      <c r="O1476" s="191">
        <f t="shared" si="68"/>
        <v>2266189.4989026953</v>
      </c>
    </row>
    <row r="1477" spans="1:15" s="27" customFormat="1" ht="15" x14ac:dyDescent="0.3">
      <c r="A1477" s="156" t="str">
        <f>IF(ISBLANK(TableB[[#This Row],[BEDS Code]]),"",TableB[[#This Row],[BEDS Code]])</f>
        <v>321100010326</v>
      </c>
      <c r="B1477" s="134" t="str">
        <f>IF(ISBLANK(TableB[[#This Row],[School Name]]),"",TableB[[#This Row],[School Name]])</f>
        <v>Bronx Green Middle School</v>
      </c>
      <c r="C1477" s="156" t="str">
        <f>IF(ISBLANK(TableB[[#This Row],[Local School Code]]),"",TableB[[#This Row],[Local School Code]])</f>
        <v>X326</v>
      </c>
      <c r="D1477" s="187">
        <v>3781600</v>
      </c>
      <c r="E1477" s="187">
        <v>4201778</v>
      </c>
      <c r="F1477" s="186">
        <v>420178</v>
      </c>
      <c r="G1477" s="126">
        <f t="shared" si="69"/>
        <v>0.89999995240110253</v>
      </c>
      <c r="H1477" s="187">
        <v>357576</v>
      </c>
      <c r="I1477" s="187">
        <v>763176</v>
      </c>
      <c r="J1477" s="187">
        <v>4902352</v>
      </c>
      <c r="K1477" s="187">
        <v>5398282</v>
      </c>
      <c r="L1477" s="187">
        <v>495930</v>
      </c>
      <c r="M1477" s="186">
        <f>IF(L1477="N/A","N/A",'Part-C'!I1477)</f>
        <v>6363816.6765714642</v>
      </c>
      <c r="N1477" s="190">
        <f t="shared" si="67"/>
        <v>0.77034777228076357</v>
      </c>
      <c r="O1477" s="191">
        <f t="shared" si="68"/>
        <v>1461464.6765714642</v>
      </c>
    </row>
    <row r="1478" spans="1:15" s="27" customFormat="1" ht="15" x14ac:dyDescent="0.3">
      <c r="A1478" s="156" t="str">
        <f>IF(ISBLANK(TableB[[#This Row],[BEDS Code]]),"",TableB[[#This Row],[BEDS Code]])</f>
        <v>320900010327</v>
      </c>
      <c r="B1478" s="134" t="str">
        <f>IF(ISBLANK(TableB[[#This Row],[School Name]]),"",TableB[[#This Row],[School Name]])</f>
        <v>Comprehensive Model School Project M.S. 327</v>
      </c>
      <c r="C1478" s="156" t="str">
        <f>IF(ISBLANK(TableB[[#This Row],[Local School Code]]),"",TableB[[#This Row],[Local School Code]])</f>
        <v>X327</v>
      </c>
      <c r="D1478" s="187">
        <v>5960807</v>
      </c>
      <c r="E1478" s="187">
        <v>6623119</v>
      </c>
      <c r="F1478" s="186">
        <v>662312</v>
      </c>
      <c r="G1478" s="126">
        <f t="shared" si="69"/>
        <v>0.89999998490137356</v>
      </c>
      <c r="H1478" s="187">
        <v>357576</v>
      </c>
      <c r="I1478" s="187">
        <v>1123443</v>
      </c>
      <c r="J1478" s="187">
        <v>7441826</v>
      </c>
      <c r="K1478" s="187">
        <v>8223542</v>
      </c>
      <c r="L1478" s="187">
        <v>781716</v>
      </c>
      <c r="M1478" s="186">
        <f>IF(L1478="N/A","N/A",'Part-C'!I1478)</f>
        <v>10250590.692665489</v>
      </c>
      <c r="N1478" s="190">
        <f t="shared" si="67"/>
        <v>0.7259899671269463</v>
      </c>
      <c r="O1478" s="191">
        <f t="shared" si="68"/>
        <v>2808764.6926654894</v>
      </c>
    </row>
    <row r="1479" spans="1:15" s="27" customFormat="1" ht="15" x14ac:dyDescent="0.3">
      <c r="A1479" s="156" t="str">
        <f>IF(ISBLANK(TableB[[#This Row],[BEDS Code]]),"",TableB[[#This Row],[BEDS Code]])</f>
        <v>320900010328</v>
      </c>
      <c r="B1479" s="134" t="str">
        <f>IF(ISBLANK(TableB[[#This Row],[School Name]]),"",TableB[[#This Row],[School Name]])</f>
        <v>New Millennium Business Academy Middle School</v>
      </c>
      <c r="C1479" s="156" t="str">
        <f>IF(ISBLANK(TableB[[#This Row],[Local School Code]]),"",TableB[[#This Row],[Local School Code]])</f>
        <v>X328</v>
      </c>
      <c r="D1479" s="187">
        <v>3033704</v>
      </c>
      <c r="E1479" s="187">
        <v>3033704</v>
      </c>
      <c r="F1479" s="186">
        <v>0</v>
      </c>
      <c r="G1479" s="126">
        <f t="shared" si="69"/>
        <v>1</v>
      </c>
      <c r="H1479" s="187">
        <v>357576</v>
      </c>
      <c r="I1479" s="187">
        <v>517203</v>
      </c>
      <c r="J1479" s="187">
        <v>3908483</v>
      </c>
      <c r="K1479" s="187">
        <v>3908483</v>
      </c>
      <c r="L1479" s="187">
        <v>0</v>
      </c>
      <c r="M1479" s="186">
        <f>IF(L1479="N/A","N/A",'Part-C'!I1479)</f>
        <v>5455384.3819173202</v>
      </c>
      <c r="N1479" s="190">
        <f t="shared" si="67"/>
        <v>0.71644502502064678</v>
      </c>
      <c r="O1479" s="191">
        <f t="shared" si="68"/>
        <v>1546901.3819173202</v>
      </c>
    </row>
    <row r="1480" spans="1:15" s="27" customFormat="1" ht="15" x14ac:dyDescent="0.3">
      <c r="A1480" s="156" t="str">
        <f>IF(ISBLANK(TableB[[#This Row],[BEDS Code]]),"",TableB[[#This Row],[BEDS Code]])</f>
        <v>320900011329</v>
      </c>
      <c r="B1480" s="134" t="str">
        <f>IF(ISBLANK(TableB[[#This Row],[School Name]]),"",TableB[[#This Row],[School Name]])</f>
        <v>Dreamyard Preparatory School</v>
      </c>
      <c r="C1480" s="156" t="str">
        <f>IF(ISBLANK(TableB[[#This Row],[Local School Code]]),"",TableB[[#This Row],[Local School Code]])</f>
        <v>X329</v>
      </c>
      <c r="D1480" s="187">
        <v>2858355</v>
      </c>
      <c r="E1480" s="187">
        <v>2858355</v>
      </c>
      <c r="F1480" s="186">
        <v>0</v>
      </c>
      <c r="G1480" s="126">
        <f t="shared" si="69"/>
        <v>1</v>
      </c>
      <c r="H1480" s="187">
        <v>357576</v>
      </c>
      <c r="I1480" s="187">
        <v>602567</v>
      </c>
      <c r="J1480" s="187">
        <v>3818498</v>
      </c>
      <c r="K1480" s="187">
        <v>3818499</v>
      </c>
      <c r="L1480" s="187">
        <v>0</v>
      </c>
      <c r="M1480" s="186">
        <f>IF(L1480="N/A","N/A",'Part-C'!I1480)</f>
        <v>4936138.3301039543</v>
      </c>
      <c r="N1480" s="190">
        <f t="shared" ref="N1480:N1543" si="70">IFERROR(J1480/M1480,"")</f>
        <v>0.77358002240581114</v>
      </c>
      <c r="O1480" s="191">
        <f t="shared" ref="O1480:O1543" si="71">IF(L1480="N/A","N/A",M1480-J1480)</f>
        <v>1117640.3301039543</v>
      </c>
    </row>
    <row r="1481" spans="1:15" s="27" customFormat="1" ht="15" x14ac:dyDescent="0.3">
      <c r="A1481" s="156" t="str">
        <f>IF(ISBLANK(TableB[[#This Row],[BEDS Code]]),"",TableB[[#This Row],[BEDS Code]])</f>
        <v>321000010331</v>
      </c>
      <c r="B1481" s="134" t="str">
        <f>IF(ISBLANK(TableB[[#This Row],[School Name]]),"",TableB[[#This Row],[School Name]])</f>
        <v>The Bronx School of Young Leaders</v>
      </c>
      <c r="C1481" s="156" t="str">
        <f>IF(ISBLANK(TableB[[#This Row],[Local School Code]]),"",TableB[[#This Row],[Local School Code]])</f>
        <v>X331</v>
      </c>
      <c r="D1481" s="187">
        <v>4606017</v>
      </c>
      <c r="E1481" s="187">
        <v>4606017</v>
      </c>
      <c r="F1481" s="186">
        <v>0</v>
      </c>
      <c r="G1481" s="126">
        <f t="shared" si="69"/>
        <v>1</v>
      </c>
      <c r="H1481" s="187">
        <v>357576</v>
      </c>
      <c r="I1481" s="187">
        <v>864016</v>
      </c>
      <c r="J1481" s="187">
        <v>5827609</v>
      </c>
      <c r="K1481" s="187">
        <v>5827609</v>
      </c>
      <c r="L1481" s="187">
        <v>0</v>
      </c>
      <c r="M1481" s="186">
        <f>IF(L1481="N/A","N/A",'Part-C'!I1481)</f>
        <v>8663969.1981412396</v>
      </c>
      <c r="N1481" s="190">
        <f t="shared" si="70"/>
        <v>0.67262577540675583</v>
      </c>
      <c r="O1481" s="191">
        <f t="shared" si="71"/>
        <v>2836360.1981412396</v>
      </c>
    </row>
    <row r="1482" spans="1:15" s="27" customFormat="1" ht="15" x14ac:dyDescent="0.3">
      <c r="A1482" s="156" t="str">
        <f>IF(ISBLANK(TableB[[#This Row],[BEDS Code]]),"",TableB[[#This Row],[BEDS Code]])</f>
        <v>320800010333</v>
      </c>
      <c r="B1482" s="134" t="str">
        <f>IF(ISBLANK(TableB[[#This Row],[School Name]]),"",TableB[[#This Row],[School Name]])</f>
        <v>The Longwood Academy of Discovery</v>
      </c>
      <c r="C1482" s="156" t="str">
        <f>IF(ISBLANK(TableB[[#This Row],[Local School Code]]),"",TableB[[#This Row],[Local School Code]])</f>
        <v>X333</v>
      </c>
      <c r="D1482" s="187">
        <v>5055794</v>
      </c>
      <c r="E1482" s="187">
        <v>5256098</v>
      </c>
      <c r="F1482" s="186">
        <v>200304</v>
      </c>
      <c r="G1482" s="126">
        <f t="shared" si="69"/>
        <v>0.9618911215125745</v>
      </c>
      <c r="H1482" s="187">
        <v>357576</v>
      </c>
      <c r="I1482" s="187">
        <v>1031315</v>
      </c>
      <c r="J1482" s="187">
        <v>6444685</v>
      </c>
      <c r="K1482" s="187">
        <v>6681102</v>
      </c>
      <c r="L1482" s="187">
        <v>236416</v>
      </c>
      <c r="M1482" s="186">
        <f>IF(L1482="N/A","N/A",'Part-C'!I1482)</f>
        <v>11294545.039739843</v>
      </c>
      <c r="N1482" s="190">
        <f t="shared" si="70"/>
        <v>0.57060155830309089</v>
      </c>
      <c r="O1482" s="191">
        <f t="shared" si="71"/>
        <v>4849860.0397398435</v>
      </c>
    </row>
    <row r="1483" spans="1:15" s="27" customFormat="1" ht="15" x14ac:dyDescent="0.3">
      <c r="A1483" s="156" t="str">
        <f>IF(ISBLANK(TableB[[#This Row],[BEDS Code]]),"",TableB[[#This Row],[BEDS Code]])</f>
        <v>320700011334</v>
      </c>
      <c r="B1483" s="134" t="str">
        <f>IF(ISBLANK(TableB[[#This Row],[School Name]]),"",TableB[[#This Row],[School Name]])</f>
        <v>International Community High School</v>
      </c>
      <c r="C1483" s="156" t="str">
        <f>IF(ISBLANK(TableB[[#This Row],[Local School Code]]),"",TableB[[#This Row],[Local School Code]])</f>
        <v>X334</v>
      </c>
      <c r="D1483" s="187">
        <v>4385190</v>
      </c>
      <c r="E1483" s="187">
        <v>4872434</v>
      </c>
      <c r="F1483" s="186">
        <v>487244</v>
      </c>
      <c r="G1483" s="126">
        <f t="shared" ref="G1483:G1546" si="72">IFERROR(D1483/E1483,"")</f>
        <v>0.89999987685826022</v>
      </c>
      <c r="H1483" s="187">
        <v>357576</v>
      </c>
      <c r="I1483" s="187">
        <v>850242</v>
      </c>
      <c r="J1483" s="187">
        <v>5593008</v>
      </c>
      <c r="K1483" s="187">
        <v>6168095</v>
      </c>
      <c r="L1483" s="187">
        <v>575086</v>
      </c>
      <c r="M1483" s="186">
        <f>IF(L1483="N/A","N/A",'Part-C'!I1483)</f>
        <v>6959685.2439446375</v>
      </c>
      <c r="N1483" s="190">
        <f t="shared" si="70"/>
        <v>0.80362944644174361</v>
      </c>
      <c r="O1483" s="191">
        <f t="shared" si="71"/>
        <v>1366677.2439446375</v>
      </c>
    </row>
    <row r="1484" spans="1:15" s="27" customFormat="1" ht="15" x14ac:dyDescent="0.3">
      <c r="A1484" s="156" t="str">
        <f>IF(ISBLANK(TableB[[#This Row],[BEDS Code]]),"",TableB[[#This Row],[BEDS Code]])</f>
        <v>320800010337</v>
      </c>
      <c r="B1484" s="134" t="str">
        <f>IF(ISBLANK(TableB[[#This Row],[School Name]]),"",TableB[[#This Row],[School Name]])</f>
        <v>The School for Inquiry and Social Justice</v>
      </c>
      <c r="C1484" s="156" t="str">
        <f>IF(ISBLANK(TableB[[#This Row],[Local School Code]]),"",TableB[[#This Row],[Local School Code]])</f>
        <v>X337</v>
      </c>
      <c r="D1484" s="187">
        <v>5058423</v>
      </c>
      <c r="E1484" s="187">
        <v>5603106</v>
      </c>
      <c r="F1484" s="186">
        <v>544683</v>
      </c>
      <c r="G1484" s="126">
        <f t="shared" si="72"/>
        <v>0.90278909590502121</v>
      </c>
      <c r="H1484" s="187">
        <v>357576</v>
      </c>
      <c r="I1484" s="187">
        <v>889850</v>
      </c>
      <c r="J1484" s="187">
        <v>6305849</v>
      </c>
      <c r="K1484" s="187">
        <v>6948730</v>
      </c>
      <c r="L1484" s="187">
        <v>642881</v>
      </c>
      <c r="M1484" s="186">
        <f>IF(L1484="N/A","N/A",'Part-C'!I1484)</f>
        <v>8124451.5261945101</v>
      </c>
      <c r="N1484" s="190">
        <f t="shared" si="70"/>
        <v>0.77615688636567659</v>
      </c>
      <c r="O1484" s="191">
        <f t="shared" si="71"/>
        <v>1818602.5261945101</v>
      </c>
    </row>
    <row r="1485" spans="1:15" s="27" customFormat="1" ht="15" x14ac:dyDescent="0.3">
      <c r="A1485" s="156" t="str">
        <f>IF(ISBLANK(TableB[[#This Row],[BEDS Code]]),"",TableB[[#This Row],[BEDS Code]])</f>
        <v>320900010339</v>
      </c>
      <c r="B1485" s="134" t="str">
        <f>IF(ISBLANK(TableB[[#This Row],[School Name]]),"",TableB[[#This Row],[School Name]])</f>
        <v>I.S. 339</v>
      </c>
      <c r="C1485" s="156" t="str">
        <f>IF(ISBLANK(TableB[[#This Row],[Local School Code]]),"",TableB[[#This Row],[Local School Code]])</f>
        <v>X339</v>
      </c>
      <c r="D1485" s="187">
        <v>6292575</v>
      </c>
      <c r="E1485" s="187">
        <v>6292575</v>
      </c>
      <c r="F1485" s="186">
        <v>0</v>
      </c>
      <c r="G1485" s="126">
        <f t="shared" si="72"/>
        <v>1</v>
      </c>
      <c r="H1485" s="187">
        <v>357576</v>
      </c>
      <c r="I1485" s="187">
        <v>1223408</v>
      </c>
      <c r="J1485" s="187">
        <v>7873559</v>
      </c>
      <c r="K1485" s="187">
        <v>7873560</v>
      </c>
      <c r="L1485" s="187">
        <v>0</v>
      </c>
      <c r="M1485" s="186">
        <f>IF(L1485="N/A","N/A",'Part-C'!I1485)</f>
        <v>12270746.410060242</v>
      </c>
      <c r="N1485" s="190">
        <f t="shared" si="70"/>
        <v>0.64165281694231879</v>
      </c>
      <c r="O1485" s="191">
        <f t="shared" si="71"/>
        <v>4397187.4100602418</v>
      </c>
    </row>
    <row r="1486" spans="1:15" s="27" customFormat="1" ht="15" x14ac:dyDescent="0.3">
      <c r="A1486" s="156" t="str">
        <f>IF(ISBLANK(TableB[[#This Row],[BEDS Code]]),"",TableB[[#This Row],[BEDS Code]])</f>
        <v>321000010340</v>
      </c>
      <c r="B1486" s="134" t="str">
        <f>IF(ISBLANK(TableB[[#This Row],[School Name]]),"",TableB[[#This Row],[School Name]])</f>
        <v>P.S. 340</v>
      </c>
      <c r="C1486" s="156" t="str">
        <f>IF(ISBLANK(TableB[[#This Row],[Local School Code]]),"",TableB[[#This Row],[Local School Code]])</f>
        <v>X340</v>
      </c>
      <c r="D1486" s="187">
        <v>5425958</v>
      </c>
      <c r="E1486" s="187">
        <v>6028843</v>
      </c>
      <c r="F1486" s="186">
        <v>602885</v>
      </c>
      <c r="G1486" s="126">
        <f t="shared" si="72"/>
        <v>0.89999988389148633</v>
      </c>
      <c r="H1486" s="187">
        <v>357576</v>
      </c>
      <c r="I1486" s="187">
        <v>1099434</v>
      </c>
      <c r="J1486" s="187">
        <v>6882968</v>
      </c>
      <c r="K1486" s="187">
        <v>7594544</v>
      </c>
      <c r="L1486" s="187">
        <v>711575</v>
      </c>
      <c r="M1486" s="186">
        <f>IF(L1486="N/A","N/A",'Part-C'!I1486)</f>
        <v>11430484.253187846</v>
      </c>
      <c r="N1486" s="190">
        <f t="shared" si="70"/>
        <v>0.60215891536532318</v>
      </c>
      <c r="O1486" s="191">
        <f t="shared" si="71"/>
        <v>4547516.2531878464</v>
      </c>
    </row>
    <row r="1487" spans="1:15" s="27" customFormat="1" ht="15" x14ac:dyDescent="0.3">
      <c r="A1487" s="156" t="str">
        <f>IF(ISBLANK(TableB[[#This Row],[BEDS Code]]),"",TableB[[#This Row],[BEDS Code]])</f>
        <v>321200010341</v>
      </c>
      <c r="B1487" s="134" t="str">
        <f>IF(ISBLANK(TableB[[#This Row],[School Name]]),"",TableB[[#This Row],[School Name]])</f>
        <v>Accion Academy</v>
      </c>
      <c r="C1487" s="156" t="str">
        <f>IF(ISBLANK(TableB[[#This Row],[Local School Code]]),"",TableB[[#This Row],[Local School Code]])</f>
        <v>X341</v>
      </c>
      <c r="D1487" s="187">
        <v>3505366</v>
      </c>
      <c r="E1487" s="187">
        <v>3505366</v>
      </c>
      <c r="F1487" s="186">
        <v>0</v>
      </c>
      <c r="G1487" s="126">
        <f t="shared" si="72"/>
        <v>1</v>
      </c>
      <c r="H1487" s="187">
        <v>357576</v>
      </c>
      <c r="I1487" s="187">
        <v>596056</v>
      </c>
      <c r="J1487" s="187">
        <v>4458998</v>
      </c>
      <c r="K1487" s="187">
        <v>4458998</v>
      </c>
      <c r="L1487" s="187">
        <v>1</v>
      </c>
      <c r="M1487" s="186">
        <f>IF(L1487="N/A","N/A",'Part-C'!I1487)</f>
        <v>6436482.2880594321</v>
      </c>
      <c r="N1487" s="190">
        <f t="shared" si="70"/>
        <v>0.69276940422442557</v>
      </c>
      <c r="O1487" s="191">
        <f t="shared" si="71"/>
        <v>1977484.2880594321</v>
      </c>
    </row>
    <row r="1488" spans="1:15" s="27" customFormat="1" ht="15" x14ac:dyDescent="0.3">
      <c r="A1488" s="156" t="str">
        <f>IF(ISBLANK(TableB[[#This Row],[BEDS Code]]),"",TableB[[#This Row],[BEDS Code]])</f>
        <v>321000011342</v>
      </c>
      <c r="B1488" s="134" t="str">
        <f>IF(ISBLANK(TableB[[#This Row],[School Name]]),"",TableB[[#This Row],[School Name]])</f>
        <v>International School for Liberal Arts</v>
      </c>
      <c r="C1488" s="156" t="str">
        <f>IF(ISBLANK(TableB[[#This Row],[Local School Code]]),"",TableB[[#This Row],[Local School Code]])</f>
        <v>X342</v>
      </c>
      <c r="D1488" s="187">
        <v>5307189</v>
      </c>
      <c r="E1488" s="187">
        <v>5896877</v>
      </c>
      <c r="F1488" s="186">
        <v>589688</v>
      </c>
      <c r="G1488" s="126">
        <f t="shared" si="72"/>
        <v>0.89999994912561343</v>
      </c>
      <c r="H1488" s="187">
        <v>357576</v>
      </c>
      <c r="I1488" s="187">
        <v>1065720</v>
      </c>
      <c r="J1488" s="187">
        <v>6730485</v>
      </c>
      <c r="K1488" s="187">
        <v>7426485</v>
      </c>
      <c r="L1488" s="187">
        <v>695999</v>
      </c>
      <c r="M1488" s="186">
        <f>IF(L1488="N/A","N/A",'Part-C'!I1488)</f>
        <v>8838090.6442315988</v>
      </c>
      <c r="N1488" s="190">
        <f t="shared" si="70"/>
        <v>0.76153156500978181</v>
      </c>
      <c r="O1488" s="191">
        <f t="shared" si="71"/>
        <v>2107605.6442315988</v>
      </c>
    </row>
    <row r="1489" spans="1:15" s="27" customFormat="1" ht="15" x14ac:dyDescent="0.3">
      <c r="A1489" s="156" t="str">
        <f>IF(ISBLANK(TableB[[#This Row],[BEDS Code]]),"",TableB[[#This Row],[BEDS Code]])</f>
        <v>320700010343</v>
      </c>
      <c r="B1489" s="134" t="str">
        <f>IF(ISBLANK(TableB[[#This Row],[School Name]]),"",TableB[[#This Row],[School Name]])</f>
        <v>Academy of Applied Mathematics and Technology</v>
      </c>
      <c r="C1489" s="156" t="str">
        <f>IF(ISBLANK(TableB[[#This Row],[Local School Code]]),"",TableB[[#This Row],[Local School Code]])</f>
        <v>X343</v>
      </c>
      <c r="D1489" s="187">
        <v>2839214</v>
      </c>
      <c r="E1489" s="187">
        <v>3154682</v>
      </c>
      <c r="F1489" s="186">
        <v>315468</v>
      </c>
      <c r="G1489" s="126">
        <f t="shared" si="72"/>
        <v>0.90000006339783223</v>
      </c>
      <c r="H1489" s="187">
        <v>357576</v>
      </c>
      <c r="I1489" s="187">
        <v>580957</v>
      </c>
      <c r="J1489" s="187">
        <v>3777747</v>
      </c>
      <c r="K1489" s="187">
        <v>4150089</v>
      </c>
      <c r="L1489" s="187">
        <v>372342</v>
      </c>
      <c r="M1489" s="186">
        <f>IF(L1489="N/A","N/A",'Part-C'!I1489)</f>
        <v>5203193.3866760079</v>
      </c>
      <c r="N1489" s="190">
        <f t="shared" si="70"/>
        <v>0.72604393480238572</v>
      </c>
      <c r="O1489" s="191">
        <f t="shared" si="71"/>
        <v>1425446.3866760079</v>
      </c>
    </row>
    <row r="1490" spans="1:15" s="27" customFormat="1" ht="15" x14ac:dyDescent="0.3">
      <c r="A1490" s="156" t="str">
        <f>IF(ISBLANK(TableB[[#This Row],[BEDS Code]]),"",TableB[[#This Row],[BEDS Code]])</f>
        <v>321000010344</v>
      </c>
      <c r="B1490" s="134" t="str">
        <f>IF(ISBLANK(TableB[[#This Row],[School Name]]),"",TableB[[#This Row],[School Name]])</f>
        <v>Ampark Neighborhood</v>
      </c>
      <c r="C1490" s="156" t="str">
        <f>IF(ISBLANK(TableB[[#This Row],[Local School Code]]),"",TableB[[#This Row],[Local School Code]])</f>
        <v>X344</v>
      </c>
      <c r="D1490" s="187">
        <v>2718870</v>
      </c>
      <c r="E1490" s="187">
        <v>2988607</v>
      </c>
      <c r="F1490" s="186">
        <v>269737</v>
      </c>
      <c r="G1490" s="126">
        <f t="shared" si="72"/>
        <v>0.90974490791194695</v>
      </c>
      <c r="H1490" s="187">
        <v>357576</v>
      </c>
      <c r="I1490" s="187">
        <v>534308</v>
      </c>
      <c r="J1490" s="187">
        <v>3610754</v>
      </c>
      <c r="K1490" s="187">
        <v>3929121</v>
      </c>
      <c r="L1490" s="187">
        <v>318366</v>
      </c>
      <c r="M1490" s="186">
        <f>IF(L1490="N/A","N/A",'Part-C'!I1490)</f>
        <v>5688287.7303703427</v>
      </c>
      <c r="N1490" s="190">
        <f t="shared" si="70"/>
        <v>0.63476992922172693</v>
      </c>
      <c r="O1490" s="191">
        <f t="shared" si="71"/>
        <v>2077533.7303703427</v>
      </c>
    </row>
    <row r="1491" spans="1:15" s="27" customFormat="1" ht="15" x14ac:dyDescent="0.3">
      <c r="A1491" s="156" t="str">
        <f>IF(ISBLANK(TableB[[#This Row],[BEDS Code]]),"",TableB[[#This Row],[BEDS Code]])</f>
        <v>320800011348</v>
      </c>
      <c r="B1491" s="134" t="str">
        <f>IF(ISBLANK(TableB[[#This Row],[School Name]]),"",TableB[[#This Row],[School Name]])</f>
        <v>Schuylerville Preparatory High School</v>
      </c>
      <c r="C1491" s="156" t="str">
        <f>IF(ISBLANK(TableB[[#This Row],[Local School Code]]),"",TableB[[#This Row],[Local School Code]])</f>
        <v>X348</v>
      </c>
      <c r="D1491" s="187">
        <v>3783507</v>
      </c>
      <c r="E1491" s="187">
        <v>3783507</v>
      </c>
      <c r="F1491" s="186">
        <v>0</v>
      </c>
      <c r="G1491" s="126">
        <f t="shared" si="72"/>
        <v>1</v>
      </c>
      <c r="H1491" s="187">
        <v>357576</v>
      </c>
      <c r="I1491" s="187">
        <v>617938</v>
      </c>
      <c r="J1491" s="187">
        <v>4759021</v>
      </c>
      <c r="K1491" s="187">
        <v>4759021</v>
      </c>
      <c r="L1491" s="187">
        <v>0</v>
      </c>
      <c r="M1491" s="186">
        <f>IF(L1491="N/A","N/A",'Part-C'!I1491)</f>
        <v>5602826.4411447328</v>
      </c>
      <c r="N1491" s="190">
        <f t="shared" si="70"/>
        <v>0.84939646979813777</v>
      </c>
      <c r="O1491" s="191">
        <f t="shared" si="71"/>
        <v>843805.44114473276</v>
      </c>
    </row>
    <row r="1492" spans="1:15" s="27" customFormat="1" ht="15" x14ac:dyDescent="0.3">
      <c r="A1492" s="156" t="str">
        <f>IF(ISBLANK(TableB[[#This Row],[BEDS Code]]),"",TableB[[#This Row],[BEDS Code]])</f>
        <v>320800011349</v>
      </c>
      <c r="B1492" s="134" t="str">
        <f>IF(ISBLANK(TableB[[#This Row],[School Name]]),"",TableB[[#This Row],[School Name]])</f>
        <v>Bronx River High School</v>
      </c>
      <c r="C1492" s="156" t="str">
        <f>IF(ISBLANK(TableB[[#This Row],[Local School Code]]),"",TableB[[#This Row],[Local School Code]])</f>
        <v>X349</v>
      </c>
      <c r="D1492" s="187">
        <v>4812063</v>
      </c>
      <c r="E1492" s="187">
        <v>4812063</v>
      </c>
      <c r="F1492" s="186">
        <v>0</v>
      </c>
      <c r="G1492" s="126">
        <f t="shared" si="72"/>
        <v>1</v>
      </c>
      <c r="H1492" s="187">
        <v>357576</v>
      </c>
      <c r="I1492" s="187">
        <v>900050</v>
      </c>
      <c r="J1492" s="187">
        <v>6069689</v>
      </c>
      <c r="K1492" s="187">
        <v>6069689</v>
      </c>
      <c r="L1492" s="187">
        <v>0</v>
      </c>
      <c r="M1492" s="186">
        <f>IF(L1492="N/A","N/A",'Part-C'!I1492)</f>
        <v>7220982.1492607519</v>
      </c>
      <c r="N1492" s="190">
        <f t="shared" si="70"/>
        <v>0.84056280358225011</v>
      </c>
      <c r="O1492" s="191">
        <f t="shared" si="71"/>
        <v>1151293.1492607519</v>
      </c>
    </row>
    <row r="1493" spans="1:15" s="27" customFormat="1" ht="15" x14ac:dyDescent="0.3">
      <c r="A1493" s="156" t="str">
        <f>IF(ISBLANK(TableB[[#This Row],[BEDS Code]]),"",TableB[[#This Row],[BEDS Code]])</f>
        <v>320900011350</v>
      </c>
      <c r="B1493" s="134" t="str">
        <f>IF(ISBLANK(TableB[[#This Row],[School Name]]),"",TableB[[#This Row],[School Name]])</f>
        <v>New Directions Secondary School</v>
      </c>
      <c r="C1493" s="156" t="str">
        <f>IF(ISBLANK(TableB[[#This Row],[Local School Code]]),"",TableB[[#This Row],[Local School Code]])</f>
        <v>X350</v>
      </c>
      <c r="D1493" s="187">
        <v>3021302</v>
      </c>
      <c r="E1493" s="187">
        <v>3021302</v>
      </c>
      <c r="F1493" s="186">
        <v>0</v>
      </c>
      <c r="G1493" s="126">
        <f t="shared" si="72"/>
        <v>1</v>
      </c>
      <c r="H1493" s="187">
        <v>357576</v>
      </c>
      <c r="I1493" s="187">
        <v>614040</v>
      </c>
      <c r="J1493" s="187">
        <v>3992918</v>
      </c>
      <c r="K1493" s="187">
        <v>3992918</v>
      </c>
      <c r="L1493" s="187">
        <v>0</v>
      </c>
      <c r="M1493" s="186">
        <f>IF(L1493="N/A","N/A",'Part-C'!I1493)</f>
        <v>5921348.9360248987</v>
      </c>
      <c r="N1493" s="190">
        <f t="shared" si="70"/>
        <v>0.67432573947930741</v>
      </c>
      <c r="O1493" s="191">
        <f t="shared" si="71"/>
        <v>1928430.9360248987</v>
      </c>
    </row>
    <row r="1494" spans="1:15" s="27" customFormat="1" ht="15" x14ac:dyDescent="0.3">
      <c r="A1494" s="156" t="str">
        <f>IF(ISBLANK(TableB[[#This Row],[BEDS Code]]),"",TableB[[#This Row],[BEDS Code]])</f>
        <v>321000011351</v>
      </c>
      <c r="B1494" s="134" t="str">
        <f>IF(ISBLANK(TableB[[#This Row],[School Name]]),"",TableB[[#This Row],[School Name]])</f>
        <v>Bronx Collaborative High School</v>
      </c>
      <c r="C1494" s="156" t="str">
        <f>IF(ISBLANK(TableB[[#This Row],[Local School Code]]),"",TableB[[#This Row],[Local School Code]])</f>
        <v>X351</v>
      </c>
      <c r="D1494" s="187">
        <v>6150961</v>
      </c>
      <c r="E1494" s="187">
        <v>6150961</v>
      </c>
      <c r="F1494" s="186">
        <v>0</v>
      </c>
      <c r="G1494" s="126">
        <f t="shared" si="72"/>
        <v>1</v>
      </c>
      <c r="H1494" s="187">
        <v>357576</v>
      </c>
      <c r="I1494" s="187">
        <v>1124779</v>
      </c>
      <c r="J1494" s="187">
        <v>7633316</v>
      </c>
      <c r="K1494" s="187">
        <v>7633317</v>
      </c>
      <c r="L1494" s="187">
        <v>0</v>
      </c>
      <c r="M1494" s="186">
        <f>IF(L1494="N/A","N/A",'Part-C'!I1494)</f>
        <v>9102036.4884532467</v>
      </c>
      <c r="N1494" s="190">
        <f t="shared" si="70"/>
        <v>0.83863825526117686</v>
      </c>
      <c r="O1494" s="191">
        <f t="shared" si="71"/>
        <v>1468720.4884532467</v>
      </c>
    </row>
    <row r="1495" spans="1:15" s="27" customFormat="1" ht="15" x14ac:dyDescent="0.3">
      <c r="A1495" s="156" t="str">
        <f>IF(ISBLANK(TableB[[#This Row],[BEDS Code]]),"",TableB[[#This Row],[BEDS Code]])</f>
        <v>307500012352</v>
      </c>
      <c r="B1495" s="134" t="str">
        <f>IF(ISBLANK(TableB[[#This Row],[School Name]]),"",TableB[[#This Row],[School Name]])</f>
        <v>The Vida Bogart School for All Children</v>
      </c>
      <c r="C1495" s="156" t="str">
        <f>IF(ISBLANK(TableB[[#This Row],[Local School Code]]),"",TableB[[#This Row],[Local School Code]])</f>
        <v>X352</v>
      </c>
      <c r="D1495" s="187" t="s">
        <v>5097</v>
      </c>
      <c r="E1495" s="187" t="s">
        <v>5097</v>
      </c>
      <c r="F1495" s="186" t="s">
        <v>5097</v>
      </c>
      <c r="G1495" s="126" t="str">
        <f t="shared" si="72"/>
        <v/>
      </c>
      <c r="H1495" s="187" t="s">
        <v>5097</v>
      </c>
      <c r="I1495" s="187" t="s">
        <v>5097</v>
      </c>
      <c r="J1495" s="187" t="s">
        <v>5097</v>
      </c>
      <c r="K1495" s="187" t="s">
        <v>5097</v>
      </c>
      <c r="L1495" s="187" t="s">
        <v>5097</v>
      </c>
      <c r="M1495" s="186" t="str">
        <f>IF(L1495="N/A","N/A",'Part-C'!I1495)</f>
        <v>N/A</v>
      </c>
      <c r="N1495" s="190" t="str">
        <f t="shared" si="70"/>
        <v/>
      </c>
      <c r="O1495" s="191" t="str">
        <f t="shared" si="71"/>
        <v>N/A</v>
      </c>
    </row>
    <row r="1496" spans="1:15" s="27" customFormat="1" ht="15" x14ac:dyDescent="0.3">
      <c r="A1496" s="156" t="str">
        <f>IF(ISBLANK(TableB[[#This Row],[BEDS Code]]),"",TableB[[#This Row],[BEDS Code]])</f>
        <v>321000011353</v>
      </c>
      <c r="B1496" s="134" t="str">
        <f>IF(ISBLANK(TableB[[#This Row],[School Name]]),"",TableB[[#This Row],[School Name]])</f>
        <v>World View High School</v>
      </c>
      <c r="C1496" s="156" t="str">
        <f>IF(ISBLANK(TableB[[#This Row],[Local School Code]]),"",TableB[[#This Row],[Local School Code]])</f>
        <v>X353</v>
      </c>
      <c r="D1496" s="187">
        <v>5421271</v>
      </c>
      <c r="E1496" s="187">
        <v>5421271</v>
      </c>
      <c r="F1496" s="186">
        <v>0</v>
      </c>
      <c r="G1496" s="126">
        <f t="shared" si="72"/>
        <v>1</v>
      </c>
      <c r="H1496" s="187">
        <v>357576</v>
      </c>
      <c r="I1496" s="187">
        <v>934329</v>
      </c>
      <c r="J1496" s="187">
        <v>6713176</v>
      </c>
      <c r="K1496" s="187">
        <v>6713177</v>
      </c>
      <c r="L1496" s="187">
        <v>0</v>
      </c>
      <c r="M1496" s="186">
        <f>IF(L1496="N/A","N/A",'Part-C'!I1496)</f>
        <v>8446841.7646919675</v>
      </c>
      <c r="N1496" s="190">
        <f t="shared" si="70"/>
        <v>0.79475574268021232</v>
      </c>
      <c r="O1496" s="191">
        <f t="shared" si="71"/>
        <v>1733665.7646919675</v>
      </c>
    </row>
    <row r="1497" spans="1:15" s="27" customFormat="1" ht="15" x14ac:dyDescent="0.3">
      <c r="A1497" s="156" t="str">
        <f>IF(ISBLANK(TableB[[#This Row],[BEDS Code]]),"",TableB[[#This Row],[BEDS Code]])</f>
        <v>321100010355</v>
      </c>
      <c r="B1497" s="134" t="str">
        <f>IF(ISBLANK(TableB[[#This Row],[School Name]]),"",TableB[[#This Row],[School Name]])</f>
        <v>Bronx Alliance Middle School</v>
      </c>
      <c r="C1497" s="156" t="str">
        <f>IF(ISBLANK(TableB[[#This Row],[Local School Code]]),"",TableB[[#This Row],[Local School Code]])</f>
        <v>X355</v>
      </c>
      <c r="D1497" s="187">
        <v>3382587</v>
      </c>
      <c r="E1497" s="187">
        <v>3382587</v>
      </c>
      <c r="F1497" s="186">
        <v>0</v>
      </c>
      <c r="G1497" s="126">
        <f t="shared" si="72"/>
        <v>1</v>
      </c>
      <c r="H1497" s="187">
        <v>357576</v>
      </c>
      <c r="I1497" s="187">
        <v>616872</v>
      </c>
      <c r="J1497" s="187">
        <v>4357035</v>
      </c>
      <c r="K1497" s="187">
        <v>4357035</v>
      </c>
      <c r="L1497" s="187">
        <v>0</v>
      </c>
      <c r="M1497" s="186">
        <f>IF(L1497="N/A","N/A",'Part-C'!I1497)</f>
        <v>5369902.2364522945</v>
      </c>
      <c r="N1497" s="190">
        <f t="shared" si="70"/>
        <v>0.81138069338084262</v>
      </c>
      <c r="O1497" s="191">
        <f t="shared" si="71"/>
        <v>1012867.2364522945</v>
      </c>
    </row>
    <row r="1498" spans="1:15" s="27" customFormat="1" ht="15" x14ac:dyDescent="0.3">
      <c r="A1498" s="156" t="str">
        <f>IF(ISBLANK(TableB[[#This Row],[BEDS Code]]),"",TableB[[#This Row],[BEDS Code]])</f>
        <v>321100010357</v>
      </c>
      <c r="B1498" s="134" t="str">
        <f>IF(ISBLANK(TableB[[#This Row],[School Name]]),"",TableB[[#This Row],[School Name]])</f>
        <v>Young Voices Academy of the Bronx</v>
      </c>
      <c r="C1498" s="156" t="str">
        <f>IF(ISBLANK(TableB[[#This Row],[Local School Code]]),"",TableB[[#This Row],[Local School Code]])</f>
        <v>X357</v>
      </c>
      <c r="D1498" s="187">
        <v>3401800</v>
      </c>
      <c r="E1498" s="187">
        <v>3401800</v>
      </c>
      <c r="F1498" s="186">
        <v>0</v>
      </c>
      <c r="G1498" s="126">
        <f t="shared" si="72"/>
        <v>1</v>
      </c>
      <c r="H1498" s="187">
        <v>357576</v>
      </c>
      <c r="I1498" s="187">
        <v>643030</v>
      </c>
      <c r="J1498" s="187">
        <v>4402406</v>
      </c>
      <c r="K1498" s="187">
        <v>4402407</v>
      </c>
      <c r="L1498" s="187">
        <v>0</v>
      </c>
      <c r="M1498" s="186">
        <f>IF(L1498="N/A","N/A",'Part-C'!I1498)</f>
        <v>6104907.1761166276</v>
      </c>
      <c r="N1498" s="190">
        <f t="shared" si="70"/>
        <v>0.72112578832040486</v>
      </c>
      <c r="O1498" s="191">
        <f t="shared" si="71"/>
        <v>1702501.1761166276</v>
      </c>
    </row>
    <row r="1499" spans="1:15" s="27" customFormat="1" ht="15" x14ac:dyDescent="0.3">
      <c r="A1499" s="156" t="str">
        <f>IF(ISBLANK(TableB[[#This Row],[BEDS Code]]),"",TableB[[#This Row],[BEDS Code]])</f>
        <v>320700010359</v>
      </c>
      <c r="B1499" s="134" t="str">
        <f>IF(ISBLANK(TableB[[#This Row],[School Name]]),"",TableB[[#This Row],[School Name]])</f>
        <v>Concourse Village Elementary School</v>
      </c>
      <c r="C1499" s="156" t="str">
        <f>IF(ISBLANK(TableB[[#This Row],[Local School Code]]),"",TableB[[#This Row],[Local School Code]])</f>
        <v>X359</v>
      </c>
      <c r="D1499" s="187">
        <v>3526243</v>
      </c>
      <c r="E1499" s="187">
        <v>3526243</v>
      </c>
      <c r="F1499" s="186">
        <v>0</v>
      </c>
      <c r="G1499" s="126">
        <f t="shared" si="72"/>
        <v>1</v>
      </c>
      <c r="H1499" s="187">
        <v>357576</v>
      </c>
      <c r="I1499" s="187">
        <v>717165</v>
      </c>
      <c r="J1499" s="187">
        <v>4600984</v>
      </c>
      <c r="K1499" s="187">
        <v>4600984</v>
      </c>
      <c r="L1499" s="187">
        <v>0</v>
      </c>
      <c r="M1499" s="186">
        <f>IF(L1499="N/A","N/A",'Part-C'!I1499)</f>
        <v>6604587.6808800027</v>
      </c>
      <c r="N1499" s="190">
        <f t="shared" si="70"/>
        <v>0.6966345549957117</v>
      </c>
      <c r="O1499" s="191">
        <f t="shared" si="71"/>
        <v>2003603.6808800027</v>
      </c>
    </row>
    <row r="1500" spans="1:15" s="27" customFormat="1" ht="15" x14ac:dyDescent="0.3">
      <c r="A1500" s="156" t="str">
        <f>IF(ISBLANK(TableB[[#This Row],[BEDS Code]]),"",TableB[[#This Row],[BEDS Code]])</f>
        <v>321000010360</v>
      </c>
      <c r="B1500" s="134" t="str">
        <f>IF(ISBLANK(TableB[[#This Row],[School Name]]),"",TableB[[#This Row],[School Name]])</f>
        <v>P.S. 360</v>
      </c>
      <c r="C1500" s="156" t="str">
        <f>IF(ISBLANK(TableB[[#This Row],[Local School Code]]),"",TableB[[#This Row],[Local School Code]])</f>
        <v>X360</v>
      </c>
      <c r="D1500" s="187">
        <v>3696350</v>
      </c>
      <c r="E1500" s="187">
        <v>4107056</v>
      </c>
      <c r="F1500" s="186">
        <v>410706</v>
      </c>
      <c r="G1500" s="126">
        <f t="shared" si="72"/>
        <v>0.89999990260663598</v>
      </c>
      <c r="H1500" s="187">
        <v>357576</v>
      </c>
      <c r="I1500" s="187">
        <v>704572</v>
      </c>
      <c r="J1500" s="187">
        <v>4758498</v>
      </c>
      <c r="K1500" s="187">
        <v>5243248</v>
      </c>
      <c r="L1500" s="187">
        <v>484750</v>
      </c>
      <c r="M1500" s="186">
        <f>IF(L1500="N/A","N/A",'Part-C'!I1500)</f>
        <v>8293139.1144800466</v>
      </c>
      <c r="N1500" s="190">
        <f t="shared" si="70"/>
        <v>0.57378731193493826</v>
      </c>
      <c r="O1500" s="191">
        <f t="shared" si="71"/>
        <v>3534641.1144800466</v>
      </c>
    </row>
    <row r="1501" spans="1:15" s="27" customFormat="1" ht="15" x14ac:dyDescent="0.3">
      <c r="A1501" s="156" t="str">
        <f>IF(ISBLANK(TableB[[#This Row],[BEDS Code]]),"",TableB[[#This Row],[BEDS Code]])</f>
        <v>320900010361</v>
      </c>
      <c r="B1501" s="134" t="str">
        <f>IF(ISBLANK(TableB[[#This Row],[School Name]]),"",TableB[[#This Row],[School Name]])</f>
        <v>The Highbridge Green School</v>
      </c>
      <c r="C1501" s="156" t="str">
        <f>IF(ISBLANK(TableB[[#This Row],[Local School Code]]),"",TableB[[#This Row],[Local School Code]])</f>
        <v>X361</v>
      </c>
      <c r="D1501" s="187">
        <v>4170808</v>
      </c>
      <c r="E1501" s="187">
        <v>4170808</v>
      </c>
      <c r="F1501" s="186">
        <v>0</v>
      </c>
      <c r="G1501" s="126">
        <f t="shared" si="72"/>
        <v>1</v>
      </c>
      <c r="H1501" s="187">
        <v>357576</v>
      </c>
      <c r="I1501" s="187">
        <v>680801</v>
      </c>
      <c r="J1501" s="187">
        <v>5209185</v>
      </c>
      <c r="K1501" s="187">
        <v>5209186</v>
      </c>
      <c r="L1501" s="187">
        <v>0</v>
      </c>
      <c r="M1501" s="186">
        <f>IF(L1501="N/A","N/A",'Part-C'!I1501)</f>
        <v>6986263.1413170751</v>
      </c>
      <c r="N1501" s="190">
        <f t="shared" si="70"/>
        <v>0.74563252122477963</v>
      </c>
      <c r="O1501" s="191">
        <f t="shared" si="71"/>
        <v>1777078.1413170751</v>
      </c>
    </row>
    <row r="1502" spans="1:15" s="27" customFormat="1" ht="15" x14ac:dyDescent="0.3">
      <c r="A1502" s="156" t="str">
        <f>IF(ISBLANK(TableB[[#This Row],[BEDS Code]]),"",TableB[[#This Row],[BEDS Code]])</f>
        <v>321000010363</v>
      </c>
      <c r="B1502" s="134" t="str">
        <f>IF(ISBLANK(TableB[[#This Row],[School Name]]),"",TableB[[#This Row],[School Name]])</f>
        <v>Academy for Personal Leadership and Excellence</v>
      </c>
      <c r="C1502" s="156" t="str">
        <f>IF(ISBLANK(TableB[[#This Row],[Local School Code]]),"",TableB[[#This Row],[Local School Code]])</f>
        <v>X363</v>
      </c>
      <c r="D1502" s="187">
        <v>6512946</v>
      </c>
      <c r="E1502" s="187">
        <v>6504190</v>
      </c>
      <c r="F1502" s="186">
        <v>0</v>
      </c>
      <c r="G1502" s="126">
        <f t="shared" si="72"/>
        <v>1.0013462091359571</v>
      </c>
      <c r="H1502" s="187">
        <v>357576</v>
      </c>
      <c r="I1502" s="187">
        <v>989290</v>
      </c>
      <c r="J1502" s="187">
        <v>7859812</v>
      </c>
      <c r="K1502" s="187">
        <v>7849477</v>
      </c>
      <c r="L1502" s="187">
        <v>0</v>
      </c>
      <c r="M1502" s="186">
        <f>IF(L1502="N/A","N/A",'Part-C'!I1502)</f>
        <v>13995093.955576597</v>
      </c>
      <c r="N1502" s="190">
        <f t="shared" si="70"/>
        <v>0.56161194951235871</v>
      </c>
      <c r="O1502" s="191">
        <f t="shared" si="71"/>
        <v>6135281.9555765968</v>
      </c>
    </row>
    <row r="1503" spans="1:15" s="27" customFormat="1" ht="15" x14ac:dyDescent="0.3">
      <c r="A1503" s="156" t="str">
        <f>IF(ISBLANK(TableB[[#This Row],[BEDS Code]]),"",TableB[[#This Row],[BEDS Code]])</f>
        <v>320900011365</v>
      </c>
      <c r="B1503" s="134" t="str">
        <f>IF(ISBLANK(TableB[[#This Row],[School Name]]),"",TableB[[#This Row],[School Name]])</f>
        <v>Academy for Language and Technology</v>
      </c>
      <c r="C1503" s="156" t="str">
        <f>IF(ISBLANK(TableB[[#This Row],[Local School Code]]),"",TableB[[#This Row],[Local School Code]])</f>
        <v>X365</v>
      </c>
      <c r="D1503" s="187">
        <v>3260374</v>
      </c>
      <c r="E1503" s="187">
        <v>3622637</v>
      </c>
      <c r="F1503" s="186">
        <v>362263</v>
      </c>
      <c r="G1503" s="126">
        <f t="shared" si="72"/>
        <v>0.90000019322940716</v>
      </c>
      <c r="H1503" s="187">
        <v>357576</v>
      </c>
      <c r="I1503" s="187">
        <v>443094</v>
      </c>
      <c r="J1503" s="187">
        <v>4061044</v>
      </c>
      <c r="K1503" s="187">
        <v>4488618</v>
      </c>
      <c r="L1503" s="187">
        <v>427573</v>
      </c>
      <c r="M1503" s="186">
        <f>IF(L1503="N/A","N/A",'Part-C'!I1503)</f>
        <v>4948132.573644083</v>
      </c>
      <c r="N1503" s="190">
        <f t="shared" si="70"/>
        <v>0.82072255331857835</v>
      </c>
      <c r="O1503" s="191">
        <f t="shared" si="71"/>
        <v>887088.57364408299</v>
      </c>
    </row>
    <row r="1504" spans="1:15" s="27" customFormat="1" ht="15" x14ac:dyDescent="0.3">
      <c r="A1504" s="156" t="str">
        <f>IF(ISBLANK(TableB[[#This Row],[BEDS Code]]),"",TableB[[#This Row],[BEDS Code]])</f>
        <v>320800011367</v>
      </c>
      <c r="B1504" s="134" t="str">
        <f>IF(ISBLANK(TableB[[#This Row],[School Name]]),"",TableB[[#This Row],[School Name]])</f>
        <v>Archimedes Academy for Math, Science and Technology Applications</v>
      </c>
      <c r="C1504" s="156" t="str">
        <f>IF(ISBLANK(TableB[[#This Row],[Local School Code]]),"",TableB[[#This Row],[Local School Code]])</f>
        <v>X367</v>
      </c>
      <c r="D1504" s="187">
        <v>5940802</v>
      </c>
      <c r="E1504" s="187">
        <v>6600890</v>
      </c>
      <c r="F1504" s="186">
        <v>660088</v>
      </c>
      <c r="G1504" s="126">
        <f t="shared" si="72"/>
        <v>0.90000015149472268</v>
      </c>
      <c r="H1504" s="187">
        <v>357576</v>
      </c>
      <c r="I1504" s="187">
        <v>1167409</v>
      </c>
      <c r="J1504" s="187">
        <v>7465787</v>
      </c>
      <c r="K1504" s="187">
        <v>8244879</v>
      </c>
      <c r="L1504" s="187">
        <v>779092</v>
      </c>
      <c r="M1504" s="186">
        <f>IF(L1504="N/A","N/A",'Part-C'!I1504)</f>
        <v>10722298.057646308</v>
      </c>
      <c r="N1504" s="190">
        <f t="shared" si="70"/>
        <v>0.69628609089783533</v>
      </c>
      <c r="O1504" s="191">
        <f t="shared" si="71"/>
        <v>3256511.0576463081</v>
      </c>
    </row>
    <row r="1505" spans="1:15" s="27" customFormat="1" ht="15" x14ac:dyDescent="0.3">
      <c r="A1505" s="156" t="str">
        <f>IF(ISBLANK(TableB[[#This Row],[BEDS Code]]),"",TableB[[#This Row],[BEDS Code]])</f>
        <v>321000010368</v>
      </c>
      <c r="B1505" s="134" t="str">
        <f>IF(ISBLANK(TableB[[#This Row],[School Name]]),"",TableB[[#This Row],[School Name]])</f>
        <v>In-Tech Academy (M.S. / High School 368)</v>
      </c>
      <c r="C1505" s="156" t="str">
        <f>IF(ISBLANK(TableB[[#This Row],[Local School Code]]),"",TableB[[#This Row],[Local School Code]])</f>
        <v>X368</v>
      </c>
      <c r="D1505" s="187">
        <v>9261787</v>
      </c>
      <c r="E1505" s="187">
        <v>10290875</v>
      </c>
      <c r="F1505" s="186">
        <v>1029088</v>
      </c>
      <c r="G1505" s="126">
        <f t="shared" si="72"/>
        <v>0.89999995141326661</v>
      </c>
      <c r="H1505" s="187">
        <v>357576</v>
      </c>
      <c r="I1505" s="187">
        <v>1682886</v>
      </c>
      <c r="J1505" s="187">
        <v>11302249</v>
      </c>
      <c r="K1505" s="187">
        <v>12516866</v>
      </c>
      <c r="L1505" s="187">
        <v>1214617</v>
      </c>
      <c r="M1505" s="186">
        <f>IF(L1505="N/A","N/A",'Part-C'!I1505)</f>
        <v>15243199.337170614</v>
      </c>
      <c r="N1505" s="190">
        <f t="shared" si="70"/>
        <v>0.7414617331966139</v>
      </c>
      <c r="O1505" s="191">
        <f t="shared" si="71"/>
        <v>3940950.3371706139</v>
      </c>
    </row>
    <row r="1506" spans="1:15" s="27" customFormat="1" ht="15" x14ac:dyDescent="0.3">
      <c r="A1506" s="156" t="str">
        <f>IF(ISBLANK(TableB[[#This Row],[BEDS Code]]),"",TableB[[#This Row],[BEDS Code]])</f>
        <v>320700010369</v>
      </c>
      <c r="B1506" s="134" t="str">
        <f>IF(ISBLANK(TableB[[#This Row],[School Name]]),"",TableB[[#This Row],[School Name]])</f>
        <v>Young Leaders Elementary School</v>
      </c>
      <c r="C1506" s="156" t="str">
        <f>IF(ISBLANK(TableB[[#This Row],[Local School Code]]),"",TableB[[#This Row],[Local School Code]])</f>
        <v>X369</v>
      </c>
      <c r="D1506" s="187">
        <v>2172956</v>
      </c>
      <c r="E1506" s="187">
        <v>2414396</v>
      </c>
      <c r="F1506" s="186">
        <v>241440</v>
      </c>
      <c r="G1506" s="126">
        <f t="shared" si="72"/>
        <v>0.89999983432709463</v>
      </c>
      <c r="H1506" s="187">
        <v>357576</v>
      </c>
      <c r="I1506" s="187">
        <v>461634</v>
      </c>
      <c r="J1506" s="187">
        <v>2992166</v>
      </c>
      <c r="K1506" s="187">
        <v>3277135</v>
      </c>
      <c r="L1506" s="187">
        <v>284968</v>
      </c>
      <c r="M1506" s="186">
        <f>IF(L1506="N/A","N/A",'Part-C'!I1506)</f>
        <v>6157496.2097289879</v>
      </c>
      <c r="N1506" s="190">
        <f t="shared" si="70"/>
        <v>0.48593874816720273</v>
      </c>
      <c r="O1506" s="191">
        <f t="shared" si="71"/>
        <v>3165330.2097289879</v>
      </c>
    </row>
    <row r="1507" spans="1:15" s="27" customFormat="1" ht="15" x14ac:dyDescent="0.3">
      <c r="A1507" s="156" t="str">
        <f>IF(ISBLANK(TableB[[#This Row],[BEDS Code]]),"",TableB[[#This Row],[BEDS Code]])</f>
        <v>321100010370</v>
      </c>
      <c r="B1507" s="134" t="str">
        <f>IF(ISBLANK(TableB[[#This Row],[School Name]]),"",TableB[[#This Row],[School Name]])</f>
        <v>Leaders of Tomorrow</v>
      </c>
      <c r="C1507" s="156" t="str">
        <f>IF(ISBLANK(TableB[[#This Row],[Local School Code]]),"",TableB[[#This Row],[Local School Code]])</f>
        <v>X370</v>
      </c>
      <c r="D1507" s="187">
        <v>4808677</v>
      </c>
      <c r="E1507" s="187">
        <v>4808677</v>
      </c>
      <c r="F1507" s="186">
        <v>0</v>
      </c>
      <c r="G1507" s="126">
        <f t="shared" si="72"/>
        <v>1</v>
      </c>
      <c r="H1507" s="187">
        <v>357576</v>
      </c>
      <c r="I1507" s="187">
        <v>1033637</v>
      </c>
      <c r="J1507" s="187">
        <v>6199890</v>
      </c>
      <c r="K1507" s="187">
        <v>6199890</v>
      </c>
      <c r="L1507" s="187">
        <v>0</v>
      </c>
      <c r="M1507" s="186">
        <f>IF(L1507="N/A","N/A",'Part-C'!I1507)</f>
        <v>9003033.4630196542</v>
      </c>
      <c r="N1507" s="190">
        <f t="shared" si="70"/>
        <v>0.68864455802217261</v>
      </c>
      <c r="O1507" s="191">
        <f t="shared" si="71"/>
        <v>2803143.4630196542</v>
      </c>
    </row>
    <row r="1508" spans="1:15" s="27" customFormat="1" ht="15" x14ac:dyDescent="0.3">
      <c r="A1508" s="156" t="str">
        <f>IF(ISBLANK(TableB[[#This Row],[BEDS Code]]),"",TableB[[#This Row],[BEDS Code]])</f>
        <v>320800010371</v>
      </c>
      <c r="B1508" s="134" t="str">
        <f>IF(ISBLANK(TableB[[#This Row],[School Name]]),"",TableB[[#This Row],[School Name]])</f>
        <v>Urban Institute of Mathematics</v>
      </c>
      <c r="C1508" s="156" t="str">
        <f>IF(ISBLANK(TableB[[#This Row],[Local School Code]]),"",TableB[[#This Row],[Local School Code]])</f>
        <v>X371</v>
      </c>
      <c r="D1508" s="187">
        <v>3543297</v>
      </c>
      <c r="E1508" s="187">
        <v>3543297</v>
      </c>
      <c r="F1508" s="186">
        <v>0</v>
      </c>
      <c r="G1508" s="126">
        <f t="shared" si="72"/>
        <v>1</v>
      </c>
      <c r="H1508" s="187">
        <v>357576</v>
      </c>
      <c r="I1508" s="187">
        <v>615471</v>
      </c>
      <c r="J1508" s="187">
        <v>4516344</v>
      </c>
      <c r="K1508" s="187">
        <v>4516345</v>
      </c>
      <c r="L1508" s="187">
        <v>0</v>
      </c>
      <c r="M1508" s="186">
        <f>IF(L1508="N/A","N/A",'Part-C'!I1508)</f>
        <v>6287442.392716663</v>
      </c>
      <c r="N1508" s="190">
        <f t="shared" si="70"/>
        <v>0.71831179005818124</v>
      </c>
      <c r="O1508" s="191">
        <f t="shared" si="71"/>
        <v>1771098.392716663</v>
      </c>
    </row>
    <row r="1509" spans="1:15" s="27" customFormat="1" ht="15" x14ac:dyDescent="0.3">
      <c r="A1509" s="156" t="str">
        <f>IF(ISBLANK(TableB[[#This Row],[BEDS Code]]),"",TableB[[#This Row],[BEDS Code]])</f>
        <v>321000011374</v>
      </c>
      <c r="B1509" s="134" t="str">
        <f>IF(ISBLANK(TableB[[#This Row],[School Name]]),"",TableB[[#This Row],[School Name]])</f>
        <v>Knowledge and Power Preparatory Academy International High School (KAPPA)</v>
      </c>
      <c r="C1509" s="156" t="str">
        <f>IF(ISBLANK(TableB[[#This Row],[Local School Code]]),"",TableB[[#This Row],[Local School Code]])</f>
        <v>X374</v>
      </c>
      <c r="D1509" s="187">
        <v>4143226</v>
      </c>
      <c r="E1509" s="187">
        <v>4593835</v>
      </c>
      <c r="F1509" s="186">
        <v>450609</v>
      </c>
      <c r="G1509" s="126">
        <f t="shared" si="72"/>
        <v>0.90191005989549033</v>
      </c>
      <c r="H1509" s="187">
        <v>357576</v>
      </c>
      <c r="I1509" s="187">
        <v>891098</v>
      </c>
      <c r="J1509" s="187">
        <v>5391900</v>
      </c>
      <c r="K1509" s="187">
        <v>5923747</v>
      </c>
      <c r="L1509" s="187">
        <v>531847</v>
      </c>
      <c r="M1509" s="186">
        <f>IF(L1509="N/A","N/A",'Part-C'!I1509)</f>
        <v>7010702.6283012731</v>
      </c>
      <c r="N1509" s="190">
        <f t="shared" si="70"/>
        <v>0.76909552235657774</v>
      </c>
      <c r="O1509" s="191">
        <f t="shared" si="71"/>
        <v>1618802.6283012731</v>
      </c>
    </row>
    <row r="1510" spans="1:15" s="27" customFormat="1" ht="15" x14ac:dyDescent="0.3">
      <c r="A1510" s="156" t="str">
        <f>IF(ISBLANK(TableB[[#This Row],[BEDS Code]]),"",TableB[[#This Row],[BEDS Code]])</f>
        <v>320800010375</v>
      </c>
      <c r="B1510" s="134" t="str">
        <f>IF(ISBLANK(TableB[[#This Row],[School Name]]),"",TableB[[#This Row],[School Name]])</f>
        <v>The Bronx Mathematics Preparatory School</v>
      </c>
      <c r="C1510" s="156" t="str">
        <f>IF(ISBLANK(TableB[[#This Row],[Local School Code]]),"",TableB[[#This Row],[Local School Code]])</f>
        <v>X375</v>
      </c>
      <c r="D1510" s="187">
        <v>2959572</v>
      </c>
      <c r="E1510" s="187">
        <v>2959572</v>
      </c>
      <c r="F1510" s="186">
        <v>0</v>
      </c>
      <c r="G1510" s="126">
        <f t="shared" si="72"/>
        <v>1</v>
      </c>
      <c r="H1510" s="187">
        <v>357576</v>
      </c>
      <c r="I1510" s="187">
        <v>624710</v>
      </c>
      <c r="J1510" s="187">
        <v>3941858</v>
      </c>
      <c r="K1510" s="187">
        <v>3941858</v>
      </c>
      <c r="L1510" s="187">
        <v>0</v>
      </c>
      <c r="M1510" s="186">
        <f>IF(L1510="N/A","N/A",'Part-C'!I1510)</f>
        <v>6040648.2698572408</v>
      </c>
      <c r="N1510" s="190">
        <f t="shared" si="70"/>
        <v>0.65255545827255368</v>
      </c>
      <c r="O1510" s="191">
        <f t="shared" si="71"/>
        <v>2098790.2698572408</v>
      </c>
    </row>
    <row r="1511" spans="1:15" s="27" customFormat="1" ht="15" x14ac:dyDescent="0.3">
      <c r="A1511" s="156" t="str">
        <f>IF(ISBLANK(TableB[[#This Row],[BEDS Code]]),"",TableB[[#This Row],[BEDS Code]])</f>
        <v>320800011376</v>
      </c>
      <c r="B1511" s="134" t="str">
        <f>IF(ISBLANK(TableB[[#This Row],[School Name]]),"",TableB[[#This Row],[School Name]])</f>
        <v>Antonia Pantoja Preparatory Academy: A College Board School</v>
      </c>
      <c r="C1511" s="156" t="str">
        <f>IF(ISBLANK(TableB[[#This Row],[Local School Code]]),"",TableB[[#This Row],[Local School Code]])</f>
        <v>X376</v>
      </c>
      <c r="D1511" s="187">
        <v>4029056</v>
      </c>
      <c r="E1511" s="187">
        <v>4476728</v>
      </c>
      <c r="F1511" s="186">
        <v>447672</v>
      </c>
      <c r="G1511" s="126">
        <f t="shared" si="72"/>
        <v>0.90000017870194482</v>
      </c>
      <c r="H1511" s="187">
        <v>357576</v>
      </c>
      <c r="I1511" s="187">
        <v>819004</v>
      </c>
      <c r="J1511" s="187">
        <v>5205636</v>
      </c>
      <c r="K1511" s="187">
        <v>5734016</v>
      </c>
      <c r="L1511" s="187">
        <v>528380</v>
      </c>
      <c r="M1511" s="186">
        <f>IF(L1511="N/A","N/A",'Part-C'!I1511)</f>
        <v>7429123.8582558576</v>
      </c>
      <c r="N1511" s="190">
        <f t="shared" si="70"/>
        <v>0.70070658388809415</v>
      </c>
      <c r="O1511" s="191">
        <f t="shared" si="71"/>
        <v>2223487.8582558576</v>
      </c>
    </row>
    <row r="1512" spans="1:15" s="27" customFormat="1" ht="15" x14ac:dyDescent="0.3">
      <c r="A1512" s="156" t="str">
        <f>IF(ISBLANK(TableB[[#This Row],[BEDS Code]]),"",TableB[[#This Row],[BEDS Code]])</f>
        <v>320800011377</v>
      </c>
      <c r="B1512" s="134" t="str">
        <f>IF(ISBLANK(TableB[[#This Row],[School Name]]),"",TableB[[#This Row],[School Name]])</f>
        <v>Bronx Community High School</v>
      </c>
      <c r="C1512" s="156" t="str">
        <f>IF(ISBLANK(TableB[[#This Row],[Local School Code]]),"",TableB[[#This Row],[Local School Code]])</f>
        <v>X377</v>
      </c>
      <c r="D1512" s="187">
        <v>1631385</v>
      </c>
      <c r="E1512" s="187">
        <v>1812651</v>
      </c>
      <c r="F1512" s="186">
        <v>181266</v>
      </c>
      <c r="G1512" s="126">
        <f t="shared" si="72"/>
        <v>0.89999950348964031</v>
      </c>
      <c r="H1512" s="187">
        <v>357576</v>
      </c>
      <c r="I1512" s="187">
        <v>386429</v>
      </c>
      <c r="J1512" s="187">
        <v>2375390</v>
      </c>
      <c r="K1512" s="187">
        <v>2589335</v>
      </c>
      <c r="L1512" s="187">
        <v>213945</v>
      </c>
      <c r="M1512" s="186">
        <f>IF(L1512="N/A","N/A",'Part-C'!I1512)</f>
        <v>3377593.2371923486</v>
      </c>
      <c r="N1512" s="190">
        <f t="shared" si="70"/>
        <v>0.70327888327209054</v>
      </c>
      <c r="O1512" s="191">
        <f t="shared" si="71"/>
        <v>1002203.2371923486</v>
      </c>
    </row>
    <row r="1513" spans="1:15" s="27" customFormat="1" ht="15" x14ac:dyDescent="0.3">
      <c r="A1513" s="156" t="str">
        <f>IF(ISBLANK(TableB[[#This Row],[BEDS Code]]),"",TableB[[#This Row],[BEDS Code]])</f>
        <v>320700011379</v>
      </c>
      <c r="B1513" s="134" t="str">
        <f>IF(ISBLANK(TableB[[#This Row],[School Name]]),"",TableB[[#This Row],[School Name]])</f>
        <v>Jill Chaifetz Transfer High School</v>
      </c>
      <c r="C1513" s="156" t="str">
        <f>IF(ISBLANK(TableB[[#This Row],[Local School Code]]),"",TableB[[#This Row],[Local School Code]])</f>
        <v>X379</v>
      </c>
      <c r="D1513" s="187">
        <v>2622267</v>
      </c>
      <c r="E1513" s="187">
        <v>2622267</v>
      </c>
      <c r="F1513" s="186">
        <v>0</v>
      </c>
      <c r="G1513" s="126">
        <f t="shared" si="72"/>
        <v>1</v>
      </c>
      <c r="H1513" s="187">
        <v>357576</v>
      </c>
      <c r="I1513" s="187">
        <v>456313</v>
      </c>
      <c r="J1513" s="187">
        <v>3436156</v>
      </c>
      <c r="K1513" s="187">
        <v>3436156</v>
      </c>
      <c r="L1513" s="187">
        <v>0</v>
      </c>
      <c r="M1513" s="186">
        <f>IF(L1513="N/A","N/A",'Part-C'!I1513)</f>
        <v>3913407.3780324385</v>
      </c>
      <c r="N1513" s="190">
        <f t="shared" si="70"/>
        <v>0.87804710015332255</v>
      </c>
      <c r="O1513" s="191">
        <f t="shared" si="71"/>
        <v>477251.37803243846</v>
      </c>
    </row>
    <row r="1514" spans="1:15" s="27" customFormat="1" ht="15" x14ac:dyDescent="0.3">
      <c r="A1514" s="156" t="str">
        <f>IF(ISBLANK(TableB[[#This Row],[BEDS Code]]),"",TableB[[#This Row],[BEDS Code]])</f>
        <v>320700011381</v>
      </c>
      <c r="B1514" s="134" t="str">
        <f>IF(ISBLANK(TableB[[#This Row],[School Name]]),"",TableB[[#This Row],[School Name]])</f>
        <v>Bronx Haven High School</v>
      </c>
      <c r="C1514" s="156" t="str">
        <f>IF(ISBLANK(TableB[[#This Row],[Local School Code]]),"",TableB[[#This Row],[Local School Code]])</f>
        <v>X381</v>
      </c>
      <c r="D1514" s="187">
        <v>2212492</v>
      </c>
      <c r="E1514" s="187">
        <v>2377425</v>
      </c>
      <c r="F1514" s="186">
        <v>164933</v>
      </c>
      <c r="G1514" s="126">
        <f t="shared" si="72"/>
        <v>0.93062536147302233</v>
      </c>
      <c r="H1514" s="187">
        <v>357576</v>
      </c>
      <c r="I1514" s="187">
        <v>368197</v>
      </c>
      <c r="J1514" s="187">
        <v>2938265</v>
      </c>
      <c r="K1514" s="187">
        <v>3132934</v>
      </c>
      <c r="L1514" s="187">
        <v>194669</v>
      </c>
      <c r="M1514" s="186">
        <f>IF(L1514="N/A","N/A",'Part-C'!I1514)</f>
        <v>3400313.9259455781</v>
      </c>
      <c r="N1514" s="190">
        <f t="shared" si="70"/>
        <v>0.86411580342038885</v>
      </c>
      <c r="O1514" s="191">
        <f t="shared" si="71"/>
        <v>462048.92594557814</v>
      </c>
    </row>
    <row r="1515" spans="1:15" s="27" customFormat="1" ht="15" x14ac:dyDescent="0.3">
      <c r="A1515" s="156" t="str">
        <f>IF(ISBLANK(TableB[[#This Row],[BEDS Code]]),"",TableB[[#This Row],[BEDS Code]])</f>
        <v>321000010382</v>
      </c>
      <c r="B1515" s="134" t="str">
        <f>IF(ISBLANK(TableB[[#This Row],[School Name]]),"",TableB[[#This Row],[School Name]])</f>
        <v>Elementary School for Math, Science, and Technology</v>
      </c>
      <c r="C1515" s="156" t="str">
        <f>IF(ISBLANK(TableB[[#This Row],[Local School Code]]),"",TableB[[#This Row],[Local School Code]])</f>
        <v>X382</v>
      </c>
      <c r="D1515" s="187">
        <v>2154975</v>
      </c>
      <c r="E1515" s="187">
        <v>2313083</v>
      </c>
      <c r="F1515" s="186">
        <v>158108</v>
      </c>
      <c r="G1515" s="126">
        <f t="shared" si="72"/>
        <v>0.93164620551878163</v>
      </c>
      <c r="H1515" s="187">
        <v>357576</v>
      </c>
      <c r="I1515" s="187">
        <v>473091</v>
      </c>
      <c r="J1515" s="187">
        <v>2985642</v>
      </c>
      <c r="K1515" s="187">
        <v>3172255</v>
      </c>
      <c r="L1515" s="187">
        <v>186613</v>
      </c>
      <c r="M1515" s="186">
        <f>IF(L1515="N/A","N/A",'Part-C'!I1515)</f>
        <v>4209623.2749294164</v>
      </c>
      <c r="N1515" s="190">
        <f t="shared" si="70"/>
        <v>0.70924208771390851</v>
      </c>
      <c r="O1515" s="191">
        <f t="shared" si="71"/>
        <v>1223981.2749294164</v>
      </c>
    </row>
    <row r="1516" spans="1:15" s="27" customFormat="1" ht="15" x14ac:dyDescent="0.3">
      <c r="A1516" s="156" t="str">
        <f>IF(ISBLANK(TableB[[#This Row],[BEDS Code]]),"",TableB[[#This Row],[BEDS Code]])</f>
        <v>321200010383</v>
      </c>
      <c r="B1516" s="134" t="str">
        <f>IF(ISBLANK(TableB[[#This Row],[School Name]]),"",TableB[[#This Row],[School Name]])</f>
        <v>Emolior Academy</v>
      </c>
      <c r="C1516" s="156" t="str">
        <f>IF(ISBLANK(TableB[[#This Row],[Local School Code]]),"",TableB[[#This Row],[Local School Code]])</f>
        <v>X383</v>
      </c>
      <c r="D1516" s="187">
        <v>2659912</v>
      </c>
      <c r="E1516" s="187">
        <v>2955458</v>
      </c>
      <c r="F1516" s="186">
        <v>295546</v>
      </c>
      <c r="G1516" s="126">
        <f t="shared" si="72"/>
        <v>0.89999993232859343</v>
      </c>
      <c r="H1516" s="187">
        <v>357576</v>
      </c>
      <c r="I1516" s="187">
        <v>485481</v>
      </c>
      <c r="J1516" s="187">
        <v>3502969</v>
      </c>
      <c r="K1516" s="187">
        <v>3851797</v>
      </c>
      <c r="L1516" s="187">
        <v>348829</v>
      </c>
      <c r="M1516" s="186">
        <f>IF(L1516="N/A","N/A",'Part-C'!I1516)</f>
        <v>4767129.943412452</v>
      </c>
      <c r="N1516" s="190">
        <f t="shared" si="70"/>
        <v>0.73481718383629202</v>
      </c>
      <c r="O1516" s="191">
        <f t="shared" si="71"/>
        <v>1264160.943412452</v>
      </c>
    </row>
    <row r="1517" spans="1:15" s="27" customFormat="1" ht="15" x14ac:dyDescent="0.3">
      <c r="A1517" s="156" t="str">
        <f>IF(ISBLANK(TableB[[#This Row],[BEDS Code]]),"",TableB[[#This Row],[BEDS Code]])</f>
        <v>321000010386</v>
      </c>
      <c r="B1517" s="134" t="str">
        <f>IF(ISBLANK(TableB[[#This Row],[School Name]]),"",TableB[[#This Row],[School Name]])</f>
        <v>School for Environmental Citizenship</v>
      </c>
      <c r="C1517" s="156" t="str">
        <f>IF(ISBLANK(TableB[[#This Row],[Local School Code]]),"",TableB[[#This Row],[Local School Code]])</f>
        <v>X386</v>
      </c>
      <c r="D1517" s="187">
        <v>4810981</v>
      </c>
      <c r="E1517" s="187">
        <v>5098036</v>
      </c>
      <c r="F1517" s="186">
        <v>287055</v>
      </c>
      <c r="G1517" s="126">
        <f t="shared" si="72"/>
        <v>0.94369302217559858</v>
      </c>
      <c r="H1517" s="187">
        <v>357576</v>
      </c>
      <c r="I1517" s="187">
        <v>918936</v>
      </c>
      <c r="J1517" s="187">
        <v>6087493</v>
      </c>
      <c r="K1517" s="187">
        <v>6426300</v>
      </c>
      <c r="L1517" s="187">
        <v>338807</v>
      </c>
      <c r="M1517" s="186">
        <f>IF(L1517="N/A","N/A",'Part-C'!I1517)</f>
        <v>9946216.646525763</v>
      </c>
      <c r="N1517" s="190">
        <f t="shared" si="70"/>
        <v>0.61204106207825015</v>
      </c>
      <c r="O1517" s="191">
        <f t="shared" si="71"/>
        <v>3858723.646525763</v>
      </c>
    </row>
    <row r="1518" spans="1:15" s="27" customFormat="1" ht="15" x14ac:dyDescent="0.3">
      <c r="A1518" s="156" t="str">
        <f>IF(ISBLANK(TableB[[#This Row],[BEDS Code]]),"",TableB[[#This Row],[BEDS Code]])</f>
        <v>321200011388</v>
      </c>
      <c r="B1518" s="134" t="str">
        <f>IF(ISBLANK(TableB[[#This Row],[School Name]]),"",TableB[[#This Row],[School Name]])</f>
        <v>Pan American International High School at Monroe</v>
      </c>
      <c r="C1518" s="156" t="str">
        <f>IF(ISBLANK(TableB[[#This Row],[Local School Code]]),"",TableB[[#This Row],[Local School Code]])</f>
        <v>X388</v>
      </c>
      <c r="D1518" s="187">
        <v>4663158</v>
      </c>
      <c r="E1518" s="187">
        <v>5181286</v>
      </c>
      <c r="F1518" s="186">
        <v>518128</v>
      </c>
      <c r="G1518" s="126">
        <f t="shared" si="72"/>
        <v>0.90000011580136674</v>
      </c>
      <c r="H1518" s="187">
        <v>357576</v>
      </c>
      <c r="I1518" s="187">
        <v>833336</v>
      </c>
      <c r="J1518" s="187">
        <v>5854070</v>
      </c>
      <c r="K1518" s="187">
        <v>6465608</v>
      </c>
      <c r="L1518" s="187">
        <v>611538</v>
      </c>
      <c r="M1518" s="186">
        <f>IF(L1518="N/A","N/A",'Part-C'!I1518)</f>
        <v>7317662.4037251454</v>
      </c>
      <c r="N1518" s="190">
        <f t="shared" si="70"/>
        <v>0.79999181118548379</v>
      </c>
      <c r="O1518" s="191">
        <f t="shared" si="71"/>
        <v>1463592.4037251454</v>
      </c>
    </row>
    <row r="1519" spans="1:15" s="27" customFormat="1" ht="15" x14ac:dyDescent="0.3">
      <c r="A1519" s="156" t="str">
        <f>IF(ISBLANK(TableB[[#This Row],[BEDS Code]]),"",TableB[[#This Row],[BEDS Code]])</f>
        <v>321000010390</v>
      </c>
      <c r="B1519" s="134" t="str">
        <f>IF(ISBLANK(TableB[[#This Row],[School Name]]),"",TableB[[#This Row],[School Name]])</f>
        <v>M.S. 390</v>
      </c>
      <c r="C1519" s="156" t="str">
        <f>IF(ISBLANK(TableB[[#This Row],[Local School Code]]),"",TableB[[#This Row],[Local School Code]])</f>
        <v>X390</v>
      </c>
      <c r="D1519" s="187">
        <v>5687405</v>
      </c>
      <c r="E1519" s="187">
        <v>6319339</v>
      </c>
      <c r="F1519" s="186">
        <v>631934</v>
      </c>
      <c r="G1519" s="126">
        <f t="shared" si="72"/>
        <v>0.89999998417556015</v>
      </c>
      <c r="H1519" s="187">
        <v>357576</v>
      </c>
      <c r="I1519" s="187">
        <v>930782</v>
      </c>
      <c r="J1519" s="187">
        <v>6975763</v>
      </c>
      <c r="K1519" s="187">
        <v>7721625</v>
      </c>
      <c r="L1519" s="187">
        <v>745861</v>
      </c>
      <c r="M1519" s="186">
        <f>IF(L1519="N/A","N/A",'Part-C'!I1519)</f>
        <v>10351469.33131744</v>
      </c>
      <c r="N1519" s="190">
        <f t="shared" si="70"/>
        <v>0.67389109475458298</v>
      </c>
      <c r="O1519" s="191">
        <f t="shared" si="71"/>
        <v>3375706.3313174397</v>
      </c>
    </row>
    <row r="1520" spans="1:15" s="27" customFormat="1" ht="15" x14ac:dyDescent="0.3">
      <c r="A1520" s="156" t="str">
        <f>IF(ISBLANK(TableB[[#This Row],[BEDS Code]]),"",TableB[[#This Row],[BEDS Code]])</f>
        <v>321000010391</v>
      </c>
      <c r="B1520" s="134" t="str">
        <f>IF(ISBLANK(TableB[[#This Row],[School Name]]),"",TableB[[#This Row],[School Name]])</f>
        <v>The Angelo Patri Middle School</v>
      </c>
      <c r="C1520" s="156" t="str">
        <f>IF(ISBLANK(TableB[[#This Row],[Local School Code]]),"",TableB[[#This Row],[Local School Code]])</f>
        <v>X391</v>
      </c>
      <c r="D1520" s="187">
        <v>6289488</v>
      </c>
      <c r="E1520" s="187">
        <v>6289488</v>
      </c>
      <c r="F1520" s="186">
        <v>0</v>
      </c>
      <c r="G1520" s="126">
        <f t="shared" si="72"/>
        <v>1</v>
      </c>
      <c r="H1520" s="187">
        <v>357576</v>
      </c>
      <c r="I1520" s="187">
        <v>1063070</v>
      </c>
      <c r="J1520" s="187">
        <v>7710134</v>
      </c>
      <c r="K1520" s="187">
        <v>7710134</v>
      </c>
      <c r="L1520" s="187">
        <v>0</v>
      </c>
      <c r="M1520" s="186">
        <f>IF(L1520="N/A","N/A",'Part-C'!I1520)</f>
        <v>11723462.388708387</v>
      </c>
      <c r="N1520" s="190">
        <f t="shared" si="70"/>
        <v>0.6576669711011417</v>
      </c>
      <c r="O1520" s="191">
        <f t="shared" si="71"/>
        <v>4013328.3887083866</v>
      </c>
    </row>
    <row r="1521" spans="1:15" s="27" customFormat="1" ht="15" x14ac:dyDescent="0.3">
      <c r="A1521" s="156" t="str">
        <f>IF(ISBLANK(TableB[[#This Row],[BEDS Code]]),"",TableB[[#This Row],[BEDS Code]])</f>
        <v>320800010392</v>
      </c>
      <c r="B1521" s="134" t="str">
        <f>IF(ISBLANK(TableB[[#This Row],[School Name]]),"",TableB[[#This Row],[School Name]])</f>
        <v>Bronx Delta School</v>
      </c>
      <c r="C1521" s="156" t="str">
        <f>IF(ISBLANK(TableB[[#This Row],[Local School Code]]),"",TableB[[#This Row],[Local School Code]])</f>
        <v>X392</v>
      </c>
      <c r="D1521" s="187">
        <v>2725694</v>
      </c>
      <c r="E1521" s="187">
        <v>2725694</v>
      </c>
      <c r="F1521" s="186">
        <v>0</v>
      </c>
      <c r="G1521" s="126">
        <f t="shared" si="72"/>
        <v>1</v>
      </c>
      <c r="H1521" s="187">
        <v>357576</v>
      </c>
      <c r="I1521" s="187">
        <v>526494</v>
      </c>
      <c r="J1521" s="187">
        <v>3609764</v>
      </c>
      <c r="K1521" s="187">
        <v>3609764</v>
      </c>
      <c r="L1521" s="187">
        <v>0</v>
      </c>
      <c r="M1521" s="186">
        <f>IF(L1521="N/A","N/A",'Part-C'!I1521)</f>
        <v>6277465.669876799</v>
      </c>
      <c r="N1521" s="190">
        <f t="shared" si="70"/>
        <v>0.57503524349354906</v>
      </c>
      <c r="O1521" s="191">
        <f t="shared" si="71"/>
        <v>2667701.669876799</v>
      </c>
    </row>
    <row r="1522" spans="1:15" s="27" customFormat="1" ht="15" x14ac:dyDescent="0.3">
      <c r="A1522" s="156" t="str">
        <f>IF(ISBLANK(TableB[[#This Row],[BEDS Code]]),"",TableB[[#This Row],[BEDS Code]])</f>
        <v>321000010396</v>
      </c>
      <c r="B1522" s="134" t="str">
        <f>IF(ISBLANK(TableB[[#This Row],[School Name]]),"",TableB[[#This Row],[School Name]])</f>
        <v>P.S. 396</v>
      </c>
      <c r="C1522" s="156" t="str">
        <f>IF(ISBLANK(TableB[[#This Row],[Local School Code]]),"",TableB[[#This Row],[Local School Code]])</f>
        <v>X396</v>
      </c>
      <c r="D1522" s="187">
        <v>2621359</v>
      </c>
      <c r="E1522" s="187">
        <v>2364421</v>
      </c>
      <c r="F1522" s="186">
        <v>0</v>
      </c>
      <c r="G1522" s="126">
        <f t="shared" si="72"/>
        <v>1.1086684647108107</v>
      </c>
      <c r="H1522" s="187">
        <v>357576</v>
      </c>
      <c r="I1522" s="187">
        <v>468768</v>
      </c>
      <c r="J1522" s="187">
        <v>3447703</v>
      </c>
      <c r="K1522" s="187">
        <v>3144444</v>
      </c>
      <c r="L1522" s="187">
        <v>0</v>
      </c>
      <c r="M1522" s="186">
        <f>IF(L1522="N/A","N/A",'Part-C'!I1522)</f>
        <v>11590165.60528839</v>
      </c>
      <c r="N1522" s="190">
        <f t="shared" si="70"/>
        <v>0.2974679670173887</v>
      </c>
      <c r="O1522" s="191">
        <f t="shared" si="71"/>
        <v>8142462.6052883901</v>
      </c>
    </row>
    <row r="1523" spans="1:15" s="27" customFormat="1" ht="15" x14ac:dyDescent="0.3">
      <c r="A1523" s="156" t="str">
        <f>IF(ISBLANK(TableB[[#This Row],[BEDS Code]]),"",TableB[[#This Row],[BEDS Code]])</f>
        <v>321000011397</v>
      </c>
      <c r="B1523" s="134" t="str">
        <f>IF(ISBLANK(TableB[[#This Row],[School Name]]),"",TableB[[#This Row],[School Name]])</f>
        <v>English Language Learners and International Support Preparatory Academy (ELLIS)</v>
      </c>
      <c r="C1523" s="156" t="str">
        <f>IF(ISBLANK(TableB[[#This Row],[Local School Code]]),"",TableB[[#This Row],[Local School Code]])</f>
        <v>X397</v>
      </c>
      <c r="D1523" s="187">
        <v>3599086</v>
      </c>
      <c r="E1523" s="187">
        <v>3972685</v>
      </c>
      <c r="F1523" s="186">
        <v>373599</v>
      </c>
      <c r="G1523" s="126">
        <f t="shared" si="72"/>
        <v>0.90595806110980359</v>
      </c>
      <c r="H1523" s="187">
        <v>357576</v>
      </c>
      <c r="I1523" s="187">
        <v>764161</v>
      </c>
      <c r="J1523" s="187">
        <v>4720823</v>
      </c>
      <c r="K1523" s="187">
        <v>5161777</v>
      </c>
      <c r="L1523" s="187">
        <v>440953</v>
      </c>
      <c r="M1523" s="186">
        <f>IF(L1523="N/A","N/A",'Part-C'!I1523)</f>
        <v>6046768.1591045409</v>
      </c>
      <c r="N1523" s="190">
        <f t="shared" si="70"/>
        <v>0.78071837315143588</v>
      </c>
      <c r="O1523" s="191">
        <f t="shared" si="71"/>
        <v>1325945.1591045409</v>
      </c>
    </row>
    <row r="1524" spans="1:15" s="27" customFormat="1" ht="15" x14ac:dyDescent="0.3">
      <c r="A1524" s="156" t="str">
        <f>IF(ISBLANK(TableB[[#This Row],[BEDS Code]]),"",TableB[[#This Row],[BEDS Code]])</f>
        <v>320900011403</v>
      </c>
      <c r="B1524" s="134" t="str">
        <f>IF(ISBLANK(TableB[[#This Row],[School Name]]),"",TableB[[#This Row],[School Name]])</f>
        <v>Bronx International High School</v>
      </c>
      <c r="C1524" s="156" t="str">
        <f>IF(ISBLANK(TableB[[#This Row],[Local School Code]]),"",TableB[[#This Row],[Local School Code]])</f>
        <v>X403</v>
      </c>
      <c r="D1524" s="187">
        <v>3976537</v>
      </c>
      <c r="E1524" s="187">
        <v>4418374</v>
      </c>
      <c r="F1524" s="186">
        <v>441837</v>
      </c>
      <c r="G1524" s="126">
        <f t="shared" si="72"/>
        <v>0.90000009053104146</v>
      </c>
      <c r="H1524" s="187">
        <v>357576</v>
      </c>
      <c r="I1524" s="187">
        <v>827832</v>
      </c>
      <c r="J1524" s="187">
        <v>5161945</v>
      </c>
      <c r="K1524" s="187">
        <v>5683439</v>
      </c>
      <c r="L1524" s="187">
        <v>521494</v>
      </c>
      <c r="M1524" s="186">
        <f>IF(L1524="N/A","N/A",'Part-C'!I1524)</f>
        <v>7329121.9562372696</v>
      </c>
      <c r="N1524" s="190">
        <f t="shared" si="70"/>
        <v>0.70430605887340336</v>
      </c>
      <c r="O1524" s="191">
        <f t="shared" si="71"/>
        <v>2167176.9562372696</v>
      </c>
    </row>
    <row r="1525" spans="1:15" s="27" customFormat="1" ht="15" x14ac:dyDescent="0.3">
      <c r="A1525" s="156" t="str">
        <f>IF(ISBLANK(TableB[[#This Row],[BEDS Code]]),"",TableB[[#This Row],[BEDS Code]])</f>
        <v>320900011404</v>
      </c>
      <c r="B1525" s="134" t="str">
        <f>IF(ISBLANK(TableB[[#This Row],[School Name]]),"",TableB[[#This Row],[School Name]])</f>
        <v>School for Excellence</v>
      </c>
      <c r="C1525" s="156" t="str">
        <f>IF(ISBLANK(TableB[[#This Row],[Local School Code]]),"",TableB[[#This Row],[Local School Code]])</f>
        <v>X404</v>
      </c>
      <c r="D1525" s="187">
        <v>3159306</v>
      </c>
      <c r="E1525" s="187">
        <v>3510340</v>
      </c>
      <c r="F1525" s="186">
        <v>351034</v>
      </c>
      <c r="G1525" s="126">
        <f t="shared" si="72"/>
        <v>0.9</v>
      </c>
      <c r="H1525" s="187">
        <v>357576</v>
      </c>
      <c r="I1525" s="187">
        <v>678410</v>
      </c>
      <c r="J1525" s="187">
        <v>4195292</v>
      </c>
      <c r="K1525" s="187">
        <v>4609612</v>
      </c>
      <c r="L1525" s="187">
        <v>414320</v>
      </c>
      <c r="M1525" s="186">
        <f>IF(L1525="N/A","N/A",'Part-C'!I1525)</f>
        <v>5921967.3715150394</v>
      </c>
      <c r="N1525" s="190">
        <f t="shared" si="70"/>
        <v>0.70842875970231878</v>
      </c>
      <c r="O1525" s="191">
        <f t="shared" si="71"/>
        <v>1726675.3715150394</v>
      </c>
    </row>
    <row r="1526" spans="1:15" s="27" customFormat="1" ht="15" x14ac:dyDescent="0.3">
      <c r="A1526" s="156" t="str">
        <f>IF(ISBLANK(TableB[[#This Row],[BEDS Code]]),"",TableB[[#This Row],[BEDS Code]])</f>
        <v>320800011405</v>
      </c>
      <c r="B1526" s="134" t="str">
        <f>IF(ISBLANK(TableB[[#This Row],[School Name]]),"",TableB[[#This Row],[School Name]])</f>
        <v>Herbert H. Lehman High School</v>
      </c>
      <c r="C1526" s="156" t="str">
        <f>IF(ISBLANK(TableB[[#This Row],[Local School Code]]),"",TableB[[#This Row],[Local School Code]])</f>
        <v>X405</v>
      </c>
      <c r="D1526" s="187">
        <v>7192080</v>
      </c>
      <c r="E1526" s="187">
        <v>7192080</v>
      </c>
      <c r="F1526" s="186">
        <v>0</v>
      </c>
      <c r="G1526" s="126">
        <f t="shared" si="72"/>
        <v>1</v>
      </c>
      <c r="H1526" s="187">
        <v>357576</v>
      </c>
      <c r="I1526" s="187">
        <v>1217462</v>
      </c>
      <c r="J1526" s="187">
        <v>8767118</v>
      </c>
      <c r="K1526" s="187">
        <v>8767118</v>
      </c>
      <c r="L1526" s="187">
        <v>0</v>
      </c>
      <c r="M1526" s="186">
        <f>IF(L1526="N/A","N/A",'Part-C'!I1526)</f>
        <v>15543972.758967409</v>
      </c>
      <c r="N1526" s="190">
        <f t="shared" si="70"/>
        <v>0.56402041717052021</v>
      </c>
      <c r="O1526" s="191">
        <f t="shared" si="71"/>
        <v>6776854.7589674089</v>
      </c>
    </row>
    <row r="1527" spans="1:15" s="27" customFormat="1" ht="15" x14ac:dyDescent="0.3">
      <c r="A1527" s="156" t="str">
        <f>IF(ISBLANK(TableB[[#This Row],[BEDS Code]]),"",TableB[[#This Row],[BEDS Code]])</f>
        <v>(blank)</v>
      </c>
      <c r="B1527" s="134" t="str">
        <f>IF(ISBLANK(TableB[[#This Row],[School Name]]),"",TableB[[#This Row],[School Name]])</f>
        <v>Herbert H. Lehman YABC</v>
      </c>
      <c r="C1527" s="156" t="str">
        <f>IF(ISBLANK(TableB[[#This Row],[Local School Code]]),"",TableB[[#This Row],[Local School Code]])</f>
        <v>X408</v>
      </c>
      <c r="D1527" s="187" t="s">
        <v>5097</v>
      </c>
      <c r="E1527" s="187" t="s">
        <v>5097</v>
      </c>
      <c r="F1527" s="186" t="s">
        <v>5097</v>
      </c>
      <c r="G1527" s="126" t="str">
        <f t="shared" si="72"/>
        <v/>
      </c>
      <c r="H1527" s="187" t="s">
        <v>5097</v>
      </c>
      <c r="I1527" s="187" t="s">
        <v>5097</v>
      </c>
      <c r="J1527" s="187" t="s">
        <v>5097</v>
      </c>
      <c r="K1527" s="187" t="s">
        <v>5097</v>
      </c>
      <c r="L1527" s="187" t="s">
        <v>5097</v>
      </c>
      <c r="M1527" s="186" t="str">
        <f>IF(L1527="N/A","N/A",'Part-C'!I1527)</f>
        <v>N/A</v>
      </c>
      <c r="N1527" s="190" t="str">
        <f t="shared" si="70"/>
        <v/>
      </c>
      <c r="O1527" s="191" t="str">
        <f t="shared" si="71"/>
        <v>N/A</v>
      </c>
    </row>
    <row r="1528" spans="1:15" s="27" customFormat="1" ht="15" x14ac:dyDescent="0.3">
      <c r="A1528" s="156" t="str">
        <f>IF(ISBLANK(TableB[[#This Row],[BEDS Code]]),"",TableB[[#This Row],[BEDS Code]])</f>
        <v>320900011412</v>
      </c>
      <c r="B1528" s="134" t="str">
        <f>IF(ISBLANK(TableB[[#This Row],[School Name]]),"",TableB[[#This Row],[School Name]])</f>
        <v>Bronx High School of Business</v>
      </c>
      <c r="C1528" s="156" t="str">
        <f>IF(ISBLANK(TableB[[#This Row],[Local School Code]]),"",TableB[[#This Row],[Local School Code]])</f>
        <v>X412</v>
      </c>
      <c r="D1528" s="187">
        <v>3741586</v>
      </c>
      <c r="E1528" s="187">
        <v>3248819</v>
      </c>
      <c r="F1528" s="186">
        <v>0</v>
      </c>
      <c r="G1528" s="126">
        <f t="shared" si="72"/>
        <v>1.1516757320121558</v>
      </c>
      <c r="H1528" s="187">
        <v>357576</v>
      </c>
      <c r="I1528" s="187">
        <v>660264</v>
      </c>
      <c r="J1528" s="187">
        <v>4759426</v>
      </c>
      <c r="K1528" s="187">
        <v>4177821</v>
      </c>
      <c r="L1528" s="187">
        <v>0</v>
      </c>
      <c r="M1528" s="186">
        <f>IF(L1528="N/A","N/A",'Part-C'!I1528)</f>
        <v>7353752.9634674862</v>
      </c>
      <c r="N1528" s="190">
        <f t="shared" si="70"/>
        <v>0.64721048200071796</v>
      </c>
      <c r="O1528" s="191">
        <f t="shared" si="71"/>
        <v>2594326.9634674862</v>
      </c>
    </row>
    <row r="1529" spans="1:15" s="27" customFormat="1" ht="15" x14ac:dyDescent="0.3">
      <c r="A1529" s="156" t="str">
        <f>IF(ISBLANK(TableB[[#This Row],[BEDS Code]]),"",TableB[[#This Row],[BEDS Code]])</f>
        <v>320900011413</v>
      </c>
      <c r="B1529" s="134" t="str">
        <f>IF(ISBLANK(TableB[[#This Row],[School Name]]),"",TableB[[#This Row],[School Name]])</f>
        <v>Bronx High School for Medical Science</v>
      </c>
      <c r="C1529" s="156" t="str">
        <f>IF(ISBLANK(TableB[[#This Row],[Local School Code]]),"",TableB[[#This Row],[Local School Code]])</f>
        <v>X413</v>
      </c>
      <c r="D1529" s="187">
        <v>5187547</v>
      </c>
      <c r="E1529" s="187">
        <v>4127751</v>
      </c>
      <c r="F1529" s="186">
        <v>0</v>
      </c>
      <c r="G1529" s="126">
        <f t="shared" si="72"/>
        <v>1.2567490141726088</v>
      </c>
      <c r="H1529" s="187">
        <v>357576</v>
      </c>
      <c r="I1529" s="187">
        <v>950873</v>
      </c>
      <c r="J1529" s="187">
        <v>6495996</v>
      </c>
      <c r="K1529" s="187">
        <v>5245137</v>
      </c>
      <c r="L1529" s="187">
        <v>0</v>
      </c>
      <c r="M1529" s="186">
        <f>IF(L1529="N/A","N/A",'Part-C'!I1529)</f>
        <v>7587673.3292878717</v>
      </c>
      <c r="N1529" s="190">
        <f t="shared" si="70"/>
        <v>0.85612489073902587</v>
      </c>
      <c r="O1529" s="191">
        <f t="shared" si="71"/>
        <v>1091677.3292878717</v>
      </c>
    </row>
    <row r="1530" spans="1:15" s="27" customFormat="1" ht="15" x14ac:dyDescent="0.3">
      <c r="A1530" s="156" t="str">
        <f>IF(ISBLANK(TableB[[#This Row],[BEDS Code]]),"",TableB[[#This Row],[BEDS Code]])</f>
        <v>(blank)</v>
      </c>
      <c r="B1530" s="134" t="str">
        <f>IF(ISBLANK(TableB[[#This Row],[School Name]]),"",TableB[[#This Row],[School Name]])</f>
        <v>C Columbus HS YABC</v>
      </c>
      <c r="C1530" s="156" t="str">
        <f>IF(ISBLANK(TableB[[#This Row],[Local School Code]]),"",TableB[[#This Row],[Local School Code]])</f>
        <v>X417</v>
      </c>
      <c r="D1530" s="187" t="s">
        <v>5097</v>
      </c>
      <c r="E1530" s="187" t="s">
        <v>5097</v>
      </c>
      <c r="F1530" s="186" t="s">
        <v>5097</v>
      </c>
      <c r="G1530" s="126" t="str">
        <f t="shared" si="72"/>
        <v/>
      </c>
      <c r="H1530" s="187" t="s">
        <v>5097</v>
      </c>
      <c r="I1530" s="187" t="s">
        <v>5097</v>
      </c>
      <c r="J1530" s="187" t="s">
        <v>5097</v>
      </c>
      <c r="K1530" s="187" t="s">
        <v>5097</v>
      </c>
      <c r="L1530" s="187" t="s">
        <v>5097</v>
      </c>
      <c r="M1530" s="186" t="str">
        <f>IF(L1530="N/A","N/A",'Part-C'!I1530)</f>
        <v>N/A</v>
      </c>
      <c r="N1530" s="190" t="str">
        <f t="shared" si="70"/>
        <v/>
      </c>
      <c r="O1530" s="191" t="str">
        <f t="shared" si="71"/>
        <v>N/A</v>
      </c>
    </row>
    <row r="1531" spans="1:15" s="27" customFormat="1" ht="15" x14ac:dyDescent="0.3">
      <c r="A1531" s="156" t="str">
        <f>IF(ISBLANK(TableB[[#This Row],[BEDS Code]]),"",TableB[[#This Row],[BEDS Code]])</f>
        <v>321100011418</v>
      </c>
      <c r="B1531" s="134" t="str">
        <f>IF(ISBLANK(TableB[[#This Row],[School Name]]),"",TableB[[#This Row],[School Name]])</f>
        <v>Bronx High School for the Visual Arts</v>
      </c>
      <c r="C1531" s="156" t="str">
        <f>IF(ISBLANK(TableB[[#This Row],[Local School Code]]),"",TableB[[#This Row],[Local School Code]])</f>
        <v>X418</v>
      </c>
      <c r="D1531" s="187">
        <v>4599714</v>
      </c>
      <c r="E1531" s="187">
        <v>5110793</v>
      </c>
      <c r="F1531" s="186">
        <v>511079</v>
      </c>
      <c r="G1531" s="126">
        <f t="shared" si="72"/>
        <v>0.90000005869930555</v>
      </c>
      <c r="H1531" s="187">
        <v>357576</v>
      </c>
      <c r="I1531" s="187">
        <v>838362</v>
      </c>
      <c r="J1531" s="187">
        <v>5795652</v>
      </c>
      <c r="K1531" s="187">
        <v>6398872</v>
      </c>
      <c r="L1531" s="187">
        <v>603219</v>
      </c>
      <c r="M1531" s="186">
        <f>IF(L1531="N/A","N/A",'Part-C'!I1531)</f>
        <v>8174192.7924380274</v>
      </c>
      <c r="N1531" s="190">
        <f t="shared" si="70"/>
        <v>0.70901826604353846</v>
      </c>
      <c r="O1531" s="191">
        <f t="shared" si="71"/>
        <v>2378540.7924380274</v>
      </c>
    </row>
    <row r="1532" spans="1:15" s="27" customFormat="1" ht="15" x14ac:dyDescent="0.3">
      <c r="A1532" s="156" t="str">
        <f>IF(ISBLANK(TableB[[#This Row],[BEDS Code]]),"",TableB[[#This Row],[BEDS Code]])</f>
        <v>320800010424</v>
      </c>
      <c r="B1532" s="134" t="str">
        <f>IF(ISBLANK(TableB[[#This Row],[School Name]]),"",TableB[[#This Row],[School Name]])</f>
        <v>The Hunts Point School</v>
      </c>
      <c r="C1532" s="156" t="str">
        <f>IF(ISBLANK(TableB[[#This Row],[Local School Code]]),"",TableB[[#This Row],[Local School Code]])</f>
        <v>X424</v>
      </c>
      <c r="D1532" s="187">
        <v>3798244</v>
      </c>
      <c r="E1532" s="187">
        <v>3798244</v>
      </c>
      <c r="F1532" s="186">
        <v>0</v>
      </c>
      <c r="G1532" s="126">
        <f t="shared" si="72"/>
        <v>1</v>
      </c>
      <c r="H1532" s="187">
        <v>357576</v>
      </c>
      <c r="I1532" s="187">
        <v>609893</v>
      </c>
      <c r="J1532" s="187">
        <v>4765713</v>
      </c>
      <c r="K1532" s="187">
        <v>4765713</v>
      </c>
      <c r="L1532" s="187">
        <v>0</v>
      </c>
      <c r="M1532" s="186">
        <f>IF(L1532="N/A","N/A",'Part-C'!I1532)</f>
        <v>7374030.7611652715</v>
      </c>
      <c r="N1532" s="190">
        <f t="shared" si="70"/>
        <v>0.64628330886524599</v>
      </c>
      <c r="O1532" s="191">
        <f t="shared" si="71"/>
        <v>2608317.7611652715</v>
      </c>
    </row>
    <row r="1533" spans="1:15" s="27" customFormat="1" ht="15" x14ac:dyDescent="0.3">
      <c r="A1533" s="156" t="str">
        <f>IF(ISBLANK(TableB[[#This Row],[BEDS Code]]),"",TableB[[#This Row],[BEDS Code]])</f>
        <v>320700011427</v>
      </c>
      <c r="B1533" s="134" t="str">
        <f>IF(ISBLANK(TableB[[#This Row],[School Name]]),"",TableB[[#This Row],[School Name]])</f>
        <v>Community School for Social Justice</v>
      </c>
      <c r="C1533" s="156" t="str">
        <f>IF(ISBLANK(TableB[[#This Row],[Local School Code]]),"",TableB[[#This Row],[Local School Code]])</f>
        <v>X427</v>
      </c>
      <c r="D1533" s="187">
        <v>3255482</v>
      </c>
      <c r="E1533" s="187">
        <v>3617202</v>
      </c>
      <c r="F1533" s="186">
        <v>361720</v>
      </c>
      <c r="G1533" s="126">
        <f t="shared" si="72"/>
        <v>0.90000005529135507</v>
      </c>
      <c r="H1533" s="187">
        <v>357576</v>
      </c>
      <c r="I1533" s="187">
        <v>661910</v>
      </c>
      <c r="J1533" s="187">
        <v>4274968</v>
      </c>
      <c r="K1533" s="187">
        <v>4701901</v>
      </c>
      <c r="L1533" s="187">
        <v>426933</v>
      </c>
      <c r="M1533" s="186">
        <f>IF(L1533="N/A","N/A",'Part-C'!I1533)</f>
        <v>5532051.7534938361</v>
      </c>
      <c r="N1533" s="190">
        <f t="shared" si="70"/>
        <v>0.77276355871039903</v>
      </c>
      <c r="O1533" s="191">
        <f t="shared" si="71"/>
        <v>1257083.7534938361</v>
      </c>
    </row>
    <row r="1534" spans="1:15" s="27" customFormat="1" ht="15" x14ac:dyDescent="0.3">
      <c r="A1534" s="156" t="str">
        <f>IF(ISBLANK(TableB[[#This Row],[BEDS Code]]),"",TableB[[#This Row],[BEDS Code]])</f>
        <v>(blank)</v>
      </c>
      <c r="B1534" s="134" t="str">
        <f>IF(ISBLANK(TableB[[#This Row],[School Name]]),"",TableB[[#This Row],[School Name]])</f>
        <v>Learning to Work YABC at Monroe</v>
      </c>
      <c r="C1534" s="156" t="str">
        <f>IF(ISBLANK(TableB[[#This Row],[Local School Code]]),"",TableB[[#This Row],[Local School Code]])</f>
        <v>X428</v>
      </c>
      <c r="D1534" s="187" t="s">
        <v>5097</v>
      </c>
      <c r="E1534" s="187" t="s">
        <v>5097</v>
      </c>
      <c r="F1534" s="186" t="s">
        <v>5097</v>
      </c>
      <c r="G1534" s="126" t="str">
        <f t="shared" si="72"/>
        <v/>
      </c>
      <c r="H1534" s="187" t="s">
        <v>5097</v>
      </c>
      <c r="I1534" s="187" t="s">
        <v>5097</v>
      </c>
      <c r="J1534" s="187" t="s">
        <v>5097</v>
      </c>
      <c r="K1534" s="187" t="s">
        <v>5097</v>
      </c>
      <c r="L1534" s="187" t="s">
        <v>5097</v>
      </c>
      <c r="M1534" s="186" t="str">
        <f>IF(L1534="N/A","N/A",'Part-C'!I1534)</f>
        <v>N/A</v>
      </c>
      <c r="N1534" s="190" t="str">
        <f t="shared" si="70"/>
        <v/>
      </c>
      <c r="O1534" s="191" t="str">
        <f t="shared" si="71"/>
        <v>N/A</v>
      </c>
    </row>
    <row r="1535" spans="1:15" s="27" customFormat="1" ht="15" x14ac:dyDescent="0.3">
      <c r="A1535" s="156" t="str">
        <f>IF(ISBLANK(TableB[[#This Row],[BEDS Code]]),"",TableB[[#This Row],[BEDS Code]])</f>
        <v>320800011432</v>
      </c>
      <c r="B1535" s="134" t="str">
        <f>IF(ISBLANK(TableB[[#This Row],[School Name]]),"",TableB[[#This Row],[School Name]])</f>
        <v>Bronx Bridges High School</v>
      </c>
      <c r="C1535" s="156" t="str">
        <f>IF(ISBLANK(TableB[[#This Row],[Local School Code]]),"",TableB[[#This Row],[Local School Code]])</f>
        <v>X432</v>
      </c>
      <c r="D1535" s="187">
        <v>4181043</v>
      </c>
      <c r="E1535" s="187">
        <v>4143512</v>
      </c>
      <c r="F1535" s="186">
        <v>0</v>
      </c>
      <c r="G1535" s="126">
        <f t="shared" si="72"/>
        <v>1.0090577751434049</v>
      </c>
      <c r="H1535" s="187">
        <v>357576</v>
      </c>
      <c r="I1535" s="187">
        <v>670327</v>
      </c>
      <c r="J1535" s="187">
        <v>5208946</v>
      </c>
      <c r="K1535" s="187">
        <v>5164648</v>
      </c>
      <c r="L1535" s="187">
        <v>0</v>
      </c>
      <c r="M1535" s="186">
        <f>IF(L1535="N/A","N/A",'Part-C'!I1535)</f>
        <v>6441353.2647580309</v>
      </c>
      <c r="N1535" s="190">
        <f t="shared" si="70"/>
        <v>0.80867261674642432</v>
      </c>
      <c r="O1535" s="191">
        <f t="shared" si="71"/>
        <v>1232407.2647580309</v>
      </c>
    </row>
    <row r="1536" spans="1:15" s="27" customFormat="1" ht="15" x14ac:dyDescent="0.3">
      <c r="A1536" s="156" t="str">
        <f>IF(ISBLANK(TableB[[#This Row],[BEDS Code]]),"",TableB[[#This Row],[BEDS Code]])</f>
        <v>321000011433</v>
      </c>
      <c r="B1536" s="134" t="str">
        <f>IF(ISBLANK(TableB[[#This Row],[School Name]]),"",TableB[[#This Row],[School Name]])</f>
        <v>High School for Teaching and the Professions</v>
      </c>
      <c r="C1536" s="156" t="str">
        <f>IF(ISBLANK(TableB[[#This Row],[Local School Code]]),"",TableB[[#This Row],[Local School Code]])</f>
        <v>X433</v>
      </c>
      <c r="D1536" s="187">
        <v>4831387</v>
      </c>
      <c r="E1536" s="187">
        <v>4831387</v>
      </c>
      <c r="F1536" s="186">
        <v>0</v>
      </c>
      <c r="G1536" s="126">
        <f t="shared" si="72"/>
        <v>1</v>
      </c>
      <c r="H1536" s="187">
        <v>357576</v>
      </c>
      <c r="I1536" s="187">
        <v>919960</v>
      </c>
      <c r="J1536" s="187">
        <v>6108923</v>
      </c>
      <c r="K1536" s="187">
        <v>6108923</v>
      </c>
      <c r="L1536" s="187">
        <v>0</v>
      </c>
      <c r="M1536" s="186">
        <f>IF(L1536="N/A","N/A",'Part-C'!I1536)</f>
        <v>8213196.534129356</v>
      </c>
      <c r="N1536" s="190">
        <f t="shared" si="70"/>
        <v>0.7437935978537471</v>
      </c>
      <c r="O1536" s="191">
        <f t="shared" si="71"/>
        <v>2104273.534129356</v>
      </c>
    </row>
    <row r="1537" spans="1:15" s="27" customFormat="1" ht="15" x14ac:dyDescent="0.3">
      <c r="A1537" s="156" t="str">
        <f>IF(ISBLANK(TableB[[#This Row],[BEDS Code]]),"",TableB[[#This Row],[BEDS Code]])</f>
        <v>321000011434</v>
      </c>
      <c r="B1537" s="134" t="str">
        <f>IF(ISBLANK(TableB[[#This Row],[School Name]]),"",TableB[[#This Row],[School Name]])</f>
        <v>Belmont Preparatory High School</v>
      </c>
      <c r="C1537" s="156" t="str">
        <f>IF(ISBLANK(TableB[[#This Row],[Local School Code]]),"",TableB[[#This Row],[Local School Code]])</f>
        <v>X434</v>
      </c>
      <c r="D1537" s="187">
        <v>4171709</v>
      </c>
      <c r="E1537" s="187">
        <v>3894041</v>
      </c>
      <c r="F1537" s="186">
        <v>0</v>
      </c>
      <c r="G1537" s="126">
        <f t="shared" si="72"/>
        <v>1.0713058747969013</v>
      </c>
      <c r="H1537" s="187">
        <v>357576</v>
      </c>
      <c r="I1537" s="187">
        <v>834893</v>
      </c>
      <c r="J1537" s="187">
        <v>5364178</v>
      </c>
      <c r="K1537" s="187">
        <v>5036451</v>
      </c>
      <c r="L1537" s="187">
        <v>0</v>
      </c>
      <c r="M1537" s="186">
        <f>IF(L1537="N/A","N/A",'Part-C'!I1537)</f>
        <v>6613442.067308736</v>
      </c>
      <c r="N1537" s="190">
        <f t="shared" si="70"/>
        <v>0.81110228915680072</v>
      </c>
      <c r="O1537" s="191">
        <f t="shared" si="71"/>
        <v>1249264.067308736</v>
      </c>
    </row>
    <row r="1538" spans="1:15" s="27" customFormat="1" ht="15" x14ac:dyDescent="0.3">
      <c r="A1538" s="156" t="str">
        <f>IF(ISBLANK(TableB[[#This Row],[BEDS Code]]),"",TableB[[#This Row],[BEDS Code]])</f>
        <v>321000011437</v>
      </c>
      <c r="B1538" s="134" t="str">
        <f>IF(ISBLANK(TableB[[#This Row],[School Name]]),"",TableB[[#This Row],[School Name]])</f>
        <v>Fordham High School for the Arts</v>
      </c>
      <c r="C1538" s="156" t="str">
        <f>IF(ISBLANK(TableB[[#This Row],[Local School Code]]),"",TableB[[#This Row],[Local School Code]])</f>
        <v>X437</v>
      </c>
      <c r="D1538" s="187">
        <v>3311980</v>
      </c>
      <c r="E1538" s="187">
        <v>3310154</v>
      </c>
      <c r="F1538" s="186">
        <v>0</v>
      </c>
      <c r="G1538" s="126">
        <f t="shared" si="72"/>
        <v>1.0005516359661817</v>
      </c>
      <c r="H1538" s="187">
        <v>357576</v>
      </c>
      <c r="I1538" s="187">
        <v>544040</v>
      </c>
      <c r="J1538" s="187">
        <v>4213596</v>
      </c>
      <c r="K1538" s="187">
        <v>4211441</v>
      </c>
      <c r="L1538" s="187">
        <v>0</v>
      </c>
      <c r="M1538" s="186">
        <f>IF(L1538="N/A","N/A",'Part-C'!I1538)</f>
        <v>6094494.12298059</v>
      </c>
      <c r="N1538" s="190">
        <f t="shared" si="70"/>
        <v>0.69137748186707371</v>
      </c>
      <c r="O1538" s="191">
        <f t="shared" si="71"/>
        <v>1880898.12298059</v>
      </c>
    </row>
    <row r="1539" spans="1:15" s="27" customFormat="1" ht="15" x14ac:dyDescent="0.3">
      <c r="A1539" s="156" t="str">
        <f>IF(ISBLANK(TableB[[#This Row],[BEDS Code]]),"",TableB[[#This Row],[BEDS Code]])</f>
        <v>321000011438</v>
      </c>
      <c r="B1539" s="134" t="str">
        <f>IF(ISBLANK(TableB[[#This Row],[School Name]]),"",TableB[[#This Row],[School Name]])</f>
        <v>Fordham Leadership Academy</v>
      </c>
      <c r="C1539" s="156" t="str">
        <f>IF(ISBLANK(TableB[[#This Row],[Local School Code]]),"",TableB[[#This Row],[Local School Code]])</f>
        <v>X438</v>
      </c>
      <c r="D1539" s="187">
        <v>4008045</v>
      </c>
      <c r="E1539" s="187">
        <v>3904556</v>
      </c>
      <c r="F1539" s="186">
        <v>0</v>
      </c>
      <c r="G1539" s="126">
        <f t="shared" si="72"/>
        <v>1.0265046781247342</v>
      </c>
      <c r="H1539" s="187">
        <v>357576</v>
      </c>
      <c r="I1539" s="187">
        <v>742678</v>
      </c>
      <c r="J1539" s="187">
        <v>5108299</v>
      </c>
      <c r="K1539" s="187">
        <v>4986153</v>
      </c>
      <c r="L1539" s="187">
        <v>0</v>
      </c>
      <c r="M1539" s="186">
        <f>IF(L1539="N/A","N/A",'Part-C'!I1539)</f>
        <v>7240887.5065406319</v>
      </c>
      <c r="N1539" s="190">
        <f t="shared" si="70"/>
        <v>0.7054796798577132</v>
      </c>
      <c r="O1539" s="191">
        <f t="shared" si="71"/>
        <v>2132588.5065406319</v>
      </c>
    </row>
    <row r="1540" spans="1:15" s="27" customFormat="1" ht="15" x14ac:dyDescent="0.3">
      <c r="A1540" s="156" t="str">
        <f>IF(ISBLANK(TableB[[#This Row],[BEDS Code]]),"",TableB[[#This Row],[BEDS Code]])</f>
        <v>321000011439</v>
      </c>
      <c r="B1540" s="134" t="str">
        <f>IF(ISBLANK(TableB[[#This Row],[School Name]]),"",TableB[[#This Row],[School Name]])</f>
        <v>Bronx High School for Law and Community Service</v>
      </c>
      <c r="C1540" s="156" t="str">
        <f>IF(ISBLANK(TableB[[#This Row],[Local School Code]]),"",TableB[[#This Row],[Local School Code]])</f>
        <v>X439</v>
      </c>
      <c r="D1540" s="187">
        <v>3667253</v>
      </c>
      <c r="E1540" s="187">
        <v>4001633</v>
      </c>
      <c r="F1540" s="186">
        <v>334380</v>
      </c>
      <c r="G1540" s="126">
        <f t="shared" si="72"/>
        <v>0.91643911373181897</v>
      </c>
      <c r="H1540" s="187">
        <v>357576</v>
      </c>
      <c r="I1540" s="187">
        <v>786140</v>
      </c>
      <c r="J1540" s="187">
        <v>4810969</v>
      </c>
      <c r="K1540" s="187">
        <v>5205633</v>
      </c>
      <c r="L1540" s="187">
        <v>394664</v>
      </c>
      <c r="M1540" s="186">
        <f>IF(L1540="N/A","N/A",'Part-C'!I1540)</f>
        <v>6895354.0782106016</v>
      </c>
      <c r="N1540" s="190">
        <f t="shared" si="70"/>
        <v>0.69771166867307333</v>
      </c>
      <c r="O1540" s="191">
        <f t="shared" si="71"/>
        <v>2084385.0782106016</v>
      </c>
    </row>
    <row r="1541" spans="1:15" s="27" customFormat="1" ht="15" x14ac:dyDescent="0.3">
      <c r="A1541" s="156" t="str">
        <f>IF(ISBLANK(TableB[[#This Row],[BEDS Code]]),"",TableB[[#This Row],[BEDS Code]])</f>
        <v>321000011440</v>
      </c>
      <c r="B1541" s="134" t="str">
        <f>IF(ISBLANK(TableB[[#This Row],[School Name]]),"",TableB[[#This Row],[School Name]])</f>
        <v>Dewitt Clinton High School</v>
      </c>
      <c r="C1541" s="156" t="str">
        <f>IF(ISBLANK(TableB[[#This Row],[Local School Code]]),"",TableB[[#This Row],[Local School Code]])</f>
        <v>X440</v>
      </c>
      <c r="D1541" s="187">
        <v>10680266</v>
      </c>
      <c r="E1541" s="187">
        <v>10680266</v>
      </c>
      <c r="F1541" s="186">
        <v>0</v>
      </c>
      <c r="G1541" s="126">
        <f t="shared" si="72"/>
        <v>1</v>
      </c>
      <c r="H1541" s="187">
        <v>357576</v>
      </c>
      <c r="I1541" s="187">
        <v>2317714</v>
      </c>
      <c r="J1541" s="187">
        <v>13355556</v>
      </c>
      <c r="K1541" s="187">
        <v>13355557</v>
      </c>
      <c r="L1541" s="187">
        <v>0</v>
      </c>
      <c r="M1541" s="186">
        <f>IF(L1541="N/A","N/A",'Part-C'!I1541)</f>
        <v>19755181.267174888</v>
      </c>
      <c r="N1541" s="190">
        <f t="shared" si="70"/>
        <v>0.67605332592880463</v>
      </c>
      <c r="O1541" s="191">
        <f t="shared" si="71"/>
        <v>6399625.2671748884</v>
      </c>
    </row>
    <row r="1542" spans="1:15" s="27" customFormat="1" ht="15" x14ac:dyDescent="0.3">
      <c r="A1542" s="156" t="str">
        <f>IF(ISBLANK(TableB[[#This Row],[BEDS Code]]),"",TableB[[#This Row],[BEDS Code]])</f>
        <v>321000011442</v>
      </c>
      <c r="B1542" s="134" t="str">
        <f>IF(ISBLANK(TableB[[#This Row],[School Name]]),"",TableB[[#This Row],[School Name]])</f>
        <v>Celia Cruz Bronx High School of Music, The</v>
      </c>
      <c r="C1542" s="156" t="str">
        <f>IF(ISBLANK(TableB[[#This Row],[Local School Code]]),"",TableB[[#This Row],[Local School Code]])</f>
        <v>X442</v>
      </c>
      <c r="D1542" s="187">
        <v>4779769</v>
      </c>
      <c r="E1542" s="187">
        <v>5310854</v>
      </c>
      <c r="F1542" s="186">
        <v>531085</v>
      </c>
      <c r="G1542" s="126">
        <f t="shared" si="72"/>
        <v>0.90000007531745363</v>
      </c>
      <c r="H1542" s="187">
        <v>357576</v>
      </c>
      <c r="I1542" s="187">
        <v>915345</v>
      </c>
      <c r="J1542" s="187">
        <v>6052690</v>
      </c>
      <c r="K1542" s="187">
        <v>6679521</v>
      </c>
      <c r="L1542" s="187">
        <v>626832</v>
      </c>
      <c r="M1542" s="186">
        <f>IF(L1542="N/A","N/A",'Part-C'!I1542)</f>
        <v>7572126.1516521592</v>
      </c>
      <c r="N1542" s="190">
        <f t="shared" si="70"/>
        <v>0.79933824117277363</v>
      </c>
      <c r="O1542" s="191">
        <f t="shared" si="71"/>
        <v>1519436.1516521592</v>
      </c>
    </row>
    <row r="1543" spans="1:15" s="27" customFormat="1" ht="15" x14ac:dyDescent="0.3">
      <c r="A1543" s="156" t="str">
        <f>IF(ISBLANK(TableB[[#This Row],[BEDS Code]]),"",TableB[[#This Row],[BEDS Code]])</f>
        <v>320900010443</v>
      </c>
      <c r="B1543" s="134" t="str">
        <f>IF(ISBLANK(TableB[[#This Row],[School Name]]),"",TableB[[#This Row],[School Name]])</f>
        <v>The Family School</v>
      </c>
      <c r="C1543" s="156" t="str">
        <f>IF(ISBLANK(TableB[[#This Row],[Local School Code]]),"",TableB[[#This Row],[Local School Code]])</f>
        <v>X443</v>
      </c>
      <c r="D1543" s="187">
        <v>4943065</v>
      </c>
      <c r="E1543" s="187">
        <v>5131249</v>
      </c>
      <c r="F1543" s="186">
        <v>188184</v>
      </c>
      <c r="G1543" s="126">
        <f t="shared" si="72"/>
        <v>0.96332588810248732</v>
      </c>
      <c r="H1543" s="187">
        <v>357576</v>
      </c>
      <c r="I1543" s="187">
        <v>875476</v>
      </c>
      <c r="J1543" s="187">
        <v>6176117</v>
      </c>
      <c r="K1543" s="187">
        <v>6398227</v>
      </c>
      <c r="L1543" s="187">
        <v>222110</v>
      </c>
      <c r="M1543" s="186">
        <f>IF(L1543="N/A","N/A",'Part-C'!I1543)</f>
        <v>9383407.3711472806</v>
      </c>
      <c r="N1543" s="190">
        <f t="shared" si="70"/>
        <v>0.65819555260818496</v>
      </c>
      <c r="O1543" s="191">
        <f t="shared" si="71"/>
        <v>3207290.3711472806</v>
      </c>
    </row>
    <row r="1544" spans="1:15" s="27" customFormat="1" ht="15" x14ac:dyDescent="0.3">
      <c r="A1544" s="156" t="str">
        <f>IF(ISBLANK(TableB[[#This Row],[BEDS Code]]),"",TableB[[#This Row],[BEDS Code]])</f>
        <v>321000011445</v>
      </c>
      <c r="B1544" s="134" t="str">
        <f>IF(ISBLANK(TableB[[#This Row],[School Name]]),"",TableB[[#This Row],[School Name]])</f>
        <v>Bronx High School of Science</v>
      </c>
      <c r="C1544" s="156" t="str">
        <f>IF(ISBLANK(TableB[[#This Row],[Local School Code]]),"",TableB[[#This Row],[Local School Code]])</f>
        <v>X445</v>
      </c>
      <c r="D1544" s="187">
        <v>22536446</v>
      </c>
      <c r="E1544" s="187">
        <v>25040497</v>
      </c>
      <c r="F1544" s="186">
        <v>2504051</v>
      </c>
      <c r="G1544" s="126">
        <f t="shared" si="72"/>
        <v>0.89999994808409756</v>
      </c>
      <c r="H1544" s="187">
        <v>357576</v>
      </c>
      <c r="I1544" s="187">
        <v>4091507</v>
      </c>
      <c r="J1544" s="187">
        <v>26985529</v>
      </c>
      <c r="K1544" s="187">
        <v>29941021</v>
      </c>
      <c r="L1544" s="187">
        <v>2955491</v>
      </c>
      <c r="M1544" s="186">
        <f>IF(L1544="N/A","N/A",'Part-C'!I1544)</f>
        <v>28359162.843070604</v>
      </c>
      <c r="N1544" s="190">
        <f t="shared" ref="N1544:N1607" si="73">IFERROR(J1544/M1544,"")</f>
        <v>0.95156296218362302</v>
      </c>
      <c r="O1544" s="191">
        <f t="shared" ref="O1544:O1607" si="74">IF(L1544="N/A","N/A",M1544-J1544)</f>
        <v>1373633.8430706039</v>
      </c>
    </row>
    <row r="1545" spans="1:15" s="27" customFormat="1" ht="15" x14ac:dyDescent="0.3">
      <c r="A1545" s="156" t="str">
        <f>IF(ISBLANK(TableB[[#This Row],[BEDS Code]]),"",TableB[[#This Row],[BEDS Code]])</f>
        <v>321200011446</v>
      </c>
      <c r="B1545" s="134" t="str">
        <f>IF(ISBLANK(TableB[[#This Row],[School Name]]),"",TableB[[#This Row],[School Name]])</f>
        <v>Arturo A. Schomburg Satellite Academy Bronx</v>
      </c>
      <c r="C1545" s="156" t="str">
        <f>IF(ISBLANK(TableB[[#This Row],[Local School Code]]),"",TableB[[#This Row],[Local School Code]])</f>
        <v>X446</v>
      </c>
      <c r="D1545" s="187">
        <v>1868525</v>
      </c>
      <c r="E1545" s="187">
        <v>2076140</v>
      </c>
      <c r="F1545" s="186">
        <v>207615</v>
      </c>
      <c r="G1545" s="126">
        <f t="shared" si="72"/>
        <v>0.89999951833691372</v>
      </c>
      <c r="H1545" s="187">
        <v>357576</v>
      </c>
      <c r="I1545" s="187">
        <v>338726</v>
      </c>
      <c r="J1545" s="187">
        <v>2564827</v>
      </c>
      <c r="K1545" s="187">
        <v>2809872</v>
      </c>
      <c r="L1545" s="187">
        <v>245044</v>
      </c>
      <c r="M1545" s="186">
        <f>IF(L1545="N/A","N/A",'Part-C'!I1545)</f>
        <v>3141921.5810351884</v>
      </c>
      <c r="N1545" s="190">
        <f t="shared" si="73"/>
        <v>0.81632432059458038</v>
      </c>
      <c r="O1545" s="191">
        <f t="shared" si="74"/>
        <v>577094.5810351884</v>
      </c>
    </row>
    <row r="1546" spans="1:15" s="27" customFormat="1" ht="15" x14ac:dyDescent="0.3">
      <c r="A1546" s="156" t="str">
        <f>IF(ISBLANK(TableB[[#This Row],[BEDS Code]]),"",TableB[[#This Row],[BEDS Code]])</f>
        <v>321000010447</v>
      </c>
      <c r="B1546" s="134" t="str">
        <f>IF(ISBLANK(TableB[[#This Row],[School Name]]),"",TableB[[#This Row],[School Name]])</f>
        <v>Creston Academy</v>
      </c>
      <c r="C1546" s="156" t="str">
        <f>IF(ISBLANK(TableB[[#This Row],[Local School Code]]),"",TableB[[#This Row],[Local School Code]])</f>
        <v>X447</v>
      </c>
      <c r="D1546" s="187">
        <v>4831485</v>
      </c>
      <c r="E1546" s="187">
        <v>5057224</v>
      </c>
      <c r="F1546" s="186">
        <v>225739</v>
      </c>
      <c r="G1546" s="126">
        <f t="shared" si="72"/>
        <v>0.95536306084128364</v>
      </c>
      <c r="H1546" s="187">
        <v>357576</v>
      </c>
      <c r="I1546" s="187">
        <v>968391</v>
      </c>
      <c r="J1546" s="187">
        <v>6157452</v>
      </c>
      <c r="K1546" s="187">
        <v>6423889</v>
      </c>
      <c r="L1546" s="187">
        <v>266437</v>
      </c>
      <c r="M1546" s="186">
        <f>IF(L1546="N/A","N/A",'Part-C'!I1546)</f>
        <v>8205001.7089883415</v>
      </c>
      <c r="N1546" s="190">
        <f t="shared" si="73"/>
        <v>0.75045103199121699</v>
      </c>
      <c r="O1546" s="191">
        <f t="shared" si="74"/>
        <v>2047549.7089883415</v>
      </c>
    </row>
    <row r="1547" spans="1:15" s="27" customFormat="1" ht="15" x14ac:dyDescent="0.3">
      <c r="A1547" s="156" t="str">
        <f>IF(ISBLANK(TableB[[#This Row],[BEDS Code]]),"",TableB[[#This Row],[BEDS Code]])</f>
        <v>320800010448</v>
      </c>
      <c r="B1547" s="134" t="str">
        <f>IF(ISBLANK(TableB[[#This Row],[School Name]]),"",TableB[[#This Row],[School Name]])</f>
        <v>Soundview Academy for Culture and Scholarship</v>
      </c>
      <c r="C1547" s="156" t="str">
        <f>IF(ISBLANK(TableB[[#This Row],[Local School Code]]),"",TableB[[#This Row],[Local School Code]])</f>
        <v>X448</v>
      </c>
      <c r="D1547" s="187">
        <v>4032009</v>
      </c>
      <c r="E1547" s="187">
        <v>4079004</v>
      </c>
      <c r="F1547" s="186">
        <v>46995</v>
      </c>
      <c r="G1547" s="126">
        <f t="shared" ref="G1547:G1610" si="75">IFERROR(D1547/E1547,"")</f>
        <v>0.98847880512007347</v>
      </c>
      <c r="H1547" s="187">
        <v>357576</v>
      </c>
      <c r="I1547" s="187">
        <v>764481</v>
      </c>
      <c r="J1547" s="187">
        <v>5154066</v>
      </c>
      <c r="K1547" s="187">
        <v>5209533</v>
      </c>
      <c r="L1547" s="187">
        <v>55467</v>
      </c>
      <c r="M1547" s="186">
        <f>IF(L1547="N/A","N/A",'Part-C'!I1547)</f>
        <v>6472697.9973997958</v>
      </c>
      <c r="N1547" s="190">
        <f t="shared" si="73"/>
        <v>0.79627784303708982</v>
      </c>
      <c r="O1547" s="191">
        <f t="shared" si="74"/>
        <v>1318631.9973997958</v>
      </c>
    </row>
    <row r="1548" spans="1:15" s="27" customFormat="1" ht="15" x14ac:dyDescent="0.3">
      <c r="A1548" s="156" t="str">
        <f>IF(ISBLANK(TableB[[#This Row],[BEDS Code]]),"",TableB[[#This Row],[BEDS Code]])</f>
        <v>320900010449</v>
      </c>
      <c r="B1548" s="134" t="str">
        <f>IF(ISBLANK(TableB[[#This Row],[School Name]]),"",TableB[[#This Row],[School Name]])</f>
        <v>Grant Avenue Elementary School</v>
      </c>
      <c r="C1548" s="156" t="str">
        <f>IF(ISBLANK(TableB[[#This Row],[Local School Code]]),"",TableB[[#This Row],[Local School Code]])</f>
        <v>X449</v>
      </c>
      <c r="D1548" s="187">
        <v>3952620</v>
      </c>
      <c r="E1548" s="187">
        <v>4219504</v>
      </c>
      <c r="F1548" s="186">
        <v>266884</v>
      </c>
      <c r="G1548" s="126">
        <f t="shared" si="75"/>
        <v>0.93674991183797907</v>
      </c>
      <c r="H1548" s="187">
        <v>357576</v>
      </c>
      <c r="I1548" s="187">
        <v>745389</v>
      </c>
      <c r="J1548" s="187">
        <v>5055585</v>
      </c>
      <c r="K1548" s="187">
        <v>5370584</v>
      </c>
      <c r="L1548" s="187">
        <v>314998</v>
      </c>
      <c r="M1548" s="186">
        <f>IF(L1548="N/A","N/A",'Part-C'!I1548)</f>
        <v>8411681.1518176831</v>
      </c>
      <c r="N1548" s="190">
        <f t="shared" si="73"/>
        <v>0.60101957132642114</v>
      </c>
      <c r="O1548" s="191">
        <f t="shared" si="74"/>
        <v>3356096.1518176831</v>
      </c>
    </row>
    <row r="1549" spans="1:15" s="27" customFormat="1" ht="15" x14ac:dyDescent="0.3">
      <c r="A1549" s="156" t="str">
        <f>IF(ISBLANK(TableB[[#This Row],[BEDS Code]]),"",TableB[[#This Row],[BEDS Code]])</f>
        <v>320800011452</v>
      </c>
      <c r="B1549" s="134" t="str">
        <f>IF(ISBLANK(TableB[[#This Row],[School Name]]),"",TableB[[#This Row],[School Name]])</f>
        <v>Gotham Collaborative High School</v>
      </c>
      <c r="C1549" s="156" t="str">
        <f>IF(ISBLANK(TableB[[#This Row],[Local School Code]]),"",TableB[[#This Row],[Local School Code]])</f>
        <v>X452</v>
      </c>
      <c r="D1549" s="187">
        <v>5764310</v>
      </c>
      <c r="E1549" s="187">
        <v>6111861</v>
      </c>
      <c r="F1549" s="186">
        <v>347551</v>
      </c>
      <c r="G1549" s="126">
        <f t="shared" si="75"/>
        <v>0.94313499603475925</v>
      </c>
      <c r="H1549" s="187">
        <v>357576</v>
      </c>
      <c r="I1549" s="187">
        <v>1093842</v>
      </c>
      <c r="J1549" s="187">
        <v>7215728</v>
      </c>
      <c r="K1549" s="187">
        <v>7625937</v>
      </c>
      <c r="L1549" s="187">
        <v>410209</v>
      </c>
      <c r="M1549" s="186">
        <f>IF(L1549="N/A","N/A",'Part-C'!I1549)</f>
        <v>10511838.259889616</v>
      </c>
      <c r="N1549" s="190">
        <f t="shared" si="73"/>
        <v>0.68643826337523695</v>
      </c>
      <c r="O1549" s="191">
        <f t="shared" si="74"/>
        <v>3296110.2598896157</v>
      </c>
    </row>
    <row r="1550" spans="1:15" s="27" customFormat="1" ht="15" x14ac:dyDescent="0.3">
      <c r="A1550" s="156" t="str">
        <f>IF(ISBLANK(TableB[[#This Row],[BEDS Code]]),"",TableB[[#This Row],[BEDS Code]])</f>
        <v>320900010454</v>
      </c>
      <c r="B1550" s="134" t="str">
        <f>IF(ISBLANK(TableB[[#This Row],[School Name]]),"",TableB[[#This Row],[School Name]])</f>
        <v>Science and Technology Academy: A Mott Hall School</v>
      </c>
      <c r="C1550" s="156" t="str">
        <f>IF(ISBLANK(TableB[[#This Row],[Local School Code]]),"",TableB[[#This Row],[Local School Code]])</f>
        <v>X454</v>
      </c>
      <c r="D1550" s="187">
        <v>4314188</v>
      </c>
      <c r="E1550" s="187">
        <v>4499743</v>
      </c>
      <c r="F1550" s="186">
        <v>185555</v>
      </c>
      <c r="G1550" s="126">
        <f t="shared" si="75"/>
        <v>0.95876320047611607</v>
      </c>
      <c r="H1550" s="187">
        <v>357576</v>
      </c>
      <c r="I1550" s="187">
        <v>749969</v>
      </c>
      <c r="J1550" s="187">
        <v>5421733</v>
      </c>
      <c r="K1550" s="187">
        <v>5640742</v>
      </c>
      <c r="L1550" s="187">
        <v>219009</v>
      </c>
      <c r="M1550" s="186">
        <f>IF(L1550="N/A","N/A",'Part-C'!I1550)</f>
        <v>7200998.6594096888</v>
      </c>
      <c r="N1550" s="190">
        <f t="shared" si="73"/>
        <v>0.75291404101503523</v>
      </c>
      <c r="O1550" s="191">
        <f t="shared" si="74"/>
        <v>1779265.6594096888</v>
      </c>
    </row>
    <row r="1551" spans="1:15" s="27" customFormat="1" ht="15" x14ac:dyDescent="0.3">
      <c r="A1551" s="156" t="str">
        <f>IF(ISBLANK(TableB[[#This Row],[BEDS Code]]),"",TableB[[#This Row],[BEDS Code]])</f>
        <v>321100011455</v>
      </c>
      <c r="B1551" s="134" t="str">
        <f>IF(ISBLANK(TableB[[#This Row],[School Name]]),"",TableB[[#This Row],[School Name]])</f>
        <v>Harry S Truman High School</v>
      </c>
      <c r="C1551" s="156" t="str">
        <f>IF(ISBLANK(TableB[[#This Row],[Local School Code]]),"",TableB[[#This Row],[Local School Code]])</f>
        <v>X455</v>
      </c>
      <c r="D1551" s="187">
        <v>17665940</v>
      </c>
      <c r="E1551" s="187">
        <v>19628822</v>
      </c>
      <c r="F1551" s="186">
        <v>1962882</v>
      </c>
      <c r="G1551" s="126">
        <f t="shared" si="75"/>
        <v>0.90000001018909848</v>
      </c>
      <c r="H1551" s="187">
        <v>357576</v>
      </c>
      <c r="I1551" s="187">
        <v>3187160</v>
      </c>
      <c r="J1551" s="187">
        <v>21210676</v>
      </c>
      <c r="K1551" s="187">
        <v>23527435</v>
      </c>
      <c r="L1551" s="187">
        <v>2316759</v>
      </c>
      <c r="M1551" s="186">
        <f>IF(L1551="N/A","N/A",'Part-C'!I1551)</f>
        <v>28806940.286574528</v>
      </c>
      <c r="N1551" s="190">
        <f t="shared" si="73"/>
        <v>0.73630436932884658</v>
      </c>
      <c r="O1551" s="191">
        <f t="shared" si="74"/>
        <v>7596264.2865745276</v>
      </c>
    </row>
    <row r="1552" spans="1:15" s="27" customFormat="1" ht="15" x14ac:dyDescent="0.3">
      <c r="A1552" s="156" t="str">
        <f>IF(ISBLANK(TableB[[#This Row],[BEDS Code]]),"",TableB[[#This Row],[BEDS Code]])</f>
        <v>(blank)</v>
      </c>
      <c r="B1552" s="134" t="str">
        <f>IF(ISBLANK(TableB[[#This Row],[School Name]]),"",TableB[[#This Row],[School Name]])</f>
        <v>Alfred E. Smith Campus YABC</v>
      </c>
      <c r="C1552" s="156" t="str">
        <f>IF(ISBLANK(TableB[[#This Row],[Local School Code]]),"",TableB[[#This Row],[Local School Code]])</f>
        <v>X456</v>
      </c>
      <c r="D1552" s="187" t="s">
        <v>5097</v>
      </c>
      <c r="E1552" s="187" t="s">
        <v>5097</v>
      </c>
      <c r="F1552" s="186" t="s">
        <v>5097</v>
      </c>
      <c r="G1552" s="126" t="str">
        <f t="shared" si="75"/>
        <v/>
      </c>
      <c r="H1552" s="187" t="s">
        <v>5097</v>
      </c>
      <c r="I1552" s="187" t="s">
        <v>5097</v>
      </c>
      <c r="J1552" s="187" t="s">
        <v>5097</v>
      </c>
      <c r="K1552" s="187" t="s">
        <v>5097</v>
      </c>
      <c r="L1552" s="187" t="s">
        <v>5097</v>
      </c>
      <c r="M1552" s="186" t="str">
        <f>IF(L1552="N/A","N/A",'Part-C'!I1552)</f>
        <v>N/A</v>
      </c>
      <c r="N1552" s="190" t="str">
        <f t="shared" si="73"/>
        <v/>
      </c>
      <c r="O1552" s="191" t="str">
        <f t="shared" si="74"/>
        <v>N/A</v>
      </c>
    </row>
    <row r="1553" spans="1:15" s="27" customFormat="1" ht="15" x14ac:dyDescent="0.3">
      <c r="A1553" s="156" t="str">
        <f>IF(ISBLANK(TableB[[#This Row],[BEDS Code]]),"",TableB[[#This Row],[BEDS Code]])</f>
        <v>320900010457</v>
      </c>
      <c r="B1553" s="134" t="str">
        <f>IF(ISBLANK(TableB[[#This Row],[School Name]]),"",TableB[[#This Row],[School Name]])</f>
        <v>Sheridan Academy for Young Leaders</v>
      </c>
      <c r="C1553" s="156" t="str">
        <f>IF(ISBLANK(TableB[[#This Row],[Local School Code]]),"",TableB[[#This Row],[Local School Code]])</f>
        <v>X457</v>
      </c>
      <c r="D1553" s="187">
        <v>3491320</v>
      </c>
      <c r="E1553" s="187">
        <v>3708481</v>
      </c>
      <c r="F1553" s="186">
        <v>217161</v>
      </c>
      <c r="G1553" s="126">
        <f t="shared" si="75"/>
        <v>0.94144206212732384</v>
      </c>
      <c r="H1553" s="187">
        <v>357576</v>
      </c>
      <c r="I1553" s="187">
        <v>672485</v>
      </c>
      <c r="J1553" s="187">
        <v>4521381</v>
      </c>
      <c r="K1553" s="187">
        <v>4777694</v>
      </c>
      <c r="L1553" s="187">
        <v>256312</v>
      </c>
      <c r="M1553" s="186">
        <f>IF(L1553="N/A","N/A",'Part-C'!I1553)</f>
        <v>8039710.8341089701</v>
      </c>
      <c r="N1553" s="190">
        <f t="shared" si="73"/>
        <v>0.56238104743988571</v>
      </c>
      <c r="O1553" s="191">
        <f t="shared" si="74"/>
        <v>3518329.8341089701</v>
      </c>
    </row>
    <row r="1554" spans="1:15" s="27" customFormat="1" ht="15" x14ac:dyDescent="0.3">
      <c r="A1554" s="156" t="str">
        <f>IF(ISBLANK(TableB[[#This Row],[BEDS Code]]),"",TableB[[#This Row],[BEDS Code]])</f>
        <v>321200010458</v>
      </c>
      <c r="B1554" s="134" t="str">
        <f>IF(ISBLANK(TableB[[#This Row],[School Name]]),"",TableB[[#This Row],[School Name]])</f>
        <v>Samara Community School</v>
      </c>
      <c r="C1554" s="156" t="str">
        <f>IF(ISBLANK(TableB[[#This Row],[Local School Code]]),"",TableB[[#This Row],[Local School Code]])</f>
        <v>X458</v>
      </c>
      <c r="D1554" s="187">
        <v>1812241</v>
      </c>
      <c r="E1554" s="187">
        <v>1812241</v>
      </c>
      <c r="F1554" s="186">
        <v>0</v>
      </c>
      <c r="G1554" s="126">
        <f t="shared" si="75"/>
        <v>1</v>
      </c>
      <c r="H1554" s="187">
        <v>357576</v>
      </c>
      <c r="I1554" s="187">
        <v>367096</v>
      </c>
      <c r="J1554" s="187">
        <v>2536913</v>
      </c>
      <c r="K1554" s="187">
        <v>2536913</v>
      </c>
      <c r="L1554" s="187">
        <v>0</v>
      </c>
      <c r="M1554" s="186">
        <f>IF(L1554="N/A","N/A",'Part-C'!I1554)</f>
        <v>4033974.5819878327</v>
      </c>
      <c r="N1554" s="190">
        <f t="shared" si="73"/>
        <v>0.62888670923401768</v>
      </c>
      <c r="O1554" s="191">
        <f t="shared" si="74"/>
        <v>1497061.5819878327</v>
      </c>
    </row>
    <row r="1555" spans="1:15" s="27" customFormat="1" ht="15" x14ac:dyDescent="0.3">
      <c r="A1555" s="156" t="str">
        <f>IF(ISBLANK(TableB[[#This Row],[BEDS Code]]),"",TableB[[#This Row],[BEDS Code]])</f>
        <v>321000011459</v>
      </c>
      <c r="B1555" s="134" t="str">
        <f>IF(ISBLANK(TableB[[#This Row],[School Name]]),"",TableB[[#This Row],[School Name]])</f>
        <v>East Fordham Academy for the Arts</v>
      </c>
      <c r="C1555" s="156" t="str">
        <f>IF(ISBLANK(TableB[[#This Row],[Local School Code]]),"",TableB[[#This Row],[Local School Code]])</f>
        <v>X459</v>
      </c>
      <c r="D1555" s="187">
        <v>2971217</v>
      </c>
      <c r="E1555" s="187">
        <v>3248375</v>
      </c>
      <c r="F1555" s="186">
        <v>277158</v>
      </c>
      <c r="G1555" s="126">
        <f t="shared" si="75"/>
        <v>0.91467795436179633</v>
      </c>
      <c r="H1555" s="187">
        <v>357576</v>
      </c>
      <c r="I1555" s="187">
        <v>558235</v>
      </c>
      <c r="J1555" s="187">
        <v>3887028</v>
      </c>
      <c r="K1555" s="187">
        <v>4214154</v>
      </c>
      <c r="L1555" s="187">
        <v>327125</v>
      </c>
      <c r="M1555" s="186">
        <f>IF(L1555="N/A","N/A",'Part-C'!I1555)</f>
        <v>5491482.8925994392</v>
      </c>
      <c r="N1555" s="190">
        <f t="shared" si="73"/>
        <v>0.70782848203685156</v>
      </c>
      <c r="O1555" s="191">
        <f t="shared" si="74"/>
        <v>1604454.8925994392</v>
      </c>
    </row>
    <row r="1556" spans="1:15" s="27" customFormat="1" ht="15" x14ac:dyDescent="0.3">
      <c r="A1556" s="156" t="str">
        <f>IF(ISBLANK(TableB[[#This Row],[BEDS Code]]),"",TableB[[#This Row],[BEDS Code]])</f>
        <v>321100010462</v>
      </c>
      <c r="B1556" s="134" t="str">
        <f>IF(ISBLANK(TableB[[#This Row],[School Name]]),"",TableB[[#This Row],[School Name]])</f>
        <v>Cornerstone Academy for Social Action Middle School (CASA)</v>
      </c>
      <c r="C1556" s="156" t="str">
        <f>IF(ISBLANK(TableB[[#This Row],[Local School Code]]),"",TableB[[#This Row],[Local School Code]])</f>
        <v>X462</v>
      </c>
      <c r="D1556" s="187">
        <v>2386841</v>
      </c>
      <c r="E1556" s="187">
        <v>2651913</v>
      </c>
      <c r="F1556" s="186">
        <v>265072</v>
      </c>
      <c r="G1556" s="126">
        <f t="shared" si="75"/>
        <v>0.90004498639284169</v>
      </c>
      <c r="H1556" s="187">
        <v>357576</v>
      </c>
      <c r="I1556" s="187">
        <v>456520</v>
      </c>
      <c r="J1556" s="187">
        <v>3200937</v>
      </c>
      <c r="K1556" s="187">
        <v>3513798</v>
      </c>
      <c r="L1556" s="187">
        <v>312860</v>
      </c>
      <c r="M1556" s="186">
        <f>IF(L1556="N/A","N/A",'Part-C'!I1556)</f>
        <v>4488631.3791989591</v>
      </c>
      <c r="N1556" s="190">
        <f t="shared" si="73"/>
        <v>0.71312093366224227</v>
      </c>
      <c r="O1556" s="191">
        <f t="shared" si="74"/>
        <v>1287694.3791989591</v>
      </c>
    </row>
    <row r="1557" spans="1:15" s="27" customFormat="1" ht="15" x14ac:dyDescent="0.3">
      <c r="A1557" s="156" t="str">
        <f>IF(ISBLANK(TableB[[#This Row],[BEDS Code]]),"",TableB[[#This Row],[BEDS Code]])</f>
        <v>321200010463</v>
      </c>
      <c r="B1557" s="134" t="str">
        <f>IF(ISBLANK(TableB[[#This Row],[School Name]]),"",TableB[[#This Row],[School Name]])</f>
        <v>Urban Scholars Community School</v>
      </c>
      <c r="C1557" s="156" t="str">
        <f>IF(ISBLANK(TableB[[#This Row],[Local School Code]]),"",TableB[[#This Row],[Local School Code]])</f>
        <v>X463</v>
      </c>
      <c r="D1557" s="187">
        <v>1963756</v>
      </c>
      <c r="E1557" s="187">
        <v>1963756</v>
      </c>
      <c r="F1557" s="186">
        <v>0</v>
      </c>
      <c r="G1557" s="126">
        <f t="shared" si="75"/>
        <v>1</v>
      </c>
      <c r="H1557" s="187">
        <v>357576</v>
      </c>
      <c r="I1557" s="187">
        <v>540867</v>
      </c>
      <c r="J1557" s="187">
        <v>2862199</v>
      </c>
      <c r="K1557" s="187">
        <v>2862199</v>
      </c>
      <c r="L1557" s="187">
        <v>0</v>
      </c>
      <c r="M1557" s="186">
        <f>IF(L1557="N/A","N/A",'Part-C'!I1557)</f>
        <v>7101844.8506851178</v>
      </c>
      <c r="N1557" s="190">
        <f t="shared" si="73"/>
        <v>0.40302189926380644</v>
      </c>
      <c r="O1557" s="191">
        <f t="shared" si="74"/>
        <v>4239645.8506851178</v>
      </c>
    </row>
    <row r="1558" spans="1:15" s="27" customFormat="1" ht="15" x14ac:dyDescent="0.3">
      <c r="A1558" s="156" t="str">
        <f>IF(ISBLANK(TableB[[#This Row],[BEDS Code]]),"",TableB[[#This Row],[BEDS Code]])</f>
        <v>320800010467</v>
      </c>
      <c r="B1558" s="134" t="str">
        <f>IF(ISBLANK(TableB[[#This Row],[School Name]]),"",TableB[[#This Row],[School Name]])</f>
        <v>Mott Hall Community School</v>
      </c>
      <c r="C1558" s="156" t="str">
        <f>IF(ISBLANK(TableB[[#This Row],[Local School Code]]),"",TableB[[#This Row],[Local School Code]])</f>
        <v>X467</v>
      </c>
      <c r="D1558" s="187">
        <v>3592951</v>
      </c>
      <c r="E1558" s="187">
        <v>3592951</v>
      </c>
      <c r="F1558" s="186">
        <v>0</v>
      </c>
      <c r="G1558" s="126">
        <f t="shared" si="75"/>
        <v>1</v>
      </c>
      <c r="H1558" s="187">
        <v>357576</v>
      </c>
      <c r="I1558" s="187">
        <v>689212</v>
      </c>
      <c r="J1558" s="187">
        <v>4639739</v>
      </c>
      <c r="K1558" s="187">
        <v>4639739</v>
      </c>
      <c r="L1558" s="187">
        <v>0</v>
      </c>
      <c r="M1558" s="186">
        <f>IF(L1558="N/A","N/A",'Part-C'!I1558)</f>
        <v>5893625.1350448821</v>
      </c>
      <c r="N1558" s="190">
        <f t="shared" si="73"/>
        <v>0.78724704976755644</v>
      </c>
      <c r="O1558" s="191">
        <f t="shared" si="74"/>
        <v>1253886.1350448821</v>
      </c>
    </row>
    <row r="1559" spans="1:15" s="27" customFormat="1" ht="15" x14ac:dyDescent="0.3">
      <c r="A1559" s="156" t="str">
        <f>IF(ISBLANK(TableB[[#This Row],[BEDS Code]]),"",TableB[[#This Row],[BEDS Code]])</f>
        <v>321100010468</v>
      </c>
      <c r="B1559" s="134" t="str">
        <f>IF(ISBLANK(TableB[[#This Row],[School Name]]),"",TableB[[#This Row],[School Name]])</f>
        <v>Pelham Academy of Academics and Community Engagement</v>
      </c>
      <c r="C1559" s="156" t="str">
        <f>IF(ISBLANK(TableB[[#This Row],[Local School Code]]),"",TableB[[#This Row],[Local School Code]])</f>
        <v>X468</v>
      </c>
      <c r="D1559" s="187">
        <v>3377574</v>
      </c>
      <c r="E1559" s="187">
        <v>3436538</v>
      </c>
      <c r="F1559" s="186">
        <v>58964</v>
      </c>
      <c r="G1559" s="126">
        <f t="shared" si="75"/>
        <v>0.98284203462903652</v>
      </c>
      <c r="H1559" s="187">
        <v>357576</v>
      </c>
      <c r="I1559" s="187">
        <v>648669</v>
      </c>
      <c r="J1559" s="187">
        <v>4383819</v>
      </c>
      <c r="K1559" s="187">
        <v>4453414</v>
      </c>
      <c r="L1559" s="187">
        <v>69594</v>
      </c>
      <c r="M1559" s="186">
        <f>IF(L1559="N/A","N/A",'Part-C'!I1559)</f>
        <v>5470068.9199325005</v>
      </c>
      <c r="N1559" s="190">
        <f t="shared" si="73"/>
        <v>0.80141933569167811</v>
      </c>
      <c r="O1559" s="191">
        <f t="shared" si="74"/>
        <v>1086249.9199325005</v>
      </c>
    </row>
    <row r="1560" spans="1:15" s="27" customFormat="1" ht="15" x14ac:dyDescent="0.3">
      <c r="A1560" s="156" t="str">
        <f>IF(ISBLANK(TableB[[#This Row],[BEDS Code]]),"",TableB[[#This Row],[BEDS Code]])</f>
        <v>307500012469</v>
      </c>
      <c r="B1560" s="134" t="str">
        <f>IF(ISBLANK(TableB[[#This Row],[School Name]]),"",TableB[[#This Row],[School Name]])</f>
        <v>P469X - The Bronx School for Continuous Learners</v>
      </c>
      <c r="C1560" s="156" t="str">
        <f>IF(ISBLANK(TableB[[#This Row],[Local School Code]]),"",TableB[[#This Row],[Local School Code]])</f>
        <v>X469</v>
      </c>
      <c r="D1560" s="187" t="s">
        <v>5097</v>
      </c>
      <c r="E1560" s="187" t="s">
        <v>5097</v>
      </c>
      <c r="F1560" s="186" t="s">
        <v>5097</v>
      </c>
      <c r="G1560" s="126" t="str">
        <f t="shared" si="75"/>
        <v/>
      </c>
      <c r="H1560" s="187" t="s">
        <v>5097</v>
      </c>
      <c r="I1560" s="187" t="s">
        <v>5097</v>
      </c>
      <c r="J1560" s="187" t="s">
        <v>5097</v>
      </c>
      <c r="K1560" s="187" t="s">
        <v>5097</v>
      </c>
      <c r="L1560" s="187" t="s">
        <v>5097</v>
      </c>
      <c r="M1560" s="186" t="str">
        <f>IF(L1560="N/A","N/A",'Part-C'!I1560)</f>
        <v>N/A</v>
      </c>
      <c r="N1560" s="190" t="str">
        <f t="shared" si="73"/>
        <v/>
      </c>
      <c r="O1560" s="191" t="str">
        <f t="shared" si="74"/>
        <v>N/A</v>
      </c>
    </row>
    <row r="1561" spans="1:15" s="27" customFormat="1" ht="15" x14ac:dyDescent="0.3">
      <c r="A1561" s="156" t="str">
        <f>IF(ISBLANK(TableB[[#This Row],[BEDS Code]]),"",TableB[[#This Row],[BEDS Code]])</f>
        <v>320700011473</v>
      </c>
      <c r="B1561" s="134" t="str">
        <f>IF(ISBLANK(TableB[[#This Row],[School Name]]),"",TableB[[#This Row],[School Name]])</f>
        <v>Mott Haven Village Preparatory High School</v>
      </c>
      <c r="C1561" s="156" t="str">
        <f>IF(ISBLANK(TableB[[#This Row],[Local School Code]]),"",TableB[[#This Row],[Local School Code]])</f>
        <v>X473</v>
      </c>
      <c r="D1561" s="187">
        <v>3555773</v>
      </c>
      <c r="E1561" s="187">
        <v>3950859</v>
      </c>
      <c r="F1561" s="186">
        <v>395086</v>
      </c>
      <c r="G1561" s="126">
        <f t="shared" si="75"/>
        <v>0.89999997468904869</v>
      </c>
      <c r="H1561" s="187">
        <v>357576</v>
      </c>
      <c r="I1561" s="187">
        <v>542949</v>
      </c>
      <c r="J1561" s="187">
        <v>4456298</v>
      </c>
      <c r="K1561" s="187">
        <v>4922611</v>
      </c>
      <c r="L1561" s="187">
        <v>466314</v>
      </c>
      <c r="M1561" s="186">
        <f>IF(L1561="N/A","N/A",'Part-C'!I1561)</f>
        <v>6116770.7076498335</v>
      </c>
      <c r="N1561" s="190">
        <f t="shared" si="73"/>
        <v>0.72853768973664612</v>
      </c>
      <c r="O1561" s="191">
        <f t="shared" si="74"/>
        <v>1660472.7076498335</v>
      </c>
    </row>
    <row r="1562" spans="1:15" s="27" customFormat="1" ht="15" x14ac:dyDescent="0.3">
      <c r="A1562" s="156" t="str">
        <f>IF(ISBLANK(TableB[[#This Row],[BEDS Code]]),"",TableB[[#This Row],[BEDS Code]])</f>
        <v>321000011477</v>
      </c>
      <c r="B1562" s="134" t="str">
        <f>IF(ISBLANK(TableB[[#This Row],[School Name]]),"",TableB[[#This Row],[School Name]])</f>
        <v>Marble Hill High School for International Studies</v>
      </c>
      <c r="C1562" s="156" t="str">
        <f>IF(ISBLANK(TableB[[#This Row],[Local School Code]]),"",TableB[[#This Row],[Local School Code]])</f>
        <v>X477</v>
      </c>
      <c r="D1562" s="187">
        <v>3807287</v>
      </c>
      <c r="E1562" s="187">
        <v>4230319</v>
      </c>
      <c r="F1562" s="186">
        <v>423032</v>
      </c>
      <c r="G1562" s="126">
        <f t="shared" si="75"/>
        <v>0.89999997636112072</v>
      </c>
      <c r="H1562" s="187">
        <v>357576</v>
      </c>
      <c r="I1562" s="187">
        <v>805082</v>
      </c>
      <c r="J1562" s="187">
        <v>4969945</v>
      </c>
      <c r="K1562" s="187">
        <v>5469243</v>
      </c>
      <c r="L1562" s="187">
        <v>499298</v>
      </c>
      <c r="M1562" s="186">
        <f>IF(L1562="N/A","N/A",'Part-C'!I1562)</f>
        <v>6571276.3557684422</v>
      </c>
      <c r="N1562" s="190">
        <f t="shared" si="73"/>
        <v>0.75631349694146544</v>
      </c>
      <c r="O1562" s="191">
        <f t="shared" si="74"/>
        <v>1601331.3557684422</v>
      </c>
    </row>
    <row r="1563" spans="1:15" s="27" customFormat="1" ht="15" x14ac:dyDescent="0.3">
      <c r="A1563" s="156" t="str">
        <f>IF(ISBLANK(TableB[[#This Row],[BEDS Code]]),"",TableB[[#This Row],[BEDS Code]])</f>
        <v>321200011478</v>
      </c>
      <c r="B1563" s="134" t="str">
        <f>IF(ISBLANK(TableB[[#This Row],[School Name]]),"",TableB[[#This Row],[School Name]])</f>
        <v>The Cinema School</v>
      </c>
      <c r="C1563" s="156" t="str">
        <f>IF(ISBLANK(TableB[[#This Row],[Local School Code]]),"",TableB[[#This Row],[Local School Code]])</f>
        <v>X478</v>
      </c>
      <c r="D1563" s="187">
        <v>2401672</v>
      </c>
      <c r="E1563" s="187">
        <v>2477811</v>
      </c>
      <c r="F1563" s="186">
        <v>76139</v>
      </c>
      <c r="G1563" s="126">
        <f t="shared" si="75"/>
        <v>0.96927166761306649</v>
      </c>
      <c r="H1563" s="187">
        <v>357576</v>
      </c>
      <c r="I1563" s="187">
        <v>518629</v>
      </c>
      <c r="J1563" s="187">
        <v>3277877</v>
      </c>
      <c r="K1563" s="187">
        <v>3367742</v>
      </c>
      <c r="L1563" s="187">
        <v>89865</v>
      </c>
      <c r="M1563" s="186">
        <f>IF(L1563="N/A","N/A",'Part-C'!I1563)</f>
        <v>4123910.707825474</v>
      </c>
      <c r="N1563" s="190">
        <f t="shared" si="73"/>
        <v>0.79484674432449454</v>
      </c>
      <c r="O1563" s="191">
        <f t="shared" si="74"/>
        <v>846033.70782547398</v>
      </c>
    </row>
    <row r="1564" spans="1:15" s="27" customFormat="1" ht="15" x14ac:dyDescent="0.3">
      <c r="A1564" s="156" t="str">
        <f>IF(ISBLANK(TableB[[#This Row],[BEDS Code]]),"",TableB[[#This Row],[BEDS Code]])</f>
        <v>321200011479</v>
      </c>
      <c r="B1564" s="134" t="str">
        <f>IF(ISBLANK(TableB[[#This Row],[School Name]]),"",TableB[[#This Row],[School Name]])</f>
        <v>Bronx Career and College Preparatory High School</v>
      </c>
      <c r="C1564" s="156" t="str">
        <f>IF(ISBLANK(TableB[[#This Row],[Local School Code]]),"",TableB[[#This Row],[Local School Code]])</f>
        <v>X479</v>
      </c>
      <c r="D1564" s="187">
        <v>2591752</v>
      </c>
      <c r="E1564" s="187">
        <v>2591752</v>
      </c>
      <c r="F1564" s="186">
        <v>0</v>
      </c>
      <c r="G1564" s="126">
        <f t="shared" si="75"/>
        <v>1</v>
      </c>
      <c r="H1564" s="187">
        <v>357576</v>
      </c>
      <c r="I1564" s="187">
        <v>538322</v>
      </c>
      <c r="J1564" s="187">
        <v>3487650</v>
      </c>
      <c r="K1564" s="187">
        <v>3487651</v>
      </c>
      <c r="L1564" s="187">
        <v>0</v>
      </c>
      <c r="M1564" s="186">
        <f>IF(L1564="N/A","N/A",'Part-C'!I1564)</f>
        <v>4667424.8978760168</v>
      </c>
      <c r="N1564" s="190">
        <f t="shared" si="73"/>
        <v>0.74723216255436875</v>
      </c>
      <c r="O1564" s="191">
        <f t="shared" si="74"/>
        <v>1179774.8978760168</v>
      </c>
    </row>
    <row r="1565" spans="1:15" s="27" customFormat="1" ht="15" x14ac:dyDescent="0.3">
      <c r="A1565" s="156" t="str">
        <f>IF(ISBLANK(TableB[[#This Row],[BEDS Code]]),"",TableB[[#This Row],[BEDS Code]])</f>
        <v>321200011480</v>
      </c>
      <c r="B1565" s="134" t="str">
        <f>IF(ISBLANK(TableB[[#This Row],[School Name]]),"",TableB[[#This Row],[School Name]])</f>
        <v>Bronx Regional High School</v>
      </c>
      <c r="C1565" s="156" t="str">
        <f>IF(ISBLANK(TableB[[#This Row],[Local School Code]]),"",TableB[[#This Row],[Local School Code]])</f>
        <v>X480</v>
      </c>
      <c r="D1565" s="187">
        <v>2290997</v>
      </c>
      <c r="E1565" s="187">
        <v>2545553</v>
      </c>
      <c r="F1565" s="186">
        <v>254556</v>
      </c>
      <c r="G1565" s="126">
        <f t="shared" si="75"/>
        <v>0.89999972501063619</v>
      </c>
      <c r="H1565" s="187">
        <v>357576</v>
      </c>
      <c r="I1565" s="187">
        <v>516204</v>
      </c>
      <c r="J1565" s="187">
        <v>3164777</v>
      </c>
      <c r="K1565" s="187">
        <v>3465226</v>
      </c>
      <c r="L1565" s="187">
        <v>300449</v>
      </c>
      <c r="M1565" s="186">
        <f>IF(L1565="N/A","N/A",'Part-C'!I1565)</f>
        <v>4204195.3293015398</v>
      </c>
      <c r="N1565" s="190">
        <f t="shared" si="73"/>
        <v>0.75276640405900874</v>
      </c>
      <c r="O1565" s="191">
        <f t="shared" si="74"/>
        <v>1039418.3293015398</v>
      </c>
    </row>
    <row r="1566" spans="1:15" s="27" customFormat="1" ht="15" x14ac:dyDescent="0.3">
      <c r="A1566" s="156" t="str">
        <f>IF(ISBLANK(TableB[[#This Row],[BEDS Code]]),"",TableB[[#This Row],[BEDS Code]])</f>
        <v>321100010481</v>
      </c>
      <c r="B1566" s="134" t="str">
        <f>IF(ISBLANK(TableB[[#This Row],[School Name]]),"",TableB[[#This Row],[School Name]])</f>
        <v>The STEAM Bridge School</v>
      </c>
      <c r="C1566" s="156" t="str">
        <f>IF(ISBLANK(TableB[[#This Row],[Local School Code]]),"",TableB[[#This Row],[Local School Code]])</f>
        <v>X481</v>
      </c>
      <c r="D1566" s="187">
        <v>2001584</v>
      </c>
      <c r="E1566" s="187">
        <v>2001584</v>
      </c>
      <c r="F1566" s="186">
        <v>0</v>
      </c>
      <c r="G1566" s="126">
        <f t="shared" si="75"/>
        <v>1</v>
      </c>
      <c r="H1566" s="187">
        <v>357576</v>
      </c>
      <c r="I1566" s="187">
        <v>345187</v>
      </c>
      <c r="J1566" s="187">
        <v>2704347</v>
      </c>
      <c r="K1566" s="187">
        <v>2704347</v>
      </c>
      <c r="L1566" s="187">
        <v>0</v>
      </c>
      <c r="M1566" s="186">
        <f>IF(L1566="N/A","N/A",'Part-C'!I1566)</f>
        <v>3649825.1476524714</v>
      </c>
      <c r="N1566" s="190">
        <f t="shared" si="73"/>
        <v>0.74095248144679127</v>
      </c>
      <c r="O1566" s="191">
        <f t="shared" si="74"/>
        <v>945478.14765247144</v>
      </c>
    </row>
    <row r="1567" spans="1:15" s="27" customFormat="1" ht="15" x14ac:dyDescent="0.3">
      <c r="A1567" s="156" t="str">
        <f>IF(ISBLANK(TableB[[#This Row],[BEDS Code]]),"",TableB[[#This Row],[BEDS Code]])</f>
        <v>321100010483</v>
      </c>
      <c r="B1567" s="134" t="str">
        <f>IF(ISBLANK(TableB[[#This Row],[School Name]]),"",TableB[[#This Row],[School Name]])</f>
        <v>The Matilda Avenue School</v>
      </c>
      <c r="C1567" s="156" t="str">
        <f>IF(ISBLANK(TableB[[#This Row],[Local School Code]]),"",TableB[[#This Row],[Local School Code]])</f>
        <v>X483</v>
      </c>
      <c r="D1567" s="187">
        <v>1258947</v>
      </c>
      <c r="E1567" s="187">
        <v>1258947</v>
      </c>
      <c r="F1567" s="186">
        <v>0</v>
      </c>
      <c r="G1567" s="126">
        <f t="shared" si="75"/>
        <v>1</v>
      </c>
      <c r="H1567" s="187">
        <v>357576</v>
      </c>
      <c r="I1567" s="187">
        <v>266742</v>
      </c>
      <c r="J1567" s="187">
        <v>1883265</v>
      </c>
      <c r="K1567" s="187">
        <v>1883266</v>
      </c>
      <c r="L1567" s="187">
        <v>0</v>
      </c>
      <c r="M1567" s="186">
        <f>IF(L1567="N/A","N/A",'Part-C'!I1567)</f>
        <v>2386076.0387650994</v>
      </c>
      <c r="N1567" s="190">
        <f t="shared" si="73"/>
        <v>0.78927283515016289</v>
      </c>
      <c r="O1567" s="191">
        <f t="shared" si="74"/>
        <v>502811.03876509937</v>
      </c>
    </row>
    <row r="1568" spans="1:15" s="27" customFormat="1" ht="15" x14ac:dyDescent="0.3">
      <c r="A1568" s="156" t="str">
        <f>IF(ISBLANK(TableB[[#This Row],[BEDS Code]]),"",TableB[[#This Row],[BEDS Code]])</f>
        <v>320700011495</v>
      </c>
      <c r="B1568" s="134" t="str">
        <f>IF(ISBLANK(TableB[[#This Row],[School Name]]),"",TableB[[#This Row],[School Name]])</f>
        <v>University Heights Secondary School</v>
      </c>
      <c r="C1568" s="156" t="str">
        <f>IF(ISBLANK(TableB[[#This Row],[Local School Code]]),"",TableB[[#This Row],[Local School Code]])</f>
        <v>X495</v>
      </c>
      <c r="D1568" s="187">
        <v>3978691</v>
      </c>
      <c r="E1568" s="187">
        <v>4420768</v>
      </c>
      <c r="F1568" s="186">
        <v>442077</v>
      </c>
      <c r="G1568" s="126">
        <f t="shared" si="75"/>
        <v>0.89999995475899208</v>
      </c>
      <c r="H1568" s="187">
        <v>357576</v>
      </c>
      <c r="I1568" s="187">
        <v>745504</v>
      </c>
      <c r="J1568" s="187">
        <v>5081771</v>
      </c>
      <c r="K1568" s="187">
        <v>5603548</v>
      </c>
      <c r="L1568" s="187">
        <v>521777</v>
      </c>
      <c r="M1568" s="186">
        <f>IF(L1568="N/A","N/A",'Part-C'!I1568)</f>
        <v>6714881.3382296339</v>
      </c>
      <c r="N1568" s="190">
        <f t="shared" si="73"/>
        <v>0.75679237562518109</v>
      </c>
      <c r="O1568" s="191">
        <f t="shared" si="74"/>
        <v>1633110.3382296339</v>
      </c>
    </row>
    <row r="1569" spans="1:15" s="27" customFormat="1" ht="15" x14ac:dyDescent="0.3">
      <c r="A1569" s="156" t="str">
        <f>IF(ISBLANK(TableB[[#This Row],[BEDS Code]]),"",TableB[[#This Row],[BEDS Code]])</f>
        <v>321100010498</v>
      </c>
      <c r="B1569" s="134" t="str">
        <f>IF(ISBLANK(TableB[[#This Row],[School Name]]),"",TableB[[#This Row],[School Name]])</f>
        <v>P.S./M.S. 11X498 - Van Nest Academy</v>
      </c>
      <c r="C1569" s="156" t="str">
        <f>IF(ISBLANK(TableB[[#This Row],[Local School Code]]),"",TableB[[#This Row],[Local School Code]])</f>
        <v>X498</v>
      </c>
      <c r="D1569" s="187">
        <v>5726446</v>
      </c>
      <c r="E1569" s="187">
        <v>5764283</v>
      </c>
      <c r="F1569" s="186">
        <v>37837</v>
      </c>
      <c r="G1569" s="126">
        <f t="shared" si="75"/>
        <v>0.99343595725608891</v>
      </c>
      <c r="H1569" s="187">
        <v>357576</v>
      </c>
      <c r="I1569" s="187">
        <v>1086067</v>
      </c>
      <c r="J1569" s="187">
        <v>7170089</v>
      </c>
      <c r="K1569" s="187">
        <v>7214748</v>
      </c>
      <c r="L1569" s="187">
        <v>44658</v>
      </c>
      <c r="M1569" s="186">
        <f>IF(L1569="N/A","N/A",'Part-C'!I1569)</f>
        <v>9694160.4259188343</v>
      </c>
      <c r="N1569" s="190">
        <f t="shared" si="73"/>
        <v>0.73962970334487765</v>
      </c>
      <c r="O1569" s="191">
        <f t="shared" si="74"/>
        <v>2524071.4259188343</v>
      </c>
    </row>
    <row r="1570" spans="1:15" s="27" customFormat="1" ht="15" x14ac:dyDescent="0.3">
      <c r="A1570" s="156" t="str">
        <f>IF(ISBLANK(TableB[[#This Row],[BEDS Code]]),"",TableB[[#This Row],[BEDS Code]])</f>
        <v>320700011500</v>
      </c>
      <c r="B1570" s="134" t="str">
        <f>IF(ISBLANK(TableB[[#This Row],[School Name]]),"",TableB[[#This Row],[School Name]])</f>
        <v>Hostos-Lincoln Academy of Science</v>
      </c>
      <c r="C1570" s="156" t="str">
        <f>IF(ISBLANK(TableB[[#This Row],[Local School Code]]),"",TableB[[#This Row],[Local School Code]])</f>
        <v>X500</v>
      </c>
      <c r="D1570" s="187">
        <v>4318324</v>
      </c>
      <c r="E1570" s="187">
        <v>4798138</v>
      </c>
      <c r="F1570" s="186">
        <v>479814</v>
      </c>
      <c r="G1570" s="126">
        <f t="shared" si="75"/>
        <v>0.89999995831716384</v>
      </c>
      <c r="H1570" s="187">
        <v>357576</v>
      </c>
      <c r="I1570" s="187">
        <v>863664</v>
      </c>
      <c r="J1570" s="187">
        <v>5539564</v>
      </c>
      <c r="K1570" s="187">
        <v>6105882</v>
      </c>
      <c r="L1570" s="187">
        <v>566317</v>
      </c>
      <c r="M1570" s="186">
        <f>IF(L1570="N/A","N/A",'Part-C'!I1570)</f>
        <v>7889796.7067595497</v>
      </c>
      <c r="N1570" s="190">
        <f t="shared" si="73"/>
        <v>0.70211745700038153</v>
      </c>
      <c r="O1570" s="191">
        <f t="shared" si="74"/>
        <v>2350232.7067595497</v>
      </c>
    </row>
    <row r="1571" spans="1:15" s="27" customFormat="1" ht="15" x14ac:dyDescent="0.3">
      <c r="A1571" s="156" t="str">
        <f>IF(ISBLANK(TableB[[#This Row],[BEDS Code]]),"",TableB[[#This Row],[BEDS Code]])</f>
        <v>(blank)</v>
      </c>
      <c r="B1571" s="134" t="str">
        <f>IF(ISBLANK(TableB[[#This Row],[School Name]]),"",TableB[[#This Row],[School Name]])</f>
        <v>Walton YABC</v>
      </c>
      <c r="C1571" s="156" t="str">
        <f>IF(ISBLANK(TableB[[#This Row],[Local School Code]]),"",TableB[[#This Row],[Local School Code]])</f>
        <v>X503</v>
      </c>
      <c r="D1571" s="187" t="s">
        <v>5097</v>
      </c>
      <c r="E1571" s="187" t="s">
        <v>5097</v>
      </c>
      <c r="F1571" s="186" t="s">
        <v>5097</v>
      </c>
      <c r="G1571" s="126" t="str">
        <f t="shared" si="75"/>
        <v/>
      </c>
      <c r="H1571" s="187" t="s">
        <v>5097</v>
      </c>
      <c r="I1571" s="187" t="s">
        <v>5097</v>
      </c>
      <c r="J1571" s="187" t="s">
        <v>5097</v>
      </c>
      <c r="K1571" s="187" t="s">
        <v>5097</v>
      </c>
      <c r="L1571" s="187" t="s">
        <v>5097</v>
      </c>
      <c r="M1571" s="186" t="str">
        <f>IF(L1571="N/A","N/A",'Part-C'!I1571)</f>
        <v>N/A</v>
      </c>
      <c r="N1571" s="190" t="str">
        <f t="shared" si="73"/>
        <v/>
      </c>
      <c r="O1571" s="191" t="str">
        <f t="shared" si="74"/>
        <v>N/A</v>
      </c>
    </row>
    <row r="1572" spans="1:15" s="27" customFormat="1" ht="15" x14ac:dyDescent="0.3">
      <c r="A1572" s="156" t="str">
        <f>IF(ISBLANK(TableB[[#This Row],[BEDS Code]]),"",TableB[[#This Row],[BEDS Code]])</f>
        <v>(blank)</v>
      </c>
      <c r="B1572" s="134" t="str">
        <f>IF(ISBLANK(TableB[[#This Row],[School Name]]),"",TableB[[#This Row],[School Name]])</f>
        <v>Kennedy YABC</v>
      </c>
      <c r="C1572" s="156" t="str">
        <f>IF(ISBLANK(TableB[[#This Row],[Local School Code]]),"",TableB[[#This Row],[Local School Code]])</f>
        <v>X504</v>
      </c>
      <c r="D1572" s="187" t="s">
        <v>5097</v>
      </c>
      <c r="E1572" s="187" t="s">
        <v>5097</v>
      </c>
      <c r="F1572" s="186" t="s">
        <v>5097</v>
      </c>
      <c r="G1572" s="126" t="str">
        <f t="shared" si="75"/>
        <v/>
      </c>
      <c r="H1572" s="187" t="s">
        <v>5097</v>
      </c>
      <c r="I1572" s="187" t="s">
        <v>5097</v>
      </c>
      <c r="J1572" s="187" t="s">
        <v>5097</v>
      </c>
      <c r="K1572" s="187" t="s">
        <v>5097</v>
      </c>
      <c r="L1572" s="187" t="s">
        <v>5097</v>
      </c>
      <c r="M1572" s="186" t="str">
        <f>IF(L1572="N/A","N/A",'Part-C'!I1572)</f>
        <v>N/A</v>
      </c>
      <c r="N1572" s="190" t="str">
        <f t="shared" si="73"/>
        <v/>
      </c>
      <c r="O1572" s="191" t="str">
        <f t="shared" si="74"/>
        <v>N/A</v>
      </c>
    </row>
    <row r="1573" spans="1:15" s="27" customFormat="1" ht="15" x14ac:dyDescent="0.3">
      <c r="A1573" s="156" t="str">
        <f>IF(ISBLANK(TableB[[#This Row],[BEDS Code]]),"",TableB[[#This Row],[BEDS Code]])</f>
        <v>320900011505</v>
      </c>
      <c r="B1573" s="134" t="str">
        <f>IF(ISBLANK(TableB[[#This Row],[School Name]]),"",TableB[[#This Row],[School Name]])</f>
        <v>Bronx School for Law, Government and Justice</v>
      </c>
      <c r="C1573" s="156" t="str">
        <f>IF(ISBLANK(TableB[[#This Row],[Local School Code]]),"",TableB[[#This Row],[Local School Code]])</f>
        <v>X505</v>
      </c>
      <c r="D1573" s="187">
        <v>7362397</v>
      </c>
      <c r="E1573" s="187">
        <v>7505229</v>
      </c>
      <c r="F1573" s="186">
        <v>142832</v>
      </c>
      <c r="G1573" s="126">
        <f t="shared" si="75"/>
        <v>0.98096900174531654</v>
      </c>
      <c r="H1573" s="187">
        <v>357576</v>
      </c>
      <c r="I1573" s="187">
        <v>1364848</v>
      </c>
      <c r="J1573" s="187">
        <v>9084821</v>
      </c>
      <c r="K1573" s="187">
        <v>9253404</v>
      </c>
      <c r="L1573" s="187">
        <v>168582</v>
      </c>
      <c r="M1573" s="186">
        <f>IF(L1573="N/A","N/A",'Part-C'!I1573)</f>
        <v>11409322.133429196</v>
      </c>
      <c r="N1573" s="190">
        <f t="shared" si="73"/>
        <v>0.7962629938707374</v>
      </c>
      <c r="O1573" s="191">
        <f t="shared" si="74"/>
        <v>2324501.1334291957</v>
      </c>
    </row>
    <row r="1574" spans="1:15" s="27" customFormat="1" ht="15" x14ac:dyDescent="0.3">
      <c r="A1574" s="156" t="str">
        <f>IF(ISBLANK(TableB[[#This Row],[BEDS Code]]),"",TableB[[#This Row],[BEDS Code]])</f>
        <v>(blank)</v>
      </c>
      <c r="B1574" s="134" t="str">
        <f>IF(ISBLANK(TableB[[#This Row],[School Name]]),"",TableB[[#This Row],[School Name]])</f>
        <v>Stevenson YABC</v>
      </c>
      <c r="C1574" s="156" t="str">
        <f>IF(ISBLANK(TableB[[#This Row],[Local School Code]]),"",TableB[[#This Row],[Local School Code]])</f>
        <v>X507</v>
      </c>
      <c r="D1574" s="187" t="s">
        <v>5097</v>
      </c>
      <c r="E1574" s="187" t="s">
        <v>5097</v>
      </c>
      <c r="F1574" s="186" t="s">
        <v>5097</v>
      </c>
      <c r="G1574" s="126" t="str">
        <f t="shared" si="75"/>
        <v/>
      </c>
      <c r="H1574" s="187" t="s">
        <v>5097</v>
      </c>
      <c r="I1574" s="187" t="s">
        <v>5097</v>
      </c>
      <c r="J1574" s="187" t="s">
        <v>5097</v>
      </c>
      <c r="K1574" s="187" t="s">
        <v>5097</v>
      </c>
      <c r="L1574" s="187" t="s">
        <v>5097</v>
      </c>
      <c r="M1574" s="186" t="str">
        <f>IF(L1574="N/A","N/A",'Part-C'!I1574)</f>
        <v>N/A</v>
      </c>
      <c r="N1574" s="190" t="str">
        <f t="shared" si="73"/>
        <v/>
      </c>
      <c r="O1574" s="191" t="str">
        <f t="shared" si="74"/>
        <v>N/A</v>
      </c>
    </row>
    <row r="1575" spans="1:15" s="27" customFormat="1" ht="15" x14ac:dyDescent="0.3">
      <c r="A1575" s="156" t="str">
        <f>IF(ISBLANK(TableB[[#This Row],[BEDS Code]]),"",TableB[[#This Row],[BEDS Code]])</f>
        <v>321100011508</v>
      </c>
      <c r="B1575" s="134" t="str">
        <f>IF(ISBLANK(TableB[[#This Row],[School Name]]),"",TableB[[#This Row],[School Name]])</f>
        <v>Bronxdale High School</v>
      </c>
      <c r="C1575" s="156" t="str">
        <f>IF(ISBLANK(TableB[[#This Row],[Local School Code]]),"",TableB[[#This Row],[Local School Code]])</f>
        <v>X508</v>
      </c>
      <c r="D1575" s="187">
        <v>4732187</v>
      </c>
      <c r="E1575" s="187">
        <v>4729505</v>
      </c>
      <c r="F1575" s="186">
        <v>0</v>
      </c>
      <c r="G1575" s="126">
        <f t="shared" si="75"/>
        <v>1.0005670783728953</v>
      </c>
      <c r="H1575" s="187">
        <v>357576</v>
      </c>
      <c r="I1575" s="187">
        <v>794236</v>
      </c>
      <c r="J1575" s="187">
        <v>5883999</v>
      </c>
      <c r="K1575" s="187">
        <v>5880834</v>
      </c>
      <c r="L1575" s="187">
        <v>0</v>
      </c>
      <c r="M1575" s="186">
        <f>IF(L1575="N/A","N/A",'Part-C'!I1575)</f>
        <v>9132029.5357901827</v>
      </c>
      <c r="N1575" s="190">
        <f t="shared" si="73"/>
        <v>0.64432544561310001</v>
      </c>
      <c r="O1575" s="191">
        <f t="shared" si="74"/>
        <v>3248030.5357901827</v>
      </c>
    </row>
    <row r="1576" spans="1:15" s="27" customFormat="1" ht="15" x14ac:dyDescent="0.3">
      <c r="A1576" s="156" t="str">
        <f>IF(ISBLANK(TableB[[#This Row],[BEDS Code]]),"",TableB[[#This Row],[BEDS Code]])</f>
        <v>321100011509</v>
      </c>
      <c r="B1576" s="134" t="str">
        <f>IF(ISBLANK(TableB[[#This Row],[School Name]]),"",TableB[[#This Row],[School Name]])</f>
        <v>High School of Language and Innovation</v>
      </c>
      <c r="C1576" s="156" t="str">
        <f>IF(ISBLANK(TableB[[#This Row],[Local School Code]]),"",TableB[[#This Row],[Local School Code]])</f>
        <v>X509</v>
      </c>
      <c r="D1576" s="187">
        <v>3953699</v>
      </c>
      <c r="E1576" s="187">
        <v>4019409</v>
      </c>
      <c r="F1576" s="186">
        <v>65710</v>
      </c>
      <c r="G1576" s="126">
        <f t="shared" si="75"/>
        <v>0.98365182543005703</v>
      </c>
      <c r="H1576" s="187">
        <v>357576</v>
      </c>
      <c r="I1576" s="187">
        <v>743500</v>
      </c>
      <c r="J1576" s="187">
        <v>5054775</v>
      </c>
      <c r="K1576" s="187">
        <v>5132331</v>
      </c>
      <c r="L1576" s="187">
        <v>77556</v>
      </c>
      <c r="M1576" s="186">
        <f>IF(L1576="N/A","N/A",'Part-C'!I1576)</f>
        <v>7004402.8955581691</v>
      </c>
      <c r="N1576" s="190">
        <f t="shared" si="73"/>
        <v>0.72165680292398338</v>
      </c>
      <c r="O1576" s="191">
        <f t="shared" si="74"/>
        <v>1949627.8955581691</v>
      </c>
    </row>
    <row r="1577" spans="1:15" s="27" customFormat="1" ht="15" x14ac:dyDescent="0.3">
      <c r="A1577" s="156" t="str">
        <f>IF(ISBLANK(TableB[[#This Row],[BEDS Code]]),"",TableB[[#This Row],[BEDS Code]])</f>
        <v>321200011511</v>
      </c>
      <c r="B1577" s="134" t="str">
        <f>IF(ISBLANK(TableB[[#This Row],[School Name]]),"",TableB[[#This Row],[School Name]])</f>
        <v>Bronx Envision Academy</v>
      </c>
      <c r="C1577" s="156" t="str">
        <f>IF(ISBLANK(TableB[[#This Row],[Local School Code]]),"",TableB[[#This Row],[Local School Code]])</f>
        <v>X511</v>
      </c>
      <c r="D1577" s="187">
        <v>4639037</v>
      </c>
      <c r="E1577" s="187">
        <v>4644220</v>
      </c>
      <c r="F1577" s="186">
        <v>5183</v>
      </c>
      <c r="G1577" s="126">
        <f t="shared" si="75"/>
        <v>0.99888398913057519</v>
      </c>
      <c r="H1577" s="187">
        <v>357576</v>
      </c>
      <c r="I1577" s="187">
        <v>823600</v>
      </c>
      <c r="J1577" s="187">
        <v>5820213</v>
      </c>
      <c r="K1577" s="187">
        <v>5826331</v>
      </c>
      <c r="L1577" s="187">
        <v>6117</v>
      </c>
      <c r="M1577" s="186">
        <f>IF(L1577="N/A","N/A",'Part-C'!I1577)</f>
        <v>7049428.9957807586</v>
      </c>
      <c r="N1577" s="190">
        <f t="shared" si="73"/>
        <v>0.82562899824702518</v>
      </c>
      <c r="O1577" s="191">
        <f t="shared" si="74"/>
        <v>1229215.9957807586</v>
      </c>
    </row>
    <row r="1578" spans="1:15" s="27" customFormat="1" ht="15" x14ac:dyDescent="0.3">
      <c r="A1578" s="156" t="str">
        <f>IF(ISBLANK(TableB[[#This Row],[BEDS Code]]),"",TableB[[#This Row],[BEDS Code]])</f>
        <v>321100011513</v>
      </c>
      <c r="B1578" s="134" t="str">
        <f>IF(ISBLANK(TableB[[#This Row],[School Name]]),"",TableB[[#This Row],[School Name]])</f>
        <v>New World High School</v>
      </c>
      <c r="C1578" s="156" t="str">
        <f>IF(ISBLANK(TableB[[#This Row],[Local School Code]]),"",TableB[[#This Row],[Local School Code]])</f>
        <v>X513</v>
      </c>
      <c r="D1578" s="187">
        <v>3967466</v>
      </c>
      <c r="E1578" s="187">
        <v>4408295</v>
      </c>
      <c r="F1578" s="186">
        <v>440829</v>
      </c>
      <c r="G1578" s="126">
        <f t="shared" si="75"/>
        <v>0.90000011342253639</v>
      </c>
      <c r="H1578" s="187">
        <v>357576</v>
      </c>
      <c r="I1578" s="187">
        <v>665796</v>
      </c>
      <c r="J1578" s="187">
        <v>4990838</v>
      </c>
      <c r="K1578" s="187">
        <v>5511141</v>
      </c>
      <c r="L1578" s="187">
        <v>520303</v>
      </c>
      <c r="M1578" s="186">
        <f>IF(L1578="N/A","N/A",'Part-C'!I1578)</f>
        <v>5976106.4925074065</v>
      </c>
      <c r="N1578" s="190">
        <f t="shared" si="73"/>
        <v>0.83513203893827948</v>
      </c>
      <c r="O1578" s="191">
        <f t="shared" si="74"/>
        <v>985268.49250740651</v>
      </c>
    </row>
    <row r="1579" spans="1:15" s="27" customFormat="1" ht="15" x14ac:dyDescent="0.3">
      <c r="A1579" s="156" t="str">
        <f>IF(ISBLANK(TableB[[#This Row],[BEDS Code]]),"",TableB[[#This Row],[BEDS Code]])</f>
        <v>321100011514</v>
      </c>
      <c r="B1579" s="134" t="str">
        <f>IF(ISBLANK(TableB[[#This Row],[School Name]]),"",TableB[[#This Row],[School Name]])</f>
        <v>The Bronxwood Preparatory Academy</v>
      </c>
      <c r="C1579" s="156" t="str">
        <f>IF(ISBLANK(TableB[[#This Row],[Local School Code]]),"",TableB[[#This Row],[Local School Code]])</f>
        <v>X514</v>
      </c>
      <c r="D1579" s="187">
        <v>3831975</v>
      </c>
      <c r="E1579" s="187">
        <v>4257751</v>
      </c>
      <c r="F1579" s="186">
        <v>425776</v>
      </c>
      <c r="G1579" s="126">
        <f t="shared" si="75"/>
        <v>0.89999978862079999</v>
      </c>
      <c r="H1579" s="187">
        <v>357576</v>
      </c>
      <c r="I1579" s="187">
        <v>743369</v>
      </c>
      <c r="J1579" s="187">
        <v>4932920</v>
      </c>
      <c r="K1579" s="187">
        <v>5435457</v>
      </c>
      <c r="L1579" s="187">
        <v>502536</v>
      </c>
      <c r="M1579" s="186">
        <f>IF(L1579="N/A","N/A",'Part-C'!I1579)</f>
        <v>5858632.3093694998</v>
      </c>
      <c r="N1579" s="190">
        <f t="shared" si="73"/>
        <v>0.84199173791995086</v>
      </c>
      <c r="O1579" s="191">
        <f t="shared" si="74"/>
        <v>925712.3093694998</v>
      </c>
    </row>
    <row r="1580" spans="1:15" s="27" customFormat="1" ht="15" x14ac:dyDescent="0.3">
      <c r="A1580" s="156" t="str">
        <f>IF(ISBLANK(TableB[[#This Row],[BEDS Code]]),"",TableB[[#This Row],[BEDS Code]])</f>
        <v>320900011517</v>
      </c>
      <c r="B1580" s="134" t="str">
        <f>IF(ISBLANK(TableB[[#This Row],[School Name]]),"",TableB[[#This Row],[School Name]])</f>
        <v>Frederick Douglass Academy III Secondary School</v>
      </c>
      <c r="C1580" s="156" t="str">
        <f>IF(ISBLANK(TableB[[#This Row],[Local School Code]]),"",TableB[[#This Row],[Local School Code]])</f>
        <v>X517</v>
      </c>
      <c r="D1580" s="187">
        <v>4062470</v>
      </c>
      <c r="E1580" s="187">
        <v>4513856</v>
      </c>
      <c r="F1580" s="186">
        <v>451386</v>
      </c>
      <c r="G1580" s="126">
        <f t="shared" si="75"/>
        <v>0.89999991138396973</v>
      </c>
      <c r="H1580" s="187">
        <v>357576</v>
      </c>
      <c r="I1580" s="187">
        <v>709184</v>
      </c>
      <c r="J1580" s="187">
        <v>5129230</v>
      </c>
      <c r="K1580" s="187">
        <v>5661994</v>
      </c>
      <c r="L1580" s="187">
        <v>532764</v>
      </c>
      <c r="M1580" s="186">
        <f>IF(L1580="N/A","N/A",'Part-C'!I1580)</f>
        <v>6623069.8900571596</v>
      </c>
      <c r="N1580" s="190">
        <f t="shared" si="73"/>
        <v>0.77444902215213263</v>
      </c>
      <c r="O1580" s="191">
        <f t="shared" si="74"/>
        <v>1493839.8900571596</v>
      </c>
    </row>
    <row r="1581" spans="1:15" s="27" customFormat="1" ht="15" x14ac:dyDescent="0.3">
      <c r="A1581" s="156" t="str">
        <f>IF(ISBLANK(TableB[[#This Row],[BEDS Code]]),"",TableB[[#This Row],[BEDS Code]])</f>
        <v>321200011521</v>
      </c>
      <c r="B1581" s="134" t="str">
        <f>IF(ISBLANK(TableB[[#This Row],[School Name]]),"",TableB[[#This Row],[School Name]])</f>
        <v>The Metropolitan Soundview High School</v>
      </c>
      <c r="C1581" s="156" t="str">
        <f>IF(ISBLANK(TableB[[#This Row],[Local School Code]]),"",TableB[[#This Row],[Local School Code]])</f>
        <v>X521</v>
      </c>
      <c r="D1581" s="187">
        <v>4609330</v>
      </c>
      <c r="E1581" s="187">
        <v>4648334</v>
      </c>
      <c r="F1581" s="186">
        <v>39004</v>
      </c>
      <c r="G1581" s="126">
        <f t="shared" si="75"/>
        <v>0.99160903670003064</v>
      </c>
      <c r="H1581" s="187">
        <v>357576</v>
      </c>
      <c r="I1581" s="187">
        <v>876254</v>
      </c>
      <c r="J1581" s="187">
        <v>5843160</v>
      </c>
      <c r="K1581" s="187">
        <v>5889197</v>
      </c>
      <c r="L1581" s="187">
        <v>46036</v>
      </c>
      <c r="M1581" s="186">
        <f>IF(L1581="N/A","N/A",'Part-C'!I1581)</f>
        <v>7314572.3058951478</v>
      </c>
      <c r="N1581" s="190">
        <f t="shared" si="73"/>
        <v>0.79883823081367733</v>
      </c>
      <c r="O1581" s="191">
        <f t="shared" si="74"/>
        <v>1471412.3058951478</v>
      </c>
    </row>
    <row r="1582" spans="1:15" s="27" customFormat="1" ht="15" x14ac:dyDescent="0.3">
      <c r="A1582" s="156" t="str">
        <f>IF(ISBLANK(TableB[[#This Row],[BEDS Code]]),"",TableB[[#This Row],[BEDS Code]])</f>
        <v>320700011522</v>
      </c>
      <c r="B1582" s="134" t="str">
        <f>IF(ISBLANK(TableB[[#This Row],[School Name]]),"",TableB[[#This Row],[School Name]])</f>
        <v>Bronx Design and Construction Academy</v>
      </c>
      <c r="C1582" s="156" t="str">
        <f>IF(ISBLANK(TableB[[#This Row],[Local School Code]]),"",TableB[[#This Row],[Local School Code]])</f>
        <v>X522</v>
      </c>
      <c r="D1582" s="187">
        <v>5749584</v>
      </c>
      <c r="E1582" s="187">
        <v>5744583</v>
      </c>
      <c r="F1582" s="186">
        <v>0</v>
      </c>
      <c r="G1582" s="126">
        <f t="shared" si="75"/>
        <v>1.0008705592729708</v>
      </c>
      <c r="H1582" s="187">
        <v>357576</v>
      </c>
      <c r="I1582" s="187">
        <v>1067332</v>
      </c>
      <c r="J1582" s="187">
        <v>7174492</v>
      </c>
      <c r="K1582" s="187">
        <v>7168590</v>
      </c>
      <c r="L1582" s="187">
        <v>0</v>
      </c>
      <c r="M1582" s="186">
        <f>IF(L1582="N/A","N/A",'Part-C'!I1582)</f>
        <v>9581974.1455489416</v>
      </c>
      <c r="N1582" s="190">
        <f t="shared" si="73"/>
        <v>0.74874883724589514</v>
      </c>
      <c r="O1582" s="191">
        <f t="shared" si="74"/>
        <v>2407482.1455489416</v>
      </c>
    </row>
    <row r="1583" spans="1:15" s="27" customFormat="1" ht="15" x14ac:dyDescent="0.3">
      <c r="A1583" s="156" t="str">
        <f>IF(ISBLANK(TableB[[#This Row],[BEDS Code]]),"",TableB[[#This Row],[BEDS Code]])</f>
        <v>321000011524</v>
      </c>
      <c r="B1583" s="134" t="str">
        <f>IF(ISBLANK(TableB[[#This Row],[School Name]]),"",TableB[[#This Row],[School Name]])</f>
        <v>Crotona International High School</v>
      </c>
      <c r="C1583" s="156" t="str">
        <f>IF(ISBLANK(TableB[[#This Row],[Local School Code]]),"",TableB[[#This Row],[Local School Code]])</f>
        <v>X524</v>
      </c>
      <c r="D1583" s="187">
        <v>3854365</v>
      </c>
      <c r="E1583" s="187">
        <v>3917468</v>
      </c>
      <c r="F1583" s="186">
        <v>63103</v>
      </c>
      <c r="G1583" s="126">
        <f t="shared" si="75"/>
        <v>0.9838918913951562</v>
      </c>
      <c r="H1583" s="187">
        <v>357576</v>
      </c>
      <c r="I1583" s="187">
        <v>587601</v>
      </c>
      <c r="J1583" s="187">
        <v>4799542</v>
      </c>
      <c r="K1583" s="187">
        <v>4874022</v>
      </c>
      <c r="L1583" s="187">
        <v>74479</v>
      </c>
      <c r="M1583" s="186">
        <f>IF(L1583="N/A","N/A",'Part-C'!I1583)</f>
        <v>5834226.7054622872</v>
      </c>
      <c r="N1583" s="190">
        <f t="shared" si="73"/>
        <v>0.82265263972454739</v>
      </c>
      <c r="O1583" s="191">
        <f t="shared" si="74"/>
        <v>1034684.7054622872</v>
      </c>
    </row>
    <row r="1584" spans="1:15" s="27" customFormat="1" ht="15" x14ac:dyDescent="0.3">
      <c r="A1584" s="156" t="str">
        <f>IF(ISBLANK(TableB[[#This Row],[BEDS Code]]),"",TableB[[#This Row],[BEDS Code]])</f>
        <v>320900011525</v>
      </c>
      <c r="B1584" s="134" t="str">
        <f>IF(ISBLANK(TableB[[#This Row],[School Name]]),"",TableB[[#This Row],[School Name]])</f>
        <v>Bronx Leadership Academy High School</v>
      </c>
      <c r="C1584" s="156" t="str">
        <f>IF(ISBLANK(TableB[[#This Row],[Local School Code]]),"",TableB[[#This Row],[Local School Code]])</f>
        <v>X525</v>
      </c>
      <c r="D1584" s="187">
        <v>5435668</v>
      </c>
      <c r="E1584" s="187">
        <v>6039632</v>
      </c>
      <c r="F1584" s="186">
        <v>603964</v>
      </c>
      <c r="G1584" s="126">
        <f t="shared" si="75"/>
        <v>0.89999986754159855</v>
      </c>
      <c r="H1584" s="187">
        <v>357576</v>
      </c>
      <c r="I1584" s="187">
        <v>912819</v>
      </c>
      <c r="J1584" s="187">
        <v>6706063</v>
      </c>
      <c r="K1584" s="187">
        <v>7418912</v>
      </c>
      <c r="L1584" s="187">
        <v>712849</v>
      </c>
      <c r="M1584" s="186">
        <f>IF(L1584="N/A","N/A",'Part-C'!I1584)</f>
        <v>9380407.8411670998</v>
      </c>
      <c r="N1584" s="190">
        <f t="shared" si="73"/>
        <v>0.71490100575047488</v>
      </c>
      <c r="O1584" s="191">
        <f t="shared" si="74"/>
        <v>2674344.8411670998</v>
      </c>
    </row>
    <row r="1585" spans="1:15" s="27" customFormat="1" ht="15" x14ac:dyDescent="0.3">
      <c r="A1585" s="156" t="str">
        <f>IF(ISBLANK(TableB[[#This Row],[BEDS Code]]),"",TableB[[#This Row],[BEDS Code]])</f>
        <v>320700011527</v>
      </c>
      <c r="B1585" s="134" t="str">
        <f>IF(ISBLANK(TableB[[#This Row],[School Name]]),"",TableB[[#This Row],[School Name]])</f>
        <v>Bronx Leadership Academy II High School</v>
      </c>
      <c r="C1585" s="156" t="str">
        <f>IF(ISBLANK(TableB[[#This Row],[Local School Code]]),"",TableB[[#This Row],[Local School Code]])</f>
        <v>X527</v>
      </c>
      <c r="D1585" s="187">
        <v>5507213</v>
      </c>
      <c r="E1585" s="187">
        <v>6119126</v>
      </c>
      <c r="F1585" s="186">
        <v>611913</v>
      </c>
      <c r="G1585" s="126">
        <f t="shared" si="75"/>
        <v>0.89999993463118755</v>
      </c>
      <c r="H1585" s="187">
        <v>357576</v>
      </c>
      <c r="I1585" s="187">
        <v>1011485</v>
      </c>
      <c r="J1585" s="187">
        <v>6876274</v>
      </c>
      <c r="K1585" s="187">
        <v>7598505</v>
      </c>
      <c r="L1585" s="187">
        <v>722231</v>
      </c>
      <c r="M1585" s="186">
        <f>IF(L1585="N/A","N/A",'Part-C'!I1585)</f>
        <v>9427881.7709877454</v>
      </c>
      <c r="N1585" s="190">
        <f t="shared" si="73"/>
        <v>0.72935513692590381</v>
      </c>
      <c r="O1585" s="191">
        <f t="shared" si="74"/>
        <v>2551607.7709877454</v>
      </c>
    </row>
    <row r="1586" spans="1:15" s="27" customFormat="1" ht="15" x14ac:dyDescent="0.3">
      <c r="A1586" s="156" t="str">
        <f>IF(ISBLANK(TableB[[#This Row],[BEDS Code]]),"",TableB[[#This Row],[BEDS Code]])</f>
        <v>321100010529</v>
      </c>
      <c r="B1586" s="134" t="str">
        <f>IF(ISBLANK(TableB[[#This Row],[School Name]]),"",TableB[[#This Row],[School Name]])</f>
        <v>One World Middle School at Edenwald</v>
      </c>
      <c r="C1586" s="156" t="str">
        <f>IF(ISBLANK(TableB[[#This Row],[Local School Code]]),"",TableB[[#This Row],[Local School Code]])</f>
        <v>X529</v>
      </c>
      <c r="D1586" s="187">
        <v>3007473</v>
      </c>
      <c r="E1586" s="187">
        <v>3080386</v>
      </c>
      <c r="F1586" s="186">
        <v>72913</v>
      </c>
      <c r="G1586" s="126">
        <f t="shared" si="75"/>
        <v>0.97632991449772855</v>
      </c>
      <c r="H1586" s="187">
        <v>357576</v>
      </c>
      <c r="I1586" s="187">
        <v>554604</v>
      </c>
      <c r="J1586" s="187">
        <v>3919653</v>
      </c>
      <c r="K1586" s="187">
        <v>4005712</v>
      </c>
      <c r="L1586" s="187">
        <v>86058</v>
      </c>
      <c r="M1586" s="186">
        <f>IF(L1586="N/A","N/A",'Part-C'!I1586)</f>
        <v>7655188.1493420601</v>
      </c>
      <c r="N1586" s="190">
        <f t="shared" si="73"/>
        <v>0.51202569075155679</v>
      </c>
      <c r="O1586" s="191">
        <f t="shared" si="74"/>
        <v>3735535.1493420601</v>
      </c>
    </row>
    <row r="1587" spans="1:15" s="27" customFormat="1" ht="15" x14ac:dyDescent="0.3">
      <c r="A1587" s="156" t="str">
        <f>IF(ISBLANK(TableB[[#This Row],[BEDS Code]]),"",TableB[[#This Row],[BEDS Code]])</f>
        <v>320800011530</v>
      </c>
      <c r="B1587" s="134" t="str">
        <f>IF(ISBLANK(TableB[[#This Row],[School Name]]),"",TableB[[#This Row],[School Name]])</f>
        <v>Longwood Preparatory Academy</v>
      </c>
      <c r="C1587" s="156" t="str">
        <f>IF(ISBLANK(TableB[[#This Row],[Local School Code]]),"",TableB[[#This Row],[Local School Code]])</f>
        <v>X530</v>
      </c>
      <c r="D1587" s="187">
        <v>3726150</v>
      </c>
      <c r="E1587" s="187">
        <v>3726150</v>
      </c>
      <c r="F1587" s="186">
        <v>0</v>
      </c>
      <c r="G1587" s="126">
        <f t="shared" si="75"/>
        <v>1</v>
      </c>
      <c r="H1587" s="187">
        <v>357576</v>
      </c>
      <c r="I1587" s="187">
        <v>720929</v>
      </c>
      <c r="J1587" s="187">
        <v>4804655</v>
      </c>
      <c r="K1587" s="187">
        <v>4804656</v>
      </c>
      <c r="L1587" s="187">
        <v>0</v>
      </c>
      <c r="M1587" s="186">
        <f>IF(L1587="N/A","N/A",'Part-C'!I1587)</f>
        <v>8286989.0709832944</v>
      </c>
      <c r="N1587" s="190">
        <f t="shared" si="73"/>
        <v>0.57978295359690912</v>
      </c>
      <c r="O1587" s="191">
        <f t="shared" si="74"/>
        <v>3482334.0709832944</v>
      </c>
    </row>
    <row r="1588" spans="1:15" s="27" customFormat="1" ht="15" x14ac:dyDescent="0.3">
      <c r="A1588" s="156" t="str">
        <f>IF(ISBLANK(TableB[[#This Row],[BEDS Code]]),"",TableB[[#This Row],[BEDS Code]])</f>
        <v>321200010531</v>
      </c>
      <c r="B1588" s="134" t="str">
        <f>IF(ISBLANK(TableB[[#This Row],[School Name]]),"",TableB[[#This Row],[School Name]])</f>
        <v>Archer Elementary School</v>
      </c>
      <c r="C1588" s="156" t="str">
        <f>IF(ISBLANK(TableB[[#This Row],[Local School Code]]),"",TableB[[#This Row],[Local School Code]])</f>
        <v>X531</v>
      </c>
      <c r="D1588" s="187">
        <v>4508102</v>
      </c>
      <c r="E1588" s="187">
        <v>4602020</v>
      </c>
      <c r="F1588" s="186">
        <v>93918</v>
      </c>
      <c r="G1588" s="126">
        <f t="shared" si="75"/>
        <v>0.97959200524986856</v>
      </c>
      <c r="H1588" s="187">
        <v>357576</v>
      </c>
      <c r="I1588" s="187">
        <v>871851</v>
      </c>
      <c r="J1588" s="187">
        <v>5737529</v>
      </c>
      <c r="K1588" s="187">
        <v>5848379</v>
      </c>
      <c r="L1588" s="187">
        <v>110850</v>
      </c>
      <c r="M1588" s="186">
        <f>IF(L1588="N/A","N/A",'Part-C'!I1588)</f>
        <v>9427606.5749536287</v>
      </c>
      <c r="N1588" s="190">
        <f t="shared" si="73"/>
        <v>0.6085880816497925</v>
      </c>
      <c r="O1588" s="191">
        <f t="shared" si="74"/>
        <v>3690077.5749536287</v>
      </c>
    </row>
    <row r="1589" spans="1:15" s="27" customFormat="1" ht="15" x14ac:dyDescent="0.3">
      <c r="A1589" s="156" t="str">
        <f>IF(ISBLANK(TableB[[#This Row],[BEDS Code]]),"",TableB[[#This Row],[BEDS Code]])</f>
        <v>321100010532</v>
      </c>
      <c r="B1589" s="134" t="str">
        <f>IF(ISBLANK(TableB[[#This Row],[School Name]]),"",TableB[[#This Row],[School Name]])</f>
        <v>Baychester Middle School</v>
      </c>
      <c r="C1589" s="156" t="str">
        <f>IF(ISBLANK(TableB[[#This Row],[Local School Code]]),"",TableB[[#This Row],[Local School Code]])</f>
        <v>X532</v>
      </c>
      <c r="D1589" s="187">
        <v>2849693</v>
      </c>
      <c r="E1589" s="187">
        <v>2898374</v>
      </c>
      <c r="F1589" s="186">
        <v>48681</v>
      </c>
      <c r="G1589" s="126">
        <f t="shared" si="75"/>
        <v>0.98320403094976705</v>
      </c>
      <c r="H1589" s="187">
        <v>357576</v>
      </c>
      <c r="I1589" s="187">
        <v>521300</v>
      </c>
      <c r="J1589" s="187">
        <v>3728569</v>
      </c>
      <c r="K1589" s="187">
        <v>3786027</v>
      </c>
      <c r="L1589" s="187">
        <v>57458</v>
      </c>
      <c r="M1589" s="186">
        <f>IF(L1589="N/A","N/A",'Part-C'!I1589)</f>
        <v>4512986.4110232024</v>
      </c>
      <c r="N1589" s="190">
        <f t="shared" si="73"/>
        <v>0.82618662243094232</v>
      </c>
      <c r="O1589" s="191">
        <f t="shared" si="74"/>
        <v>784417.41102320235</v>
      </c>
    </row>
    <row r="1590" spans="1:15" s="27" customFormat="1" ht="15" x14ac:dyDescent="0.3">
      <c r="A1590" s="156" t="str">
        <f>IF(ISBLANK(TableB[[#This Row],[BEDS Code]]),"",TableB[[#This Row],[BEDS Code]])</f>
        <v>321200010536</v>
      </c>
      <c r="B1590" s="134" t="str">
        <f>IF(ISBLANK(TableB[[#This Row],[School Name]]),"",TableB[[#This Row],[School Name]])</f>
        <v>P.S. 536</v>
      </c>
      <c r="C1590" s="156" t="str">
        <f>IF(ISBLANK(TableB[[#This Row],[Local School Code]]),"",TableB[[#This Row],[Local School Code]])</f>
        <v>X536</v>
      </c>
      <c r="D1590" s="187">
        <v>3443639</v>
      </c>
      <c r="E1590" s="187">
        <v>3509609</v>
      </c>
      <c r="F1590" s="186">
        <v>65970</v>
      </c>
      <c r="G1590" s="126">
        <f t="shared" si="75"/>
        <v>0.98120303429812272</v>
      </c>
      <c r="H1590" s="187">
        <v>357576</v>
      </c>
      <c r="I1590" s="187">
        <v>701738</v>
      </c>
      <c r="J1590" s="187">
        <v>4502953</v>
      </c>
      <c r="K1590" s="187">
        <v>4580817</v>
      </c>
      <c r="L1590" s="187">
        <v>77863</v>
      </c>
      <c r="M1590" s="186">
        <f>IF(L1590="N/A","N/A",'Part-C'!I1590)</f>
        <v>6067670.5373356603</v>
      </c>
      <c r="N1590" s="190">
        <f t="shared" si="73"/>
        <v>0.74212219867449591</v>
      </c>
      <c r="O1590" s="191">
        <f t="shared" si="74"/>
        <v>1564717.5373356603</v>
      </c>
    </row>
    <row r="1591" spans="1:15" s="27" customFormat="1" ht="15" x14ac:dyDescent="0.3">
      <c r="A1591" s="156" t="str">
        <f>IF(ISBLANK(TableB[[#This Row],[BEDS Code]]),"",TableB[[#This Row],[BEDS Code]])</f>
        <v>320800011537</v>
      </c>
      <c r="B1591" s="134" t="str">
        <f>IF(ISBLANK(TableB[[#This Row],[School Name]]),"",TableB[[#This Row],[School Name]])</f>
        <v>Bronx Arena High School</v>
      </c>
      <c r="C1591" s="156" t="str">
        <f>IF(ISBLANK(TableB[[#This Row],[Local School Code]]),"",TableB[[#This Row],[Local School Code]])</f>
        <v>X537</v>
      </c>
      <c r="D1591" s="187">
        <v>2002065</v>
      </c>
      <c r="E1591" s="187">
        <v>2082861</v>
      </c>
      <c r="F1591" s="186">
        <v>80796</v>
      </c>
      <c r="G1591" s="126">
        <f t="shared" si="75"/>
        <v>0.96120912533289549</v>
      </c>
      <c r="H1591" s="187">
        <v>357576</v>
      </c>
      <c r="I1591" s="187">
        <v>408600</v>
      </c>
      <c r="J1591" s="187">
        <v>2768241</v>
      </c>
      <c r="K1591" s="187">
        <v>2863604</v>
      </c>
      <c r="L1591" s="187">
        <v>95363</v>
      </c>
      <c r="M1591" s="186">
        <f>IF(L1591="N/A","N/A",'Part-C'!I1591)</f>
        <v>3433308.650894051</v>
      </c>
      <c r="N1591" s="190">
        <f t="shared" si="73"/>
        <v>0.80628958287194363</v>
      </c>
      <c r="O1591" s="191">
        <f t="shared" si="74"/>
        <v>665067.65089405095</v>
      </c>
    </row>
    <row r="1592" spans="1:15" s="27" customFormat="1" ht="15" x14ac:dyDescent="0.3">
      <c r="A1592" s="156" t="str">
        <f>IF(ISBLANK(TableB[[#This Row],[BEDS Code]]),"",TableB[[#This Row],[BEDS Code]])</f>
        <v>321100011542</v>
      </c>
      <c r="B1592" s="134" t="str">
        <f>IF(ISBLANK(TableB[[#This Row],[School Name]]),"",TableB[[#This Row],[School Name]])</f>
        <v>Pelham Preparatory Academy</v>
      </c>
      <c r="C1592" s="156" t="str">
        <f>IF(ISBLANK(TableB[[#This Row],[Local School Code]]),"",TableB[[#This Row],[Local School Code]])</f>
        <v>X542</v>
      </c>
      <c r="D1592" s="187">
        <v>4221090</v>
      </c>
      <c r="E1592" s="187">
        <v>4629754</v>
      </c>
      <c r="F1592" s="186">
        <v>408664</v>
      </c>
      <c r="G1592" s="126">
        <f t="shared" si="75"/>
        <v>0.91173094725983284</v>
      </c>
      <c r="H1592" s="187">
        <v>357576</v>
      </c>
      <c r="I1592" s="187">
        <v>787486</v>
      </c>
      <c r="J1592" s="187">
        <v>5366152</v>
      </c>
      <c r="K1592" s="187">
        <v>5848492</v>
      </c>
      <c r="L1592" s="187">
        <v>482339</v>
      </c>
      <c r="M1592" s="186">
        <f>IF(L1592="N/A","N/A",'Part-C'!I1592)</f>
        <v>6472674.8838090915</v>
      </c>
      <c r="N1592" s="190">
        <f t="shared" si="73"/>
        <v>0.82904704721428613</v>
      </c>
      <c r="O1592" s="191">
        <f t="shared" si="74"/>
        <v>1106522.8838090915</v>
      </c>
    </row>
    <row r="1593" spans="1:15" s="27" customFormat="1" ht="15" x14ac:dyDescent="0.3">
      <c r="A1593" s="156" t="str">
        <f>IF(ISBLANK(TableB[[#This Row],[BEDS Code]]),"",TableB[[#This Row],[BEDS Code]])</f>
        <v>320900011543</v>
      </c>
      <c r="B1593" s="134" t="str">
        <f>IF(ISBLANK(TableB[[#This Row],[School Name]]),"",TableB[[#This Row],[School Name]])</f>
        <v>High School for Violin and Dance</v>
      </c>
      <c r="C1593" s="156" t="str">
        <f>IF(ISBLANK(TableB[[#This Row],[Local School Code]]),"",TableB[[#This Row],[Local School Code]])</f>
        <v>X543</v>
      </c>
      <c r="D1593" s="187">
        <v>2452538</v>
      </c>
      <c r="E1593" s="187">
        <v>2725043</v>
      </c>
      <c r="F1593" s="186">
        <v>272505</v>
      </c>
      <c r="G1593" s="126">
        <f t="shared" si="75"/>
        <v>0.89999974312331954</v>
      </c>
      <c r="H1593" s="187">
        <v>357576</v>
      </c>
      <c r="I1593" s="187">
        <v>545820</v>
      </c>
      <c r="J1593" s="187">
        <v>3355934</v>
      </c>
      <c r="K1593" s="187">
        <v>3677568</v>
      </c>
      <c r="L1593" s="187">
        <v>321633</v>
      </c>
      <c r="M1593" s="186">
        <f>IF(L1593="N/A","N/A",'Part-C'!I1593)</f>
        <v>4221817.5363388602</v>
      </c>
      <c r="N1593" s="190">
        <f t="shared" si="73"/>
        <v>0.79490266244671715</v>
      </c>
      <c r="O1593" s="191">
        <f t="shared" si="74"/>
        <v>865883.53633886017</v>
      </c>
    </row>
    <row r="1594" spans="1:15" s="27" customFormat="1" ht="15" x14ac:dyDescent="0.3">
      <c r="A1594" s="156" t="str">
        <f>IF(ISBLANK(TableB[[#This Row],[BEDS Code]]),"",TableB[[#This Row],[BEDS Code]])</f>
        <v>321100011544</v>
      </c>
      <c r="B1594" s="134" t="str">
        <f>IF(ISBLANK(TableB[[#This Row],[School Name]]),"",TableB[[#This Row],[School Name]])</f>
        <v>High School for Contemporary Arts</v>
      </c>
      <c r="C1594" s="156" t="str">
        <f>IF(ISBLANK(TableB[[#This Row],[Local School Code]]),"",TableB[[#This Row],[Local School Code]])</f>
        <v>X544</v>
      </c>
      <c r="D1594" s="187">
        <v>4116698</v>
      </c>
      <c r="E1594" s="187">
        <v>4574108</v>
      </c>
      <c r="F1594" s="186">
        <v>457410</v>
      </c>
      <c r="G1594" s="126">
        <f t="shared" si="75"/>
        <v>0.90000017489748818</v>
      </c>
      <c r="H1594" s="187">
        <v>357576</v>
      </c>
      <c r="I1594" s="187">
        <v>743781</v>
      </c>
      <c r="J1594" s="187">
        <v>5218055</v>
      </c>
      <c r="K1594" s="187">
        <v>5757930</v>
      </c>
      <c r="L1594" s="187">
        <v>539874</v>
      </c>
      <c r="M1594" s="186">
        <f>IF(L1594="N/A","N/A",'Part-C'!I1594)</f>
        <v>7248011.4885575958</v>
      </c>
      <c r="N1594" s="190">
        <f t="shared" si="73"/>
        <v>0.71992918447186804</v>
      </c>
      <c r="O1594" s="191">
        <f t="shared" si="74"/>
        <v>2029956.4885575958</v>
      </c>
    </row>
    <row r="1595" spans="1:15" s="27" customFormat="1" ht="15" x14ac:dyDescent="0.3">
      <c r="A1595" s="156" t="str">
        <f>IF(ISBLANK(TableB[[#This Row],[BEDS Code]]),"",TableB[[#This Row],[BEDS Code]])</f>
        <v>321100011545</v>
      </c>
      <c r="B1595" s="134" t="str">
        <f>IF(ISBLANK(TableB[[#This Row],[School Name]]),"",TableB[[#This Row],[School Name]])</f>
        <v>Bronx Aerospace High School</v>
      </c>
      <c r="C1595" s="156" t="str">
        <f>IF(ISBLANK(TableB[[#This Row],[Local School Code]]),"",TableB[[#This Row],[Local School Code]])</f>
        <v>X545</v>
      </c>
      <c r="D1595" s="187">
        <v>3432713</v>
      </c>
      <c r="E1595" s="187">
        <v>3599212</v>
      </c>
      <c r="F1595" s="186">
        <v>166499</v>
      </c>
      <c r="G1595" s="126">
        <f t="shared" si="75"/>
        <v>0.95374015201105133</v>
      </c>
      <c r="H1595" s="187">
        <v>357576</v>
      </c>
      <c r="I1595" s="187">
        <v>719165</v>
      </c>
      <c r="J1595" s="187">
        <v>4509454</v>
      </c>
      <c r="K1595" s="187">
        <v>4705971</v>
      </c>
      <c r="L1595" s="187">
        <v>196517</v>
      </c>
      <c r="M1595" s="186">
        <f>IF(L1595="N/A","N/A",'Part-C'!I1595)</f>
        <v>6565282.7097472418</v>
      </c>
      <c r="N1595" s="190">
        <f t="shared" si="73"/>
        <v>0.68686364310023906</v>
      </c>
      <c r="O1595" s="191">
        <f t="shared" si="74"/>
        <v>2055828.7097472418</v>
      </c>
    </row>
    <row r="1596" spans="1:15" s="27" customFormat="1" ht="15" x14ac:dyDescent="0.3">
      <c r="A1596" s="156" t="str">
        <f>IF(ISBLANK(TableB[[#This Row],[BEDS Code]]),"",TableB[[#This Row],[BEDS Code]])</f>
        <v>321000011546</v>
      </c>
      <c r="B1596" s="134" t="str">
        <f>IF(ISBLANK(TableB[[#This Row],[School Name]]),"",TableB[[#This Row],[School Name]])</f>
        <v>Bronx Theatre High School</v>
      </c>
      <c r="C1596" s="156" t="str">
        <f>IF(ISBLANK(TableB[[#This Row],[Local School Code]]),"",TableB[[#This Row],[Local School Code]])</f>
        <v>X546</v>
      </c>
      <c r="D1596" s="187">
        <v>3637585</v>
      </c>
      <c r="E1596" s="187">
        <v>3972901</v>
      </c>
      <c r="F1596" s="186">
        <v>335316</v>
      </c>
      <c r="G1596" s="126">
        <f t="shared" si="75"/>
        <v>0.91559920571894438</v>
      </c>
      <c r="H1596" s="187">
        <v>357576</v>
      </c>
      <c r="I1596" s="187">
        <v>680806</v>
      </c>
      <c r="J1596" s="187">
        <v>4675967</v>
      </c>
      <c r="K1596" s="187">
        <v>5071736</v>
      </c>
      <c r="L1596" s="187">
        <v>395769</v>
      </c>
      <c r="M1596" s="186">
        <f>IF(L1596="N/A","N/A",'Part-C'!I1596)</f>
        <v>5942286.387437176</v>
      </c>
      <c r="N1596" s="190">
        <f t="shared" si="73"/>
        <v>0.78689694422767098</v>
      </c>
      <c r="O1596" s="191">
        <f t="shared" si="74"/>
        <v>1266319.387437176</v>
      </c>
    </row>
    <row r="1597" spans="1:15" s="27" customFormat="1" ht="15" x14ac:dyDescent="0.3">
      <c r="A1597" s="156" t="str">
        <f>IF(ISBLANK(TableB[[#This Row],[BEDS Code]]),"",TableB[[#This Row],[BEDS Code]])</f>
        <v>320700011548</v>
      </c>
      <c r="B1597" s="134" t="str">
        <f>IF(ISBLANK(TableB[[#This Row],[School Name]]),"",TableB[[#This Row],[School Name]])</f>
        <v>Careers in Sports High School</v>
      </c>
      <c r="C1597" s="156" t="str">
        <f>IF(ISBLANK(TableB[[#This Row],[Local School Code]]),"",TableB[[#This Row],[Local School Code]])</f>
        <v>X548</v>
      </c>
      <c r="D1597" s="187">
        <v>4837885</v>
      </c>
      <c r="E1597" s="187">
        <v>5005732</v>
      </c>
      <c r="F1597" s="186">
        <v>167847</v>
      </c>
      <c r="G1597" s="126">
        <f t="shared" si="75"/>
        <v>0.96646903989266708</v>
      </c>
      <c r="H1597" s="187">
        <v>357576</v>
      </c>
      <c r="I1597" s="187">
        <v>974378</v>
      </c>
      <c r="J1597" s="187">
        <v>6169839</v>
      </c>
      <c r="K1597" s="187">
        <v>6367947</v>
      </c>
      <c r="L1597" s="187">
        <v>198107</v>
      </c>
      <c r="M1597" s="186">
        <f>IF(L1597="N/A","N/A",'Part-C'!I1597)</f>
        <v>7969742.7916220454</v>
      </c>
      <c r="N1597" s="190">
        <f t="shared" si="73"/>
        <v>0.77415785694939354</v>
      </c>
      <c r="O1597" s="191">
        <f t="shared" si="74"/>
        <v>1799903.7916220454</v>
      </c>
    </row>
    <row r="1598" spans="1:15" s="27" customFormat="1" ht="15" x14ac:dyDescent="0.3">
      <c r="A1598" s="156" t="str">
        <f>IF(ISBLANK(TableB[[#This Row],[BEDS Code]]),"",TableB[[#This Row],[BEDS Code]])</f>
        <v>321000011549</v>
      </c>
      <c r="B1598" s="134" t="str">
        <f>IF(ISBLANK(TableB[[#This Row],[School Name]]),"",TableB[[#This Row],[School Name]])</f>
        <v>Discovery High School</v>
      </c>
      <c r="C1598" s="156" t="str">
        <f>IF(ISBLANK(TableB[[#This Row],[Local School Code]]),"",TableB[[#This Row],[Local School Code]])</f>
        <v>X549</v>
      </c>
      <c r="D1598" s="187">
        <v>4325689</v>
      </c>
      <c r="E1598" s="187">
        <v>4806321</v>
      </c>
      <c r="F1598" s="186">
        <v>480632</v>
      </c>
      <c r="G1598" s="126">
        <f t="shared" si="75"/>
        <v>0.90000002080593455</v>
      </c>
      <c r="H1598" s="187">
        <v>357576</v>
      </c>
      <c r="I1598" s="187">
        <v>731898</v>
      </c>
      <c r="J1598" s="187">
        <v>5415163</v>
      </c>
      <c r="K1598" s="187">
        <v>5982446</v>
      </c>
      <c r="L1598" s="187">
        <v>567283</v>
      </c>
      <c r="M1598" s="186">
        <f>IF(L1598="N/A","N/A",'Part-C'!I1598)</f>
        <v>7367152.9877209906</v>
      </c>
      <c r="N1598" s="190">
        <f t="shared" si="73"/>
        <v>0.73504147518391183</v>
      </c>
      <c r="O1598" s="191">
        <f t="shared" si="74"/>
        <v>1951989.9877209906</v>
      </c>
    </row>
    <row r="1599" spans="1:15" s="27" customFormat="1" ht="15" x14ac:dyDescent="0.3">
      <c r="A1599" s="156" t="str">
        <f>IF(ISBLANK(TableB[[#This Row],[BEDS Code]]),"",TableB[[#This Row],[BEDS Code]])</f>
        <v>321200011550</v>
      </c>
      <c r="B1599" s="134" t="str">
        <f>IF(ISBLANK(TableB[[#This Row],[School Name]]),"",TableB[[#This Row],[School Name]])</f>
        <v>High School of World Cultures</v>
      </c>
      <c r="C1599" s="156" t="str">
        <f>IF(ISBLANK(TableB[[#This Row],[Local School Code]]),"",TableB[[#This Row],[Local School Code]])</f>
        <v>X550</v>
      </c>
      <c r="D1599" s="187">
        <v>4319314</v>
      </c>
      <c r="E1599" s="187">
        <v>4799238</v>
      </c>
      <c r="F1599" s="186">
        <v>479924</v>
      </c>
      <c r="G1599" s="126">
        <f t="shared" si="75"/>
        <v>0.89999995832671775</v>
      </c>
      <c r="H1599" s="187">
        <v>357576</v>
      </c>
      <c r="I1599" s="187">
        <v>739587</v>
      </c>
      <c r="J1599" s="187">
        <v>5416477</v>
      </c>
      <c r="K1599" s="187">
        <v>5982924</v>
      </c>
      <c r="L1599" s="187">
        <v>566447</v>
      </c>
      <c r="M1599" s="186">
        <f>IF(L1599="N/A","N/A",'Part-C'!I1599)</f>
        <v>6928286.3797155637</v>
      </c>
      <c r="N1599" s="190">
        <f t="shared" si="73"/>
        <v>0.78179173076017827</v>
      </c>
      <c r="O1599" s="191">
        <f t="shared" si="74"/>
        <v>1511809.3797155637</v>
      </c>
    </row>
    <row r="1600" spans="1:15" s="27" customFormat="1" ht="15" x14ac:dyDescent="0.3">
      <c r="A1600" s="156" t="str">
        <f>IF(ISBLANK(TableB[[#This Row],[BEDS Code]]),"",TableB[[#This Row],[BEDS Code]])</f>
        <v>320700011551</v>
      </c>
      <c r="B1600" s="134" t="str">
        <f>IF(ISBLANK(TableB[[#This Row],[School Name]]),"",TableB[[#This Row],[School Name]])</f>
        <v>The Urban Assembly Bronx Academy of Letters</v>
      </c>
      <c r="C1600" s="156" t="str">
        <f>IF(ISBLANK(TableB[[#This Row],[Local School Code]]),"",TableB[[#This Row],[Local School Code]])</f>
        <v>X551</v>
      </c>
      <c r="D1600" s="187">
        <v>6123400</v>
      </c>
      <c r="E1600" s="187">
        <v>6803779</v>
      </c>
      <c r="F1600" s="186">
        <v>680379</v>
      </c>
      <c r="G1600" s="126">
        <f t="shared" si="75"/>
        <v>0.89999983832514252</v>
      </c>
      <c r="H1600" s="187">
        <v>357576</v>
      </c>
      <c r="I1600" s="187">
        <v>1185617</v>
      </c>
      <c r="J1600" s="187">
        <v>7666593</v>
      </c>
      <c r="K1600" s="187">
        <v>8469633</v>
      </c>
      <c r="L1600" s="187">
        <v>803040</v>
      </c>
      <c r="M1600" s="186">
        <f>IF(L1600="N/A","N/A",'Part-C'!I1600)</f>
        <v>10635756.27604329</v>
      </c>
      <c r="N1600" s="190">
        <f t="shared" si="73"/>
        <v>0.72083195600004124</v>
      </c>
      <c r="O1600" s="191">
        <f t="shared" si="74"/>
        <v>2969163.2760432903</v>
      </c>
    </row>
    <row r="1601" spans="1:15" s="27" customFormat="1" ht="15" x14ac:dyDescent="0.3">
      <c r="A1601" s="156" t="str">
        <f>IF(ISBLANK(TableB[[#This Row],[BEDS Code]]),"",TableB[[#This Row],[BEDS Code]])</f>
        <v>320900010555</v>
      </c>
      <c r="B1601" s="134" t="str">
        <f>IF(ISBLANK(TableB[[#This Row],[School Name]]),"",TableB[[#This Row],[School Name]])</f>
        <v>Mount Eden Children's Academy</v>
      </c>
      <c r="C1601" s="156" t="str">
        <f>IF(ISBLANK(TableB[[#This Row],[Local School Code]]),"",TableB[[#This Row],[Local School Code]])</f>
        <v>X555</v>
      </c>
      <c r="D1601" s="187">
        <v>3215591</v>
      </c>
      <c r="E1601" s="187">
        <v>3215591</v>
      </c>
      <c r="F1601" s="186">
        <v>0</v>
      </c>
      <c r="G1601" s="126">
        <f t="shared" si="75"/>
        <v>1</v>
      </c>
      <c r="H1601" s="187">
        <v>357576</v>
      </c>
      <c r="I1601" s="187">
        <v>661588</v>
      </c>
      <c r="J1601" s="187">
        <v>4234755</v>
      </c>
      <c r="K1601" s="187">
        <v>4234755</v>
      </c>
      <c r="L1601" s="187">
        <v>0</v>
      </c>
      <c r="M1601" s="186">
        <f>IF(L1601="N/A","N/A",'Part-C'!I1601)</f>
        <v>6214603.6713609006</v>
      </c>
      <c r="N1601" s="190">
        <f t="shared" si="73"/>
        <v>0.68141996238879299</v>
      </c>
      <c r="O1601" s="191">
        <f t="shared" si="74"/>
        <v>1979848.6713609006</v>
      </c>
    </row>
    <row r="1602" spans="1:15" s="27" customFormat="1" ht="15" x14ac:dyDescent="0.3">
      <c r="A1602" s="156" t="str">
        <f>IF(ISBLANK(TableB[[#This Row],[BEDS Code]]),"",TableB[[#This Row],[BEDS Code]])</f>
        <v>321100010556</v>
      </c>
      <c r="B1602" s="134" t="str">
        <f>IF(ISBLANK(TableB[[#This Row],[School Name]]),"",TableB[[#This Row],[School Name]])</f>
        <v>Bronx Park Middle School</v>
      </c>
      <c r="C1602" s="156" t="str">
        <f>IF(ISBLANK(TableB[[#This Row],[Local School Code]]),"",TableB[[#This Row],[Local School Code]])</f>
        <v>X556</v>
      </c>
      <c r="D1602" s="187">
        <v>4269429</v>
      </c>
      <c r="E1602" s="187">
        <v>4269429</v>
      </c>
      <c r="F1602" s="186">
        <v>0</v>
      </c>
      <c r="G1602" s="126">
        <f t="shared" si="75"/>
        <v>1</v>
      </c>
      <c r="H1602" s="187">
        <v>357576</v>
      </c>
      <c r="I1602" s="187">
        <v>836814</v>
      </c>
      <c r="J1602" s="187">
        <v>5463819</v>
      </c>
      <c r="K1602" s="187">
        <v>5463820</v>
      </c>
      <c r="L1602" s="187">
        <v>0</v>
      </c>
      <c r="M1602" s="186">
        <f>IF(L1602="N/A","N/A",'Part-C'!I1602)</f>
        <v>6999101.8949012496</v>
      </c>
      <c r="N1602" s="190">
        <f t="shared" si="73"/>
        <v>0.78064572884419892</v>
      </c>
      <c r="O1602" s="191">
        <f t="shared" si="74"/>
        <v>1535282.8949012496</v>
      </c>
    </row>
    <row r="1603" spans="1:15" s="27" customFormat="1" ht="15" x14ac:dyDescent="0.3">
      <c r="A1603" s="156" t="str">
        <f>IF(ISBLANK(TableB[[#This Row],[BEDS Code]]),"",TableB[[#This Row],[BEDS Code]])</f>
        <v>320700011557</v>
      </c>
      <c r="B1603" s="134" t="str">
        <f>IF(ISBLANK(TableB[[#This Row],[School Name]]),"",TableB[[#This Row],[School Name]])</f>
        <v>Mott Haven Community High School</v>
      </c>
      <c r="C1603" s="156" t="str">
        <f>IF(ISBLANK(TableB[[#This Row],[Local School Code]]),"",TableB[[#This Row],[Local School Code]])</f>
        <v>X557</v>
      </c>
      <c r="D1603" s="187">
        <v>3061174</v>
      </c>
      <c r="E1603" s="187">
        <v>3061174</v>
      </c>
      <c r="F1603" s="186">
        <v>0</v>
      </c>
      <c r="G1603" s="126">
        <f t="shared" si="75"/>
        <v>1</v>
      </c>
      <c r="H1603" s="187">
        <v>357576</v>
      </c>
      <c r="I1603" s="187">
        <v>622806</v>
      </c>
      <c r="J1603" s="187">
        <v>4041556</v>
      </c>
      <c r="K1603" s="187">
        <v>4041556</v>
      </c>
      <c r="L1603" s="187">
        <v>0</v>
      </c>
      <c r="M1603" s="186">
        <f>IF(L1603="N/A","N/A",'Part-C'!I1603)</f>
        <v>5027898.9908271413</v>
      </c>
      <c r="N1603" s="190">
        <f t="shared" si="73"/>
        <v>0.80382601308685442</v>
      </c>
      <c r="O1603" s="191">
        <f t="shared" si="74"/>
        <v>986342.99082714133</v>
      </c>
    </row>
    <row r="1604" spans="1:15" s="27" customFormat="1" ht="15" x14ac:dyDescent="0.3">
      <c r="A1604" s="156" t="str">
        <f>IF(ISBLANK(TableB[[#This Row],[BEDS Code]]),"",TableB[[#This Row],[BEDS Code]])</f>
        <v>320800011558</v>
      </c>
      <c r="B1604" s="134" t="str">
        <f>IF(ISBLANK(TableB[[#This Row],[School Name]]),"",TableB[[#This Row],[School Name]])</f>
        <v>Westchester Square Academy</v>
      </c>
      <c r="C1604" s="156" t="str">
        <f>IF(ISBLANK(TableB[[#This Row],[Local School Code]]),"",TableB[[#This Row],[Local School Code]])</f>
        <v>X558</v>
      </c>
      <c r="D1604" s="187">
        <v>6049000</v>
      </c>
      <c r="E1604" s="187">
        <v>6049000</v>
      </c>
      <c r="F1604" s="186">
        <v>0</v>
      </c>
      <c r="G1604" s="126">
        <f t="shared" si="75"/>
        <v>1</v>
      </c>
      <c r="H1604" s="187">
        <v>357576</v>
      </c>
      <c r="I1604" s="187">
        <v>919740</v>
      </c>
      <c r="J1604" s="187">
        <v>7326316</v>
      </c>
      <c r="K1604" s="187">
        <v>7326316</v>
      </c>
      <c r="L1604" s="187">
        <v>0</v>
      </c>
      <c r="M1604" s="186">
        <f>IF(L1604="N/A","N/A",'Part-C'!I1604)</f>
        <v>8763653.1702037044</v>
      </c>
      <c r="N1604" s="190">
        <f t="shared" si="73"/>
        <v>0.83598881171032302</v>
      </c>
      <c r="O1604" s="191">
        <f t="shared" si="74"/>
        <v>1437337.1702037044</v>
      </c>
    </row>
    <row r="1605" spans="1:15" s="27" customFormat="1" ht="15" x14ac:dyDescent="0.3">
      <c r="A1605" s="156" t="str">
        <f>IF(ISBLANK(TableB[[#This Row],[BEDS Code]]),"",TableB[[#This Row],[BEDS Code]])</f>
        <v>320800011559</v>
      </c>
      <c r="B1605" s="134" t="str">
        <f>IF(ISBLANK(TableB[[#This Row],[School Name]]),"",TableB[[#This Row],[School Name]])</f>
        <v>School for Tourism and Hospitality</v>
      </c>
      <c r="C1605" s="156" t="str">
        <f>IF(ISBLANK(TableB[[#This Row],[Local School Code]]),"",TableB[[#This Row],[Local School Code]])</f>
        <v>X559</v>
      </c>
      <c r="D1605" s="187">
        <v>3556067</v>
      </c>
      <c r="E1605" s="187">
        <v>3556067</v>
      </c>
      <c r="F1605" s="186">
        <v>0</v>
      </c>
      <c r="G1605" s="126">
        <f t="shared" si="75"/>
        <v>1</v>
      </c>
      <c r="H1605" s="187">
        <v>357576</v>
      </c>
      <c r="I1605" s="187">
        <v>691538</v>
      </c>
      <c r="J1605" s="187">
        <v>4605181</v>
      </c>
      <c r="K1605" s="187">
        <v>4605181</v>
      </c>
      <c r="L1605" s="187">
        <v>0</v>
      </c>
      <c r="M1605" s="186">
        <f>IF(L1605="N/A","N/A",'Part-C'!I1605)</f>
        <v>5730430.0142363431</v>
      </c>
      <c r="N1605" s="190">
        <f t="shared" si="73"/>
        <v>0.80363619982429924</v>
      </c>
      <c r="O1605" s="191">
        <f t="shared" si="74"/>
        <v>1125249.0142363431</v>
      </c>
    </row>
    <row r="1606" spans="1:15" s="27" customFormat="1" ht="15" x14ac:dyDescent="0.3">
      <c r="A1606" s="156" t="str">
        <f>IF(ISBLANK(TableB[[#This Row],[BEDS Code]]),"",TableB[[#This Row],[BEDS Code]])</f>
        <v>320800011561</v>
      </c>
      <c r="B1606" s="134" t="str">
        <f>IF(ISBLANK(TableB[[#This Row],[School Name]]),"",TableB[[#This Row],[School Name]])</f>
        <v>Bronx Compass High School</v>
      </c>
      <c r="C1606" s="156" t="str">
        <f>IF(ISBLANK(TableB[[#This Row],[Local School Code]]),"",TableB[[#This Row],[Local School Code]])</f>
        <v>X561</v>
      </c>
      <c r="D1606" s="187">
        <v>4510221</v>
      </c>
      <c r="E1606" s="187">
        <v>4510221</v>
      </c>
      <c r="F1606" s="186">
        <v>0</v>
      </c>
      <c r="G1606" s="126">
        <f t="shared" si="75"/>
        <v>1</v>
      </c>
      <c r="H1606" s="187">
        <v>357576</v>
      </c>
      <c r="I1606" s="187">
        <v>768867</v>
      </c>
      <c r="J1606" s="187">
        <v>5636664</v>
      </c>
      <c r="K1606" s="187">
        <v>5636665</v>
      </c>
      <c r="L1606" s="187">
        <v>0</v>
      </c>
      <c r="M1606" s="186">
        <f>IF(L1606="N/A","N/A",'Part-C'!I1606)</f>
        <v>6973864.1670947429</v>
      </c>
      <c r="N1606" s="190">
        <f t="shared" si="73"/>
        <v>0.80825549006185904</v>
      </c>
      <c r="O1606" s="191">
        <f t="shared" si="74"/>
        <v>1337200.1670947429</v>
      </c>
    </row>
    <row r="1607" spans="1:15" s="27" customFormat="1" ht="15" x14ac:dyDescent="0.3">
      <c r="A1607" s="156" t="str">
        <f>IF(ISBLANK(TableB[[#This Row],[BEDS Code]]),"",TableB[[#This Row],[BEDS Code]])</f>
        <v>320800010562</v>
      </c>
      <c r="B1607" s="134" t="str">
        <f>IF(ISBLANK(TableB[[#This Row],[School Name]]),"",TableB[[#This Row],[School Name]])</f>
        <v>Blueprint Middle School</v>
      </c>
      <c r="C1607" s="156" t="str">
        <f>IF(ISBLANK(TableB[[#This Row],[Local School Code]]),"",TableB[[#This Row],[Local School Code]])</f>
        <v>X562</v>
      </c>
      <c r="D1607" s="187">
        <v>6029646</v>
      </c>
      <c r="E1607" s="187">
        <v>6029646</v>
      </c>
      <c r="F1607" s="186">
        <v>0</v>
      </c>
      <c r="G1607" s="126">
        <f t="shared" si="75"/>
        <v>1</v>
      </c>
      <c r="H1607" s="187">
        <v>357576</v>
      </c>
      <c r="I1607" s="187">
        <v>999043</v>
      </c>
      <c r="J1607" s="187">
        <v>7386265</v>
      </c>
      <c r="K1607" s="187">
        <v>7386266</v>
      </c>
      <c r="L1607" s="187">
        <v>0</v>
      </c>
      <c r="M1607" s="186">
        <f>IF(L1607="N/A","N/A",'Part-C'!I1607)</f>
        <v>10690924.893854171</v>
      </c>
      <c r="N1607" s="190">
        <f t="shared" si="73"/>
        <v>0.69089111310155205</v>
      </c>
      <c r="O1607" s="191">
        <f t="shared" si="74"/>
        <v>3304659.893854171</v>
      </c>
    </row>
    <row r="1608" spans="1:15" s="27" customFormat="1" ht="15" x14ac:dyDescent="0.3">
      <c r="A1608" s="156" t="str">
        <f>IF(ISBLANK(TableB[[#This Row],[BEDS Code]]),"",TableB[[#This Row],[BEDS Code]])</f>
        <v>320900011564</v>
      </c>
      <c r="B1608" s="134" t="str">
        <f>IF(ISBLANK(TableB[[#This Row],[School Name]]),"",TableB[[#This Row],[School Name]])</f>
        <v>Claremont International HS</v>
      </c>
      <c r="C1608" s="156" t="str">
        <f>IF(ISBLANK(TableB[[#This Row],[Local School Code]]),"",TableB[[#This Row],[Local School Code]])</f>
        <v>X564</v>
      </c>
      <c r="D1608" s="187">
        <v>4040931</v>
      </c>
      <c r="E1608" s="187">
        <v>4040931</v>
      </c>
      <c r="F1608" s="186">
        <v>0</v>
      </c>
      <c r="G1608" s="126">
        <f t="shared" si="75"/>
        <v>1</v>
      </c>
      <c r="H1608" s="187">
        <v>357576</v>
      </c>
      <c r="I1608" s="187">
        <v>730319</v>
      </c>
      <c r="J1608" s="187">
        <v>5128826</v>
      </c>
      <c r="K1608" s="187">
        <v>5128826</v>
      </c>
      <c r="L1608" s="187">
        <v>0</v>
      </c>
      <c r="M1608" s="186">
        <f>IF(L1608="N/A","N/A",'Part-C'!I1608)</f>
        <v>5834642.2734859176</v>
      </c>
      <c r="N1608" s="190">
        <f t="shared" ref="N1608:N1634" si="76">IFERROR(J1608/M1608,"")</f>
        <v>0.87903006895669944</v>
      </c>
      <c r="O1608" s="191">
        <f t="shared" ref="O1608:O1634" si="77">IF(L1608="N/A","N/A",M1608-J1608)</f>
        <v>705816.2734859176</v>
      </c>
    </row>
    <row r="1609" spans="1:15" s="27" customFormat="1" ht="15" x14ac:dyDescent="0.3">
      <c r="A1609" s="156" t="str">
        <f>IF(ISBLANK(TableB[[#This Row],[BEDS Code]]),"",TableB[[#This Row],[BEDS Code]])</f>
        <v>321000011565</v>
      </c>
      <c r="B1609" s="134" t="str">
        <f>IF(ISBLANK(TableB[[#This Row],[School Name]]),"",TableB[[#This Row],[School Name]])</f>
        <v>High School for Energy and Technology</v>
      </c>
      <c r="C1609" s="156" t="str">
        <f>IF(ISBLANK(TableB[[#This Row],[Local School Code]]),"",TableB[[#This Row],[Local School Code]])</f>
        <v>X565</v>
      </c>
      <c r="D1609" s="187">
        <v>4581395</v>
      </c>
      <c r="E1609" s="187">
        <v>4581395</v>
      </c>
      <c r="F1609" s="186">
        <v>0</v>
      </c>
      <c r="G1609" s="126">
        <f t="shared" si="75"/>
        <v>1</v>
      </c>
      <c r="H1609" s="187">
        <v>357576</v>
      </c>
      <c r="I1609" s="187">
        <v>693369</v>
      </c>
      <c r="J1609" s="187">
        <v>5632340</v>
      </c>
      <c r="K1609" s="187">
        <v>5632340</v>
      </c>
      <c r="L1609" s="187">
        <v>0</v>
      </c>
      <c r="M1609" s="186">
        <f>IF(L1609="N/A","N/A",'Part-C'!I1609)</f>
        <v>7080391.5442859894</v>
      </c>
      <c r="N1609" s="190">
        <f t="shared" si="76"/>
        <v>0.79548425602894879</v>
      </c>
      <c r="O1609" s="191">
        <f t="shared" si="77"/>
        <v>1448051.5442859894</v>
      </c>
    </row>
    <row r="1610" spans="1:15" s="27" customFormat="1" ht="15" x14ac:dyDescent="0.3">
      <c r="A1610" s="156" t="str">
        <f>IF(ISBLANK(TableB[[#This Row],[BEDS Code]]),"",TableB[[#This Row],[BEDS Code]])</f>
        <v>321100010566</v>
      </c>
      <c r="B1610" s="134" t="str">
        <f>IF(ISBLANK(TableB[[#This Row],[School Name]]),"",TableB[[#This Row],[School Name]])</f>
        <v>Pelham Gardens Middle School</v>
      </c>
      <c r="C1610" s="156" t="str">
        <f>IF(ISBLANK(TableB[[#This Row],[Local School Code]]),"",TableB[[#This Row],[Local School Code]])</f>
        <v>X566</v>
      </c>
      <c r="D1610" s="187">
        <v>4693808</v>
      </c>
      <c r="E1610" s="187">
        <v>4693808</v>
      </c>
      <c r="F1610" s="186">
        <v>0</v>
      </c>
      <c r="G1610" s="126">
        <f t="shared" si="75"/>
        <v>1</v>
      </c>
      <c r="H1610" s="187">
        <v>357576</v>
      </c>
      <c r="I1610" s="187">
        <v>880370</v>
      </c>
      <c r="J1610" s="187">
        <v>5931754</v>
      </c>
      <c r="K1610" s="187">
        <v>5931755</v>
      </c>
      <c r="L1610" s="187">
        <v>0</v>
      </c>
      <c r="M1610" s="186">
        <f>IF(L1610="N/A","N/A",'Part-C'!I1610)</f>
        <v>7320764.7849733625</v>
      </c>
      <c r="N1610" s="190">
        <f t="shared" si="76"/>
        <v>0.81026425164971116</v>
      </c>
      <c r="O1610" s="191">
        <f t="shared" si="77"/>
        <v>1389010.7849733625</v>
      </c>
    </row>
    <row r="1611" spans="1:15" s="27" customFormat="1" ht="15" x14ac:dyDescent="0.3">
      <c r="A1611" s="156" t="str">
        <f>IF(ISBLANK(TableB[[#This Row],[BEDS Code]]),"",TableB[[#This Row],[BEDS Code]])</f>
        <v>321100010567</v>
      </c>
      <c r="B1611" s="134" t="str">
        <f>IF(ISBLANK(TableB[[#This Row],[School Name]]),"",TableB[[#This Row],[School Name]])</f>
        <v>Linden Tree Elementary School</v>
      </c>
      <c r="C1611" s="156" t="str">
        <f>IF(ISBLANK(TableB[[#This Row],[Local School Code]]),"",TableB[[#This Row],[Local School Code]])</f>
        <v>X567</v>
      </c>
      <c r="D1611" s="187">
        <v>3385869</v>
      </c>
      <c r="E1611" s="187">
        <v>3385869</v>
      </c>
      <c r="F1611" s="186">
        <v>0</v>
      </c>
      <c r="G1611" s="126">
        <f t="shared" ref="G1611:G1633" si="78">IFERROR(D1611/E1611,"")</f>
        <v>1</v>
      </c>
      <c r="H1611" s="187">
        <v>357576</v>
      </c>
      <c r="I1611" s="187">
        <v>539594</v>
      </c>
      <c r="J1611" s="187">
        <v>4283039</v>
      </c>
      <c r="K1611" s="187">
        <v>4283039</v>
      </c>
      <c r="L1611" s="187">
        <v>0</v>
      </c>
      <c r="M1611" s="186">
        <f>IF(L1611="N/A","N/A",'Part-C'!I1611)</f>
        <v>6449056.0242762445</v>
      </c>
      <c r="N1611" s="190">
        <f t="shared" si="76"/>
        <v>0.66413425218781086</v>
      </c>
      <c r="O1611" s="191">
        <f t="shared" si="77"/>
        <v>2166017.0242762445</v>
      </c>
    </row>
    <row r="1612" spans="1:15" s="27" customFormat="1" ht="15" x14ac:dyDescent="0.3">
      <c r="A1612" s="156" t="str">
        <f>IF(ISBLANK(TableB[[#This Row],[BEDS Code]]),"",TableB[[#This Row],[BEDS Code]])</f>
        <v>320900010568</v>
      </c>
      <c r="B1612" s="134" t="str">
        <f>IF(ISBLANK(TableB[[#This Row],[School Name]]),"",TableB[[#This Row],[School Name]])</f>
        <v>Young Women's Leadership School of the Bronx</v>
      </c>
      <c r="C1612" s="156" t="str">
        <f>IF(ISBLANK(TableB[[#This Row],[Local School Code]]),"",TableB[[#This Row],[Local School Code]])</f>
        <v>X568</v>
      </c>
      <c r="D1612" s="187">
        <v>5167203</v>
      </c>
      <c r="E1612" s="187">
        <v>5167203</v>
      </c>
      <c r="F1612" s="186">
        <v>0</v>
      </c>
      <c r="G1612" s="126">
        <f t="shared" si="78"/>
        <v>1</v>
      </c>
      <c r="H1612" s="187">
        <v>357576</v>
      </c>
      <c r="I1612" s="187">
        <v>966141</v>
      </c>
      <c r="J1612" s="187">
        <v>6490920</v>
      </c>
      <c r="K1612" s="187">
        <v>6490920</v>
      </c>
      <c r="L1612" s="187">
        <v>0</v>
      </c>
      <c r="M1612" s="186">
        <f>IF(L1612="N/A","N/A",'Part-C'!I1612)</f>
        <v>7690519.7478059866</v>
      </c>
      <c r="N1612" s="190">
        <f t="shared" si="76"/>
        <v>0.84401577693780472</v>
      </c>
      <c r="O1612" s="191">
        <f t="shared" si="77"/>
        <v>1199599.7478059866</v>
      </c>
    </row>
    <row r="1613" spans="1:15" s="27" customFormat="1" ht="15" x14ac:dyDescent="0.3">
      <c r="A1613" s="156" t="str">
        <f>IF(ISBLANK(TableB[[#This Row],[BEDS Code]]),"",TableB[[#This Row],[BEDS Code]])</f>
        <v>320800010583</v>
      </c>
      <c r="B1613" s="134" t="str">
        <f>IF(ISBLANK(TableB[[#This Row],[School Name]]),"",TableB[[#This Row],[School Name]])</f>
        <v>P.S. 583</v>
      </c>
      <c r="C1613" s="156" t="str">
        <f>IF(ISBLANK(TableB[[#This Row],[Local School Code]]),"",TableB[[#This Row],[Local School Code]])</f>
        <v>X583</v>
      </c>
      <c r="D1613" s="187">
        <v>919212</v>
      </c>
      <c r="E1613" s="187">
        <v>919213</v>
      </c>
      <c r="F1613" s="186">
        <v>1</v>
      </c>
      <c r="G1613" s="126">
        <f t="shared" si="78"/>
        <v>0.99999891211286174</v>
      </c>
      <c r="H1613" s="187">
        <v>357576</v>
      </c>
      <c r="I1613" s="187">
        <v>185905</v>
      </c>
      <c r="J1613" s="187">
        <v>1462693</v>
      </c>
      <c r="K1613" s="187">
        <v>1462694</v>
      </c>
      <c r="L1613" s="187">
        <v>1</v>
      </c>
      <c r="M1613" s="186">
        <f>IF(L1613="N/A","N/A",'Part-C'!I1613)</f>
        <v>2686263.3199421423</v>
      </c>
      <c r="N1613" s="190">
        <f t="shared" si="76"/>
        <v>0.54450842147206324</v>
      </c>
      <c r="O1613" s="191">
        <f t="shared" si="77"/>
        <v>1223570.3199421423</v>
      </c>
    </row>
    <row r="1614" spans="1:15" s="27" customFormat="1" ht="15" x14ac:dyDescent="0.3">
      <c r="A1614" s="156" t="str">
        <f>IF(ISBLANK(TableB[[#This Row],[BEDS Code]]),"",TableB[[#This Row],[BEDS Code]])</f>
        <v>320700010584</v>
      </c>
      <c r="B1614" s="134" t="str">
        <f>IF(ISBLANK(TableB[[#This Row],[School Name]]),"",TableB[[#This Row],[School Name]])</f>
        <v>I.S. 584</v>
      </c>
      <c r="C1614" s="156" t="str">
        <f>IF(ISBLANK(TableB[[#This Row],[Local School Code]]),"",TableB[[#This Row],[Local School Code]])</f>
        <v>X584</v>
      </c>
      <c r="D1614" s="187">
        <v>3285961</v>
      </c>
      <c r="E1614" s="187">
        <v>3285961</v>
      </c>
      <c r="F1614" s="186">
        <v>0</v>
      </c>
      <c r="G1614" s="126">
        <f t="shared" si="78"/>
        <v>1</v>
      </c>
      <c r="H1614" s="187">
        <v>357576</v>
      </c>
      <c r="I1614" s="187">
        <v>493943</v>
      </c>
      <c r="J1614" s="187">
        <v>4137480</v>
      </c>
      <c r="K1614" s="187">
        <v>4137481</v>
      </c>
      <c r="L1614" s="187">
        <v>0</v>
      </c>
      <c r="M1614" s="186">
        <f>IF(L1614="N/A","N/A",'Part-C'!I1614)</f>
        <v>5669218.5271796696</v>
      </c>
      <c r="N1614" s="190">
        <f t="shared" si="76"/>
        <v>0.72981487310179927</v>
      </c>
      <c r="O1614" s="191">
        <f t="shared" si="77"/>
        <v>1531738.5271796696</v>
      </c>
    </row>
    <row r="1615" spans="1:15" s="27" customFormat="1" ht="15" x14ac:dyDescent="0.3">
      <c r="A1615" s="156" t="str">
        <f>IF(ISBLANK(TableB[[#This Row],[BEDS Code]]),"",TableB[[#This Row],[BEDS Code]])</f>
        <v>320900010593</v>
      </c>
      <c r="B1615" s="134" t="str">
        <f>IF(ISBLANK(TableB[[#This Row],[School Name]]),"",TableB[[#This Row],[School Name]])</f>
        <v>M.S. 593</v>
      </c>
      <c r="C1615" s="156" t="str">
        <f>IF(ISBLANK(TableB[[#This Row],[Local School Code]]),"",TableB[[#This Row],[Local School Code]])</f>
        <v>X593</v>
      </c>
      <c r="D1615" s="187">
        <v>646302</v>
      </c>
      <c r="E1615" s="187">
        <v>646302</v>
      </c>
      <c r="F1615" s="186">
        <v>0</v>
      </c>
      <c r="G1615" s="126">
        <f t="shared" si="78"/>
        <v>1</v>
      </c>
      <c r="H1615" s="187">
        <v>357576</v>
      </c>
      <c r="I1615" s="187">
        <v>116517</v>
      </c>
      <c r="J1615" s="187">
        <v>1120395</v>
      </c>
      <c r="K1615" s="187">
        <v>1120395</v>
      </c>
      <c r="L1615" s="187">
        <v>0</v>
      </c>
      <c r="M1615" s="186">
        <f>IF(L1615="N/A","N/A",'Part-C'!I1615)</f>
        <v>1464307.8825019144</v>
      </c>
      <c r="N1615" s="190">
        <f t="shared" si="76"/>
        <v>0.76513622127451408</v>
      </c>
      <c r="O1615" s="191">
        <f t="shared" si="77"/>
        <v>343912.8825019144</v>
      </c>
    </row>
    <row r="1616" spans="1:15" s="27" customFormat="1" ht="15" x14ac:dyDescent="0.3">
      <c r="A1616" s="156" t="str">
        <f>IF(ISBLANK(TableB[[#This Row],[BEDS Code]]),"",TableB[[#This Row],[BEDS Code]])</f>
        <v>320900010594</v>
      </c>
      <c r="B1616" s="134" t="str">
        <f>IF(ISBLANK(TableB[[#This Row],[School Name]]),"",TableB[[#This Row],[School Name]])</f>
        <v>M.S. 594</v>
      </c>
      <c r="C1616" s="156" t="str">
        <f>IF(ISBLANK(TableB[[#This Row],[Local School Code]]),"",TableB[[#This Row],[Local School Code]])</f>
        <v>X594</v>
      </c>
      <c r="D1616" s="187">
        <v>2935387</v>
      </c>
      <c r="E1616" s="187">
        <v>2935387</v>
      </c>
      <c r="F1616" s="186">
        <v>0</v>
      </c>
      <c r="G1616" s="126">
        <f t="shared" si="78"/>
        <v>1</v>
      </c>
      <c r="H1616" s="187">
        <v>357576</v>
      </c>
      <c r="I1616" s="187">
        <v>529203</v>
      </c>
      <c r="J1616" s="187">
        <v>3822166</v>
      </c>
      <c r="K1616" s="187">
        <v>3822167</v>
      </c>
      <c r="L1616" s="187">
        <v>0</v>
      </c>
      <c r="M1616" s="186">
        <f>IF(L1616="N/A","N/A",'Part-C'!I1616)</f>
        <v>4416210.844579733</v>
      </c>
      <c r="N1616" s="190">
        <f t="shared" si="76"/>
        <v>0.86548539789289314</v>
      </c>
      <c r="O1616" s="191">
        <f t="shared" si="77"/>
        <v>594044.84457973298</v>
      </c>
    </row>
    <row r="1617" spans="1:15" s="27" customFormat="1" ht="15" x14ac:dyDescent="0.3">
      <c r="A1617" s="156" t="str">
        <f>IF(ISBLANK(TableB[[#This Row],[BEDS Code]]),"",TableB[[#This Row],[BEDS Code]])</f>
        <v>321200010595</v>
      </c>
      <c r="B1617" s="134" t="str">
        <f>IF(ISBLANK(TableB[[#This Row],[School Name]]),"",TableB[[#This Row],[School Name]])</f>
        <v>P.S. 595</v>
      </c>
      <c r="C1617" s="156" t="str">
        <f>IF(ISBLANK(TableB[[#This Row],[Local School Code]]),"",TableB[[#This Row],[Local School Code]])</f>
        <v>X595</v>
      </c>
      <c r="D1617" s="187">
        <v>2204709</v>
      </c>
      <c r="E1617" s="187">
        <v>2204709</v>
      </c>
      <c r="F1617" s="186">
        <v>0</v>
      </c>
      <c r="G1617" s="126">
        <f t="shared" si="78"/>
        <v>1</v>
      </c>
      <c r="H1617" s="187">
        <v>357576</v>
      </c>
      <c r="I1617" s="187">
        <v>397474</v>
      </c>
      <c r="J1617" s="187">
        <v>2959759</v>
      </c>
      <c r="K1617" s="187">
        <v>2959760</v>
      </c>
      <c r="L1617" s="187">
        <v>0</v>
      </c>
      <c r="M1617" s="186">
        <f>IF(L1617="N/A","N/A",'Part-C'!I1617)</f>
        <v>5040539.9041341003</v>
      </c>
      <c r="N1617" s="190">
        <f t="shared" si="76"/>
        <v>0.58719086770298035</v>
      </c>
      <c r="O1617" s="191">
        <f t="shared" si="77"/>
        <v>2080780.9041341003</v>
      </c>
    </row>
    <row r="1618" spans="1:15" s="27" customFormat="1" ht="15" x14ac:dyDescent="0.3">
      <c r="A1618" s="156" t="str">
        <f>IF(ISBLANK(TableB[[#This Row],[BEDS Code]]),"",TableB[[#This Row],[BEDS Code]])</f>
        <v>307500012596</v>
      </c>
      <c r="B1618" s="134" t="str">
        <f>IF(ISBLANK(TableB[[#This Row],[School Name]]),"",TableB[[#This Row],[School Name]])</f>
        <v>P.S. X596</v>
      </c>
      <c r="C1618" s="156" t="str">
        <f>IF(ISBLANK(TableB[[#This Row],[Local School Code]]),"",TableB[[#This Row],[Local School Code]])</f>
        <v>X596</v>
      </c>
      <c r="D1618" s="187" t="s">
        <v>5097</v>
      </c>
      <c r="E1618" s="187" t="s">
        <v>5097</v>
      </c>
      <c r="F1618" s="186" t="s">
        <v>5097</v>
      </c>
      <c r="G1618" s="126" t="str">
        <f t="shared" si="78"/>
        <v/>
      </c>
      <c r="H1618" s="187" t="s">
        <v>5097</v>
      </c>
      <c r="I1618" s="187" t="s">
        <v>5097</v>
      </c>
      <c r="J1618" s="187" t="s">
        <v>5097</v>
      </c>
      <c r="K1618" s="187" t="s">
        <v>5097</v>
      </c>
      <c r="L1618" s="187" t="s">
        <v>5097</v>
      </c>
      <c r="M1618" s="186" t="str">
        <f>IF(L1618="N/A","N/A",'Part-C'!I1618)</f>
        <v>N/A</v>
      </c>
      <c r="N1618" s="190" t="str">
        <f t="shared" si="76"/>
        <v/>
      </c>
      <c r="O1618" s="191" t="str">
        <f t="shared" si="77"/>
        <v>N/A</v>
      </c>
    </row>
    <row r="1619" spans="1:15" s="27" customFormat="1" ht="15" x14ac:dyDescent="0.3">
      <c r="A1619" s="156" t="str">
        <f>IF(ISBLANK(TableB[[#This Row],[BEDS Code]]),"",TableB[[#This Row],[BEDS Code]])</f>
        <v>320700011600</v>
      </c>
      <c r="B1619" s="134" t="str">
        <f>IF(ISBLANK(TableB[[#This Row],[School Name]]),"",TableB[[#This Row],[School Name]])</f>
        <v>Alfred E. Smith Career and Technical Education High School</v>
      </c>
      <c r="C1619" s="156" t="str">
        <f>IF(ISBLANK(TableB[[#This Row],[Local School Code]]),"",TableB[[#This Row],[Local School Code]])</f>
        <v>X600</v>
      </c>
      <c r="D1619" s="187">
        <v>4963196</v>
      </c>
      <c r="E1619" s="187">
        <v>5514663</v>
      </c>
      <c r="F1619" s="186">
        <v>551467</v>
      </c>
      <c r="G1619" s="126">
        <f t="shared" si="78"/>
        <v>0.89999987306567963</v>
      </c>
      <c r="H1619" s="187">
        <v>357576</v>
      </c>
      <c r="I1619" s="187">
        <v>1013060</v>
      </c>
      <c r="J1619" s="187">
        <v>6333832</v>
      </c>
      <c r="K1619" s="187">
        <v>6984720</v>
      </c>
      <c r="L1619" s="187">
        <v>650887</v>
      </c>
      <c r="M1619" s="186">
        <f>IF(L1619="N/A","N/A",'Part-C'!I1619)</f>
        <v>9380864.4575239234</v>
      </c>
      <c r="N1619" s="190">
        <f t="shared" si="76"/>
        <v>0.67518638913068929</v>
      </c>
      <c r="O1619" s="191">
        <f t="shared" si="77"/>
        <v>3047032.4575239234</v>
      </c>
    </row>
    <row r="1620" spans="1:15" s="27" customFormat="1" ht="15" x14ac:dyDescent="0.3">
      <c r="A1620" s="156" t="str">
        <f>IF(ISBLANK(TableB[[#This Row],[BEDS Code]]),"",TableB[[#This Row],[BEDS Code]])</f>
        <v>(blank)</v>
      </c>
      <c r="B1620" s="134" t="str">
        <f>IF(ISBLANK(TableB[[#This Row],[School Name]]),"",TableB[[#This Row],[School Name]])</f>
        <v>Dewitt Clinton Campus YABC</v>
      </c>
      <c r="C1620" s="156" t="str">
        <f>IF(ISBLANK(TableB[[#This Row],[Local School Code]]),"",TableB[[#This Row],[Local School Code]])</f>
        <v>X668</v>
      </c>
      <c r="D1620" s="187" t="s">
        <v>5097</v>
      </c>
      <c r="E1620" s="187" t="s">
        <v>5097</v>
      </c>
      <c r="F1620" s="186" t="s">
        <v>5097</v>
      </c>
      <c r="G1620" s="126" t="str">
        <f t="shared" si="78"/>
        <v/>
      </c>
      <c r="H1620" s="187" t="s">
        <v>5097</v>
      </c>
      <c r="I1620" s="187" t="s">
        <v>5097</v>
      </c>
      <c r="J1620" s="187" t="s">
        <v>5097</v>
      </c>
      <c r="K1620" s="187" t="s">
        <v>5097</v>
      </c>
      <c r="L1620" s="187" t="s">
        <v>5097</v>
      </c>
      <c r="M1620" s="186" t="str">
        <f>IF(L1620="N/A","N/A",'Part-C'!I1620)</f>
        <v>N/A</v>
      </c>
      <c r="N1620" s="190" t="str">
        <f t="shared" si="76"/>
        <v/>
      </c>
      <c r="O1620" s="191" t="str">
        <f t="shared" si="77"/>
        <v>N/A</v>
      </c>
    </row>
    <row r="1621" spans="1:15" s="27" customFormat="1" ht="15" x14ac:dyDescent="0.3">
      <c r="A1621" s="156" t="str">
        <f>IF(ISBLANK(TableB[[#This Row],[BEDS Code]]),"",TableB[[#This Row],[BEDS Code]])</f>
        <v>320700011670</v>
      </c>
      <c r="B1621" s="134" t="str">
        <f>IF(ISBLANK(TableB[[#This Row],[School Name]]),"",TableB[[#This Row],[School Name]])</f>
        <v>Health Opportunities High School</v>
      </c>
      <c r="C1621" s="156" t="str">
        <f>IF(ISBLANK(TableB[[#This Row],[Local School Code]]),"",TableB[[#This Row],[Local School Code]])</f>
        <v>X670</v>
      </c>
      <c r="D1621" s="187">
        <v>4676988</v>
      </c>
      <c r="E1621" s="187">
        <v>5196654</v>
      </c>
      <c r="F1621" s="186">
        <v>519666</v>
      </c>
      <c r="G1621" s="126">
        <f t="shared" si="78"/>
        <v>0.89999988454109126</v>
      </c>
      <c r="H1621" s="187">
        <v>357576</v>
      </c>
      <c r="I1621" s="187">
        <v>872988</v>
      </c>
      <c r="J1621" s="187">
        <v>5907552</v>
      </c>
      <c r="K1621" s="187">
        <v>6520906</v>
      </c>
      <c r="L1621" s="187">
        <v>613353</v>
      </c>
      <c r="M1621" s="186">
        <f>IF(L1621="N/A","N/A",'Part-C'!I1621)</f>
        <v>7867648.0427653287</v>
      </c>
      <c r="N1621" s="190">
        <f t="shared" si="76"/>
        <v>0.75086632852524093</v>
      </c>
      <c r="O1621" s="191">
        <f t="shared" si="77"/>
        <v>1960096.0427653287</v>
      </c>
    </row>
    <row r="1622" spans="1:15" s="27" customFormat="1" ht="15" x14ac:dyDescent="0.3">
      <c r="A1622" s="156" t="str">
        <f>IF(ISBLANK(TableB[[#This Row],[BEDS Code]]),"",TableB[[#This Row],[BEDS Code]])</f>
        <v>321200011682</v>
      </c>
      <c r="B1622" s="134" t="str">
        <f>IF(ISBLANK(TableB[[#This Row],[School Name]]),"",TableB[[#This Row],[School Name]])</f>
        <v>Fannie Lou Hamer Freedom High School</v>
      </c>
      <c r="C1622" s="156" t="str">
        <f>IF(ISBLANK(TableB[[#This Row],[Local School Code]]),"",TableB[[#This Row],[Local School Code]])</f>
        <v>X682</v>
      </c>
      <c r="D1622" s="187">
        <v>4476149</v>
      </c>
      <c r="E1622" s="187">
        <v>4973498</v>
      </c>
      <c r="F1622" s="186">
        <v>497349</v>
      </c>
      <c r="G1622" s="126">
        <f t="shared" si="78"/>
        <v>0.90000016085258305</v>
      </c>
      <c r="H1622" s="187">
        <v>357576</v>
      </c>
      <c r="I1622" s="187">
        <v>797077</v>
      </c>
      <c r="J1622" s="187">
        <v>5630802</v>
      </c>
      <c r="K1622" s="187">
        <v>6217816</v>
      </c>
      <c r="L1622" s="187">
        <v>587014</v>
      </c>
      <c r="M1622" s="186">
        <f>IF(L1622="N/A","N/A",'Part-C'!I1622)</f>
        <v>8162356.7129263105</v>
      </c>
      <c r="N1622" s="190">
        <f t="shared" si="76"/>
        <v>0.68985002714752519</v>
      </c>
      <c r="O1622" s="191">
        <f t="shared" si="77"/>
        <v>2531554.7129263105</v>
      </c>
    </row>
    <row r="1623" spans="1:15" s="27" customFormat="1" ht="15" x14ac:dyDescent="0.3">
      <c r="A1623" s="156" t="str">
        <f>IF(ISBLANK(TableB[[#This Row],[BEDS Code]]),"",TableB[[#This Row],[BEDS Code]])</f>
        <v>321200011684</v>
      </c>
      <c r="B1623" s="134" t="str">
        <f>IF(ISBLANK(TableB[[#This Row],[School Name]]),"",TableB[[#This Row],[School Name]])</f>
        <v>Wings Academy</v>
      </c>
      <c r="C1623" s="156" t="str">
        <f>IF(ISBLANK(TableB[[#This Row],[Local School Code]]),"",TableB[[#This Row],[Local School Code]])</f>
        <v>X684</v>
      </c>
      <c r="D1623" s="187">
        <v>4599359</v>
      </c>
      <c r="E1623" s="187">
        <v>5110400</v>
      </c>
      <c r="F1623" s="186">
        <v>511041</v>
      </c>
      <c r="G1623" s="126">
        <f t="shared" si="78"/>
        <v>0.89999980432060112</v>
      </c>
      <c r="H1623" s="187">
        <v>357576</v>
      </c>
      <c r="I1623" s="187">
        <v>821420</v>
      </c>
      <c r="J1623" s="187">
        <v>5778355</v>
      </c>
      <c r="K1623" s="187">
        <v>6381528</v>
      </c>
      <c r="L1623" s="187">
        <v>603173</v>
      </c>
      <c r="M1623" s="186">
        <f>IF(L1623="N/A","N/A",'Part-C'!I1623)</f>
        <v>7555398.356338134</v>
      </c>
      <c r="N1623" s="190">
        <f t="shared" si="76"/>
        <v>0.7647981916337484</v>
      </c>
      <c r="O1623" s="191">
        <f t="shared" si="77"/>
        <v>1777043.356338134</v>
      </c>
    </row>
    <row r="1624" spans="1:15" s="27" customFormat="1" ht="15" x14ac:dyDescent="0.3">
      <c r="A1624" s="156" t="str">
        <f>IF(ISBLANK(TableB[[#This Row],[BEDS Code]]),"",TableB[[#This Row],[BEDS Code]])</f>
        <v>321200011691</v>
      </c>
      <c r="B1624" s="134" t="str">
        <f>IF(ISBLANK(TableB[[#This Row],[School Name]]),"",TableB[[#This Row],[School Name]])</f>
        <v>Bronx Little School</v>
      </c>
      <c r="C1624" s="156" t="str">
        <f>IF(ISBLANK(TableB[[#This Row],[Local School Code]]),"",TableB[[#This Row],[Local School Code]])</f>
        <v>X691</v>
      </c>
      <c r="D1624" s="187">
        <v>2567700</v>
      </c>
      <c r="E1624" s="187">
        <v>2621897</v>
      </c>
      <c r="F1624" s="186">
        <v>54197</v>
      </c>
      <c r="G1624" s="126">
        <f t="shared" si="78"/>
        <v>0.97932908882385539</v>
      </c>
      <c r="H1624" s="187">
        <v>357576</v>
      </c>
      <c r="I1624" s="187">
        <v>503367</v>
      </c>
      <c r="J1624" s="187">
        <v>3428643</v>
      </c>
      <c r="K1624" s="187">
        <v>3492612</v>
      </c>
      <c r="L1624" s="187">
        <v>63968</v>
      </c>
      <c r="M1624" s="186">
        <f>IF(L1624="N/A","N/A",'Part-C'!I1624)</f>
        <v>5354069.924880296</v>
      </c>
      <c r="N1624" s="190">
        <f t="shared" si="76"/>
        <v>0.64038069134419384</v>
      </c>
      <c r="O1624" s="191">
        <f t="shared" si="77"/>
        <v>1925426.924880296</v>
      </c>
    </row>
    <row r="1625" spans="1:15" s="27" customFormat="1" ht="15" x14ac:dyDescent="0.3">
      <c r="A1625" s="156" t="str">
        <f>IF(ISBLANK(TableB[[#This Row],[BEDS Code]]),"",TableB[[#This Row],[BEDS Code]])</f>
        <v>(blank)</v>
      </c>
      <c r="B1625" s="134" t="str">
        <f>IF(ISBLANK(TableB[[#This Row],[School Name]]),"",TableB[[#This Row],[School Name]])</f>
        <v>Passages Academy</v>
      </c>
      <c r="C1625" s="156" t="str">
        <f>IF(ISBLANK(TableB[[#This Row],[Local School Code]]),"",TableB[[#This Row],[Local School Code]])</f>
        <v>X695</v>
      </c>
      <c r="D1625" s="187" t="s">
        <v>5097</v>
      </c>
      <c r="E1625" s="187" t="s">
        <v>5097</v>
      </c>
      <c r="F1625" s="186" t="s">
        <v>5097</v>
      </c>
      <c r="G1625" s="126" t="str">
        <f t="shared" si="78"/>
        <v/>
      </c>
      <c r="H1625" s="187" t="s">
        <v>5097</v>
      </c>
      <c r="I1625" s="187" t="s">
        <v>5097</v>
      </c>
      <c r="J1625" s="187" t="s">
        <v>5097</v>
      </c>
      <c r="K1625" s="187" t="s">
        <v>5097</v>
      </c>
      <c r="L1625" s="187" t="s">
        <v>5097</v>
      </c>
      <c r="M1625" s="186" t="str">
        <f>IF(L1625="N/A","N/A",'Part-C'!I1625)</f>
        <v>N/A</v>
      </c>
      <c r="N1625" s="190" t="str">
        <f t="shared" si="76"/>
        <v/>
      </c>
      <c r="O1625" s="191" t="str">
        <f t="shared" si="77"/>
        <v>N/A</v>
      </c>
    </row>
    <row r="1626" spans="1:15" s="27" customFormat="1" ht="15" x14ac:dyDescent="0.3">
      <c r="A1626" s="156" t="str">
        <f>IF(ISBLANK(TableB[[#This Row],[BEDS Code]]),"",TableB[[#This Row],[BEDS Code]])</f>
        <v>321000011696</v>
      </c>
      <c r="B1626" s="134" t="str">
        <f>IF(ISBLANK(TableB[[#This Row],[School Name]]),"",TableB[[#This Row],[School Name]])</f>
        <v>High School of American Studies at Lehman College</v>
      </c>
      <c r="C1626" s="156" t="str">
        <f>IF(ISBLANK(TableB[[#This Row],[Local School Code]]),"",TableB[[#This Row],[Local School Code]])</f>
        <v>X696</v>
      </c>
      <c r="D1626" s="187">
        <v>3877063</v>
      </c>
      <c r="E1626" s="187">
        <v>3415071</v>
      </c>
      <c r="F1626" s="186">
        <v>0</v>
      </c>
      <c r="G1626" s="126">
        <f t="shared" si="78"/>
        <v>1.1352803499546569</v>
      </c>
      <c r="H1626" s="187">
        <v>357576</v>
      </c>
      <c r="I1626" s="187">
        <v>756444</v>
      </c>
      <c r="J1626" s="187">
        <v>4991083</v>
      </c>
      <c r="K1626" s="187">
        <v>4445802</v>
      </c>
      <c r="L1626" s="187">
        <v>0</v>
      </c>
      <c r="M1626" s="186">
        <f>IF(L1626="N/A","N/A",'Part-C'!I1626)</f>
        <v>5372779.232614479</v>
      </c>
      <c r="N1626" s="190">
        <f t="shared" si="76"/>
        <v>0.92895739502984576</v>
      </c>
      <c r="O1626" s="191">
        <f t="shared" si="77"/>
        <v>381696.23261447903</v>
      </c>
    </row>
    <row r="1627" spans="1:15" s="27" customFormat="1" ht="15" x14ac:dyDescent="0.3">
      <c r="A1627" s="156" t="str">
        <f>IF(ISBLANK(TableB[[#This Row],[BEDS Code]]),"",TableB[[#This Row],[BEDS Code]])</f>
        <v>307500012721</v>
      </c>
      <c r="B1627" s="134" t="str">
        <f>IF(ISBLANK(TableB[[#This Row],[School Name]]),"",TableB[[#This Row],[School Name]])</f>
        <v>P.S. X721 - Stephen McSweeney School</v>
      </c>
      <c r="C1627" s="156" t="str">
        <f>IF(ISBLANK(TableB[[#This Row],[Local School Code]]),"",TableB[[#This Row],[Local School Code]])</f>
        <v>X721</v>
      </c>
      <c r="D1627" s="187" t="s">
        <v>5097</v>
      </c>
      <c r="E1627" s="187" t="s">
        <v>5097</v>
      </c>
      <c r="F1627" s="186" t="s">
        <v>5097</v>
      </c>
      <c r="G1627" s="126" t="str">
        <f t="shared" si="78"/>
        <v/>
      </c>
      <c r="H1627" s="187" t="s">
        <v>5097</v>
      </c>
      <c r="I1627" s="187" t="s">
        <v>5097</v>
      </c>
      <c r="J1627" s="187" t="s">
        <v>5097</v>
      </c>
      <c r="K1627" s="187" t="s">
        <v>5097</v>
      </c>
      <c r="L1627" s="187" t="s">
        <v>5097</v>
      </c>
      <c r="M1627" s="186" t="str">
        <f>IF(L1627="N/A","N/A",'Part-C'!I1627)</f>
        <v>N/A</v>
      </c>
      <c r="N1627" s="190" t="str">
        <f t="shared" si="76"/>
        <v/>
      </c>
      <c r="O1627" s="191" t="str">
        <f t="shared" si="77"/>
        <v>N/A</v>
      </c>
    </row>
    <row r="1628" spans="1:15" s="27" customFormat="1" ht="15" x14ac:dyDescent="0.3">
      <c r="A1628" s="156" t="str">
        <f>IF(ISBLANK(TableB[[#This Row],[BEDS Code]]),"",TableB[[#This Row],[BEDS Code]])</f>
        <v>307500012723</v>
      </c>
      <c r="B1628" s="134" t="str">
        <f>IF(ISBLANK(TableB[[#This Row],[School Name]]),"",TableB[[#This Row],[School Name]])</f>
        <v>P.S. 723</v>
      </c>
      <c r="C1628" s="156" t="str">
        <f>IF(ISBLANK(TableB[[#This Row],[Local School Code]]),"",TableB[[#This Row],[Local School Code]])</f>
        <v>X723</v>
      </c>
      <c r="D1628" s="187" t="s">
        <v>5097</v>
      </c>
      <c r="E1628" s="187" t="s">
        <v>5097</v>
      </c>
      <c r="F1628" s="186" t="s">
        <v>5097</v>
      </c>
      <c r="G1628" s="126" t="str">
        <f t="shared" si="78"/>
        <v/>
      </c>
      <c r="H1628" s="187" t="s">
        <v>5097</v>
      </c>
      <c r="I1628" s="187" t="s">
        <v>5097</v>
      </c>
      <c r="J1628" s="187" t="s">
        <v>5097</v>
      </c>
      <c r="K1628" s="187" t="s">
        <v>5097</v>
      </c>
      <c r="L1628" s="187" t="s">
        <v>5097</v>
      </c>
      <c r="M1628" s="186" t="str">
        <f>IF(L1628="N/A","N/A",'Part-C'!I1628)</f>
        <v>N/A</v>
      </c>
      <c r="N1628" s="190" t="str">
        <f t="shared" si="76"/>
        <v/>
      </c>
      <c r="O1628" s="191" t="str">
        <f t="shared" si="77"/>
        <v>N/A</v>
      </c>
    </row>
    <row r="1629" spans="1:15" s="27" customFormat="1" ht="15" x14ac:dyDescent="0.3">
      <c r="A1629" s="156" t="str">
        <f>IF(ISBLANK(TableB[[#This Row],[BEDS Code]]),"",TableB[[#This Row],[BEDS Code]])</f>
        <v>307500012754</v>
      </c>
      <c r="B1629" s="134" t="str">
        <f>IF(ISBLANK(TableB[[#This Row],[School Name]]),"",TableB[[#This Row],[School Name]])</f>
        <v>J. M. Rapport School Career Development</v>
      </c>
      <c r="C1629" s="156" t="str">
        <f>IF(ISBLANK(TableB[[#This Row],[Local School Code]]),"",TableB[[#This Row],[Local School Code]])</f>
        <v>X754</v>
      </c>
      <c r="D1629" s="187" t="s">
        <v>5097</v>
      </c>
      <c r="E1629" s="187" t="s">
        <v>5097</v>
      </c>
      <c r="F1629" s="186" t="s">
        <v>5097</v>
      </c>
      <c r="G1629" s="126" t="str">
        <f t="shared" si="78"/>
        <v/>
      </c>
      <c r="H1629" s="187" t="s">
        <v>5097</v>
      </c>
      <c r="I1629" s="187" t="s">
        <v>5097</v>
      </c>
      <c r="J1629" s="187" t="s">
        <v>5097</v>
      </c>
      <c r="K1629" s="187" t="s">
        <v>5097</v>
      </c>
      <c r="L1629" s="187" t="s">
        <v>5097</v>
      </c>
      <c r="M1629" s="186" t="str">
        <f>IF(L1629="N/A","N/A",'Part-C'!I1629)</f>
        <v>N/A</v>
      </c>
      <c r="N1629" s="190" t="str">
        <f t="shared" si="76"/>
        <v/>
      </c>
      <c r="O1629" s="191" t="str">
        <f t="shared" si="77"/>
        <v>N/A</v>
      </c>
    </row>
    <row r="1630" spans="1:15" s="27" customFormat="1" ht="15" x14ac:dyDescent="0.3">
      <c r="A1630" s="156" t="str">
        <f>IF(ISBLANK(TableB[[#This Row],[BEDS Code]]),"",TableB[[#This Row],[BEDS Code]])</f>
        <v>307500012811</v>
      </c>
      <c r="B1630" s="134" t="str">
        <f>IF(ISBLANK(TableB[[#This Row],[School Name]]),"",TableB[[#This Row],[School Name]])</f>
        <v>P.S. X811</v>
      </c>
      <c r="C1630" s="156" t="str">
        <f>IF(ISBLANK(TableB[[#This Row],[Local School Code]]),"",TableB[[#This Row],[Local School Code]])</f>
        <v>X811</v>
      </c>
      <c r="D1630" s="187" t="s">
        <v>5097</v>
      </c>
      <c r="E1630" s="187" t="s">
        <v>5097</v>
      </c>
      <c r="F1630" s="186" t="s">
        <v>5097</v>
      </c>
      <c r="G1630" s="126" t="str">
        <f t="shared" si="78"/>
        <v/>
      </c>
      <c r="H1630" s="187" t="s">
        <v>5097</v>
      </c>
      <c r="I1630" s="187" t="s">
        <v>5097</v>
      </c>
      <c r="J1630" s="187" t="s">
        <v>5097</v>
      </c>
      <c r="K1630" s="187" t="s">
        <v>5097</v>
      </c>
      <c r="L1630" s="187" t="s">
        <v>5097</v>
      </c>
      <c r="M1630" s="186" t="str">
        <f>IF(L1630="N/A","N/A",'Part-C'!I1630)</f>
        <v>N/A</v>
      </c>
      <c r="N1630" s="190" t="str">
        <f t="shared" si="76"/>
        <v/>
      </c>
      <c r="O1630" s="191" t="str">
        <f t="shared" si="77"/>
        <v>N/A</v>
      </c>
    </row>
    <row r="1631" spans="1:15" s="27" customFormat="1" ht="15" x14ac:dyDescent="0.3">
      <c r="A1631" s="156" t="str">
        <f>IF(ISBLANK(TableB[[#This Row],[BEDS Code]]),"",TableB[[#This Row],[BEDS Code]])</f>
        <v>(blank)</v>
      </c>
      <c r="B1631" s="134" t="str">
        <f>IF(ISBLANK(TableB[[#This Row],[School Name]]),"",TableB[[#This Row],[School Name]])</f>
        <v>Pre-K Center District 07</v>
      </c>
      <c r="C1631" s="156" t="str">
        <f>IF(ISBLANK(TableB[[#This Row],[Local School Code]]),"",TableB[[#This Row],[Local School Code]])</f>
        <v>XP07</v>
      </c>
      <c r="D1631" s="187" t="s">
        <v>5097</v>
      </c>
      <c r="E1631" s="187" t="s">
        <v>5097</v>
      </c>
      <c r="F1631" s="186" t="s">
        <v>5097</v>
      </c>
      <c r="G1631" s="126" t="str">
        <f t="shared" si="78"/>
        <v/>
      </c>
      <c r="H1631" s="187" t="s">
        <v>5097</v>
      </c>
      <c r="I1631" s="187" t="s">
        <v>5097</v>
      </c>
      <c r="J1631" s="187" t="s">
        <v>5097</v>
      </c>
      <c r="K1631" s="187" t="s">
        <v>5097</v>
      </c>
      <c r="L1631" s="187" t="s">
        <v>5097</v>
      </c>
      <c r="M1631" s="186" t="str">
        <f>IF(L1631="N/A","N/A",'Part-C'!I1631)</f>
        <v>N/A</v>
      </c>
      <c r="N1631" s="190" t="str">
        <f t="shared" si="76"/>
        <v/>
      </c>
      <c r="O1631" s="191" t="str">
        <f t="shared" si="77"/>
        <v>N/A</v>
      </c>
    </row>
    <row r="1632" spans="1:15" s="27" customFormat="1" ht="15" x14ac:dyDescent="0.3">
      <c r="A1632" s="156" t="str">
        <f>IF(ISBLANK(TableB[[#This Row],[BEDS Code]]),"",TableB[[#This Row],[BEDS Code]])</f>
        <v>(blank)</v>
      </c>
      <c r="B1632" s="134" t="str">
        <f>IF(ISBLANK(TableB[[#This Row],[School Name]]),"",TableB[[#This Row],[School Name]])</f>
        <v>Pre-K Center District 09</v>
      </c>
      <c r="C1632" s="156" t="str">
        <f>IF(ISBLANK(TableB[[#This Row],[Local School Code]]),"",TableB[[#This Row],[Local School Code]])</f>
        <v>XP09</v>
      </c>
      <c r="D1632" s="187" t="s">
        <v>5097</v>
      </c>
      <c r="E1632" s="187" t="s">
        <v>5097</v>
      </c>
      <c r="F1632" s="186" t="s">
        <v>5097</v>
      </c>
      <c r="G1632" s="126" t="str">
        <f t="shared" si="78"/>
        <v/>
      </c>
      <c r="H1632" s="187" t="s">
        <v>5097</v>
      </c>
      <c r="I1632" s="187" t="s">
        <v>5097</v>
      </c>
      <c r="J1632" s="187" t="s">
        <v>5097</v>
      </c>
      <c r="K1632" s="187" t="s">
        <v>5097</v>
      </c>
      <c r="L1632" s="187" t="s">
        <v>5097</v>
      </c>
      <c r="M1632" s="186" t="str">
        <f>IF(L1632="N/A","N/A",'Part-C'!I1632)</f>
        <v>N/A</v>
      </c>
      <c r="N1632" s="190" t="str">
        <f t="shared" si="76"/>
        <v/>
      </c>
      <c r="O1632" s="191" t="str">
        <f t="shared" si="77"/>
        <v>N/A</v>
      </c>
    </row>
    <row r="1633" spans="1:15" s="27" customFormat="1" ht="15" x14ac:dyDescent="0.3">
      <c r="A1633" s="156" t="str">
        <f>IF(ISBLANK(TableB[[#This Row],[BEDS Code]]),"",TableB[[#This Row],[BEDS Code]])</f>
        <v>(blank)</v>
      </c>
      <c r="B1633" s="134" t="str">
        <f>IF(ISBLANK(TableB[[#This Row],[School Name]]),"",TableB[[#This Row],[School Name]])</f>
        <v>Pre-K Center District 10</v>
      </c>
      <c r="C1633" s="156" t="str">
        <f>IF(ISBLANK(TableB[[#This Row],[Local School Code]]),"",TableB[[#This Row],[Local School Code]])</f>
        <v>XP10</v>
      </c>
      <c r="D1633" s="187" t="s">
        <v>5097</v>
      </c>
      <c r="E1633" s="187" t="s">
        <v>5097</v>
      </c>
      <c r="F1633" s="186" t="s">
        <v>5097</v>
      </c>
      <c r="G1633" s="126" t="str">
        <f t="shared" si="78"/>
        <v/>
      </c>
      <c r="H1633" s="187" t="s">
        <v>5097</v>
      </c>
      <c r="I1633" s="187" t="s">
        <v>5097</v>
      </c>
      <c r="J1633" s="187" t="s">
        <v>5097</v>
      </c>
      <c r="K1633" s="187" t="s">
        <v>5097</v>
      </c>
      <c r="L1633" s="187" t="s">
        <v>5097</v>
      </c>
      <c r="M1633" s="186" t="str">
        <f>IF(L1633="N/A","N/A",'Part-C'!I1633)</f>
        <v>N/A</v>
      </c>
      <c r="N1633" s="190" t="str">
        <f t="shared" si="76"/>
        <v/>
      </c>
      <c r="O1633" s="191" t="str">
        <f t="shared" si="77"/>
        <v>N/A</v>
      </c>
    </row>
    <row r="1634" spans="1:15" s="27" customFormat="1" ht="15" x14ac:dyDescent="0.3">
      <c r="A1634" s="156" t="str">
        <f>IF(ISBLANK(TableB[[#This Row],[BEDS Code]]),"",TableB[[#This Row],[BEDS Code]])</f>
        <v>(blank)</v>
      </c>
      <c r="B1634" s="134" t="str">
        <f>IF(ISBLANK(TableB[[#This Row],[School Name]]),"",TableB[[#This Row],[School Name]])</f>
        <v>Pre-K Center District 11</v>
      </c>
      <c r="C1634" s="156" t="str">
        <f>IF(ISBLANK(TableB[[#This Row],[Local School Code]]),"",TableB[[#This Row],[Local School Code]])</f>
        <v>XP11</v>
      </c>
      <c r="D1634" s="187" t="s">
        <v>5097</v>
      </c>
      <c r="E1634" s="187" t="s">
        <v>5097</v>
      </c>
      <c r="F1634" s="186" t="s">
        <v>5097</v>
      </c>
      <c r="G1634" s="126" t="str">
        <f t="shared" ref="G1634" si="79">IFERROR(D1634/E1634,"")</f>
        <v/>
      </c>
      <c r="H1634" s="187" t="s">
        <v>5097</v>
      </c>
      <c r="I1634" s="187" t="s">
        <v>5097</v>
      </c>
      <c r="J1634" s="187" t="s">
        <v>5097</v>
      </c>
      <c r="K1634" s="187" t="s">
        <v>5097</v>
      </c>
      <c r="L1634" s="187" t="s">
        <v>5097</v>
      </c>
      <c r="M1634" s="186" t="str">
        <f>IF(L1634="N/A","N/A",'Part-C'!I1634)</f>
        <v>N/A</v>
      </c>
      <c r="N1634" s="190" t="str">
        <f t="shared" si="76"/>
        <v/>
      </c>
      <c r="O1634" s="191" t="str">
        <f t="shared" si="77"/>
        <v>N/A</v>
      </c>
    </row>
    <row r="1635" spans="1:15" s="27" customFormat="1" ht="15" x14ac:dyDescent="0.3">
      <c r="A1635" s="28" t="s">
        <v>16</v>
      </c>
      <c r="B1635" s="28"/>
      <c r="C1635" s="28"/>
      <c r="D1635" s="125">
        <f>SUM(D8:D1634)</f>
        <v>7856428386</v>
      </c>
      <c r="E1635" s="125">
        <f>SUM(E8:E1634)</f>
        <v>8473231222</v>
      </c>
      <c r="F1635" s="125">
        <f>SUM(F8:F1634)</f>
        <v>640656355</v>
      </c>
      <c r="G1635" s="29">
        <f>IFERROR(D1635/E1635,"")</f>
        <v>0.92720571174801347</v>
      </c>
      <c r="H1635" s="125">
        <f t="shared" ref="H1635:L1635" si="80">SUM(H8:H1634)</f>
        <v>543157944</v>
      </c>
      <c r="I1635" s="125">
        <f t="shared" si="80"/>
        <v>1513788115</v>
      </c>
      <c r="J1635" s="125">
        <f t="shared" si="80"/>
        <v>9913374445</v>
      </c>
      <c r="K1635" s="125">
        <f t="shared" si="80"/>
        <v>10641377547</v>
      </c>
      <c r="L1635" s="125">
        <f t="shared" si="80"/>
        <v>756156521</v>
      </c>
      <c r="M1635" s="188">
        <f>SUM(M8:M1634)</f>
        <v>14701197876.362921</v>
      </c>
      <c r="N1635" s="192">
        <f>IFERROR(J1635/M1635,"")</f>
        <v>0.67432426448317218</v>
      </c>
      <c r="O1635" s="188">
        <f>SUM(O8:O1634)</f>
        <v>4787823431.3629189</v>
      </c>
    </row>
    <row r="1636" spans="1:15" s="27" customFormat="1" x14ac:dyDescent="0.3">
      <c r="A1636" s="24"/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189"/>
      <c r="N1636" s="189"/>
      <c r="O1636" s="189"/>
    </row>
    <row r="1637" spans="1:15" s="27" customFormat="1" x14ac:dyDescent="0.3">
      <c r="A1637" s="24"/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189"/>
      <c r="N1637" s="189"/>
      <c r="O1637" s="189"/>
    </row>
    <row r="1638" spans="1:15" s="27" customFormat="1" x14ac:dyDescent="0.3">
      <c r="A1638" s="24"/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189"/>
      <c r="N1638" s="189"/>
      <c r="O1638" s="189"/>
    </row>
    <row r="1639" spans="1:15" s="27" customFormat="1" x14ac:dyDescent="0.3">
      <c r="A1639" s="24"/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189"/>
      <c r="N1639" s="189"/>
      <c r="O1639" s="189"/>
    </row>
    <row r="1640" spans="1:15" s="27" customFormat="1" x14ac:dyDescent="0.3">
      <c r="A1640" s="24"/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189"/>
      <c r="N1640" s="189"/>
      <c r="O1640" s="189"/>
    </row>
    <row r="1641" spans="1:15" s="27" customFormat="1" x14ac:dyDescent="0.3">
      <c r="A1641" s="24"/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189"/>
      <c r="N1641" s="189"/>
      <c r="O1641" s="189"/>
    </row>
    <row r="1642" spans="1:15" s="27" customFormat="1" x14ac:dyDescent="0.3">
      <c r="A1642" s="24"/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189"/>
      <c r="N1642" s="189"/>
      <c r="O1642" s="189"/>
    </row>
    <row r="1643" spans="1:15" s="27" customFormat="1" x14ac:dyDescent="0.3">
      <c r="A1643" s="24"/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189"/>
      <c r="N1643" s="189"/>
      <c r="O1643" s="189"/>
    </row>
    <row r="1644" spans="1:15" s="27" customFormat="1" x14ac:dyDescent="0.3">
      <c r="A1644" s="24"/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189"/>
      <c r="N1644" s="189"/>
      <c r="O1644" s="189"/>
    </row>
    <row r="1645" spans="1:15" s="27" customFormat="1" x14ac:dyDescent="0.3">
      <c r="A1645" s="24"/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189"/>
      <c r="N1645" s="189"/>
      <c r="O1645" s="189"/>
    </row>
    <row r="1646" spans="1:15" s="27" customFormat="1" x14ac:dyDescent="0.3">
      <c r="A1646" s="24"/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189"/>
      <c r="N1646" s="189"/>
      <c r="O1646" s="189"/>
    </row>
    <row r="1647" spans="1:15" s="27" customFormat="1" x14ac:dyDescent="0.3">
      <c r="A1647" s="24"/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189"/>
      <c r="N1647" s="189"/>
      <c r="O1647" s="189"/>
    </row>
    <row r="1648" spans="1:15" s="27" customFormat="1" x14ac:dyDescent="0.3">
      <c r="A1648" s="24"/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189"/>
      <c r="N1648" s="189"/>
      <c r="O1648" s="189"/>
    </row>
    <row r="1649" spans="1:15" s="27" customFormat="1" x14ac:dyDescent="0.3">
      <c r="A1649" s="24"/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189"/>
      <c r="N1649" s="189"/>
      <c r="O1649" s="189"/>
    </row>
    <row r="1650" spans="1:15" s="27" customFormat="1" x14ac:dyDescent="0.3">
      <c r="A1650" s="24"/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189"/>
      <c r="N1650" s="189"/>
      <c r="O1650" s="189"/>
    </row>
    <row r="1651" spans="1:15" s="27" customFormat="1" x14ac:dyDescent="0.3">
      <c r="A1651" s="24"/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189"/>
      <c r="N1651" s="189"/>
      <c r="O1651" s="189"/>
    </row>
    <row r="1652" spans="1:15" s="27" customFormat="1" x14ac:dyDescent="0.3">
      <c r="A1652" s="24"/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189"/>
      <c r="N1652" s="189"/>
      <c r="O1652" s="189"/>
    </row>
    <row r="1653" spans="1:15" s="27" customFormat="1" x14ac:dyDescent="0.3">
      <c r="A1653" s="24"/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189"/>
      <c r="N1653" s="189"/>
      <c r="O1653" s="189"/>
    </row>
    <row r="1654" spans="1:15" s="27" customFormat="1" x14ac:dyDescent="0.3">
      <c r="A1654" s="24"/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189"/>
      <c r="N1654" s="189"/>
      <c r="O1654" s="189"/>
    </row>
    <row r="1655" spans="1:15" s="27" customFormat="1" x14ac:dyDescent="0.3">
      <c r="A1655" s="24"/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189"/>
      <c r="N1655" s="189"/>
      <c r="O1655" s="189"/>
    </row>
    <row r="1656" spans="1:15" s="27" customFormat="1" x14ac:dyDescent="0.3">
      <c r="A1656" s="24"/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189"/>
      <c r="N1656" s="189"/>
      <c r="O1656" s="189"/>
    </row>
    <row r="1657" spans="1:15" s="27" customFormat="1" x14ac:dyDescent="0.3">
      <c r="A1657" s="24"/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189"/>
      <c r="N1657" s="189"/>
      <c r="O1657" s="189"/>
    </row>
    <row r="1658" spans="1:15" s="27" customFormat="1" x14ac:dyDescent="0.3">
      <c r="A1658" s="24"/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189"/>
      <c r="N1658" s="189"/>
      <c r="O1658" s="189"/>
    </row>
    <row r="1659" spans="1:15" s="27" customFormat="1" x14ac:dyDescent="0.3">
      <c r="A1659" s="24"/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189"/>
      <c r="N1659" s="189"/>
      <c r="O1659" s="189"/>
    </row>
    <row r="1660" spans="1:15" s="27" customFormat="1" x14ac:dyDescent="0.3">
      <c r="A1660" s="24"/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189"/>
      <c r="N1660" s="189"/>
      <c r="O1660" s="189"/>
    </row>
    <row r="1661" spans="1:15" s="27" customFormat="1" x14ac:dyDescent="0.3">
      <c r="A1661" s="24"/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189"/>
      <c r="N1661" s="189"/>
      <c r="O1661" s="189"/>
    </row>
    <row r="1662" spans="1:15" s="27" customFormat="1" x14ac:dyDescent="0.3">
      <c r="A1662" s="24"/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189"/>
      <c r="N1662" s="189"/>
      <c r="O1662" s="189"/>
    </row>
    <row r="1663" spans="1:15" s="27" customFormat="1" x14ac:dyDescent="0.3">
      <c r="A1663" s="24"/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189"/>
      <c r="N1663" s="189"/>
      <c r="O1663" s="189"/>
    </row>
    <row r="1664" spans="1:15" s="27" customFormat="1" x14ac:dyDescent="0.3">
      <c r="A1664" s="24"/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189"/>
      <c r="N1664" s="189"/>
      <c r="O1664" s="189"/>
    </row>
    <row r="1665" spans="1:15" s="27" customFormat="1" x14ac:dyDescent="0.3">
      <c r="A1665" s="24"/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189"/>
      <c r="N1665" s="189"/>
      <c r="O1665" s="189"/>
    </row>
    <row r="1666" spans="1:15" s="27" customFormat="1" x14ac:dyDescent="0.3">
      <c r="A1666" s="24"/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189"/>
      <c r="N1666" s="189"/>
      <c r="O1666" s="189"/>
    </row>
    <row r="1667" spans="1:15" s="27" customFormat="1" x14ac:dyDescent="0.3">
      <c r="A1667" s="24"/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189"/>
      <c r="N1667" s="189"/>
      <c r="O1667" s="189"/>
    </row>
    <row r="1668" spans="1:15" s="27" customFormat="1" x14ac:dyDescent="0.3">
      <c r="A1668" s="24"/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189"/>
      <c r="N1668" s="189"/>
      <c r="O1668" s="189"/>
    </row>
    <row r="1669" spans="1:15" s="27" customFormat="1" x14ac:dyDescent="0.3">
      <c r="A1669" s="24"/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189"/>
      <c r="N1669" s="189"/>
      <c r="O1669" s="189"/>
    </row>
    <row r="1670" spans="1:15" s="27" customFormat="1" x14ac:dyDescent="0.3">
      <c r="A1670" s="24"/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189"/>
      <c r="N1670" s="189"/>
      <c r="O1670" s="189"/>
    </row>
    <row r="1671" spans="1:15" s="27" customFormat="1" x14ac:dyDescent="0.3">
      <c r="A1671" s="24"/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189"/>
      <c r="N1671" s="189"/>
      <c r="O1671" s="189"/>
    </row>
    <row r="1672" spans="1:15" s="27" customFormat="1" x14ac:dyDescent="0.3">
      <c r="A1672" s="24"/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189"/>
      <c r="N1672" s="189"/>
      <c r="O1672" s="189"/>
    </row>
    <row r="1673" spans="1:15" s="27" customFormat="1" x14ac:dyDescent="0.3">
      <c r="A1673" s="24"/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189"/>
      <c r="N1673" s="189"/>
      <c r="O1673" s="189"/>
    </row>
    <row r="1674" spans="1:15" s="27" customFormat="1" x14ac:dyDescent="0.3">
      <c r="A1674" s="24"/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189"/>
      <c r="N1674" s="189"/>
      <c r="O1674" s="189"/>
    </row>
    <row r="1675" spans="1:15" s="27" customFormat="1" x14ac:dyDescent="0.3">
      <c r="A1675" s="24"/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189"/>
      <c r="N1675" s="189"/>
      <c r="O1675" s="189"/>
    </row>
    <row r="1676" spans="1:15" s="27" customFormat="1" x14ac:dyDescent="0.3">
      <c r="A1676" s="24"/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189"/>
      <c r="N1676" s="189"/>
      <c r="O1676" s="189"/>
    </row>
    <row r="1677" spans="1:15" s="27" customFormat="1" x14ac:dyDescent="0.3">
      <c r="A1677" s="24"/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189"/>
      <c r="N1677" s="189"/>
      <c r="O1677" s="189"/>
    </row>
    <row r="1678" spans="1:15" s="27" customFormat="1" x14ac:dyDescent="0.3">
      <c r="A1678" s="24"/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189"/>
      <c r="N1678" s="189"/>
      <c r="O1678" s="189"/>
    </row>
    <row r="1679" spans="1:15" s="27" customFormat="1" x14ac:dyDescent="0.3">
      <c r="A1679" s="24"/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189"/>
      <c r="N1679" s="189"/>
      <c r="O1679" s="189"/>
    </row>
    <row r="1680" spans="1:15" s="27" customFormat="1" x14ac:dyDescent="0.3">
      <c r="A1680" s="24"/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189"/>
      <c r="N1680" s="189"/>
      <c r="O1680" s="189"/>
    </row>
    <row r="1681" spans="1:15" s="27" customFormat="1" x14ac:dyDescent="0.3">
      <c r="A1681" s="24"/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189"/>
      <c r="N1681" s="189"/>
      <c r="O1681" s="189"/>
    </row>
    <row r="1682" spans="1:15" s="27" customFormat="1" x14ac:dyDescent="0.3">
      <c r="A1682" s="24"/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189"/>
      <c r="N1682" s="189"/>
      <c r="O1682" s="189"/>
    </row>
    <row r="1683" spans="1:15" s="27" customFormat="1" x14ac:dyDescent="0.3">
      <c r="A1683" s="24"/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189"/>
      <c r="N1683" s="189"/>
      <c r="O1683" s="189"/>
    </row>
    <row r="1684" spans="1:15" s="27" customFormat="1" x14ac:dyDescent="0.3">
      <c r="A1684" s="24"/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189"/>
      <c r="N1684" s="189"/>
      <c r="O1684" s="189"/>
    </row>
    <row r="1685" spans="1:15" s="27" customFormat="1" x14ac:dyDescent="0.3">
      <c r="A1685" s="24"/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189"/>
      <c r="N1685" s="189"/>
      <c r="O1685" s="189"/>
    </row>
    <row r="1686" spans="1:15" s="27" customFormat="1" x14ac:dyDescent="0.3">
      <c r="A1686" s="24"/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189"/>
      <c r="N1686" s="189"/>
      <c r="O1686" s="189"/>
    </row>
    <row r="1687" spans="1:15" s="27" customFormat="1" x14ac:dyDescent="0.3">
      <c r="A1687" s="24"/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189"/>
      <c r="N1687" s="189"/>
      <c r="O1687" s="189"/>
    </row>
    <row r="1688" spans="1:15" s="27" customFormat="1" x14ac:dyDescent="0.3">
      <c r="A1688" s="24"/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189"/>
      <c r="N1688" s="189"/>
      <c r="O1688" s="189"/>
    </row>
    <row r="1689" spans="1:15" s="27" customFormat="1" x14ac:dyDescent="0.3">
      <c r="A1689" s="24"/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189"/>
      <c r="N1689" s="189"/>
      <c r="O1689" s="189"/>
    </row>
    <row r="1690" spans="1:15" s="27" customFormat="1" x14ac:dyDescent="0.3">
      <c r="A1690" s="24"/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189"/>
      <c r="N1690" s="189"/>
      <c r="O1690" s="189"/>
    </row>
    <row r="1691" spans="1:15" s="27" customFormat="1" x14ac:dyDescent="0.3">
      <c r="A1691" s="24"/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189"/>
      <c r="N1691" s="189"/>
      <c r="O1691" s="189"/>
    </row>
    <row r="1692" spans="1:15" s="27" customFormat="1" x14ac:dyDescent="0.3">
      <c r="A1692" s="24"/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189"/>
      <c r="N1692" s="189"/>
      <c r="O1692" s="189"/>
    </row>
    <row r="1693" spans="1:15" s="27" customFormat="1" x14ac:dyDescent="0.3">
      <c r="A1693" s="24"/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189"/>
      <c r="N1693" s="189"/>
      <c r="O1693" s="189"/>
    </row>
    <row r="1694" spans="1:15" s="27" customFormat="1" x14ac:dyDescent="0.3">
      <c r="A1694" s="24"/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189"/>
      <c r="N1694" s="189"/>
      <c r="O1694" s="189"/>
    </row>
    <row r="1695" spans="1:15" s="27" customFormat="1" x14ac:dyDescent="0.3">
      <c r="A1695" s="24"/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189"/>
      <c r="N1695" s="189"/>
      <c r="O1695" s="189"/>
    </row>
    <row r="1696" spans="1:15" s="27" customFormat="1" x14ac:dyDescent="0.3">
      <c r="A1696" s="24"/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189"/>
      <c r="N1696" s="189"/>
      <c r="O1696" s="189"/>
    </row>
    <row r="1697" spans="1:15" s="27" customFormat="1" x14ac:dyDescent="0.3">
      <c r="A1697" s="24"/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189"/>
      <c r="N1697" s="189"/>
      <c r="O1697" s="189"/>
    </row>
    <row r="1698" spans="1:15" s="27" customFormat="1" x14ac:dyDescent="0.3">
      <c r="A1698" s="24"/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189"/>
      <c r="N1698" s="189"/>
      <c r="O1698" s="189"/>
    </row>
    <row r="1699" spans="1:15" s="27" customFormat="1" x14ac:dyDescent="0.3">
      <c r="A1699" s="24"/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189"/>
      <c r="N1699" s="189"/>
      <c r="O1699" s="189"/>
    </row>
    <row r="1700" spans="1:15" s="27" customFormat="1" x14ac:dyDescent="0.3">
      <c r="A1700" s="24"/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189"/>
      <c r="N1700" s="189"/>
      <c r="O1700" s="189"/>
    </row>
    <row r="1701" spans="1:15" s="27" customFormat="1" x14ac:dyDescent="0.3">
      <c r="A1701" s="24"/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189"/>
      <c r="N1701" s="189"/>
      <c r="O1701" s="189"/>
    </row>
    <row r="1702" spans="1:15" s="27" customFormat="1" x14ac:dyDescent="0.3">
      <c r="A1702" s="24"/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189"/>
      <c r="N1702" s="189"/>
      <c r="O1702" s="189"/>
    </row>
    <row r="1703" spans="1:15" s="27" customFormat="1" x14ac:dyDescent="0.3">
      <c r="A1703" s="24"/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189"/>
      <c r="N1703" s="189"/>
      <c r="O1703" s="189"/>
    </row>
    <row r="1704" spans="1:15" s="27" customFormat="1" x14ac:dyDescent="0.3">
      <c r="A1704" s="24"/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189"/>
      <c r="N1704" s="189"/>
      <c r="O1704" s="189"/>
    </row>
    <row r="1705" spans="1:15" s="27" customFormat="1" x14ac:dyDescent="0.3">
      <c r="A1705" s="24"/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189"/>
      <c r="N1705" s="189"/>
      <c r="O1705" s="189"/>
    </row>
    <row r="1706" spans="1:15" s="27" customFormat="1" x14ac:dyDescent="0.3">
      <c r="A1706" s="24"/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189"/>
      <c r="N1706" s="189"/>
      <c r="O1706" s="189"/>
    </row>
    <row r="1707" spans="1:15" s="27" customFormat="1" x14ac:dyDescent="0.3">
      <c r="A1707" s="24"/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189"/>
      <c r="N1707" s="189"/>
      <c r="O1707" s="189"/>
    </row>
    <row r="1708" spans="1:15" s="27" customFormat="1" x14ac:dyDescent="0.3">
      <c r="A1708" s="24"/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189"/>
      <c r="N1708" s="189"/>
      <c r="O1708" s="189"/>
    </row>
    <row r="1709" spans="1:15" s="27" customFormat="1" x14ac:dyDescent="0.3">
      <c r="A1709" s="24"/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189"/>
      <c r="N1709" s="189"/>
      <c r="O1709" s="189"/>
    </row>
    <row r="1710" spans="1:15" s="27" customFormat="1" x14ac:dyDescent="0.3">
      <c r="A1710" s="24"/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189"/>
      <c r="N1710" s="189"/>
      <c r="O1710" s="189"/>
    </row>
    <row r="1711" spans="1:15" s="27" customFormat="1" x14ac:dyDescent="0.3">
      <c r="A1711" s="24"/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189"/>
      <c r="N1711" s="189"/>
      <c r="O1711" s="189"/>
    </row>
    <row r="1712" spans="1:15" s="27" customFormat="1" x14ac:dyDescent="0.3">
      <c r="A1712" s="24"/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189"/>
      <c r="N1712" s="189"/>
      <c r="O1712" s="189"/>
    </row>
    <row r="1713" spans="1:15" s="27" customFormat="1" x14ac:dyDescent="0.3">
      <c r="A1713" s="24"/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189"/>
      <c r="N1713" s="189"/>
      <c r="O1713" s="189"/>
    </row>
    <row r="1714" spans="1:15" s="27" customFormat="1" x14ac:dyDescent="0.3">
      <c r="A1714" s="24"/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189"/>
      <c r="N1714" s="189"/>
      <c r="O1714" s="189"/>
    </row>
    <row r="1715" spans="1:15" s="27" customFormat="1" x14ac:dyDescent="0.3">
      <c r="A1715" s="24"/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189"/>
      <c r="N1715" s="189"/>
      <c r="O1715" s="189"/>
    </row>
    <row r="1716" spans="1:15" s="27" customFormat="1" x14ac:dyDescent="0.3">
      <c r="A1716" s="24"/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189"/>
      <c r="N1716" s="189"/>
      <c r="O1716" s="189"/>
    </row>
    <row r="1717" spans="1:15" s="27" customFormat="1" x14ac:dyDescent="0.3">
      <c r="A1717" s="24"/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189"/>
      <c r="N1717" s="189"/>
      <c r="O1717" s="189"/>
    </row>
    <row r="1718" spans="1:15" s="27" customFormat="1" x14ac:dyDescent="0.3">
      <c r="A1718" s="24"/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189"/>
      <c r="N1718" s="189"/>
      <c r="O1718" s="189"/>
    </row>
    <row r="1719" spans="1:15" s="27" customFormat="1" x14ac:dyDescent="0.3">
      <c r="A1719" s="24"/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189"/>
      <c r="N1719" s="189"/>
      <c r="O1719" s="189"/>
    </row>
    <row r="1720" spans="1:15" s="27" customFormat="1" x14ac:dyDescent="0.3">
      <c r="A1720" s="24"/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189"/>
      <c r="N1720" s="189"/>
      <c r="O1720" s="189"/>
    </row>
    <row r="1721" spans="1:15" s="27" customFormat="1" x14ac:dyDescent="0.3">
      <c r="A1721" s="24"/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189"/>
      <c r="N1721" s="189"/>
      <c r="O1721" s="189"/>
    </row>
    <row r="1722" spans="1:15" s="27" customFormat="1" x14ac:dyDescent="0.3">
      <c r="A1722" s="24"/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189"/>
      <c r="N1722" s="189"/>
      <c r="O1722" s="189"/>
    </row>
    <row r="1723" spans="1:15" s="27" customFormat="1" x14ac:dyDescent="0.3">
      <c r="A1723" s="24"/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189"/>
      <c r="N1723" s="189"/>
      <c r="O1723" s="189"/>
    </row>
    <row r="1724" spans="1:15" s="27" customFormat="1" x14ac:dyDescent="0.3">
      <c r="A1724" s="24"/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189"/>
      <c r="N1724" s="189"/>
      <c r="O1724" s="189"/>
    </row>
    <row r="1725" spans="1:15" s="27" customFormat="1" x14ac:dyDescent="0.3">
      <c r="A1725" s="24"/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189"/>
      <c r="N1725" s="189"/>
      <c r="O1725" s="189"/>
    </row>
    <row r="1726" spans="1:15" s="27" customFormat="1" x14ac:dyDescent="0.3">
      <c r="A1726" s="24"/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189"/>
      <c r="N1726" s="189"/>
      <c r="O1726" s="189"/>
    </row>
    <row r="1727" spans="1:15" s="27" customFormat="1" x14ac:dyDescent="0.3">
      <c r="A1727" s="24"/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189"/>
      <c r="N1727" s="189"/>
      <c r="O1727" s="189"/>
    </row>
    <row r="1728" spans="1:15" s="27" customFormat="1" x14ac:dyDescent="0.3">
      <c r="A1728" s="24"/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189"/>
      <c r="N1728" s="189"/>
      <c r="O1728" s="189"/>
    </row>
    <row r="1729" spans="1:15" s="27" customFormat="1" x14ac:dyDescent="0.3">
      <c r="A1729" s="24"/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189"/>
      <c r="N1729" s="189"/>
      <c r="O1729" s="189"/>
    </row>
    <row r="1730" spans="1:15" s="27" customFormat="1" x14ac:dyDescent="0.3">
      <c r="A1730" s="24"/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189"/>
      <c r="N1730" s="189"/>
      <c r="O1730" s="189"/>
    </row>
    <row r="1731" spans="1:15" s="27" customFormat="1" x14ac:dyDescent="0.3">
      <c r="A1731" s="24"/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189"/>
      <c r="N1731" s="189"/>
      <c r="O1731" s="189"/>
    </row>
    <row r="1732" spans="1:15" s="27" customFormat="1" x14ac:dyDescent="0.3">
      <c r="A1732" s="24"/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189"/>
      <c r="N1732" s="189"/>
      <c r="O1732" s="189"/>
    </row>
    <row r="1733" spans="1:15" s="27" customFormat="1" x14ac:dyDescent="0.3">
      <c r="A1733" s="24"/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189"/>
      <c r="N1733" s="189"/>
      <c r="O1733" s="189"/>
    </row>
    <row r="1734" spans="1:15" s="27" customFormat="1" x14ac:dyDescent="0.3">
      <c r="A1734" s="24"/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189"/>
      <c r="N1734" s="189"/>
      <c r="O1734" s="189"/>
    </row>
    <row r="1735" spans="1:15" s="27" customFormat="1" x14ac:dyDescent="0.3">
      <c r="A1735" s="24"/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189"/>
      <c r="N1735" s="189"/>
      <c r="O1735" s="189"/>
    </row>
    <row r="1736" spans="1:15" s="27" customFormat="1" x14ac:dyDescent="0.3">
      <c r="A1736" s="24"/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189"/>
      <c r="N1736" s="189"/>
      <c r="O1736" s="189"/>
    </row>
    <row r="1737" spans="1:15" s="27" customFormat="1" x14ac:dyDescent="0.3">
      <c r="A1737" s="24"/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189"/>
      <c r="N1737" s="189"/>
      <c r="O1737" s="189"/>
    </row>
    <row r="1738" spans="1:15" s="27" customFormat="1" x14ac:dyDescent="0.3">
      <c r="A1738" s="24"/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189"/>
      <c r="N1738" s="189"/>
      <c r="O1738" s="189"/>
    </row>
    <row r="1739" spans="1:15" s="27" customFormat="1" x14ac:dyDescent="0.3">
      <c r="A1739" s="24"/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189"/>
      <c r="N1739" s="189"/>
      <c r="O1739" s="189"/>
    </row>
    <row r="1740" spans="1:15" s="27" customFormat="1" x14ac:dyDescent="0.3">
      <c r="A1740" s="24"/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189"/>
      <c r="N1740" s="189"/>
      <c r="O1740" s="189"/>
    </row>
    <row r="1741" spans="1:15" s="27" customFormat="1" x14ac:dyDescent="0.3">
      <c r="A1741" s="24"/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189"/>
      <c r="N1741" s="189"/>
      <c r="O1741" s="189"/>
    </row>
    <row r="1742" spans="1:15" s="27" customFormat="1" x14ac:dyDescent="0.3">
      <c r="A1742" s="24"/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189"/>
      <c r="N1742" s="189"/>
      <c r="O1742" s="189"/>
    </row>
    <row r="1743" spans="1:15" s="27" customFormat="1" x14ac:dyDescent="0.3">
      <c r="A1743" s="24"/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189"/>
      <c r="N1743" s="189"/>
      <c r="O1743" s="189"/>
    </row>
    <row r="1744" spans="1:15" s="27" customFormat="1" x14ac:dyDescent="0.3">
      <c r="A1744" s="24"/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189"/>
      <c r="N1744" s="189"/>
      <c r="O1744" s="189"/>
    </row>
    <row r="1745" spans="1:15" s="27" customFormat="1" x14ac:dyDescent="0.3">
      <c r="A1745" s="24"/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189"/>
      <c r="N1745" s="189"/>
      <c r="O1745" s="189"/>
    </row>
    <row r="1746" spans="1:15" s="27" customFormat="1" x14ac:dyDescent="0.3">
      <c r="A1746" s="24"/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189"/>
      <c r="N1746" s="189"/>
      <c r="O1746" s="189"/>
    </row>
    <row r="1747" spans="1:15" s="27" customFormat="1" x14ac:dyDescent="0.3">
      <c r="A1747" s="24"/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189"/>
      <c r="N1747" s="189"/>
      <c r="O1747" s="189"/>
    </row>
    <row r="1748" spans="1:15" s="27" customFormat="1" x14ac:dyDescent="0.3">
      <c r="A1748" s="24"/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189"/>
      <c r="N1748" s="189"/>
      <c r="O1748" s="189"/>
    </row>
    <row r="1749" spans="1:15" s="27" customFormat="1" x14ac:dyDescent="0.3">
      <c r="A1749" s="24"/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189"/>
      <c r="N1749" s="189"/>
      <c r="O1749" s="189"/>
    </row>
    <row r="1750" spans="1:15" s="27" customFormat="1" x14ac:dyDescent="0.3">
      <c r="A1750" s="24"/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189"/>
      <c r="N1750" s="189"/>
      <c r="O1750" s="189"/>
    </row>
    <row r="1751" spans="1:15" s="27" customFormat="1" x14ac:dyDescent="0.3">
      <c r="A1751" s="24"/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189"/>
      <c r="N1751" s="189"/>
      <c r="O1751" s="189"/>
    </row>
    <row r="1752" spans="1:15" s="27" customFormat="1" x14ac:dyDescent="0.3">
      <c r="A1752" s="24"/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189"/>
      <c r="N1752" s="189"/>
      <c r="O1752" s="189"/>
    </row>
    <row r="1753" spans="1:15" s="27" customFormat="1" x14ac:dyDescent="0.3">
      <c r="A1753" s="24"/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189"/>
      <c r="N1753" s="189"/>
      <c r="O1753" s="189"/>
    </row>
    <row r="1754" spans="1:15" s="27" customFormat="1" x14ac:dyDescent="0.3">
      <c r="A1754" s="24"/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189"/>
      <c r="N1754" s="189"/>
      <c r="O1754" s="189"/>
    </row>
    <row r="1755" spans="1:15" s="27" customFormat="1" x14ac:dyDescent="0.3">
      <c r="A1755" s="24"/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189"/>
      <c r="N1755" s="189"/>
      <c r="O1755" s="189"/>
    </row>
    <row r="1756" spans="1:15" s="27" customFormat="1" x14ac:dyDescent="0.3">
      <c r="A1756" s="24"/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189"/>
      <c r="N1756" s="189"/>
      <c r="O1756" s="189"/>
    </row>
    <row r="1757" spans="1:15" s="27" customFormat="1" x14ac:dyDescent="0.3">
      <c r="A1757" s="24"/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189"/>
      <c r="N1757" s="189"/>
      <c r="O1757" s="189"/>
    </row>
    <row r="1758" spans="1:15" s="27" customFormat="1" x14ac:dyDescent="0.3">
      <c r="A1758" s="24"/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189"/>
      <c r="N1758" s="189"/>
      <c r="O1758" s="189"/>
    </row>
    <row r="1759" spans="1:15" s="27" customFormat="1" x14ac:dyDescent="0.3">
      <c r="A1759" s="24"/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189"/>
      <c r="N1759" s="189"/>
      <c r="O1759" s="189"/>
    </row>
    <row r="1760" spans="1:15" s="27" customFormat="1" x14ac:dyDescent="0.3">
      <c r="A1760" s="24"/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189"/>
      <c r="N1760" s="189"/>
      <c r="O1760" s="189"/>
    </row>
    <row r="1761" spans="1:15" s="27" customFormat="1" x14ac:dyDescent="0.3">
      <c r="A1761" s="24"/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189"/>
      <c r="N1761" s="189"/>
      <c r="O1761" s="189"/>
    </row>
    <row r="1762" spans="1:15" s="27" customFormat="1" x14ac:dyDescent="0.3">
      <c r="A1762" s="24"/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189"/>
      <c r="N1762" s="189"/>
      <c r="O1762" s="189"/>
    </row>
    <row r="1763" spans="1:15" s="27" customFormat="1" x14ac:dyDescent="0.3">
      <c r="A1763" s="24"/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189"/>
      <c r="N1763" s="189"/>
      <c r="O1763" s="189"/>
    </row>
    <row r="1764" spans="1:15" s="27" customFormat="1" x14ac:dyDescent="0.3">
      <c r="A1764" s="24"/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189"/>
      <c r="N1764" s="189"/>
      <c r="O1764" s="189"/>
    </row>
    <row r="1765" spans="1:15" s="27" customFormat="1" x14ac:dyDescent="0.3">
      <c r="A1765" s="24"/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189"/>
      <c r="N1765" s="189"/>
      <c r="O1765" s="189"/>
    </row>
    <row r="1766" spans="1:15" s="27" customFormat="1" x14ac:dyDescent="0.3">
      <c r="A1766" s="24"/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189"/>
      <c r="N1766" s="189"/>
      <c r="O1766" s="189"/>
    </row>
    <row r="1767" spans="1:15" s="27" customFormat="1" x14ac:dyDescent="0.3">
      <c r="A1767" s="24"/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189"/>
      <c r="N1767" s="189"/>
      <c r="O1767" s="189"/>
    </row>
    <row r="1768" spans="1:15" s="27" customFormat="1" x14ac:dyDescent="0.3">
      <c r="A1768" s="24"/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189"/>
      <c r="N1768" s="189"/>
      <c r="O1768" s="189"/>
    </row>
    <row r="1769" spans="1:15" s="27" customFormat="1" x14ac:dyDescent="0.3">
      <c r="A1769" s="24"/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189"/>
      <c r="N1769" s="189"/>
      <c r="O1769" s="189"/>
    </row>
    <row r="1770" spans="1:15" s="27" customFormat="1" x14ac:dyDescent="0.3">
      <c r="A1770" s="24"/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189"/>
      <c r="N1770" s="189"/>
      <c r="O1770" s="189"/>
    </row>
    <row r="1771" spans="1:15" s="27" customFormat="1" x14ac:dyDescent="0.3">
      <c r="A1771" s="24"/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189"/>
      <c r="N1771" s="189"/>
      <c r="O1771" s="189"/>
    </row>
    <row r="1772" spans="1:15" s="27" customFormat="1" x14ac:dyDescent="0.3">
      <c r="A1772" s="24"/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189"/>
      <c r="N1772" s="189"/>
      <c r="O1772" s="189"/>
    </row>
    <row r="1773" spans="1:15" s="27" customFormat="1" x14ac:dyDescent="0.3">
      <c r="A1773" s="24"/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189"/>
      <c r="N1773" s="189"/>
      <c r="O1773" s="189"/>
    </row>
    <row r="1774" spans="1:15" s="27" customFormat="1" x14ac:dyDescent="0.3">
      <c r="A1774" s="24"/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189"/>
      <c r="N1774" s="189"/>
      <c r="O1774" s="189"/>
    </row>
    <row r="1775" spans="1:15" s="27" customFormat="1" x14ac:dyDescent="0.3">
      <c r="A1775" s="24"/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189"/>
      <c r="N1775" s="189"/>
      <c r="O1775" s="189"/>
    </row>
    <row r="1776" spans="1:15" s="27" customFormat="1" x14ac:dyDescent="0.3">
      <c r="A1776" s="24"/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189"/>
      <c r="N1776" s="189"/>
      <c r="O1776" s="189"/>
    </row>
    <row r="1777" spans="1:15" s="27" customFormat="1" x14ac:dyDescent="0.3">
      <c r="A1777" s="24"/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189"/>
      <c r="N1777" s="189"/>
      <c r="O1777" s="189"/>
    </row>
    <row r="1778" spans="1:15" s="27" customFormat="1" x14ac:dyDescent="0.3">
      <c r="A1778" s="24"/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189"/>
      <c r="N1778" s="189"/>
      <c r="O1778" s="189"/>
    </row>
    <row r="1779" spans="1:15" s="27" customFormat="1" x14ac:dyDescent="0.3">
      <c r="A1779" s="24"/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189"/>
      <c r="N1779" s="189"/>
      <c r="O1779" s="189"/>
    </row>
    <row r="1780" spans="1:15" s="27" customFormat="1" x14ac:dyDescent="0.3">
      <c r="A1780" s="24"/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189"/>
      <c r="N1780" s="189"/>
      <c r="O1780" s="189"/>
    </row>
    <row r="1781" spans="1:15" s="27" customFormat="1" x14ac:dyDescent="0.3">
      <c r="A1781" s="24"/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189"/>
      <c r="N1781" s="189"/>
      <c r="O1781" s="189"/>
    </row>
    <row r="1782" spans="1:15" s="27" customFormat="1" x14ac:dyDescent="0.3">
      <c r="A1782" s="24"/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189"/>
      <c r="N1782" s="189"/>
      <c r="O1782" s="189"/>
    </row>
    <row r="1783" spans="1:15" s="27" customFormat="1" x14ac:dyDescent="0.3">
      <c r="A1783" s="24"/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189"/>
      <c r="N1783" s="189"/>
      <c r="O1783" s="189"/>
    </row>
    <row r="1784" spans="1:15" s="27" customFormat="1" x14ac:dyDescent="0.3">
      <c r="A1784" s="24"/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189"/>
      <c r="N1784" s="189"/>
      <c r="O1784" s="189"/>
    </row>
    <row r="1785" spans="1:15" s="27" customFormat="1" x14ac:dyDescent="0.3">
      <c r="A1785" s="24"/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189"/>
      <c r="N1785" s="189"/>
      <c r="O1785" s="189"/>
    </row>
    <row r="1786" spans="1:15" s="27" customFormat="1" x14ac:dyDescent="0.3">
      <c r="A1786" s="24"/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189"/>
      <c r="N1786" s="189"/>
      <c r="O1786" s="189"/>
    </row>
    <row r="1787" spans="1:15" s="27" customFormat="1" x14ac:dyDescent="0.3">
      <c r="A1787" s="24"/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189"/>
      <c r="N1787" s="189"/>
      <c r="O1787" s="189"/>
    </row>
    <row r="1788" spans="1:15" s="27" customFormat="1" x14ac:dyDescent="0.3">
      <c r="A1788" s="24"/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189"/>
      <c r="N1788" s="189"/>
      <c r="O1788" s="189"/>
    </row>
    <row r="1789" spans="1:15" s="27" customFormat="1" x14ac:dyDescent="0.3">
      <c r="A1789" s="24"/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189"/>
      <c r="N1789" s="189"/>
      <c r="O1789" s="189"/>
    </row>
    <row r="1790" spans="1:15" s="27" customFormat="1" x14ac:dyDescent="0.3">
      <c r="A1790" s="24"/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189"/>
      <c r="N1790" s="189"/>
      <c r="O1790" s="189"/>
    </row>
    <row r="1791" spans="1:15" s="27" customFormat="1" x14ac:dyDescent="0.3">
      <c r="A1791" s="24"/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189"/>
      <c r="N1791" s="189"/>
      <c r="O1791" s="189"/>
    </row>
    <row r="1792" spans="1:15" s="27" customFormat="1" x14ac:dyDescent="0.3">
      <c r="A1792" s="24"/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189"/>
      <c r="N1792" s="189"/>
      <c r="O1792" s="189"/>
    </row>
    <row r="1793" spans="1:15" s="27" customFormat="1" x14ac:dyDescent="0.3">
      <c r="A1793" s="24"/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189"/>
      <c r="N1793" s="189"/>
      <c r="O1793" s="189"/>
    </row>
    <row r="1794" spans="1:15" s="27" customFormat="1" x14ac:dyDescent="0.3">
      <c r="A1794" s="24"/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189"/>
      <c r="N1794" s="189"/>
      <c r="O1794" s="189"/>
    </row>
    <row r="1795" spans="1:15" s="27" customFormat="1" x14ac:dyDescent="0.3">
      <c r="A1795" s="24"/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189"/>
      <c r="N1795" s="189"/>
      <c r="O1795" s="189"/>
    </row>
    <row r="1796" spans="1:15" s="27" customFormat="1" x14ac:dyDescent="0.3">
      <c r="A1796" s="24"/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189"/>
      <c r="N1796" s="189"/>
      <c r="O1796" s="189"/>
    </row>
    <row r="1797" spans="1:15" s="27" customFormat="1" x14ac:dyDescent="0.3">
      <c r="A1797" s="24"/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189"/>
      <c r="N1797" s="189"/>
      <c r="O1797" s="189"/>
    </row>
    <row r="1798" spans="1:15" s="27" customFormat="1" x14ac:dyDescent="0.3">
      <c r="A1798" s="24"/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189"/>
      <c r="N1798" s="189"/>
      <c r="O1798" s="189"/>
    </row>
    <row r="1799" spans="1:15" s="27" customFormat="1" x14ac:dyDescent="0.3">
      <c r="A1799" s="24"/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189"/>
      <c r="N1799" s="189"/>
      <c r="O1799" s="189"/>
    </row>
    <row r="1800" spans="1:15" s="27" customFormat="1" x14ac:dyDescent="0.3">
      <c r="A1800" s="24"/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189"/>
      <c r="N1800" s="189"/>
      <c r="O1800" s="189"/>
    </row>
    <row r="1801" spans="1:15" s="27" customFormat="1" x14ac:dyDescent="0.3">
      <c r="A1801" s="24"/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189"/>
      <c r="N1801" s="189"/>
      <c r="O1801" s="189"/>
    </row>
    <row r="1802" spans="1:15" s="27" customFormat="1" x14ac:dyDescent="0.3">
      <c r="A1802" s="24"/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189"/>
      <c r="N1802" s="189"/>
      <c r="O1802" s="189"/>
    </row>
    <row r="1803" spans="1:15" s="27" customFormat="1" x14ac:dyDescent="0.3">
      <c r="A1803" s="24"/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189"/>
      <c r="N1803" s="189"/>
      <c r="O1803" s="189"/>
    </row>
    <row r="1804" spans="1:15" s="27" customFormat="1" x14ac:dyDescent="0.3">
      <c r="A1804" s="24"/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189"/>
      <c r="N1804" s="189"/>
      <c r="O1804" s="189"/>
    </row>
    <row r="1805" spans="1:15" s="27" customFormat="1" x14ac:dyDescent="0.3">
      <c r="A1805" s="24"/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189"/>
      <c r="N1805" s="189"/>
      <c r="O1805" s="189"/>
    </row>
    <row r="1806" spans="1:15" s="27" customFormat="1" x14ac:dyDescent="0.3">
      <c r="A1806" s="24"/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189"/>
      <c r="N1806" s="189"/>
      <c r="O1806" s="189"/>
    </row>
    <row r="1807" spans="1:15" s="27" customFormat="1" x14ac:dyDescent="0.3">
      <c r="A1807" s="24"/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189"/>
      <c r="N1807" s="189"/>
      <c r="O1807" s="189"/>
    </row>
    <row r="1808" spans="1:15" s="27" customFormat="1" x14ac:dyDescent="0.3">
      <c r="A1808" s="24"/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189"/>
      <c r="N1808" s="189"/>
      <c r="O1808" s="189"/>
    </row>
    <row r="1809" spans="1:15" s="27" customFormat="1" x14ac:dyDescent="0.3">
      <c r="A1809" s="24"/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189"/>
      <c r="N1809" s="189"/>
      <c r="O1809" s="189"/>
    </row>
    <row r="1810" spans="1:15" s="27" customFormat="1" x14ac:dyDescent="0.3">
      <c r="A1810" s="24"/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189"/>
      <c r="N1810" s="189"/>
      <c r="O1810" s="189"/>
    </row>
    <row r="1811" spans="1:15" s="27" customFormat="1" x14ac:dyDescent="0.3">
      <c r="A1811" s="24"/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189"/>
      <c r="N1811" s="189"/>
      <c r="O1811" s="189"/>
    </row>
    <row r="1812" spans="1:15" s="27" customFormat="1" x14ac:dyDescent="0.3">
      <c r="A1812" s="24"/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189"/>
      <c r="N1812" s="189"/>
      <c r="O1812" s="189"/>
    </row>
    <row r="1813" spans="1:15" s="27" customFormat="1" x14ac:dyDescent="0.3">
      <c r="A1813" s="24"/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189"/>
      <c r="N1813" s="189"/>
      <c r="O1813" s="189"/>
    </row>
    <row r="1814" spans="1:15" s="27" customFormat="1" x14ac:dyDescent="0.3">
      <c r="A1814" s="24"/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189"/>
      <c r="N1814" s="189"/>
      <c r="O1814" s="189"/>
    </row>
    <row r="1815" spans="1:15" s="27" customFormat="1" x14ac:dyDescent="0.3">
      <c r="A1815" s="24"/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189"/>
      <c r="N1815" s="189"/>
      <c r="O1815" s="189"/>
    </row>
    <row r="1816" spans="1:15" s="27" customFormat="1" x14ac:dyDescent="0.3">
      <c r="A1816" s="24"/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189"/>
      <c r="N1816" s="189"/>
      <c r="O1816" s="189"/>
    </row>
    <row r="1817" spans="1:15" s="27" customFormat="1" x14ac:dyDescent="0.3">
      <c r="A1817" s="24"/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189"/>
      <c r="N1817" s="189"/>
      <c r="O1817" s="189"/>
    </row>
    <row r="1818" spans="1:15" s="27" customFormat="1" x14ac:dyDescent="0.3">
      <c r="A1818" s="24"/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189"/>
      <c r="N1818" s="189"/>
      <c r="O1818" s="189"/>
    </row>
    <row r="1819" spans="1:15" s="27" customFormat="1" x14ac:dyDescent="0.3">
      <c r="A1819" s="24"/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189"/>
      <c r="N1819" s="189"/>
      <c r="O1819" s="189"/>
    </row>
    <row r="1820" spans="1:15" s="27" customFormat="1" x14ac:dyDescent="0.3">
      <c r="A1820" s="24"/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189"/>
      <c r="N1820" s="189"/>
      <c r="O1820" s="189"/>
    </row>
    <row r="1821" spans="1:15" s="27" customFormat="1" x14ac:dyDescent="0.3">
      <c r="A1821" s="24"/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189"/>
      <c r="N1821" s="189"/>
      <c r="O1821" s="189"/>
    </row>
    <row r="1822" spans="1:15" s="27" customFormat="1" x14ac:dyDescent="0.3">
      <c r="A1822" s="24"/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189"/>
      <c r="N1822" s="189"/>
      <c r="O1822" s="189"/>
    </row>
    <row r="1823" spans="1:15" s="27" customFormat="1" x14ac:dyDescent="0.3">
      <c r="A1823" s="24"/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189"/>
      <c r="N1823" s="189"/>
      <c r="O1823" s="189"/>
    </row>
    <row r="1824" spans="1:15" s="27" customFormat="1" x14ac:dyDescent="0.3">
      <c r="A1824" s="24"/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189"/>
      <c r="N1824" s="189"/>
      <c r="O1824" s="189"/>
    </row>
    <row r="1825" spans="1:15" s="27" customFormat="1" x14ac:dyDescent="0.3">
      <c r="A1825" s="24"/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189"/>
      <c r="N1825" s="189"/>
      <c r="O1825" s="189"/>
    </row>
    <row r="1826" spans="1:15" s="27" customFormat="1" x14ac:dyDescent="0.3">
      <c r="A1826" s="24"/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189"/>
      <c r="N1826" s="189"/>
      <c r="O1826" s="189"/>
    </row>
    <row r="1827" spans="1:15" s="27" customFormat="1" x14ac:dyDescent="0.3">
      <c r="A1827" s="24"/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189"/>
      <c r="N1827" s="189"/>
      <c r="O1827" s="189"/>
    </row>
    <row r="1828" spans="1:15" s="27" customFormat="1" x14ac:dyDescent="0.3">
      <c r="A1828" s="24"/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189"/>
      <c r="N1828" s="189"/>
      <c r="O1828" s="189"/>
    </row>
    <row r="1829" spans="1:15" s="27" customFormat="1" x14ac:dyDescent="0.3">
      <c r="A1829" s="24"/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189"/>
      <c r="N1829" s="189"/>
      <c r="O1829" s="189"/>
    </row>
  </sheetData>
  <conditionalFormatting sqref="E2 D8:E1634">
    <cfRule type="containsBlanks" dxfId="24" priority="41">
      <formula>LEN(TRIM(D2))=0</formula>
    </cfRule>
  </conditionalFormatting>
  <conditionalFormatting sqref="D8:E1634">
    <cfRule type="expression" dxfId="23" priority="4">
      <formula>$E$2="No"</formula>
    </cfRule>
  </conditionalFormatting>
  <conditionalFormatting sqref="M8:O1635 D8:G1635">
    <cfRule type="expression" dxfId="22" priority="30">
      <formula>$E$2="No"</formula>
    </cfRule>
  </conditionalFormatting>
  <conditionalFormatting sqref="H8:L1634">
    <cfRule type="containsBlanks" dxfId="21" priority="3">
      <formula>LEN(TRIM(H8))=0</formula>
    </cfRule>
  </conditionalFormatting>
  <conditionalFormatting sqref="H8:L1634">
    <cfRule type="expression" dxfId="20" priority="1">
      <formula>$E$2="No"</formula>
    </cfRule>
  </conditionalFormatting>
  <conditionalFormatting sqref="H8:L1635">
    <cfRule type="expression" dxfId="19" priority="2">
      <formula>$E$2="No"</formula>
    </cfRule>
  </conditionalFormatting>
  <printOptions horizontalCentered="1"/>
  <pageMargins left="0.25" right="0.25" top="0.75" bottom="0.75" header="0.3" footer="0.3"/>
  <pageSetup paperSize="5" scale="97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#REF!</xm:f>
          </x14:formula1>
          <xm:sqref>E2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autoPageBreaks="0" fitToPage="1"/>
  </sheetPr>
  <dimension ref="A1:D39"/>
  <sheetViews>
    <sheetView showGridLines="0" zoomScaleNormal="100" workbookViewId="0"/>
  </sheetViews>
  <sheetFormatPr defaultColWidth="9.140625" defaultRowHeight="16.5" x14ac:dyDescent="0.3"/>
  <cols>
    <col min="1" max="1" width="2.5703125" style="2" customWidth="1"/>
    <col min="2" max="2" width="9.140625" style="2"/>
    <col min="3" max="3" width="65.85546875" style="2" customWidth="1"/>
    <col min="4" max="4" width="19.42578125" style="2" customWidth="1"/>
    <col min="5" max="16384" width="9.140625" style="2"/>
  </cols>
  <sheetData>
    <row r="1" spans="2:4" ht="18" customHeight="1" x14ac:dyDescent="0.3">
      <c r="B1" s="222" t="s">
        <v>165</v>
      </c>
      <c r="C1" s="222"/>
    </row>
    <row r="2" spans="2:4" ht="18.75" customHeight="1" thickBot="1" x14ac:dyDescent="0.35">
      <c r="B2" s="223"/>
      <c r="C2" s="223"/>
    </row>
    <row r="3" spans="2:4" ht="17.25" x14ac:dyDescent="0.35">
      <c r="B3" s="85" t="s">
        <v>194</v>
      </c>
      <c r="C3" s="86"/>
      <c r="D3" s="87"/>
    </row>
    <row r="4" spans="2:4" ht="17.25" x14ac:dyDescent="0.35">
      <c r="B4" s="88" t="s">
        <v>173</v>
      </c>
      <c r="C4" s="104" t="s">
        <v>197</v>
      </c>
      <c r="D4" s="89" t="str">
        <f>IF('Part-A'!C14=MAX('Part-A'!C14:C17),"Pass","Fail")</f>
        <v>Pass</v>
      </c>
    </row>
    <row r="5" spans="2:4" ht="17.25" x14ac:dyDescent="0.35">
      <c r="B5" s="90" t="s">
        <v>193</v>
      </c>
      <c r="C5" s="67"/>
      <c r="D5" s="91"/>
    </row>
    <row r="6" spans="2:4" ht="17.25" x14ac:dyDescent="0.35">
      <c r="B6" s="90" t="s">
        <v>174</v>
      </c>
      <c r="C6" s="82" t="s">
        <v>175</v>
      </c>
      <c r="D6" s="92" t="str">
        <f>IF(D7=D8,"Pass","Fail")</f>
        <v>Pass</v>
      </c>
    </row>
    <row r="7" spans="2:4" x14ac:dyDescent="0.3">
      <c r="B7" s="93"/>
      <c r="C7" s="148" t="s">
        <v>224</v>
      </c>
      <c r="D7" s="94">
        <f>'Part-A'!C53</f>
        <v>962128</v>
      </c>
    </row>
    <row r="8" spans="2:4" x14ac:dyDescent="0.3">
      <c r="B8" s="95"/>
      <c r="C8" s="149" t="s">
        <v>225</v>
      </c>
      <c r="D8" s="96">
        <f>SUM('Part-B'!K1635:L1635)</f>
        <v>962128</v>
      </c>
    </row>
    <row r="9" spans="2:4" ht="17.25" x14ac:dyDescent="0.35">
      <c r="B9" s="90" t="s">
        <v>192</v>
      </c>
      <c r="C9" s="67"/>
      <c r="D9" s="91"/>
    </row>
    <row r="10" spans="2:4" ht="17.25" x14ac:dyDescent="0.35">
      <c r="B10" s="90" t="s">
        <v>176</v>
      </c>
      <c r="C10" s="82" t="s">
        <v>210</v>
      </c>
      <c r="D10" s="92" t="str">
        <f>IF(AND(ROUND(D11,0)=D12,D12=D13),"Pass","Fail")</f>
        <v>Pass</v>
      </c>
    </row>
    <row r="11" spans="2:4" x14ac:dyDescent="0.3">
      <c r="B11" s="93"/>
      <c r="C11" s="148" t="s">
        <v>166</v>
      </c>
      <c r="D11" s="97">
        <f>ROUND('Part-C'!I1635,0)</f>
        <v>16836336036</v>
      </c>
    </row>
    <row r="12" spans="2:4" x14ac:dyDescent="0.3">
      <c r="B12" s="93"/>
      <c r="C12" s="148" t="s">
        <v>167</v>
      </c>
      <c r="D12" s="97">
        <f>ROUND('Part-C'!Q1635,0)</f>
        <v>16836336036</v>
      </c>
    </row>
    <row r="13" spans="2:4" x14ac:dyDescent="0.3">
      <c r="B13" s="93"/>
      <c r="C13" s="148" t="s">
        <v>233</v>
      </c>
      <c r="D13" s="97">
        <f>ROUND('Part-C'!T1635,0)</f>
        <v>16836336036</v>
      </c>
    </row>
    <row r="14" spans="2:4" ht="17.25" x14ac:dyDescent="0.35">
      <c r="B14" s="90" t="s">
        <v>177</v>
      </c>
      <c r="C14" s="82" t="s">
        <v>171</v>
      </c>
      <c r="D14" s="92" t="str">
        <f>IF(ROUND(D15,0)=ROUND(D16,0),"Pass","Fail")</f>
        <v>Pass</v>
      </c>
    </row>
    <row r="15" spans="2:4" x14ac:dyDescent="0.3">
      <c r="B15" s="93"/>
      <c r="C15" s="148" t="s">
        <v>226</v>
      </c>
      <c r="D15" s="98">
        <f>'Part-A'!C55</f>
        <v>23257577889.187748</v>
      </c>
    </row>
    <row r="16" spans="2:4" x14ac:dyDescent="0.3">
      <c r="B16" s="93"/>
      <c r="C16" s="148" t="s">
        <v>227</v>
      </c>
      <c r="D16" s="98">
        <f>'Part-C'!X1635</f>
        <v>23257577889.188129</v>
      </c>
    </row>
    <row r="17" spans="1:4" ht="17.25" x14ac:dyDescent="0.35">
      <c r="B17" s="90" t="s">
        <v>178</v>
      </c>
      <c r="C17" s="81" t="s">
        <v>168</v>
      </c>
      <c r="D17" s="99" t="str">
        <f>IF(OR(D19&lt;D18,SUM(D18:D19)=0),"Pass","Fail")</f>
        <v>Pass</v>
      </c>
    </row>
    <row r="18" spans="1:4" x14ac:dyDescent="0.3">
      <c r="B18" s="93"/>
      <c r="C18" s="150" t="s">
        <v>169</v>
      </c>
      <c r="D18" s="100">
        <f>SUM('Part-C'!D1635:E1635)</f>
        <v>10252526889</v>
      </c>
    </row>
    <row r="19" spans="1:4" x14ac:dyDescent="0.3">
      <c r="B19" s="93"/>
      <c r="C19" s="150" t="s">
        <v>170</v>
      </c>
      <c r="D19" s="100">
        <f>'Part-C'!F1635</f>
        <v>6242302341.6947441</v>
      </c>
    </row>
    <row r="20" spans="1:4" ht="17.25" x14ac:dyDescent="0.35">
      <c r="B20" s="101" t="s">
        <v>208</v>
      </c>
      <c r="C20" s="83"/>
      <c r="D20" s="102"/>
    </row>
    <row r="21" spans="1:4" ht="17.25" x14ac:dyDescent="0.35">
      <c r="B21" s="90" t="s">
        <v>179</v>
      </c>
      <c r="C21" s="82" t="s">
        <v>172</v>
      </c>
      <c r="D21" s="92" t="str">
        <f>IF(D22=D23,"Pass","Fail")</f>
        <v>Pass</v>
      </c>
    </row>
    <row r="22" spans="1:4" x14ac:dyDescent="0.3">
      <c r="B22" s="93"/>
      <c r="C22" s="148" t="s">
        <v>110</v>
      </c>
      <c r="D22" s="94">
        <f>'Part-B'!L1635</f>
        <v>30988</v>
      </c>
    </row>
    <row r="23" spans="1:4" x14ac:dyDescent="0.3">
      <c r="A23" s="67"/>
      <c r="B23" s="93"/>
      <c r="C23" s="148" t="s">
        <v>111</v>
      </c>
      <c r="D23" s="94">
        <f>'Part-D'!J1635</f>
        <v>30988</v>
      </c>
    </row>
    <row r="24" spans="1:4" ht="17.25" x14ac:dyDescent="0.35">
      <c r="B24" s="90" t="s">
        <v>180</v>
      </c>
      <c r="C24" s="82" t="s">
        <v>181</v>
      </c>
      <c r="D24" s="99" t="str">
        <f>IF(D25=D26,"Pass","Fail")</f>
        <v>Pass</v>
      </c>
    </row>
    <row r="25" spans="1:4" x14ac:dyDescent="0.3">
      <c r="B25" s="93"/>
      <c r="C25" s="150" t="s">
        <v>182</v>
      </c>
      <c r="D25" s="97">
        <f>'Part-C'!K1635+'Part-C'!M1635</f>
        <v>600403425.49633193</v>
      </c>
    </row>
    <row r="26" spans="1:4" x14ac:dyDescent="0.3">
      <c r="B26" s="93"/>
      <c r="C26" s="150" t="s">
        <v>183</v>
      </c>
      <c r="D26" s="97">
        <f>'Part-D'!N1635</f>
        <v>600403425.49633205</v>
      </c>
    </row>
    <row r="27" spans="1:4" ht="17.25" x14ac:dyDescent="0.35">
      <c r="B27" s="101" t="s">
        <v>184</v>
      </c>
      <c r="C27" s="83"/>
      <c r="D27" s="102"/>
    </row>
    <row r="28" spans="1:4" ht="17.25" x14ac:dyDescent="0.35">
      <c r="B28" s="90" t="s">
        <v>195</v>
      </c>
      <c r="C28" s="82" t="s">
        <v>209</v>
      </c>
      <c r="D28" s="92" t="str">
        <f>IF(D29=ROUND(SUM(D30:D34),0),"Pass","Fail")</f>
        <v>Pass</v>
      </c>
    </row>
    <row r="29" spans="1:4" ht="17.25" x14ac:dyDescent="0.35">
      <c r="B29" s="90"/>
      <c r="C29" s="148" t="s">
        <v>188</v>
      </c>
      <c r="D29" s="97">
        <f>ROUND('Part-A'!C90,0)</f>
        <v>7370486796</v>
      </c>
    </row>
    <row r="30" spans="1:4" ht="17.25" x14ac:dyDescent="0.35">
      <c r="B30" s="90"/>
      <c r="C30" s="148" t="s">
        <v>5103</v>
      </c>
      <c r="D30" s="97">
        <f>ROUND('Part-A'!C28,0)</f>
        <v>167658920</v>
      </c>
    </row>
    <row r="31" spans="1:4" ht="17.25" x14ac:dyDescent="0.35">
      <c r="B31" s="90"/>
      <c r="C31" s="148" t="s">
        <v>5104</v>
      </c>
      <c r="D31" s="97">
        <f>ROUND('Part-A'!C44,0)</f>
        <v>18812332</v>
      </c>
    </row>
    <row r="32" spans="1:4" x14ac:dyDescent="0.3">
      <c r="B32" s="93"/>
      <c r="C32" s="148" t="s">
        <v>185</v>
      </c>
      <c r="D32" s="97">
        <f>'Part-A'!C65</f>
        <v>873967362.17298222</v>
      </c>
    </row>
    <row r="33" spans="2:4" x14ac:dyDescent="0.3">
      <c r="B33" s="93"/>
      <c r="C33" s="148" t="s">
        <v>186</v>
      </c>
      <c r="D33" s="97">
        <f>'Part-A'!C74</f>
        <v>67745839.757423669</v>
      </c>
    </row>
    <row r="34" spans="2:4" x14ac:dyDescent="0.3">
      <c r="B34" s="93"/>
      <c r="C34" s="148" t="s">
        <v>187</v>
      </c>
      <c r="D34" s="97">
        <f>'Part-C'!F1635</f>
        <v>6242302341.6947441</v>
      </c>
    </row>
    <row r="35" spans="2:4" ht="17.25" x14ac:dyDescent="0.35">
      <c r="B35" s="90" t="s">
        <v>196</v>
      </c>
      <c r="C35" s="84" t="s">
        <v>189</v>
      </c>
      <c r="D35" s="92" t="str">
        <f>IF(D38=D39,"Pass","Fail")</f>
        <v>Pass</v>
      </c>
    </row>
    <row r="36" spans="2:4" x14ac:dyDescent="0.3">
      <c r="B36" s="93"/>
      <c r="C36" s="148" t="s">
        <v>187</v>
      </c>
      <c r="D36" s="97">
        <f>'Part-C'!F1635</f>
        <v>6242302341.6947441</v>
      </c>
    </row>
    <row r="37" spans="2:4" x14ac:dyDescent="0.3">
      <c r="B37" s="93"/>
      <c r="C37" s="148" t="s">
        <v>190</v>
      </c>
      <c r="D37" s="97">
        <f>SUM('Part-C'!D1635:E1635)</f>
        <v>10252526889</v>
      </c>
    </row>
    <row r="38" spans="2:4" x14ac:dyDescent="0.3">
      <c r="B38" s="93"/>
      <c r="C38" s="151" t="s">
        <v>191</v>
      </c>
      <c r="D38" s="167">
        <f>ROUND(IFERROR(D36/D37,""),5)</f>
        <v>0.60885999999999996</v>
      </c>
    </row>
    <row r="39" spans="2:4" ht="17.25" thickBot="1" x14ac:dyDescent="0.35">
      <c r="B39" s="56"/>
      <c r="C39" s="152" t="s">
        <v>50</v>
      </c>
      <c r="D39" s="103">
        <f>ROUND('Part-A'!C92,5)</f>
        <v>0.60885999999999996</v>
      </c>
    </row>
  </sheetData>
  <mergeCells count="1">
    <mergeCell ref="B1:C2"/>
  </mergeCells>
  <conditionalFormatting sqref="D4 D6 D10 D14 D17 D21 D28 D35 D24">
    <cfRule type="expression" dxfId="1" priority="13">
      <formula>D4="Fail"</formula>
    </cfRule>
    <cfRule type="expression" dxfId="0" priority="14">
      <formula>D4="Pass"</formula>
    </cfRule>
  </conditionalFormatting>
  <printOptions horizontalCentered="1"/>
  <pageMargins left="0.25" right="0.25" top="0.75" bottom="0.75" header="0.3" footer="0.3"/>
  <pageSetup orientation="portrait" r:id="rId1"/>
  <ignoredErrors>
    <ignoredError sqref="D35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Part-A</vt:lpstr>
      <vt:lpstr>Part-B</vt:lpstr>
      <vt:lpstr>Part-C</vt:lpstr>
      <vt:lpstr>Part-D</vt:lpstr>
      <vt:lpstr>Part-E</vt:lpstr>
      <vt:lpstr>Data Validation</vt:lpstr>
      <vt:lpstr>CentralCostperPupil</vt:lpstr>
      <vt:lpstr>'Data Validation'!Print_Area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2018-08-30T23:29:13Z</dcterms:created>
  <dcterms:modified xsi:type="dcterms:W3CDTF">2018-08-30T23:29:53Z</dcterms:modified>
</cp:coreProperties>
</file>